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C:\Users\54961\PycharmProjects\pythonQTtest\data\"/>
    </mc:Choice>
  </mc:AlternateContent>
  <xr:revisionPtr revIDLastSave="0" documentId="13_ncr:1_{6846058C-151D-42EE-A5A8-72B5CBFCDB50}" xr6:coauthVersionLast="46" xr6:coauthVersionMax="46" xr10:uidLastSave="{00000000-0000-0000-0000-000000000000}"/>
  <bookViews>
    <workbookView xWindow="-120" yWindow="-120" windowWidth="38640" windowHeight="21840" tabRatio="711" xr2:uid="{00000000-000D-0000-FFFF-FFFF00000000}"/>
  </bookViews>
  <sheets>
    <sheet name="运行数据" sheetId="1" r:id="rId1"/>
    <sheet name="企业" sheetId="2" r:id="rId2"/>
    <sheet name="Q" sheetId="22" r:id="rId3"/>
    <sheet name="Cond" sheetId="23" r:id="rId4"/>
    <sheet name="TOC" sheetId="24" r:id="rId5"/>
    <sheet name="COD" sheetId="25" r:id="rId6"/>
    <sheet name="NH3-N" sheetId="26" r:id="rId7"/>
    <sheet name="TN" sheetId="27" r:id="rId8"/>
    <sheet name="N%" sheetId="28" r:id="rId9"/>
    <sheet name="C%" sheetId="29" r:id="rId10"/>
    <sheet name="公用消耗" sheetId="18" r:id="rId11"/>
    <sheet name="进出水量" sheetId="19" r:id="rId12"/>
    <sheet name="药剂消耗" sheetId="15" r:id="rId13"/>
    <sheet name="污泥产量" sheetId="5" r:id="rId14"/>
    <sheet name="工业供水" sheetId="16" r:id="rId15"/>
  </sheets>
  <externalReferences>
    <externalReference r:id="rId16"/>
  </externalReferences>
  <definedNames>
    <definedName name="_xlnm._FilterDatabase" localSheetId="1" hidden="1">企业!$A$5:$ABX$682</definedName>
    <definedName name="_xlnm._FilterDatabase" localSheetId="0" hidden="1">运行数据!$A$242:$EQ$407</definedName>
  </definedNames>
  <calcPr calcId="191029"/>
</workbook>
</file>

<file path=xl/calcChain.xml><?xml version="1.0" encoding="utf-8"?>
<calcChain xmlns="http://schemas.openxmlformats.org/spreadsheetml/2006/main">
  <c r="EP10" i="1" l="1"/>
  <c r="DE407" i="1" l="1"/>
  <c r="CP30" i="1"/>
  <c r="CP31" i="1"/>
  <c r="CP32" i="1"/>
  <c r="CP33" i="1"/>
  <c r="CP34" i="1"/>
  <c r="CP35" i="1"/>
  <c r="CP36" i="1"/>
  <c r="CP37" i="1"/>
  <c r="CP38" i="1"/>
  <c r="CP39" i="1"/>
  <c r="CP40" i="1"/>
  <c r="CP41" i="1"/>
  <c r="CP42" i="1"/>
  <c r="CP43" i="1"/>
  <c r="CP44" i="1"/>
  <c r="CP45" i="1"/>
  <c r="CP46" i="1"/>
  <c r="CP47" i="1"/>
  <c r="CP48" i="1"/>
  <c r="CP49" i="1"/>
  <c r="CP50" i="1"/>
  <c r="CP51" i="1"/>
  <c r="CP52" i="1"/>
  <c r="CP53" i="1"/>
  <c r="CP54" i="1"/>
  <c r="CP55" i="1"/>
  <c r="CP56" i="1"/>
  <c r="CP58" i="1"/>
  <c r="DH194" i="1"/>
  <c r="DI194" i="1"/>
  <c r="DH195" i="1"/>
  <c r="DI195" i="1"/>
  <c r="DH196" i="1"/>
  <c r="DI196" i="1"/>
  <c r="DH197" i="1"/>
  <c r="DI197" i="1"/>
  <c r="DH198" i="1"/>
  <c r="DI198" i="1"/>
  <c r="DH199" i="1"/>
  <c r="DI199" i="1"/>
  <c r="DH200" i="1"/>
  <c r="DI200" i="1"/>
  <c r="DH201" i="1"/>
  <c r="DI201" i="1"/>
  <c r="DH202" i="1"/>
  <c r="DI202" i="1"/>
  <c r="DH203" i="1"/>
  <c r="DI203" i="1"/>
  <c r="DH204" i="1"/>
  <c r="DI204" i="1"/>
  <c r="DH205" i="1"/>
  <c r="DI205" i="1"/>
  <c r="DH206" i="1"/>
  <c r="DI206" i="1"/>
  <c r="DH207" i="1"/>
  <c r="DI207" i="1"/>
  <c r="DH208" i="1"/>
  <c r="DI208" i="1"/>
  <c r="DH209" i="1"/>
  <c r="DI209" i="1"/>
  <c r="DH210" i="1"/>
  <c r="DI210" i="1"/>
  <c r="DH211" i="1"/>
  <c r="DI211" i="1"/>
  <c r="DH212" i="1"/>
  <c r="DI212" i="1"/>
  <c r="DH213" i="1"/>
  <c r="DI213" i="1"/>
  <c r="DH214" i="1"/>
  <c r="DI214" i="1"/>
  <c r="DH215" i="1"/>
  <c r="DI215" i="1"/>
  <c r="DH216" i="1"/>
  <c r="DI216" i="1"/>
  <c r="DH217" i="1"/>
  <c r="DI217" i="1"/>
  <c r="DH218" i="1"/>
  <c r="DI218" i="1"/>
  <c r="DH219" i="1"/>
  <c r="DI219" i="1"/>
  <c r="DH220" i="1"/>
  <c r="DI220" i="1"/>
  <c r="DH221" i="1"/>
  <c r="DI221" i="1"/>
  <c r="DH222" i="1"/>
  <c r="DI222" i="1"/>
  <c r="DH223" i="1"/>
  <c r="DI223" i="1"/>
  <c r="DH224" i="1"/>
  <c r="DI224" i="1"/>
  <c r="DH225" i="1"/>
  <c r="DI225" i="1"/>
  <c r="DH226" i="1"/>
  <c r="DI226" i="1"/>
  <c r="DH227" i="1"/>
  <c r="DI227" i="1"/>
  <c r="DH228" i="1"/>
  <c r="DI228" i="1"/>
  <c r="DH229" i="1"/>
  <c r="DI229" i="1"/>
  <c r="DH230" i="1"/>
  <c r="DI230" i="1"/>
  <c r="DH231" i="1"/>
  <c r="DI231" i="1"/>
  <c r="DH232" i="1"/>
  <c r="DI232" i="1"/>
  <c r="DH233" i="1"/>
  <c r="DI233" i="1"/>
  <c r="DH234" i="1"/>
  <c r="DI234" i="1"/>
  <c r="DH235" i="1"/>
  <c r="DI235" i="1"/>
  <c r="DH236" i="1"/>
  <c r="DI236" i="1"/>
  <c r="DH237" i="1"/>
  <c r="DI237" i="1"/>
  <c r="DH238" i="1"/>
  <c r="DI238" i="1"/>
  <c r="DH239" i="1"/>
  <c r="DI239" i="1"/>
  <c r="DH240" i="1"/>
  <c r="DI240" i="1"/>
  <c r="DH241" i="1"/>
  <c r="DI241" i="1"/>
  <c r="DH242" i="1"/>
  <c r="DI242" i="1"/>
  <c r="DH243" i="1"/>
  <c r="DI243" i="1"/>
  <c r="DH244" i="1"/>
  <c r="DI244" i="1"/>
  <c r="DH245" i="1"/>
  <c r="DI245" i="1"/>
  <c r="DH246" i="1"/>
  <c r="DI246" i="1"/>
  <c r="DH247" i="1"/>
  <c r="DI247" i="1"/>
  <c r="DH248" i="1"/>
  <c r="DI248" i="1"/>
  <c r="DH249" i="1"/>
  <c r="DI249" i="1"/>
  <c r="DH250" i="1"/>
  <c r="DI250" i="1"/>
  <c r="DH251" i="1"/>
  <c r="DI251" i="1"/>
  <c r="DH252" i="1"/>
  <c r="DI252" i="1"/>
  <c r="DH253" i="1"/>
  <c r="DI253" i="1"/>
  <c r="DH254" i="1"/>
  <c r="DI254" i="1"/>
  <c r="DH255" i="1"/>
  <c r="DI255" i="1"/>
  <c r="DH256" i="1"/>
  <c r="DI256" i="1"/>
  <c r="DH257" i="1"/>
  <c r="DI257" i="1"/>
  <c r="DH258" i="1"/>
  <c r="DI258" i="1"/>
  <c r="DH259" i="1"/>
  <c r="DI259" i="1"/>
  <c r="DH260" i="1"/>
  <c r="DI260" i="1"/>
  <c r="DH261" i="1"/>
  <c r="DI261" i="1"/>
  <c r="DH262" i="1"/>
  <c r="DI262" i="1"/>
  <c r="DH263" i="1"/>
  <c r="DI263" i="1"/>
  <c r="DH264" i="1"/>
  <c r="DI264" i="1"/>
  <c r="DH265" i="1"/>
  <c r="DI265" i="1"/>
  <c r="DH266" i="1"/>
  <c r="DI266" i="1"/>
  <c r="DH267" i="1"/>
  <c r="DI267" i="1"/>
  <c r="DH268" i="1"/>
  <c r="DI268" i="1"/>
  <c r="DH269" i="1"/>
  <c r="DI269" i="1"/>
  <c r="DH270" i="1"/>
  <c r="DI270" i="1"/>
  <c r="DH271" i="1"/>
  <c r="DI271" i="1"/>
  <c r="DH272" i="1"/>
  <c r="DI272" i="1"/>
  <c r="DH273" i="1"/>
  <c r="DI273" i="1"/>
  <c r="DH274" i="1"/>
  <c r="DI274" i="1"/>
  <c r="DH275" i="1"/>
  <c r="DI275" i="1"/>
  <c r="DH276" i="1"/>
  <c r="DI276" i="1"/>
  <c r="DH277" i="1"/>
  <c r="DI277" i="1"/>
  <c r="DH278" i="1"/>
  <c r="DI278" i="1"/>
  <c r="DH279" i="1"/>
  <c r="DI279" i="1"/>
  <c r="DH280" i="1"/>
  <c r="DI280" i="1"/>
  <c r="DH281" i="1"/>
  <c r="DI281" i="1"/>
  <c r="DH282" i="1"/>
  <c r="DI282" i="1"/>
  <c r="DH283" i="1"/>
  <c r="DI283" i="1"/>
  <c r="DH284" i="1"/>
  <c r="DI284" i="1"/>
  <c r="DH285" i="1"/>
  <c r="DI285" i="1"/>
  <c r="DH286" i="1"/>
  <c r="DI286" i="1"/>
  <c r="DH287" i="1"/>
  <c r="DI287" i="1"/>
  <c r="DH288" i="1"/>
  <c r="DI288" i="1"/>
  <c r="DH289" i="1"/>
  <c r="DI289" i="1"/>
  <c r="DH290" i="1"/>
  <c r="DI290" i="1"/>
  <c r="DH291" i="1"/>
  <c r="DI291" i="1"/>
  <c r="DH292" i="1"/>
  <c r="DI292" i="1"/>
  <c r="DH293" i="1"/>
  <c r="DI293" i="1"/>
  <c r="DH294" i="1"/>
  <c r="DI294" i="1"/>
  <c r="DH295" i="1"/>
  <c r="DI295" i="1"/>
  <c r="DH296" i="1"/>
  <c r="DI296" i="1"/>
  <c r="DH297" i="1"/>
  <c r="DI297" i="1"/>
  <c r="DH298" i="1"/>
  <c r="DI298" i="1"/>
  <c r="DH299" i="1"/>
  <c r="DI299" i="1"/>
  <c r="DH300" i="1"/>
  <c r="DI300" i="1"/>
  <c r="DH301" i="1"/>
  <c r="DI301" i="1"/>
  <c r="DH302" i="1"/>
  <c r="DI302" i="1"/>
  <c r="DH303" i="1"/>
  <c r="DI303" i="1"/>
  <c r="DH304" i="1"/>
  <c r="DI304" i="1"/>
  <c r="DH305" i="1"/>
  <c r="DI305" i="1"/>
  <c r="DH306" i="1"/>
  <c r="DI306" i="1"/>
  <c r="DH307" i="1"/>
  <c r="DI307" i="1"/>
  <c r="DH308" i="1"/>
  <c r="DI308" i="1"/>
  <c r="DH309" i="1"/>
  <c r="DI309" i="1"/>
  <c r="DH310" i="1"/>
  <c r="DI310" i="1"/>
  <c r="DH311" i="1"/>
  <c r="DI311" i="1"/>
  <c r="DH312" i="1"/>
  <c r="DI312" i="1"/>
  <c r="DH313" i="1"/>
  <c r="DI313" i="1"/>
  <c r="DH314" i="1"/>
  <c r="DI314" i="1"/>
  <c r="DH315" i="1"/>
  <c r="DI315" i="1"/>
  <c r="DH316" i="1"/>
  <c r="DI316" i="1"/>
  <c r="DH317" i="1"/>
  <c r="DI317" i="1"/>
  <c r="DH318" i="1"/>
  <c r="DI318" i="1"/>
  <c r="DH319" i="1"/>
  <c r="DI319" i="1"/>
  <c r="DH320" i="1"/>
  <c r="DI320" i="1"/>
  <c r="DH321" i="1"/>
  <c r="DI321" i="1"/>
  <c r="DH322" i="1"/>
  <c r="DI322" i="1"/>
  <c r="DH323" i="1"/>
  <c r="DI323" i="1"/>
  <c r="DH324" i="1"/>
  <c r="DI324" i="1"/>
  <c r="DH325" i="1"/>
  <c r="DI325" i="1"/>
  <c r="DH326" i="1"/>
  <c r="DI326" i="1"/>
  <c r="DH327" i="1"/>
  <c r="DI327" i="1"/>
  <c r="DH328" i="1"/>
  <c r="DI328" i="1"/>
  <c r="DH329" i="1"/>
  <c r="DI329" i="1"/>
  <c r="DH330" i="1"/>
  <c r="DI330" i="1"/>
  <c r="DH331" i="1"/>
  <c r="DI331" i="1"/>
  <c r="DH332" i="1"/>
  <c r="DI332" i="1"/>
  <c r="DH333" i="1"/>
  <c r="DI333" i="1"/>
  <c r="DH334" i="1"/>
  <c r="DI334" i="1"/>
  <c r="DH335" i="1"/>
  <c r="DI335" i="1"/>
  <c r="DH336" i="1"/>
  <c r="DI336" i="1"/>
  <c r="DH337" i="1"/>
  <c r="DI337" i="1"/>
  <c r="DH338" i="1"/>
  <c r="DI338" i="1"/>
  <c r="DH339" i="1"/>
  <c r="DI339" i="1"/>
  <c r="DH340" i="1"/>
  <c r="DI340" i="1"/>
  <c r="DH341" i="1"/>
  <c r="DI341" i="1"/>
  <c r="DH342" i="1"/>
  <c r="DI342" i="1"/>
  <c r="DH343" i="1"/>
  <c r="DI343" i="1"/>
  <c r="DH344" i="1"/>
  <c r="DI344" i="1"/>
  <c r="DH345" i="1"/>
  <c r="DI345" i="1"/>
  <c r="DH346" i="1"/>
  <c r="DI346" i="1"/>
  <c r="DH347" i="1"/>
  <c r="DI347" i="1"/>
  <c r="DH348" i="1"/>
  <c r="DI348" i="1"/>
  <c r="DH349" i="1"/>
  <c r="DI349" i="1"/>
  <c r="DH350" i="1"/>
  <c r="DI350" i="1"/>
  <c r="DH351" i="1"/>
  <c r="DI351" i="1"/>
  <c r="DH352" i="1"/>
  <c r="DI352" i="1"/>
  <c r="DH353" i="1"/>
  <c r="DI353" i="1"/>
  <c r="DH354" i="1"/>
  <c r="DI354" i="1"/>
  <c r="DH355" i="1"/>
  <c r="DI355" i="1"/>
  <c r="DH356" i="1"/>
  <c r="DI356" i="1"/>
  <c r="DH357" i="1"/>
  <c r="DI357" i="1"/>
  <c r="DH358" i="1"/>
  <c r="DI358" i="1"/>
  <c r="DH359" i="1"/>
  <c r="DI359" i="1"/>
  <c r="DH360" i="1"/>
  <c r="DI360" i="1"/>
  <c r="DH361" i="1"/>
  <c r="DI361" i="1"/>
  <c r="DH362" i="1"/>
  <c r="DI362" i="1"/>
  <c r="DH363" i="1"/>
  <c r="DI363" i="1"/>
  <c r="DH364" i="1"/>
  <c r="DI364" i="1"/>
  <c r="DH365" i="1"/>
  <c r="DI365" i="1"/>
  <c r="DH366" i="1"/>
  <c r="DI366" i="1"/>
  <c r="DH367" i="1"/>
  <c r="DI367" i="1"/>
  <c r="DH368" i="1"/>
  <c r="DI368" i="1"/>
  <c r="DH369" i="1"/>
  <c r="DI369" i="1"/>
  <c r="DH370" i="1"/>
  <c r="DI370" i="1"/>
  <c r="DH371" i="1"/>
  <c r="DI371" i="1"/>
  <c r="DH372" i="1"/>
  <c r="DI372" i="1"/>
  <c r="DH373" i="1"/>
  <c r="DI373" i="1"/>
  <c r="DH374" i="1"/>
  <c r="DI374" i="1"/>
  <c r="DH375" i="1"/>
  <c r="DI375" i="1"/>
  <c r="DH376" i="1"/>
  <c r="DI376" i="1"/>
  <c r="DH377" i="1"/>
  <c r="DI377" i="1"/>
  <c r="DH378" i="1"/>
  <c r="DI378" i="1"/>
  <c r="DH379" i="1"/>
  <c r="DI379" i="1"/>
  <c r="DH380" i="1"/>
  <c r="DI380" i="1"/>
  <c r="DH381" i="1"/>
  <c r="DI381" i="1"/>
  <c r="DH382" i="1"/>
  <c r="DI382" i="1"/>
  <c r="DH383" i="1"/>
  <c r="DI383" i="1"/>
  <c r="DH384" i="1"/>
  <c r="DI384" i="1"/>
  <c r="DH385" i="1"/>
  <c r="DI385" i="1"/>
  <c r="DH386" i="1"/>
  <c r="DI386" i="1"/>
  <c r="DH387" i="1"/>
  <c r="DI387" i="1"/>
  <c r="DH388" i="1"/>
  <c r="DI388" i="1"/>
  <c r="DH389" i="1"/>
  <c r="DI389" i="1"/>
  <c r="DH390" i="1"/>
  <c r="DI390" i="1"/>
  <c r="DH391" i="1"/>
  <c r="DI391" i="1"/>
  <c r="DH392" i="1"/>
  <c r="DI392" i="1"/>
  <c r="DH393" i="1"/>
  <c r="DI393" i="1"/>
  <c r="DH394" i="1"/>
  <c r="DI394" i="1"/>
  <c r="DH395" i="1"/>
  <c r="DI395" i="1"/>
  <c r="DH396" i="1"/>
  <c r="DI396" i="1"/>
  <c r="DH397" i="1"/>
  <c r="DI397" i="1"/>
  <c r="DH398" i="1"/>
  <c r="DI398" i="1"/>
  <c r="DH399" i="1"/>
  <c r="DI399" i="1"/>
  <c r="DH400" i="1"/>
  <c r="DI400" i="1"/>
  <c r="DH401" i="1"/>
  <c r="DI401" i="1"/>
  <c r="DH402" i="1"/>
  <c r="DI402" i="1"/>
  <c r="DH403" i="1"/>
  <c r="DI403" i="1"/>
  <c r="DH404" i="1"/>
  <c r="DI404" i="1"/>
  <c r="DH405" i="1"/>
  <c r="DI405" i="1"/>
  <c r="DH406" i="1"/>
  <c r="DI406" i="1"/>
  <c r="DH407" i="1"/>
  <c r="DI407" i="1"/>
  <c r="DH408" i="1"/>
  <c r="DI408" i="1"/>
  <c r="DH409" i="1"/>
  <c r="DI409" i="1"/>
  <c r="DH410" i="1"/>
  <c r="DI410" i="1"/>
  <c r="DH411" i="1"/>
  <c r="DI411" i="1"/>
  <c r="DH412" i="1"/>
  <c r="DI412" i="1"/>
  <c r="DH413" i="1"/>
  <c r="DI413" i="1"/>
  <c r="DH414" i="1"/>
  <c r="DI414" i="1"/>
  <c r="DH415" i="1"/>
  <c r="DI415" i="1"/>
  <c r="DH416" i="1"/>
  <c r="DI416" i="1"/>
  <c r="DH417" i="1"/>
  <c r="DI417" i="1"/>
  <c r="DH418" i="1"/>
  <c r="DI418" i="1"/>
  <c r="DH419" i="1"/>
  <c r="DI419" i="1"/>
  <c r="DH420" i="1"/>
  <c r="DI420" i="1"/>
  <c r="DH421" i="1"/>
  <c r="DI421" i="1"/>
  <c r="DH422" i="1"/>
  <c r="DI422" i="1"/>
  <c r="DH423" i="1"/>
  <c r="DI423" i="1"/>
  <c r="DH424" i="1"/>
  <c r="DI424" i="1"/>
  <c r="DH425" i="1"/>
  <c r="DI425" i="1"/>
  <c r="DH426" i="1"/>
  <c r="DI426" i="1"/>
  <c r="DH427" i="1"/>
  <c r="DI427" i="1"/>
  <c r="DH428" i="1"/>
  <c r="DI428" i="1"/>
  <c r="DH429" i="1"/>
  <c r="DI429" i="1"/>
  <c r="DI193" i="1"/>
  <c r="DH193" i="1"/>
  <c r="DH125" i="1"/>
  <c r="DI125" i="1"/>
  <c r="DH126" i="1"/>
  <c r="DI126" i="1"/>
  <c r="DH127" i="1"/>
  <c r="DI127" i="1"/>
  <c r="DH128" i="1"/>
  <c r="DI128" i="1"/>
  <c r="DH129" i="1"/>
  <c r="DI129" i="1"/>
  <c r="DH130" i="1"/>
  <c r="DI130" i="1"/>
  <c r="DH131" i="1"/>
  <c r="DI131" i="1"/>
  <c r="DH132" i="1"/>
  <c r="DI132" i="1"/>
  <c r="DH133" i="1"/>
  <c r="DI133" i="1"/>
  <c r="DH134" i="1"/>
  <c r="DI134" i="1"/>
  <c r="DH135" i="1"/>
  <c r="DI135" i="1"/>
  <c r="DH136" i="1"/>
  <c r="DI136" i="1"/>
  <c r="DH137" i="1"/>
  <c r="DI137" i="1"/>
  <c r="DH138" i="1"/>
  <c r="DI138" i="1"/>
  <c r="DH139" i="1"/>
  <c r="DI139" i="1"/>
  <c r="DH140" i="1"/>
  <c r="DI140" i="1"/>
  <c r="DH141" i="1"/>
  <c r="DI141" i="1"/>
  <c r="DH142" i="1"/>
  <c r="DI142" i="1"/>
  <c r="DH143" i="1"/>
  <c r="DI143" i="1"/>
  <c r="DH144" i="1"/>
  <c r="DI144" i="1"/>
  <c r="DH145" i="1"/>
  <c r="DI145" i="1"/>
  <c r="DH146" i="1"/>
  <c r="DI146" i="1"/>
  <c r="DH147" i="1"/>
  <c r="DI147" i="1"/>
  <c r="DH148" i="1"/>
  <c r="DI148" i="1"/>
  <c r="DH149" i="1"/>
  <c r="DI149" i="1"/>
  <c r="DH150" i="1"/>
  <c r="DI150" i="1"/>
  <c r="DH151" i="1"/>
  <c r="DI151" i="1"/>
  <c r="DH152" i="1"/>
  <c r="DI152" i="1"/>
  <c r="DH153" i="1"/>
  <c r="DI153" i="1"/>
  <c r="DH154" i="1"/>
  <c r="DI154" i="1"/>
  <c r="DH155" i="1"/>
  <c r="DI155" i="1"/>
  <c r="DH156" i="1"/>
  <c r="DI156" i="1"/>
  <c r="DH157" i="1"/>
  <c r="DI157" i="1"/>
  <c r="DH158" i="1"/>
  <c r="DI158" i="1"/>
  <c r="DH159" i="1"/>
  <c r="DI159" i="1"/>
  <c r="DH160" i="1"/>
  <c r="DI160" i="1"/>
  <c r="DH161" i="1"/>
  <c r="DI161" i="1"/>
  <c r="DH162" i="1"/>
  <c r="DI162" i="1"/>
  <c r="DH163" i="1"/>
  <c r="DI163" i="1"/>
  <c r="DH164" i="1"/>
  <c r="DI164" i="1"/>
  <c r="DH165" i="1"/>
  <c r="DI165" i="1"/>
  <c r="DH166" i="1"/>
  <c r="DI166" i="1"/>
  <c r="DH167" i="1"/>
  <c r="DI167" i="1"/>
  <c r="DH168" i="1"/>
  <c r="DI168" i="1"/>
  <c r="DH169" i="1"/>
  <c r="DI169" i="1"/>
  <c r="DH170" i="1"/>
  <c r="DI170" i="1"/>
  <c r="DH171" i="1"/>
  <c r="DI171" i="1"/>
  <c r="DH172" i="1"/>
  <c r="DI172" i="1"/>
  <c r="DH173" i="1"/>
  <c r="DI173" i="1"/>
  <c r="DH174" i="1"/>
  <c r="DI174" i="1"/>
  <c r="DH175" i="1"/>
  <c r="DI175" i="1"/>
  <c r="DH176" i="1"/>
  <c r="DI176" i="1"/>
  <c r="DH177" i="1"/>
  <c r="DI177" i="1"/>
  <c r="DH178" i="1"/>
  <c r="DI178" i="1"/>
  <c r="DH179" i="1"/>
  <c r="DI179" i="1"/>
  <c r="DH180" i="1"/>
  <c r="DI180" i="1"/>
  <c r="DH181" i="1"/>
  <c r="DI181" i="1"/>
  <c r="DH182" i="1"/>
  <c r="DI182" i="1"/>
  <c r="DH183" i="1"/>
  <c r="DI183" i="1"/>
  <c r="DH184" i="1"/>
  <c r="DI184" i="1"/>
  <c r="DH185" i="1"/>
  <c r="DI185" i="1"/>
  <c r="DH186" i="1"/>
  <c r="DI186" i="1"/>
  <c r="DH187" i="1"/>
  <c r="DI187" i="1"/>
  <c r="DH188" i="1"/>
  <c r="DI188" i="1"/>
  <c r="DH189" i="1"/>
  <c r="DI189" i="1"/>
  <c r="DH124" i="1"/>
  <c r="DI124" i="1"/>
  <c r="DI123" i="1"/>
  <c r="DH123" i="1"/>
  <c r="DH94" i="1"/>
  <c r="DI94" i="1"/>
  <c r="DH95" i="1"/>
  <c r="DI95" i="1"/>
  <c r="DH96" i="1"/>
  <c r="DI96" i="1"/>
  <c r="DH97" i="1"/>
  <c r="DI97" i="1"/>
  <c r="DH98" i="1"/>
  <c r="DI98" i="1"/>
  <c r="DH99" i="1"/>
  <c r="DI99" i="1"/>
  <c r="DH100" i="1"/>
  <c r="DI100" i="1"/>
  <c r="DH86" i="1"/>
  <c r="DI86" i="1"/>
  <c r="DH87" i="1"/>
  <c r="DI87" i="1"/>
  <c r="DH88" i="1"/>
  <c r="DI88" i="1"/>
  <c r="DH89" i="1"/>
  <c r="DI89" i="1"/>
  <c r="DH90" i="1"/>
  <c r="DI90" i="1"/>
  <c r="DH91" i="1"/>
  <c r="DI91" i="1"/>
  <c r="DH440" i="1"/>
  <c r="DI440" i="1"/>
  <c r="DH441" i="1"/>
  <c r="DI441" i="1"/>
  <c r="DH442" i="1"/>
  <c r="DI442" i="1"/>
  <c r="DH443" i="1"/>
  <c r="DI443" i="1"/>
  <c r="DH444" i="1"/>
  <c r="DI444" i="1"/>
  <c r="DH445" i="1"/>
  <c r="DI445" i="1"/>
  <c r="DH446" i="1"/>
  <c r="DI446" i="1"/>
  <c r="DH434" i="1"/>
  <c r="DI434" i="1"/>
  <c r="DH435" i="1"/>
  <c r="DI435" i="1"/>
  <c r="DH436" i="1"/>
  <c r="DI436" i="1"/>
  <c r="DH437" i="1"/>
  <c r="DI437" i="1"/>
  <c r="DH438" i="1"/>
  <c r="DI438" i="1"/>
  <c r="DH439" i="1"/>
  <c r="DI439" i="1"/>
  <c r="DH430" i="1"/>
  <c r="DI430" i="1"/>
  <c r="BE392" i="1"/>
  <c r="BF392" i="1" s="1"/>
  <c r="BE393" i="1"/>
  <c r="BF393" i="1" s="1"/>
  <c r="BE110" i="1"/>
  <c r="BE111" i="1"/>
  <c r="BE112" i="1"/>
  <c r="BE113" i="1"/>
  <c r="BE114" i="1"/>
  <c r="BE115" i="1"/>
  <c r="BE116" i="1"/>
  <c r="BE117" i="1"/>
  <c r="BF117" i="1" s="1"/>
  <c r="BE118" i="1"/>
  <c r="BE119" i="1"/>
  <c r="BF119" i="1" s="1"/>
  <c r="BE120" i="1"/>
  <c r="BF120" i="1" s="1"/>
  <c r="BE121" i="1"/>
  <c r="BF121" i="1" s="1"/>
  <c r="BE122" i="1"/>
  <c r="BF122" i="1" s="1"/>
  <c r="BE123" i="1"/>
  <c r="BF123" i="1" s="1"/>
  <c r="BE124" i="1"/>
  <c r="BF124" i="1" s="1"/>
  <c r="BE125" i="1"/>
  <c r="BF125" i="1" s="1"/>
  <c r="BE126" i="1"/>
  <c r="BF126" i="1" s="1"/>
  <c r="BE127" i="1"/>
  <c r="BF127" i="1" s="1"/>
  <c r="BE128" i="1"/>
  <c r="BF128" i="1" s="1"/>
  <c r="BE129" i="1"/>
  <c r="BF129" i="1" s="1"/>
  <c r="BE130" i="1"/>
  <c r="BF130" i="1" s="1"/>
  <c r="BE131" i="1"/>
  <c r="BF131" i="1" s="1"/>
  <c r="BE132" i="1"/>
  <c r="BF132" i="1" s="1"/>
  <c r="BE133" i="1"/>
  <c r="BF133" i="1" s="1"/>
  <c r="BE134" i="1"/>
  <c r="BF134" i="1" s="1"/>
  <c r="BE135" i="1"/>
  <c r="BF135" i="1" s="1"/>
  <c r="BE136" i="1"/>
  <c r="BF136" i="1" s="1"/>
  <c r="BE137" i="1"/>
  <c r="BF137" i="1" s="1"/>
  <c r="BE138" i="1"/>
  <c r="BF138" i="1" s="1"/>
  <c r="BE139" i="1"/>
  <c r="BF139" i="1" s="1"/>
  <c r="BE140" i="1"/>
  <c r="BF140" i="1" s="1"/>
  <c r="BE141" i="1"/>
  <c r="BF141" i="1" s="1"/>
  <c r="BE142" i="1"/>
  <c r="BF142" i="1" s="1"/>
  <c r="BE143" i="1"/>
  <c r="BF143" i="1" s="1"/>
  <c r="BE144" i="1"/>
  <c r="BF144" i="1" s="1"/>
  <c r="BE145" i="1"/>
  <c r="BF145" i="1" s="1"/>
  <c r="BE146" i="1"/>
  <c r="BF146" i="1" s="1"/>
  <c r="BE147" i="1"/>
  <c r="BF147" i="1" s="1"/>
  <c r="BE148" i="1"/>
  <c r="BF148" i="1" s="1"/>
  <c r="BE149" i="1"/>
  <c r="BF149" i="1" s="1"/>
  <c r="BE150" i="1"/>
  <c r="BF150" i="1" s="1"/>
  <c r="BE151" i="1"/>
  <c r="BF151" i="1" s="1"/>
  <c r="BE152" i="1"/>
  <c r="BF152" i="1" s="1"/>
  <c r="BE153" i="1"/>
  <c r="BF153" i="1" s="1"/>
  <c r="BE154" i="1"/>
  <c r="BF154" i="1" s="1"/>
  <c r="BE155" i="1"/>
  <c r="BF155" i="1" s="1"/>
  <c r="BE156" i="1"/>
  <c r="BF156" i="1" s="1"/>
  <c r="BE157" i="1"/>
  <c r="BF157" i="1" s="1"/>
  <c r="BE158" i="1"/>
  <c r="BF158" i="1" s="1"/>
  <c r="BE159" i="1"/>
  <c r="BF159" i="1" s="1"/>
  <c r="BE160" i="1"/>
  <c r="BF160" i="1" s="1"/>
  <c r="BE161" i="1"/>
  <c r="BF161" i="1" s="1"/>
  <c r="BE162" i="1"/>
  <c r="BF162" i="1" s="1"/>
  <c r="BE163" i="1"/>
  <c r="BF163" i="1" s="1"/>
  <c r="BE164" i="1"/>
  <c r="BF164" i="1" s="1"/>
  <c r="BE165" i="1"/>
  <c r="BF165" i="1" s="1"/>
  <c r="BE166" i="1"/>
  <c r="BF166" i="1" s="1"/>
  <c r="BE167" i="1"/>
  <c r="BF167" i="1" s="1"/>
  <c r="BE168" i="1"/>
  <c r="BF168" i="1" s="1"/>
  <c r="BE169" i="1"/>
  <c r="BF169" i="1" s="1"/>
  <c r="BE170" i="1"/>
  <c r="BF170" i="1" s="1"/>
  <c r="BE171" i="1"/>
  <c r="BF171" i="1" s="1"/>
  <c r="BE172" i="1"/>
  <c r="BF172" i="1" s="1"/>
  <c r="BE173" i="1"/>
  <c r="BF173" i="1" s="1"/>
  <c r="BE174" i="1"/>
  <c r="BF174" i="1" s="1"/>
  <c r="BE175" i="1"/>
  <c r="BF175" i="1" s="1"/>
  <c r="BE176" i="1"/>
  <c r="BF176" i="1" s="1"/>
  <c r="BE177" i="1"/>
  <c r="BF177" i="1" s="1"/>
  <c r="BE178" i="1"/>
  <c r="BF178" i="1" s="1"/>
  <c r="BE179" i="1"/>
  <c r="BF179" i="1" s="1"/>
  <c r="BE180" i="1"/>
  <c r="BF180" i="1" s="1"/>
  <c r="BE181" i="1"/>
  <c r="BF181" i="1" s="1"/>
  <c r="BE182" i="1"/>
  <c r="BF182" i="1" s="1"/>
  <c r="BE183" i="1"/>
  <c r="BF183" i="1" s="1"/>
  <c r="BE184" i="1"/>
  <c r="BF184" i="1" s="1"/>
  <c r="BE185" i="1"/>
  <c r="BF185" i="1" s="1"/>
  <c r="BE186" i="1"/>
  <c r="BF186" i="1" s="1"/>
  <c r="BE187" i="1"/>
  <c r="BF187" i="1" s="1"/>
  <c r="BE188" i="1"/>
  <c r="BF188" i="1" s="1"/>
  <c r="BE189" i="1"/>
  <c r="BF189" i="1" s="1"/>
  <c r="BE190" i="1"/>
  <c r="BE191" i="1"/>
  <c r="BF191" i="1" s="1"/>
  <c r="BE192" i="1"/>
  <c r="BE193" i="1"/>
  <c r="BF193" i="1" s="1"/>
  <c r="BE194" i="1"/>
  <c r="BF194" i="1" s="1"/>
  <c r="BE195" i="1"/>
  <c r="BF195" i="1" s="1"/>
  <c r="BE196" i="1"/>
  <c r="BF196" i="1" s="1"/>
  <c r="BE197" i="1"/>
  <c r="BF197" i="1" s="1"/>
  <c r="BE198" i="1"/>
  <c r="BF198" i="1" s="1"/>
  <c r="BE199" i="1"/>
  <c r="BF199" i="1" s="1"/>
  <c r="BE200" i="1"/>
  <c r="BF200" i="1" s="1"/>
  <c r="BE201" i="1"/>
  <c r="BF201" i="1" s="1"/>
  <c r="BE202" i="1"/>
  <c r="BF202" i="1" s="1"/>
  <c r="BE203" i="1"/>
  <c r="BF203" i="1" s="1"/>
  <c r="BE204" i="1"/>
  <c r="BF204" i="1" s="1"/>
  <c r="BE205" i="1"/>
  <c r="BF205" i="1" s="1"/>
  <c r="BE206" i="1"/>
  <c r="BF206" i="1" s="1"/>
  <c r="BE207" i="1"/>
  <c r="BF207" i="1" s="1"/>
  <c r="BE208" i="1"/>
  <c r="BF208" i="1" s="1"/>
  <c r="BE209" i="1"/>
  <c r="BF209" i="1" s="1"/>
  <c r="BE210" i="1"/>
  <c r="BF210" i="1" s="1"/>
  <c r="BE211" i="1"/>
  <c r="BF211" i="1" s="1"/>
  <c r="BE212" i="1"/>
  <c r="BF212" i="1" s="1"/>
  <c r="BE213" i="1"/>
  <c r="BF213" i="1" s="1"/>
  <c r="BE214" i="1"/>
  <c r="BF214" i="1" s="1"/>
  <c r="BE215" i="1"/>
  <c r="BF215" i="1" s="1"/>
  <c r="BE216" i="1"/>
  <c r="BF216" i="1" s="1"/>
  <c r="BE217" i="1"/>
  <c r="BF217" i="1" s="1"/>
  <c r="BE218" i="1"/>
  <c r="BF218" i="1" s="1"/>
  <c r="BE219" i="1"/>
  <c r="BF219" i="1" s="1"/>
  <c r="BE220" i="1"/>
  <c r="BF220" i="1" s="1"/>
  <c r="BE221" i="1"/>
  <c r="BF221" i="1" s="1"/>
  <c r="BE222" i="1"/>
  <c r="BF222" i="1" s="1"/>
  <c r="BE223" i="1"/>
  <c r="BF223" i="1" s="1"/>
  <c r="BE224" i="1"/>
  <c r="BF224" i="1" s="1"/>
  <c r="BE225" i="1"/>
  <c r="BF225" i="1" s="1"/>
  <c r="BE226" i="1"/>
  <c r="BF226" i="1" s="1"/>
  <c r="BE227" i="1"/>
  <c r="BF227" i="1" s="1"/>
  <c r="BE228" i="1"/>
  <c r="BF228" i="1" s="1"/>
  <c r="BE229" i="1"/>
  <c r="BF229" i="1" s="1"/>
  <c r="BE230" i="1"/>
  <c r="BF230" i="1" s="1"/>
  <c r="BE231" i="1"/>
  <c r="BF231" i="1" s="1"/>
  <c r="BE232" i="1"/>
  <c r="BF232" i="1" s="1"/>
  <c r="BE233" i="1"/>
  <c r="BF233" i="1" s="1"/>
  <c r="BE234" i="1"/>
  <c r="BF234" i="1" s="1"/>
  <c r="BE235" i="1"/>
  <c r="BF235" i="1" s="1"/>
  <c r="BE236" i="1"/>
  <c r="BF236" i="1" s="1"/>
  <c r="BE237" i="1"/>
  <c r="BF237" i="1" s="1"/>
  <c r="BE238" i="1"/>
  <c r="BF238" i="1" s="1"/>
  <c r="BE239" i="1"/>
  <c r="BF239" i="1" s="1"/>
  <c r="BE240" i="1"/>
  <c r="BF240" i="1" s="1"/>
  <c r="BE241" i="1"/>
  <c r="BF241" i="1" s="1"/>
  <c r="BE242" i="1"/>
  <c r="BF242" i="1" s="1"/>
  <c r="BE243" i="1"/>
  <c r="BF243" i="1" s="1"/>
  <c r="BE244" i="1"/>
  <c r="BF244" i="1" s="1"/>
  <c r="BE245" i="1"/>
  <c r="BF245" i="1" s="1"/>
  <c r="BE246" i="1"/>
  <c r="BF246" i="1" s="1"/>
  <c r="BE247" i="1"/>
  <c r="BF247" i="1" s="1"/>
  <c r="BE248" i="1"/>
  <c r="BF248" i="1" s="1"/>
  <c r="BE249" i="1"/>
  <c r="BF249" i="1" s="1"/>
  <c r="BE250" i="1"/>
  <c r="BF250" i="1" s="1"/>
  <c r="BE251" i="1"/>
  <c r="BF251" i="1" s="1"/>
  <c r="BE252" i="1"/>
  <c r="BF252" i="1" s="1"/>
  <c r="BE253" i="1"/>
  <c r="BF253" i="1" s="1"/>
  <c r="BE254" i="1"/>
  <c r="BF254" i="1" s="1"/>
  <c r="BE255" i="1"/>
  <c r="BF255" i="1" s="1"/>
  <c r="BE256" i="1"/>
  <c r="BF256" i="1" s="1"/>
  <c r="BE257" i="1"/>
  <c r="BF257" i="1" s="1"/>
  <c r="BE258" i="1"/>
  <c r="BF258" i="1" s="1"/>
  <c r="BE259" i="1"/>
  <c r="BF259" i="1" s="1"/>
  <c r="BE260" i="1"/>
  <c r="BF260" i="1" s="1"/>
  <c r="BE261" i="1"/>
  <c r="BF261" i="1" s="1"/>
  <c r="BE262" i="1"/>
  <c r="BF262" i="1" s="1"/>
  <c r="BE263" i="1"/>
  <c r="BF263" i="1" s="1"/>
  <c r="BE264" i="1"/>
  <c r="BF264" i="1" s="1"/>
  <c r="BE265" i="1"/>
  <c r="BF265" i="1" s="1"/>
  <c r="BE266" i="1"/>
  <c r="BF266" i="1" s="1"/>
  <c r="BE267" i="1"/>
  <c r="BF267" i="1" s="1"/>
  <c r="BE268" i="1"/>
  <c r="BF268" i="1" s="1"/>
  <c r="BE269" i="1"/>
  <c r="BF269" i="1" s="1"/>
  <c r="BE270" i="1"/>
  <c r="BF270" i="1" s="1"/>
  <c r="BE271" i="1"/>
  <c r="BF271" i="1" s="1"/>
  <c r="BE272" i="1"/>
  <c r="BF272" i="1" s="1"/>
  <c r="BE273" i="1"/>
  <c r="BF273" i="1" s="1"/>
  <c r="BE274" i="1"/>
  <c r="BF274" i="1" s="1"/>
  <c r="BE275" i="1"/>
  <c r="BF275" i="1" s="1"/>
  <c r="BE276" i="1"/>
  <c r="BF276" i="1" s="1"/>
  <c r="BE277" i="1"/>
  <c r="BF277" i="1" s="1"/>
  <c r="BE278" i="1"/>
  <c r="BF278" i="1" s="1"/>
  <c r="BE279" i="1"/>
  <c r="BF279" i="1" s="1"/>
  <c r="BE280" i="1"/>
  <c r="BF280" i="1" s="1"/>
  <c r="BE281" i="1"/>
  <c r="BF281" i="1" s="1"/>
  <c r="BE282" i="1"/>
  <c r="BF282" i="1" s="1"/>
  <c r="BE283" i="1"/>
  <c r="BF283" i="1" s="1"/>
  <c r="BE284" i="1"/>
  <c r="BF284" i="1" s="1"/>
  <c r="BE285" i="1"/>
  <c r="BF285" i="1" s="1"/>
  <c r="BE286" i="1"/>
  <c r="BF286" i="1" s="1"/>
  <c r="BE287" i="1"/>
  <c r="BF287" i="1" s="1"/>
  <c r="BE288" i="1"/>
  <c r="BF288" i="1" s="1"/>
  <c r="BE289" i="1"/>
  <c r="BF289" i="1" s="1"/>
  <c r="BE290" i="1"/>
  <c r="BF290" i="1" s="1"/>
  <c r="BE291" i="1"/>
  <c r="BF291" i="1" s="1"/>
  <c r="BE292" i="1"/>
  <c r="BF292" i="1" s="1"/>
  <c r="BE293" i="1"/>
  <c r="BF293" i="1" s="1"/>
  <c r="BE294" i="1"/>
  <c r="BF294" i="1" s="1"/>
  <c r="BE295" i="1"/>
  <c r="BF295" i="1" s="1"/>
  <c r="BE296" i="1"/>
  <c r="BF296" i="1" s="1"/>
  <c r="BE297" i="1"/>
  <c r="BF297" i="1" s="1"/>
  <c r="BE298" i="1"/>
  <c r="BF298" i="1" s="1"/>
  <c r="BE299" i="1"/>
  <c r="BF299" i="1" s="1"/>
  <c r="BE300" i="1"/>
  <c r="BF300" i="1" s="1"/>
  <c r="BE301" i="1"/>
  <c r="BF301" i="1" s="1"/>
  <c r="BE302" i="1"/>
  <c r="BF302" i="1" s="1"/>
  <c r="BE303" i="1"/>
  <c r="BF303" i="1" s="1"/>
  <c r="BE304" i="1"/>
  <c r="BF304" i="1" s="1"/>
  <c r="BE305" i="1"/>
  <c r="BF305" i="1" s="1"/>
  <c r="BE306" i="1"/>
  <c r="BF306" i="1" s="1"/>
  <c r="BE307" i="1"/>
  <c r="BF307" i="1" s="1"/>
  <c r="BE308" i="1"/>
  <c r="BF308" i="1" s="1"/>
  <c r="BE309" i="1"/>
  <c r="BF309" i="1" s="1"/>
  <c r="BE310" i="1"/>
  <c r="BF310" i="1" s="1"/>
  <c r="BE311" i="1"/>
  <c r="BF311" i="1" s="1"/>
  <c r="BE312" i="1"/>
  <c r="BF312" i="1" s="1"/>
  <c r="BE313" i="1"/>
  <c r="BF313" i="1" s="1"/>
  <c r="BE314" i="1"/>
  <c r="BF314" i="1" s="1"/>
  <c r="BE315" i="1"/>
  <c r="BF315" i="1" s="1"/>
  <c r="BE316" i="1"/>
  <c r="BF316" i="1" s="1"/>
  <c r="BE317" i="1"/>
  <c r="BF317" i="1" s="1"/>
  <c r="BE318" i="1"/>
  <c r="BF318" i="1" s="1"/>
  <c r="BE319" i="1"/>
  <c r="BF319" i="1" s="1"/>
  <c r="BE320" i="1"/>
  <c r="BF320" i="1" s="1"/>
  <c r="BE321" i="1"/>
  <c r="BF321" i="1" s="1"/>
  <c r="BE322" i="1"/>
  <c r="BF322" i="1" s="1"/>
  <c r="BE323" i="1"/>
  <c r="BF323" i="1" s="1"/>
  <c r="BE324" i="1"/>
  <c r="BF324" i="1" s="1"/>
  <c r="BE325" i="1"/>
  <c r="BF325" i="1" s="1"/>
  <c r="BE326" i="1"/>
  <c r="BF326" i="1" s="1"/>
  <c r="BE327" i="1"/>
  <c r="BF327" i="1" s="1"/>
  <c r="BE328" i="1"/>
  <c r="BF328" i="1" s="1"/>
  <c r="BE329" i="1"/>
  <c r="BF329" i="1" s="1"/>
  <c r="BE330" i="1"/>
  <c r="BF330" i="1" s="1"/>
  <c r="BE331" i="1"/>
  <c r="BF331" i="1" s="1"/>
  <c r="BE332" i="1"/>
  <c r="BF332" i="1" s="1"/>
  <c r="BE333" i="1"/>
  <c r="BF333" i="1" s="1"/>
  <c r="BE334" i="1"/>
  <c r="BF334" i="1" s="1"/>
  <c r="BE335" i="1"/>
  <c r="BF335" i="1" s="1"/>
  <c r="BE336" i="1"/>
  <c r="BF336" i="1" s="1"/>
  <c r="BE337" i="1"/>
  <c r="BF337" i="1" s="1"/>
  <c r="BE338" i="1"/>
  <c r="BF338" i="1" s="1"/>
  <c r="BE339" i="1"/>
  <c r="BF339" i="1" s="1"/>
  <c r="BE340" i="1"/>
  <c r="BF340" i="1" s="1"/>
  <c r="BE341" i="1"/>
  <c r="BF341" i="1" s="1"/>
  <c r="BE342" i="1"/>
  <c r="BF342" i="1" s="1"/>
  <c r="BE343" i="1"/>
  <c r="BF343" i="1" s="1"/>
  <c r="BE344" i="1"/>
  <c r="BF344" i="1" s="1"/>
  <c r="BE345" i="1"/>
  <c r="BF345" i="1" s="1"/>
  <c r="BE346" i="1"/>
  <c r="BF346" i="1" s="1"/>
  <c r="BE347" i="1"/>
  <c r="BF347" i="1" s="1"/>
  <c r="BE348" i="1"/>
  <c r="BF348" i="1" s="1"/>
  <c r="BE349" i="1"/>
  <c r="BF349" i="1" s="1"/>
  <c r="BE350" i="1"/>
  <c r="BF350" i="1" s="1"/>
  <c r="BE351" i="1"/>
  <c r="BF351" i="1" s="1"/>
  <c r="BE352" i="1"/>
  <c r="BF352" i="1" s="1"/>
  <c r="BE353" i="1"/>
  <c r="BF353" i="1" s="1"/>
  <c r="BE354" i="1"/>
  <c r="BF354" i="1" s="1"/>
  <c r="BE355" i="1"/>
  <c r="BF355" i="1" s="1"/>
  <c r="BE356" i="1"/>
  <c r="BF356" i="1" s="1"/>
  <c r="BE357" i="1"/>
  <c r="BF357" i="1" s="1"/>
  <c r="BE358" i="1"/>
  <c r="BF358" i="1" s="1"/>
  <c r="BE359" i="1"/>
  <c r="BF359" i="1" s="1"/>
  <c r="BE360" i="1"/>
  <c r="BF360" i="1" s="1"/>
  <c r="BE361" i="1"/>
  <c r="BF361" i="1" s="1"/>
  <c r="BE362" i="1"/>
  <c r="BF362" i="1" s="1"/>
  <c r="BE363" i="1"/>
  <c r="BF363" i="1" s="1"/>
  <c r="BE364" i="1"/>
  <c r="BF364" i="1" s="1"/>
  <c r="BE365" i="1"/>
  <c r="BF365" i="1" s="1"/>
  <c r="BE366" i="1"/>
  <c r="BF366" i="1" s="1"/>
  <c r="BE367" i="1"/>
  <c r="BF367" i="1" s="1"/>
  <c r="BE368" i="1"/>
  <c r="BF368" i="1" s="1"/>
  <c r="BE369" i="1"/>
  <c r="BF369" i="1" s="1"/>
  <c r="BE370" i="1"/>
  <c r="BF370" i="1" s="1"/>
  <c r="BE371" i="1"/>
  <c r="BF371" i="1" s="1"/>
  <c r="BE372" i="1"/>
  <c r="BF372" i="1" s="1"/>
  <c r="BE373" i="1"/>
  <c r="BF373" i="1" s="1"/>
  <c r="BE374" i="1"/>
  <c r="BF374" i="1" s="1"/>
  <c r="BE375" i="1"/>
  <c r="BF375" i="1" s="1"/>
  <c r="BE376" i="1"/>
  <c r="BF376" i="1" s="1"/>
  <c r="BE377" i="1"/>
  <c r="BF377" i="1" s="1"/>
  <c r="BE378" i="1"/>
  <c r="BF378" i="1" s="1"/>
  <c r="BE379" i="1"/>
  <c r="BF379" i="1" s="1"/>
  <c r="BE380" i="1"/>
  <c r="BF380" i="1" s="1"/>
  <c r="BE381" i="1"/>
  <c r="BF381" i="1" s="1"/>
  <c r="BE382" i="1"/>
  <c r="BF382" i="1" s="1"/>
  <c r="BE383" i="1"/>
  <c r="BF383" i="1" s="1"/>
  <c r="BE384" i="1"/>
  <c r="BF384" i="1" s="1"/>
  <c r="BE385" i="1"/>
  <c r="BF385" i="1" s="1"/>
  <c r="BE386" i="1"/>
  <c r="BF386" i="1" s="1"/>
  <c r="BE387" i="1"/>
  <c r="BF387" i="1" s="1"/>
  <c r="BE388" i="1"/>
  <c r="BF388" i="1" s="1"/>
  <c r="BE389" i="1"/>
  <c r="BF389" i="1" s="1"/>
  <c r="BE390" i="1"/>
  <c r="BF390" i="1" s="1"/>
  <c r="BE391" i="1"/>
  <c r="BF391" i="1" s="1"/>
  <c r="BE95" i="1"/>
  <c r="BF95" i="1" s="1"/>
  <c r="BE96" i="1"/>
  <c r="BF96" i="1" s="1"/>
  <c r="BE97" i="1"/>
  <c r="BF97" i="1" s="1"/>
  <c r="BE98" i="1"/>
  <c r="BE99" i="1"/>
  <c r="BF99" i="1" s="1"/>
  <c r="BE100" i="1"/>
  <c r="BF100" i="1" s="1"/>
  <c r="BE101" i="1"/>
  <c r="BF101" i="1" s="1"/>
  <c r="BE102" i="1"/>
  <c r="BF102" i="1" s="1"/>
  <c r="BE103" i="1"/>
  <c r="BF103" i="1" s="1"/>
  <c r="BE104" i="1"/>
  <c r="BF104" i="1" s="1"/>
  <c r="BE105" i="1"/>
  <c r="BF105" i="1" s="1"/>
  <c r="BE106" i="1"/>
  <c r="BF106" i="1" s="1"/>
  <c r="BE107" i="1"/>
  <c r="BF107" i="1" s="1"/>
  <c r="BE108" i="1"/>
  <c r="BF108" i="1" s="1"/>
  <c r="BE109" i="1"/>
  <c r="BE94" i="1"/>
  <c r="BF94" i="1" s="1"/>
  <c r="BE93" i="1"/>
  <c r="BF93" i="1" s="1"/>
  <c r="BE40" i="1"/>
  <c r="BE29" i="1"/>
  <c r="BE8" i="1"/>
  <c r="BF8" i="1" s="1"/>
  <c r="BE9" i="1"/>
  <c r="BF9" i="1" s="1"/>
  <c r="BE10" i="1"/>
  <c r="BF10" i="1" s="1"/>
  <c r="BE11" i="1"/>
  <c r="BE12" i="1"/>
  <c r="BF12" i="1" s="1"/>
  <c r="BE13" i="1"/>
  <c r="BF13" i="1" s="1"/>
  <c r="BE14" i="1"/>
  <c r="BF14" i="1" s="1"/>
  <c r="BE15" i="1"/>
  <c r="BF15" i="1" s="1"/>
  <c r="BE16" i="1"/>
  <c r="BF16" i="1" s="1"/>
  <c r="BE17" i="1"/>
  <c r="BF17" i="1" s="1"/>
  <c r="BE18" i="1"/>
  <c r="BF18" i="1" s="1"/>
  <c r="BE19" i="1"/>
  <c r="BF19" i="1" s="1"/>
  <c r="BE20" i="1"/>
  <c r="BF20" i="1" s="1"/>
  <c r="BE21" i="1"/>
  <c r="BF21" i="1" s="1"/>
  <c r="BE22" i="1"/>
  <c r="BF22" i="1" s="1"/>
  <c r="BE23" i="1"/>
  <c r="BF23" i="1" s="1"/>
  <c r="BE24" i="1"/>
  <c r="BF24" i="1" s="1"/>
  <c r="BE25" i="1"/>
  <c r="BF25" i="1" s="1"/>
  <c r="BE26" i="1"/>
  <c r="BF26" i="1" s="1"/>
  <c r="BE27" i="1"/>
  <c r="BF27" i="1" s="1"/>
  <c r="BE28" i="1"/>
  <c r="BF28" i="1" s="1"/>
  <c r="BE30" i="1"/>
  <c r="BE32" i="1"/>
  <c r="BE33" i="1"/>
  <c r="BF33" i="1" s="1"/>
  <c r="BE35" i="1"/>
  <c r="BF35" i="1" s="1"/>
  <c r="BE36" i="1"/>
  <c r="BE37" i="1"/>
  <c r="BF37" i="1" s="1"/>
  <c r="BE38" i="1"/>
  <c r="BE39" i="1"/>
  <c r="BE41" i="1"/>
  <c r="BF41" i="1" s="1"/>
  <c r="BE42" i="1"/>
  <c r="BE43" i="1"/>
  <c r="BE44" i="1"/>
  <c r="BE45" i="1"/>
  <c r="BF45" i="1" s="1"/>
  <c r="BE46" i="1"/>
  <c r="BE47" i="1"/>
  <c r="BE48" i="1"/>
  <c r="BE49" i="1"/>
  <c r="BE50" i="1"/>
  <c r="BE51" i="1"/>
  <c r="BE52" i="1"/>
  <c r="BE53" i="1"/>
  <c r="BF53" i="1" s="1"/>
  <c r="BE54" i="1"/>
  <c r="BE55" i="1"/>
  <c r="BE56" i="1"/>
  <c r="BF56" i="1" s="1"/>
  <c r="BE57" i="1"/>
  <c r="BF57" i="1" s="1"/>
  <c r="BE58" i="1"/>
  <c r="BF58" i="1" s="1"/>
  <c r="BE59" i="1"/>
  <c r="BF59" i="1" s="1"/>
  <c r="BE60" i="1"/>
  <c r="BF60" i="1" s="1"/>
  <c r="BE61" i="1"/>
  <c r="BF61" i="1" s="1"/>
  <c r="BE62" i="1"/>
  <c r="BF62" i="1" s="1"/>
  <c r="BE63" i="1"/>
  <c r="BF63" i="1" s="1"/>
  <c r="BE64" i="1"/>
  <c r="BF64" i="1" s="1"/>
  <c r="BE65" i="1"/>
  <c r="BF65" i="1" s="1"/>
  <c r="BE66" i="1"/>
  <c r="BF66" i="1" s="1"/>
  <c r="BE67" i="1"/>
  <c r="BF67" i="1" s="1"/>
  <c r="BE68" i="1"/>
  <c r="BF68" i="1" s="1"/>
  <c r="BE69" i="1"/>
  <c r="BF69" i="1" s="1"/>
  <c r="BE70" i="1"/>
  <c r="BF70" i="1" s="1"/>
  <c r="BE71" i="1"/>
  <c r="BF71" i="1" s="1"/>
  <c r="BE72" i="1"/>
  <c r="BF72" i="1" s="1"/>
  <c r="BE73" i="1"/>
  <c r="BF73" i="1" s="1"/>
  <c r="BE74" i="1"/>
  <c r="BF74" i="1" s="1"/>
  <c r="BE75" i="1"/>
  <c r="BF75" i="1" s="1"/>
  <c r="BE76" i="1"/>
  <c r="BF76" i="1" s="1"/>
  <c r="BE77" i="1"/>
  <c r="BF77" i="1" s="1"/>
  <c r="BE78" i="1"/>
  <c r="BF78" i="1" s="1"/>
  <c r="BE79" i="1"/>
  <c r="BF79" i="1" s="1"/>
  <c r="BE80" i="1"/>
  <c r="BF80" i="1" s="1"/>
  <c r="BE81" i="1"/>
  <c r="BF81" i="1" s="1"/>
  <c r="BE82" i="1"/>
  <c r="BF82" i="1" s="1"/>
  <c r="BE83" i="1"/>
  <c r="BF83" i="1" s="1"/>
  <c r="BE84" i="1"/>
  <c r="BF84" i="1" s="1"/>
  <c r="BE85" i="1"/>
  <c r="BF85" i="1" s="1"/>
  <c r="BE86" i="1"/>
  <c r="BF86" i="1" s="1"/>
  <c r="BE87" i="1"/>
  <c r="BF87" i="1" s="1"/>
  <c r="BE88" i="1"/>
  <c r="BF88" i="1" s="1"/>
  <c r="BE89" i="1"/>
  <c r="BF89" i="1" s="1"/>
  <c r="BE90" i="1"/>
  <c r="BF90" i="1" s="1"/>
  <c r="BE91" i="1"/>
  <c r="BF91" i="1" s="1"/>
  <c r="BE92" i="1"/>
  <c r="BF92" i="1" s="1"/>
  <c r="BE7" i="1"/>
  <c r="BF7" i="1" s="1"/>
  <c r="T412" i="1"/>
  <c r="AE22" i="18"/>
  <c r="B446" i="1"/>
  <c r="J751" i="15"/>
  <c r="J750" i="15"/>
  <c r="J749" i="15"/>
  <c r="EP446" i="1" l="1"/>
  <c r="EO446" i="1"/>
  <c r="EN446" i="1"/>
  <c r="EM446" i="1"/>
  <c r="DL446" i="1"/>
  <c r="DJ446" i="1"/>
  <c r="DB446" i="1"/>
  <c r="CX446" i="1"/>
  <c r="CV446" i="1"/>
  <c r="CQ446" i="1"/>
  <c r="BZ446" i="1"/>
  <c r="BY446" i="1"/>
  <c r="BM446" i="1"/>
  <c r="BC446" i="1"/>
  <c r="AG446" i="1"/>
  <c r="S446" i="1"/>
  <c r="CR446" i="1"/>
  <c r="DE446" i="1" s="1"/>
  <c r="EP445" i="1"/>
  <c r="EO445" i="1"/>
  <c r="EN445" i="1"/>
  <c r="EM445" i="1"/>
  <c r="DL445" i="1"/>
  <c r="DJ445" i="1"/>
  <c r="DB445" i="1"/>
  <c r="CX445" i="1"/>
  <c r="CV445" i="1"/>
  <c r="CQ445" i="1"/>
  <c r="BZ445" i="1"/>
  <c r="BY445" i="1"/>
  <c r="BM445" i="1"/>
  <c r="BC445" i="1"/>
  <c r="AG445" i="1"/>
  <c r="S445" i="1"/>
  <c r="B445" i="1"/>
  <c r="CR445" i="1" s="1"/>
  <c r="EP444" i="1"/>
  <c r="EO444" i="1"/>
  <c r="EN444" i="1"/>
  <c r="EM444" i="1"/>
  <c r="DL444" i="1"/>
  <c r="DJ444" i="1"/>
  <c r="DB444" i="1"/>
  <c r="CX444" i="1"/>
  <c r="CV444" i="1"/>
  <c r="CQ444" i="1"/>
  <c r="BZ444" i="1"/>
  <c r="BY444" i="1"/>
  <c r="BM444" i="1"/>
  <c r="BC444" i="1"/>
  <c r="AG444" i="1"/>
  <c r="S444" i="1"/>
  <c r="B444" i="1"/>
  <c r="T444" i="1" s="1"/>
  <c r="EG753" i="2"/>
  <c r="DM753" i="2"/>
  <c r="DC753" i="2"/>
  <c r="CS753" i="2"/>
  <c r="BY753" i="2"/>
  <c r="BO753" i="2"/>
  <c r="BE753" i="2"/>
  <c r="AU753" i="2"/>
  <c r="AA753" i="2"/>
  <c r="Q753" i="2"/>
  <c r="G753" i="2"/>
  <c r="B753" i="2"/>
  <c r="EG752" i="2"/>
  <c r="DM752" i="2"/>
  <c r="DC752" i="2"/>
  <c r="CS752" i="2"/>
  <c r="BY752" i="2"/>
  <c r="BO752" i="2"/>
  <c r="BE752" i="2"/>
  <c r="AU752" i="2"/>
  <c r="AA752" i="2"/>
  <c r="Q752" i="2"/>
  <c r="G752" i="2"/>
  <c r="B752" i="2"/>
  <c r="EG751" i="2"/>
  <c r="DM751" i="2"/>
  <c r="DC751" i="2"/>
  <c r="CS751" i="2"/>
  <c r="BY751" i="2"/>
  <c r="BO751" i="2"/>
  <c r="BE751" i="2"/>
  <c r="AU751" i="2"/>
  <c r="AA751" i="2"/>
  <c r="Q751" i="2"/>
  <c r="G751" i="2"/>
  <c r="B751" i="2"/>
  <c r="AC7" i="18"/>
  <c r="AD7" i="18" s="1"/>
  <c r="AE7" i="18" s="1"/>
  <c r="AC8" i="18"/>
  <c r="AC9" i="18"/>
  <c r="AC10" i="18"/>
  <c r="AC11" i="18"/>
  <c r="C30" i="5"/>
  <c r="EP440" i="1"/>
  <c r="EP441" i="1"/>
  <c r="EP442" i="1"/>
  <c r="EP443" i="1"/>
  <c r="EM440" i="1"/>
  <c r="EM441" i="1"/>
  <c r="EM442" i="1"/>
  <c r="EM443" i="1"/>
  <c r="DL440" i="1"/>
  <c r="DL441" i="1"/>
  <c r="DL442" i="1"/>
  <c r="DL443" i="1"/>
  <c r="DJ440" i="1"/>
  <c r="DJ441" i="1"/>
  <c r="DJ442" i="1"/>
  <c r="DJ443" i="1"/>
  <c r="DB440" i="1"/>
  <c r="DB441" i="1"/>
  <c r="DB442" i="1"/>
  <c r="DB443" i="1"/>
  <c r="CX440" i="1"/>
  <c r="CX441" i="1"/>
  <c r="CX442" i="1"/>
  <c r="CX443" i="1"/>
  <c r="CQ440" i="1"/>
  <c r="CQ441" i="1"/>
  <c r="CQ442" i="1"/>
  <c r="CQ443" i="1"/>
  <c r="BZ440" i="1"/>
  <c r="BZ441" i="1"/>
  <c r="BZ442" i="1"/>
  <c r="BZ443" i="1"/>
  <c r="BY440" i="1"/>
  <c r="BY441" i="1"/>
  <c r="BY442" i="1"/>
  <c r="BY443" i="1"/>
  <c r="BC440" i="1"/>
  <c r="BC441" i="1"/>
  <c r="BC442" i="1"/>
  <c r="BC443" i="1"/>
  <c r="BA440" i="1"/>
  <c r="AG440" i="1"/>
  <c r="AG441" i="1"/>
  <c r="AG442" i="1"/>
  <c r="AG443" i="1"/>
  <c r="S440" i="1"/>
  <c r="S441" i="1"/>
  <c r="S442" i="1"/>
  <c r="S443" i="1"/>
  <c r="CV443" i="1"/>
  <c r="CV442" i="1"/>
  <c r="CV441" i="1"/>
  <c r="CV440" i="1"/>
  <c r="J745" i="15"/>
  <c r="J746" i="15"/>
  <c r="J747" i="15"/>
  <c r="J748" i="15"/>
  <c r="EO443" i="1"/>
  <c r="EN443" i="1"/>
  <c r="BM443" i="1"/>
  <c r="EO442" i="1"/>
  <c r="EN442" i="1"/>
  <c r="BM442" i="1"/>
  <c r="EO441" i="1"/>
  <c r="EN441" i="1"/>
  <c r="BM441" i="1"/>
  <c r="EO440" i="1"/>
  <c r="EN440" i="1"/>
  <c r="BM440" i="1"/>
  <c r="EG750" i="2"/>
  <c r="DM750" i="2"/>
  <c r="DC750" i="2"/>
  <c r="CS750" i="2"/>
  <c r="BY750" i="2"/>
  <c r="BO750" i="2"/>
  <c r="BE750" i="2"/>
  <c r="AU750" i="2"/>
  <c r="AA750" i="2"/>
  <c r="Q750" i="2"/>
  <c r="G750" i="2"/>
  <c r="B750" i="2"/>
  <c r="B443" i="1" s="1"/>
  <c r="FK749" i="2"/>
  <c r="EG749" i="2"/>
  <c r="DM749" i="2"/>
  <c r="DC749" i="2"/>
  <c r="CS749" i="2"/>
  <c r="BY749" i="2"/>
  <c r="BO749" i="2"/>
  <c r="BE749" i="2"/>
  <c r="AU749" i="2"/>
  <c r="AA749" i="2"/>
  <c r="Q749" i="2"/>
  <c r="G749" i="2"/>
  <c r="B749" i="2"/>
  <c r="B442" i="1" s="1"/>
  <c r="FK748" i="2"/>
  <c r="EG748" i="2"/>
  <c r="DM748" i="2"/>
  <c r="DC748" i="2"/>
  <c r="CS748" i="2"/>
  <c r="BY748" i="2"/>
  <c r="BO748" i="2"/>
  <c r="BE748" i="2"/>
  <c r="AU748" i="2"/>
  <c r="AA748" i="2"/>
  <c r="Q748" i="2"/>
  <c r="G748" i="2"/>
  <c r="B748" i="2"/>
  <c r="B441" i="1" s="1"/>
  <c r="FK747" i="2"/>
  <c r="EG747" i="2"/>
  <c r="DM747" i="2"/>
  <c r="DC747" i="2"/>
  <c r="CS747" i="2"/>
  <c r="BY747" i="2"/>
  <c r="BO747" i="2"/>
  <c r="BE747" i="2"/>
  <c r="AU747" i="2"/>
  <c r="AA747" i="2"/>
  <c r="Q747" i="2"/>
  <c r="G747" i="2"/>
  <c r="B747" i="2"/>
  <c r="B440" i="1" s="1"/>
  <c r="T440" i="1" s="1"/>
  <c r="BE440" i="1" s="1"/>
  <c r="BF440" i="1" s="1"/>
  <c r="DL436" i="1"/>
  <c r="DL437" i="1"/>
  <c r="DL438" i="1"/>
  <c r="DL439" i="1"/>
  <c r="DJ438" i="1"/>
  <c r="DJ439" i="1"/>
  <c r="DB438" i="1"/>
  <c r="DB439" i="1"/>
  <c r="CX436" i="1"/>
  <c r="CX437" i="1"/>
  <c r="CX438" i="1"/>
  <c r="CX439" i="1"/>
  <c r="CV436" i="1"/>
  <c r="CV437" i="1"/>
  <c r="CV438" i="1"/>
  <c r="CV439" i="1"/>
  <c r="CQ436" i="1"/>
  <c r="CQ437" i="1"/>
  <c r="CQ438" i="1"/>
  <c r="CQ439" i="1"/>
  <c r="EM436" i="1"/>
  <c r="EM437" i="1"/>
  <c r="EM438" i="1"/>
  <c r="EM439" i="1"/>
  <c r="EP436" i="1"/>
  <c r="EP437" i="1"/>
  <c r="EP438" i="1"/>
  <c r="EP439" i="1"/>
  <c r="BZ436" i="1"/>
  <c r="BZ437" i="1"/>
  <c r="BZ438" i="1"/>
  <c r="BZ439" i="1"/>
  <c r="BY436" i="1"/>
  <c r="BY437" i="1"/>
  <c r="BY438" i="1"/>
  <c r="BY439" i="1"/>
  <c r="BC436" i="1"/>
  <c r="BC437" i="1"/>
  <c r="BC438" i="1"/>
  <c r="BC439" i="1"/>
  <c r="J741" i="15"/>
  <c r="J742" i="15"/>
  <c r="J743" i="15"/>
  <c r="J744" i="15"/>
  <c r="BA433" i="1"/>
  <c r="AG436" i="1"/>
  <c r="AG437" i="1"/>
  <c r="AG438" i="1"/>
  <c r="AG439" i="1"/>
  <c r="S436" i="1"/>
  <c r="S437" i="1"/>
  <c r="S438" i="1"/>
  <c r="S439" i="1"/>
  <c r="DJ437" i="1"/>
  <c r="DB437" i="1"/>
  <c r="EO439" i="1"/>
  <c r="EN439" i="1"/>
  <c r="BM439" i="1"/>
  <c r="EO438" i="1"/>
  <c r="EN438" i="1"/>
  <c r="BM438" i="1"/>
  <c r="EO437" i="1"/>
  <c r="EN437" i="1"/>
  <c r="BM437" i="1"/>
  <c r="EO436" i="1"/>
  <c r="EN436" i="1"/>
  <c r="DJ436" i="1"/>
  <c r="DB436" i="1"/>
  <c r="BM436" i="1"/>
  <c r="B743" i="2"/>
  <c r="B436" i="1" s="1"/>
  <c r="CR436" i="1" s="1"/>
  <c r="DE436" i="1" s="1"/>
  <c r="B744" i="2"/>
  <c r="B437" i="1" s="1"/>
  <c r="T437" i="1" s="1"/>
  <c r="BE437" i="1" s="1"/>
  <c r="BF437" i="1" s="1"/>
  <c r="B745" i="2"/>
  <c r="B438" i="1" s="1"/>
  <c r="CR438" i="1" s="1"/>
  <c r="DE438" i="1" s="1"/>
  <c r="B746" i="2"/>
  <c r="B439" i="1" s="1"/>
  <c r="CR439" i="1" s="1"/>
  <c r="DE439" i="1" s="1"/>
  <c r="FK746" i="2"/>
  <c r="BY746" i="2"/>
  <c r="AU746" i="2"/>
  <c r="AA746" i="2"/>
  <c r="Q746" i="2"/>
  <c r="G746" i="2"/>
  <c r="FK745" i="2"/>
  <c r="EG745" i="2"/>
  <c r="DM745" i="2"/>
  <c r="DC745" i="2"/>
  <c r="CS745" i="2"/>
  <c r="BY745" i="2"/>
  <c r="BO745" i="2"/>
  <c r="BE745" i="2"/>
  <c r="AU745" i="2"/>
  <c r="AA745" i="2"/>
  <c r="Q745" i="2"/>
  <c r="G745" i="2"/>
  <c r="FK744" i="2"/>
  <c r="EG744" i="2"/>
  <c r="DM744" i="2"/>
  <c r="DC744" i="2"/>
  <c r="CS744" i="2"/>
  <c r="BY744" i="2"/>
  <c r="BO744" i="2"/>
  <c r="BE744" i="2"/>
  <c r="AU744" i="2"/>
  <c r="Q744" i="2"/>
  <c r="G744" i="2"/>
  <c r="FK743" i="2"/>
  <c r="EG743" i="2"/>
  <c r="DM743" i="2"/>
  <c r="DC743" i="2"/>
  <c r="BY743" i="2"/>
  <c r="BO743" i="2"/>
  <c r="BE743" i="2"/>
  <c r="AU743" i="2"/>
  <c r="AA743" i="2"/>
  <c r="Q743" i="2"/>
  <c r="G743" i="2"/>
  <c r="AC22" i="18"/>
  <c r="AD22" i="18" s="1"/>
  <c r="E31" i="16"/>
  <c r="AC21" i="18"/>
  <c r="AD21" i="18" s="1"/>
  <c r="AE21" i="18" s="1"/>
  <c r="EP433" i="1"/>
  <c r="EP434" i="1"/>
  <c r="EP435" i="1"/>
  <c r="EM433" i="1"/>
  <c r="EM434" i="1"/>
  <c r="EM435" i="1"/>
  <c r="DL433" i="1"/>
  <c r="DL434" i="1"/>
  <c r="DL435" i="1"/>
  <c r="DJ433" i="1"/>
  <c r="DJ434" i="1"/>
  <c r="DJ435" i="1"/>
  <c r="DI433" i="1"/>
  <c r="DB434" i="1"/>
  <c r="DB435" i="1"/>
  <c r="CQ433" i="1"/>
  <c r="CQ434" i="1"/>
  <c r="CQ435" i="1"/>
  <c r="BZ433" i="1"/>
  <c r="BZ434" i="1"/>
  <c r="BZ435" i="1"/>
  <c r="BY433" i="1"/>
  <c r="BY434" i="1"/>
  <c r="BY435" i="1"/>
  <c r="BC433" i="1"/>
  <c r="BC434" i="1"/>
  <c r="BC435" i="1"/>
  <c r="H19" i="19"/>
  <c r="H7" i="19"/>
  <c r="J738" i="15"/>
  <c r="J739" i="15"/>
  <c r="J740" i="15"/>
  <c r="AG433" i="1"/>
  <c r="AG434" i="1"/>
  <c r="AG435" i="1"/>
  <c r="S433" i="1"/>
  <c r="S434" i="1"/>
  <c r="S435" i="1"/>
  <c r="CV435" i="1"/>
  <c r="CX435" i="1"/>
  <c r="CV434" i="1"/>
  <c r="CX434" i="1"/>
  <c r="CV433" i="1"/>
  <c r="CX433" i="1"/>
  <c r="EO435" i="1"/>
  <c r="EN435" i="1"/>
  <c r="BM435" i="1"/>
  <c r="EO434" i="1"/>
  <c r="EN434" i="1"/>
  <c r="BM434" i="1"/>
  <c r="EO433" i="1"/>
  <c r="EN433" i="1"/>
  <c r="DH433" i="1"/>
  <c r="DB433" i="1"/>
  <c r="BM433" i="1"/>
  <c r="B742" i="2"/>
  <c r="B435" i="1" s="1"/>
  <c r="CR435" i="1" s="1"/>
  <c r="AU741" i="2"/>
  <c r="Q741" i="2"/>
  <c r="G741" i="2"/>
  <c r="B741" i="2"/>
  <c r="B434" i="1" s="1"/>
  <c r="CR434" i="1" s="1"/>
  <c r="B740" i="2"/>
  <c r="B433" i="1" s="1"/>
  <c r="CR433" i="1" s="1"/>
  <c r="B735" i="2"/>
  <c r="B428" i="1" s="1"/>
  <c r="B736" i="2"/>
  <c r="B429" i="1" s="1"/>
  <c r="B737" i="2"/>
  <c r="B430" i="1" s="1"/>
  <c r="B738" i="2"/>
  <c r="B431" i="1" s="1"/>
  <c r="CR431" i="1" s="1"/>
  <c r="CS431" i="1" s="1"/>
  <c r="B739" i="2"/>
  <c r="B432" i="1" s="1"/>
  <c r="BM430" i="1"/>
  <c r="DL429" i="1"/>
  <c r="DL430" i="1"/>
  <c r="DL431" i="1"/>
  <c r="DL432" i="1"/>
  <c r="CX429" i="1"/>
  <c r="CX430" i="1"/>
  <c r="CX431" i="1"/>
  <c r="CX432" i="1"/>
  <c r="BC429" i="1"/>
  <c r="BC430" i="1"/>
  <c r="BC431" i="1"/>
  <c r="BC432" i="1"/>
  <c r="H18" i="19"/>
  <c r="G19" i="19"/>
  <c r="E19" i="19"/>
  <c r="C19" i="19"/>
  <c r="J734" i="15"/>
  <c r="J735" i="15"/>
  <c r="J736" i="15"/>
  <c r="J737" i="15"/>
  <c r="CV432" i="1"/>
  <c r="CV431" i="1"/>
  <c r="CV430" i="1"/>
  <c r="CV429" i="1"/>
  <c r="AG429" i="1"/>
  <c r="AG430" i="1"/>
  <c r="AG431" i="1"/>
  <c r="AG432" i="1"/>
  <c r="S429" i="1"/>
  <c r="S430" i="1"/>
  <c r="S431" i="1"/>
  <c r="S432" i="1"/>
  <c r="EO432" i="1"/>
  <c r="EN432" i="1"/>
  <c r="EO431" i="1"/>
  <c r="EN431" i="1"/>
  <c r="EP430" i="1"/>
  <c r="EO430" i="1"/>
  <c r="EN430" i="1"/>
  <c r="EM430" i="1"/>
  <c r="DJ430" i="1"/>
  <c r="DB430" i="1"/>
  <c r="CQ430" i="1"/>
  <c r="BZ430" i="1"/>
  <c r="BY430" i="1"/>
  <c r="EP429" i="1"/>
  <c r="EO429" i="1"/>
  <c r="EN429" i="1"/>
  <c r="EM429" i="1"/>
  <c r="DJ429" i="1"/>
  <c r="DB429" i="1"/>
  <c r="CQ429" i="1"/>
  <c r="BZ429" i="1"/>
  <c r="BY429" i="1"/>
  <c r="BM429" i="1"/>
  <c r="DC737" i="2"/>
  <c r="CS737" i="2"/>
  <c r="BY737" i="2"/>
  <c r="BE737" i="2"/>
  <c r="AU737" i="2"/>
  <c r="Q737" i="2"/>
  <c r="G737" i="2"/>
  <c r="DC736" i="2"/>
  <c r="CS736" i="2"/>
  <c r="BY736" i="2"/>
  <c r="BE736" i="2"/>
  <c r="AU736" i="2"/>
  <c r="Q736" i="2"/>
  <c r="G736" i="2"/>
  <c r="BE444" i="1" l="1"/>
  <c r="BF444" i="1" s="1"/>
  <c r="AT440" i="1"/>
  <c r="AI440" i="1"/>
  <c r="CR444" i="1"/>
  <c r="DE444" i="1" s="1"/>
  <c r="T445" i="1"/>
  <c r="T446" i="1"/>
  <c r="CD444" i="1"/>
  <c r="BH444" i="1"/>
  <c r="AT444" i="1"/>
  <c r="AH444" i="1"/>
  <c r="BI444" i="1"/>
  <c r="CJ444" i="1"/>
  <c r="AR444" i="1"/>
  <c r="AI444" i="1"/>
  <c r="CH444" i="1"/>
  <c r="AO444" i="1"/>
  <c r="CF444" i="1"/>
  <c r="BB444" i="1"/>
  <c r="CY445" i="1"/>
  <c r="CS445" i="1"/>
  <c r="DE445" i="1"/>
  <c r="CS446" i="1"/>
  <c r="CY446" i="1"/>
  <c r="T443" i="1"/>
  <c r="CR443" i="1"/>
  <c r="CR430" i="1"/>
  <c r="CS430" i="1" s="1"/>
  <c r="T430" i="1"/>
  <c r="BI430" i="1" s="1"/>
  <c r="T429" i="1"/>
  <c r="AR429" i="1" s="1"/>
  <c r="CR429" i="1"/>
  <c r="CS429" i="1" s="1"/>
  <c r="T441" i="1"/>
  <c r="BE441" i="1" s="1"/>
  <c r="BF441" i="1" s="1"/>
  <c r="CR441" i="1"/>
  <c r="CR432" i="1"/>
  <c r="CY432" i="1" s="1"/>
  <c r="T432" i="1"/>
  <c r="T442" i="1"/>
  <c r="BE442" i="1" s="1"/>
  <c r="BF442" i="1" s="1"/>
  <c r="CR442" i="1"/>
  <c r="BB440" i="1"/>
  <c r="BH440" i="1"/>
  <c r="BI440" i="1"/>
  <c r="CD440" i="1"/>
  <c r="CH440" i="1"/>
  <c r="CJ440" i="1"/>
  <c r="CR440" i="1"/>
  <c r="CF442" i="1"/>
  <c r="AI443" i="1"/>
  <c r="AH443" i="1"/>
  <c r="CF443" i="1"/>
  <c r="AO443" i="1"/>
  <c r="AR440" i="1"/>
  <c r="AO440" i="1"/>
  <c r="AH440" i="1"/>
  <c r="CF440" i="1"/>
  <c r="CY439" i="1"/>
  <c r="CS439" i="1"/>
  <c r="CY436" i="1"/>
  <c r="CS436" i="1"/>
  <c r="CY438" i="1"/>
  <c r="CS438" i="1"/>
  <c r="CD437" i="1"/>
  <c r="BI437" i="1"/>
  <c r="BH437" i="1"/>
  <c r="BB437" i="1"/>
  <c r="AT437" i="1"/>
  <c r="AR437" i="1"/>
  <c r="AO437" i="1"/>
  <c r="AI437" i="1"/>
  <c r="AH437" i="1"/>
  <c r="CJ437" i="1"/>
  <c r="CH437" i="1"/>
  <c r="CF437" i="1"/>
  <c r="CP437" i="1" s="1"/>
  <c r="CR437" i="1"/>
  <c r="DE437" i="1" s="1"/>
  <c r="T436" i="1"/>
  <c r="BE436" i="1" s="1"/>
  <c r="BF436" i="1" s="1"/>
  <c r="T439" i="1"/>
  <c r="BE439" i="1" s="1"/>
  <c r="BF439" i="1" s="1"/>
  <c r="T431" i="1"/>
  <c r="AO431" i="1" s="1"/>
  <c r="T435" i="1"/>
  <c r="T438" i="1"/>
  <c r="BE438" i="1" s="1"/>
  <c r="BF438" i="1" s="1"/>
  <c r="DE435" i="1"/>
  <c r="CY435" i="1"/>
  <c r="CS435" i="1"/>
  <c r="CS434" i="1"/>
  <c r="DE434" i="1"/>
  <c r="CY434" i="1"/>
  <c r="CS433" i="1"/>
  <c r="DE433" i="1"/>
  <c r="CY433" i="1"/>
  <c r="T434" i="1"/>
  <c r="BE434" i="1" s="1"/>
  <c r="BF434" i="1" s="1"/>
  <c r="T433" i="1"/>
  <c r="BE433" i="1" s="1"/>
  <c r="BF433" i="1" s="1"/>
  <c r="CY431" i="1"/>
  <c r="DE431" i="1"/>
  <c r="DL426" i="1"/>
  <c r="DL427" i="1"/>
  <c r="DL428" i="1"/>
  <c r="BC426" i="1"/>
  <c r="BC427" i="1"/>
  <c r="BC428" i="1"/>
  <c r="J733" i="15"/>
  <c r="J732" i="15"/>
  <c r="J731" i="15"/>
  <c r="BZ427" i="1"/>
  <c r="BZ428" i="1"/>
  <c r="CX428" i="1"/>
  <c r="CX427" i="1"/>
  <c r="CV428" i="1"/>
  <c r="CV427" i="1"/>
  <c r="CX426" i="1"/>
  <c r="CV426" i="1"/>
  <c r="BA426" i="1"/>
  <c r="AG426" i="1"/>
  <c r="AG427" i="1"/>
  <c r="AG428" i="1"/>
  <c r="S426" i="1"/>
  <c r="S427" i="1"/>
  <c r="S428" i="1"/>
  <c r="T428" i="1"/>
  <c r="EP428" i="1"/>
  <c r="EO428" i="1"/>
  <c r="EN428" i="1"/>
  <c r="EM428" i="1"/>
  <c r="DJ428" i="1"/>
  <c r="DB428" i="1"/>
  <c r="CQ428" i="1"/>
  <c r="BY428" i="1"/>
  <c r="BM428" i="1"/>
  <c r="EP427" i="1"/>
  <c r="EO427" i="1"/>
  <c r="EN427" i="1"/>
  <c r="EM427" i="1"/>
  <c r="DJ427" i="1"/>
  <c r="DB427" i="1"/>
  <c r="CQ427" i="1"/>
  <c r="BY427" i="1"/>
  <c r="BM427" i="1"/>
  <c r="EP426" i="1"/>
  <c r="EO426" i="1"/>
  <c r="EN426" i="1"/>
  <c r="EM426" i="1"/>
  <c r="DJ426" i="1"/>
  <c r="DB426" i="1"/>
  <c r="CQ426" i="1"/>
  <c r="BZ426" i="1"/>
  <c r="BY426" i="1"/>
  <c r="BM426" i="1"/>
  <c r="DC735" i="2"/>
  <c r="BY735" i="2"/>
  <c r="BE735" i="2"/>
  <c r="AU735" i="2"/>
  <c r="Q735" i="2"/>
  <c r="G735" i="2"/>
  <c r="DC734" i="2"/>
  <c r="BY734" i="2"/>
  <c r="BE734" i="2"/>
  <c r="AU734" i="2"/>
  <c r="Q734" i="2"/>
  <c r="G734" i="2"/>
  <c r="B734" i="2"/>
  <c r="B427" i="1" s="1"/>
  <c r="CR427" i="1" s="1"/>
  <c r="DC733" i="2"/>
  <c r="BY733" i="2"/>
  <c r="BE733" i="2"/>
  <c r="AU733" i="2"/>
  <c r="Q733" i="2"/>
  <c r="G733" i="2"/>
  <c r="B733" i="2"/>
  <c r="B426" i="1" s="1"/>
  <c r="CR426" i="1" s="1"/>
  <c r="CY426" i="1" s="1"/>
  <c r="DD426" i="1" s="1"/>
  <c r="BH430" i="1" l="1"/>
  <c r="AT430" i="1"/>
  <c r="AI429" i="1"/>
  <c r="AO430" i="1"/>
  <c r="AR430" i="1"/>
  <c r="BB430" i="1"/>
  <c r="AI430" i="1"/>
  <c r="AH430" i="1"/>
  <c r="BB429" i="1"/>
  <c r="AO429" i="1"/>
  <c r="CH430" i="1"/>
  <c r="CH429" i="1"/>
  <c r="AT429" i="1"/>
  <c r="CF430" i="1"/>
  <c r="CP440" i="1"/>
  <c r="DE429" i="1"/>
  <c r="CD430" i="1"/>
  <c r="CP444" i="1"/>
  <c r="AH442" i="1"/>
  <c r="AO442" i="1"/>
  <c r="CY429" i="1"/>
  <c r="DD429" i="1" s="1"/>
  <c r="CJ428" i="1"/>
  <c r="BE428" i="1"/>
  <c r="BF428" i="1" s="1"/>
  <c r="CJ435" i="1"/>
  <c r="BE435" i="1"/>
  <c r="BF435" i="1" s="1"/>
  <c r="BE446" i="1"/>
  <c r="BF446" i="1" s="1"/>
  <c r="AO446" i="1"/>
  <c r="CJ431" i="1"/>
  <c r="BE431" i="1"/>
  <c r="CJ429" i="1"/>
  <c r="BE429" i="1"/>
  <c r="BF429" i="1" s="1"/>
  <c r="CF429" i="1"/>
  <c r="AH429" i="1"/>
  <c r="CJ430" i="1"/>
  <c r="BE430" i="1"/>
  <c r="BF430" i="1" s="1"/>
  <c r="CF445" i="1"/>
  <c r="BE445" i="1"/>
  <c r="BF445" i="1" s="1"/>
  <c r="CD429" i="1"/>
  <c r="CF441" i="1"/>
  <c r="BI429" i="1"/>
  <c r="AH432" i="1"/>
  <c r="BE432" i="1"/>
  <c r="BH429" i="1"/>
  <c r="AR443" i="1"/>
  <c r="BE443" i="1"/>
  <c r="BF443" i="1" s="1"/>
  <c r="AI435" i="1"/>
  <c r="CH435" i="1"/>
  <c r="BB446" i="1"/>
  <c r="AH446" i="1"/>
  <c r="AI446" i="1"/>
  <c r="DE430" i="1"/>
  <c r="BB432" i="1"/>
  <c r="CS432" i="1"/>
  <c r="AO435" i="1"/>
  <c r="AH435" i="1"/>
  <c r="BB445" i="1"/>
  <c r="AT435" i="1"/>
  <c r="AH441" i="1"/>
  <c r="BH445" i="1"/>
  <c r="CD432" i="1"/>
  <c r="CF435" i="1"/>
  <c r="AI441" i="1"/>
  <c r="BH446" i="1"/>
  <c r="AR435" i="1"/>
  <c r="BB435" i="1"/>
  <c r="BI436" i="1"/>
  <c r="BH435" i="1"/>
  <c r="AO441" i="1"/>
  <c r="CD446" i="1"/>
  <c r="AR432" i="1"/>
  <c r="AT432" i="1"/>
  <c r="AO432" i="1"/>
  <c r="CJ432" i="1"/>
  <c r="DE432" i="1"/>
  <c r="AT446" i="1"/>
  <c r="CF432" i="1"/>
  <c r="CP432" i="1" s="1"/>
  <c r="CY430" i="1"/>
  <c r="DD430" i="1" s="1"/>
  <c r="CF446" i="1"/>
  <c r="AR441" i="1"/>
  <c r="BI446" i="1"/>
  <c r="AR445" i="1"/>
  <c r="BH432" i="1"/>
  <c r="AI432" i="1"/>
  <c r="BI432" i="1"/>
  <c r="CH432" i="1"/>
  <c r="CD435" i="1"/>
  <c r="BI435" i="1"/>
  <c r="CS444" i="1"/>
  <c r="AI445" i="1"/>
  <c r="AT445" i="1"/>
  <c r="CH445" i="1"/>
  <c r="AH445" i="1"/>
  <c r="AO445" i="1"/>
  <c r="BI445" i="1"/>
  <c r="CD445" i="1"/>
  <c r="CJ445" i="1"/>
  <c r="CY444" i="1"/>
  <c r="DK444" i="1" s="1"/>
  <c r="CH446" i="1"/>
  <c r="CJ446" i="1"/>
  <c r="AR446" i="1"/>
  <c r="BV444" i="1"/>
  <c r="DD446" i="1"/>
  <c r="DK446" i="1"/>
  <c r="DK445" i="1"/>
  <c r="DD445" i="1"/>
  <c r="CJ442" i="1"/>
  <c r="CH442" i="1"/>
  <c r="CP442" i="1" s="1"/>
  <c r="CD442" i="1"/>
  <c r="BI442" i="1"/>
  <c r="BH442" i="1"/>
  <c r="BB442" i="1"/>
  <c r="AT442" i="1"/>
  <c r="T426" i="1"/>
  <c r="CD426" i="1" s="1"/>
  <c r="BV440" i="1"/>
  <c r="AR442" i="1"/>
  <c r="DE441" i="1"/>
  <c r="CY441" i="1"/>
  <c r="CS441" i="1"/>
  <c r="DE440" i="1"/>
  <c r="CY440" i="1"/>
  <c r="CS440" i="1"/>
  <c r="CJ441" i="1"/>
  <c r="CH441" i="1"/>
  <c r="CD441" i="1"/>
  <c r="BI441" i="1"/>
  <c r="BH441" i="1"/>
  <c r="AT441" i="1"/>
  <c r="BB441" i="1"/>
  <c r="DE443" i="1"/>
  <c r="CY443" i="1"/>
  <c r="CS443" i="1"/>
  <c r="AI442" i="1"/>
  <c r="DE442" i="1"/>
  <c r="CY442" i="1"/>
  <c r="CS442" i="1"/>
  <c r="CJ443" i="1"/>
  <c r="CH443" i="1"/>
  <c r="CP443" i="1" s="1"/>
  <c r="CD443" i="1"/>
  <c r="BI443" i="1"/>
  <c r="BH443" i="1"/>
  <c r="BB443" i="1"/>
  <c r="AT443" i="1"/>
  <c r="DK436" i="1"/>
  <c r="DD436" i="1"/>
  <c r="CH431" i="1"/>
  <c r="BI431" i="1"/>
  <c r="BB431" i="1"/>
  <c r="CF431" i="1"/>
  <c r="BH431" i="1"/>
  <c r="AT431" i="1"/>
  <c r="AH431" i="1"/>
  <c r="DK438" i="1"/>
  <c r="DD438" i="1"/>
  <c r="DK439" i="1"/>
  <c r="DD439" i="1"/>
  <c r="CD431" i="1"/>
  <c r="AR431" i="1"/>
  <c r="AI431" i="1"/>
  <c r="CD438" i="1"/>
  <c r="BI438" i="1"/>
  <c r="BB438" i="1"/>
  <c r="AR438" i="1"/>
  <c r="AI438" i="1"/>
  <c r="AH438" i="1"/>
  <c r="CH438" i="1"/>
  <c r="BH438" i="1"/>
  <c r="AT438" i="1"/>
  <c r="AO438" i="1"/>
  <c r="CJ438" i="1"/>
  <c r="CF438" i="1"/>
  <c r="BV437" i="1"/>
  <c r="CD436" i="1"/>
  <c r="BH436" i="1"/>
  <c r="BB436" i="1"/>
  <c r="AT436" i="1"/>
  <c r="AR436" i="1"/>
  <c r="AO436" i="1"/>
  <c r="AI436" i="1"/>
  <c r="AH436" i="1"/>
  <c r="CJ436" i="1"/>
  <c r="CH436" i="1"/>
  <c r="CF436" i="1"/>
  <c r="CY437" i="1"/>
  <c r="CS437" i="1"/>
  <c r="CD439" i="1"/>
  <c r="BI439" i="1"/>
  <c r="BH439" i="1"/>
  <c r="BB439" i="1"/>
  <c r="AT439" i="1"/>
  <c r="AR439" i="1"/>
  <c r="AO439" i="1"/>
  <c r="AI439" i="1"/>
  <c r="AH439" i="1"/>
  <c r="CJ439" i="1"/>
  <c r="CH439" i="1"/>
  <c r="CF439" i="1"/>
  <c r="CY427" i="1"/>
  <c r="DD427" i="1" s="1"/>
  <c r="DE427" i="1"/>
  <c r="CS427" i="1"/>
  <c r="DK434" i="1"/>
  <c r="DD434" i="1"/>
  <c r="T427" i="1"/>
  <c r="BE427" i="1" s="1"/>
  <c r="BF427" i="1" s="1"/>
  <c r="CF433" i="1"/>
  <c r="BH433" i="1"/>
  <c r="AR433" i="1"/>
  <c r="CH433" i="1"/>
  <c r="BI433" i="1"/>
  <c r="AT433" i="1"/>
  <c r="AH433" i="1"/>
  <c r="CJ433" i="1"/>
  <c r="BB433" i="1"/>
  <c r="AI433" i="1"/>
  <c r="CD433" i="1"/>
  <c r="AO433" i="1"/>
  <c r="CD434" i="1"/>
  <c r="AO434" i="1"/>
  <c r="CF434" i="1"/>
  <c r="BH434" i="1"/>
  <c r="AR434" i="1"/>
  <c r="CH434" i="1"/>
  <c r="BI434" i="1"/>
  <c r="AT434" i="1"/>
  <c r="AH434" i="1"/>
  <c r="CJ434" i="1"/>
  <c r="BB434" i="1"/>
  <c r="AI434" i="1"/>
  <c r="DK433" i="1"/>
  <c r="DD433" i="1"/>
  <c r="DD435" i="1"/>
  <c r="DK435" i="1"/>
  <c r="BV430" i="1"/>
  <c r="CS426" i="1"/>
  <c r="DE426" i="1"/>
  <c r="AH428" i="1"/>
  <c r="BH428" i="1"/>
  <c r="CH428" i="1"/>
  <c r="AR428" i="1"/>
  <c r="CR428" i="1"/>
  <c r="AT428" i="1"/>
  <c r="CD428" i="1"/>
  <c r="AI428" i="1"/>
  <c r="AO428" i="1"/>
  <c r="BB428" i="1"/>
  <c r="BI428" i="1"/>
  <c r="CF428" i="1"/>
  <c r="DK426" i="1"/>
  <c r="CR412" i="1"/>
  <c r="DL413" i="1"/>
  <c r="DL412" i="1"/>
  <c r="CS411" i="1"/>
  <c r="CS238" i="1"/>
  <c r="CV408" i="1"/>
  <c r="CF412" i="1"/>
  <c r="B720" i="2"/>
  <c r="CV425" i="1"/>
  <c r="DP412" i="1"/>
  <c r="DP413" i="1"/>
  <c r="DP414" i="1"/>
  <c r="DL414" i="1"/>
  <c r="DL415" i="1"/>
  <c r="DL416" i="1"/>
  <c r="DL417" i="1"/>
  <c r="DL418" i="1"/>
  <c r="DL419" i="1"/>
  <c r="DL420" i="1"/>
  <c r="DL421" i="1"/>
  <c r="DL422" i="1"/>
  <c r="DL423" i="1"/>
  <c r="DL424" i="1"/>
  <c r="DL425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C412" i="1"/>
  <c r="BE412" i="1" s="1"/>
  <c r="BF412" i="1" s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J722" i="15"/>
  <c r="J723" i="15"/>
  <c r="J724" i="15"/>
  <c r="J725" i="15"/>
  <c r="J726" i="15"/>
  <c r="J727" i="15"/>
  <c r="J728" i="15"/>
  <c r="J729" i="15"/>
  <c r="J730" i="15"/>
  <c r="J717" i="15"/>
  <c r="J718" i="15"/>
  <c r="J719" i="15"/>
  <c r="J720" i="15"/>
  <c r="J721" i="15"/>
  <c r="CX412" i="1"/>
  <c r="CX413" i="1"/>
  <c r="CX414" i="1"/>
  <c r="CX415" i="1"/>
  <c r="CX416" i="1"/>
  <c r="CX417" i="1"/>
  <c r="CX418" i="1"/>
  <c r="CX419" i="1"/>
  <c r="CX420" i="1"/>
  <c r="CX421" i="1"/>
  <c r="CX422" i="1"/>
  <c r="CX423" i="1"/>
  <c r="CX424" i="1"/>
  <c r="CX425" i="1"/>
  <c r="CV412" i="1"/>
  <c r="CV413" i="1"/>
  <c r="CV414" i="1"/>
  <c r="CV415" i="1"/>
  <c r="CV416" i="1"/>
  <c r="CV417" i="1"/>
  <c r="CV418" i="1"/>
  <c r="CV419" i="1"/>
  <c r="CV420" i="1"/>
  <c r="CV421" i="1"/>
  <c r="CV422" i="1"/>
  <c r="CV423" i="1"/>
  <c r="CV424" i="1"/>
  <c r="BA412" i="1"/>
  <c r="BA419" i="1"/>
  <c r="AY419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BC411" i="1"/>
  <c r="BE411" i="1" s="1"/>
  <c r="BF411" i="1" s="1"/>
  <c r="B413" i="1"/>
  <c r="T413" i="1" s="1"/>
  <c r="EP425" i="1"/>
  <c r="EO425" i="1"/>
  <c r="EN425" i="1"/>
  <c r="EM425" i="1"/>
  <c r="DJ425" i="1"/>
  <c r="DB425" i="1"/>
  <c r="CQ425" i="1"/>
  <c r="BZ425" i="1"/>
  <c r="BM425" i="1"/>
  <c r="EP424" i="1"/>
  <c r="EO424" i="1"/>
  <c r="EN424" i="1"/>
  <c r="EM424" i="1"/>
  <c r="DJ424" i="1"/>
  <c r="DB424" i="1"/>
  <c r="CQ424" i="1"/>
  <c r="BZ424" i="1"/>
  <c r="BM424" i="1"/>
  <c r="EP423" i="1"/>
  <c r="EO423" i="1"/>
  <c r="EN423" i="1"/>
  <c r="EM423" i="1"/>
  <c r="DJ423" i="1"/>
  <c r="DB423" i="1"/>
  <c r="CQ423" i="1"/>
  <c r="BZ423" i="1"/>
  <c r="BM423" i="1"/>
  <c r="EP422" i="1"/>
  <c r="EO422" i="1"/>
  <c r="EN422" i="1"/>
  <c r="EM422" i="1"/>
  <c r="DJ422" i="1"/>
  <c r="DB422" i="1"/>
  <c r="CQ422" i="1"/>
  <c r="BZ422" i="1"/>
  <c r="BM422" i="1"/>
  <c r="EP421" i="1"/>
  <c r="EO421" i="1"/>
  <c r="EN421" i="1"/>
  <c r="EM421" i="1"/>
  <c r="DJ421" i="1"/>
  <c r="DB421" i="1"/>
  <c r="CQ421" i="1"/>
  <c r="BZ421" i="1"/>
  <c r="BM421" i="1"/>
  <c r="EP420" i="1"/>
  <c r="EO420" i="1"/>
  <c r="EN420" i="1"/>
  <c r="EM420" i="1"/>
  <c r="DJ420" i="1"/>
  <c r="DB420" i="1"/>
  <c r="CQ420" i="1"/>
  <c r="BZ420" i="1"/>
  <c r="BM420" i="1"/>
  <c r="EP419" i="1"/>
  <c r="EO419" i="1"/>
  <c r="EN419" i="1"/>
  <c r="EM419" i="1"/>
  <c r="DJ419" i="1"/>
  <c r="DB419" i="1"/>
  <c r="CQ419" i="1"/>
  <c r="BZ419" i="1"/>
  <c r="BM419" i="1"/>
  <c r="EP418" i="1"/>
  <c r="EO418" i="1"/>
  <c r="EN418" i="1"/>
  <c r="EM418" i="1"/>
  <c r="DJ418" i="1"/>
  <c r="DB418" i="1"/>
  <c r="CQ418" i="1"/>
  <c r="BZ418" i="1"/>
  <c r="BM418" i="1"/>
  <c r="EP417" i="1"/>
  <c r="EO417" i="1"/>
  <c r="EN417" i="1"/>
  <c r="EM417" i="1"/>
  <c r="DJ417" i="1"/>
  <c r="DB417" i="1"/>
  <c r="CQ417" i="1"/>
  <c r="BZ417" i="1"/>
  <c r="BM417" i="1"/>
  <c r="EP416" i="1"/>
  <c r="EO416" i="1"/>
  <c r="EN416" i="1"/>
  <c r="EM416" i="1"/>
  <c r="DJ416" i="1"/>
  <c r="DB416" i="1"/>
  <c r="CQ416" i="1"/>
  <c r="BZ416" i="1"/>
  <c r="BM416" i="1"/>
  <c r="EP415" i="1"/>
  <c r="EO415" i="1"/>
  <c r="EN415" i="1"/>
  <c r="EM415" i="1"/>
  <c r="DJ415" i="1"/>
  <c r="DB415" i="1"/>
  <c r="CQ415" i="1"/>
  <c r="BZ415" i="1"/>
  <c r="BM415" i="1"/>
  <c r="EP414" i="1"/>
  <c r="EO414" i="1"/>
  <c r="EN414" i="1"/>
  <c r="EM414" i="1"/>
  <c r="DJ414" i="1"/>
  <c r="DB414" i="1"/>
  <c r="CQ414" i="1"/>
  <c r="BZ414" i="1"/>
  <c r="BM414" i="1"/>
  <c r="EP413" i="1"/>
  <c r="EO413" i="1"/>
  <c r="EN413" i="1"/>
  <c r="EM413" i="1"/>
  <c r="DJ413" i="1"/>
  <c r="DB413" i="1"/>
  <c r="CQ413" i="1"/>
  <c r="BZ413" i="1"/>
  <c r="BM413" i="1"/>
  <c r="EP412" i="1"/>
  <c r="EO412" i="1"/>
  <c r="EN412" i="1"/>
  <c r="EM412" i="1"/>
  <c r="DJ412" i="1"/>
  <c r="DB412" i="1"/>
  <c r="CQ412" i="1"/>
  <c r="BZ412" i="1"/>
  <c r="BM412" i="1"/>
  <c r="FU714" i="2"/>
  <c r="FU715" i="2"/>
  <c r="FU716" i="2"/>
  <c r="FU717" i="2"/>
  <c r="FU718" i="2"/>
  <c r="FU720" i="2"/>
  <c r="FU725" i="2"/>
  <c r="FU713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18" i="2"/>
  <c r="DC732" i="2"/>
  <c r="BY732" i="2"/>
  <c r="BE732" i="2"/>
  <c r="AU732" i="2"/>
  <c r="Q732" i="2"/>
  <c r="B732" i="2"/>
  <c r="B425" i="1" s="1"/>
  <c r="CR425" i="1" s="1"/>
  <c r="DC731" i="2"/>
  <c r="BY731" i="2"/>
  <c r="BE731" i="2"/>
  <c r="AU731" i="2"/>
  <c r="Q731" i="2"/>
  <c r="B731" i="2"/>
  <c r="B424" i="1" s="1"/>
  <c r="T424" i="1" s="1"/>
  <c r="DC730" i="2"/>
  <c r="BY730" i="2"/>
  <c r="BE730" i="2"/>
  <c r="AU730" i="2"/>
  <c r="Q730" i="2"/>
  <c r="B730" i="2"/>
  <c r="B423" i="1" s="1"/>
  <c r="T423" i="1" s="1"/>
  <c r="BE423" i="1" s="1"/>
  <c r="BF423" i="1" s="1"/>
  <c r="DC729" i="2"/>
  <c r="BY729" i="2"/>
  <c r="BE729" i="2"/>
  <c r="AU729" i="2"/>
  <c r="Q729" i="2"/>
  <c r="B729" i="2"/>
  <c r="B422" i="1" s="1"/>
  <c r="T422" i="1" s="1"/>
  <c r="DC728" i="2"/>
  <c r="BY728" i="2"/>
  <c r="BE728" i="2"/>
  <c r="AU728" i="2"/>
  <c r="Q728" i="2"/>
  <c r="B728" i="2"/>
  <c r="B421" i="1" s="1"/>
  <c r="T421" i="1" s="1"/>
  <c r="BE421" i="1" s="1"/>
  <c r="BF421" i="1" s="1"/>
  <c r="DC727" i="2"/>
  <c r="BY727" i="2"/>
  <c r="BE727" i="2"/>
  <c r="AU727" i="2"/>
  <c r="Q727" i="2"/>
  <c r="B727" i="2"/>
  <c r="B420" i="1" s="1"/>
  <c r="T420" i="1" s="1"/>
  <c r="DC726" i="2"/>
  <c r="BY726" i="2"/>
  <c r="BE726" i="2"/>
  <c r="AU726" i="2"/>
  <c r="Q726" i="2"/>
  <c r="B726" i="2"/>
  <c r="B419" i="1" s="1"/>
  <c r="T419" i="1" s="1"/>
  <c r="DC725" i="2"/>
  <c r="CS725" i="2"/>
  <c r="BY725" i="2"/>
  <c r="BE725" i="2"/>
  <c r="AU725" i="2"/>
  <c r="Q725" i="2"/>
  <c r="B725" i="2"/>
  <c r="B418" i="1" s="1"/>
  <c r="T418" i="1" s="1"/>
  <c r="DC724" i="2"/>
  <c r="CS724" i="2"/>
  <c r="BY724" i="2"/>
  <c r="BE724" i="2"/>
  <c r="AU724" i="2"/>
  <c r="Q724" i="2"/>
  <c r="B724" i="2"/>
  <c r="B417" i="1" s="1"/>
  <c r="T417" i="1" s="1"/>
  <c r="BE417" i="1" s="1"/>
  <c r="BF417" i="1" s="1"/>
  <c r="DC723" i="2"/>
  <c r="CS723" i="2"/>
  <c r="BY723" i="2"/>
  <c r="BE723" i="2"/>
  <c r="AU723" i="2"/>
  <c r="Q723" i="2"/>
  <c r="B723" i="2"/>
  <c r="B416" i="1" s="1"/>
  <c r="T416" i="1" s="1"/>
  <c r="CS722" i="2"/>
  <c r="BY722" i="2"/>
  <c r="BE722" i="2"/>
  <c r="AU722" i="2"/>
  <c r="Q722" i="2"/>
  <c r="B722" i="2"/>
  <c r="B415" i="1" s="1"/>
  <c r="T415" i="1" s="1"/>
  <c r="DC721" i="2"/>
  <c r="CS721" i="2"/>
  <c r="BY721" i="2"/>
  <c r="BE721" i="2"/>
  <c r="AU721" i="2"/>
  <c r="Q721" i="2"/>
  <c r="B721" i="2"/>
  <c r="B414" i="1" s="1"/>
  <c r="T414" i="1" s="1"/>
  <c r="CS720" i="2"/>
  <c r="BY720" i="2"/>
  <c r="BE720" i="2"/>
  <c r="AU720" i="2"/>
  <c r="Q720" i="2"/>
  <c r="CS719" i="2"/>
  <c r="BY719" i="2"/>
  <c r="BE719" i="2"/>
  <c r="AU719" i="2"/>
  <c r="Q719" i="2"/>
  <c r="B719" i="2"/>
  <c r="CP438" i="1" l="1"/>
  <c r="BE415" i="1"/>
  <c r="BF415" i="1" s="1"/>
  <c r="BE424" i="1"/>
  <c r="BF424" i="1" s="1"/>
  <c r="BE422" i="1"/>
  <c r="BF422" i="1" s="1"/>
  <c r="CP429" i="1"/>
  <c r="CP431" i="1"/>
  <c r="CP445" i="1"/>
  <c r="BV435" i="1"/>
  <c r="CP446" i="1"/>
  <c r="CP433" i="1"/>
  <c r="CP435" i="1"/>
  <c r="CP430" i="1"/>
  <c r="CP434" i="1"/>
  <c r="CY412" i="1"/>
  <c r="DD412" i="1" s="1"/>
  <c r="DE412" i="1"/>
  <c r="AH426" i="1"/>
  <c r="BH426" i="1"/>
  <c r="AI426" i="1"/>
  <c r="CP428" i="1"/>
  <c r="BV429" i="1"/>
  <c r="BW429" i="1" s="1"/>
  <c r="BX429" i="1" s="1"/>
  <c r="BE414" i="1"/>
  <c r="BF414" i="1" s="1"/>
  <c r="BE413" i="1"/>
  <c r="BF413" i="1" s="1"/>
  <c r="CP441" i="1"/>
  <c r="CP436" i="1"/>
  <c r="BE416" i="1"/>
  <c r="BF416" i="1" s="1"/>
  <c r="CP439" i="1"/>
  <c r="BE418" i="1"/>
  <c r="BF418" i="1" s="1"/>
  <c r="AR426" i="1"/>
  <c r="AO426" i="1"/>
  <c r="CH426" i="1"/>
  <c r="BE419" i="1"/>
  <c r="BF419" i="1" s="1"/>
  <c r="CF426" i="1"/>
  <c r="CJ426" i="1"/>
  <c r="BB426" i="1"/>
  <c r="DK429" i="1"/>
  <c r="AT426" i="1"/>
  <c r="BE426" i="1"/>
  <c r="BF426" i="1" s="1"/>
  <c r="BV432" i="1"/>
  <c r="BW432" i="1" s="1"/>
  <c r="BX432" i="1" s="1"/>
  <c r="BE420" i="1"/>
  <c r="BF420" i="1" s="1"/>
  <c r="BI426" i="1"/>
  <c r="DK430" i="1"/>
  <c r="DD444" i="1"/>
  <c r="BV446" i="1"/>
  <c r="EL446" i="1" s="1"/>
  <c r="BV442" i="1"/>
  <c r="BW442" i="1" s="1"/>
  <c r="BX442" i="1" s="1"/>
  <c r="BV441" i="1"/>
  <c r="EL441" i="1" s="1"/>
  <c r="BV431" i="1"/>
  <c r="EL431" i="1" s="1"/>
  <c r="BV443" i="1"/>
  <c r="EL443" i="1" s="1"/>
  <c r="BV445" i="1"/>
  <c r="BW444" i="1"/>
  <c r="BX444" i="1" s="1"/>
  <c r="EL444" i="1"/>
  <c r="T425" i="1"/>
  <c r="BE425" i="1" s="1"/>
  <c r="BF425" i="1" s="1"/>
  <c r="DK440" i="1"/>
  <c r="DD440" i="1"/>
  <c r="DK441" i="1"/>
  <c r="DD441" i="1"/>
  <c r="EL440" i="1"/>
  <c r="BW440" i="1"/>
  <c r="BX440" i="1" s="1"/>
  <c r="DK442" i="1"/>
  <c r="DD442" i="1"/>
  <c r="DK443" i="1"/>
  <c r="DD443" i="1"/>
  <c r="CS412" i="1"/>
  <c r="DK427" i="1"/>
  <c r="DK437" i="1"/>
  <c r="DD437" i="1"/>
  <c r="BV439" i="1"/>
  <c r="BV434" i="1"/>
  <c r="BW434" i="1" s="1"/>
  <c r="BX434" i="1" s="1"/>
  <c r="EL437" i="1"/>
  <c r="BW437" i="1"/>
  <c r="BX437" i="1" s="1"/>
  <c r="BV438" i="1"/>
  <c r="BV436" i="1"/>
  <c r="EL432" i="1"/>
  <c r="BV433" i="1"/>
  <c r="EL435" i="1"/>
  <c r="BW435" i="1"/>
  <c r="BX435" i="1" s="1"/>
  <c r="CF427" i="1"/>
  <c r="BB427" i="1"/>
  <c r="AI427" i="1"/>
  <c r="CD427" i="1"/>
  <c r="BI427" i="1"/>
  <c r="AT427" i="1"/>
  <c r="AH427" i="1"/>
  <c r="BH427" i="1"/>
  <c r="CJ427" i="1"/>
  <c r="AR427" i="1"/>
  <c r="AO427" i="1"/>
  <c r="CH427" i="1"/>
  <c r="EL430" i="1"/>
  <c r="BW430" i="1"/>
  <c r="BX430" i="1" s="1"/>
  <c r="BV428" i="1"/>
  <c r="CY428" i="1"/>
  <c r="DE428" i="1"/>
  <c r="CS428" i="1"/>
  <c r="CR415" i="1"/>
  <c r="CY415" i="1" s="1"/>
  <c r="DD415" i="1" s="1"/>
  <c r="CR423" i="1"/>
  <c r="CY423" i="1" s="1"/>
  <c r="DN412" i="1"/>
  <c r="CR419" i="1"/>
  <c r="CS419" i="1" s="1"/>
  <c r="CR422" i="1"/>
  <c r="CR418" i="1"/>
  <c r="CS418" i="1" s="1"/>
  <c r="CR414" i="1"/>
  <c r="CR421" i="1"/>
  <c r="CR417" i="1"/>
  <c r="CR413" i="1"/>
  <c r="CR424" i="1"/>
  <c r="CR420" i="1"/>
  <c r="CR416" i="1"/>
  <c r="BB424" i="1"/>
  <c r="AI424" i="1"/>
  <c r="AH424" i="1"/>
  <c r="CD424" i="1"/>
  <c r="BI424" i="1"/>
  <c r="BH424" i="1"/>
  <c r="CF424" i="1"/>
  <c r="CH424" i="1"/>
  <c r="AR424" i="1"/>
  <c r="AO424" i="1"/>
  <c r="CJ424" i="1"/>
  <c r="AT424" i="1"/>
  <c r="CH420" i="1"/>
  <c r="AR420" i="1"/>
  <c r="CJ420" i="1"/>
  <c r="CD420" i="1"/>
  <c r="BH420" i="1"/>
  <c r="BB420" i="1"/>
  <c r="AI420" i="1"/>
  <c r="AH420" i="1"/>
  <c r="AT420" i="1"/>
  <c r="BI420" i="1"/>
  <c r="CF420" i="1"/>
  <c r="AO420" i="1"/>
  <c r="CD416" i="1"/>
  <c r="BB416" i="1"/>
  <c r="AH416" i="1"/>
  <c r="CD423" i="1"/>
  <c r="BI423" i="1"/>
  <c r="BH423" i="1"/>
  <c r="CF423" i="1"/>
  <c r="AO423" i="1"/>
  <c r="CH423" i="1"/>
  <c r="CJ423" i="1"/>
  <c r="AT423" i="1"/>
  <c r="AR423" i="1"/>
  <c r="BB423" i="1"/>
  <c r="AI423" i="1"/>
  <c r="AH423" i="1"/>
  <c r="CJ419" i="1"/>
  <c r="AT419" i="1"/>
  <c r="CD419" i="1"/>
  <c r="BH419" i="1"/>
  <c r="BB419" i="1"/>
  <c r="BI419" i="1"/>
  <c r="CF419" i="1"/>
  <c r="AO419" i="1"/>
  <c r="AI419" i="1"/>
  <c r="AH419" i="1"/>
  <c r="CH419" i="1"/>
  <c r="AR419" i="1"/>
  <c r="BI415" i="1"/>
  <c r="CJ422" i="1"/>
  <c r="BH422" i="1"/>
  <c r="CJ418" i="1"/>
  <c r="BH418" i="1"/>
  <c r="CF414" i="1"/>
  <c r="AO414" i="1"/>
  <c r="CH414" i="1"/>
  <c r="CD414" i="1"/>
  <c r="CJ414" i="1"/>
  <c r="AT414" i="1"/>
  <c r="AH414" i="1"/>
  <c r="AR414" i="1"/>
  <c r="AI414" i="1"/>
  <c r="BI421" i="1"/>
  <c r="CD421" i="1"/>
  <c r="CD417" i="1"/>
  <c r="BB417" i="1"/>
  <c r="AI417" i="1"/>
  <c r="AH417" i="1"/>
  <c r="BI417" i="1"/>
  <c r="CF417" i="1"/>
  <c r="CH417" i="1"/>
  <c r="AR417" i="1"/>
  <c r="AO417" i="1"/>
  <c r="BH417" i="1"/>
  <c r="CJ417" i="1"/>
  <c r="AT417" i="1"/>
  <c r="AH421" i="1"/>
  <c r="CF421" i="1"/>
  <c r="CH421" i="1"/>
  <c r="CJ421" i="1"/>
  <c r="BB421" i="1"/>
  <c r="AI421" i="1"/>
  <c r="AO421" i="1"/>
  <c r="AR421" i="1"/>
  <c r="AT421" i="1"/>
  <c r="BH421" i="1"/>
  <c r="BB414" i="1"/>
  <c r="BH414" i="1"/>
  <c r="BI414" i="1"/>
  <c r="AI422" i="1"/>
  <c r="AI418" i="1"/>
  <c r="AR422" i="1"/>
  <c r="AR418" i="1"/>
  <c r="CH422" i="1"/>
  <c r="CH418" i="1"/>
  <c r="BB422" i="1"/>
  <c r="BB418" i="1"/>
  <c r="CD422" i="1"/>
  <c r="CD418" i="1"/>
  <c r="AH422" i="1"/>
  <c r="AH418" i="1"/>
  <c r="BI422" i="1"/>
  <c r="BI418" i="1"/>
  <c r="AO422" i="1"/>
  <c r="AO418" i="1"/>
  <c r="AT422" i="1"/>
  <c r="AT418" i="1"/>
  <c r="CF422" i="1"/>
  <c r="CF418" i="1"/>
  <c r="AH415" i="1"/>
  <c r="AO415" i="1"/>
  <c r="CJ415" i="1"/>
  <c r="AI413" i="1"/>
  <c r="AT413" i="1"/>
  <c r="CD413" i="1"/>
  <c r="BI413" i="1"/>
  <c r="AH413" i="1"/>
  <c r="CH413" i="1"/>
  <c r="CJ413" i="1"/>
  <c r="AT415" i="1"/>
  <c r="BB415" i="1"/>
  <c r="BH415" i="1"/>
  <c r="CD415" i="1"/>
  <c r="AR415" i="1"/>
  <c r="AI416" i="1"/>
  <c r="CF416" i="1"/>
  <c r="CH416" i="1"/>
  <c r="AI415" i="1"/>
  <c r="AO416" i="1"/>
  <c r="AR416" i="1"/>
  <c r="AT416" i="1"/>
  <c r="CF415" i="1"/>
  <c r="CH415" i="1"/>
  <c r="CJ416" i="1"/>
  <c r="BH416" i="1"/>
  <c r="BI416" i="1"/>
  <c r="AO413" i="1"/>
  <c r="BB413" i="1"/>
  <c r="BH413" i="1"/>
  <c r="AR413" i="1"/>
  <c r="CF413" i="1"/>
  <c r="BI412" i="1"/>
  <c r="CD412" i="1"/>
  <c r="BB412" i="1"/>
  <c r="BH412" i="1"/>
  <c r="AH412" i="1"/>
  <c r="AO412" i="1"/>
  <c r="AT412" i="1"/>
  <c r="CH412" i="1"/>
  <c r="AI412" i="1"/>
  <c r="AR412" i="1"/>
  <c r="CJ412" i="1"/>
  <c r="DN411" i="1"/>
  <c r="CY411" i="1"/>
  <c r="DK411" i="1" s="1"/>
  <c r="BC408" i="1"/>
  <c r="BE408" i="1" s="1"/>
  <c r="BF408" i="1" s="1"/>
  <c r="BC409" i="1"/>
  <c r="BE409" i="1" s="1"/>
  <c r="BF409" i="1" s="1"/>
  <c r="BC410" i="1"/>
  <c r="BE410" i="1" s="1"/>
  <c r="BF410" i="1" s="1"/>
  <c r="J713" i="15"/>
  <c r="J714" i="15"/>
  <c r="J715" i="15"/>
  <c r="J716" i="15"/>
  <c r="E30" i="16"/>
  <c r="DP408" i="1"/>
  <c r="DP409" i="1"/>
  <c r="DP410" i="1"/>
  <c r="DP411" i="1"/>
  <c r="DN408" i="1"/>
  <c r="DN409" i="1"/>
  <c r="DN410" i="1"/>
  <c r="DL408" i="1"/>
  <c r="DL409" i="1"/>
  <c r="DL410" i="1"/>
  <c r="DL411" i="1"/>
  <c r="DJ408" i="1"/>
  <c r="DJ409" i="1"/>
  <c r="DJ410" i="1"/>
  <c r="DJ411" i="1"/>
  <c r="DE408" i="1"/>
  <c r="DE409" i="1"/>
  <c r="DE410" i="1"/>
  <c r="DE411" i="1"/>
  <c r="CY408" i="1"/>
  <c r="DK408" i="1" s="1"/>
  <c r="CY409" i="1"/>
  <c r="DK409" i="1" s="1"/>
  <c r="CY410" i="1"/>
  <c r="DK410" i="1" s="1"/>
  <c r="CS408" i="1"/>
  <c r="CS409" i="1"/>
  <c r="CS410" i="1"/>
  <c r="CJ408" i="1"/>
  <c r="CJ409" i="1"/>
  <c r="CJ410" i="1"/>
  <c r="CJ411" i="1"/>
  <c r="CH408" i="1"/>
  <c r="CH409" i="1"/>
  <c r="CH410" i="1"/>
  <c r="CH411" i="1"/>
  <c r="CF408" i="1"/>
  <c r="CF409" i="1"/>
  <c r="CF410" i="1"/>
  <c r="CF411" i="1"/>
  <c r="CD408" i="1"/>
  <c r="CD409" i="1"/>
  <c r="CD410" i="1"/>
  <c r="CD411" i="1"/>
  <c r="BY408" i="1"/>
  <c r="BY409" i="1"/>
  <c r="BY410" i="1"/>
  <c r="BY411" i="1"/>
  <c r="BI408" i="1"/>
  <c r="BI409" i="1"/>
  <c r="BI410" i="1"/>
  <c r="BI411" i="1"/>
  <c r="BH408" i="1"/>
  <c r="BH409" i="1"/>
  <c r="BH410" i="1"/>
  <c r="BH411" i="1"/>
  <c r="BB408" i="1"/>
  <c r="BB409" i="1"/>
  <c r="BB410" i="1"/>
  <c r="BB411" i="1"/>
  <c r="AT408" i="1"/>
  <c r="AT409" i="1"/>
  <c r="AT410" i="1"/>
  <c r="AT411" i="1"/>
  <c r="AR408" i="1"/>
  <c r="AR409" i="1"/>
  <c r="AR410" i="1"/>
  <c r="AR411" i="1"/>
  <c r="AO408" i="1"/>
  <c r="AO409" i="1"/>
  <c r="AO410" i="1"/>
  <c r="AO411" i="1"/>
  <c r="AI408" i="1"/>
  <c r="AI409" i="1"/>
  <c r="AI410" i="1"/>
  <c r="AI411" i="1"/>
  <c r="AH408" i="1"/>
  <c r="AH409" i="1"/>
  <c r="AH410" i="1"/>
  <c r="AH411" i="1"/>
  <c r="AG408" i="1"/>
  <c r="AG409" i="1"/>
  <c r="AG410" i="1"/>
  <c r="AG411" i="1"/>
  <c r="S408" i="1"/>
  <c r="S409" i="1"/>
  <c r="S410" i="1"/>
  <c r="S411" i="1"/>
  <c r="CV411" i="1"/>
  <c r="CX411" i="1"/>
  <c r="CV410" i="1"/>
  <c r="CX410" i="1"/>
  <c r="CV409" i="1"/>
  <c r="CX409" i="1"/>
  <c r="CX408" i="1"/>
  <c r="BZ408" i="1"/>
  <c r="BZ409" i="1"/>
  <c r="BZ410" i="1"/>
  <c r="BZ411" i="1"/>
  <c r="EP411" i="1"/>
  <c r="EO411" i="1"/>
  <c r="EN411" i="1"/>
  <c r="EM411" i="1"/>
  <c r="DB411" i="1"/>
  <c r="CQ411" i="1"/>
  <c r="BM411" i="1"/>
  <c r="EP410" i="1"/>
  <c r="EO410" i="1"/>
  <c r="EN410" i="1"/>
  <c r="EM410" i="1"/>
  <c r="DB410" i="1"/>
  <c r="CQ410" i="1"/>
  <c r="BM410" i="1"/>
  <c r="EP409" i="1"/>
  <c r="EO409" i="1"/>
  <c r="EN409" i="1"/>
  <c r="EM409" i="1"/>
  <c r="DB409" i="1"/>
  <c r="CQ409" i="1"/>
  <c r="BM409" i="1"/>
  <c r="EP408" i="1"/>
  <c r="EO408" i="1"/>
  <c r="EN408" i="1"/>
  <c r="EM408" i="1"/>
  <c r="DB408" i="1"/>
  <c r="CQ408" i="1"/>
  <c r="BM408" i="1"/>
  <c r="G715" i="2"/>
  <c r="G716" i="2"/>
  <c r="G717" i="2"/>
  <c r="G714" i="2"/>
  <c r="Q714" i="2"/>
  <c r="BY718" i="2"/>
  <c r="BE718" i="2"/>
  <c r="AU718" i="2"/>
  <c r="Q718" i="2"/>
  <c r="B718" i="2"/>
  <c r="B411" i="1" s="1"/>
  <c r="CR411" i="1" s="1"/>
  <c r="BY717" i="2"/>
  <c r="BE717" i="2"/>
  <c r="AU717" i="2"/>
  <c r="Q717" i="2"/>
  <c r="B717" i="2"/>
  <c r="B410" i="1" s="1"/>
  <c r="CR410" i="1" s="1"/>
  <c r="DC716" i="2"/>
  <c r="BE716" i="2"/>
  <c r="AU716" i="2"/>
  <c r="Q716" i="2"/>
  <c r="B716" i="2"/>
  <c r="B409" i="1" s="1"/>
  <c r="CR409" i="1" s="1"/>
  <c r="DC715" i="2"/>
  <c r="BY715" i="2"/>
  <c r="BO715" i="2"/>
  <c r="BE715" i="2"/>
  <c r="AU715" i="2"/>
  <c r="Q715" i="2"/>
  <c r="B715" i="2"/>
  <c r="B408" i="1" s="1"/>
  <c r="CR408" i="1" s="1"/>
  <c r="DC714" i="2"/>
  <c r="BY714" i="2"/>
  <c r="BO714" i="2"/>
  <c r="BE714" i="2"/>
  <c r="AU714" i="2"/>
  <c r="B714" i="2"/>
  <c r="B407" i="1" s="1"/>
  <c r="CR407" i="1" s="1"/>
  <c r="AO425" i="1" l="1"/>
  <c r="CJ425" i="1"/>
  <c r="BW431" i="1"/>
  <c r="BX431" i="1" s="1"/>
  <c r="CD425" i="1"/>
  <c r="CP421" i="1"/>
  <c r="CP411" i="1"/>
  <c r="CP412" i="1"/>
  <c r="CP410" i="1"/>
  <c r="CP408" i="1"/>
  <c r="CP409" i="1"/>
  <c r="CP417" i="1"/>
  <c r="CP423" i="1"/>
  <c r="CP426" i="1"/>
  <c r="CP415" i="1"/>
  <c r="CP419" i="1"/>
  <c r="CS415" i="1"/>
  <c r="CP427" i="1"/>
  <c r="BV409" i="1"/>
  <c r="EL409" i="1" s="1"/>
  <c r="CP414" i="1"/>
  <c r="DE415" i="1"/>
  <c r="EL429" i="1"/>
  <c r="CP416" i="1"/>
  <c r="CP413" i="1"/>
  <c r="AR425" i="1"/>
  <c r="CP420" i="1"/>
  <c r="CP424" i="1"/>
  <c r="CP418" i="1"/>
  <c r="AI425" i="1"/>
  <c r="CP422" i="1"/>
  <c r="BI425" i="1"/>
  <c r="BV426" i="1"/>
  <c r="BW426" i="1" s="1"/>
  <c r="BX426" i="1" s="1"/>
  <c r="CH425" i="1"/>
  <c r="BB425" i="1"/>
  <c r="AH425" i="1"/>
  <c r="AT425" i="1"/>
  <c r="CF425" i="1"/>
  <c r="BH425" i="1"/>
  <c r="EL442" i="1"/>
  <c r="CS423" i="1"/>
  <c r="BW446" i="1"/>
  <c r="BX446" i="1" s="1"/>
  <c r="EL439" i="1"/>
  <c r="BW439" i="1"/>
  <c r="BX439" i="1" s="1"/>
  <c r="BV408" i="1"/>
  <c r="EL408" i="1" s="1"/>
  <c r="BW443" i="1"/>
  <c r="BX443" i="1" s="1"/>
  <c r="BW441" i="1"/>
  <c r="BX441" i="1" s="1"/>
  <c r="DE419" i="1"/>
  <c r="BV411" i="1"/>
  <c r="BW411" i="1" s="1"/>
  <c r="BX411" i="1" s="1"/>
  <c r="BV410" i="1"/>
  <c r="BW410" i="1" s="1"/>
  <c r="BX410" i="1" s="1"/>
  <c r="EL445" i="1"/>
  <c r="BW445" i="1"/>
  <c r="BX445" i="1" s="1"/>
  <c r="EL434" i="1"/>
  <c r="EL436" i="1"/>
  <c r="BW436" i="1"/>
  <c r="BX436" i="1" s="1"/>
  <c r="BW438" i="1"/>
  <c r="BX438" i="1" s="1"/>
  <c r="EL438" i="1"/>
  <c r="EL433" i="1"/>
  <c r="BW433" i="1"/>
  <c r="BX433" i="1" s="1"/>
  <c r="BV427" i="1"/>
  <c r="DD428" i="1"/>
  <c r="DK428" i="1"/>
  <c r="BW428" i="1"/>
  <c r="BX428" i="1" s="1"/>
  <c r="EL428" i="1"/>
  <c r="DE423" i="1"/>
  <c r="CY419" i="1"/>
  <c r="DK419" i="1" s="1"/>
  <c r="CY420" i="1"/>
  <c r="DE420" i="1"/>
  <c r="CS420" i="1"/>
  <c r="DE413" i="1"/>
  <c r="CS413" i="1"/>
  <c r="DN413" i="1"/>
  <c r="CY413" i="1"/>
  <c r="CS414" i="1"/>
  <c r="DE414" i="1"/>
  <c r="DN414" i="1"/>
  <c r="CY414" i="1"/>
  <c r="DD414" i="1" s="1"/>
  <c r="CS424" i="1"/>
  <c r="DE424" i="1"/>
  <c r="CY424" i="1"/>
  <c r="DE417" i="1"/>
  <c r="CY417" i="1"/>
  <c r="DD417" i="1" s="1"/>
  <c r="CS417" i="1"/>
  <c r="DE418" i="1"/>
  <c r="CY418" i="1"/>
  <c r="DD418" i="1" s="1"/>
  <c r="DE421" i="1"/>
  <c r="CY421" i="1"/>
  <c r="DD421" i="1" s="1"/>
  <c r="CS421" i="1"/>
  <c r="CS422" i="1"/>
  <c r="DE422" i="1"/>
  <c r="CY422" i="1"/>
  <c r="DD422" i="1" s="1"/>
  <c r="CY416" i="1"/>
  <c r="DD416" i="1" s="1"/>
  <c r="DE416" i="1"/>
  <c r="CS416" i="1"/>
  <c r="DE425" i="1"/>
  <c r="CY425" i="1"/>
  <c r="DD425" i="1" s="1"/>
  <c r="CS425" i="1"/>
  <c r="BV414" i="1"/>
  <c r="BW414" i="1" s="1"/>
  <c r="BX414" i="1" s="1"/>
  <c r="DK423" i="1"/>
  <c r="DD423" i="1"/>
  <c r="BV420" i="1"/>
  <c r="BV419" i="1"/>
  <c r="BV423" i="1"/>
  <c r="BV417" i="1"/>
  <c r="BV424" i="1"/>
  <c r="BV421" i="1"/>
  <c r="BV418" i="1"/>
  <c r="BV422" i="1"/>
  <c r="BV415" i="1"/>
  <c r="DK415" i="1"/>
  <c r="BV416" i="1"/>
  <c r="BV413" i="1"/>
  <c r="BV412" i="1"/>
  <c r="BW412" i="1" s="1"/>
  <c r="BX412" i="1" s="1"/>
  <c r="DK412" i="1"/>
  <c r="BW409" i="1"/>
  <c r="BX409" i="1" s="1"/>
  <c r="DD411" i="1"/>
  <c r="DD410" i="1"/>
  <c r="DD409" i="1"/>
  <c r="DD408" i="1"/>
  <c r="EL410" i="1" l="1"/>
  <c r="CP425" i="1"/>
  <c r="BW408" i="1"/>
  <c r="BX408" i="1" s="1"/>
  <c r="BV425" i="1"/>
  <c r="EL423" i="1"/>
  <c r="EL426" i="1"/>
  <c r="EL415" i="1"/>
  <c r="EL419" i="1"/>
  <c r="DK418" i="1"/>
  <c r="EL411" i="1"/>
  <c r="DD419" i="1"/>
  <c r="BW427" i="1"/>
  <c r="BX427" i="1" s="1"/>
  <c r="EL427" i="1"/>
  <c r="EL420" i="1"/>
  <c r="DK422" i="1"/>
  <c r="EL417" i="1"/>
  <c r="EL413" i="1"/>
  <c r="EL422" i="1"/>
  <c r="DK421" i="1"/>
  <c r="DK416" i="1"/>
  <c r="DK425" i="1"/>
  <c r="EL425" i="1"/>
  <c r="DK414" i="1"/>
  <c r="EL416" i="1"/>
  <c r="EL421" i="1"/>
  <c r="EL414" i="1"/>
  <c r="DK413" i="1"/>
  <c r="DD413" i="1"/>
  <c r="EL418" i="1"/>
  <c r="EL424" i="1"/>
  <c r="DK417" i="1"/>
  <c r="DD424" i="1"/>
  <c r="DK424" i="1"/>
  <c r="DD420" i="1"/>
  <c r="DK420" i="1"/>
  <c r="BW425" i="1"/>
  <c r="BX425" i="1" s="1"/>
  <c r="BW423" i="1"/>
  <c r="BX423" i="1" s="1"/>
  <c r="BW417" i="1"/>
  <c r="BX417" i="1" s="1"/>
  <c r="BW419" i="1"/>
  <c r="BX419" i="1" s="1"/>
  <c r="BW420" i="1"/>
  <c r="BX420" i="1" s="1"/>
  <c r="BW415" i="1"/>
  <c r="BX415" i="1" s="1"/>
  <c r="BW424" i="1"/>
  <c r="BX424" i="1" s="1"/>
  <c r="BW421" i="1"/>
  <c r="BX421" i="1" s="1"/>
  <c r="BW418" i="1"/>
  <c r="BX418" i="1" s="1"/>
  <c r="BW422" i="1"/>
  <c r="BX422" i="1" s="1"/>
  <c r="BW416" i="1"/>
  <c r="BX416" i="1" s="1"/>
  <c r="BW413" i="1"/>
  <c r="BX413" i="1" s="1"/>
  <c r="EL412" i="1"/>
  <c r="FU703" i="2"/>
  <c r="FU701" i="2"/>
  <c r="FU704" i="2"/>
  <c r="FU705" i="2"/>
  <c r="FU706" i="2"/>
  <c r="FU707" i="2"/>
  <c r="FU708" i="2"/>
  <c r="FU711" i="2"/>
  <c r="FU712" i="2"/>
  <c r="B711" i="2"/>
  <c r="B712" i="2"/>
  <c r="B713" i="2"/>
  <c r="Q698" i="2"/>
  <c r="CY249" i="1"/>
  <c r="CY250" i="1"/>
  <c r="CY251" i="1"/>
  <c r="CY252" i="1"/>
  <c r="CY253" i="1"/>
  <c r="CY254" i="1"/>
  <c r="CY255" i="1"/>
  <c r="CY256" i="1"/>
  <c r="CY257" i="1"/>
  <c r="CY258" i="1"/>
  <c r="CY259" i="1"/>
  <c r="CY260" i="1"/>
  <c r="CY261" i="1"/>
  <c r="CY262" i="1"/>
  <c r="CY263" i="1"/>
  <c r="CY264" i="1"/>
  <c r="CY265" i="1"/>
  <c r="CY266" i="1"/>
  <c r="CY267" i="1"/>
  <c r="CY268" i="1"/>
  <c r="CY269" i="1"/>
  <c r="CY270" i="1"/>
  <c r="CY271" i="1"/>
  <c r="CY272" i="1"/>
  <c r="CY273" i="1"/>
  <c r="CY274" i="1"/>
  <c r="CY275" i="1"/>
  <c r="CY276" i="1"/>
  <c r="CY277" i="1"/>
  <c r="CY278" i="1"/>
  <c r="CY279" i="1"/>
  <c r="CY280" i="1"/>
  <c r="CY281" i="1"/>
  <c r="CY282" i="1"/>
  <c r="CY283" i="1"/>
  <c r="CY284" i="1"/>
  <c r="CY285" i="1"/>
  <c r="CY286" i="1"/>
  <c r="CY287" i="1"/>
  <c r="CY288" i="1"/>
  <c r="CY289" i="1"/>
  <c r="CY290" i="1"/>
  <c r="CY291" i="1"/>
  <c r="CY292" i="1"/>
  <c r="CY293" i="1"/>
  <c r="CY294" i="1"/>
  <c r="CY295" i="1"/>
  <c r="CY296" i="1"/>
  <c r="CY297" i="1"/>
  <c r="CY298" i="1"/>
  <c r="CY299" i="1"/>
  <c r="CY300" i="1"/>
  <c r="CY301" i="1"/>
  <c r="CY302" i="1"/>
  <c r="CY303" i="1"/>
  <c r="CY304" i="1"/>
  <c r="CY305" i="1"/>
  <c r="CY306" i="1"/>
  <c r="CY307" i="1"/>
  <c r="CY308" i="1"/>
  <c r="CY309" i="1"/>
  <c r="CY310" i="1"/>
  <c r="CY311" i="1"/>
  <c r="CY312" i="1"/>
  <c r="CY313" i="1"/>
  <c r="CY314" i="1"/>
  <c r="CY315" i="1"/>
  <c r="CY316" i="1"/>
  <c r="CY317" i="1"/>
  <c r="CY318" i="1"/>
  <c r="CY319" i="1"/>
  <c r="CY320" i="1"/>
  <c r="CY321" i="1"/>
  <c r="CY322" i="1"/>
  <c r="CY323" i="1"/>
  <c r="CY324" i="1"/>
  <c r="CY325" i="1"/>
  <c r="CY326" i="1"/>
  <c r="CY327" i="1"/>
  <c r="CY328" i="1"/>
  <c r="CY329" i="1"/>
  <c r="CY330" i="1"/>
  <c r="CY331" i="1"/>
  <c r="CY332" i="1"/>
  <c r="CY333" i="1"/>
  <c r="CY334" i="1"/>
  <c r="CY335" i="1"/>
  <c r="CY336" i="1"/>
  <c r="CY337" i="1"/>
  <c r="CY338" i="1"/>
  <c r="CY339" i="1"/>
  <c r="CY340" i="1"/>
  <c r="CY341" i="1"/>
  <c r="CY342" i="1"/>
  <c r="CY343" i="1"/>
  <c r="CY344" i="1"/>
  <c r="CY345" i="1"/>
  <c r="CY346" i="1"/>
  <c r="CY347" i="1"/>
  <c r="CY348" i="1"/>
  <c r="CY349" i="1"/>
  <c r="CY350" i="1"/>
  <c r="CY351" i="1"/>
  <c r="CY352" i="1"/>
  <c r="CY353" i="1"/>
  <c r="CY354" i="1"/>
  <c r="CY355" i="1"/>
  <c r="CY356" i="1"/>
  <c r="CY357" i="1"/>
  <c r="CY358" i="1"/>
  <c r="CY359" i="1"/>
  <c r="CY360" i="1"/>
  <c r="CY361" i="1"/>
  <c r="CY362" i="1"/>
  <c r="CY363" i="1"/>
  <c r="CY364" i="1"/>
  <c r="CY365" i="1"/>
  <c r="CY366" i="1"/>
  <c r="CY367" i="1"/>
  <c r="CY368" i="1"/>
  <c r="CY369" i="1"/>
  <c r="CY370" i="1"/>
  <c r="CY371" i="1"/>
  <c r="CY372" i="1"/>
  <c r="CY373" i="1"/>
  <c r="CY374" i="1"/>
  <c r="CY375" i="1"/>
  <c r="CY376" i="1"/>
  <c r="CY377" i="1"/>
  <c r="CY378" i="1"/>
  <c r="CY379" i="1"/>
  <c r="CY380" i="1"/>
  <c r="CY381" i="1"/>
  <c r="CY382" i="1"/>
  <c r="CY383" i="1"/>
  <c r="CY384" i="1"/>
  <c r="CY385" i="1"/>
  <c r="CY386" i="1"/>
  <c r="CY387" i="1"/>
  <c r="CY388" i="1"/>
  <c r="CY389" i="1"/>
  <c r="CY390" i="1"/>
  <c r="CY391" i="1"/>
  <c r="CY392" i="1"/>
  <c r="CY393" i="1"/>
  <c r="CY394" i="1"/>
  <c r="CY395" i="1"/>
  <c r="CY396" i="1"/>
  <c r="CY397" i="1"/>
  <c r="CY398" i="1"/>
  <c r="CY399" i="1"/>
  <c r="CY400" i="1"/>
  <c r="CY401" i="1"/>
  <c r="CY402" i="1"/>
  <c r="CY403" i="1"/>
  <c r="CY404" i="1"/>
  <c r="CY405" i="1"/>
  <c r="CY406" i="1"/>
  <c r="CY407" i="1"/>
  <c r="CY243" i="1"/>
  <c r="CY244" i="1"/>
  <c r="CY245" i="1"/>
  <c r="CY246" i="1"/>
  <c r="CY247" i="1"/>
  <c r="CY248" i="1"/>
  <c r="CY242" i="1"/>
  <c r="DN242" i="1" l="1"/>
  <c r="DD405" i="1"/>
  <c r="J710" i="15"/>
  <c r="J711" i="15"/>
  <c r="J712" i="15"/>
  <c r="BC405" i="1"/>
  <c r="BE405" i="1" s="1"/>
  <c r="BF405" i="1" s="1"/>
  <c r="BC406" i="1"/>
  <c r="BE406" i="1" s="1"/>
  <c r="BF406" i="1" s="1"/>
  <c r="BC407" i="1"/>
  <c r="BE407" i="1" s="1"/>
  <c r="BF407" i="1" s="1"/>
  <c r="S405" i="1"/>
  <c r="S406" i="1"/>
  <c r="S407" i="1"/>
  <c r="H12" i="18"/>
  <c r="AC12" i="18" s="1"/>
  <c r="AD12" i="18" s="1"/>
  <c r="AE12" i="18" s="1"/>
  <c r="H13" i="18"/>
  <c r="H14" i="18"/>
  <c r="H15" i="18"/>
  <c r="H16" i="18"/>
  <c r="H17" i="18"/>
  <c r="H18" i="18"/>
  <c r="H19" i="18"/>
  <c r="H20" i="18"/>
  <c r="H11" i="18"/>
  <c r="AD11" i="18" s="1"/>
  <c r="AE11" i="18" s="1"/>
  <c r="BA405" i="1"/>
  <c r="DP405" i="1"/>
  <c r="DP406" i="1"/>
  <c r="DP407" i="1"/>
  <c r="DN405" i="1"/>
  <c r="DN406" i="1"/>
  <c r="DN407" i="1"/>
  <c r="DL405" i="1"/>
  <c r="DL406" i="1"/>
  <c r="DL407" i="1"/>
  <c r="DE405" i="1"/>
  <c r="DE406" i="1"/>
  <c r="DK406" i="1"/>
  <c r="DK407" i="1"/>
  <c r="CX405" i="1"/>
  <c r="CX406" i="1"/>
  <c r="CX407" i="1"/>
  <c r="CV405" i="1"/>
  <c r="CV406" i="1"/>
  <c r="CV407" i="1"/>
  <c r="CS405" i="1"/>
  <c r="CS406" i="1"/>
  <c r="CS407" i="1"/>
  <c r="CJ405" i="1"/>
  <c r="CJ406" i="1"/>
  <c r="CJ407" i="1"/>
  <c r="CH405" i="1"/>
  <c r="CH406" i="1"/>
  <c r="CH407" i="1"/>
  <c r="CF405" i="1"/>
  <c r="CF406" i="1"/>
  <c r="CF407" i="1"/>
  <c r="CD405" i="1"/>
  <c r="CD406" i="1"/>
  <c r="CD407" i="1"/>
  <c r="BZ405" i="1"/>
  <c r="BZ406" i="1"/>
  <c r="BZ407" i="1"/>
  <c r="BI405" i="1"/>
  <c r="BI406" i="1"/>
  <c r="BI407" i="1"/>
  <c r="BH405" i="1"/>
  <c r="BH406" i="1"/>
  <c r="BH407" i="1"/>
  <c r="BB405" i="1"/>
  <c r="BB406" i="1"/>
  <c r="BB407" i="1"/>
  <c r="AT405" i="1"/>
  <c r="AT406" i="1"/>
  <c r="AT407" i="1"/>
  <c r="AR405" i="1"/>
  <c r="AR406" i="1"/>
  <c r="AR407" i="1"/>
  <c r="AO405" i="1"/>
  <c r="AO406" i="1"/>
  <c r="AO407" i="1"/>
  <c r="AI405" i="1"/>
  <c r="AI406" i="1"/>
  <c r="AI407" i="1"/>
  <c r="AH405" i="1"/>
  <c r="AH406" i="1"/>
  <c r="AH407" i="1"/>
  <c r="AG405" i="1"/>
  <c r="AG406" i="1"/>
  <c r="AG407" i="1"/>
  <c r="BC404" i="1"/>
  <c r="BE404" i="1" s="1"/>
  <c r="BF404" i="1" s="1"/>
  <c r="EP405" i="1"/>
  <c r="EP406" i="1"/>
  <c r="EP407" i="1"/>
  <c r="EO405" i="1"/>
  <c r="EO406" i="1"/>
  <c r="EO407" i="1"/>
  <c r="EM405" i="1"/>
  <c r="EM406" i="1"/>
  <c r="EM407" i="1"/>
  <c r="EN405" i="1"/>
  <c r="EN406" i="1"/>
  <c r="EN407" i="1"/>
  <c r="DK405" i="1"/>
  <c r="DJ405" i="1"/>
  <c r="DJ406" i="1"/>
  <c r="DJ407" i="1"/>
  <c r="DB405" i="1"/>
  <c r="DB406" i="1"/>
  <c r="DB407" i="1"/>
  <c r="CQ407" i="1"/>
  <c r="BY407" i="1"/>
  <c r="BM407" i="1"/>
  <c r="CQ406" i="1"/>
  <c r="BY406" i="1"/>
  <c r="BM406" i="1"/>
  <c r="CQ405" i="1"/>
  <c r="BY405" i="1"/>
  <c r="BM405" i="1"/>
  <c r="DC713" i="2"/>
  <c r="BY713" i="2"/>
  <c r="BO713" i="2"/>
  <c r="BE713" i="2"/>
  <c r="AU713" i="2"/>
  <c r="Q713" i="2"/>
  <c r="B406" i="1"/>
  <c r="CR406" i="1" s="1"/>
  <c r="DC712" i="2"/>
  <c r="BY712" i="2"/>
  <c r="BO712" i="2"/>
  <c r="BE712" i="2"/>
  <c r="AU712" i="2"/>
  <c r="Q712" i="2"/>
  <c r="B405" i="1"/>
  <c r="CR405" i="1" s="1"/>
  <c r="CP407" i="1" l="1"/>
  <c r="CP405" i="1"/>
  <c r="CP406" i="1"/>
  <c r="BV405" i="1"/>
  <c r="BW405" i="1" s="1"/>
  <c r="BX405" i="1" s="1"/>
  <c r="BV407" i="1"/>
  <c r="BW407" i="1" s="1"/>
  <c r="BX407" i="1" s="1"/>
  <c r="BV406" i="1"/>
  <c r="DD407" i="1"/>
  <c r="DD406" i="1"/>
  <c r="EL405" i="1" l="1"/>
  <c r="EL407" i="1"/>
  <c r="BW406" i="1"/>
  <c r="BX406" i="1" s="1"/>
  <c r="EL406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315" i="1"/>
  <c r="DN316" i="1"/>
  <c r="DN317" i="1"/>
  <c r="DN318" i="1"/>
  <c r="DN319" i="1"/>
  <c r="DN320" i="1"/>
  <c r="DN321" i="1"/>
  <c r="DN322" i="1"/>
  <c r="DN323" i="1"/>
  <c r="DN324" i="1"/>
  <c r="DN325" i="1"/>
  <c r="DN326" i="1"/>
  <c r="DN327" i="1"/>
  <c r="DN328" i="1"/>
  <c r="DN329" i="1"/>
  <c r="DN330" i="1"/>
  <c r="DN331" i="1"/>
  <c r="DN332" i="1"/>
  <c r="DN333" i="1"/>
  <c r="DN334" i="1"/>
  <c r="DN335" i="1"/>
  <c r="DN336" i="1"/>
  <c r="DN337" i="1"/>
  <c r="DN338" i="1"/>
  <c r="DN339" i="1"/>
  <c r="DN340" i="1"/>
  <c r="DN341" i="1"/>
  <c r="DN342" i="1"/>
  <c r="DN343" i="1"/>
  <c r="DN344" i="1"/>
  <c r="DN345" i="1"/>
  <c r="DN346" i="1"/>
  <c r="DN347" i="1"/>
  <c r="DN348" i="1"/>
  <c r="DN349" i="1"/>
  <c r="DN350" i="1"/>
  <c r="DN351" i="1"/>
  <c r="DN352" i="1"/>
  <c r="DN353" i="1"/>
  <c r="DN354" i="1"/>
  <c r="DN355" i="1"/>
  <c r="DN356" i="1"/>
  <c r="DN357" i="1"/>
  <c r="DN358" i="1"/>
  <c r="DN359" i="1"/>
  <c r="DN360" i="1"/>
  <c r="DN361" i="1"/>
  <c r="DN362" i="1"/>
  <c r="DN363" i="1"/>
  <c r="DN364" i="1"/>
  <c r="DN365" i="1"/>
  <c r="DN366" i="1"/>
  <c r="DN367" i="1"/>
  <c r="DN368" i="1"/>
  <c r="DN369" i="1"/>
  <c r="DN370" i="1"/>
  <c r="DN371" i="1"/>
  <c r="DN372" i="1"/>
  <c r="DN373" i="1"/>
  <c r="DN374" i="1"/>
  <c r="DN375" i="1"/>
  <c r="DN376" i="1"/>
  <c r="DN377" i="1"/>
  <c r="DN378" i="1"/>
  <c r="DN379" i="1"/>
  <c r="DN380" i="1"/>
  <c r="DN381" i="1"/>
  <c r="DN382" i="1"/>
  <c r="DN383" i="1"/>
  <c r="DN384" i="1"/>
  <c r="DN385" i="1"/>
  <c r="DN386" i="1"/>
  <c r="DN387" i="1"/>
  <c r="DN388" i="1"/>
  <c r="DN389" i="1"/>
  <c r="DN390" i="1"/>
  <c r="DN391" i="1"/>
  <c r="DN392" i="1"/>
  <c r="DN393" i="1"/>
  <c r="DN394" i="1"/>
  <c r="DN395" i="1"/>
  <c r="DN396" i="1"/>
  <c r="DN397" i="1"/>
  <c r="DN398" i="1"/>
  <c r="DN399" i="1"/>
  <c r="DN400" i="1"/>
  <c r="DN401" i="1"/>
  <c r="DN402" i="1"/>
  <c r="DN403" i="1"/>
  <c r="DN404" i="1"/>
  <c r="DN248" i="1"/>
  <c r="DN243" i="1"/>
  <c r="DN244" i="1"/>
  <c r="DN245" i="1"/>
  <c r="DN246" i="1"/>
  <c r="DN247" i="1"/>
  <c r="BC394" i="1"/>
  <c r="BE394" i="1" s="1"/>
  <c r="BF394" i="1" s="1"/>
  <c r="BC395" i="1"/>
  <c r="BE395" i="1" s="1"/>
  <c r="BF395" i="1" s="1"/>
  <c r="BC396" i="1"/>
  <c r="BE396" i="1" s="1"/>
  <c r="BF396" i="1" s="1"/>
  <c r="BC397" i="1"/>
  <c r="BE397" i="1" s="1"/>
  <c r="BF397" i="1" s="1"/>
  <c r="BC398" i="1"/>
  <c r="BE398" i="1" s="1"/>
  <c r="BF398" i="1" s="1"/>
  <c r="BC399" i="1"/>
  <c r="BE399" i="1" s="1"/>
  <c r="BF399" i="1" s="1"/>
  <c r="BC400" i="1"/>
  <c r="BE400" i="1" s="1"/>
  <c r="BF400" i="1" s="1"/>
  <c r="BC401" i="1"/>
  <c r="BE401" i="1" s="1"/>
  <c r="BF401" i="1" s="1"/>
  <c r="BC402" i="1"/>
  <c r="BE402" i="1" s="1"/>
  <c r="BF402" i="1" s="1"/>
  <c r="BC403" i="1"/>
  <c r="BE403" i="1" s="1"/>
  <c r="BF403" i="1" s="1"/>
  <c r="G18" i="19" l="1"/>
  <c r="E18" i="19"/>
  <c r="C18" i="19"/>
  <c r="CS401" i="1"/>
  <c r="CS402" i="1"/>
  <c r="CS403" i="1"/>
  <c r="CS404" i="1"/>
  <c r="CJ401" i="1"/>
  <c r="CJ402" i="1"/>
  <c r="CJ403" i="1"/>
  <c r="CJ404" i="1"/>
  <c r="DP401" i="1"/>
  <c r="DP402" i="1"/>
  <c r="DP403" i="1"/>
  <c r="DP404" i="1"/>
  <c r="DL401" i="1"/>
  <c r="DL402" i="1"/>
  <c r="DL403" i="1"/>
  <c r="DL404" i="1"/>
  <c r="DE401" i="1"/>
  <c r="DE402" i="1"/>
  <c r="DE403" i="1"/>
  <c r="DE404" i="1"/>
  <c r="CH401" i="1"/>
  <c r="CH402" i="1"/>
  <c r="CH403" i="1"/>
  <c r="CH404" i="1"/>
  <c r="CF401" i="1"/>
  <c r="CP401" i="1" s="1"/>
  <c r="CF402" i="1"/>
  <c r="CP402" i="1" s="1"/>
  <c r="CF403" i="1"/>
  <c r="CP403" i="1" s="1"/>
  <c r="CF404" i="1"/>
  <c r="CP404" i="1" s="1"/>
  <c r="CD401" i="1"/>
  <c r="CD402" i="1"/>
  <c r="CD403" i="1"/>
  <c r="CD404" i="1"/>
  <c r="BI401" i="1"/>
  <c r="BI402" i="1"/>
  <c r="BI403" i="1"/>
  <c r="BI404" i="1"/>
  <c r="BH401" i="1"/>
  <c r="BH402" i="1"/>
  <c r="BH403" i="1"/>
  <c r="BH404" i="1"/>
  <c r="BB401" i="1"/>
  <c r="BB402" i="1"/>
  <c r="BB403" i="1"/>
  <c r="BB404" i="1"/>
  <c r="AT401" i="1"/>
  <c r="AT402" i="1"/>
  <c r="AT403" i="1"/>
  <c r="AT404" i="1"/>
  <c r="AR401" i="1"/>
  <c r="AR402" i="1"/>
  <c r="AR403" i="1"/>
  <c r="AR404" i="1"/>
  <c r="AO401" i="1"/>
  <c r="AO402" i="1"/>
  <c r="AO403" i="1"/>
  <c r="AO404" i="1"/>
  <c r="J706" i="15"/>
  <c r="J707" i="15"/>
  <c r="J708" i="15"/>
  <c r="J709" i="15"/>
  <c r="DK401" i="1"/>
  <c r="DK402" i="1"/>
  <c r="DD403" i="1"/>
  <c r="DK404" i="1"/>
  <c r="CX401" i="1"/>
  <c r="CX402" i="1"/>
  <c r="CX403" i="1"/>
  <c r="CX404" i="1"/>
  <c r="CV401" i="1"/>
  <c r="CV402" i="1"/>
  <c r="CV403" i="1"/>
  <c r="CV404" i="1"/>
  <c r="AI401" i="1"/>
  <c r="AI402" i="1"/>
  <c r="AI403" i="1"/>
  <c r="AI404" i="1"/>
  <c r="AH401" i="1"/>
  <c r="AH402" i="1"/>
  <c r="AH403" i="1"/>
  <c r="AH404" i="1"/>
  <c r="AG401" i="1"/>
  <c r="AG402" i="1"/>
  <c r="AG403" i="1"/>
  <c r="AG404" i="1"/>
  <c r="S401" i="1"/>
  <c r="S402" i="1"/>
  <c r="S403" i="1"/>
  <c r="S404" i="1"/>
  <c r="EP404" i="1"/>
  <c r="EO404" i="1"/>
  <c r="EN404" i="1"/>
  <c r="EM404" i="1"/>
  <c r="DJ404" i="1"/>
  <c r="DB404" i="1"/>
  <c r="CQ404" i="1"/>
  <c r="BZ404" i="1"/>
  <c r="BY404" i="1"/>
  <c r="BM404" i="1"/>
  <c r="EP403" i="1"/>
  <c r="EO403" i="1"/>
  <c r="EN403" i="1"/>
  <c r="EM403" i="1"/>
  <c r="DJ403" i="1"/>
  <c r="DB403" i="1"/>
  <c r="CQ403" i="1"/>
  <c r="BZ403" i="1"/>
  <c r="BY403" i="1"/>
  <c r="BM403" i="1"/>
  <c r="EP402" i="1"/>
  <c r="EO402" i="1"/>
  <c r="EN402" i="1"/>
  <c r="EM402" i="1"/>
  <c r="DJ402" i="1"/>
  <c r="DB402" i="1"/>
  <c r="CQ402" i="1"/>
  <c r="BZ402" i="1"/>
  <c r="BY402" i="1"/>
  <c r="BM402" i="1"/>
  <c r="EP401" i="1"/>
  <c r="EO401" i="1"/>
  <c r="EN401" i="1"/>
  <c r="EM401" i="1"/>
  <c r="DJ401" i="1"/>
  <c r="DB401" i="1"/>
  <c r="CQ401" i="1"/>
  <c r="BZ401" i="1"/>
  <c r="BY401" i="1"/>
  <c r="BM401" i="1"/>
  <c r="B708" i="2"/>
  <c r="B401" i="1" s="1"/>
  <c r="CR401" i="1" s="1"/>
  <c r="B709" i="2"/>
  <c r="B402" i="1" s="1"/>
  <c r="CR402" i="1" s="1"/>
  <c r="B710" i="2"/>
  <c r="B403" i="1" s="1"/>
  <c r="CR403" i="1" s="1"/>
  <c r="B404" i="1"/>
  <c r="CR404" i="1" s="1"/>
  <c r="DC711" i="2"/>
  <c r="BY711" i="2"/>
  <c r="BO711" i="2"/>
  <c r="BE711" i="2"/>
  <c r="AU711" i="2"/>
  <c r="Q711" i="2"/>
  <c r="DC710" i="2"/>
  <c r="BY710" i="2"/>
  <c r="BO710" i="2"/>
  <c r="BE710" i="2"/>
  <c r="AU710" i="2"/>
  <c r="Q710" i="2"/>
  <c r="DC709" i="2"/>
  <c r="BY709" i="2"/>
  <c r="BO709" i="2"/>
  <c r="BE709" i="2"/>
  <c r="AU709" i="2"/>
  <c r="Q709" i="2"/>
  <c r="DC708" i="2"/>
  <c r="CS708" i="2"/>
  <c r="BY708" i="2"/>
  <c r="BO708" i="2"/>
  <c r="BE708" i="2"/>
  <c r="AU708" i="2"/>
  <c r="Q708" i="2"/>
  <c r="BV401" i="1" l="1"/>
  <c r="BV403" i="1"/>
  <c r="BV402" i="1"/>
  <c r="BW402" i="1" s="1"/>
  <c r="BX402" i="1" s="1"/>
  <c r="BV404" i="1"/>
  <c r="EL404" i="1" s="1"/>
  <c r="EL401" i="1"/>
  <c r="BW401" i="1"/>
  <c r="BX401" i="1" s="1"/>
  <c r="BW403" i="1"/>
  <c r="BX403" i="1" s="1"/>
  <c r="EL403" i="1"/>
  <c r="EL402" i="1"/>
  <c r="DK403" i="1"/>
  <c r="DD404" i="1"/>
  <c r="DD401" i="1"/>
  <c r="DD402" i="1"/>
  <c r="DP394" i="1"/>
  <c r="DP395" i="1"/>
  <c r="DP396" i="1"/>
  <c r="DP397" i="1"/>
  <c r="DP398" i="1"/>
  <c r="DP399" i="1"/>
  <c r="DP400" i="1"/>
  <c r="DL394" i="1"/>
  <c r="DL395" i="1"/>
  <c r="DL396" i="1"/>
  <c r="DL397" i="1"/>
  <c r="DL398" i="1"/>
  <c r="DL399" i="1"/>
  <c r="DL400" i="1"/>
  <c r="DK395" i="1"/>
  <c r="DE394" i="1"/>
  <c r="DE395" i="1"/>
  <c r="DE396" i="1"/>
  <c r="DE397" i="1"/>
  <c r="DE398" i="1"/>
  <c r="DE399" i="1"/>
  <c r="DE400" i="1"/>
  <c r="DD394" i="1"/>
  <c r="DD395" i="1"/>
  <c r="DD399" i="1"/>
  <c r="DK394" i="1"/>
  <c r="DD396" i="1"/>
  <c r="DK397" i="1"/>
  <c r="DD398" i="1"/>
  <c r="DK399" i="1"/>
  <c r="DD400" i="1"/>
  <c r="CX394" i="1"/>
  <c r="CX395" i="1"/>
  <c r="CX396" i="1"/>
  <c r="CX397" i="1"/>
  <c r="CX398" i="1"/>
  <c r="CX399" i="1"/>
  <c r="CX400" i="1"/>
  <c r="CV394" i="1"/>
  <c r="CV395" i="1"/>
  <c r="CV396" i="1"/>
  <c r="CV397" i="1"/>
  <c r="CV398" i="1"/>
  <c r="CV399" i="1"/>
  <c r="CV400" i="1"/>
  <c r="CS394" i="1"/>
  <c r="CS395" i="1"/>
  <c r="CS396" i="1"/>
  <c r="CS397" i="1"/>
  <c r="CS398" i="1"/>
  <c r="CS399" i="1"/>
  <c r="CS400" i="1"/>
  <c r="CJ394" i="1"/>
  <c r="CJ395" i="1"/>
  <c r="CJ396" i="1"/>
  <c r="CJ397" i="1"/>
  <c r="CJ398" i="1"/>
  <c r="CJ399" i="1"/>
  <c r="CJ400" i="1"/>
  <c r="CH394" i="1"/>
  <c r="CH395" i="1"/>
  <c r="CH396" i="1"/>
  <c r="CH397" i="1"/>
  <c r="CH398" i="1"/>
  <c r="CH399" i="1"/>
  <c r="CH400" i="1"/>
  <c r="CF394" i="1"/>
  <c r="CP394" i="1" s="1"/>
  <c r="CF395" i="1"/>
  <c r="CF396" i="1"/>
  <c r="CF397" i="1"/>
  <c r="CF398" i="1"/>
  <c r="CF399" i="1"/>
  <c r="CF400" i="1"/>
  <c r="CD394" i="1"/>
  <c r="CD395" i="1"/>
  <c r="CD396" i="1"/>
  <c r="CD397" i="1"/>
  <c r="CD398" i="1"/>
  <c r="CD399" i="1"/>
  <c r="CD400" i="1"/>
  <c r="BI394" i="1"/>
  <c r="BI395" i="1"/>
  <c r="BI396" i="1"/>
  <c r="BI397" i="1"/>
  <c r="BI398" i="1"/>
  <c r="BI399" i="1"/>
  <c r="BI400" i="1"/>
  <c r="BH394" i="1"/>
  <c r="BH395" i="1"/>
  <c r="BH396" i="1"/>
  <c r="BH397" i="1"/>
  <c r="BH398" i="1"/>
  <c r="BH399" i="1"/>
  <c r="BH400" i="1"/>
  <c r="BB394" i="1"/>
  <c r="BB395" i="1"/>
  <c r="BB396" i="1"/>
  <c r="BB397" i="1"/>
  <c r="BB398" i="1"/>
  <c r="BB399" i="1"/>
  <c r="BB400" i="1"/>
  <c r="BA398" i="1"/>
  <c r="AT394" i="1"/>
  <c r="AT395" i="1"/>
  <c r="AT396" i="1"/>
  <c r="AT397" i="1"/>
  <c r="AT398" i="1"/>
  <c r="AT399" i="1"/>
  <c r="AT400" i="1"/>
  <c r="AR394" i="1"/>
  <c r="AR395" i="1"/>
  <c r="AR396" i="1"/>
  <c r="AR397" i="1"/>
  <c r="AR398" i="1"/>
  <c r="AR399" i="1"/>
  <c r="AR400" i="1"/>
  <c r="AO394" i="1"/>
  <c r="AO395" i="1"/>
  <c r="AO396" i="1"/>
  <c r="AO397" i="1"/>
  <c r="AO398" i="1"/>
  <c r="AO399" i="1"/>
  <c r="AO400" i="1"/>
  <c r="AI394" i="1"/>
  <c r="AI395" i="1"/>
  <c r="AI396" i="1"/>
  <c r="AI397" i="1"/>
  <c r="AI398" i="1"/>
  <c r="AI399" i="1"/>
  <c r="AI400" i="1"/>
  <c r="AH394" i="1"/>
  <c r="AH395" i="1"/>
  <c r="AH396" i="1"/>
  <c r="AH397" i="1"/>
  <c r="AH398" i="1"/>
  <c r="AH399" i="1"/>
  <c r="AH400" i="1"/>
  <c r="J699" i="15"/>
  <c r="J700" i="15"/>
  <c r="J701" i="15"/>
  <c r="J702" i="15"/>
  <c r="J703" i="15"/>
  <c r="J704" i="15"/>
  <c r="J705" i="15"/>
  <c r="AG394" i="1"/>
  <c r="AG395" i="1"/>
  <c r="AG396" i="1"/>
  <c r="AG397" i="1"/>
  <c r="AG398" i="1"/>
  <c r="AG399" i="1"/>
  <c r="AG400" i="1"/>
  <c r="S394" i="1"/>
  <c r="S395" i="1"/>
  <c r="S396" i="1"/>
  <c r="S397" i="1"/>
  <c r="S398" i="1"/>
  <c r="S399" i="1"/>
  <c r="S400" i="1"/>
  <c r="B700" i="2"/>
  <c r="B701" i="2"/>
  <c r="B394" i="1" s="1"/>
  <c r="CR394" i="1" s="1"/>
  <c r="B702" i="2"/>
  <c r="B395" i="1" s="1"/>
  <c r="CR395" i="1" s="1"/>
  <c r="B703" i="2"/>
  <c r="B396" i="1" s="1"/>
  <c r="CR396" i="1" s="1"/>
  <c r="B704" i="2"/>
  <c r="B397" i="1" s="1"/>
  <c r="CR397" i="1" s="1"/>
  <c r="B705" i="2"/>
  <c r="B398" i="1" s="1"/>
  <c r="CR398" i="1" s="1"/>
  <c r="B706" i="2"/>
  <c r="B399" i="1" s="1"/>
  <c r="CR399" i="1" s="1"/>
  <c r="B707" i="2"/>
  <c r="B400" i="1" s="1"/>
  <c r="CR400" i="1" s="1"/>
  <c r="EP400" i="1"/>
  <c r="EO400" i="1"/>
  <c r="EN400" i="1"/>
  <c r="EM400" i="1"/>
  <c r="DJ400" i="1"/>
  <c r="DB400" i="1"/>
  <c r="CQ400" i="1"/>
  <c r="BZ400" i="1"/>
  <c r="BY400" i="1"/>
  <c r="BM400" i="1"/>
  <c r="EP399" i="1"/>
  <c r="EO399" i="1"/>
  <c r="EN399" i="1"/>
  <c r="EM399" i="1"/>
  <c r="DJ399" i="1"/>
  <c r="DB399" i="1"/>
  <c r="CQ399" i="1"/>
  <c r="BZ399" i="1"/>
  <c r="BY399" i="1"/>
  <c r="BM399" i="1"/>
  <c r="EP398" i="1"/>
  <c r="EO398" i="1"/>
  <c r="EN398" i="1"/>
  <c r="EM398" i="1"/>
  <c r="DJ398" i="1"/>
  <c r="DB398" i="1"/>
  <c r="CQ398" i="1"/>
  <c r="BZ398" i="1"/>
  <c r="BY398" i="1"/>
  <c r="BM398" i="1"/>
  <c r="EP397" i="1"/>
  <c r="EO397" i="1"/>
  <c r="EN397" i="1"/>
  <c r="EM397" i="1"/>
  <c r="DJ397" i="1"/>
  <c r="DB397" i="1"/>
  <c r="CQ397" i="1"/>
  <c r="BZ397" i="1"/>
  <c r="BY397" i="1"/>
  <c r="BM397" i="1"/>
  <c r="EP396" i="1"/>
  <c r="EO396" i="1"/>
  <c r="EN396" i="1"/>
  <c r="EM396" i="1"/>
  <c r="DJ396" i="1"/>
  <c r="DB396" i="1"/>
  <c r="CQ396" i="1"/>
  <c r="BZ396" i="1"/>
  <c r="BY396" i="1"/>
  <c r="BM396" i="1"/>
  <c r="EP395" i="1"/>
  <c r="EO395" i="1"/>
  <c r="EN395" i="1"/>
  <c r="EM395" i="1"/>
  <c r="DJ395" i="1"/>
  <c r="DB395" i="1"/>
  <c r="CQ395" i="1"/>
  <c r="BZ395" i="1"/>
  <c r="BY395" i="1"/>
  <c r="BM395" i="1"/>
  <c r="EP394" i="1"/>
  <c r="EO394" i="1"/>
  <c r="EN394" i="1"/>
  <c r="EM394" i="1"/>
  <c r="DJ394" i="1"/>
  <c r="DB394" i="1"/>
  <c r="CQ394" i="1"/>
  <c r="BZ394" i="1"/>
  <c r="BY394" i="1"/>
  <c r="BM394" i="1"/>
  <c r="FK707" i="2"/>
  <c r="DC707" i="2"/>
  <c r="CS707" i="2"/>
  <c r="BY707" i="2"/>
  <c r="BO707" i="2"/>
  <c r="BE707" i="2"/>
  <c r="AU707" i="2"/>
  <c r="Q707" i="2"/>
  <c r="FK706" i="2"/>
  <c r="DC706" i="2"/>
  <c r="CS706" i="2"/>
  <c r="BY706" i="2"/>
  <c r="BO706" i="2"/>
  <c r="BE706" i="2"/>
  <c r="AU706" i="2"/>
  <c r="Q706" i="2"/>
  <c r="DC705" i="2"/>
  <c r="CS705" i="2"/>
  <c r="BY705" i="2"/>
  <c r="BO705" i="2"/>
  <c r="BE705" i="2"/>
  <c r="AU705" i="2"/>
  <c r="Q705" i="2"/>
  <c r="CS704" i="2"/>
  <c r="BY704" i="2"/>
  <c r="BO704" i="2"/>
  <c r="BE704" i="2"/>
  <c r="AU704" i="2"/>
  <c r="Q704" i="2"/>
  <c r="DC703" i="2"/>
  <c r="BY703" i="2"/>
  <c r="BO703" i="2"/>
  <c r="BE703" i="2"/>
  <c r="AU703" i="2"/>
  <c r="Q703" i="2"/>
  <c r="DC702" i="2"/>
  <c r="CS702" i="2"/>
  <c r="BY702" i="2"/>
  <c r="BO702" i="2"/>
  <c r="BE702" i="2"/>
  <c r="AU702" i="2"/>
  <c r="AA702" i="2"/>
  <c r="Q702" i="2"/>
  <c r="DC701" i="2"/>
  <c r="CS701" i="2"/>
  <c r="BY701" i="2"/>
  <c r="BO701" i="2"/>
  <c r="BE701" i="2"/>
  <c r="AU701" i="2"/>
  <c r="Q701" i="2"/>
  <c r="CP400" i="1" l="1"/>
  <c r="CP399" i="1"/>
  <c r="CP398" i="1"/>
  <c r="CP397" i="1"/>
  <c r="CP396" i="1"/>
  <c r="CP395" i="1"/>
  <c r="BW404" i="1"/>
  <c r="BX404" i="1" s="1"/>
  <c r="BV397" i="1"/>
  <c r="BW397" i="1" s="1"/>
  <c r="BX397" i="1" s="1"/>
  <c r="BV400" i="1"/>
  <c r="BW400" i="1" s="1"/>
  <c r="BX400" i="1" s="1"/>
  <c r="BV399" i="1"/>
  <c r="EL399" i="1" s="1"/>
  <c r="BV395" i="1"/>
  <c r="BW395" i="1" s="1"/>
  <c r="BX395" i="1" s="1"/>
  <c r="BV398" i="1"/>
  <c r="EL398" i="1" s="1"/>
  <c r="BV394" i="1"/>
  <c r="EL394" i="1" s="1"/>
  <c r="BV396" i="1"/>
  <c r="BW396" i="1" s="1"/>
  <c r="BX396" i="1" s="1"/>
  <c r="DD397" i="1"/>
  <c r="DK398" i="1"/>
  <c r="DK400" i="1"/>
  <c r="DK396" i="1"/>
  <c r="DP392" i="1"/>
  <c r="DP393" i="1"/>
  <c r="DL392" i="1"/>
  <c r="DL393" i="1"/>
  <c r="DK392" i="1"/>
  <c r="DE392" i="1"/>
  <c r="DE393" i="1"/>
  <c r="DD392" i="1"/>
  <c r="DK393" i="1"/>
  <c r="CX392" i="1"/>
  <c r="CX393" i="1"/>
  <c r="CV392" i="1"/>
  <c r="CV393" i="1"/>
  <c r="CS392" i="1"/>
  <c r="CS393" i="1"/>
  <c r="CJ392" i="1"/>
  <c r="CJ393" i="1"/>
  <c r="CH392" i="1"/>
  <c r="CH393" i="1"/>
  <c r="CF392" i="1"/>
  <c r="CP392" i="1" s="1"/>
  <c r="CF393" i="1"/>
  <c r="CP393" i="1" s="1"/>
  <c r="CD392" i="1"/>
  <c r="CD393" i="1"/>
  <c r="BZ391" i="1"/>
  <c r="BZ392" i="1"/>
  <c r="BZ393" i="1"/>
  <c r="BI392" i="1"/>
  <c r="BI393" i="1"/>
  <c r="BH392" i="1"/>
  <c r="BH393" i="1"/>
  <c r="BB392" i="1"/>
  <c r="BB393" i="1"/>
  <c r="AT392" i="1"/>
  <c r="AT393" i="1"/>
  <c r="AR392" i="1"/>
  <c r="AR393" i="1"/>
  <c r="AO392" i="1"/>
  <c r="AO393" i="1"/>
  <c r="AI392" i="1"/>
  <c r="AI393" i="1"/>
  <c r="AH392" i="1"/>
  <c r="AH393" i="1"/>
  <c r="S392" i="1"/>
  <c r="S393" i="1"/>
  <c r="AG392" i="1"/>
  <c r="AG393" i="1"/>
  <c r="J697" i="15"/>
  <c r="J698" i="15"/>
  <c r="FU692" i="2"/>
  <c r="FU693" i="2"/>
  <c r="FU694" i="2"/>
  <c r="FU695" i="2"/>
  <c r="FU696" i="2"/>
  <c r="FU699" i="2"/>
  <c r="FU690" i="2"/>
  <c r="B699" i="2"/>
  <c r="B392" i="1" s="1"/>
  <c r="CR392" i="1" s="1"/>
  <c r="B393" i="1"/>
  <c r="CR393" i="1" s="1"/>
  <c r="EP393" i="1"/>
  <c r="EO393" i="1"/>
  <c r="EN393" i="1"/>
  <c r="EM393" i="1"/>
  <c r="DJ393" i="1"/>
  <c r="DB393" i="1"/>
  <c r="CQ393" i="1"/>
  <c r="BY393" i="1"/>
  <c r="BM393" i="1"/>
  <c r="EP392" i="1"/>
  <c r="EO392" i="1"/>
  <c r="EN392" i="1"/>
  <c r="EM392" i="1"/>
  <c r="DJ392" i="1"/>
  <c r="DB392" i="1"/>
  <c r="CQ392" i="1"/>
  <c r="BY392" i="1"/>
  <c r="BM392" i="1"/>
  <c r="DC700" i="2"/>
  <c r="CS700" i="2"/>
  <c r="BY700" i="2"/>
  <c r="BO700" i="2"/>
  <c r="BE700" i="2"/>
  <c r="AU700" i="2"/>
  <c r="AA700" i="2"/>
  <c r="Q700" i="2"/>
  <c r="DC699" i="2"/>
  <c r="CS699" i="2"/>
  <c r="BY699" i="2"/>
  <c r="BO699" i="2"/>
  <c r="BE699" i="2"/>
  <c r="AU699" i="2"/>
  <c r="AA699" i="2"/>
  <c r="Q699" i="2"/>
  <c r="EL397" i="1" l="1"/>
  <c r="EL395" i="1"/>
  <c r="EL400" i="1"/>
  <c r="BW399" i="1"/>
  <c r="BX399" i="1" s="1"/>
  <c r="BW394" i="1"/>
  <c r="BX394" i="1" s="1"/>
  <c r="EL396" i="1"/>
  <c r="BV392" i="1"/>
  <c r="EL392" i="1" s="1"/>
  <c r="BW398" i="1"/>
  <c r="BX398" i="1" s="1"/>
  <c r="BV393" i="1"/>
  <c r="EL393" i="1" s="1"/>
  <c r="DD393" i="1"/>
  <c r="J692" i="15"/>
  <c r="J693" i="15"/>
  <c r="J694" i="15"/>
  <c r="J695" i="15"/>
  <c r="J696" i="15"/>
  <c r="DP387" i="1"/>
  <c r="DP388" i="1"/>
  <c r="DP389" i="1"/>
  <c r="DP390" i="1"/>
  <c r="DP391" i="1"/>
  <c r="DL387" i="1"/>
  <c r="DL388" i="1"/>
  <c r="DL389" i="1"/>
  <c r="DL390" i="1"/>
  <c r="DL391" i="1"/>
  <c r="DK389" i="1"/>
  <c r="DE387" i="1"/>
  <c r="DE388" i="1"/>
  <c r="DE389" i="1"/>
  <c r="DE390" i="1"/>
  <c r="DE391" i="1"/>
  <c r="DK387" i="1"/>
  <c r="DK388" i="1"/>
  <c r="DD389" i="1"/>
  <c r="DD390" i="1"/>
  <c r="DK391" i="1"/>
  <c r="CX387" i="1"/>
  <c r="CX388" i="1"/>
  <c r="CX389" i="1"/>
  <c r="CX390" i="1"/>
  <c r="CX391" i="1"/>
  <c r="CV387" i="1"/>
  <c r="CV388" i="1"/>
  <c r="CV389" i="1"/>
  <c r="CV390" i="1"/>
  <c r="CV391" i="1"/>
  <c r="CS387" i="1"/>
  <c r="CS388" i="1"/>
  <c r="CS389" i="1"/>
  <c r="CS390" i="1"/>
  <c r="CS391" i="1"/>
  <c r="CJ387" i="1"/>
  <c r="CJ388" i="1"/>
  <c r="CJ389" i="1"/>
  <c r="CJ390" i="1"/>
  <c r="CJ391" i="1"/>
  <c r="CH387" i="1"/>
  <c r="CH388" i="1"/>
  <c r="CH389" i="1"/>
  <c r="CH390" i="1"/>
  <c r="CH391" i="1"/>
  <c r="CF387" i="1"/>
  <c r="CP387" i="1" s="1"/>
  <c r="CF388" i="1"/>
  <c r="CP388" i="1" s="1"/>
  <c r="CF389" i="1"/>
  <c r="CP389" i="1" s="1"/>
  <c r="CF390" i="1"/>
  <c r="CF391" i="1"/>
  <c r="CD387" i="1"/>
  <c r="CD388" i="1"/>
  <c r="CD389" i="1"/>
  <c r="CD390" i="1"/>
  <c r="CD391" i="1"/>
  <c r="BZ389" i="1"/>
  <c r="BZ390" i="1"/>
  <c r="BI387" i="1"/>
  <c r="BI388" i="1"/>
  <c r="BI389" i="1"/>
  <c r="BI390" i="1"/>
  <c r="BI391" i="1"/>
  <c r="BH387" i="1"/>
  <c r="BH388" i="1"/>
  <c r="BH389" i="1"/>
  <c r="BH390" i="1"/>
  <c r="BH391" i="1"/>
  <c r="BB387" i="1"/>
  <c r="BB388" i="1"/>
  <c r="BB389" i="1"/>
  <c r="BB390" i="1"/>
  <c r="BB391" i="1"/>
  <c r="BA391" i="1"/>
  <c r="AT387" i="1"/>
  <c r="AT388" i="1"/>
  <c r="AT389" i="1"/>
  <c r="AT390" i="1"/>
  <c r="AT391" i="1"/>
  <c r="AR387" i="1"/>
  <c r="AR388" i="1"/>
  <c r="AR389" i="1"/>
  <c r="AR390" i="1"/>
  <c r="AR391" i="1"/>
  <c r="AO387" i="1"/>
  <c r="AO388" i="1"/>
  <c r="AO389" i="1"/>
  <c r="AO390" i="1"/>
  <c r="AO391" i="1"/>
  <c r="AI387" i="1"/>
  <c r="AI388" i="1"/>
  <c r="AI389" i="1"/>
  <c r="AI390" i="1"/>
  <c r="AI391" i="1"/>
  <c r="AH387" i="1"/>
  <c r="AH388" i="1"/>
  <c r="AH389" i="1"/>
  <c r="AH390" i="1"/>
  <c r="AH391" i="1"/>
  <c r="AG387" i="1"/>
  <c r="AG388" i="1"/>
  <c r="AG389" i="1"/>
  <c r="AG390" i="1"/>
  <c r="AG391" i="1"/>
  <c r="S387" i="1"/>
  <c r="S388" i="1"/>
  <c r="S389" i="1"/>
  <c r="S390" i="1"/>
  <c r="S391" i="1"/>
  <c r="EP391" i="1"/>
  <c r="EO391" i="1"/>
  <c r="EN391" i="1"/>
  <c r="EM391" i="1"/>
  <c r="DJ391" i="1"/>
  <c r="DB391" i="1"/>
  <c r="CQ391" i="1"/>
  <c r="BY391" i="1"/>
  <c r="BM391" i="1"/>
  <c r="EP390" i="1"/>
  <c r="EO390" i="1"/>
  <c r="EN390" i="1"/>
  <c r="EM390" i="1"/>
  <c r="DJ390" i="1"/>
  <c r="DB390" i="1"/>
  <c r="CQ390" i="1"/>
  <c r="BY390" i="1"/>
  <c r="BM390" i="1"/>
  <c r="EP389" i="1"/>
  <c r="EO389" i="1"/>
  <c r="EN389" i="1"/>
  <c r="EM389" i="1"/>
  <c r="DJ389" i="1"/>
  <c r="DB389" i="1"/>
  <c r="CQ389" i="1"/>
  <c r="BY389" i="1"/>
  <c r="BM389" i="1"/>
  <c r="EP388" i="1"/>
  <c r="EO388" i="1"/>
  <c r="EN388" i="1"/>
  <c r="EM388" i="1"/>
  <c r="DJ388" i="1"/>
  <c r="DB388" i="1"/>
  <c r="CQ388" i="1"/>
  <c r="BZ388" i="1"/>
  <c r="BY388" i="1"/>
  <c r="BM388" i="1"/>
  <c r="EP387" i="1"/>
  <c r="EO387" i="1"/>
  <c r="EN387" i="1"/>
  <c r="EM387" i="1"/>
  <c r="DJ387" i="1"/>
  <c r="DB387" i="1"/>
  <c r="CQ387" i="1"/>
  <c r="BZ387" i="1"/>
  <c r="BY387" i="1"/>
  <c r="BM387" i="1"/>
  <c r="B697" i="2"/>
  <c r="B390" i="1" s="1"/>
  <c r="CR390" i="1" s="1"/>
  <c r="B695" i="2"/>
  <c r="B388" i="1" s="1"/>
  <c r="CR388" i="1" s="1"/>
  <c r="DC698" i="2"/>
  <c r="CS698" i="2"/>
  <c r="BY698" i="2"/>
  <c r="BO698" i="2"/>
  <c r="BE698" i="2"/>
  <c r="AU698" i="2"/>
  <c r="AA698" i="2"/>
  <c r="B698" i="2"/>
  <c r="B391" i="1" s="1"/>
  <c r="CR391" i="1" s="1"/>
  <c r="DC697" i="2"/>
  <c r="CS697" i="2"/>
  <c r="BY697" i="2"/>
  <c r="BO697" i="2"/>
  <c r="BE697" i="2"/>
  <c r="AU697" i="2"/>
  <c r="AA697" i="2"/>
  <c r="Q697" i="2"/>
  <c r="DC696" i="2"/>
  <c r="CS696" i="2"/>
  <c r="BY696" i="2"/>
  <c r="BO696" i="2"/>
  <c r="BE696" i="2"/>
  <c r="AU696" i="2"/>
  <c r="Q696" i="2"/>
  <c r="B696" i="2"/>
  <c r="B389" i="1" s="1"/>
  <c r="CR389" i="1" s="1"/>
  <c r="DC695" i="2"/>
  <c r="CS695" i="2"/>
  <c r="BY695" i="2"/>
  <c r="BO695" i="2"/>
  <c r="BE695" i="2"/>
  <c r="AU695" i="2"/>
  <c r="AA695" i="2"/>
  <c r="Q695" i="2"/>
  <c r="DC694" i="2"/>
  <c r="CS694" i="2"/>
  <c r="BY694" i="2"/>
  <c r="BO694" i="2"/>
  <c r="BE694" i="2"/>
  <c r="AU694" i="2"/>
  <c r="AA694" i="2"/>
  <c r="Q694" i="2"/>
  <c r="B694" i="2"/>
  <c r="B387" i="1" s="1"/>
  <c r="CR387" i="1" s="1"/>
  <c r="CP391" i="1" l="1"/>
  <c r="CP390" i="1"/>
  <c r="BW392" i="1"/>
  <c r="BX392" i="1" s="1"/>
  <c r="BW393" i="1"/>
  <c r="BX393" i="1" s="1"/>
  <c r="BV388" i="1"/>
  <c r="BW388" i="1" s="1"/>
  <c r="BX388" i="1" s="1"/>
  <c r="BV387" i="1"/>
  <c r="BW387" i="1" s="1"/>
  <c r="BX387" i="1" s="1"/>
  <c r="BV391" i="1"/>
  <c r="EL391" i="1" s="1"/>
  <c r="DK390" i="1"/>
  <c r="BV390" i="1"/>
  <c r="BW390" i="1" s="1"/>
  <c r="BX390" i="1" s="1"/>
  <c r="BV389" i="1"/>
  <c r="BW389" i="1" s="1"/>
  <c r="BX389" i="1" s="1"/>
  <c r="DD388" i="1"/>
  <c r="DD387" i="1"/>
  <c r="DD391" i="1"/>
  <c r="DP384" i="1"/>
  <c r="DP385" i="1"/>
  <c r="DP386" i="1"/>
  <c r="DL384" i="1"/>
  <c r="DL385" i="1"/>
  <c r="DL386" i="1"/>
  <c r="DE384" i="1"/>
  <c r="DE385" i="1"/>
  <c r="DE386" i="1"/>
  <c r="DK384" i="1"/>
  <c r="DD385" i="1"/>
  <c r="DD386" i="1"/>
  <c r="CX384" i="1"/>
  <c r="CX385" i="1"/>
  <c r="CX386" i="1"/>
  <c r="CV384" i="1"/>
  <c r="CV385" i="1"/>
  <c r="CV386" i="1"/>
  <c r="CS384" i="1"/>
  <c r="CS385" i="1"/>
  <c r="CS386" i="1"/>
  <c r="CJ384" i="1"/>
  <c r="CJ385" i="1"/>
  <c r="CJ386" i="1"/>
  <c r="CH384" i="1"/>
  <c r="CH385" i="1"/>
  <c r="CH386" i="1"/>
  <c r="CF384" i="1"/>
  <c r="CP384" i="1" s="1"/>
  <c r="CF385" i="1"/>
  <c r="CP385" i="1" s="1"/>
  <c r="CF386" i="1"/>
  <c r="CP386" i="1" s="1"/>
  <c r="CD384" i="1"/>
  <c r="CD385" i="1"/>
  <c r="CD386" i="1"/>
  <c r="BA384" i="1"/>
  <c r="AY384" i="1"/>
  <c r="BI384" i="1"/>
  <c r="BI385" i="1"/>
  <c r="BI386" i="1"/>
  <c r="BH384" i="1"/>
  <c r="BH385" i="1"/>
  <c r="BH386" i="1"/>
  <c r="BB384" i="1"/>
  <c r="BB385" i="1"/>
  <c r="BB386" i="1"/>
  <c r="AT384" i="1"/>
  <c r="AT385" i="1"/>
  <c r="AT386" i="1"/>
  <c r="AR384" i="1"/>
  <c r="AR385" i="1"/>
  <c r="AR386" i="1"/>
  <c r="AO384" i="1"/>
  <c r="AO385" i="1"/>
  <c r="AO386" i="1"/>
  <c r="AI384" i="1"/>
  <c r="AI385" i="1"/>
  <c r="AI386" i="1"/>
  <c r="AH384" i="1"/>
  <c r="AH385" i="1"/>
  <c r="AH386" i="1"/>
  <c r="AG384" i="1"/>
  <c r="AG385" i="1"/>
  <c r="AG386" i="1"/>
  <c r="S384" i="1"/>
  <c r="S385" i="1"/>
  <c r="S386" i="1"/>
  <c r="J689" i="15"/>
  <c r="J690" i="15"/>
  <c r="J691" i="15"/>
  <c r="EP386" i="1"/>
  <c r="EO386" i="1"/>
  <c r="EN386" i="1"/>
  <c r="EM386" i="1"/>
  <c r="DJ386" i="1"/>
  <c r="DB386" i="1"/>
  <c r="CQ386" i="1"/>
  <c r="BZ386" i="1"/>
  <c r="BY386" i="1"/>
  <c r="BM386" i="1"/>
  <c r="EP385" i="1"/>
  <c r="EO385" i="1"/>
  <c r="EN385" i="1"/>
  <c r="EM385" i="1"/>
  <c r="DJ385" i="1"/>
  <c r="DB385" i="1"/>
  <c r="CQ385" i="1"/>
  <c r="BZ385" i="1"/>
  <c r="BY385" i="1"/>
  <c r="BM385" i="1"/>
  <c r="EP384" i="1"/>
  <c r="EO384" i="1"/>
  <c r="EN384" i="1"/>
  <c r="EM384" i="1"/>
  <c r="DJ384" i="1"/>
  <c r="DB384" i="1"/>
  <c r="CQ384" i="1"/>
  <c r="BZ384" i="1"/>
  <c r="BY384" i="1"/>
  <c r="BM384" i="1"/>
  <c r="B689" i="2"/>
  <c r="B690" i="2"/>
  <c r="B383" i="1" s="1"/>
  <c r="CR383" i="1" s="1"/>
  <c r="B691" i="2"/>
  <c r="B384" i="1" s="1"/>
  <c r="CR384" i="1" s="1"/>
  <c r="B692" i="2"/>
  <c r="B385" i="1" s="1"/>
  <c r="CR385" i="1" s="1"/>
  <c r="B693" i="2"/>
  <c r="B386" i="1" s="1"/>
  <c r="CR386" i="1" s="1"/>
  <c r="DC693" i="2"/>
  <c r="CS693" i="2"/>
  <c r="BY693" i="2"/>
  <c r="BO693" i="2"/>
  <c r="BE693" i="2"/>
  <c r="AU693" i="2"/>
  <c r="AA693" i="2"/>
  <c r="Q693" i="2"/>
  <c r="DC692" i="2"/>
  <c r="CS692" i="2"/>
  <c r="BY692" i="2"/>
  <c r="BO692" i="2"/>
  <c r="BE692" i="2"/>
  <c r="AU692" i="2"/>
  <c r="AA692" i="2"/>
  <c r="Q692" i="2"/>
  <c r="DC691" i="2"/>
  <c r="CS691" i="2"/>
  <c r="BY691" i="2"/>
  <c r="BO691" i="2"/>
  <c r="BE691" i="2"/>
  <c r="AU691" i="2"/>
  <c r="Q691" i="2"/>
  <c r="EL388" i="1" l="1"/>
  <c r="EL387" i="1"/>
  <c r="EL389" i="1"/>
  <c r="BW391" i="1"/>
  <c r="BX391" i="1" s="1"/>
  <c r="BV385" i="1"/>
  <c r="EL385" i="1" s="1"/>
  <c r="BV386" i="1"/>
  <c r="EL386" i="1" s="1"/>
  <c r="DD384" i="1"/>
  <c r="BV384" i="1"/>
  <c r="EL384" i="1" s="1"/>
  <c r="EL390" i="1"/>
  <c r="DK386" i="1"/>
  <c r="DK385" i="1"/>
  <c r="CF377" i="1"/>
  <c r="CF378" i="1"/>
  <c r="CF379" i="1"/>
  <c r="CF380" i="1"/>
  <c r="CF381" i="1"/>
  <c r="CF382" i="1"/>
  <c r="CF383" i="1"/>
  <c r="J682" i="15"/>
  <c r="J683" i="15"/>
  <c r="J684" i="15"/>
  <c r="J685" i="15"/>
  <c r="J686" i="15"/>
  <c r="J687" i="15"/>
  <c r="J688" i="15"/>
  <c r="J681" i="15"/>
  <c r="CJ377" i="1"/>
  <c r="CJ378" i="1"/>
  <c r="CJ379" i="1"/>
  <c r="CJ380" i="1"/>
  <c r="CJ381" i="1"/>
  <c r="CJ382" i="1"/>
  <c r="CJ383" i="1"/>
  <c r="CH377" i="1"/>
  <c r="CH378" i="1"/>
  <c r="CH379" i="1"/>
  <c r="CH380" i="1"/>
  <c r="CH381" i="1"/>
  <c r="CH382" i="1"/>
  <c r="CH383" i="1"/>
  <c r="CJ376" i="1"/>
  <c r="CH376" i="1"/>
  <c r="CF375" i="1"/>
  <c r="CF376" i="1"/>
  <c r="DP375" i="1"/>
  <c r="DP376" i="1"/>
  <c r="DP377" i="1"/>
  <c r="DP378" i="1"/>
  <c r="DP379" i="1"/>
  <c r="DP380" i="1"/>
  <c r="DP381" i="1"/>
  <c r="DP382" i="1"/>
  <c r="DP383" i="1"/>
  <c r="DL375" i="1"/>
  <c r="DL376" i="1"/>
  <c r="DL377" i="1"/>
  <c r="DL378" i="1"/>
  <c r="DL379" i="1"/>
  <c r="DL380" i="1"/>
  <c r="DL381" i="1"/>
  <c r="DL382" i="1"/>
  <c r="DL383" i="1"/>
  <c r="DE375" i="1"/>
  <c r="DE376" i="1"/>
  <c r="DE377" i="1"/>
  <c r="DE378" i="1"/>
  <c r="DE379" i="1"/>
  <c r="DE380" i="1"/>
  <c r="DE381" i="1"/>
  <c r="DE382" i="1"/>
  <c r="DE383" i="1"/>
  <c r="DD380" i="1"/>
  <c r="DD375" i="1"/>
  <c r="DD376" i="1"/>
  <c r="DD377" i="1"/>
  <c r="DK378" i="1"/>
  <c r="DD379" i="1"/>
  <c r="DK380" i="1"/>
  <c r="DD381" i="1"/>
  <c r="DK382" i="1"/>
  <c r="DK383" i="1"/>
  <c r="CX375" i="1"/>
  <c r="CX376" i="1"/>
  <c r="CX377" i="1"/>
  <c r="CX378" i="1"/>
  <c r="CX379" i="1"/>
  <c r="CX380" i="1"/>
  <c r="CX381" i="1"/>
  <c r="CX382" i="1"/>
  <c r="CX383" i="1"/>
  <c r="CV375" i="1"/>
  <c r="CV376" i="1"/>
  <c r="CV377" i="1"/>
  <c r="CV378" i="1"/>
  <c r="CV379" i="1"/>
  <c r="CV380" i="1"/>
  <c r="CV381" i="1"/>
  <c r="CV382" i="1"/>
  <c r="CV383" i="1"/>
  <c r="CS375" i="1"/>
  <c r="CS376" i="1"/>
  <c r="CS377" i="1"/>
  <c r="CS378" i="1"/>
  <c r="CS379" i="1"/>
  <c r="CS380" i="1"/>
  <c r="CS381" i="1"/>
  <c r="CS382" i="1"/>
  <c r="CS383" i="1"/>
  <c r="CD375" i="1"/>
  <c r="CD376" i="1"/>
  <c r="CD377" i="1"/>
  <c r="CD378" i="1"/>
  <c r="CD379" i="1"/>
  <c r="CD380" i="1"/>
  <c r="CD381" i="1"/>
  <c r="CD382" i="1"/>
  <c r="CD383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I375" i="1"/>
  <c r="BI376" i="1"/>
  <c r="BI377" i="1"/>
  <c r="BI378" i="1"/>
  <c r="BI379" i="1"/>
  <c r="BI380" i="1"/>
  <c r="BI381" i="1"/>
  <c r="BI382" i="1"/>
  <c r="BI383" i="1"/>
  <c r="BH375" i="1"/>
  <c r="BH376" i="1"/>
  <c r="BH377" i="1"/>
  <c r="BH378" i="1"/>
  <c r="BH379" i="1"/>
  <c r="BH380" i="1"/>
  <c r="BH381" i="1"/>
  <c r="BH382" i="1"/>
  <c r="BH383" i="1"/>
  <c r="BB375" i="1"/>
  <c r="BB376" i="1"/>
  <c r="BB377" i="1"/>
  <c r="BB378" i="1"/>
  <c r="BB379" i="1"/>
  <c r="BB380" i="1"/>
  <c r="BB381" i="1"/>
  <c r="BB382" i="1"/>
  <c r="BB383" i="1"/>
  <c r="BA377" i="1"/>
  <c r="AY363" i="1"/>
  <c r="AT375" i="1"/>
  <c r="AT376" i="1"/>
  <c r="AT377" i="1"/>
  <c r="AT378" i="1"/>
  <c r="AT379" i="1"/>
  <c r="AT380" i="1"/>
  <c r="AT381" i="1"/>
  <c r="AT382" i="1"/>
  <c r="AT383" i="1"/>
  <c r="AR375" i="1"/>
  <c r="AR376" i="1"/>
  <c r="AR377" i="1"/>
  <c r="AR378" i="1"/>
  <c r="AR379" i="1"/>
  <c r="AR380" i="1"/>
  <c r="AR381" i="1"/>
  <c r="AR382" i="1"/>
  <c r="AR383" i="1"/>
  <c r="AO375" i="1"/>
  <c r="AO376" i="1"/>
  <c r="AO377" i="1"/>
  <c r="AO378" i="1"/>
  <c r="AO379" i="1"/>
  <c r="AO380" i="1"/>
  <c r="AO381" i="1"/>
  <c r="AO382" i="1"/>
  <c r="AO383" i="1"/>
  <c r="AI375" i="1"/>
  <c r="AI376" i="1"/>
  <c r="AI377" i="1"/>
  <c r="AI378" i="1"/>
  <c r="AI379" i="1"/>
  <c r="AI380" i="1"/>
  <c r="AI381" i="1"/>
  <c r="AI382" i="1"/>
  <c r="AI383" i="1"/>
  <c r="AH375" i="1"/>
  <c r="AH376" i="1"/>
  <c r="AH377" i="1"/>
  <c r="AH378" i="1"/>
  <c r="AH379" i="1"/>
  <c r="AH380" i="1"/>
  <c r="AH381" i="1"/>
  <c r="AH382" i="1"/>
  <c r="AH383" i="1"/>
  <c r="AG375" i="1"/>
  <c r="AG376" i="1"/>
  <c r="AG377" i="1"/>
  <c r="AG378" i="1"/>
  <c r="AG379" i="1"/>
  <c r="AG380" i="1"/>
  <c r="AG381" i="1"/>
  <c r="AG382" i="1"/>
  <c r="AG383" i="1"/>
  <c r="S375" i="1"/>
  <c r="S376" i="1"/>
  <c r="S377" i="1"/>
  <c r="S378" i="1"/>
  <c r="S379" i="1"/>
  <c r="S380" i="1"/>
  <c r="S381" i="1"/>
  <c r="S382" i="1"/>
  <c r="S383" i="1"/>
  <c r="B382" i="1"/>
  <c r="CR382" i="1" s="1"/>
  <c r="EP383" i="1"/>
  <c r="EO383" i="1"/>
  <c r="EN383" i="1"/>
  <c r="EM383" i="1"/>
  <c r="DJ383" i="1"/>
  <c r="DB383" i="1"/>
  <c r="CQ383" i="1"/>
  <c r="BY383" i="1"/>
  <c r="BM383" i="1"/>
  <c r="EP382" i="1"/>
  <c r="EO382" i="1"/>
  <c r="EN382" i="1"/>
  <c r="EM382" i="1"/>
  <c r="DJ382" i="1"/>
  <c r="DB382" i="1"/>
  <c r="CQ382" i="1"/>
  <c r="BY382" i="1"/>
  <c r="BM382" i="1"/>
  <c r="EP381" i="1"/>
  <c r="EO381" i="1"/>
  <c r="EN381" i="1"/>
  <c r="EM381" i="1"/>
  <c r="DJ381" i="1"/>
  <c r="DB381" i="1"/>
  <c r="CQ381" i="1"/>
  <c r="BY381" i="1"/>
  <c r="BM381" i="1"/>
  <c r="EP380" i="1"/>
  <c r="EO380" i="1"/>
  <c r="EN380" i="1"/>
  <c r="EM380" i="1"/>
  <c r="DJ380" i="1"/>
  <c r="DB380" i="1"/>
  <c r="CQ380" i="1"/>
  <c r="BY380" i="1"/>
  <c r="BM380" i="1"/>
  <c r="EP379" i="1"/>
  <c r="EO379" i="1"/>
  <c r="EN379" i="1"/>
  <c r="EM379" i="1"/>
  <c r="DJ379" i="1"/>
  <c r="DB379" i="1"/>
  <c r="CQ379" i="1"/>
  <c r="BY379" i="1"/>
  <c r="BM379" i="1"/>
  <c r="EP378" i="1"/>
  <c r="EO378" i="1"/>
  <c r="EN378" i="1"/>
  <c r="EM378" i="1"/>
  <c r="DJ378" i="1"/>
  <c r="DB378" i="1"/>
  <c r="CQ378" i="1"/>
  <c r="BY378" i="1"/>
  <c r="BM378" i="1"/>
  <c r="EP377" i="1"/>
  <c r="EO377" i="1"/>
  <c r="EN377" i="1"/>
  <c r="EM377" i="1"/>
  <c r="DJ377" i="1"/>
  <c r="DB377" i="1"/>
  <c r="CQ377" i="1"/>
  <c r="BY377" i="1"/>
  <c r="BM377" i="1"/>
  <c r="EP376" i="1"/>
  <c r="EO376" i="1"/>
  <c r="EN376" i="1"/>
  <c r="EM376" i="1"/>
  <c r="DJ376" i="1"/>
  <c r="DB376" i="1"/>
  <c r="CQ376" i="1"/>
  <c r="BY376" i="1"/>
  <c r="BM376" i="1"/>
  <c r="FU682" i="2"/>
  <c r="FU685" i="2"/>
  <c r="FU688" i="2"/>
  <c r="FU689" i="2"/>
  <c r="B682" i="2"/>
  <c r="B375" i="1" s="1"/>
  <c r="CR375" i="1" s="1"/>
  <c r="B683" i="2"/>
  <c r="B376" i="1" s="1"/>
  <c r="CR376" i="1" s="1"/>
  <c r="B684" i="2"/>
  <c r="B377" i="1" s="1"/>
  <c r="CR377" i="1" s="1"/>
  <c r="B685" i="2"/>
  <c r="B378" i="1" s="1"/>
  <c r="CR378" i="1" s="1"/>
  <c r="B686" i="2"/>
  <c r="B379" i="1" s="1"/>
  <c r="CR379" i="1" s="1"/>
  <c r="B687" i="2"/>
  <c r="B380" i="1" s="1"/>
  <c r="CR380" i="1" s="1"/>
  <c r="B688" i="2"/>
  <c r="B381" i="1" s="1"/>
  <c r="CR381" i="1" s="1"/>
  <c r="DC690" i="2"/>
  <c r="CS690" i="2"/>
  <c r="BY690" i="2"/>
  <c r="BO690" i="2"/>
  <c r="BE690" i="2"/>
  <c r="AU690" i="2"/>
  <c r="AA690" i="2"/>
  <c r="Q690" i="2"/>
  <c r="DC689" i="2"/>
  <c r="CS689" i="2"/>
  <c r="CI689" i="2"/>
  <c r="BY689" i="2"/>
  <c r="BO689" i="2"/>
  <c r="BE689" i="2"/>
  <c r="AU689" i="2"/>
  <c r="AA689" i="2"/>
  <c r="Q689" i="2"/>
  <c r="DC688" i="2"/>
  <c r="CS688" i="2"/>
  <c r="CI688" i="2"/>
  <c r="BY688" i="2"/>
  <c r="BO688" i="2"/>
  <c r="BE688" i="2"/>
  <c r="AU688" i="2"/>
  <c r="AA688" i="2"/>
  <c r="Q688" i="2"/>
  <c r="DC687" i="2"/>
  <c r="CS687" i="2"/>
  <c r="CI687" i="2"/>
  <c r="BY687" i="2"/>
  <c r="BO687" i="2"/>
  <c r="BE687" i="2"/>
  <c r="AU687" i="2"/>
  <c r="AA687" i="2"/>
  <c r="Q687" i="2"/>
  <c r="DC686" i="2"/>
  <c r="CS686" i="2"/>
  <c r="CI686" i="2"/>
  <c r="BY686" i="2"/>
  <c r="BO686" i="2"/>
  <c r="BE686" i="2"/>
  <c r="AU686" i="2"/>
  <c r="AA686" i="2"/>
  <c r="Q686" i="2"/>
  <c r="DC685" i="2"/>
  <c r="CS685" i="2"/>
  <c r="CI685" i="2"/>
  <c r="BY685" i="2"/>
  <c r="BO685" i="2"/>
  <c r="BE685" i="2"/>
  <c r="AU685" i="2"/>
  <c r="AA685" i="2"/>
  <c r="Q685" i="2"/>
  <c r="DC684" i="2"/>
  <c r="CS684" i="2"/>
  <c r="CI684" i="2"/>
  <c r="BY684" i="2"/>
  <c r="BO684" i="2"/>
  <c r="BE684" i="2"/>
  <c r="AU684" i="2"/>
  <c r="AA684" i="2"/>
  <c r="Q684" i="2"/>
  <c r="DC683" i="2"/>
  <c r="CS683" i="2"/>
  <c r="CI683" i="2"/>
  <c r="BY683" i="2"/>
  <c r="BO683" i="2"/>
  <c r="BE683" i="2"/>
  <c r="AU683" i="2"/>
  <c r="AA683" i="2"/>
  <c r="Q683" i="2"/>
  <c r="CP376" i="1" l="1"/>
  <c r="CP378" i="1"/>
  <c r="CP379" i="1"/>
  <c r="CP381" i="1"/>
  <c r="CP380" i="1"/>
  <c r="CP377" i="1"/>
  <c r="CP383" i="1"/>
  <c r="CP382" i="1"/>
  <c r="BW385" i="1"/>
  <c r="BX385" i="1" s="1"/>
  <c r="BW386" i="1"/>
  <c r="BX386" i="1" s="1"/>
  <c r="BV383" i="1"/>
  <c r="EL383" i="1" s="1"/>
  <c r="BV379" i="1"/>
  <c r="EL379" i="1" s="1"/>
  <c r="BV375" i="1"/>
  <c r="EL375" i="1" s="1"/>
  <c r="BW384" i="1"/>
  <c r="BX384" i="1" s="1"/>
  <c r="BV381" i="1"/>
  <c r="EL381" i="1" s="1"/>
  <c r="BV377" i="1"/>
  <c r="BW377" i="1" s="1"/>
  <c r="BX377" i="1" s="1"/>
  <c r="BV382" i="1"/>
  <c r="EL382" i="1" s="1"/>
  <c r="BV378" i="1"/>
  <c r="BW378" i="1" s="1"/>
  <c r="BX378" i="1" s="1"/>
  <c r="BV380" i="1"/>
  <c r="EL380" i="1" s="1"/>
  <c r="BV376" i="1"/>
  <c r="BW376" i="1" s="1"/>
  <c r="BX376" i="1" s="1"/>
  <c r="DD383" i="1"/>
  <c r="DD378" i="1"/>
  <c r="DK381" i="1"/>
  <c r="DK377" i="1"/>
  <c r="DD382" i="1"/>
  <c r="DK376" i="1"/>
  <c r="DK379" i="1"/>
  <c r="DK375" i="1"/>
  <c r="FU662" i="2"/>
  <c r="FU663" i="2"/>
  <c r="FU664" i="2"/>
  <c r="FU665" i="2"/>
  <c r="FU666" i="2"/>
  <c r="FU667" i="2"/>
  <c r="FU668" i="2"/>
  <c r="FU669" i="2"/>
  <c r="FU670" i="2"/>
  <c r="FU671" i="2"/>
  <c r="FU672" i="2"/>
  <c r="FU674" i="2"/>
  <c r="FU676" i="2"/>
  <c r="FU677" i="2"/>
  <c r="FU658" i="2"/>
  <c r="BW383" i="1" l="1"/>
  <c r="BX383" i="1" s="1"/>
  <c r="BW381" i="1"/>
  <c r="BX381" i="1" s="1"/>
  <c r="EL377" i="1"/>
  <c r="BW379" i="1"/>
  <c r="BX379" i="1" s="1"/>
  <c r="BW380" i="1"/>
  <c r="BX380" i="1" s="1"/>
  <c r="BW375" i="1"/>
  <c r="BX375" i="1" s="1"/>
  <c r="EL376" i="1"/>
  <c r="EL378" i="1"/>
  <c r="BW382" i="1"/>
  <c r="BX382" i="1" s="1"/>
  <c r="DL147" i="1"/>
  <c r="DL148" i="1"/>
  <c r="DL149" i="1"/>
  <c r="DL146" i="1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47" i="15"/>
  <c r="E29" i="16"/>
  <c r="AC20" i="18"/>
  <c r="AD20" i="18" s="1"/>
  <c r="AE20" i="18" s="1"/>
  <c r="G17" i="19"/>
  <c r="H17" i="19"/>
  <c r="E17" i="19"/>
  <c r="C17" i="19"/>
  <c r="DE343" i="1"/>
  <c r="DE344" i="1"/>
  <c r="DE345" i="1"/>
  <c r="DE346" i="1"/>
  <c r="DE347" i="1"/>
  <c r="DE348" i="1"/>
  <c r="DE349" i="1"/>
  <c r="DE350" i="1"/>
  <c r="DE351" i="1"/>
  <c r="DE352" i="1"/>
  <c r="DE353" i="1"/>
  <c r="DE354" i="1"/>
  <c r="DE355" i="1"/>
  <c r="DE356" i="1"/>
  <c r="DE357" i="1"/>
  <c r="DE358" i="1"/>
  <c r="DE359" i="1"/>
  <c r="DE360" i="1"/>
  <c r="DE361" i="1"/>
  <c r="DE362" i="1"/>
  <c r="DE363" i="1"/>
  <c r="DE364" i="1"/>
  <c r="DE365" i="1"/>
  <c r="DE366" i="1"/>
  <c r="DE367" i="1"/>
  <c r="DE368" i="1"/>
  <c r="DE369" i="1"/>
  <c r="DE370" i="1"/>
  <c r="DE371" i="1"/>
  <c r="DE372" i="1"/>
  <c r="DE373" i="1"/>
  <c r="DE374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55" i="1"/>
  <c r="CJ356" i="1"/>
  <c r="CJ357" i="1"/>
  <c r="CJ358" i="1"/>
  <c r="CJ359" i="1"/>
  <c r="CJ360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DP343" i="1"/>
  <c r="DP344" i="1"/>
  <c r="DP345" i="1"/>
  <c r="DP346" i="1"/>
  <c r="DP347" i="1"/>
  <c r="DP348" i="1"/>
  <c r="DP349" i="1"/>
  <c r="DP350" i="1"/>
  <c r="DP351" i="1"/>
  <c r="DP352" i="1"/>
  <c r="DP353" i="1"/>
  <c r="DP354" i="1"/>
  <c r="DP355" i="1"/>
  <c r="DP356" i="1"/>
  <c r="DP357" i="1"/>
  <c r="DP358" i="1"/>
  <c r="DP359" i="1"/>
  <c r="DP360" i="1"/>
  <c r="DP361" i="1"/>
  <c r="DP362" i="1"/>
  <c r="DP363" i="1"/>
  <c r="DP364" i="1"/>
  <c r="DP365" i="1"/>
  <c r="DP366" i="1"/>
  <c r="DP367" i="1"/>
  <c r="DP368" i="1"/>
  <c r="DP369" i="1"/>
  <c r="DP370" i="1"/>
  <c r="DP371" i="1"/>
  <c r="DP372" i="1"/>
  <c r="DP373" i="1"/>
  <c r="DP374" i="1"/>
  <c r="DL253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214" i="1"/>
  <c r="DL215" i="1"/>
  <c r="DL216" i="1"/>
  <c r="DL217" i="1"/>
  <c r="DL218" i="1"/>
  <c r="DL219" i="1"/>
  <c r="DL220" i="1"/>
  <c r="DL221" i="1"/>
  <c r="DL222" i="1"/>
  <c r="DL223" i="1"/>
  <c r="DL224" i="1"/>
  <c r="DL225" i="1"/>
  <c r="DL226" i="1"/>
  <c r="DL227" i="1"/>
  <c r="DL228" i="1"/>
  <c r="DL229" i="1"/>
  <c r="DL230" i="1"/>
  <c r="DL231" i="1"/>
  <c r="DL232" i="1"/>
  <c r="DL233" i="1"/>
  <c r="DL234" i="1"/>
  <c r="DL235" i="1"/>
  <c r="DL236" i="1"/>
  <c r="DL237" i="1"/>
  <c r="DL238" i="1"/>
  <c r="DL239" i="1"/>
  <c r="DL240" i="1"/>
  <c r="DL241" i="1"/>
  <c r="DL242" i="1"/>
  <c r="DL243" i="1"/>
  <c r="DL244" i="1"/>
  <c r="DL245" i="1"/>
  <c r="DL246" i="1"/>
  <c r="DL247" i="1"/>
  <c r="DL248" i="1"/>
  <c r="DL249" i="1"/>
  <c r="DL250" i="1"/>
  <c r="DL251" i="1"/>
  <c r="DL252" i="1"/>
  <c r="DL254" i="1"/>
  <c r="DL255" i="1"/>
  <c r="DL256" i="1"/>
  <c r="DL257" i="1"/>
  <c r="DL258" i="1"/>
  <c r="DL259" i="1"/>
  <c r="DL260" i="1"/>
  <c r="DL261" i="1"/>
  <c r="DL262" i="1"/>
  <c r="DL263" i="1"/>
  <c r="DL264" i="1"/>
  <c r="DL265" i="1"/>
  <c r="DL266" i="1"/>
  <c r="DL267" i="1"/>
  <c r="DL268" i="1"/>
  <c r="DL269" i="1"/>
  <c r="DL270" i="1"/>
  <c r="DL271" i="1"/>
  <c r="DL272" i="1"/>
  <c r="DL273" i="1"/>
  <c r="DL274" i="1"/>
  <c r="DL275" i="1"/>
  <c r="DL276" i="1"/>
  <c r="DL277" i="1"/>
  <c r="DL278" i="1"/>
  <c r="DL279" i="1"/>
  <c r="DL280" i="1"/>
  <c r="DL281" i="1"/>
  <c r="DL282" i="1"/>
  <c r="DL283" i="1"/>
  <c r="DL284" i="1"/>
  <c r="DL285" i="1"/>
  <c r="DL286" i="1"/>
  <c r="DL287" i="1"/>
  <c r="DL288" i="1"/>
  <c r="DL289" i="1"/>
  <c r="DL290" i="1"/>
  <c r="DL291" i="1"/>
  <c r="DL292" i="1"/>
  <c r="DL293" i="1"/>
  <c r="DL294" i="1"/>
  <c r="DL295" i="1"/>
  <c r="DL296" i="1"/>
  <c r="DL297" i="1"/>
  <c r="DL298" i="1"/>
  <c r="DL299" i="1"/>
  <c r="DL300" i="1"/>
  <c r="DL301" i="1"/>
  <c r="DL302" i="1"/>
  <c r="DL303" i="1"/>
  <c r="DL304" i="1"/>
  <c r="DL305" i="1"/>
  <c r="DL306" i="1"/>
  <c r="DL307" i="1"/>
  <c r="DL308" i="1"/>
  <c r="DL309" i="1"/>
  <c r="DL310" i="1"/>
  <c r="DL311" i="1"/>
  <c r="DL312" i="1"/>
  <c r="DL313" i="1"/>
  <c r="DL314" i="1"/>
  <c r="DL315" i="1"/>
  <c r="DL316" i="1"/>
  <c r="DL317" i="1"/>
  <c r="DL318" i="1"/>
  <c r="DL319" i="1"/>
  <c r="DL320" i="1"/>
  <c r="DL321" i="1"/>
  <c r="DL322" i="1"/>
  <c r="DL323" i="1"/>
  <c r="DL324" i="1"/>
  <c r="DL325" i="1"/>
  <c r="DL326" i="1"/>
  <c r="DL327" i="1"/>
  <c r="DL328" i="1"/>
  <c r="DL329" i="1"/>
  <c r="DL330" i="1"/>
  <c r="DL331" i="1"/>
  <c r="DL332" i="1"/>
  <c r="DL333" i="1"/>
  <c r="DL334" i="1"/>
  <c r="DL335" i="1"/>
  <c r="DL336" i="1"/>
  <c r="DL337" i="1"/>
  <c r="DL338" i="1"/>
  <c r="DL339" i="1"/>
  <c r="DL340" i="1"/>
  <c r="DL341" i="1"/>
  <c r="DL342" i="1"/>
  <c r="DL343" i="1"/>
  <c r="DL344" i="1"/>
  <c r="DL345" i="1"/>
  <c r="DL346" i="1"/>
  <c r="DL347" i="1"/>
  <c r="DL348" i="1"/>
  <c r="DL349" i="1"/>
  <c r="DL350" i="1"/>
  <c r="DL351" i="1"/>
  <c r="DL352" i="1"/>
  <c r="DL353" i="1"/>
  <c r="DL354" i="1"/>
  <c r="DL355" i="1"/>
  <c r="DL356" i="1"/>
  <c r="DL357" i="1"/>
  <c r="DL358" i="1"/>
  <c r="DL359" i="1"/>
  <c r="DL360" i="1"/>
  <c r="DL361" i="1"/>
  <c r="DL362" i="1"/>
  <c r="DL363" i="1"/>
  <c r="DL364" i="1"/>
  <c r="DL365" i="1"/>
  <c r="DL366" i="1"/>
  <c r="DL367" i="1"/>
  <c r="DL368" i="1"/>
  <c r="DL369" i="1"/>
  <c r="DL370" i="1"/>
  <c r="DL371" i="1"/>
  <c r="DL372" i="1"/>
  <c r="DL373" i="1"/>
  <c r="DL374" i="1"/>
  <c r="DK343" i="1"/>
  <c r="DK344" i="1"/>
  <c r="DD345" i="1"/>
  <c r="DD346" i="1"/>
  <c r="DK347" i="1"/>
  <c r="DK348" i="1"/>
  <c r="DD349" i="1"/>
  <c r="DD350" i="1"/>
  <c r="DK351" i="1"/>
  <c r="DK352" i="1"/>
  <c r="DD353" i="1"/>
  <c r="DD354" i="1"/>
  <c r="DK355" i="1"/>
  <c r="DK356" i="1"/>
  <c r="DD357" i="1"/>
  <c r="DD358" i="1"/>
  <c r="DK359" i="1"/>
  <c r="DK360" i="1"/>
  <c r="DD361" i="1"/>
  <c r="DD362" i="1"/>
  <c r="DK363" i="1"/>
  <c r="DK364" i="1"/>
  <c r="DD365" i="1"/>
  <c r="DD366" i="1"/>
  <c r="DK367" i="1"/>
  <c r="DK368" i="1"/>
  <c r="DD369" i="1"/>
  <c r="DD370" i="1"/>
  <c r="DK371" i="1"/>
  <c r="DK372" i="1"/>
  <c r="DD373" i="1"/>
  <c r="DD374" i="1"/>
  <c r="CX343" i="1"/>
  <c r="CX344" i="1"/>
  <c r="CX345" i="1"/>
  <c r="CX346" i="1"/>
  <c r="CX347" i="1"/>
  <c r="CX348" i="1"/>
  <c r="CX349" i="1"/>
  <c r="CX350" i="1"/>
  <c r="CX351" i="1"/>
  <c r="CX352" i="1"/>
  <c r="CX353" i="1"/>
  <c r="CX354" i="1"/>
  <c r="CX355" i="1"/>
  <c r="CX356" i="1"/>
  <c r="CX357" i="1"/>
  <c r="CX358" i="1"/>
  <c r="CX359" i="1"/>
  <c r="CX360" i="1"/>
  <c r="CX361" i="1"/>
  <c r="CX362" i="1"/>
  <c r="CX363" i="1"/>
  <c r="CX364" i="1"/>
  <c r="CX365" i="1"/>
  <c r="CX366" i="1"/>
  <c r="CX367" i="1"/>
  <c r="CX368" i="1"/>
  <c r="CX369" i="1"/>
  <c r="CX370" i="1"/>
  <c r="CX371" i="1"/>
  <c r="CX372" i="1"/>
  <c r="CX373" i="1"/>
  <c r="CX374" i="1"/>
  <c r="CV343" i="1"/>
  <c r="CV344" i="1"/>
  <c r="CV345" i="1"/>
  <c r="CV346" i="1"/>
  <c r="CV347" i="1"/>
  <c r="CV348" i="1"/>
  <c r="CV349" i="1"/>
  <c r="CV350" i="1"/>
  <c r="CV351" i="1"/>
  <c r="CV352" i="1"/>
  <c r="CV353" i="1"/>
  <c r="CV354" i="1"/>
  <c r="CV355" i="1"/>
  <c r="CV356" i="1"/>
  <c r="CV357" i="1"/>
  <c r="CV358" i="1"/>
  <c r="CV359" i="1"/>
  <c r="CV360" i="1"/>
  <c r="CV361" i="1"/>
  <c r="CV362" i="1"/>
  <c r="CV363" i="1"/>
  <c r="CV364" i="1"/>
  <c r="CV365" i="1"/>
  <c r="CV366" i="1"/>
  <c r="CV367" i="1"/>
  <c r="CV368" i="1"/>
  <c r="CV369" i="1"/>
  <c r="CV370" i="1"/>
  <c r="CV371" i="1"/>
  <c r="CV372" i="1"/>
  <c r="CV373" i="1"/>
  <c r="CV374" i="1"/>
  <c r="CS343" i="1"/>
  <c r="CS344" i="1"/>
  <c r="CS345" i="1"/>
  <c r="CS346" i="1"/>
  <c r="CS347" i="1"/>
  <c r="CS348" i="1"/>
  <c r="CS349" i="1"/>
  <c r="CS350" i="1"/>
  <c r="CS351" i="1"/>
  <c r="CS352" i="1"/>
  <c r="CS353" i="1"/>
  <c r="CS354" i="1"/>
  <c r="CS355" i="1"/>
  <c r="CS356" i="1"/>
  <c r="CS357" i="1"/>
  <c r="CS358" i="1"/>
  <c r="CS359" i="1"/>
  <c r="CS360" i="1"/>
  <c r="CS361" i="1"/>
  <c r="CS362" i="1"/>
  <c r="CS363" i="1"/>
  <c r="CS364" i="1"/>
  <c r="CS365" i="1"/>
  <c r="CS366" i="1"/>
  <c r="CS367" i="1"/>
  <c r="CS368" i="1"/>
  <c r="CS369" i="1"/>
  <c r="CS370" i="1"/>
  <c r="CS371" i="1"/>
  <c r="CS372" i="1"/>
  <c r="CS373" i="1"/>
  <c r="CS374" i="1"/>
  <c r="CD343" i="1"/>
  <c r="CD344" i="1"/>
  <c r="CD345" i="1"/>
  <c r="CD346" i="1"/>
  <c r="CD347" i="1"/>
  <c r="CD348" i="1"/>
  <c r="CD349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H343" i="1"/>
  <c r="BH344" i="1"/>
  <c r="BH345" i="1"/>
  <c r="BH346" i="1"/>
  <c r="BH347" i="1"/>
  <c r="BH348" i="1"/>
  <c r="BH349" i="1"/>
  <c r="BH350" i="1"/>
  <c r="BH351" i="1"/>
  <c r="BH352" i="1"/>
  <c r="BH353" i="1"/>
  <c r="BH354" i="1"/>
  <c r="BH355" i="1"/>
  <c r="BH356" i="1"/>
  <c r="BH357" i="1"/>
  <c r="BH358" i="1"/>
  <c r="BH359" i="1"/>
  <c r="BH360" i="1"/>
  <c r="BH361" i="1"/>
  <c r="BH362" i="1"/>
  <c r="BH363" i="1"/>
  <c r="BH364" i="1"/>
  <c r="BH365" i="1"/>
  <c r="BH366" i="1"/>
  <c r="BH367" i="1"/>
  <c r="BH368" i="1"/>
  <c r="BH369" i="1"/>
  <c r="BH370" i="1"/>
  <c r="BH371" i="1"/>
  <c r="BH372" i="1"/>
  <c r="BH373" i="1"/>
  <c r="BH374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A349" i="1"/>
  <c r="BA356" i="1"/>
  <c r="BA363" i="1"/>
  <c r="BA370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O343" i="1"/>
  <c r="AO344" i="1"/>
  <c r="AO345" i="1"/>
  <c r="AO346" i="1"/>
  <c r="AO347" i="1"/>
  <c r="AO348" i="1"/>
  <c r="BV348" i="1" s="1"/>
  <c r="BW348" i="1" s="1"/>
  <c r="BX348" i="1" s="1"/>
  <c r="AO349" i="1"/>
  <c r="AO350" i="1"/>
  <c r="AO351" i="1"/>
  <c r="AO352" i="1"/>
  <c r="AO353" i="1"/>
  <c r="AO354" i="1"/>
  <c r="AO355" i="1"/>
  <c r="AO356" i="1"/>
  <c r="BV356" i="1" s="1"/>
  <c r="BW356" i="1" s="1"/>
  <c r="BX356" i="1" s="1"/>
  <c r="AO357" i="1"/>
  <c r="AO358" i="1"/>
  <c r="AO359" i="1"/>
  <c r="AO360" i="1"/>
  <c r="AO361" i="1"/>
  <c r="AO362" i="1"/>
  <c r="AO363" i="1"/>
  <c r="AO364" i="1"/>
  <c r="BV364" i="1" s="1"/>
  <c r="BW364" i="1" s="1"/>
  <c r="BX364" i="1" s="1"/>
  <c r="AO365" i="1"/>
  <c r="AO366" i="1"/>
  <c r="AO367" i="1"/>
  <c r="AO368" i="1"/>
  <c r="AO369" i="1"/>
  <c r="AO370" i="1"/>
  <c r="AO371" i="1"/>
  <c r="AO372" i="1"/>
  <c r="BV372" i="1" s="1"/>
  <c r="BW372" i="1" s="1"/>
  <c r="BX372" i="1" s="1"/>
  <c r="AO373" i="1"/>
  <c r="AO374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S373" i="1"/>
  <c r="S374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EP375" i="1"/>
  <c r="EO375" i="1"/>
  <c r="EN375" i="1"/>
  <c r="EM375" i="1"/>
  <c r="DJ375" i="1"/>
  <c r="DB375" i="1"/>
  <c r="CQ375" i="1"/>
  <c r="BY375" i="1"/>
  <c r="BM375" i="1"/>
  <c r="EP374" i="1"/>
  <c r="EO374" i="1"/>
  <c r="EN374" i="1"/>
  <c r="EM374" i="1"/>
  <c r="DJ374" i="1"/>
  <c r="DB374" i="1"/>
  <c r="CQ374" i="1"/>
  <c r="BY374" i="1"/>
  <c r="BM374" i="1"/>
  <c r="EP373" i="1"/>
  <c r="EO373" i="1"/>
  <c r="EN373" i="1"/>
  <c r="EM373" i="1"/>
  <c r="DJ373" i="1"/>
  <c r="DB373" i="1"/>
  <c r="CQ373" i="1"/>
  <c r="BY373" i="1"/>
  <c r="BM373" i="1"/>
  <c r="EP372" i="1"/>
  <c r="EO372" i="1"/>
  <c r="EN372" i="1"/>
  <c r="EM372" i="1"/>
  <c r="DJ372" i="1"/>
  <c r="DB372" i="1"/>
  <c r="CQ372" i="1"/>
  <c r="BY372" i="1"/>
  <c r="BM372" i="1"/>
  <c r="EP371" i="1"/>
  <c r="EO371" i="1"/>
  <c r="EN371" i="1"/>
  <c r="EM371" i="1"/>
  <c r="DJ371" i="1"/>
  <c r="DB371" i="1"/>
  <c r="CQ371" i="1"/>
  <c r="BY371" i="1"/>
  <c r="BM371" i="1"/>
  <c r="EP370" i="1"/>
  <c r="EO370" i="1"/>
  <c r="EN370" i="1"/>
  <c r="EM370" i="1"/>
  <c r="DJ370" i="1"/>
  <c r="DB370" i="1"/>
  <c r="CQ370" i="1"/>
  <c r="BY370" i="1"/>
  <c r="BM370" i="1"/>
  <c r="EP369" i="1"/>
  <c r="EO369" i="1"/>
  <c r="EN369" i="1"/>
  <c r="EM369" i="1"/>
  <c r="DJ369" i="1"/>
  <c r="DB369" i="1"/>
  <c r="CQ369" i="1"/>
  <c r="BY369" i="1"/>
  <c r="BM369" i="1"/>
  <c r="EP368" i="1"/>
  <c r="EO368" i="1"/>
  <c r="EN368" i="1"/>
  <c r="EM368" i="1"/>
  <c r="DJ368" i="1"/>
  <c r="DB368" i="1"/>
  <c r="CQ368" i="1"/>
  <c r="BY368" i="1"/>
  <c r="BM368" i="1"/>
  <c r="EP367" i="1"/>
  <c r="EO367" i="1"/>
  <c r="EN367" i="1"/>
  <c r="EM367" i="1"/>
  <c r="DJ367" i="1"/>
  <c r="DB367" i="1"/>
  <c r="CQ367" i="1"/>
  <c r="BY367" i="1"/>
  <c r="BM367" i="1"/>
  <c r="EP366" i="1"/>
  <c r="EO366" i="1"/>
  <c r="EN366" i="1"/>
  <c r="EM366" i="1"/>
  <c r="DJ366" i="1"/>
  <c r="DB366" i="1"/>
  <c r="CQ366" i="1"/>
  <c r="BY366" i="1"/>
  <c r="BM366" i="1"/>
  <c r="EP365" i="1"/>
  <c r="EO365" i="1"/>
  <c r="EN365" i="1"/>
  <c r="EM365" i="1"/>
  <c r="DJ365" i="1"/>
  <c r="DB365" i="1"/>
  <c r="CQ365" i="1"/>
  <c r="BY365" i="1"/>
  <c r="BM365" i="1"/>
  <c r="EP364" i="1"/>
  <c r="EO364" i="1"/>
  <c r="EN364" i="1"/>
  <c r="EM364" i="1"/>
  <c r="DJ364" i="1"/>
  <c r="DB364" i="1"/>
  <c r="CQ364" i="1"/>
  <c r="BY364" i="1"/>
  <c r="BM364" i="1"/>
  <c r="EP363" i="1"/>
  <c r="EO363" i="1"/>
  <c r="EN363" i="1"/>
  <c r="EM363" i="1"/>
  <c r="DJ363" i="1"/>
  <c r="DB363" i="1"/>
  <c r="CQ363" i="1"/>
  <c r="BY363" i="1"/>
  <c r="BM363" i="1"/>
  <c r="EP362" i="1"/>
  <c r="EO362" i="1"/>
  <c r="EN362" i="1"/>
  <c r="EM362" i="1"/>
  <c r="DJ362" i="1"/>
  <c r="DB362" i="1"/>
  <c r="CQ362" i="1"/>
  <c r="BY362" i="1"/>
  <c r="BM362" i="1"/>
  <c r="EP361" i="1"/>
  <c r="EO361" i="1"/>
  <c r="EN361" i="1"/>
  <c r="EM361" i="1"/>
  <c r="DJ361" i="1"/>
  <c r="DB361" i="1"/>
  <c r="CQ361" i="1"/>
  <c r="BY361" i="1"/>
  <c r="BM361" i="1"/>
  <c r="EP360" i="1"/>
  <c r="EO360" i="1"/>
  <c r="EN360" i="1"/>
  <c r="EM360" i="1"/>
  <c r="DJ360" i="1"/>
  <c r="DB360" i="1"/>
  <c r="CQ360" i="1"/>
  <c r="BY360" i="1"/>
  <c r="BM360" i="1"/>
  <c r="EP359" i="1"/>
  <c r="EO359" i="1"/>
  <c r="EN359" i="1"/>
  <c r="EM359" i="1"/>
  <c r="DJ359" i="1"/>
  <c r="DB359" i="1"/>
  <c r="CQ359" i="1"/>
  <c r="BY359" i="1"/>
  <c r="BM359" i="1"/>
  <c r="EP358" i="1"/>
  <c r="EO358" i="1"/>
  <c r="EN358" i="1"/>
  <c r="EM358" i="1"/>
  <c r="DJ358" i="1"/>
  <c r="DB358" i="1"/>
  <c r="CQ358" i="1"/>
  <c r="BY358" i="1"/>
  <c r="BM358" i="1"/>
  <c r="EP357" i="1"/>
  <c r="EO357" i="1"/>
  <c r="EN357" i="1"/>
  <c r="EM357" i="1"/>
  <c r="DJ357" i="1"/>
  <c r="DB357" i="1"/>
  <c r="CQ357" i="1"/>
  <c r="BY357" i="1"/>
  <c r="BM357" i="1"/>
  <c r="EP356" i="1"/>
  <c r="EO356" i="1"/>
  <c r="EN356" i="1"/>
  <c r="EM356" i="1"/>
  <c r="DJ356" i="1"/>
  <c r="DB356" i="1"/>
  <c r="CQ356" i="1"/>
  <c r="BY356" i="1"/>
  <c r="BM356" i="1"/>
  <c r="EP355" i="1"/>
  <c r="EO355" i="1"/>
  <c r="EN355" i="1"/>
  <c r="EM355" i="1"/>
  <c r="DJ355" i="1"/>
  <c r="DB355" i="1"/>
  <c r="CQ355" i="1"/>
  <c r="BY355" i="1"/>
  <c r="BM355" i="1"/>
  <c r="EP354" i="1"/>
  <c r="EO354" i="1"/>
  <c r="EN354" i="1"/>
  <c r="EM354" i="1"/>
  <c r="DJ354" i="1"/>
  <c r="DB354" i="1"/>
  <c r="CQ354" i="1"/>
  <c r="BY354" i="1"/>
  <c r="BM354" i="1"/>
  <c r="EP353" i="1"/>
  <c r="EO353" i="1"/>
  <c r="EN353" i="1"/>
  <c r="EM353" i="1"/>
  <c r="DJ353" i="1"/>
  <c r="DB353" i="1"/>
  <c r="CQ353" i="1"/>
  <c r="BY353" i="1"/>
  <c r="BM353" i="1"/>
  <c r="EP352" i="1"/>
  <c r="EO352" i="1"/>
  <c r="EN352" i="1"/>
  <c r="EM352" i="1"/>
  <c r="DJ352" i="1"/>
  <c r="DB352" i="1"/>
  <c r="CQ352" i="1"/>
  <c r="BY352" i="1"/>
  <c r="BM352" i="1"/>
  <c r="EP351" i="1"/>
  <c r="EO351" i="1"/>
  <c r="EN351" i="1"/>
  <c r="EM351" i="1"/>
  <c r="DJ351" i="1"/>
  <c r="DB351" i="1"/>
  <c r="CQ351" i="1"/>
  <c r="BY351" i="1"/>
  <c r="BM351" i="1"/>
  <c r="EP350" i="1"/>
  <c r="EO350" i="1"/>
  <c r="EN350" i="1"/>
  <c r="EM350" i="1"/>
  <c r="DJ350" i="1"/>
  <c r="DB350" i="1"/>
  <c r="CQ350" i="1"/>
  <c r="BY350" i="1"/>
  <c r="BM350" i="1"/>
  <c r="EP349" i="1"/>
  <c r="EO349" i="1"/>
  <c r="EN349" i="1"/>
  <c r="EM349" i="1"/>
  <c r="DJ349" i="1"/>
  <c r="DB349" i="1"/>
  <c r="CQ349" i="1"/>
  <c r="BY349" i="1"/>
  <c r="BM349" i="1"/>
  <c r="EP348" i="1"/>
  <c r="EO348" i="1"/>
  <c r="EN348" i="1"/>
  <c r="EM348" i="1"/>
  <c r="DJ348" i="1"/>
  <c r="DB348" i="1"/>
  <c r="CQ348" i="1"/>
  <c r="BY348" i="1"/>
  <c r="BM348" i="1"/>
  <c r="EP347" i="1"/>
  <c r="EO347" i="1"/>
  <c r="EN347" i="1"/>
  <c r="EM347" i="1"/>
  <c r="DJ347" i="1"/>
  <c r="DB347" i="1"/>
  <c r="CQ347" i="1"/>
  <c r="BY347" i="1"/>
  <c r="BM347" i="1"/>
  <c r="EP346" i="1"/>
  <c r="EO346" i="1"/>
  <c r="EN346" i="1"/>
  <c r="EM346" i="1"/>
  <c r="DJ346" i="1"/>
  <c r="DB346" i="1"/>
  <c r="CQ346" i="1"/>
  <c r="BY346" i="1"/>
  <c r="BM346" i="1"/>
  <c r="EP345" i="1"/>
  <c r="EO345" i="1"/>
  <c r="EN345" i="1"/>
  <c r="EM345" i="1"/>
  <c r="DJ345" i="1"/>
  <c r="DB345" i="1"/>
  <c r="CQ345" i="1"/>
  <c r="BY345" i="1"/>
  <c r="BM345" i="1"/>
  <c r="EP344" i="1"/>
  <c r="EO344" i="1"/>
  <c r="EN344" i="1"/>
  <c r="EM344" i="1"/>
  <c r="DJ344" i="1"/>
  <c r="DB344" i="1"/>
  <c r="CQ344" i="1"/>
  <c r="BY344" i="1"/>
  <c r="BM344" i="1"/>
  <c r="EP343" i="1"/>
  <c r="EO343" i="1"/>
  <c r="EN343" i="1"/>
  <c r="EM343" i="1"/>
  <c r="DJ343" i="1"/>
  <c r="DB343" i="1"/>
  <c r="CQ343" i="1"/>
  <c r="BY343" i="1"/>
  <c r="BM343" i="1"/>
  <c r="B655" i="2"/>
  <c r="B348" i="1" s="1"/>
  <c r="CR348" i="1" s="1"/>
  <c r="DC682" i="2"/>
  <c r="CS682" i="2"/>
  <c r="CI682" i="2"/>
  <c r="BY682" i="2"/>
  <c r="BO682" i="2"/>
  <c r="BE682" i="2"/>
  <c r="AU682" i="2"/>
  <c r="AA682" i="2"/>
  <c r="Q682" i="2"/>
  <c r="DC681" i="2"/>
  <c r="CS681" i="2"/>
  <c r="CI681" i="2"/>
  <c r="BY681" i="2"/>
  <c r="BO681" i="2"/>
  <c r="BE681" i="2"/>
  <c r="AU681" i="2"/>
  <c r="AA681" i="2"/>
  <c r="Q681" i="2"/>
  <c r="B681" i="2"/>
  <c r="B374" i="1" s="1"/>
  <c r="CR374" i="1" s="1"/>
  <c r="DC680" i="2"/>
  <c r="CS680" i="2"/>
  <c r="CI680" i="2"/>
  <c r="BY680" i="2"/>
  <c r="BO680" i="2"/>
  <c r="BE680" i="2"/>
  <c r="AU680" i="2"/>
  <c r="AA680" i="2"/>
  <c r="Q680" i="2"/>
  <c r="B680" i="2"/>
  <c r="B373" i="1" s="1"/>
  <c r="CR373" i="1" s="1"/>
  <c r="DC679" i="2"/>
  <c r="CS679" i="2"/>
  <c r="CI679" i="2"/>
  <c r="BY679" i="2"/>
  <c r="BO679" i="2"/>
  <c r="BE679" i="2"/>
  <c r="AU679" i="2"/>
  <c r="AA679" i="2"/>
  <c r="Q679" i="2"/>
  <c r="B679" i="2"/>
  <c r="B372" i="1" s="1"/>
  <c r="CR372" i="1" s="1"/>
  <c r="DC678" i="2"/>
  <c r="CS678" i="2"/>
  <c r="CI678" i="2"/>
  <c r="BY678" i="2"/>
  <c r="BO678" i="2"/>
  <c r="BE678" i="2"/>
  <c r="AU678" i="2"/>
  <c r="AA678" i="2"/>
  <c r="Q678" i="2"/>
  <c r="B678" i="2"/>
  <c r="B371" i="1" s="1"/>
  <c r="CR371" i="1" s="1"/>
  <c r="DC677" i="2"/>
  <c r="CS677" i="2"/>
  <c r="CI677" i="2"/>
  <c r="BY677" i="2"/>
  <c r="BO677" i="2"/>
  <c r="BE677" i="2"/>
  <c r="AU677" i="2"/>
  <c r="AA677" i="2"/>
  <c r="Q677" i="2"/>
  <c r="B677" i="2"/>
  <c r="B370" i="1" s="1"/>
  <c r="CR370" i="1" s="1"/>
  <c r="DC676" i="2"/>
  <c r="CS676" i="2"/>
  <c r="CI676" i="2"/>
  <c r="BY676" i="2"/>
  <c r="BO676" i="2"/>
  <c r="BE676" i="2"/>
  <c r="AU676" i="2"/>
  <c r="AA676" i="2"/>
  <c r="Q676" i="2"/>
  <c r="B676" i="2"/>
  <c r="B369" i="1" s="1"/>
  <c r="CR369" i="1" s="1"/>
  <c r="DC675" i="2"/>
  <c r="CI675" i="2"/>
  <c r="BY675" i="2"/>
  <c r="BE675" i="2"/>
  <c r="AU675" i="2"/>
  <c r="AA675" i="2"/>
  <c r="Q675" i="2"/>
  <c r="B675" i="2"/>
  <c r="B368" i="1" s="1"/>
  <c r="CR368" i="1" s="1"/>
  <c r="DC674" i="2"/>
  <c r="CS674" i="2"/>
  <c r="CI674" i="2"/>
  <c r="BY674" i="2"/>
  <c r="BO674" i="2"/>
  <c r="BE674" i="2"/>
  <c r="AU674" i="2"/>
  <c r="AA674" i="2"/>
  <c r="Q674" i="2"/>
  <c r="B674" i="2"/>
  <c r="B367" i="1" s="1"/>
  <c r="CR367" i="1" s="1"/>
  <c r="DC673" i="2"/>
  <c r="CS673" i="2"/>
  <c r="CI673" i="2"/>
  <c r="BY673" i="2"/>
  <c r="BO673" i="2"/>
  <c r="BE673" i="2"/>
  <c r="AU673" i="2"/>
  <c r="AA673" i="2"/>
  <c r="Q673" i="2"/>
  <c r="B673" i="2"/>
  <c r="B366" i="1" s="1"/>
  <c r="CR366" i="1" s="1"/>
  <c r="DC672" i="2"/>
  <c r="CS672" i="2"/>
  <c r="CI672" i="2"/>
  <c r="BY672" i="2"/>
  <c r="BO672" i="2"/>
  <c r="BE672" i="2"/>
  <c r="AU672" i="2"/>
  <c r="AA672" i="2"/>
  <c r="Q672" i="2"/>
  <c r="B672" i="2"/>
  <c r="B365" i="1" s="1"/>
  <c r="CR365" i="1" s="1"/>
  <c r="DC671" i="2"/>
  <c r="CS671" i="2"/>
  <c r="CI671" i="2"/>
  <c r="BY671" i="2"/>
  <c r="BO671" i="2"/>
  <c r="BE671" i="2"/>
  <c r="AU671" i="2"/>
  <c r="AA671" i="2"/>
  <c r="Q671" i="2"/>
  <c r="B671" i="2"/>
  <c r="B364" i="1" s="1"/>
  <c r="CR364" i="1" s="1"/>
  <c r="DC670" i="2"/>
  <c r="CS670" i="2"/>
  <c r="CI670" i="2"/>
  <c r="BY670" i="2"/>
  <c r="BO670" i="2"/>
  <c r="BE670" i="2"/>
  <c r="AU670" i="2"/>
  <c r="AA670" i="2"/>
  <c r="Q670" i="2"/>
  <c r="B670" i="2"/>
  <c r="B363" i="1" s="1"/>
  <c r="CR363" i="1" s="1"/>
  <c r="DC669" i="2"/>
  <c r="CS669" i="2"/>
  <c r="CI669" i="2"/>
  <c r="BY669" i="2"/>
  <c r="BO669" i="2"/>
  <c r="BE669" i="2"/>
  <c r="AU669" i="2"/>
  <c r="AA669" i="2"/>
  <c r="Q669" i="2"/>
  <c r="B669" i="2"/>
  <c r="B362" i="1" s="1"/>
  <c r="CR362" i="1" s="1"/>
  <c r="DC668" i="2"/>
  <c r="CS668" i="2"/>
  <c r="CI668" i="2"/>
  <c r="BY668" i="2"/>
  <c r="BO668" i="2"/>
  <c r="BE668" i="2"/>
  <c r="AU668" i="2"/>
  <c r="AA668" i="2"/>
  <c r="Q668" i="2"/>
  <c r="B668" i="2"/>
  <c r="B361" i="1" s="1"/>
  <c r="CR361" i="1" s="1"/>
  <c r="DC667" i="2"/>
  <c r="CS667" i="2"/>
  <c r="CI667" i="2"/>
  <c r="BY667" i="2"/>
  <c r="BO667" i="2"/>
  <c r="BE667" i="2"/>
  <c r="AU667" i="2"/>
  <c r="AA667" i="2"/>
  <c r="Q667" i="2"/>
  <c r="B667" i="2"/>
  <c r="B360" i="1" s="1"/>
  <c r="CR360" i="1" s="1"/>
  <c r="DC666" i="2"/>
  <c r="CS666" i="2"/>
  <c r="CI666" i="2"/>
  <c r="BY666" i="2"/>
  <c r="BO666" i="2"/>
  <c r="BE666" i="2"/>
  <c r="AU666" i="2"/>
  <c r="AA666" i="2"/>
  <c r="Q666" i="2"/>
  <c r="B666" i="2"/>
  <c r="B359" i="1" s="1"/>
  <c r="CR359" i="1" s="1"/>
  <c r="DC665" i="2"/>
  <c r="CS665" i="2"/>
  <c r="CI665" i="2"/>
  <c r="BY665" i="2"/>
  <c r="BO665" i="2"/>
  <c r="BE665" i="2"/>
  <c r="AU665" i="2"/>
  <c r="AA665" i="2"/>
  <c r="Q665" i="2"/>
  <c r="B665" i="2"/>
  <c r="B358" i="1" s="1"/>
  <c r="CR358" i="1" s="1"/>
  <c r="DC664" i="2"/>
  <c r="CS664" i="2"/>
  <c r="CI664" i="2"/>
  <c r="BY664" i="2"/>
  <c r="BO664" i="2"/>
  <c r="BE664" i="2"/>
  <c r="AU664" i="2"/>
  <c r="AA664" i="2"/>
  <c r="Q664" i="2"/>
  <c r="B664" i="2"/>
  <c r="B357" i="1" s="1"/>
  <c r="CR357" i="1" s="1"/>
  <c r="DC663" i="2"/>
  <c r="CS663" i="2"/>
  <c r="CI663" i="2"/>
  <c r="BY663" i="2"/>
  <c r="BO663" i="2"/>
  <c r="BE663" i="2"/>
  <c r="AU663" i="2"/>
  <c r="AA663" i="2"/>
  <c r="Q663" i="2"/>
  <c r="B663" i="2"/>
  <c r="B356" i="1" s="1"/>
  <c r="CR356" i="1" s="1"/>
  <c r="DC662" i="2"/>
  <c r="CS662" i="2"/>
  <c r="CI662" i="2"/>
  <c r="BY662" i="2"/>
  <c r="BO662" i="2"/>
  <c r="BE662" i="2"/>
  <c r="AU662" i="2"/>
  <c r="AA662" i="2"/>
  <c r="Q662" i="2"/>
  <c r="B662" i="2"/>
  <c r="B355" i="1" s="1"/>
  <c r="CR355" i="1" s="1"/>
  <c r="DC661" i="2"/>
  <c r="CS661" i="2"/>
  <c r="CI661" i="2"/>
  <c r="BY661" i="2"/>
  <c r="BO661" i="2"/>
  <c r="BE661" i="2"/>
  <c r="AU661" i="2"/>
  <c r="AA661" i="2"/>
  <c r="Q661" i="2"/>
  <c r="B661" i="2"/>
  <c r="B354" i="1" s="1"/>
  <c r="CR354" i="1" s="1"/>
  <c r="DC660" i="2"/>
  <c r="CS660" i="2"/>
  <c r="CI660" i="2"/>
  <c r="BY660" i="2"/>
  <c r="BO660" i="2"/>
  <c r="BE660" i="2"/>
  <c r="AU660" i="2"/>
  <c r="AA660" i="2"/>
  <c r="Q660" i="2"/>
  <c r="B660" i="2"/>
  <c r="B353" i="1" s="1"/>
  <c r="CR353" i="1" s="1"/>
  <c r="DC659" i="2"/>
  <c r="CS659" i="2"/>
  <c r="CI659" i="2"/>
  <c r="BY659" i="2"/>
  <c r="BO659" i="2"/>
  <c r="BE659" i="2"/>
  <c r="AU659" i="2"/>
  <c r="AA659" i="2"/>
  <c r="Q659" i="2"/>
  <c r="B659" i="2"/>
  <c r="B352" i="1" s="1"/>
  <c r="CR352" i="1" s="1"/>
  <c r="DC658" i="2"/>
  <c r="CS658" i="2"/>
  <c r="CI658" i="2"/>
  <c r="BY658" i="2"/>
  <c r="BO658" i="2"/>
  <c r="BE658" i="2"/>
  <c r="AU658" i="2"/>
  <c r="AA658" i="2"/>
  <c r="Q658" i="2"/>
  <c r="B658" i="2"/>
  <c r="B351" i="1" s="1"/>
  <c r="CR351" i="1" s="1"/>
  <c r="DC657" i="2"/>
  <c r="CS657" i="2"/>
  <c r="CI657" i="2"/>
  <c r="BY657" i="2"/>
  <c r="BO657" i="2"/>
  <c r="BE657" i="2"/>
  <c r="AU657" i="2"/>
  <c r="AA657" i="2"/>
  <c r="Q657" i="2"/>
  <c r="B657" i="2"/>
  <c r="B350" i="1" s="1"/>
  <c r="CR350" i="1" s="1"/>
  <c r="DC656" i="2"/>
  <c r="CS656" i="2"/>
  <c r="CI656" i="2"/>
  <c r="BY656" i="2"/>
  <c r="BO656" i="2"/>
  <c r="BE656" i="2"/>
  <c r="AU656" i="2"/>
  <c r="AA656" i="2"/>
  <c r="Q656" i="2"/>
  <c r="B656" i="2"/>
  <c r="B349" i="1" s="1"/>
  <c r="CR349" i="1" s="1"/>
  <c r="DC655" i="2"/>
  <c r="CS655" i="2"/>
  <c r="CI655" i="2"/>
  <c r="BY655" i="2"/>
  <c r="BO655" i="2"/>
  <c r="BE655" i="2"/>
  <c r="AU655" i="2"/>
  <c r="AA655" i="2"/>
  <c r="Q655" i="2"/>
  <c r="DC654" i="2"/>
  <c r="CS654" i="2"/>
  <c r="CI654" i="2"/>
  <c r="BY654" i="2"/>
  <c r="BO654" i="2"/>
  <c r="BE654" i="2"/>
  <c r="AU654" i="2"/>
  <c r="AA654" i="2"/>
  <c r="Q654" i="2"/>
  <c r="B654" i="2"/>
  <c r="B347" i="1" s="1"/>
  <c r="CR347" i="1" s="1"/>
  <c r="DC653" i="2"/>
  <c r="CS653" i="2"/>
  <c r="CI653" i="2"/>
  <c r="BY653" i="2"/>
  <c r="BO653" i="2"/>
  <c r="BE653" i="2"/>
  <c r="AU653" i="2"/>
  <c r="AA653" i="2"/>
  <c r="Q653" i="2"/>
  <c r="B653" i="2"/>
  <c r="B346" i="1" s="1"/>
  <c r="CR346" i="1" s="1"/>
  <c r="DC652" i="2"/>
  <c r="CS652" i="2"/>
  <c r="CI652" i="2"/>
  <c r="BY652" i="2"/>
  <c r="BO652" i="2"/>
  <c r="BE652" i="2"/>
  <c r="AU652" i="2"/>
  <c r="AA652" i="2"/>
  <c r="Q652" i="2"/>
  <c r="B652" i="2"/>
  <c r="B345" i="1" s="1"/>
  <c r="CR345" i="1" s="1"/>
  <c r="DC651" i="2"/>
  <c r="CS651" i="2"/>
  <c r="CI651" i="2"/>
  <c r="BY651" i="2"/>
  <c r="BO651" i="2"/>
  <c r="BE651" i="2"/>
  <c r="AU651" i="2"/>
  <c r="AA651" i="2"/>
  <c r="Q651" i="2"/>
  <c r="B651" i="2"/>
  <c r="B344" i="1" s="1"/>
  <c r="CR344" i="1" s="1"/>
  <c r="DC650" i="2"/>
  <c r="CS650" i="2"/>
  <c r="CI650" i="2"/>
  <c r="BY650" i="2"/>
  <c r="BO650" i="2"/>
  <c r="BE650" i="2"/>
  <c r="AU650" i="2"/>
  <c r="AA650" i="2"/>
  <c r="Q650" i="2"/>
  <c r="B650" i="2"/>
  <c r="B343" i="1" s="1"/>
  <c r="CR343" i="1" s="1"/>
  <c r="CP375" i="1" l="1"/>
  <c r="CP369" i="1"/>
  <c r="CP353" i="1"/>
  <c r="CP368" i="1"/>
  <c r="CP352" i="1"/>
  <c r="CP367" i="1"/>
  <c r="CP351" i="1"/>
  <c r="CP366" i="1"/>
  <c r="CP350" i="1"/>
  <c r="CP365" i="1"/>
  <c r="CP349" i="1"/>
  <c r="CP364" i="1"/>
  <c r="CP348" i="1"/>
  <c r="CP363" i="1"/>
  <c r="CP347" i="1"/>
  <c r="CP362" i="1"/>
  <c r="CP346" i="1"/>
  <c r="CP361" i="1"/>
  <c r="CP345" i="1"/>
  <c r="CP360" i="1"/>
  <c r="CP344" i="1"/>
  <c r="CP359" i="1"/>
  <c r="CP343" i="1"/>
  <c r="CP374" i="1"/>
  <c r="CP358" i="1"/>
  <c r="CP373" i="1"/>
  <c r="CP357" i="1"/>
  <c r="CP372" i="1"/>
  <c r="CP356" i="1"/>
  <c r="CP371" i="1"/>
  <c r="CP355" i="1"/>
  <c r="CP370" i="1"/>
  <c r="CP354" i="1"/>
  <c r="BV371" i="1"/>
  <c r="BW371" i="1" s="1"/>
  <c r="BX371" i="1" s="1"/>
  <c r="BV355" i="1"/>
  <c r="BW355" i="1" s="1"/>
  <c r="BX355" i="1" s="1"/>
  <c r="BV347" i="1"/>
  <c r="BW347" i="1" s="1"/>
  <c r="BX347" i="1" s="1"/>
  <c r="BV359" i="1"/>
  <c r="BW359" i="1" s="1"/>
  <c r="BX359" i="1" s="1"/>
  <c r="BV343" i="1"/>
  <c r="BW343" i="1" s="1"/>
  <c r="BX343" i="1" s="1"/>
  <c r="BV367" i="1"/>
  <c r="BW367" i="1" s="1"/>
  <c r="BX367" i="1" s="1"/>
  <c r="BV351" i="1"/>
  <c r="BW351" i="1" s="1"/>
  <c r="BX351" i="1" s="1"/>
  <c r="BV368" i="1"/>
  <c r="BW368" i="1" s="1"/>
  <c r="BX368" i="1" s="1"/>
  <c r="BV360" i="1"/>
  <c r="BW360" i="1" s="1"/>
  <c r="BX360" i="1" s="1"/>
  <c r="BV352" i="1"/>
  <c r="BW352" i="1" s="1"/>
  <c r="BX352" i="1" s="1"/>
  <c r="BV344" i="1"/>
  <c r="BW344" i="1" s="1"/>
  <c r="BX344" i="1" s="1"/>
  <c r="BV363" i="1"/>
  <c r="BW363" i="1" s="1"/>
  <c r="BX363" i="1" s="1"/>
  <c r="EL359" i="1"/>
  <c r="EL343" i="1"/>
  <c r="DD355" i="1"/>
  <c r="DD363" i="1"/>
  <c r="DD347" i="1"/>
  <c r="DD371" i="1"/>
  <c r="DK369" i="1"/>
  <c r="DK353" i="1"/>
  <c r="BV374" i="1"/>
  <c r="BW374" i="1" s="1"/>
  <c r="BX374" i="1" s="1"/>
  <c r="BV370" i="1"/>
  <c r="BW370" i="1" s="1"/>
  <c r="BX370" i="1" s="1"/>
  <c r="BV366" i="1"/>
  <c r="BW366" i="1" s="1"/>
  <c r="BX366" i="1" s="1"/>
  <c r="BV362" i="1"/>
  <c r="BW362" i="1" s="1"/>
  <c r="BX362" i="1" s="1"/>
  <c r="BV358" i="1"/>
  <c r="BW358" i="1" s="1"/>
  <c r="BX358" i="1" s="1"/>
  <c r="BV354" i="1"/>
  <c r="BW354" i="1" s="1"/>
  <c r="BX354" i="1" s="1"/>
  <c r="BV350" i="1"/>
  <c r="BW350" i="1" s="1"/>
  <c r="BX350" i="1" s="1"/>
  <c r="BV346" i="1"/>
  <c r="BW346" i="1" s="1"/>
  <c r="BX346" i="1" s="1"/>
  <c r="DD367" i="1"/>
  <c r="DD359" i="1"/>
  <c r="DD351" i="1"/>
  <c r="DD343" i="1"/>
  <c r="DK361" i="1"/>
  <c r="DK345" i="1"/>
  <c r="BV373" i="1"/>
  <c r="BW373" i="1" s="1"/>
  <c r="BX373" i="1" s="1"/>
  <c r="BV369" i="1"/>
  <c r="BW369" i="1" s="1"/>
  <c r="BX369" i="1" s="1"/>
  <c r="BV365" i="1"/>
  <c r="BW365" i="1" s="1"/>
  <c r="BX365" i="1" s="1"/>
  <c r="BV361" i="1"/>
  <c r="BW361" i="1" s="1"/>
  <c r="BX361" i="1" s="1"/>
  <c r="BV357" i="1"/>
  <c r="BW357" i="1" s="1"/>
  <c r="BX357" i="1" s="1"/>
  <c r="BV353" i="1"/>
  <c r="BW353" i="1" s="1"/>
  <c r="BX353" i="1" s="1"/>
  <c r="BV349" i="1"/>
  <c r="BW349" i="1" s="1"/>
  <c r="BX349" i="1" s="1"/>
  <c r="BV345" i="1"/>
  <c r="BW345" i="1" s="1"/>
  <c r="BX345" i="1" s="1"/>
  <c r="DD372" i="1"/>
  <c r="DD364" i="1"/>
  <c r="DD356" i="1"/>
  <c r="DD348" i="1"/>
  <c r="DK373" i="1"/>
  <c r="DK357" i="1"/>
  <c r="DD368" i="1"/>
  <c r="DD360" i="1"/>
  <c r="DD352" i="1"/>
  <c r="DD344" i="1"/>
  <c r="DK365" i="1"/>
  <c r="DK349" i="1"/>
  <c r="EL371" i="1"/>
  <c r="EL355" i="1"/>
  <c r="DK374" i="1"/>
  <c r="DK370" i="1"/>
  <c r="DK366" i="1"/>
  <c r="DK362" i="1"/>
  <c r="DK358" i="1"/>
  <c r="DK354" i="1"/>
  <c r="DK350" i="1"/>
  <c r="DK346" i="1"/>
  <c r="EL372" i="1"/>
  <c r="EL364" i="1"/>
  <c r="EL356" i="1"/>
  <c r="EL348" i="1"/>
  <c r="E28" i="16"/>
  <c r="EL352" i="1" l="1"/>
  <c r="EL360" i="1"/>
  <c r="EL347" i="1"/>
  <c r="EL351" i="1"/>
  <c r="EL367" i="1"/>
  <c r="EL368" i="1"/>
  <c r="EL344" i="1"/>
  <c r="EL374" i="1"/>
  <c r="EL363" i="1"/>
  <c r="EL358" i="1"/>
  <c r="EL361" i="1"/>
  <c r="EL357" i="1"/>
  <c r="EL362" i="1"/>
  <c r="EL345" i="1"/>
  <c r="EL369" i="1"/>
  <c r="EL346" i="1"/>
  <c r="EL366" i="1"/>
  <c r="EL353" i="1"/>
  <c r="EL373" i="1"/>
  <c r="EL350" i="1"/>
  <c r="EL349" i="1"/>
  <c r="EL365" i="1"/>
  <c r="EL354" i="1"/>
  <c r="EL370" i="1"/>
  <c r="AC17" i="18"/>
  <c r="AD17" i="18" s="1"/>
  <c r="AE17" i="18" s="1"/>
  <c r="AC19" i="18"/>
  <c r="AD19" i="18" s="1"/>
  <c r="AE19" i="18" s="1"/>
  <c r="AC18" i="18"/>
  <c r="AD18" i="18" s="1"/>
  <c r="AE18" i="18" s="1"/>
  <c r="G16" i="19" l="1"/>
  <c r="H16" i="19"/>
  <c r="E16" i="19"/>
  <c r="C16" i="19"/>
  <c r="CS316" i="1"/>
  <c r="CS317" i="1"/>
  <c r="CS318" i="1"/>
  <c r="CS319" i="1"/>
  <c r="CS320" i="1"/>
  <c r="CS321" i="1"/>
  <c r="CS322" i="1"/>
  <c r="CS323" i="1"/>
  <c r="CS324" i="1"/>
  <c r="CS325" i="1"/>
  <c r="CS326" i="1"/>
  <c r="CS327" i="1"/>
  <c r="CS328" i="1"/>
  <c r="CS329" i="1"/>
  <c r="CS330" i="1"/>
  <c r="CS331" i="1"/>
  <c r="CS332" i="1"/>
  <c r="CS333" i="1"/>
  <c r="CS334" i="1"/>
  <c r="CS335" i="1"/>
  <c r="CS336" i="1"/>
  <c r="CS337" i="1"/>
  <c r="CS338" i="1"/>
  <c r="CS339" i="1"/>
  <c r="CS340" i="1"/>
  <c r="CS341" i="1"/>
  <c r="CS342" i="1"/>
  <c r="CD316" i="1"/>
  <c r="CD317" i="1"/>
  <c r="CD318" i="1"/>
  <c r="CD319" i="1"/>
  <c r="CD320" i="1"/>
  <c r="CD321" i="1"/>
  <c r="CD322" i="1"/>
  <c r="CD323" i="1"/>
  <c r="CD324" i="1"/>
  <c r="CD325" i="1"/>
  <c r="CD326" i="1"/>
  <c r="CD327" i="1"/>
  <c r="CD328" i="1"/>
  <c r="CD329" i="1"/>
  <c r="CD330" i="1"/>
  <c r="CD331" i="1"/>
  <c r="CD332" i="1"/>
  <c r="CD333" i="1"/>
  <c r="CD334" i="1"/>
  <c r="CD335" i="1"/>
  <c r="CD336" i="1"/>
  <c r="CD337" i="1"/>
  <c r="CD338" i="1"/>
  <c r="CD339" i="1"/>
  <c r="CD340" i="1"/>
  <c r="CD341" i="1"/>
  <c r="CD342" i="1"/>
  <c r="CF329" i="1"/>
  <c r="CP329" i="1" s="1"/>
  <c r="CF330" i="1"/>
  <c r="CP330" i="1" s="1"/>
  <c r="CF331" i="1"/>
  <c r="CP331" i="1" s="1"/>
  <c r="CF332" i="1"/>
  <c r="CP332" i="1" s="1"/>
  <c r="CF333" i="1"/>
  <c r="CP333" i="1" s="1"/>
  <c r="CF334" i="1"/>
  <c r="CF335" i="1"/>
  <c r="CF336" i="1"/>
  <c r="CF337" i="1"/>
  <c r="CF338" i="1"/>
  <c r="CF339" i="1"/>
  <c r="CF340" i="1"/>
  <c r="CF341" i="1"/>
  <c r="CF342" i="1"/>
  <c r="CJ316" i="1"/>
  <c r="CJ317" i="1"/>
  <c r="CJ318" i="1"/>
  <c r="CJ319" i="1"/>
  <c r="CJ320" i="1"/>
  <c r="CJ321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H316" i="1"/>
  <c r="CH317" i="1"/>
  <c r="CH318" i="1"/>
  <c r="CH319" i="1"/>
  <c r="CH320" i="1"/>
  <c r="CH321" i="1"/>
  <c r="CH322" i="1"/>
  <c r="CH323" i="1"/>
  <c r="CH324" i="1"/>
  <c r="CP324" i="1" s="1"/>
  <c r="CH325" i="1"/>
  <c r="CP325" i="1" s="1"/>
  <c r="CH326" i="1"/>
  <c r="CP326" i="1" s="1"/>
  <c r="CH327" i="1"/>
  <c r="CP327" i="1" s="1"/>
  <c r="CH328" i="1"/>
  <c r="CP328" i="1" s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18" i="15"/>
  <c r="DP316" i="1"/>
  <c r="DP317" i="1"/>
  <c r="DP318" i="1"/>
  <c r="DP319" i="1"/>
  <c r="DP320" i="1"/>
  <c r="DP321" i="1"/>
  <c r="DP322" i="1"/>
  <c r="DP323" i="1"/>
  <c r="DP324" i="1"/>
  <c r="DP325" i="1"/>
  <c r="DP326" i="1"/>
  <c r="DP327" i="1"/>
  <c r="DP328" i="1"/>
  <c r="DP329" i="1"/>
  <c r="DP330" i="1"/>
  <c r="DP331" i="1"/>
  <c r="DP332" i="1"/>
  <c r="DP333" i="1"/>
  <c r="DP334" i="1"/>
  <c r="DP335" i="1"/>
  <c r="DP336" i="1"/>
  <c r="DP337" i="1"/>
  <c r="DP338" i="1"/>
  <c r="DP339" i="1"/>
  <c r="DP340" i="1"/>
  <c r="DP341" i="1"/>
  <c r="DP342" i="1"/>
  <c r="DE316" i="1"/>
  <c r="DE317" i="1"/>
  <c r="DE318" i="1"/>
  <c r="DE319" i="1"/>
  <c r="DE320" i="1"/>
  <c r="DE321" i="1"/>
  <c r="DE322" i="1"/>
  <c r="DE323" i="1"/>
  <c r="DE324" i="1"/>
  <c r="DE325" i="1"/>
  <c r="DE326" i="1"/>
  <c r="DE327" i="1"/>
  <c r="DE328" i="1"/>
  <c r="DE329" i="1"/>
  <c r="DE330" i="1"/>
  <c r="DE331" i="1"/>
  <c r="DE332" i="1"/>
  <c r="DE333" i="1"/>
  <c r="DE334" i="1"/>
  <c r="DE335" i="1"/>
  <c r="DE336" i="1"/>
  <c r="DE337" i="1"/>
  <c r="DE338" i="1"/>
  <c r="DE339" i="1"/>
  <c r="DE340" i="1"/>
  <c r="DE341" i="1"/>
  <c r="DE342" i="1"/>
  <c r="DK318" i="1"/>
  <c r="DK319" i="1"/>
  <c r="DK320" i="1"/>
  <c r="DK321" i="1"/>
  <c r="DK322" i="1"/>
  <c r="DK323" i="1"/>
  <c r="DK324" i="1"/>
  <c r="DK325" i="1"/>
  <c r="DK326" i="1"/>
  <c r="DK327" i="1"/>
  <c r="DK328" i="1"/>
  <c r="DK329" i="1"/>
  <c r="DK330" i="1"/>
  <c r="DK331" i="1"/>
  <c r="DK332" i="1"/>
  <c r="DK333" i="1"/>
  <c r="DK334" i="1"/>
  <c r="DK335" i="1"/>
  <c r="DK336" i="1"/>
  <c r="DK337" i="1"/>
  <c r="DK338" i="1"/>
  <c r="DK339" i="1"/>
  <c r="DK340" i="1"/>
  <c r="DK341" i="1"/>
  <c r="DK342" i="1"/>
  <c r="CX318" i="1"/>
  <c r="CX319" i="1"/>
  <c r="CX320" i="1"/>
  <c r="CX321" i="1"/>
  <c r="CX322" i="1"/>
  <c r="CX323" i="1"/>
  <c r="CX324" i="1"/>
  <c r="CX325" i="1"/>
  <c r="CX326" i="1"/>
  <c r="CX327" i="1"/>
  <c r="CX328" i="1"/>
  <c r="CX329" i="1"/>
  <c r="CX330" i="1"/>
  <c r="CX331" i="1"/>
  <c r="CX332" i="1"/>
  <c r="CX333" i="1"/>
  <c r="CX334" i="1"/>
  <c r="CX335" i="1"/>
  <c r="CX336" i="1"/>
  <c r="CX337" i="1"/>
  <c r="CX338" i="1"/>
  <c r="CX339" i="1"/>
  <c r="CX340" i="1"/>
  <c r="CX341" i="1"/>
  <c r="CX342" i="1"/>
  <c r="CV318" i="1"/>
  <c r="CV319" i="1"/>
  <c r="CV320" i="1"/>
  <c r="CV321" i="1"/>
  <c r="CV322" i="1"/>
  <c r="CV323" i="1"/>
  <c r="CV324" i="1"/>
  <c r="CV325" i="1"/>
  <c r="CV326" i="1"/>
  <c r="CV327" i="1"/>
  <c r="CV328" i="1"/>
  <c r="CV329" i="1"/>
  <c r="CV330" i="1"/>
  <c r="CV331" i="1"/>
  <c r="CV332" i="1"/>
  <c r="CV333" i="1"/>
  <c r="CV334" i="1"/>
  <c r="CV335" i="1"/>
  <c r="CV336" i="1"/>
  <c r="CV337" i="1"/>
  <c r="CV338" i="1"/>
  <c r="CV339" i="1"/>
  <c r="CV340" i="1"/>
  <c r="CV341" i="1"/>
  <c r="CV342" i="1"/>
  <c r="CV317" i="1"/>
  <c r="CX317" i="1"/>
  <c r="DK317" i="1"/>
  <c r="CV316" i="1"/>
  <c r="CX316" i="1"/>
  <c r="DK316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H316" i="1"/>
  <c r="BH317" i="1"/>
  <c r="BH318" i="1"/>
  <c r="BH319" i="1"/>
  <c r="BH320" i="1"/>
  <c r="BH321" i="1"/>
  <c r="BH322" i="1"/>
  <c r="BH323" i="1"/>
  <c r="BH324" i="1"/>
  <c r="BH325" i="1"/>
  <c r="BH326" i="1"/>
  <c r="BH327" i="1"/>
  <c r="BH328" i="1"/>
  <c r="BH329" i="1"/>
  <c r="BH330" i="1"/>
  <c r="BH331" i="1"/>
  <c r="BH332" i="1"/>
  <c r="BH333" i="1"/>
  <c r="BH334" i="1"/>
  <c r="BH335" i="1"/>
  <c r="BH336" i="1"/>
  <c r="BH337" i="1"/>
  <c r="BH338" i="1"/>
  <c r="BH339" i="1"/>
  <c r="BH340" i="1"/>
  <c r="BH341" i="1"/>
  <c r="BH342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A321" i="1"/>
  <c r="BA328" i="1"/>
  <c r="BA335" i="1"/>
  <c r="BA342" i="1"/>
  <c r="AY328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EP342" i="1"/>
  <c r="EO342" i="1"/>
  <c r="EN342" i="1"/>
  <c r="EM342" i="1"/>
  <c r="DJ342" i="1"/>
  <c r="DB342" i="1"/>
  <c r="CQ342" i="1"/>
  <c r="BY342" i="1"/>
  <c r="BM342" i="1"/>
  <c r="EP341" i="1"/>
  <c r="EO341" i="1"/>
  <c r="EN341" i="1"/>
  <c r="EM341" i="1"/>
  <c r="DJ341" i="1"/>
  <c r="DB341" i="1"/>
  <c r="CQ341" i="1"/>
  <c r="BZ341" i="1"/>
  <c r="BY341" i="1"/>
  <c r="BM341" i="1"/>
  <c r="EP340" i="1"/>
  <c r="EO340" i="1"/>
  <c r="EN340" i="1"/>
  <c r="EM340" i="1"/>
  <c r="DJ340" i="1"/>
  <c r="DB340" i="1"/>
  <c r="CQ340" i="1"/>
  <c r="BZ340" i="1"/>
  <c r="BY340" i="1"/>
  <c r="BM340" i="1"/>
  <c r="EP339" i="1"/>
  <c r="EO339" i="1"/>
  <c r="EN339" i="1"/>
  <c r="EM339" i="1"/>
  <c r="DJ339" i="1"/>
  <c r="DB339" i="1"/>
  <c r="CQ339" i="1"/>
  <c r="BZ339" i="1"/>
  <c r="BY339" i="1"/>
  <c r="BM339" i="1"/>
  <c r="EP338" i="1"/>
  <c r="EO338" i="1"/>
  <c r="EN338" i="1"/>
  <c r="EM338" i="1"/>
  <c r="DJ338" i="1"/>
  <c r="DB338" i="1"/>
  <c r="CQ338" i="1"/>
  <c r="BZ338" i="1"/>
  <c r="BY338" i="1"/>
  <c r="BM338" i="1"/>
  <c r="EP337" i="1"/>
  <c r="EO337" i="1"/>
  <c r="EN337" i="1"/>
  <c r="EM337" i="1"/>
  <c r="DJ337" i="1"/>
  <c r="DB337" i="1"/>
  <c r="CQ337" i="1"/>
  <c r="BZ337" i="1"/>
  <c r="BY337" i="1"/>
  <c r="BM337" i="1"/>
  <c r="EP336" i="1"/>
  <c r="EO336" i="1"/>
  <c r="EN336" i="1"/>
  <c r="EM336" i="1"/>
  <c r="DJ336" i="1"/>
  <c r="DB336" i="1"/>
  <c r="CQ336" i="1"/>
  <c r="BZ336" i="1"/>
  <c r="BY336" i="1"/>
  <c r="BM336" i="1"/>
  <c r="EP335" i="1"/>
  <c r="EO335" i="1"/>
  <c r="EN335" i="1"/>
  <c r="EM335" i="1"/>
  <c r="DJ335" i="1"/>
  <c r="DB335" i="1"/>
  <c r="CQ335" i="1"/>
  <c r="BZ335" i="1"/>
  <c r="BY335" i="1"/>
  <c r="BM335" i="1"/>
  <c r="EP334" i="1"/>
  <c r="EO334" i="1"/>
  <c r="EN334" i="1"/>
  <c r="EM334" i="1"/>
  <c r="DJ334" i="1"/>
  <c r="DB334" i="1"/>
  <c r="CQ334" i="1"/>
  <c r="BZ334" i="1"/>
  <c r="BY334" i="1"/>
  <c r="BM334" i="1"/>
  <c r="EP333" i="1"/>
  <c r="EO333" i="1"/>
  <c r="EN333" i="1"/>
  <c r="EM333" i="1"/>
  <c r="DJ333" i="1"/>
  <c r="DB333" i="1"/>
  <c r="CQ333" i="1"/>
  <c r="BZ333" i="1"/>
  <c r="BY333" i="1"/>
  <c r="BM333" i="1"/>
  <c r="EP332" i="1"/>
  <c r="EO332" i="1"/>
  <c r="EN332" i="1"/>
  <c r="EM332" i="1"/>
  <c r="DJ332" i="1"/>
  <c r="DB332" i="1"/>
  <c r="CQ332" i="1"/>
  <c r="BZ332" i="1"/>
  <c r="BY332" i="1"/>
  <c r="BM332" i="1"/>
  <c r="EP331" i="1"/>
  <c r="EO331" i="1"/>
  <c r="EN331" i="1"/>
  <c r="EM331" i="1"/>
  <c r="DJ331" i="1"/>
  <c r="DB331" i="1"/>
  <c r="CQ331" i="1"/>
  <c r="BZ331" i="1"/>
  <c r="BY331" i="1"/>
  <c r="BM331" i="1"/>
  <c r="EP330" i="1"/>
  <c r="EO330" i="1"/>
  <c r="EN330" i="1"/>
  <c r="EM330" i="1"/>
  <c r="DJ330" i="1"/>
  <c r="DB330" i="1"/>
  <c r="CQ330" i="1"/>
  <c r="BZ330" i="1"/>
  <c r="BY330" i="1"/>
  <c r="BM330" i="1"/>
  <c r="EP329" i="1"/>
  <c r="EO329" i="1"/>
  <c r="EN329" i="1"/>
  <c r="EM329" i="1"/>
  <c r="DJ329" i="1"/>
  <c r="DB329" i="1"/>
  <c r="CQ329" i="1"/>
  <c r="BZ329" i="1"/>
  <c r="BY329" i="1"/>
  <c r="BM329" i="1"/>
  <c r="EP328" i="1"/>
  <c r="EO328" i="1"/>
  <c r="EN328" i="1"/>
  <c r="EM328" i="1"/>
  <c r="DJ328" i="1"/>
  <c r="DB328" i="1"/>
  <c r="CQ328" i="1"/>
  <c r="BZ328" i="1"/>
  <c r="BY328" i="1"/>
  <c r="BM328" i="1"/>
  <c r="EP327" i="1"/>
  <c r="EO327" i="1"/>
  <c r="EN327" i="1"/>
  <c r="EM327" i="1"/>
  <c r="DJ327" i="1"/>
  <c r="DB327" i="1"/>
  <c r="CQ327" i="1"/>
  <c r="BZ327" i="1"/>
  <c r="BY327" i="1"/>
  <c r="BM327" i="1"/>
  <c r="EP326" i="1"/>
  <c r="EO326" i="1"/>
  <c r="EN326" i="1"/>
  <c r="EM326" i="1"/>
  <c r="DJ326" i="1"/>
  <c r="DB326" i="1"/>
  <c r="CQ326" i="1"/>
  <c r="BZ326" i="1"/>
  <c r="BY326" i="1"/>
  <c r="BM326" i="1"/>
  <c r="EP325" i="1"/>
  <c r="EO325" i="1"/>
  <c r="EN325" i="1"/>
  <c r="EM325" i="1"/>
  <c r="DJ325" i="1"/>
  <c r="DB325" i="1"/>
  <c r="CQ325" i="1"/>
  <c r="BZ325" i="1"/>
  <c r="BY325" i="1"/>
  <c r="BM325" i="1"/>
  <c r="EP324" i="1"/>
  <c r="EO324" i="1"/>
  <c r="EN324" i="1"/>
  <c r="EM324" i="1"/>
  <c r="DJ324" i="1"/>
  <c r="DB324" i="1"/>
  <c r="CQ324" i="1"/>
  <c r="BZ324" i="1"/>
  <c r="BY324" i="1"/>
  <c r="BM324" i="1"/>
  <c r="EP323" i="1"/>
  <c r="EO323" i="1"/>
  <c r="EN323" i="1"/>
  <c r="EM323" i="1"/>
  <c r="DJ323" i="1"/>
  <c r="DB323" i="1"/>
  <c r="CQ323" i="1"/>
  <c r="BZ323" i="1"/>
  <c r="BY323" i="1"/>
  <c r="BM323" i="1"/>
  <c r="EP322" i="1"/>
  <c r="EO322" i="1"/>
  <c r="EN322" i="1"/>
  <c r="EM322" i="1"/>
  <c r="DJ322" i="1"/>
  <c r="DB322" i="1"/>
  <c r="CQ322" i="1"/>
  <c r="BZ322" i="1"/>
  <c r="BY322" i="1"/>
  <c r="BM322" i="1"/>
  <c r="EP321" i="1"/>
  <c r="EO321" i="1"/>
  <c r="EN321" i="1"/>
  <c r="EM321" i="1"/>
  <c r="DJ321" i="1"/>
  <c r="DB321" i="1"/>
  <c r="CQ321" i="1"/>
  <c r="BZ321" i="1"/>
  <c r="BY321" i="1"/>
  <c r="BM321" i="1"/>
  <c r="EP320" i="1"/>
  <c r="EO320" i="1"/>
  <c r="EN320" i="1"/>
  <c r="EM320" i="1"/>
  <c r="DJ320" i="1"/>
  <c r="DB320" i="1"/>
  <c r="CQ320" i="1"/>
  <c r="BZ320" i="1"/>
  <c r="BY320" i="1"/>
  <c r="BM320" i="1"/>
  <c r="EP319" i="1"/>
  <c r="EO319" i="1"/>
  <c r="EN319" i="1"/>
  <c r="EM319" i="1"/>
  <c r="DJ319" i="1"/>
  <c r="DB319" i="1"/>
  <c r="CQ319" i="1"/>
  <c r="BZ319" i="1"/>
  <c r="BY319" i="1"/>
  <c r="BM319" i="1"/>
  <c r="EP318" i="1"/>
  <c r="EO318" i="1"/>
  <c r="EN318" i="1"/>
  <c r="EM318" i="1"/>
  <c r="DJ318" i="1"/>
  <c r="DB318" i="1"/>
  <c r="CQ318" i="1"/>
  <c r="BZ318" i="1"/>
  <c r="BY318" i="1"/>
  <c r="BM318" i="1"/>
  <c r="EP317" i="1"/>
  <c r="EO317" i="1"/>
  <c r="EN317" i="1"/>
  <c r="EM317" i="1"/>
  <c r="DJ317" i="1"/>
  <c r="DB317" i="1"/>
  <c r="CQ317" i="1"/>
  <c r="BZ317" i="1"/>
  <c r="BY317" i="1"/>
  <c r="BM317" i="1"/>
  <c r="EP316" i="1"/>
  <c r="EO316" i="1"/>
  <c r="EN316" i="1"/>
  <c r="EM316" i="1"/>
  <c r="DJ316" i="1"/>
  <c r="DB316" i="1"/>
  <c r="CQ316" i="1"/>
  <c r="BZ316" i="1"/>
  <c r="BY316" i="1"/>
  <c r="BM316" i="1"/>
  <c r="B645" i="2"/>
  <c r="B338" i="1" s="1"/>
  <c r="CR338" i="1" s="1"/>
  <c r="B635" i="2"/>
  <c r="B328" i="1" s="1"/>
  <c r="CR328" i="1" s="1"/>
  <c r="B636" i="2"/>
  <c r="B329" i="1" s="1"/>
  <c r="CR329" i="1" s="1"/>
  <c r="B637" i="2"/>
  <c r="B330" i="1" s="1"/>
  <c r="CR330" i="1" s="1"/>
  <c r="B638" i="2"/>
  <c r="B331" i="1" s="1"/>
  <c r="CR331" i="1" s="1"/>
  <c r="B639" i="2"/>
  <c r="B332" i="1" s="1"/>
  <c r="CR332" i="1" s="1"/>
  <c r="B640" i="2"/>
  <c r="B333" i="1" s="1"/>
  <c r="CR333" i="1" s="1"/>
  <c r="B641" i="2"/>
  <c r="B334" i="1" s="1"/>
  <c r="CR334" i="1" s="1"/>
  <c r="B642" i="2"/>
  <c r="B335" i="1" s="1"/>
  <c r="CR335" i="1" s="1"/>
  <c r="B643" i="2"/>
  <c r="B336" i="1" s="1"/>
  <c r="CR336" i="1" s="1"/>
  <c r="B644" i="2"/>
  <c r="B337" i="1" s="1"/>
  <c r="CR337" i="1" s="1"/>
  <c r="B646" i="2"/>
  <c r="B339" i="1" s="1"/>
  <c r="CR339" i="1" s="1"/>
  <c r="B647" i="2"/>
  <c r="B340" i="1" s="1"/>
  <c r="CR340" i="1" s="1"/>
  <c r="B648" i="2"/>
  <c r="B341" i="1" s="1"/>
  <c r="CR341" i="1" s="1"/>
  <c r="B649" i="2"/>
  <c r="B342" i="1" s="1"/>
  <c r="CR342" i="1" s="1"/>
  <c r="B634" i="2"/>
  <c r="B327" i="1" s="1"/>
  <c r="CR327" i="1" s="1"/>
  <c r="B633" i="2"/>
  <c r="B326" i="1" s="1"/>
  <c r="CR326" i="1" s="1"/>
  <c r="DC649" i="2"/>
  <c r="CS649" i="2"/>
  <c r="CI649" i="2"/>
  <c r="BY649" i="2"/>
  <c r="BO649" i="2"/>
  <c r="BE649" i="2"/>
  <c r="AU649" i="2"/>
  <c r="AA649" i="2"/>
  <c r="Q649" i="2"/>
  <c r="DC648" i="2"/>
  <c r="CS648" i="2"/>
  <c r="CI648" i="2"/>
  <c r="BY648" i="2"/>
  <c r="BO648" i="2"/>
  <c r="AU648" i="2"/>
  <c r="AA648" i="2"/>
  <c r="Q648" i="2"/>
  <c r="DC647" i="2"/>
  <c r="CS647" i="2"/>
  <c r="CI647" i="2"/>
  <c r="BY647" i="2"/>
  <c r="BO647" i="2"/>
  <c r="AU647" i="2"/>
  <c r="AA647" i="2"/>
  <c r="Q647" i="2"/>
  <c r="DC646" i="2"/>
  <c r="CS646" i="2"/>
  <c r="CI646" i="2"/>
  <c r="BY646" i="2"/>
  <c r="BO646" i="2"/>
  <c r="BE646" i="2"/>
  <c r="AU646" i="2"/>
  <c r="AA646" i="2"/>
  <c r="Q646" i="2"/>
  <c r="DC645" i="2"/>
  <c r="CS645" i="2"/>
  <c r="CI645" i="2"/>
  <c r="BY645" i="2"/>
  <c r="BO645" i="2"/>
  <c r="BE645" i="2"/>
  <c r="AU645" i="2"/>
  <c r="AA645" i="2"/>
  <c r="Q645" i="2"/>
  <c r="DC644" i="2"/>
  <c r="CS644" i="2"/>
  <c r="CI644" i="2"/>
  <c r="BY644" i="2"/>
  <c r="BO644" i="2"/>
  <c r="BE644" i="2"/>
  <c r="AU644" i="2"/>
  <c r="AA644" i="2"/>
  <c r="Q644" i="2"/>
  <c r="DC643" i="2"/>
  <c r="CS643" i="2"/>
  <c r="CI643" i="2"/>
  <c r="BO643" i="2"/>
  <c r="BE643" i="2"/>
  <c r="AU643" i="2"/>
  <c r="AA643" i="2"/>
  <c r="DC642" i="2"/>
  <c r="CS642" i="2"/>
  <c r="CI642" i="2"/>
  <c r="BY642" i="2"/>
  <c r="BO642" i="2"/>
  <c r="BE642" i="2"/>
  <c r="AU642" i="2"/>
  <c r="AA642" i="2"/>
  <c r="Q642" i="2"/>
  <c r="DC641" i="2"/>
  <c r="CS641" i="2"/>
  <c r="CI641" i="2"/>
  <c r="BY641" i="2"/>
  <c r="BO641" i="2"/>
  <c r="BE641" i="2"/>
  <c r="AU641" i="2"/>
  <c r="AA641" i="2"/>
  <c r="Q641" i="2"/>
  <c r="DC640" i="2"/>
  <c r="CS640" i="2"/>
  <c r="CI640" i="2"/>
  <c r="BY640" i="2"/>
  <c r="BO640" i="2"/>
  <c r="BE640" i="2"/>
  <c r="AU640" i="2"/>
  <c r="AA640" i="2"/>
  <c r="Q640" i="2"/>
  <c r="DC639" i="2"/>
  <c r="CS639" i="2"/>
  <c r="CI639" i="2"/>
  <c r="BY639" i="2"/>
  <c r="BO639" i="2"/>
  <c r="BE639" i="2"/>
  <c r="AU639" i="2"/>
  <c r="AA639" i="2"/>
  <c r="Q639" i="2"/>
  <c r="DC638" i="2"/>
  <c r="CS638" i="2"/>
  <c r="CI638" i="2"/>
  <c r="BY638" i="2"/>
  <c r="BO638" i="2"/>
  <c r="BE638" i="2"/>
  <c r="AU638" i="2"/>
  <c r="AA638" i="2"/>
  <c r="Q638" i="2"/>
  <c r="DC637" i="2"/>
  <c r="CS637" i="2"/>
  <c r="CI637" i="2"/>
  <c r="BY637" i="2"/>
  <c r="BO637" i="2"/>
  <c r="BE637" i="2"/>
  <c r="AU637" i="2"/>
  <c r="AA637" i="2"/>
  <c r="Q637" i="2"/>
  <c r="DC636" i="2"/>
  <c r="CS636" i="2"/>
  <c r="CI636" i="2"/>
  <c r="BY636" i="2"/>
  <c r="BO636" i="2"/>
  <c r="BE636" i="2"/>
  <c r="AU636" i="2"/>
  <c r="AA636" i="2"/>
  <c r="Q636" i="2"/>
  <c r="DC635" i="2"/>
  <c r="CS635" i="2"/>
  <c r="CI635" i="2"/>
  <c r="BY635" i="2"/>
  <c r="BO635" i="2"/>
  <c r="BE635" i="2"/>
  <c r="AU635" i="2"/>
  <c r="AA635" i="2"/>
  <c r="Q635" i="2"/>
  <c r="DC634" i="2"/>
  <c r="CS634" i="2"/>
  <c r="CI634" i="2"/>
  <c r="BY634" i="2"/>
  <c r="BO634" i="2"/>
  <c r="BE634" i="2"/>
  <c r="AU634" i="2"/>
  <c r="AA634" i="2"/>
  <c r="Q634" i="2"/>
  <c r="DC633" i="2"/>
  <c r="CS633" i="2"/>
  <c r="CI633" i="2"/>
  <c r="BY633" i="2"/>
  <c r="BO633" i="2"/>
  <c r="BE633" i="2"/>
  <c r="AU633" i="2"/>
  <c r="AA633" i="2"/>
  <c r="Q633" i="2"/>
  <c r="DC632" i="2"/>
  <c r="CS632" i="2"/>
  <c r="CI632" i="2"/>
  <c r="BY632" i="2"/>
  <c r="BO632" i="2"/>
  <c r="BE632" i="2"/>
  <c r="AU632" i="2"/>
  <c r="AA632" i="2"/>
  <c r="Q632" i="2"/>
  <c r="B632" i="2"/>
  <c r="B325" i="1" s="1"/>
  <c r="CR325" i="1" s="1"/>
  <c r="DC631" i="2"/>
  <c r="CS631" i="2"/>
  <c r="CI631" i="2"/>
  <c r="BY631" i="2"/>
  <c r="BO631" i="2"/>
  <c r="BE631" i="2"/>
  <c r="AU631" i="2"/>
  <c r="AA631" i="2"/>
  <c r="Q631" i="2"/>
  <c r="B631" i="2"/>
  <c r="B324" i="1" s="1"/>
  <c r="CR324" i="1" s="1"/>
  <c r="DC630" i="2"/>
  <c r="CS630" i="2"/>
  <c r="CI630" i="2"/>
  <c r="BY630" i="2"/>
  <c r="BO630" i="2"/>
  <c r="BE630" i="2"/>
  <c r="AU630" i="2"/>
  <c r="AA630" i="2"/>
  <c r="Q630" i="2"/>
  <c r="B630" i="2"/>
  <c r="B323" i="1" s="1"/>
  <c r="CR323" i="1" s="1"/>
  <c r="DC629" i="2"/>
  <c r="CS629" i="2"/>
  <c r="CI629" i="2"/>
  <c r="BY629" i="2"/>
  <c r="BO629" i="2"/>
  <c r="BE629" i="2"/>
  <c r="AU629" i="2"/>
  <c r="AK629" i="2"/>
  <c r="AA629" i="2"/>
  <c r="Q629" i="2"/>
  <c r="B629" i="2"/>
  <c r="B322" i="1" s="1"/>
  <c r="CR322" i="1" s="1"/>
  <c r="DC628" i="2"/>
  <c r="CS628" i="2"/>
  <c r="CI628" i="2"/>
  <c r="BY628" i="2"/>
  <c r="BO628" i="2"/>
  <c r="BE628" i="2"/>
  <c r="AU628" i="2"/>
  <c r="AK628" i="2"/>
  <c r="AA628" i="2"/>
  <c r="Q628" i="2"/>
  <c r="B628" i="2"/>
  <c r="B321" i="1" s="1"/>
  <c r="CR321" i="1" s="1"/>
  <c r="CS627" i="2"/>
  <c r="CI627" i="2"/>
  <c r="BY627" i="2"/>
  <c r="BO627" i="2"/>
  <c r="BE627" i="2"/>
  <c r="AU627" i="2"/>
  <c r="AK627" i="2"/>
  <c r="AA627" i="2"/>
  <c r="Q627" i="2"/>
  <c r="B627" i="2"/>
  <c r="B320" i="1" s="1"/>
  <c r="CR320" i="1" s="1"/>
  <c r="DC626" i="2"/>
  <c r="CS626" i="2"/>
  <c r="CI626" i="2"/>
  <c r="BY626" i="2"/>
  <c r="BO626" i="2"/>
  <c r="BE626" i="2"/>
  <c r="AU626" i="2"/>
  <c r="AK626" i="2"/>
  <c r="AA626" i="2"/>
  <c r="Q626" i="2"/>
  <c r="B626" i="2"/>
  <c r="B319" i="1" s="1"/>
  <c r="CR319" i="1" s="1"/>
  <c r="DC625" i="2"/>
  <c r="CS625" i="2"/>
  <c r="CI625" i="2"/>
  <c r="BY625" i="2"/>
  <c r="BO625" i="2"/>
  <c r="BE625" i="2"/>
  <c r="AU625" i="2"/>
  <c r="AK625" i="2"/>
  <c r="AA625" i="2"/>
  <c r="Q625" i="2"/>
  <c r="B625" i="2"/>
  <c r="B318" i="1" s="1"/>
  <c r="CR318" i="1" s="1"/>
  <c r="DC624" i="2"/>
  <c r="CS624" i="2"/>
  <c r="CI624" i="2"/>
  <c r="BY624" i="2"/>
  <c r="BO624" i="2"/>
  <c r="BE624" i="2"/>
  <c r="AU624" i="2"/>
  <c r="AK624" i="2"/>
  <c r="AA624" i="2"/>
  <c r="Q624" i="2"/>
  <c r="B624" i="2"/>
  <c r="B317" i="1" s="1"/>
  <c r="CR317" i="1" s="1"/>
  <c r="DC623" i="2"/>
  <c r="CS623" i="2"/>
  <c r="CI623" i="2"/>
  <c r="BY623" i="2"/>
  <c r="BO623" i="2"/>
  <c r="BE623" i="2"/>
  <c r="AU623" i="2"/>
  <c r="AK623" i="2"/>
  <c r="AA623" i="2"/>
  <c r="Q623" i="2"/>
  <c r="B623" i="2"/>
  <c r="B316" i="1" s="1"/>
  <c r="CR316" i="1" s="1"/>
  <c r="CP334" i="1" l="1"/>
  <c r="CP323" i="1"/>
  <c r="CP322" i="1"/>
  <c r="CP321" i="1"/>
  <c r="CP320" i="1"/>
  <c r="CP342" i="1"/>
  <c r="CP319" i="1"/>
  <c r="CP341" i="1"/>
  <c r="CP318" i="1"/>
  <c r="CP340" i="1"/>
  <c r="CP317" i="1"/>
  <c r="CP339" i="1"/>
  <c r="CP316" i="1"/>
  <c r="CP338" i="1"/>
  <c r="CP337" i="1"/>
  <c r="CP336" i="1"/>
  <c r="CP335" i="1"/>
  <c r="DD342" i="1"/>
  <c r="BV339" i="1"/>
  <c r="BW339" i="1" s="1"/>
  <c r="BX339" i="1" s="1"/>
  <c r="BV335" i="1"/>
  <c r="BW335" i="1" s="1"/>
  <c r="BX335" i="1" s="1"/>
  <c r="BV331" i="1"/>
  <c r="BW331" i="1" s="1"/>
  <c r="BX331" i="1" s="1"/>
  <c r="BV327" i="1"/>
  <c r="BW327" i="1" s="1"/>
  <c r="BX327" i="1" s="1"/>
  <c r="BV323" i="1"/>
  <c r="BW323" i="1" s="1"/>
  <c r="BX323" i="1" s="1"/>
  <c r="BV319" i="1"/>
  <c r="BW319" i="1" s="1"/>
  <c r="BX319" i="1" s="1"/>
  <c r="BV342" i="1"/>
  <c r="BW342" i="1" s="1"/>
  <c r="BX342" i="1" s="1"/>
  <c r="BV338" i="1"/>
  <c r="EL338" i="1" s="1"/>
  <c r="BV334" i="1"/>
  <c r="EL334" i="1" s="1"/>
  <c r="BV330" i="1"/>
  <c r="BW330" i="1" s="1"/>
  <c r="BX330" i="1" s="1"/>
  <c r="BV326" i="1"/>
  <c r="BW326" i="1" s="1"/>
  <c r="BX326" i="1" s="1"/>
  <c r="BV322" i="1"/>
  <c r="EL322" i="1" s="1"/>
  <c r="BV318" i="1"/>
  <c r="BW318" i="1" s="1"/>
  <c r="BX318" i="1" s="1"/>
  <c r="DD316" i="1"/>
  <c r="DD317" i="1"/>
  <c r="BV341" i="1"/>
  <c r="BV337" i="1"/>
  <c r="BV333" i="1"/>
  <c r="BV329" i="1"/>
  <c r="BV325" i="1"/>
  <c r="BV321" i="1"/>
  <c r="BV317" i="1"/>
  <c r="BV340" i="1"/>
  <c r="BV336" i="1"/>
  <c r="BV332" i="1"/>
  <c r="BV328" i="1"/>
  <c r="BV324" i="1"/>
  <c r="BV320" i="1"/>
  <c r="BV316" i="1"/>
  <c r="DD340" i="1"/>
  <c r="DD336" i="1"/>
  <c r="DD332" i="1"/>
  <c r="DD328" i="1"/>
  <c r="DD324" i="1"/>
  <c r="DD320" i="1"/>
  <c r="DD339" i="1"/>
  <c r="DD335" i="1"/>
  <c r="DD331" i="1"/>
  <c r="DD327" i="1"/>
  <c r="DD323" i="1"/>
  <c r="DD319" i="1"/>
  <c r="DD338" i="1"/>
  <c r="DD334" i="1"/>
  <c r="DD330" i="1"/>
  <c r="DD326" i="1"/>
  <c r="DD322" i="1"/>
  <c r="DD318" i="1"/>
  <c r="DD341" i="1"/>
  <c r="DD337" i="1"/>
  <c r="DD333" i="1"/>
  <c r="DD329" i="1"/>
  <c r="DD325" i="1"/>
  <c r="DD321" i="1"/>
  <c r="BW338" i="1" l="1"/>
  <c r="BX338" i="1" s="1"/>
  <c r="BW322" i="1"/>
  <c r="BX322" i="1" s="1"/>
  <c r="EL335" i="1"/>
  <c r="EL327" i="1"/>
  <c r="EL319" i="1"/>
  <c r="EL318" i="1"/>
  <c r="EL323" i="1"/>
  <c r="EL339" i="1"/>
  <c r="EL331" i="1"/>
  <c r="BW334" i="1"/>
  <c r="BX334" i="1" s="1"/>
  <c r="EL330" i="1"/>
  <c r="EL342" i="1"/>
  <c r="EL326" i="1"/>
  <c r="EL316" i="1"/>
  <c r="BW316" i="1"/>
  <c r="BX316" i="1" s="1"/>
  <c r="EL332" i="1"/>
  <c r="BW332" i="1"/>
  <c r="BX332" i="1" s="1"/>
  <c r="EL321" i="1"/>
  <c r="BW321" i="1"/>
  <c r="BX321" i="1" s="1"/>
  <c r="BW337" i="1"/>
  <c r="BX337" i="1" s="1"/>
  <c r="EL337" i="1"/>
  <c r="EL324" i="1"/>
  <c r="BW324" i="1"/>
  <c r="BX324" i="1" s="1"/>
  <c r="EL340" i="1"/>
  <c r="BW340" i="1"/>
  <c r="BX340" i="1" s="1"/>
  <c r="EL329" i="1"/>
  <c r="BW329" i="1"/>
  <c r="BX329" i="1" s="1"/>
  <c r="EL328" i="1"/>
  <c r="BW328" i="1"/>
  <c r="BX328" i="1" s="1"/>
  <c r="EL317" i="1"/>
  <c r="BW317" i="1"/>
  <c r="BX317" i="1" s="1"/>
  <c r="EL333" i="1"/>
  <c r="BW333" i="1"/>
  <c r="BX333" i="1" s="1"/>
  <c r="BW320" i="1"/>
  <c r="BX320" i="1" s="1"/>
  <c r="EL320" i="1"/>
  <c r="EL336" i="1"/>
  <c r="BW336" i="1"/>
  <c r="BX336" i="1" s="1"/>
  <c r="BW325" i="1"/>
  <c r="BX325" i="1" s="1"/>
  <c r="EL325" i="1"/>
  <c r="EL341" i="1"/>
  <c r="BW341" i="1"/>
  <c r="BX341" i="1" s="1"/>
  <c r="BZ308" i="1"/>
  <c r="BZ309" i="1"/>
  <c r="BZ310" i="1"/>
  <c r="BZ311" i="1"/>
  <c r="BZ312" i="1"/>
  <c r="BZ313" i="1"/>
  <c r="BZ314" i="1"/>
  <c r="BZ315" i="1"/>
  <c r="DM599" i="2" l="1"/>
  <c r="G15" i="19" l="1"/>
  <c r="H15" i="19"/>
  <c r="CF310" i="1"/>
  <c r="CF124" i="1"/>
  <c r="J615" i="15"/>
  <c r="J608" i="15"/>
  <c r="J609" i="15"/>
  <c r="J610" i="15"/>
  <c r="J611" i="15"/>
  <c r="J612" i="15"/>
  <c r="J613" i="15"/>
  <c r="J614" i="15"/>
  <c r="J616" i="15"/>
  <c r="J617" i="15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A314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E15" i="19"/>
  <c r="C15" i="19"/>
  <c r="E27" i="16"/>
  <c r="AI310" i="1"/>
  <c r="AI311" i="1"/>
  <c r="AI312" i="1"/>
  <c r="AI313" i="1"/>
  <c r="AI314" i="1"/>
  <c r="AI315" i="1"/>
  <c r="AH310" i="1"/>
  <c r="AH311" i="1"/>
  <c r="AH312" i="1"/>
  <c r="AH313" i="1"/>
  <c r="AH314" i="1"/>
  <c r="AH315" i="1"/>
  <c r="DP310" i="1"/>
  <c r="DP311" i="1"/>
  <c r="DP312" i="1"/>
  <c r="DP313" i="1"/>
  <c r="DP314" i="1"/>
  <c r="DP315" i="1"/>
  <c r="DE310" i="1"/>
  <c r="DE311" i="1"/>
  <c r="DE312" i="1"/>
  <c r="DE313" i="1"/>
  <c r="DE314" i="1"/>
  <c r="DE315" i="1"/>
  <c r="DD310" i="1"/>
  <c r="DK311" i="1"/>
  <c r="DD312" i="1"/>
  <c r="DD313" i="1"/>
  <c r="DD314" i="1"/>
  <c r="DK315" i="1"/>
  <c r="CX310" i="1"/>
  <c r="CX311" i="1"/>
  <c r="CX312" i="1"/>
  <c r="CX313" i="1"/>
  <c r="CX314" i="1"/>
  <c r="CX315" i="1"/>
  <c r="CV310" i="1"/>
  <c r="CV311" i="1"/>
  <c r="CV312" i="1"/>
  <c r="CV313" i="1"/>
  <c r="CV314" i="1"/>
  <c r="CV315" i="1"/>
  <c r="CS310" i="1"/>
  <c r="CS311" i="1"/>
  <c r="CS312" i="1"/>
  <c r="CS313" i="1"/>
  <c r="CS314" i="1"/>
  <c r="CS315" i="1"/>
  <c r="CJ303" i="1"/>
  <c r="CJ304" i="1"/>
  <c r="CJ305" i="1"/>
  <c r="CJ306" i="1"/>
  <c r="CJ307" i="1"/>
  <c r="CJ308" i="1"/>
  <c r="CJ309" i="1"/>
  <c r="CJ310" i="1"/>
  <c r="CJ311" i="1"/>
  <c r="CJ312" i="1"/>
  <c r="CJ313" i="1"/>
  <c r="CJ314" i="1"/>
  <c r="CJ315" i="1"/>
  <c r="CH303" i="1"/>
  <c r="CH304" i="1"/>
  <c r="CH305" i="1"/>
  <c r="CH306" i="1"/>
  <c r="CH307" i="1"/>
  <c r="CH308" i="1"/>
  <c r="CH309" i="1"/>
  <c r="CH310" i="1"/>
  <c r="CH311" i="1"/>
  <c r="CP311" i="1" s="1"/>
  <c r="CH312" i="1"/>
  <c r="CP312" i="1" s="1"/>
  <c r="CH313" i="1"/>
  <c r="CH314" i="1"/>
  <c r="CH315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BI310" i="1"/>
  <c r="BI311" i="1"/>
  <c r="BI312" i="1"/>
  <c r="BI313" i="1"/>
  <c r="BI314" i="1"/>
  <c r="BI315" i="1"/>
  <c r="BH310" i="1"/>
  <c r="BH311" i="1"/>
  <c r="BH312" i="1"/>
  <c r="BH313" i="1"/>
  <c r="BH314" i="1"/>
  <c r="BH315" i="1"/>
  <c r="AT310" i="1"/>
  <c r="AT311" i="1"/>
  <c r="AT312" i="1"/>
  <c r="AT313" i="1"/>
  <c r="AT314" i="1"/>
  <c r="AT315" i="1"/>
  <c r="AR310" i="1"/>
  <c r="AR311" i="1"/>
  <c r="AR312" i="1"/>
  <c r="AR313" i="1"/>
  <c r="AR314" i="1"/>
  <c r="AR315" i="1"/>
  <c r="AO310" i="1"/>
  <c r="AO311" i="1"/>
  <c r="AO312" i="1"/>
  <c r="AO313" i="1"/>
  <c r="AO314" i="1"/>
  <c r="AO315" i="1"/>
  <c r="EP311" i="1"/>
  <c r="EO311" i="1"/>
  <c r="EN311" i="1"/>
  <c r="EM311" i="1"/>
  <c r="DJ311" i="1"/>
  <c r="DB311" i="1"/>
  <c r="CQ311" i="1"/>
  <c r="BY311" i="1"/>
  <c r="BM311" i="1"/>
  <c r="EP310" i="1"/>
  <c r="EO310" i="1"/>
  <c r="EN310" i="1"/>
  <c r="EM310" i="1"/>
  <c r="DJ310" i="1"/>
  <c r="DB310" i="1"/>
  <c r="CQ310" i="1"/>
  <c r="BY310" i="1"/>
  <c r="BM310" i="1"/>
  <c r="EP315" i="1"/>
  <c r="EO315" i="1"/>
  <c r="EN315" i="1"/>
  <c r="EM315" i="1"/>
  <c r="DJ315" i="1"/>
  <c r="DB315" i="1"/>
  <c r="CQ315" i="1"/>
  <c r="BY315" i="1"/>
  <c r="BM315" i="1"/>
  <c r="EP314" i="1"/>
  <c r="EO314" i="1"/>
  <c r="EN314" i="1"/>
  <c r="EM314" i="1"/>
  <c r="DJ314" i="1"/>
  <c r="DB314" i="1"/>
  <c r="CQ314" i="1"/>
  <c r="BY314" i="1"/>
  <c r="BM314" i="1"/>
  <c r="EP313" i="1"/>
  <c r="EO313" i="1"/>
  <c r="EN313" i="1"/>
  <c r="EM313" i="1"/>
  <c r="DJ313" i="1"/>
  <c r="DB313" i="1"/>
  <c r="CQ313" i="1"/>
  <c r="BY313" i="1"/>
  <c r="BM313" i="1"/>
  <c r="EP312" i="1"/>
  <c r="EO312" i="1"/>
  <c r="EN312" i="1"/>
  <c r="EM312" i="1"/>
  <c r="DJ312" i="1"/>
  <c r="DB312" i="1"/>
  <c r="CQ312" i="1"/>
  <c r="BY312" i="1"/>
  <c r="BM312" i="1"/>
  <c r="B622" i="2"/>
  <c r="B315" i="1" s="1"/>
  <c r="CR315" i="1" s="1"/>
  <c r="DC622" i="2"/>
  <c r="CS622" i="2"/>
  <c r="CI622" i="2"/>
  <c r="BY622" i="2"/>
  <c r="BO622" i="2"/>
  <c r="BE622" i="2"/>
  <c r="AU622" i="2"/>
  <c r="AK622" i="2"/>
  <c r="AA622" i="2"/>
  <c r="Q622" i="2"/>
  <c r="DC621" i="2"/>
  <c r="CS621" i="2"/>
  <c r="CI621" i="2"/>
  <c r="BY621" i="2"/>
  <c r="BO621" i="2"/>
  <c r="BE621" i="2"/>
  <c r="AU621" i="2"/>
  <c r="AK621" i="2"/>
  <c r="AA621" i="2"/>
  <c r="Q621" i="2"/>
  <c r="B621" i="2"/>
  <c r="B314" i="1" s="1"/>
  <c r="CR314" i="1" s="1"/>
  <c r="DC620" i="2"/>
  <c r="CS620" i="2"/>
  <c r="CI620" i="2"/>
  <c r="BY620" i="2"/>
  <c r="BO620" i="2"/>
  <c r="BE620" i="2"/>
  <c r="AU620" i="2"/>
  <c r="AK620" i="2"/>
  <c r="AA620" i="2"/>
  <c r="Q620" i="2"/>
  <c r="B620" i="2"/>
  <c r="B313" i="1" s="1"/>
  <c r="CR313" i="1" s="1"/>
  <c r="DC619" i="2"/>
  <c r="CS619" i="2"/>
  <c r="CI619" i="2"/>
  <c r="BY619" i="2"/>
  <c r="BO619" i="2"/>
  <c r="BE619" i="2"/>
  <c r="AU619" i="2"/>
  <c r="AK619" i="2"/>
  <c r="AA619" i="2"/>
  <c r="Q619" i="2"/>
  <c r="B619" i="2"/>
  <c r="B312" i="1" s="1"/>
  <c r="CR312" i="1" s="1"/>
  <c r="DC618" i="2"/>
  <c r="CS618" i="2"/>
  <c r="CI618" i="2"/>
  <c r="BY618" i="2"/>
  <c r="BO618" i="2"/>
  <c r="BE618" i="2"/>
  <c r="AU618" i="2"/>
  <c r="AK618" i="2"/>
  <c r="AA618" i="2"/>
  <c r="Q618" i="2"/>
  <c r="B618" i="2"/>
  <c r="B311" i="1" s="1"/>
  <c r="CR311" i="1" s="1"/>
  <c r="DC617" i="2"/>
  <c r="CS617" i="2"/>
  <c r="CI617" i="2"/>
  <c r="BY617" i="2"/>
  <c r="BO617" i="2"/>
  <c r="BE617" i="2"/>
  <c r="AU617" i="2"/>
  <c r="AK617" i="2"/>
  <c r="AA617" i="2"/>
  <c r="Q617" i="2"/>
  <c r="B617" i="2"/>
  <c r="B310" i="1" s="1"/>
  <c r="CR310" i="1" s="1"/>
  <c r="CP306" i="1" l="1"/>
  <c r="CP305" i="1"/>
  <c r="CP303" i="1"/>
  <c r="CP307" i="1"/>
  <c r="CP304" i="1"/>
  <c r="CP309" i="1"/>
  <c r="CP315" i="1"/>
  <c r="CP310" i="1"/>
  <c r="CP314" i="1"/>
  <c r="CP308" i="1"/>
  <c r="CP313" i="1"/>
  <c r="BV315" i="1"/>
  <c r="BW315" i="1" s="1"/>
  <c r="BX315" i="1" s="1"/>
  <c r="BV311" i="1"/>
  <c r="BW311" i="1" s="1"/>
  <c r="BX311" i="1" s="1"/>
  <c r="DK314" i="1"/>
  <c r="BV313" i="1"/>
  <c r="BW313" i="1" s="1"/>
  <c r="BX313" i="1" s="1"/>
  <c r="DK310" i="1"/>
  <c r="BV314" i="1"/>
  <c r="BW314" i="1" s="1"/>
  <c r="BX314" i="1" s="1"/>
  <c r="BV310" i="1"/>
  <c r="BW310" i="1" s="1"/>
  <c r="BX310" i="1" s="1"/>
  <c r="BV312" i="1"/>
  <c r="BW312" i="1" s="1"/>
  <c r="BX312" i="1" s="1"/>
  <c r="DK312" i="1"/>
  <c r="DD311" i="1"/>
  <c r="DD315" i="1"/>
  <c r="DK313" i="1"/>
  <c r="CX309" i="1"/>
  <c r="CX308" i="1"/>
  <c r="CX307" i="1"/>
  <c r="CX306" i="1"/>
  <c r="CX305" i="1"/>
  <c r="CX304" i="1"/>
  <c r="CX303" i="1"/>
  <c r="CV309" i="1"/>
  <c r="DK309" i="1"/>
  <c r="CV308" i="1"/>
  <c r="DK308" i="1"/>
  <c r="CV307" i="1"/>
  <c r="DD307" i="1"/>
  <c r="CV306" i="1"/>
  <c r="DK306" i="1"/>
  <c r="CV305" i="1"/>
  <c r="DK305" i="1"/>
  <c r="CV304" i="1"/>
  <c r="DD304" i="1"/>
  <c r="CV303" i="1"/>
  <c r="DK303" i="1"/>
  <c r="CS309" i="1"/>
  <c r="CS303" i="1"/>
  <c r="CS304" i="1"/>
  <c r="CS305" i="1"/>
  <c r="CS306" i="1"/>
  <c r="CS307" i="1"/>
  <c r="CS308" i="1"/>
  <c r="DE303" i="1"/>
  <c r="DE304" i="1"/>
  <c r="DE305" i="1"/>
  <c r="DE306" i="1"/>
  <c r="DE307" i="1"/>
  <c r="DE308" i="1"/>
  <c r="DE309" i="1"/>
  <c r="DP303" i="1"/>
  <c r="DP304" i="1"/>
  <c r="DP305" i="1"/>
  <c r="DP306" i="1"/>
  <c r="DP307" i="1"/>
  <c r="DP308" i="1"/>
  <c r="DP309" i="1"/>
  <c r="BI303" i="1"/>
  <c r="BI304" i="1"/>
  <c r="BI305" i="1"/>
  <c r="BI306" i="1"/>
  <c r="BI307" i="1"/>
  <c r="BI308" i="1"/>
  <c r="BI309" i="1"/>
  <c r="BH303" i="1"/>
  <c r="BH304" i="1"/>
  <c r="BH305" i="1"/>
  <c r="BH306" i="1"/>
  <c r="BH307" i="1"/>
  <c r="BH308" i="1"/>
  <c r="BH309" i="1"/>
  <c r="BA307" i="1"/>
  <c r="AY307" i="1"/>
  <c r="AT303" i="1"/>
  <c r="AT304" i="1"/>
  <c r="AT305" i="1"/>
  <c r="AT306" i="1"/>
  <c r="AT307" i="1"/>
  <c r="AT308" i="1"/>
  <c r="AT309" i="1"/>
  <c r="AR303" i="1"/>
  <c r="AR304" i="1"/>
  <c r="AR305" i="1"/>
  <c r="AR306" i="1"/>
  <c r="AR307" i="1"/>
  <c r="AR308" i="1"/>
  <c r="AR309" i="1"/>
  <c r="AO303" i="1"/>
  <c r="AO304" i="1"/>
  <c r="AO305" i="1"/>
  <c r="AO306" i="1"/>
  <c r="AO307" i="1"/>
  <c r="AO308" i="1"/>
  <c r="AO309" i="1"/>
  <c r="AI303" i="1"/>
  <c r="AI304" i="1"/>
  <c r="AI305" i="1"/>
  <c r="AI306" i="1"/>
  <c r="AI307" i="1"/>
  <c r="AI308" i="1"/>
  <c r="AI309" i="1"/>
  <c r="AH303" i="1"/>
  <c r="AH304" i="1"/>
  <c r="AH305" i="1"/>
  <c r="AH306" i="1"/>
  <c r="AH307" i="1"/>
  <c r="AH308" i="1"/>
  <c r="AH309" i="1"/>
  <c r="EP309" i="1"/>
  <c r="EO309" i="1"/>
  <c r="EN309" i="1"/>
  <c r="EM309" i="1"/>
  <c r="DJ309" i="1"/>
  <c r="DB309" i="1"/>
  <c r="CQ309" i="1"/>
  <c r="BY309" i="1"/>
  <c r="BM309" i="1"/>
  <c r="EP308" i="1"/>
  <c r="EO308" i="1"/>
  <c r="EN308" i="1"/>
  <c r="EM308" i="1"/>
  <c r="DJ308" i="1"/>
  <c r="DB308" i="1"/>
  <c r="CQ308" i="1"/>
  <c r="BY308" i="1"/>
  <c r="BM308" i="1"/>
  <c r="EP307" i="1"/>
  <c r="EO307" i="1"/>
  <c r="EN307" i="1"/>
  <c r="EM307" i="1"/>
  <c r="DJ307" i="1"/>
  <c r="DB307" i="1"/>
  <c r="CQ307" i="1"/>
  <c r="BZ307" i="1"/>
  <c r="BY307" i="1"/>
  <c r="BM307" i="1"/>
  <c r="EP306" i="1"/>
  <c r="EO306" i="1"/>
  <c r="EN306" i="1"/>
  <c r="EM306" i="1"/>
  <c r="DJ306" i="1"/>
  <c r="DB306" i="1"/>
  <c r="CQ306" i="1"/>
  <c r="BZ306" i="1"/>
  <c r="BY306" i="1"/>
  <c r="BM306" i="1"/>
  <c r="EP305" i="1"/>
  <c r="EO305" i="1"/>
  <c r="EN305" i="1"/>
  <c r="EM305" i="1"/>
  <c r="DJ305" i="1"/>
  <c r="DB305" i="1"/>
  <c r="CQ305" i="1"/>
  <c r="BZ305" i="1"/>
  <c r="BY305" i="1"/>
  <c r="BM305" i="1"/>
  <c r="EP304" i="1"/>
  <c r="EO304" i="1"/>
  <c r="EN304" i="1"/>
  <c r="EM304" i="1"/>
  <c r="DJ304" i="1"/>
  <c r="DB304" i="1"/>
  <c r="CQ304" i="1"/>
  <c r="BZ304" i="1"/>
  <c r="BY304" i="1"/>
  <c r="BM304" i="1"/>
  <c r="EP303" i="1"/>
  <c r="EO303" i="1"/>
  <c r="EN303" i="1"/>
  <c r="EM303" i="1"/>
  <c r="DJ303" i="1"/>
  <c r="DB303" i="1"/>
  <c r="CQ303" i="1"/>
  <c r="BZ303" i="1"/>
  <c r="BY303" i="1"/>
  <c r="BM303" i="1"/>
  <c r="CS616" i="2"/>
  <c r="CI616" i="2"/>
  <c r="BY616" i="2"/>
  <c r="BO616" i="2"/>
  <c r="BE616" i="2"/>
  <c r="AU616" i="2"/>
  <c r="AA616" i="2"/>
  <c r="Q616" i="2"/>
  <c r="B616" i="2"/>
  <c r="B309" i="1" s="1"/>
  <c r="CR309" i="1" s="1"/>
  <c r="CS615" i="2"/>
  <c r="CI615" i="2"/>
  <c r="BY615" i="2"/>
  <c r="BO615" i="2"/>
  <c r="BE615" i="2"/>
  <c r="AU615" i="2"/>
  <c r="AA615" i="2"/>
  <c r="Q615" i="2"/>
  <c r="B615" i="2"/>
  <c r="B308" i="1" s="1"/>
  <c r="CR308" i="1" s="1"/>
  <c r="CS614" i="2"/>
  <c r="CI614" i="2"/>
  <c r="BY614" i="2"/>
  <c r="BO614" i="2"/>
  <c r="BE614" i="2"/>
  <c r="AU614" i="2"/>
  <c r="AA614" i="2"/>
  <c r="Q614" i="2"/>
  <c r="B614" i="2"/>
  <c r="B307" i="1" s="1"/>
  <c r="CR307" i="1" s="1"/>
  <c r="CS613" i="2"/>
  <c r="CI613" i="2"/>
  <c r="BY613" i="2"/>
  <c r="BO613" i="2"/>
  <c r="BE613" i="2"/>
  <c r="AU613" i="2"/>
  <c r="AA613" i="2"/>
  <c r="Q613" i="2"/>
  <c r="B613" i="2"/>
  <c r="B306" i="1" s="1"/>
  <c r="CR306" i="1" s="1"/>
  <c r="DC612" i="2"/>
  <c r="CS612" i="2"/>
  <c r="CI612" i="2"/>
  <c r="BY612" i="2"/>
  <c r="BO612" i="2"/>
  <c r="BE612" i="2"/>
  <c r="AU612" i="2"/>
  <c r="AA612" i="2"/>
  <c r="Q612" i="2"/>
  <c r="B612" i="2"/>
  <c r="B305" i="1" s="1"/>
  <c r="CR305" i="1" s="1"/>
  <c r="DC611" i="2"/>
  <c r="CS611" i="2"/>
  <c r="CI611" i="2"/>
  <c r="BY611" i="2"/>
  <c r="BO611" i="2"/>
  <c r="BE611" i="2"/>
  <c r="AU611" i="2"/>
  <c r="AA611" i="2"/>
  <c r="Q611" i="2"/>
  <c r="B611" i="2"/>
  <c r="B304" i="1" s="1"/>
  <c r="CR304" i="1" s="1"/>
  <c r="CS610" i="2"/>
  <c r="CI610" i="2"/>
  <c r="BY610" i="2"/>
  <c r="BO610" i="2"/>
  <c r="BE610" i="2"/>
  <c r="AU610" i="2"/>
  <c r="AK610" i="2"/>
  <c r="AA610" i="2"/>
  <c r="Q610" i="2"/>
  <c r="B610" i="2"/>
  <c r="B303" i="1" s="1"/>
  <c r="CR303" i="1" s="1"/>
  <c r="EL311" i="1" l="1"/>
  <c r="EL315" i="1"/>
  <c r="EL312" i="1"/>
  <c r="EL310" i="1"/>
  <c r="DD309" i="1"/>
  <c r="EL313" i="1"/>
  <c r="DD306" i="1"/>
  <c r="DD305" i="1"/>
  <c r="DD308" i="1"/>
  <c r="BV306" i="1"/>
  <c r="BW306" i="1" s="1"/>
  <c r="BX306" i="1" s="1"/>
  <c r="BV307" i="1"/>
  <c r="EL307" i="1" s="1"/>
  <c r="BV303" i="1"/>
  <c r="EL303" i="1" s="1"/>
  <c r="BV309" i="1"/>
  <c r="EL309" i="1" s="1"/>
  <c r="BV305" i="1"/>
  <c r="EL305" i="1" s="1"/>
  <c r="BV308" i="1"/>
  <c r="BW308" i="1" s="1"/>
  <c r="BX308" i="1" s="1"/>
  <c r="BV304" i="1"/>
  <c r="EL304" i="1" s="1"/>
  <c r="DD303" i="1"/>
  <c r="EL314" i="1"/>
  <c r="DK304" i="1"/>
  <c r="DK307" i="1"/>
  <c r="BZ263" i="1"/>
  <c r="BZ264" i="1"/>
  <c r="BZ261" i="1"/>
  <c r="BZ262" i="1"/>
  <c r="J607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DP287" i="1"/>
  <c r="DP288" i="1"/>
  <c r="DP289" i="1"/>
  <c r="DP290" i="1"/>
  <c r="DP291" i="1"/>
  <c r="DP292" i="1"/>
  <c r="DP293" i="1"/>
  <c r="DP294" i="1"/>
  <c r="DP295" i="1"/>
  <c r="DP296" i="1"/>
  <c r="DP297" i="1"/>
  <c r="DP298" i="1"/>
  <c r="DP299" i="1"/>
  <c r="DP300" i="1"/>
  <c r="DP301" i="1"/>
  <c r="DP302" i="1"/>
  <c r="DE288" i="1"/>
  <c r="DE289" i="1"/>
  <c r="DE290" i="1"/>
  <c r="DE291" i="1"/>
  <c r="DE292" i="1"/>
  <c r="DE293" i="1"/>
  <c r="DE294" i="1"/>
  <c r="DE295" i="1"/>
  <c r="DE296" i="1"/>
  <c r="DE297" i="1"/>
  <c r="DE298" i="1"/>
  <c r="DE299" i="1"/>
  <c r="DE300" i="1"/>
  <c r="DE301" i="1"/>
  <c r="DE302" i="1"/>
  <c r="CV302" i="1"/>
  <c r="CX302" i="1"/>
  <c r="DD302" i="1"/>
  <c r="CV301" i="1"/>
  <c r="CX301" i="1"/>
  <c r="DD301" i="1"/>
  <c r="CV300" i="1"/>
  <c r="CX300" i="1"/>
  <c r="DK300" i="1"/>
  <c r="CV299" i="1"/>
  <c r="CX299" i="1"/>
  <c r="DD299" i="1"/>
  <c r="CV298" i="1"/>
  <c r="CX298" i="1"/>
  <c r="DD298" i="1"/>
  <c r="CV297" i="1"/>
  <c r="CX297" i="1"/>
  <c r="DD297" i="1"/>
  <c r="CV296" i="1"/>
  <c r="CX296" i="1"/>
  <c r="DK296" i="1"/>
  <c r="CV295" i="1"/>
  <c r="CX295" i="1"/>
  <c r="DK295" i="1"/>
  <c r="CV294" i="1"/>
  <c r="CX294" i="1"/>
  <c r="DK294" i="1"/>
  <c r="CV293" i="1"/>
  <c r="CX293" i="1"/>
  <c r="DD293" i="1"/>
  <c r="CV292" i="1"/>
  <c r="CX292" i="1"/>
  <c r="DK292" i="1"/>
  <c r="CV291" i="1"/>
  <c r="CX291" i="1"/>
  <c r="DK291" i="1"/>
  <c r="CV290" i="1"/>
  <c r="CX290" i="1"/>
  <c r="DK290" i="1"/>
  <c r="CV289" i="1"/>
  <c r="CX289" i="1"/>
  <c r="DK289" i="1"/>
  <c r="CV288" i="1"/>
  <c r="CX288" i="1"/>
  <c r="DK288" i="1"/>
  <c r="CS288" i="1"/>
  <c r="CS289" i="1"/>
  <c r="CS290" i="1"/>
  <c r="CS291" i="1"/>
  <c r="CS292" i="1"/>
  <c r="CS293" i="1"/>
  <c r="CS294" i="1"/>
  <c r="CS295" i="1"/>
  <c r="CS296" i="1"/>
  <c r="CS297" i="1"/>
  <c r="CS298" i="1"/>
  <c r="CS299" i="1"/>
  <c r="CS300" i="1"/>
  <c r="CS301" i="1"/>
  <c r="CS302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P302" i="1" s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H288" i="1"/>
  <c r="BH289" i="1"/>
  <c r="BH290" i="1"/>
  <c r="BH291" i="1"/>
  <c r="BH292" i="1"/>
  <c r="BH293" i="1"/>
  <c r="BH294" i="1"/>
  <c r="BH295" i="1"/>
  <c r="BH296" i="1"/>
  <c r="BH297" i="1"/>
  <c r="BH298" i="1"/>
  <c r="BH299" i="1"/>
  <c r="BH300" i="1"/>
  <c r="BH301" i="1"/>
  <c r="BH302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A293" i="1"/>
  <c r="BA300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EP302" i="1"/>
  <c r="EO302" i="1"/>
  <c r="EN302" i="1"/>
  <c r="EM302" i="1"/>
  <c r="DJ302" i="1"/>
  <c r="DB302" i="1"/>
  <c r="CQ302" i="1"/>
  <c r="BZ302" i="1"/>
  <c r="BY302" i="1"/>
  <c r="BM302" i="1"/>
  <c r="EP301" i="1"/>
  <c r="EO301" i="1"/>
  <c r="EN301" i="1"/>
  <c r="EM301" i="1"/>
  <c r="DJ301" i="1"/>
  <c r="DB301" i="1"/>
  <c r="CQ301" i="1"/>
  <c r="BZ301" i="1"/>
  <c r="BY301" i="1"/>
  <c r="BM301" i="1"/>
  <c r="EP300" i="1"/>
  <c r="EO300" i="1"/>
  <c r="EN300" i="1"/>
  <c r="EM300" i="1"/>
  <c r="DJ300" i="1"/>
  <c r="DB300" i="1"/>
  <c r="CQ300" i="1"/>
  <c r="BZ300" i="1"/>
  <c r="BY300" i="1"/>
  <c r="BM300" i="1"/>
  <c r="EP299" i="1"/>
  <c r="EO299" i="1"/>
  <c r="EN299" i="1"/>
  <c r="EM299" i="1"/>
  <c r="DJ299" i="1"/>
  <c r="DB299" i="1"/>
  <c r="CQ299" i="1"/>
  <c r="BZ299" i="1"/>
  <c r="BY299" i="1"/>
  <c r="BM299" i="1"/>
  <c r="EP298" i="1"/>
  <c r="EO298" i="1"/>
  <c r="EN298" i="1"/>
  <c r="EM298" i="1"/>
  <c r="DJ298" i="1"/>
  <c r="DB298" i="1"/>
  <c r="CQ298" i="1"/>
  <c r="BZ298" i="1"/>
  <c r="BY298" i="1"/>
  <c r="BM298" i="1"/>
  <c r="EP297" i="1"/>
  <c r="EO297" i="1"/>
  <c r="EN297" i="1"/>
  <c r="EM297" i="1"/>
  <c r="DJ297" i="1"/>
  <c r="DB297" i="1"/>
  <c r="CQ297" i="1"/>
  <c r="BZ297" i="1"/>
  <c r="BY297" i="1"/>
  <c r="BM297" i="1"/>
  <c r="EP296" i="1"/>
  <c r="EO296" i="1"/>
  <c r="EN296" i="1"/>
  <c r="EM296" i="1"/>
  <c r="DJ296" i="1"/>
  <c r="DB296" i="1"/>
  <c r="CQ296" i="1"/>
  <c r="BZ296" i="1"/>
  <c r="BY296" i="1"/>
  <c r="BM296" i="1"/>
  <c r="EP295" i="1"/>
  <c r="EO295" i="1"/>
  <c r="EN295" i="1"/>
  <c r="EM295" i="1"/>
  <c r="DJ295" i="1"/>
  <c r="DB295" i="1"/>
  <c r="CQ295" i="1"/>
  <c r="BZ295" i="1"/>
  <c r="BY295" i="1"/>
  <c r="BM295" i="1"/>
  <c r="EP294" i="1"/>
  <c r="EO294" i="1"/>
  <c r="EN294" i="1"/>
  <c r="EM294" i="1"/>
  <c r="DJ294" i="1"/>
  <c r="DB294" i="1"/>
  <c r="CQ294" i="1"/>
  <c r="BZ294" i="1"/>
  <c r="BY294" i="1"/>
  <c r="BM294" i="1"/>
  <c r="EP293" i="1"/>
  <c r="EO293" i="1"/>
  <c r="EN293" i="1"/>
  <c r="EM293" i="1"/>
  <c r="DJ293" i="1"/>
  <c r="DB293" i="1"/>
  <c r="CQ293" i="1"/>
  <c r="BZ293" i="1"/>
  <c r="BY293" i="1"/>
  <c r="BM293" i="1"/>
  <c r="EP292" i="1"/>
  <c r="EO292" i="1"/>
  <c r="EN292" i="1"/>
  <c r="EM292" i="1"/>
  <c r="DJ292" i="1"/>
  <c r="DB292" i="1"/>
  <c r="CQ292" i="1"/>
  <c r="BZ292" i="1"/>
  <c r="BY292" i="1"/>
  <c r="BM292" i="1"/>
  <c r="EP291" i="1"/>
  <c r="EO291" i="1"/>
  <c r="EN291" i="1"/>
  <c r="EM291" i="1"/>
  <c r="DJ291" i="1"/>
  <c r="DB291" i="1"/>
  <c r="CQ291" i="1"/>
  <c r="BZ291" i="1"/>
  <c r="BY291" i="1"/>
  <c r="BM291" i="1"/>
  <c r="EP290" i="1"/>
  <c r="EO290" i="1"/>
  <c r="EN290" i="1"/>
  <c r="EM290" i="1"/>
  <c r="DJ290" i="1"/>
  <c r="DB290" i="1"/>
  <c r="CQ290" i="1"/>
  <c r="BZ290" i="1"/>
  <c r="BY290" i="1"/>
  <c r="BM290" i="1"/>
  <c r="EP289" i="1"/>
  <c r="EO289" i="1"/>
  <c r="EN289" i="1"/>
  <c r="EM289" i="1"/>
  <c r="DJ289" i="1"/>
  <c r="DB289" i="1"/>
  <c r="CQ289" i="1"/>
  <c r="BZ289" i="1"/>
  <c r="BY289" i="1"/>
  <c r="BM289" i="1"/>
  <c r="EP288" i="1"/>
  <c r="EO288" i="1"/>
  <c r="EN288" i="1"/>
  <c r="EM288" i="1"/>
  <c r="DJ288" i="1"/>
  <c r="DB288" i="1"/>
  <c r="CQ288" i="1"/>
  <c r="BZ288" i="1"/>
  <c r="BY288" i="1"/>
  <c r="BM288" i="1"/>
  <c r="B609" i="2"/>
  <c r="B302" i="1" s="1"/>
  <c r="CR302" i="1" s="1"/>
  <c r="DC609" i="2"/>
  <c r="CS609" i="2"/>
  <c r="CI609" i="2"/>
  <c r="BY609" i="2"/>
  <c r="BO609" i="2"/>
  <c r="BE609" i="2"/>
  <c r="AU609" i="2"/>
  <c r="AA609" i="2"/>
  <c r="Q609" i="2"/>
  <c r="DC608" i="2"/>
  <c r="CS608" i="2"/>
  <c r="CI608" i="2"/>
  <c r="BY608" i="2"/>
  <c r="BO608" i="2"/>
  <c r="BE608" i="2"/>
  <c r="AU608" i="2"/>
  <c r="AA608" i="2"/>
  <c r="Q608" i="2"/>
  <c r="B608" i="2"/>
  <c r="B301" i="1" s="1"/>
  <c r="CR301" i="1" s="1"/>
  <c r="DM607" i="2"/>
  <c r="DC607" i="2"/>
  <c r="CS607" i="2"/>
  <c r="CI607" i="2"/>
  <c r="BY607" i="2"/>
  <c r="BO607" i="2"/>
  <c r="BE607" i="2"/>
  <c r="AU607" i="2"/>
  <c r="AA607" i="2"/>
  <c r="Q607" i="2"/>
  <c r="B607" i="2"/>
  <c r="B300" i="1" s="1"/>
  <c r="CR300" i="1" s="1"/>
  <c r="DM606" i="2"/>
  <c r="DC606" i="2"/>
  <c r="CS606" i="2"/>
  <c r="CI606" i="2"/>
  <c r="BY606" i="2"/>
  <c r="BO606" i="2"/>
  <c r="BE606" i="2"/>
  <c r="AU606" i="2"/>
  <c r="AK606" i="2"/>
  <c r="AA606" i="2"/>
  <c r="Q606" i="2"/>
  <c r="B606" i="2"/>
  <c r="B299" i="1" s="1"/>
  <c r="CR299" i="1" s="1"/>
  <c r="DM605" i="2"/>
  <c r="DC605" i="2"/>
  <c r="CS605" i="2"/>
  <c r="CI605" i="2"/>
  <c r="BY605" i="2"/>
  <c r="BO605" i="2"/>
  <c r="BE605" i="2"/>
  <c r="AU605" i="2"/>
  <c r="AK605" i="2"/>
  <c r="AA605" i="2"/>
  <c r="Q605" i="2"/>
  <c r="B605" i="2"/>
  <c r="B298" i="1" s="1"/>
  <c r="CR298" i="1" s="1"/>
  <c r="DM604" i="2"/>
  <c r="DC604" i="2"/>
  <c r="CS604" i="2"/>
  <c r="CI604" i="2"/>
  <c r="BY604" i="2"/>
  <c r="BO604" i="2"/>
  <c r="BE604" i="2"/>
  <c r="AU604" i="2"/>
  <c r="AK604" i="2"/>
  <c r="AA604" i="2"/>
  <c r="Q604" i="2"/>
  <c r="B604" i="2"/>
  <c r="B297" i="1" s="1"/>
  <c r="CR297" i="1" s="1"/>
  <c r="DM603" i="2"/>
  <c r="DC603" i="2"/>
  <c r="CS603" i="2"/>
  <c r="CI603" i="2"/>
  <c r="BY603" i="2"/>
  <c r="BO603" i="2"/>
  <c r="BE603" i="2"/>
  <c r="AU603" i="2"/>
  <c r="AK603" i="2"/>
  <c r="AA603" i="2"/>
  <c r="Q603" i="2"/>
  <c r="B603" i="2"/>
  <c r="B296" i="1" s="1"/>
  <c r="CR296" i="1" s="1"/>
  <c r="DM602" i="2"/>
  <c r="DC602" i="2"/>
  <c r="CS602" i="2"/>
  <c r="CI602" i="2"/>
  <c r="BY602" i="2"/>
  <c r="BO602" i="2"/>
  <c r="BE602" i="2"/>
  <c r="AU602" i="2"/>
  <c r="AA602" i="2"/>
  <c r="Q602" i="2"/>
  <c r="B602" i="2"/>
  <c r="B295" i="1" s="1"/>
  <c r="CR295" i="1" s="1"/>
  <c r="DM601" i="2"/>
  <c r="DC601" i="2"/>
  <c r="CS601" i="2"/>
  <c r="CI601" i="2"/>
  <c r="BY601" i="2"/>
  <c r="BO601" i="2"/>
  <c r="BE601" i="2"/>
  <c r="AU601" i="2"/>
  <c r="AK601" i="2"/>
  <c r="AA601" i="2"/>
  <c r="Q601" i="2"/>
  <c r="B601" i="2"/>
  <c r="B294" i="1" s="1"/>
  <c r="CR294" i="1" s="1"/>
  <c r="DM600" i="2"/>
  <c r="DC600" i="2"/>
  <c r="CS600" i="2"/>
  <c r="CI600" i="2"/>
  <c r="BY600" i="2"/>
  <c r="BO600" i="2"/>
  <c r="BE600" i="2"/>
  <c r="AU600" i="2"/>
  <c r="AA600" i="2"/>
  <c r="Q600" i="2"/>
  <c r="B600" i="2"/>
  <c r="B293" i="1" s="1"/>
  <c r="CR293" i="1" s="1"/>
  <c r="DC599" i="2"/>
  <c r="CS599" i="2"/>
  <c r="CI599" i="2"/>
  <c r="BY599" i="2"/>
  <c r="BO599" i="2"/>
  <c r="BE599" i="2"/>
  <c r="AU599" i="2"/>
  <c r="AA599" i="2"/>
  <c r="Q599" i="2"/>
  <c r="B599" i="2"/>
  <c r="B292" i="1" s="1"/>
  <c r="CR292" i="1" s="1"/>
  <c r="DM598" i="2"/>
  <c r="DC598" i="2"/>
  <c r="CI598" i="2"/>
  <c r="BY598" i="2"/>
  <c r="BO598" i="2"/>
  <c r="BE598" i="2"/>
  <c r="AU598" i="2"/>
  <c r="AA598" i="2"/>
  <c r="Q598" i="2"/>
  <c r="B598" i="2"/>
  <c r="B291" i="1" s="1"/>
  <c r="CR291" i="1" s="1"/>
  <c r="DM597" i="2"/>
  <c r="DC597" i="2"/>
  <c r="CS597" i="2"/>
  <c r="CI597" i="2"/>
  <c r="BY597" i="2"/>
  <c r="BO597" i="2"/>
  <c r="BE597" i="2"/>
  <c r="AU597" i="2"/>
  <c r="AA597" i="2"/>
  <c r="Q597" i="2"/>
  <c r="B597" i="2"/>
  <c r="B290" i="1" s="1"/>
  <c r="CR290" i="1" s="1"/>
  <c r="DM596" i="2"/>
  <c r="DC596" i="2"/>
  <c r="CS596" i="2"/>
  <c r="CI596" i="2"/>
  <c r="BY596" i="2"/>
  <c r="BO596" i="2"/>
  <c r="BE596" i="2"/>
  <c r="AU596" i="2"/>
  <c r="AA596" i="2"/>
  <c r="Q596" i="2"/>
  <c r="B596" i="2"/>
  <c r="B289" i="1" s="1"/>
  <c r="CR289" i="1" s="1"/>
  <c r="DM595" i="2"/>
  <c r="DC595" i="2"/>
  <c r="CS595" i="2"/>
  <c r="CI595" i="2"/>
  <c r="BY595" i="2"/>
  <c r="BO595" i="2"/>
  <c r="BE595" i="2"/>
  <c r="AU595" i="2"/>
  <c r="AA595" i="2"/>
  <c r="Q595" i="2"/>
  <c r="B595" i="2"/>
  <c r="B288" i="1" s="1"/>
  <c r="CR288" i="1" s="1"/>
  <c r="CP294" i="1" l="1"/>
  <c r="CP301" i="1"/>
  <c r="CP300" i="1"/>
  <c r="CP299" i="1"/>
  <c r="CP298" i="1"/>
  <c r="CP297" i="1"/>
  <c r="CP296" i="1"/>
  <c r="CP295" i="1"/>
  <c r="CP293" i="1"/>
  <c r="CP292" i="1"/>
  <c r="CP291" i="1"/>
  <c r="CP290" i="1"/>
  <c r="CP289" i="1"/>
  <c r="CP288" i="1"/>
  <c r="BW304" i="1"/>
  <c r="BX304" i="1" s="1"/>
  <c r="EL306" i="1"/>
  <c r="BV299" i="1"/>
  <c r="EL299" i="1" s="1"/>
  <c r="BV295" i="1"/>
  <c r="BW295" i="1" s="1"/>
  <c r="BX295" i="1" s="1"/>
  <c r="BV291" i="1"/>
  <c r="BW291" i="1" s="1"/>
  <c r="BX291" i="1" s="1"/>
  <c r="BW305" i="1"/>
  <c r="BX305" i="1" s="1"/>
  <c r="BV298" i="1"/>
  <c r="EL298" i="1" s="1"/>
  <c r="EL308" i="1"/>
  <c r="BV302" i="1"/>
  <c r="EL302" i="1" s="1"/>
  <c r="BW309" i="1"/>
  <c r="BX309" i="1" s="1"/>
  <c r="BV294" i="1"/>
  <c r="BW294" i="1" s="1"/>
  <c r="BX294" i="1" s="1"/>
  <c r="BV290" i="1"/>
  <c r="EL290" i="1" s="1"/>
  <c r="DD296" i="1"/>
  <c r="DK297" i="1"/>
  <c r="DK298" i="1"/>
  <c r="BV301" i="1"/>
  <c r="BW301" i="1" s="1"/>
  <c r="BX301" i="1" s="1"/>
  <c r="BV297" i="1"/>
  <c r="EL297" i="1" s="1"/>
  <c r="BV293" i="1"/>
  <c r="BW293" i="1" s="1"/>
  <c r="BX293" i="1" s="1"/>
  <c r="BV289" i="1"/>
  <c r="EL289" i="1" s="1"/>
  <c r="BW303" i="1"/>
  <c r="BX303" i="1" s="1"/>
  <c r="BV300" i="1"/>
  <c r="BW300" i="1" s="1"/>
  <c r="BX300" i="1" s="1"/>
  <c r="BV296" i="1"/>
  <c r="BW296" i="1" s="1"/>
  <c r="BX296" i="1" s="1"/>
  <c r="BV292" i="1"/>
  <c r="EL292" i="1" s="1"/>
  <c r="BV288" i="1"/>
  <c r="BW288" i="1" s="1"/>
  <c r="BX288" i="1" s="1"/>
  <c r="DD290" i="1"/>
  <c r="DD291" i="1"/>
  <c r="DD292" i="1"/>
  <c r="BW307" i="1"/>
  <c r="BX307" i="1" s="1"/>
  <c r="DD289" i="1"/>
  <c r="DK299" i="1"/>
  <c r="DD300" i="1"/>
  <c r="DK301" i="1"/>
  <c r="DK302" i="1"/>
  <c r="DK293" i="1"/>
  <c r="DD294" i="1"/>
  <c r="DD295" i="1"/>
  <c r="DD288" i="1"/>
  <c r="EL300" i="1" l="1"/>
  <c r="BW298" i="1"/>
  <c r="BX298" i="1" s="1"/>
  <c r="BW299" i="1"/>
  <c r="BX299" i="1" s="1"/>
  <c r="BW290" i="1"/>
  <c r="BX290" i="1" s="1"/>
  <c r="EL295" i="1"/>
  <c r="EL294" i="1"/>
  <c r="BW297" i="1"/>
  <c r="BX297" i="1" s="1"/>
  <c r="EL301" i="1"/>
  <c r="EL291" i="1"/>
  <c r="BW302" i="1"/>
  <c r="BX302" i="1" s="1"/>
  <c r="EL296" i="1"/>
  <c r="EL293" i="1"/>
  <c r="EL288" i="1"/>
  <c r="BW289" i="1"/>
  <c r="BX289" i="1" s="1"/>
  <c r="BW292" i="1"/>
  <c r="BX292" i="1" s="1"/>
  <c r="AC15" i="18"/>
  <c r="AD15" i="18" s="1"/>
  <c r="AE15" i="18" s="1"/>
  <c r="E26" i="16"/>
  <c r="EP194" i="1" l="1"/>
  <c r="EP191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S281" i="1"/>
  <c r="S282" i="1"/>
  <c r="S283" i="1"/>
  <c r="S284" i="1"/>
  <c r="S285" i="1"/>
  <c r="S286" i="1"/>
  <c r="S287" i="1"/>
  <c r="DK281" i="1"/>
  <c r="DD282" i="1"/>
  <c r="DK283" i="1"/>
  <c r="DD284" i="1"/>
  <c r="DK285" i="1"/>
  <c r="DD286" i="1"/>
  <c r="DD287" i="1"/>
  <c r="CX281" i="1"/>
  <c r="CX282" i="1"/>
  <c r="CX283" i="1"/>
  <c r="CX284" i="1"/>
  <c r="CX285" i="1"/>
  <c r="CX286" i="1"/>
  <c r="CX287" i="1"/>
  <c r="CV281" i="1"/>
  <c r="CV282" i="1"/>
  <c r="CV283" i="1"/>
  <c r="CV284" i="1"/>
  <c r="CV285" i="1"/>
  <c r="CV286" i="1"/>
  <c r="CV287" i="1"/>
  <c r="DK261" i="1"/>
  <c r="DD262" i="1"/>
  <c r="DK263" i="1"/>
  <c r="DD264" i="1"/>
  <c r="DK265" i="1"/>
  <c r="DD266" i="1"/>
  <c r="DK267" i="1"/>
  <c r="DD268" i="1"/>
  <c r="DK269" i="1"/>
  <c r="DD270" i="1"/>
  <c r="DK271" i="1"/>
  <c r="DD272" i="1"/>
  <c r="DK273" i="1"/>
  <c r="DD274" i="1"/>
  <c r="DK275" i="1"/>
  <c r="DD276" i="1"/>
  <c r="DK277" i="1"/>
  <c r="DD278" i="1"/>
  <c r="DK279" i="1"/>
  <c r="DD280" i="1"/>
  <c r="CX261" i="1"/>
  <c r="CX262" i="1"/>
  <c r="CX263" i="1"/>
  <c r="CX264" i="1"/>
  <c r="CX265" i="1"/>
  <c r="CX266" i="1"/>
  <c r="CX267" i="1"/>
  <c r="CX268" i="1"/>
  <c r="CX269" i="1"/>
  <c r="CX270" i="1"/>
  <c r="CX271" i="1"/>
  <c r="CX272" i="1"/>
  <c r="CX273" i="1"/>
  <c r="CX274" i="1"/>
  <c r="CX275" i="1"/>
  <c r="CX276" i="1"/>
  <c r="CX277" i="1"/>
  <c r="CX278" i="1"/>
  <c r="CX279" i="1"/>
  <c r="CX280" i="1"/>
  <c r="CV261" i="1"/>
  <c r="CV262" i="1"/>
  <c r="CV263" i="1"/>
  <c r="CV264" i="1"/>
  <c r="CV265" i="1"/>
  <c r="CV266" i="1"/>
  <c r="CV267" i="1"/>
  <c r="CV268" i="1"/>
  <c r="CV269" i="1"/>
  <c r="CV270" i="1"/>
  <c r="CV271" i="1"/>
  <c r="CV272" i="1"/>
  <c r="CV273" i="1"/>
  <c r="CV274" i="1"/>
  <c r="CV275" i="1"/>
  <c r="CV276" i="1"/>
  <c r="CV277" i="1"/>
  <c r="CV278" i="1"/>
  <c r="CV279" i="1"/>
  <c r="CV280" i="1"/>
  <c r="CV260" i="1"/>
  <c r="CX260" i="1"/>
  <c r="DK260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H14" i="19"/>
  <c r="G14" i="19"/>
  <c r="E14" i="19"/>
  <c r="C14" i="19"/>
  <c r="DK276" i="1" l="1"/>
  <c r="DK268" i="1"/>
  <c r="DD273" i="1"/>
  <c r="DD265" i="1"/>
  <c r="DK282" i="1"/>
  <c r="DD260" i="1"/>
  <c r="DD279" i="1"/>
  <c r="DD271" i="1"/>
  <c r="DD263" i="1"/>
  <c r="DK280" i="1"/>
  <c r="DK264" i="1"/>
  <c r="DD277" i="1"/>
  <c r="DD269" i="1"/>
  <c r="DD261" i="1"/>
  <c r="DD275" i="1"/>
  <c r="DD267" i="1"/>
  <c r="DK284" i="1"/>
  <c r="DK272" i="1"/>
  <c r="DD285" i="1"/>
  <c r="DK270" i="1"/>
  <c r="DD283" i="1"/>
  <c r="DD281" i="1"/>
  <c r="DK278" i="1"/>
  <c r="DK274" i="1"/>
  <c r="DK266" i="1"/>
  <c r="DK262" i="1"/>
  <c r="DK287" i="1"/>
  <c r="DK286" i="1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DP260" i="1"/>
  <c r="DP261" i="1"/>
  <c r="DP262" i="1"/>
  <c r="DP263" i="1"/>
  <c r="DP264" i="1"/>
  <c r="DP265" i="1"/>
  <c r="DP266" i="1"/>
  <c r="DP267" i="1"/>
  <c r="DP268" i="1"/>
  <c r="DP269" i="1"/>
  <c r="DP270" i="1"/>
  <c r="DP271" i="1"/>
  <c r="DP272" i="1"/>
  <c r="DP273" i="1"/>
  <c r="DP274" i="1"/>
  <c r="DP275" i="1"/>
  <c r="DP276" i="1"/>
  <c r="DP277" i="1"/>
  <c r="DP278" i="1"/>
  <c r="DP279" i="1"/>
  <c r="DP280" i="1"/>
  <c r="DP281" i="1"/>
  <c r="DP282" i="1"/>
  <c r="DP283" i="1"/>
  <c r="DP284" i="1"/>
  <c r="DP285" i="1"/>
  <c r="DP286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DE260" i="1"/>
  <c r="DE261" i="1"/>
  <c r="DE262" i="1"/>
  <c r="DE263" i="1"/>
  <c r="DE264" i="1"/>
  <c r="DE265" i="1"/>
  <c r="DE266" i="1"/>
  <c r="DE267" i="1"/>
  <c r="DE268" i="1"/>
  <c r="DE269" i="1"/>
  <c r="DE270" i="1"/>
  <c r="DE271" i="1"/>
  <c r="DE272" i="1"/>
  <c r="DE273" i="1"/>
  <c r="DE274" i="1"/>
  <c r="DE275" i="1"/>
  <c r="DE276" i="1"/>
  <c r="DE277" i="1"/>
  <c r="DE278" i="1"/>
  <c r="DE279" i="1"/>
  <c r="DE280" i="1"/>
  <c r="DE281" i="1"/>
  <c r="DE282" i="1"/>
  <c r="DE283" i="1"/>
  <c r="DE284" i="1"/>
  <c r="DE285" i="1"/>
  <c r="DE286" i="1"/>
  <c r="DE287" i="1"/>
  <c r="CS260" i="1"/>
  <c r="CS261" i="1"/>
  <c r="CS262" i="1"/>
  <c r="CS263" i="1"/>
  <c r="CS264" i="1"/>
  <c r="CS265" i="1"/>
  <c r="CS266" i="1"/>
  <c r="CS267" i="1"/>
  <c r="CS268" i="1"/>
  <c r="CS269" i="1"/>
  <c r="CS270" i="1"/>
  <c r="CS271" i="1"/>
  <c r="CS272" i="1"/>
  <c r="CS273" i="1"/>
  <c r="CS274" i="1"/>
  <c r="CS275" i="1"/>
  <c r="CS276" i="1"/>
  <c r="CS277" i="1"/>
  <c r="CS278" i="1"/>
  <c r="CS279" i="1"/>
  <c r="CS280" i="1"/>
  <c r="CS281" i="1"/>
  <c r="CS282" i="1"/>
  <c r="CS283" i="1"/>
  <c r="CS284" i="1"/>
  <c r="CS285" i="1"/>
  <c r="CS286" i="1"/>
  <c r="CS287" i="1"/>
  <c r="CJ260" i="1"/>
  <c r="CJ261" i="1"/>
  <c r="CJ262" i="1"/>
  <c r="CJ263" i="1"/>
  <c r="CJ264" i="1"/>
  <c r="CJ265" i="1"/>
  <c r="CJ266" i="1"/>
  <c r="CJ267" i="1"/>
  <c r="CJ268" i="1"/>
  <c r="CJ269" i="1"/>
  <c r="CJ270" i="1"/>
  <c r="CJ271" i="1"/>
  <c r="CJ272" i="1"/>
  <c r="CJ273" i="1"/>
  <c r="CJ274" i="1"/>
  <c r="CJ275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H260" i="1"/>
  <c r="CP260" i="1" s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P273" i="1" s="1"/>
  <c r="CH274" i="1"/>
  <c r="CP274" i="1" s="1"/>
  <c r="CH275" i="1"/>
  <c r="CP275" i="1" s="1"/>
  <c r="CH276" i="1"/>
  <c r="CP276" i="1" s="1"/>
  <c r="CH277" i="1"/>
  <c r="CH278" i="1"/>
  <c r="CH279" i="1"/>
  <c r="CH280" i="1"/>
  <c r="CH281" i="1"/>
  <c r="CH282" i="1"/>
  <c r="CH283" i="1"/>
  <c r="CH284" i="1"/>
  <c r="CH285" i="1"/>
  <c r="CH286" i="1"/>
  <c r="CH287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Z260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BH285" i="1"/>
  <c r="BH286" i="1"/>
  <c r="BH287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A265" i="1"/>
  <c r="BA272" i="1"/>
  <c r="BA279" i="1"/>
  <c r="BA286" i="1"/>
  <c r="AY203" i="1"/>
  <c r="AY272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EP287" i="1"/>
  <c r="EO287" i="1"/>
  <c r="EN287" i="1"/>
  <c r="EM287" i="1"/>
  <c r="DJ287" i="1"/>
  <c r="DB287" i="1"/>
  <c r="CQ287" i="1"/>
  <c r="BM287" i="1"/>
  <c r="EP286" i="1"/>
  <c r="EO286" i="1"/>
  <c r="EN286" i="1"/>
  <c r="EM286" i="1"/>
  <c r="DJ286" i="1"/>
  <c r="DB286" i="1"/>
  <c r="CQ286" i="1"/>
  <c r="BM286" i="1"/>
  <c r="EP285" i="1"/>
  <c r="EO285" i="1"/>
  <c r="EN285" i="1"/>
  <c r="EM285" i="1"/>
  <c r="DJ285" i="1"/>
  <c r="DB285" i="1"/>
  <c r="CQ285" i="1"/>
  <c r="BM285" i="1"/>
  <c r="EP284" i="1"/>
  <c r="EO284" i="1"/>
  <c r="EN284" i="1"/>
  <c r="EM284" i="1"/>
  <c r="DJ284" i="1"/>
  <c r="DB284" i="1"/>
  <c r="CQ284" i="1"/>
  <c r="BM284" i="1"/>
  <c r="EP283" i="1"/>
  <c r="EO283" i="1"/>
  <c r="EN283" i="1"/>
  <c r="EM283" i="1"/>
  <c r="DJ283" i="1"/>
  <c r="DB283" i="1"/>
  <c r="CQ283" i="1"/>
  <c r="BM283" i="1"/>
  <c r="EP282" i="1"/>
  <c r="EO282" i="1"/>
  <c r="EN282" i="1"/>
  <c r="EM282" i="1"/>
  <c r="DJ282" i="1"/>
  <c r="DB282" i="1"/>
  <c r="CQ282" i="1"/>
  <c r="BM282" i="1"/>
  <c r="EP281" i="1"/>
  <c r="EO281" i="1"/>
  <c r="EN281" i="1"/>
  <c r="EM281" i="1"/>
  <c r="DJ281" i="1"/>
  <c r="DB281" i="1"/>
  <c r="CQ281" i="1"/>
  <c r="BM281" i="1"/>
  <c r="EP280" i="1"/>
  <c r="EO280" i="1"/>
  <c r="EN280" i="1"/>
  <c r="EM280" i="1"/>
  <c r="DJ280" i="1"/>
  <c r="DB280" i="1"/>
  <c r="CQ280" i="1"/>
  <c r="BM280" i="1"/>
  <c r="EP279" i="1"/>
  <c r="EO279" i="1"/>
  <c r="EN279" i="1"/>
  <c r="EM279" i="1"/>
  <c r="DJ279" i="1"/>
  <c r="DB279" i="1"/>
  <c r="CQ279" i="1"/>
  <c r="BM279" i="1"/>
  <c r="EP278" i="1"/>
  <c r="EO278" i="1"/>
  <c r="EN278" i="1"/>
  <c r="EM278" i="1"/>
  <c r="DJ278" i="1"/>
  <c r="DB278" i="1"/>
  <c r="CQ278" i="1"/>
  <c r="BM278" i="1"/>
  <c r="EP277" i="1"/>
  <c r="EO277" i="1"/>
  <c r="EN277" i="1"/>
  <c r="EM277" i="1"/>
  <c r="DJ277" i="1"/>
  <c r="DB277" i="1"/>
  <c r="CQ277" i="1"/>
  <c r="BM277" i="1"/>
  <c r="EP276" i="1"/>
  <c r="EO276" i="1"/>
  <c r="EN276" i="1"/>
  <c r="EM276" i="1"/>
  <c r="DJ276" i="1"/>
  <c r="DB276" i="1"/>
  <c r="CQ276" i="1"/>
  <c r="BM276" i="1"/>
  <c r="EP275" i="1"/>
  <c r="EO275" i="1"/>
  <c r="EN275" i="1"/>
  <c r="EM275" i="1"/>
  <c r="DJ275" i="1"/>
  <c r="DB275" i="1"/>
  <c r="CQ275" i="1"/>
  <c r="BM275" i="1"/>
  <c r="EP274" i="1"/>
  <c r="EO274" i="1"/>
  <c r="EN274" i="1"/>
  <c r="EM274" i="1"/>
  <c r="DJ274" i="1"/>
  <c r="DB274" i="1"/>
  <c r="CQ274" i="1"/>
  <c r="BM274" i="1"/>
  <c r="EP273" i="1"/>
  <c r="EO273" i="1"/>
  <c r="EN273" i="1"/>
  <c r="EM273" i="1"/>
  <c r="DJ273" i="1"/>
  <c r="DB273" i="1"/>
  <c r="CQ273" i="1"/>
  <c r="BM273" i="1"/>
  <c r="EP272" i="1"/>
  <c r="EO272" i="1"/>
  <c r="EN272" i="1"/>
  <c r="EM272" i="1"/>
  <c r="DJ272" i="1"/>
  <c r="DB272" i="1"/>
  <c r="CQ272" i="1"/>
  <c r="BM272" i="1"/>
  <c r="EP271" i="1"/>
  <c r="EO271" i="1"/>
  <c r="EN271" i="1"/>
  <c r="EM271" i="1"/>
  <c r="DJ271" i="1"/>
  <c r="DB271" i="1"/>
  <c r="CQ271" i="1"/>
  <c r="BM271" i="1"/>
  <c r="EP270" i="1"/>
  <c r="EO270" i="1"/>
  <c r="EN270" i="1"/>
  <c r="EM270" i="1"/>
  <c r="DJ270" i="1"/>
  <c r="DB270" i="1"/>
  <c r="CQ270" i="1"/>
  <c r="BM270" i="1"/>
  <c r="EP269" i="1"/>
  <c r="EO269" i="1"/>
  <c r="EN269" i="1"/>
  <c r="EM269" i="1"/>
  <c r="DJ269" i="1"/>
  <c r="DB269" i="1"/>
  <c r="CQ269" i="1"/>
  <c r="BM269" i="1"/>
  <c r="EP268" i="1"/>
  <c r="EO268" i="1"/>
  <c r="EN268" i="1"/>
  <c r="EM268" i="1"/>
  <c r="DJ268" i="1"/>
  <c r="DB268" i="1"/>
  <c r="CQ268" i="1"/>
  <c r="BM268" i="1"/>
  <c r="EP267" i="1"/>
  <c r="EO267" i="1"/>
  <c r="EN267" i="1"/>
  <c r="EM267" i="1"/>
  <c r="DJ267" i="1"/>
  <c r="DB267" i="1"/>
  <c r="CQ267" i="1"/>
  <c r="BM267" i="1"/>
  <c r="EP266" i="1"/>
  <c r="EO266" i="1"/>
  <c r="EN266" i="1"/>
  <c r="EM266" i="1"/>
  <c r="DJ266" i="1"/>
  <c r="DB266" i="1"/>
  <c r="CQ266" i="1"/>
  <c r="BM266" i="1"/>
  <c r="EP265" i="1"/>
  <c r="EO265" i="1"/>
  <c r="EN265" i="1"/>
  <c r="EM265" i="1"/>
  <c r="DJ265" i="1"/>
  <c r="DB265" i="1"/>
  <c r="CQ265" i="1"/>
  <c r="BM265" i="1"/>
  <c r="EP264" i="1"/>
  <c r="EO264" i="1"/>
  <c r="EN264" i="1"/>
  <c r="EM264" i="1"/>
  <c r="DJ264" i="1"/>
  <c r="DB264" i="1"/>
  <c r="CQ264" i="1"/>
  <c r="BM264" i="1"/>
  <c r="EP263" i="1"/>
  <c r="EO263" i="1"/>
  <c r="EN263" i="1"/>
  <c r="EM263" i="1"/>
  <c r="DJ263" i="1"/>
  <c r="DB263" i="1"/>
  <c r="CQ263" i="1"/>
  <c r="BM263" i="1"/>
  <c r="EP262" i="1"/>
  <c r="EO262" i="1"/>
  <c r="EN262" i="1"/>
  <c r="EM262" i="1"/>
  <c r="DJ262" i="1"/>
  <c r="DB262" i="1"/>
  <c r="CQ262" i="1"/>
  <c r="BM262" i="1"/>
  <c r="EP261" i="1"/>
  <c r="EO261" i="1"/>
  <c r="EN261" i="1"/>
  <c r="EM261" i="1"/>
  <c r="DJ261" i="1"/>
  <c r="DB261" i="1"/>
  <c r="CQ261" i="1"/>
  <c r="BM261" i="1"/>
  <c r="EP260" i="1"/>
  <c r="EO260" i="1"/>
  <c r="EN260" i="1"/>
  <c r="EM260" i="1"/>
  <c r="DJ260" i="1"/>
  <c r="DB260" i="1"/>
  <c r="CQ260" i="1"/>
  <c r="BM260" i="1"/>
  <c r="B587" i="2"/>
  <c r="B280" i="1" s="1"/>
  <c r="CR280" i="1" s="1"/>
  <c r="Q583" i="2"/>
  <c r="B594" i="2"/>
  <c r="B287" i="1" s="1"/>
  <c r="CR287" i="1" s="1"/>
  <c r="DM594" i="2"/>
  <c r="DC594" i="2"/>
  <c r="CS594" i="2"/>
  <c r="CI594" i="2"/>
  <c r="BY594" i="2"/>
  <c r="BO594" i="2"/>
  <c r="BE594" i="2"/>
  <c r="AU594" i="2"/>
  <c r="AA594" i="2"/>
  <c r="Q594" i="2"/>
  <c r="DM593" i="2"/>
  <c r="DC593" i="2"/>
  <c r="CS593" i="2"/>
  <c r="CI593" i="2"/>
  <c r="BY593" i="2"/>
  <c r="BO593" i="2"/>
  <c r="BE593" i="2"/>
  <c r="AU593" i="2"/>
  <c r="AA593" i="2"/>
  <c r="Q593" i="2"/>
  <c r="B593" i="2"/>
  <c r="B286" i="1" s="1"/>
  <c r="CR286" i="1" s="1"/>
  <c r="HI592" i="2"/>
  <c r="DM592" i="2"/>
  <c r="DC592" i="2"/>
  <c r="CS592" i="2"/>
  <c r="CI592" i="2"/>
  <c r="BY592" i="2"/>
  <c r="BO592" i="2"/>
  <c r="BE592" i="2"/>
  <c r="AU592" i="2"/>
  <c r="AA592" i="2"/>
  <c r="Q592" i="2"/>
  <c r="B592" i="2"/>
  <c r="B285" i="1" s="1"/>
  <c r="CR285" i="1" s="1"/>
  <c r="DM591" i="2"/>
  <c r="DC591" i="2"/>
  <c r="CS591" i="2"/>
  <c r="CI591" i="2"/>
  <c r="BO591" i="2"/>
  <c r="BE591" i="2"/>
  <c r="AU591" i="2"/>
  <c r="AA591" i="2"/>
  <c r="Q591" i="2"/>
  <c r="B591" i="2"/>
  <c r="B284" i="1" s="1"/>
  <c r="CR284" i="1" s="1"/>
  <c r="DM590" i="2"/>
  <c r="DC590" i="2"/>
  <c r="CS590" i="2"/>
  <c r="CI590" i="2"/>
  <c r="BO590" i="2"/>
  <c r="BE590" i="2"/>
  <c r="AU590" i="2"/>
  <c r="AK590" i="2"/>
  <c r="AA590" i="2"/>
  <c r="Q590" i="2"/>
  <c r="B590" i="2"/>
  <c r="B283" i="1" s="1"/>
  <c r="CR283" i="1" s="1"/>
  <c r="DM589" i="2"/>
  <c r="DC589" i="2"/>
  <c r="CS589" i="2"/>
  <c r="CI589" i="2"/>
  <c r="BO589" i="2"/>
  <c r="BE589" i="2"/>
  <c r="AU589" i="2"/>
  <c r="AK589" i="2"/>
  <c r="AA589" i="2"/>
  <c r="Q589" i="2"/>
  <c r="B589" i="2"/>
  <c r="B282" i="1" s="1"/>
  <c r="CR282" i="1" s="1"/>
  <c r="DM588" i="2"/>
  <c r="DC588" i="2"/>
  <c r="CS588" i="2"/>
  <c r="CI588" i="2"/>
  <c r="BO588" i="2"/>
  <c r="BE588" i="2"/>
  <c r="AU588" i="2"/>
  <c r="AK588" i="2"/>
  <c r="AA588" i="2"/>
  <c r="Q588" i="2"/>
  <c r="B588" i="2"/>
  <c r="B281" i="1" s="1"/>
  <c r="CR281" i="1" s="1"/>
  <c r="DM587" i="2"/>
  <c r="DC587" i="2"/>
  <c r="CS587" i="2"/>
  <c r="CI587" i="2"/>
  <c r="BO587" i="2"/>
  <c r="BE587" i="2"/>
  <c r="AU587" i="2"/>
  <c r="AK587" i="2"/>
  <c r="AA587" i="2"/>
  <c r="Q587" i="2"/>
  <c r="DM586" i="2"/>
  <c r="DC586" i="2"/>
  <c r="CS586" i="2"/>
  <c r="CI586" i="2"/>
  <c r="BO586" i="2"/>
  <c r="BE586" i="2"/>
  <c r="AU586" i="2"/>
  <c r="AK586" i="2"/>
  <c r="AA586" i="2"/>
  <c r="Q586" i="2"/>
  <c r="B586" i="2"/>
  <c r="B279" i="1" s="1"/>
  <c r="CR279" i="1" s="1"/>
  <c r="DM585" i="2"/>
  <c r="DC585" i="2"/>
  <c r="CS585" i="2"/>
  <c r="CI585" i="2"/>
  <c r="BO585" i="2"/>
  <c r="BE585" i="2"/>
  <c r="AU585" i="2"/>
  <c r="AK585" i="2"/>
  <c r="AA585" i="2"/>
  <c r="Q585" i="2"/>
  <c r="B585" i="2"/>
  <c r="B278" i="1" s="1"/>
  <c r="CR278" i="1" s="1"/>
  <c r="DM584" i="2"/>
  <c r="CS584" i="2"/>
  <c r="CI584" i="2"/>
  <c r="BO584" i="2"/>
  <c r="BE584" i="2"/>
  <c r="AU584" i="2"/>
  <c r="AK584" i="2"/>
  <c r="AA584" i="2"/>
  <c r="Q584" i="2"/>
  <c r="B584" i="2"/>
  <c r="B277" i="1" s="1"/>
  <c r="CR277" i="1" s="1"/>
  <c r="DM583" i="2"/>
  <c r="CS583" i="2"/>
  <c r="CI583" i="2"/>
  <c r="BO583" i="2"/>
  <c r="BE583" i="2"/>
  <c r="AU583" i="2"/>
  <c r="AA583" i="2"/>
  <c r="B583" i="2"/>
  <c r="B276" i="1" s="1"/>
  <c r="CR276" i="1" s="1"/>
  <c r="DM582" i="2"/>
  <c r="DC582" i="2"/>
  <c r="CS582" i="2"/>
  <c r="CI582" i="2"/>
  <c r="BY582" i="2"/>
  <c r="BO582" i="2"/>
  <c r="BE582" i="2"/>
  <c r="AU582" i="2"/>
  <c r="AA582" i="2"/>
  <c r="Q582" i="2"/>
  <c r="B582" i="2"/>
  <c r="B275" i="1" s="1"/>
  <c r="CR275" i="1" s="1"/>
  <c r="HI581" i="2"/>
  <c r="DM581" i="2"/>
  <c r="DC581" i="2"/>
  <c r="CS581" i="2"/>
  <c r="CI581" i="2"/>
  <c r="BY581" i="2"/>
  <c r="BO581" i="2"/>
  <c r="BE581" i="2"/>
  <c r="AU581" i="2"/>
  <c r="AK581" i="2"/>
  <c r="AA581" i="2"/>
  <c r="Q581" i="2"/>
  <c r="B581" i="2"/>
  <c r="B274" i="1" s="1"/>
  <c r="CR274" i="1" s="1"/>
  <c r="FA580" i="2"/>
  <c r="DM580" i="2"/>
  <c r="DC580" i="2"/>
  <c r="CS580" i="2"/>
  <c r="CI580" i="2"/>
  <c r="BY580" i="2"/>
  <c r="BO580" i="2"/>
  <c r="BE580" i="2"/>
  <c r="AU580" i="2"/>
  <c r="AA580" i="2"/>
  <c r="Q580" i="2"/>
  <c r="B580" i="2"/>
  <c r="B273" i="1" s="1"/>
  <c r="CR273" i="1" s="1"/>
  <c r="DM579" i="2"/>
  <c r="DC579" i="2"/>
  <c r="CS579" i="2"/>
  <c r="CI579" i="2"/>
  <c r="BY579" i="2"/>
  <c r="BO579" i="2"/>
  <c r="BE579" i="2"/>
  <c r="AU579" i="2"/>
  <c r="AA579" i="2"/>
  <c r="Q579" i="2"/>
  <c r="B579" i="2"/>
  <c r="B272" i="1" s="1"/>
  <c r="CR272" i="1" s="1"/>
  <c r="HI578" i="2"/>
  <c r="DM578" i="2"/>
  <c r="DC578" i="2"/>
  <c r="CS578" i="2"/>
  <c r="CI578" i="2"/>
  <c r="BY578" i="2"/>
  <c r="BO578" i="2"/>
  <c r="BE578" i="2"/>
  <c r="AU578" i="2"/>
  <c r="AK578" i="2"/>
  <c r="AA578" i="2"/>
  <c r="Q578" i="2"/>
  <c r="B578" i="2"/>
  <c r="B271" i="1" s="1"/>
  <c r="CR271" i="1" s="1"/>
  <c r="HI577" i="2"/>
  <c r="DM577" i="2"/>
  <c r="DC577" i="2"/>
  <c r="CS577" i="2"/>
  <c r="CI577" i="2"/>
  <c r="BY577" i="2"/>
  <c r="BO577" i="2"/>
  <c r="BE577" i="2"/>
  <c r="AU577" i="2"/>
  <c r="AK577" i="2"/>
  <c r="AA577" i="2"/>
  <c r="Q577" i="2"/>
  <c r="B577" i="2"/>
  <c r="B270" i="1" s="1"/>
  <c r="CR270" i="1" s="1"/>
  <c r="DM576" i="2"/>
  <c r="DC576" i="2"/>
  <c r="CS576" i="2"/>
  <c r="CI576" i="2"/>
  <c r="BY576" i="2"/>
  <c r="BO576" i="2"/>
  <c r="BE576" i="2"/>
  <c r="AU576" i="2"/>
  <c r="AK576" i="2"/>
  <c r="AA576" i="2"/>
  <c r="Q576" i="2"/>
  <c r="B576" i="2"/>
  <c r="B269" i="1" s="1"/>
  <c r="CR269" i="1" s="1"/>
  <c r="HI575" i="2"/>
  <c r="FA575" i="2"/>
  <c r="DM575" i="2"/>
  <c r="DC575" i="2"/>
  <c r="CS575" i="2"/>
  <c r="CI575" i="2"/>
  <c r="BY575" i="2"/>
  <c r="BO575" i="2"/>
  <c r="BE575" i="2"/>
  <c r="AU575" i="2"/>
  <c r="AK575" i="2"/>
  <c r="AA575" i="2"/>
  <c r="Q575" i="2"/>
  <c r="B575" i="2"/>
  <c r="B268" i="1" s="1"/>
  <c r="CR268" i="1" s="1"/>
  <c r="HI574" i="2"/>
  <c r="DM574" i="2"/>
  <c r="DC574" i="2"/>
  <c r="CS574" i="2"/>
  <c r="CI574" i="2"/>
  <c r="BY574" i="2"/>
  <c r="BO574" i="2"/>
  <c r="BE574" i="2"/>
  <c r="AU574" i="2"/>
  <c r="AK574" i="2"/>
  <c r="AA574" i="2"/>
  <c r="Q574" i="2"/>
  <c r="B574" i="2"/>
  <c r="B267" i="1" s="1"/>
  <c r="CR267" i="1" s="1"/>
  <c r="HI573" i="2"/>
  <c r="DM573" i="2"/>
  <c r="DC573" i="2"/>
  <c r="CS573" i="2"/>
  <c r="CI573" i="2"/>
  <c r="BY573" i="2"/>
  <c r="BO573" i="2"/>
  <c r="BE573" i="2"/>
  <c r="AU573" i="2"/>
  <c r="AK573" i="2"/>
  <c r="AA573" i="2"/>
  <c r="Q573" i="2"/>
  <c r="B573" i="2"/>
  <c r="B266" i="1" s="1"/>
  <c r="CR266" i="1" s="1"/>
  <c r="HI572" i="2"/>
  <c r="DM572" i="2"/>
  <c r="DC572" i="2"/>
  <c r="CS572" i="2"/>
  <c r="CI572" i="2"/>
  <c r="BY572" i="2"/>
  <c r="BO572" i="2"/>
  <c r="BE572" i="2"/>
  <c r="AU572" i="2"/>
  <c r="AK572" i="2"/>
  <c r="AA572" i="2"/>
  <c r="Q572" i="2"/>
  <c r="B572" i="2"/>
  <c r="B265" i="1" s="1"/>
  <c r="CR265" i="1" s="1"/>
  <c r="HI571" i="2"/>
  <c r="DM571" i="2"/>
  <c r="DC571" i="2"/>
  <c r="CS571" i="2"/>
  <c r="CI571" i="2"/>
  <c r="BY571" i="2"/>
  <c r="BO571" i="2"/>
  <c r="BE571" i="2"/>
  <c r="AU571" i="2"/>
  <c r="AK571" i="2"/>
  <c r="AA571" i="2"/>
  <c r="Q571" i="2"/>
  <c r="B571" i="2"/>
  <c r="B264" i="1" s="1"/>
  <c r="CR264" i="1" s="1"/>
  <c r="HI570" i="2"/>
  <c r="DC570" i="2"/>
  <c r="CS570" i="2"/>
  <c r="CI570" i="2"/>
  <c r="BY570" i="2"/>
  <c r="BO570" i="2"/>
  <c r="BE570" i="2"/>
  <c r="AU570" i="2"/>
  <c r="AK570" i="2"/>
  <c r="AA570" i="2"/>
  <c r="Q570" i="2"/>
  <c r="B570" i="2"/>
  <c r="B263" i="1" s="1"/>
  <c r="CR263" i="1" s="1"/>
  <c r="HI569" i="2"/>
  <c r="DM569" i="2"/>
  <c r="DC569" i="2"/>
  <c r="CS569" i="2"/>
  <c r="BY569" i="2"/>
  <c r="BO569" i="2"/>
  <c r="BE569" i="2"/>
  <c r="AU569" i="2"/>
  <c r="AA569" i="2"/>
  <c r="Q569" i="2"/>
  <c r="B569" i="2"/>
  <c r="B262" i="1" s="1"/>
  <c r="CR262" i="1" s="1"/>
  <c r="HI568" i="2"/>
  <c r="DW568" i="2"/>
  <c r="DM568" i="2"/>
  <c r="DC568" i="2"/>
  <c r="CS568" i="2"/>
  <c r="BY568" i="2"/>
  <c r="BO568" i="2"/>
  <c r="BE568" i="2"/>
  <c r="AU568" i="2"/>
  <c r="AK568" i="2"/>
  <c r="AA568" i="2"/>
  <c r="B568" i="2"/>
  <c r="B261" i="1" s="1"/>
  <c r="CR261" i="1" s="1"/>
  <c r="HI567" i="2"/>
  <c r="DW567" i="2"/>
  <c r="DM567" i="2"/>
  <c r="DC567" i="2"/>
  <c r="CS567" i="2"/>
  <c r="BY567" i="2"/>
  <c r="BO567" i="2"/>
  <c r="BE567" i="2"/>
  <c r="AU567" i="2"/>
  <c r="AK567" i="2"/>
  <c r="AA567" i="2"/>
  <c r="Q567" i="2"/>
  <c r="B567" i="2"/>
  <c r="B260" i="1" s="1"/>
  <c r="CR260" i="1" s="1"/>
  <c r="CP272" i="1" l="1"/>
  <c r="CP287" i="1"/>
  <c r="CP271" i="1"/>
  <c r="CP286" i="1"/>
  <c r="CP270" i="1"/>
  <c r="CP285" i="1"/>
  <c r="CP269" i="1"/>
  <c r="CP284" i="1"/>
  <c r="CP268" i="1"/>
  <c r="CP283" i="1"/>
  <c r="CP267" i="1"/>
  <c r="CP282" i="1"/>
  <c r="CP266" i="1"/>
  <c r="CP281" i="1"/>
  <c r="CP265" i="1"/>
  <c r="CP280" i="1"/>
  <c r="CP264" i="1"/>
  <c r="CP279" i="1"/>
  <c r="CP263" i="1"/>
  <c r="CP278" i="1"/>
  <c r="CP262" i="1"/>
  <c r="CP277" i="1"/>
  <c r="CP261" i="1"/>
  <c r="BV287" i="1"/>
  <c r="BW287" i="1" s="1"/>
  <c r="BX287" i="1" s="1"/>
  <c r="BV283" i="1"/>
  <c r="BW283" i="1" s="1"/>
  <c r="BX283" i="1" s="1"/>
  <c r="BV279" i="1"/>
  <c r="EL279" i="1" s="1"/>
  <c r="BV275" i="1"/>
  <c r="BW275" i="1" s="1"/>
  <c r="BX275" i="1" s="1"/>
  <c r="BV271" i="1"/>
  <c r="BW271" i="1" s="1"/>
  <c r="BX271" i="1" s="1"/>
  <c r="BV267" i="1"/>
  <c r="EL267" i="1" s="1"/>
  <c r="BV263" i="1"/>
  <c r="BW263" i="1" s="1"/>
  <c r="BX263" i="1" s="1"/>
  <c r="BV284" i="1"/>
  <c r="BW284" i="1" s="1"/>
  <c r="BX284" i="1" s="1"/>
  <c r="BV280" i="1"/>
  <c r="EL280" i="1" s="1"/>
  <c r="BV276" i="1"/>
  <c r="EL276" i="1" s="1"/>
  <c r="BV272" i="1"/>
  <c r="EL272" i="1" s="1"/>
  <c r="BV268" i="1"/>
  <c r="EL268" i="1" s="1"/>
  <c r="BV264" i="1"/>
  <c r="EL264" i="1" s="1"/>
  <c r="BV260" i="1"/>
  <c r="BW260" i="1" s="1"/>
  <c r="BX260" i="1" s="1"/>
  <c r="BV286" i="1"/>
  <c r="EL286" i="1" s="1"/>
  <c r="BV282" i="1"/>
  <c r="BW282" i="1" s="1"/>
  <c r="BX282" i="1" s="1"/>
  <c r="BV278" i="1"/>
  <c r="EL278" i="1" s="1"/>
  <c r="BV274" i="1"/>
  <c r="BW274" i="1" s="1"/>
  <c r="BX274" i="1" s="1"/>
  <c r="BV270" i="1"/>
  <c r="EL270" i="1" s="1"/>
  <c r="BV266" i="1"/>
  <c r="BW266" i="1" s="1"/>
  <c r="BX266" i="1" s="1"/>
  <c r="BV262" i="1"/>
  <c r="EL262" i="1" s="1"/>
  <c r="BV285" i="1"/>
  <c r="BW285" i="1" s="1"/>
  <c r="BX285" i="1" s="1"/>
  <c r="BV281" i="1"/>
  <c r="EL281" i="1" s="1"/>
  <c r="BV277" i="1"/>
  <c r="BW277" i="1" s="1"/>
  <c r="BX277" i="1" s="1"/>
  <c r="BV273" i="1"/>
  <c r="EL273" i="1" s="1"/>
  <c r="BV269" i="1"/>
  <c r="EL269" i="1" s="1"/>
  <c r="BV265" i="1"/>
  <c r="BW265" i="1" s="1"/>
  <c r="BX265" i="1" s="1"/>
  <c r="BV261" i="1"/>
  <c r="BW261" i="1" s="1"/>
  <c r="BX261" i="1" s="1"/>
  <c r="BW276" i="1"/>
  <c r="BX276" i="1" s="1"/>
  <c r="E25" i="16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CJ247" i="1"/>
  <c r="CJ248" i="1"/>
  <c r="CJ249" i="1"/>
  <c r="CJ250" i="1"/>
  <c r="CJ251" i="1"/>
  <c r="CJ252" i="1"/>
  <c r="CJ253" i="1"/>
  <c r="CJ254" i="1"/>
  <c r="CJ255" i="1"/>
  <c r="CJ256" i="1"/>
  <c r="CJ257" i="1"/>
  <c r="CJ258" i="1"/>
  <c r="CJ259" i="1"/>
  <c r="CH247" i="1"/>
  <c r="CH248" i="1"/>
  <c r="CH249" i="1"/>
  <c r="CH250" i="1"/>
  <c r="CH251" i="1"/>
  <c r="CH252" i="1"/>
  <c r="CH253" i="1"/>
  <c r="CH254" i="1"/>
  <c r="CH255" i="1"/>
  <c r="CH256" i="1"/>
  <c r="CP256" i="1" s="1"/>
  <c r="CH257" i="1"/>
  <c r="CP257" i="1" s="1"/>
  <c r="CH258" i="1"/>
  <c r="CH259" i="1"/>
  <c r="CJ246" i="1"/>
  <c r="CH246" i="1"/>
  <c r="CP246" i="1" s="1"/>
  <c r="CJ244" i="1"/>
  <c r="CJ245" i="1"/>
  <c r="CH244" i="1"/>
  <c r="CP244" i="1" s="1"/>
  <c r="CH245" i="1"/>
  <c r="CP245" i="1" s="1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50" i="15"/>
  <c r="J547" i="15"/>
  <c r="J548" i="15"/>
  <c r="J549" i="15"/>
  <c r="G13" i="19"/>
  <c r="H13" i="19"/>
  <c r="CJ243" i="1"/>
  <c r="CJ242" i="1"/>
  <c r="CH243" i="1"/>
  <c r="CP243" i="1" s="1"/>
  <c r="CH242" i="1"/>
  <c r="CP242" i="1" s="1"/>
  <c r="CP255" i="1" l="1"/>
  <c r="CP253" i="1"/>
  <c r="CP252" i="1"/>
  <c r="CP251" i="1"/>
  <c r="CP247" i="1"/>
  <c r="CP250" i="1"/>
  <c r="CP248" i="1"/>
  <c r="BW280" i="1"/>
  <c r="BX280" i="1" s="1"/>
  <c r="CP254" i="1"/>
  <c r="CP259" i="1"/>
  <c r="CP249" i="1"/>
  <c r="CP258" i="1"/>
  <c r="EL287" i="1"/>
  <c r="BW262" i="1"/>
  <c r="BX262" i="1" s="1"/>
  <c r="EL260" i="1"/>
  <c r="EL283" i="1"/>
  <c r="BW264" i="1"/>
  <c r="BX264" i="1" s="1"/>
  <c r="BW269" i="1"/>
  <c r="BX269" i="1" s="1"/>
  <c r="BW267" i="1"/>
  <c r="BX267" i="1" s="1"/>
  <c r="EL271" i="1"/>
  <c r="BW278" i="1"/>
  <c r="BX278" i="1" s="1"/>
  <c r="BW273" i="1"/>
  <c r="BX273" i="1" s="1"/>
  <c r="BW279" i="1"/>
  <c r="BX279" i="1" s="1"/>
  <c r="EL263" i="1"/>
  <c r="EL274" i="1"/>
  <c r="EL285" i="1"/>
  <c r="BW272" i="1"/>
  <c r="BX272" i="1" s="1"/>
  <c r="BW268" i="1"/>
  <c r="BX268" i="1" s="1"/>
  <c r="EL275" i="1"/>
  <c r="EL277" i="1"/>
  <c r="EL261" i="1"/>
  <c r="EL266" i="1"/>
  <c r="EL282" i="1"/>
  <c r="EL284" i="1"/>
  <c r="BW286" i="1"/>
  <c r="BX286" i="1" s="1"/>
  <c r="BW281" i="1"/>
  <c r="BX281" i="1" s="1"/>
  <c r="BW270" i="1"/>
  <c r="BX270" i="1" s="1"/>
  <c r="EL265" i="1"/>
  <c r="DP242" i="1"/>
  <c r="DP243" i="1"/>
  <c r="DP244" i="1"/>
  <c r="DP245" i="1"/>
  <c r="DP246" i="1"/>
  <c r="DP247" i="1"/>
  <c r="DP248" i="1"/>
  <c r="DP249" i="1"/>
  <c r="DP250" i="1"/>
  <c r="DP251" i="1"/>
  <c r="DP252" i="1"/>
  <c r="DP253" i="1"/>
  <c r="DP254" i="1"/>
  <c r="DP255" i="1"/>
  <c r="DP256" i="1"/>
  <c r="DP257" i="1"/>
  <c r="DP258" i="1"/>
  <c r="DP259" i="1"/>
  <c r="DN216" i="1"/>
  <c r="DE242" i="1"/>
  <c r="DE243" i="1"/>
  <c r="DE244" i="1"/>
  <c r="DE245" i="1"/>
  <c r="DE246" i="1"/>
  <c r="DE247" i="1"/>
  <c r="DE248" i="1"/>
  <c r="DE249" i="1"/>
  <c r="DE250" i="1"/>
  <c r="DE251" i="1"/>
  <c r="DE252" i="1"/>
  <c r="DE253" i="1"/>
  <c r="DE254" i="1"/>
  <c r="DE255" i="1"/>
  <c r="DE256" i="1"/>
  <c r="DE257" i="1"/>
  <c r="DE258" i="1"/>
  <c r="DE259" i="1"/>
  <c r="DD242" i="1"/>
  <c r="DK243" i="1"/>
  <c r="DD244" i="1"/>
  <c r="DD245" i="1"/>
  <c r="DD246" i="1"/>
  <c r="DK247" i="1"/>
  <c r="DK248" i="1"/>
  <c r="DD249" i="1"/>
  <c r="DD250" i="1"/>
  <c r="DK251" i="1"/>
  <c r="DK252" i="1"/>
  <c r="DK253" i="1"/>
  <c r="DD254" i="1"/>
  <c r="DD255" i="1"/>
  <c r="DK256" i="1"/>
  <c r="DK257" i="1"/>
  <c r="DD258" i="1"/>
  <c r="DD259" i="1"/>
  <c r="CX242" i="1"/>
  <c r="CX243" i="1"/>
  <c r="CX244" i="1"/>
  <c r="CX245" i="1"/>
  <c r="CX246" i="1"/>
  <c r="CX247" i="1"/>
  <c r="CX248" i="1"/>
  <c r="CX249" i="1"/>
  <c r="CX250" i="1"/>
  <c r="CX251" i="1"/>
  <c r="CX252" i="1"/>
  <c r="CX253" i="1"/>
  <c r="CX254" i="1"/>
  <c r="CX255" i="1"/>
  <c r="CX256" i="1"/>
  <c r="CX257" i="1"/>
  <c r="CX258" i="1"/>
  <c r="CX259" i="1"/>
  <c r="CV242" i="1"/>
  <c r="CV243" i="1"/>
  <c r="CV244" i="1"/>
  <c r="CV245" i="1"/>
  <c r="CV246" i="1"/>
  <c r="CV247" i="1"/>
  <c r="CV248" i="1"/>
  <c r="CV249" i="1"/>
  <c r="CV250" i="1"/>
  <c r="CV251" i="1"/>
  <c r="CV252" i="1"/>
  <c r="CV253" i="1"/>
  <c r="CV254" i="1"/>
  <c r="CV255" i="1"/>
  <c r="CV256" i="1"/>
  <c r="CV257" i="1"/>
  <c r="CV258" i="1"/>
  <c r="CV259" i="1"/>
  <c r="CS242" i="1"/>
  <c r="CS243" i="1"/>
  <c r="CS244" i="1"/>
  <c r="CS245" i="1"/>
  <c r="CS246" i="1"/>
  <c r="CS247" i="1"/>
  <c r="CS248" i="1"/>
  <c r="CS249" i="1"/>
  <c r="CS250" i="1"/>
  <c r="CS251" i="1"/>
  <c r="CS252" i="1"/>
  <c r="CS253" i="1"/>
  <c r="CS254" i="1"/>
  <c r="CS255" i="1"/>
  <c r="CS256" i="1"/>
  <c r="CS257" i="1"/>
  <c r="CS258" i="1"/>
  <c r="CS259" i="1"/>
  <c r="CD242" i="1"/>
  <c r="CD243" i="1"/>
  <c r="CD244" i="1"/>
  <c r="CD245" i="1"/>
  <c r="CD246" i="1"/>
  <c r="CD247" i="1"/>
  <c r="CD248" i="1"/>
  <c r="CD249" i="1"/>
  <c r="CD250" i="1"/>
  <c r="CD251" i="1"/>
  <c r="CD252" i="1"/>
  <c r="CD253" i="1"/>
  <c r="CD254" i="1"/>
  <c r="CD255" i="1"/>
  <c r="CD256" i="1"/>
  <c r="CD257" i="1"/>
  <c r="CD258" i="1"/>
  <c r="CD259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A259" i="1"/>
  <c r="BA252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G250" i="1"/>
  <c r="AG251" i="1"/>
  <c r="AG252" i="1"/>
  <c r="AG253" i="1"/>
  <c r="AG254" i="1"/>
  <c r="AG255" i="1"/>
  <c r="AG256" i="1"/>
  <c r="AG257" i="1"/>
  <c r="AG258" i="1"/>
  <c r="AG259" i="1"/>
  <c r="AG242" i="1"/>
  <c r="AG243" i="1"/>
  <c r="AG244" i="1"/>
  <c r="AG245" i="1"/>
  <c r="AG246" i="1"/>
  <c r="AG247" i="1"/>
  <c r="AG248" i="1"/>
  <c r="AG249" i="1"/>
  <c r="S251" i="1"/>
  <c r="S252" i="1"/>
  <c r="S253" i="1"/>
  <c r="S254" i="1"/>
  <c r="S255" i="1"/>
  <c r="S256" i="1"/>
  <c r="S257" i="1"/>
  <c r="S258" i="1"/>
  <c r="S259" i="1"/>
  <c r="S242" i="1"/>
  <c r="S243" i="1"/>
  <c r="S244" i="1"/>
  <c r="S245" i="1"/>
  <c r="S246" i="1"/>
  <c r="S247" i="1"/>
  <c r="S248" i="1"/>
  <c r="S249" i="1"/>
  <c r="S250" i="1"/>
  <c r="E13" i="19"/>
  <c r="C13" i="19"/>
  <c r="AC16" i="18"/>
  <c r="AD16" i="18" s="1"/>
  <c r="AE16" i="18" s="1"/>
  <c r="EP259" i="1"/>
  <c r="EO259" i="1"/>
  <c r="EN259" i="1"/>
  <c r="EM259" i="1"/>
  <c r="DJ259" i="1"/>
  <c r="DB259" i="1"/>
  <c r="CQ259" i="1"/>
  <c r="BY259" i="1"/>
  <c r="BM259" i="1"/>
  <c r="EP258" i="1"/>
  <c r="EO258" i="1"/>
  <c r="EN258" i="1"/>
  <c r="EM258" i="1"/>
  <c r="DJ258" i="1"/>
  <c r="DB258" i="1"/>
  <c r="CQ258" i="1"/>
  <c r="BY258" i="1"/>
  <c r="BM258" i="1"/>
  <c r="EP257" i="1"/>
  <c r="EO257" i="1"/>
  <c r="EN257" i="1"/>
  <c r="EM257" i="1"/>
  <c r="DJ257" i="1"/>
  <c r="DB257" i="1"/>
  <c r="CQ257" i="1"/>
  <c r="BY257" i="1"/>
  <c r="BM257" i="1"/>
  <c r="EP256" i="1"/>
  <c r="EO256" i="1"/>
  <c r="EN256" i="1"/>
  <c r="EM256" i="1"/>
  <c r="DJ256" i="1"/>
  <c r="DB256" i="1"/>
  <c r="CQ256" i="1"/>
  <c r="BY256" i="1"/>
  <c r="BM256" i="1"/>
  <c r="EP255" i="1"/>
  <c r="EO255" i="1"/>
  <c r="EN255" i="1"/>
  <c r="EM255" i="1"/>
  <c r="DJ255" i="1"/>
  <c r="DB255" i="1"/>
  <c r="CQ255" i="1"/>
  <c r="BY255" i="1"/>
  <c r="BM255" i="1"/>
  <c r="EP254" i="1"/>
  <c r="EO254" i="1"/>
  <c r="EN254" i="1"/>
  <c r="EM254" i="1"/>
  <c r="DJ254" i="1"/>
  <c r="DB254" i="1"/>
  <c r="CQ254" i="1"/>
  <c r="BY254" i="1"/>
  <c r="BM254" i="1"/>
  <c r="EP253" i="1"/>
  <c r="EO253" i="1"/>
  <c r="EN253" i="1"/>
  <c r="EM253" i="1"/>
  <c r="DJ253" i="1"/>
  <c r="DB253" i="1"/>
  <c r="CQ253" i="1"/>
  <c r="BY253" i="1"/>
  <c r="BM253" i="1"/>
  <c r="EP252" i="1"/>
  <c r="EO252" i="1"/>
  <c r="EN252" i="1"/>
  <c r="EM252" i="1"/>
  <c r="DJ252" i="1"/>
  <c r="DB252" i="1"/>
  <c r="CQ252" i="1"/>
  <c r="BY252" i="1"/>
  <c r="BM252" i="1"/>
  <c r="EP251" i="1"/>
  <c r="EO251" i="1"/>
  <c r="EN251" i="1"/>
  <c r="EM251" i="1"/>
  <c r="DJ251" i="1"/>
  <c r="DB251" i="1"/>
  <c r="CQ251" i="1"/>
  <c r="BY251" i="1"/>
  <c r="BM251" i="1"/>
  <c r="EP250" i="1"/>
  <c r="EO250" i="1"/>
  <c r="EN250" i="1"/>
  <c r="EM250" i="1"/>
  <c r="DJ250" i="1"/>
  <c r="DB250" i="1"/>
  <c r="CQ250" i="1"/>
  <c r="BY250" i="1"/>
  <c r="BM250" i="1"/>
  <c r="EP249" i="1"/>
  <c r="EO249" i="1"/>
  <c r="EN249" i="1"/>
  <c r="EM249" i="1"/>
  <c r="DJ249" i="1"/>
  <c r="DB249" i="1"/>
  <c r="CQ249" i="1"/>
  <c r="BY249" i="1"/>
  <c r="BM249" i="1"/>
  <c r="EP248" i="1"/>
  <c r="EO248" i="1"/>
  <c r="EN248" i="1"/>
  <c r="EM248" i="1"/>
  <c r="DJ248" i="1"/>
  <c r="DB248" i="1"/>
  <c r="CQ248" i="1"/>
  <c r="BY248" i="1"/>
  <c r="BM248" i="1"/>
  <c r="EP247" i="1"/>
  <c r="EO247" i="1"/>
  <c r="EN247" i="1"/>
  <c r="EM247" i="1"/>
  <c r="DJ247" i="1"/>
  <c r="DB247" i="1"/>
  <c r="CQ247" i="1"/>
  <c r="BY247" i="1"/>
  <c r="BM247" i="1"/>
  <c r="EP246" i="1"/>
  <c r="EO246" i="1"/>
  <c r="EN246" i="1"/>
  <c r="EM246" i="1"/>
  <c r="DJ246" i="1"/>
  <c r="DB246" i="1"/>
  <c r="CQ246" i="1"/>
  <c r="BY246" i="1"/>
  <c r="BM246" i="1"/>
  <c r="EP245" i="1"/>
  <c r="EO245" i="1"/>
  <c r="EN245" i="1"/>
  <c r="EM245" i="1"/>
  <c r="DJ245" i="1"/>
  <c r="DB245" i="1"/>
  <c r="CQ245" i="1"/>
  <c r="BY245" i="1"/>
  <c r="BM245" i="1"/>
  <c r="EP244" i="1"/>
  <c r="EO244" i="1"/>
  <c r="EN244" i="1"/>
  <c r="EM244" i="1"/>
  <c r="DJ244" i="1"/>
  <c r="DB244" i="1"/>
  <c r="CQ244" i="1"/>
  <c r="BY244" i="1"/>
  <c r="BM244" i="1"/>
  <c r="EP243" i="1"/>
  <c r="EO243" i="1"/>
  <c r="EN243" i="1"/>
  <c r="EM243" i="1"/>
  <c r="DJ243" i="1"/>
  <c r="DB243" i="1"/>
  <c r="CQ243" i="1"/>
  <c r="BY243" i="1"/>
  <c r="BM243" i="1"/>
  <c r="EP242" i="1"/>
  <c r="EO242" i="1"/>
  <c r="EN242" i="1"/>
  <c r="EM242" i="1"/>
  <c r="DJ242" i="1"/>
  <c r="DB242" i="1"/>
  <c r="CQ242" i="1"/>
  <c r="BY242" i="1"/>
  <c r="BM242" i="1"/>
  <c r="HI566" i="2"/>
  <c r="DW566" i="2"/>
  <c r="DM566" i="2"/>
  <c r="DC566" i="2"/>
  <c r="CS566" i="2"/>
  <c r="BY566" i="2"/>
  <c r="BO566" i="2"/>
  <c r="BE566" i="2"/>
  <c r="AA566" i="2"/>
  <c r="Q566" i="2"/>
  <c r="B566" i="2"/>
  <c r="B259" i="1" s="1"/>
  <c r="CR259" i="1" s="1"/>
  <c r="HI565" i="2"/>
  <c r="DW565" i="2"/>
  <c r="DM565" i="2"/>
  <c r="DC565" i="2"/>
  <c r="BY565" i="2"/>
  <c r="BO565" i="2"/>
  <c r="BE565" i="2"/>
  <c r="AU565" i="2"/>
  <c r="AK565" i="2"/>
  <c r="AA565" i="2"/>
  <c r="Q565" i="2"/>
  <c r="B565" i="2"/>
  <c r="B258" i="1" s="1"/>
  <c r="CR258" i="1" s="1"/>
  <c r="HI564" i="2"/>
  <c r="DW564" i="2"/>
  <c r="DM564" i="2"/>
  <c r="DC564" i="2"/>
  <c r="CS564" i="2"/>
  <c r="BY564" i="2"/>
  <c r="BO564" i="2"/>
  <c r="BE564" i="2"/>
  <c r="AU564" i="2"/>
  <c r="AA564" i="2"/>
  <c r="Q564" i="2"/>
  <c r="B564" i="2"/>
  <c r="B257" i="1" s="1"/>
  <c r="CR257" i="1" s="1"/>
  <c r="HI563" i="2"/>
  <c r="DW563" i="2"/>
  <c r="DM563" i="2"/>
  <c r="DC563" i="2"/>
  <c r="CS563" i="2"/>
  <c r="BY563" i="2"/>
  <c r="BO563" i="2"/>
  <c r="BE563" i="2"/>
  <c r="AU563" i="2"/>
  <c r="AK563" i="2"/>
  <c r="AA563" i="2"/>
  <c r="Q563" i="2"/>
  <c r="B563" i="2"/>
  <c r="B256" i="1" s="1"/>
  <c r="CR256" i="1" s="1"/>
  <c r="HI562" i="2"/>
  <c r="DM562" i="2"/>
  <c r="DC562" i="2"/>
  <c r="CS562" i="2"/>
  <c r="BY562" i="2"/>
  <c r="BO562" i="2"/>
  <c r="BE562" i="2"/>
  <c r="AU562" i="2"/>
  <c r="AA562" i="2"/>
  <c r="Q562" i="2"/>
  <c r="B562" i="2"/>
  <c r="B255" i="1" s="1"/>
  <c r="CR255" i="1" s="1"/>
  <c r="HI561" i="2"/>
  <c r="DM561" i="2"/>
  <c r="DC561" i="2"/>
  <c r="CI561" i="2"/>
  <c r="BY561" i="2"/>
  <c r="BO561" i="2"/>
  <c r="BE561" i="2"/>
  <c r="AU561" i="2"/>
  <c r="AK561" i="2"/>
  <c r="AA561" i="2"/>
  <c r="Q561" i="2"/>
  <c r="B561" i="2"/>
  <c r="B254" i="1" s="1"/>
  <c r="CR254" i="1" s="1"/>
  <c r="HI560" i="2"/>
  <c r="DW560" i="2"/>
  <c r="DM560" i="2"/>
  <c r="DC560" i="2"/>
  <c r="CS560" i="2"/>
  <c r="CI560" i="2"/>
  <c r="BY560" i="2"/>
  <c r="BO560" i="2"/>
  <c r="BE560" i="2"/>
  <c r="AU560" i="2"/>
  <c r="AK560" i="2"/>
  <c r="AA560" i="2"/>
  <c r="Q560" i="2"/>
  <c r="B560" i="2"/>
  <c r="B253" i="1" s="1"/>
  <c r="CR253" i="1" s="1"/>
  <c r="HI559" i="2"/>
  <c r="FA559" i="2"/>
  <c r="DM559" i="2"/>
  <c r="DC559" i="2"/>
  <c r="CS559" i="2"/>
  <c r="CI559" i="2"/>
  <c r="BY559" i="2"/>
  <c r="BO559" i="2"/>
  <c r="BE559" i="2"/>
  <c r="AU559" i="2"/>
  <c r="AA559" i="2"/>
  <c r="Q559" i="2"/>
  <c r="B559" i="2"/>
  <c r="B252" i="1" s="1"/>
  <c r="CR252" i="1" s="1"/>
  <c r="HI558" i="2"/>
  <c r="FA558" i="2"/>
  <c r="DM558" i="2"/>
  <c r="DC558" i="2"/>
  <c r="CS558" i="2"/>
  <c r="CI558" i="2"/>
  <c r="BY558" i="2"/>
  <c r="BO558" i="2"/>
  <c r="BE558" i="2"/>
  <c r="AU558" i="2"/>
  <c r="AA558" i="2"/>
  <c r="Q558" i="2"/>
  <c r="B558" i="2"/>
  <c r="B251" i="1" s="1"/>
  <c r="CR251" i="1" s="1"/>
  <c r="HI557" i="2"/>
  <c r="DW557" i="2"/>
  <c r="DM557" i="2"/>
  <c r="DC557" i="2"/>
  <c r="CS557" i="2"/>
  <c r="CI557" i="2"/>
  <c r="BY557" i="2"/>
  <c r="BO557" i="2"/>
  <c r="BE557" i="2"/>
  <c r="AA557" i="2"/>
  <c r="Q557" i="2"/>
  <c r="B557" i="2"/>
  <c r="B250" i="1" s="1"/>
  <c r="CR250" i="1" s="1"/>
  <c r="HI556" i="2"/>
  <c r="DW556" i="2"/>
  <c r="DM556" i="2"/>
  <c r="DC556" i="2"/>
  <c r="CS556" i="2"/>
  <c r="BO556" i="2"/>
  <c r="BE556" i="2"/>
  <c r="AU556" i="2"/>
  <c r="AK556" i="2"/>
  <c r="AA556" i="2"/>
  <c r="Q556" i="2"/>
  <c r="B556" i="2"/>
  <c r="B249" i="1" s="1"/>
  <c r="CR249" i="1" s="1"/>
  <c r="HI555" i="2"/>
  <c r="DW555" i="2"/>
  <c r="DM555" i="2"/>
  <c r="DC555" i="2"/>
  <c r="CI555" i="2"/>
  <c r="BY555" i="2"/>
  <c r="BO555" i="2"/>
  <c r="BE555" i="2"/>
  <c r="AU555" i="2"/>
  <c r="AA555" i="2"/>
  <c r="Q555" i="2"/>
  <c r="B555" i="2"/>
  <c r="B248" i="1" s="1"/>
  <c r="CR248" i="1" s="1"/>
  <c r="HI554" i="2"/>
  <c r="DM554" i="2"/>
  <c r="DC554" i="2"/>
  <c r="CS554" i="2"/>
  <c r="CI554" i="2"/>
  <c r="BY554" i="2"/>
  <c r="BO554" i="2"/>
  <c r="BE554" i="2"/>
  <c r="AU554" i="2"/>
  <c r="AA554" i="2"/>
  <c r="Q554" i="2"/>
  <c r="B554" i="2"/>
  <c r="B247" i="1" s="1"/>
  <c r="CR247" i="1" s="1"/>
  <c r="HI553" i="2"/>
  <c r="DM553" i="2"/>
  <c r="DC553" i="2"/>
  <c r="CS553" i="2"/>
  <c r="CI553" i="2"/>
  <c r="BY553" i="2"/>
  <c r="BO553" i="2"/>
  <c r="BE553" i="2"/>
  <c r="AU553" i="2"/>
  <c r="AA553" i="2"/>
  <c r="Q553" i="2"/>
  <c r="B553" i="2"/>
  <c r="B246" i="1" s="1"/>
  <c r="CR246" i="1" s="1"/>
  <c r="HI552" i="2"/>
  <c r="FA552" i="2"/>
  <c r="DM552" i="2"/>
  <c r="DC552" i="2"/>
  <c r="CS552" i="2"/>
  <c r="CI552" i="2"/>
  <c r="BY552" i="2"/>
  <c r="BO552" i="2"/>
  <c r="BE552" i="2"/>
  <c r="AU552" i="2"/>
  <c r="AK552" i="2"/>
  <c r="AA552" i="2"/>
  <c r="Q552" i="2"/>
  <c r="B552" i="2"/>
  <c r="B245" i="1" s="1"/>
  <c r="CR245" i="1" s="1"/>
  <c r="HI551" i="2"/>
  <c r="FA551" i="2"/>
  <c r="DW551" i="2"/>
  <c r="DM551" i="2"/>
  <c r="DC551" i="2"/>
  <c r="CS551" i="2"/>
  <c r="CI551" i="2"/>
  <c r="BY551" i="2"/>
  <c r="BO551" i="2"/>
  <c r="BE551" i="2"/>
  <c r="AU551" i="2"/>
  <c r="AA551" i="2"/>
  <c r="Q551" i="2"/>
  <c r="B551" i="2"/>
  <c r="B244" i="1" s="1"/>
  <c r="CR244" i="1" s="1"/>
  <c r="HI550" i="2"/>
  <c r="DW550" i="2"/>
  <c r="DM550" i="2"/>
  <c r="DC550" i="2"/>
  <c r="CS550" i="2"/>
  <c r="CI550" i="2"/>
  <c r="BY550" i="2"/>
  <c r="BO550" i="2"/>
  <c r="BE550" i="2"/>
  <c r="AU550" i="2"/>
  <c r="AA550" i="2"/>
  <c r="Q550" i="2"/>
  <c r="B550" i="2"/>
  <c r="B243" i="1" s="1"/>
  <c r="CR243" i="1" s="1"/>
  <c r="HI549" i="2"/>
  <c r="DW549" i="2"/>
  <c r="DM549" i="2"/>
  <c r="DC549" i="2"/>
  <c r="CS549" i="2"/>
  <c r="CI549" i="2"/>
  <c r="BY549" i="2"/>
  <c r="BO549" i="2"/>
  <c r="BE549" i="2"/>
  <c r="AU549" i="2"/>
  <c r="AA549" i="2"/>
  <c r="Q549" i="2"/>
  <c r="B549" i="2"/>
  <c r="B242" i="1" s="1"/>
  <c r="CR242" i="1" s="1"/>
  <c r="BV256" i="1" l="1"/>
  <c r="BW256" i="1" s="1"/>
  <c r="BX256" i="1" s="1"/>
  <c r="BV252" i="1"/>
  <c r="EL252" i="1" s="1"/>
  <c r="BV248" i="1"/>
  <c r="EL248" i="1" s="1"/>
  <c r="BV244" i="1"/>
  <c r="EL244" i="1" s="1"/>
  <c r="BV257" i="1"/>
  <c r="BW257" i="1" s="1"/>
  <c r="BX257" i="1" s="1"/>
  <c r="BV253" i="1"/>
  <c r="EL253" i="1" s="1"/>
  <c r="BV249" i="1"/>
  <c r="EL249" i="1" s="1"/>
  <c r="BV245" i="1"/>
  <c r="BW245" i="1" s="1"/>
  <c r="BX245" i="1" s="1"/>
  <c r="DK250" i="1"/>
  <c r="BV258" i="1"/>
  <c r="EL258" i="1" s="1"/>
  <c r="BV254" i="1"/>
  <c r="EL254" i="1" s="1"/>
  <c r="BV250" i="1"/>
  <c r="EL250" i="1" s="1"/>
  <c r="BV246" i="1"/>
  <c r="BW246" i="1" s="1"/>
  <c r="BX246" i="1" s="1"/>
  <c r="BV242" i="1"/>
  <c r="EL242" i="1" s="1"/>
  <c r="BV259" i="1"/>
  <c r="EL259" i="1" s="1"/>
  <c r="BV255" i="1"/>
  <c r="BW255" i="1" s="1"/>
  <c r="BX255" i="1" s="1"/>
  <c r="BV251" i="1"/>
  <c r="EL251" i="1" s="1"/>
  <c r="BV247" i="1"/>
  <c r="BW247" i="1" s="1"/>
  <c r="BX247" i="1" s="1"/>
  <c r="BV243" i="1"/>
  <c r="EL243" i="1" s="1"/>
  <c r="DK246" i="1"/>
  <c r="DD253" i="1"/>
  <c r="DK255" i="1"/>
  <c r="DD257" i="1"/>
  <c r="DK242" i="1"/>
  <c r="EL256" i="1"/>
  <c r="DD256" i="1"/>
  <c r="DD251" i="1"/>
  <c r="DD247" i="1"/>
  <c r="DD243" i="1"/>
  <c r="DK258" i="1"/>
  <c r="DK254" i="1"/>
  <c r="DK249" i="1"/>
  <c r="DK245" i="1"/>
  <c r="DD248" i="1"/>
  <c r="DK244" i="1"/>
  <c r="DK259" i="1"/>
  <c r="DD252" i="1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276" i="15"/>
  <c r="CJ241" i="1"/>
  <c r="CJ240" i="1"/>
  <c r="CJ237" i="1"/>
  <c r="CJ236" i="1"/>
  <c r="CJ233" i="1"/>
  <c r="CJ232" i="1"/>
  <c r="CJ229" i="1"/>
  <c r="CJ228" i="1"/>
  <c r="CJ227" i="1"/>
  <c r="CJ230" i="1"/>
  <c r="CJ231" i="1"/>
  <c r="CJ234" i="1"/>
  <c r="CJ235" i="1"/>
  <c r="CJ238" i="1"/>
  <c r="CJ239" i="1"/>
  <c r="CJ226" i="1"/>
  <c r="CH227" i="1"/>
  <c r="CP227" i="1" s="1"/>
  <c r="CH230" i="1"/>
  <c r="CP230" i="1" s="1"/>
  <c r="CH231" i="1"/>
  <c r="CP231" i="1" s="1"/>
  <c r="CH234" i="1"/>
  <c r="CP234" i="1" s="1"/>
  <c r="CH235" i="1"/>
  <c r="CP235" i="1" s="1"/>
  <c r="CH238" i="1"/>
  <c r="CH239" i="1"/>
  <c r="CH226" i="1"/>
  <c r="CP226" i="1" l="1"/>
  <c r="CP239" i="1"/>
  <c r="CP238" i="1"/>
  <c r="EL257" i="1"/>
  <c r="EL246" i="1"/>
  <c r="BW249" i="1"/>
  <c r="BX249" i="1" s="1"/>
  <c r="BW243" i="1"/>
  <c r="BX243" i="1" s="1"/>
  <c r="BW252" i="1"/>
  <c r="BX252" i="1" s="1"/>
  <c r="BW244" i="1"/>
  <c r="BX244" i="1" s="1"/>
  <c r="BW259" i="1"/>
  <c r="BX259" i="1" s="1"/>
  <c r="BW254" i="1"/>
  <c r="BX254" i="1" s="1"/>
  <c r="BW248" i="1"/>
  <c r="BX248" i="1" s="1"/>
  <c r="BW250" i="1"/>
  <c r="BX250" i="1" s="1"/>
  <c r="EL255" i="1"/>
  <c r="EL245" i="1"/>
  <c r="BW258" i="1"/>
  <c r="BX258" i="1" s="1"/>
  <c r="EL247" i="1"/>
  <c r="BW242" i="1"/>
  <c r="BX242" i="1" s="1"/>
  <c r="BW253" i="1"/>
  <c r="BX253" i="1" s="1"/>
  <c r="BW251" i="1"/>
  <c r="BX251" i="1" s="1"/>
  <c r="CH240" i="1"/>
  <c r="CP240" i="1" s="1"/>
  <c r="CH236" i="1"/>
  <c r="CP236" i="1" s="1"/>
  <c r="CH232" i="1"/>
  <c r="CP232" i="1" s="1"/>
  <c r="CH228" i="1"/>
  <c r="CP228" i="1" s="1"/>
  <c r="CH241" i="1"/>
  <c r="CP241" i="1" s="1"/>
  <c r="CH237" i="1"/>
  <c r="CP237" i="1" s="1"/>
  <c r="CH233" i="1"/>
  <c r="CP233" i="1" s="1"/>
  <c r="CH229" i="1"/>
  <c r="CP229" i="1" s="1"/>
  <c r="DE226" i="1"/>
  <c r="DE227" i="1"/>
  <c r="DE228" i="1"/>
  <c r="DE229" i="1"/>
  <c r="DE230" i="1"/>
  <c r="DE231" i="1"/>
  <c r="DE232" i="1"/>
  <c r="DE233" i="1"/>
  <c r="DE234" i="1"/>
  <c r="DE235" i="1"/>
  <c r="DE236" i="1"/>
  <c r="DE237" i="1"/>
  <c r="DE238" i="1"/>
  <c r="DE239" i="1"/>
  <c r="DE240" i="1"/>
  <c r="DE241" i="1"/>
  <c r="CY226" i="1"/>
  <c r="DD226" i="1" s="1"/>
  <c r="CY227" i="1"/>
  <c r="DK227" i="1" s="1"/>
  <c r="CY228" i="1"/>
  <c r="DK228" i="1" s="1"/>
  <c r="CY229" i="1"/>
  <c r="DK229" i="1" s="1"/>
  <c r="CY230" i="1"/>
  <c r="DK230" i="1" s="1"/>
  <c r="CY231" i="1"/>
  <c r="DK231" i="1" s="1"/>
  <c r="CY232" i="1"/>
  <c r="DK232" i="1" s="1"/>
  <c r="CY233" i="1"/>
  <c r="DK233" i="1" s="1"/>
  <c r="CY234" i="1"/>
  <c r="DD234" i="1" s="1"/>
  <c r="CY235" i="1"/>
  <c r="DK235" i="1" s="1"/>
  <c r="CY236" i="1"/>
  <c r="DK236" i="1" s="1"/>
  <c r="CY237" i="1"/>
  <c r="DK237" i="1" s="1"/>
  <c r="CY238" i="1"/>
  <c r="DK238" i="1" s="1"/>
  <c r="CY239" i="1"/>
  <c r="DK239" i="1" s="1"/>
  <c r="CY240" i="1"/>
  <c r="DK240" i="1" s="1"/>
  <c r="CY241" i="1"/>
  <c r="DK241" i="1" s="1"/>
  <c r="CS226" i="1"/>
  <c r="CS227" i="1"/>
  <c r="CS228" i="1"/>
  <c r="CS229" i="1"/>
  <c r="CS230" i="1"/>
  <c r="CS231" i="1"/>
  <c r="CS232" i="1"/>
  <c r="CS233" i="1"/>
  <c r="CS234" i="1"/>
  <c r="CS235" i="1"/>
  <c r="CS236" i="1"/>
  <c r="CS237" i="1"/>
  <c r="CS239" i="1"/>
  <c r="CS240" i="1"/>
  <c r="CS241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39" i="1"/>
  <c r="CD240" i="1"/>
  <c r="CD241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A234" i="1"/>
  <c r="BA237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BV240" i="1" l="1"/>
  <c r="BW240" i="1" s="1"/>
  <c r="BX240" i="1" s="1"/>
  <c r="BV236" i="1"/>
  <c r="EL236" i="1" s="1"/>
  <c r="BV232" i="1"/>
  <c r="EL232" i="1" s="1"/>
  <c r="BV228" i="1"/>
  <c r="BW228" i="1" s="1"/>
  <c r="BX228" i="1" s="1"/>
  <c r="BV241" i="1"/>
  <c r="EL241" i="1" s="1"/>
  <c r="BV233" i="1"/>
  <c r="EL233" i="1" s="1"/>
  <c r="BV229" i="1"/>
  <c r="EL229" i="1" s="1"/>
  <c r="BV237" i="1"/>
  <c r="EL237" i="1" s="1"/>
  <c r="BV226" i="1"/>
  <c r="BW226" i="1" s="1"/>
  <c r="BX226" i="1" s="1"/>
  <c r="BV234" i="1"/>
  <c r="EL234" i="1" s="1"/>
  <c r="BV239" i="1"/>
  <c r="BW239" i="1" s="1"/>
  <c r="BX239" i="1" s="1"/>
  <c r="BV235" i="1"/>
  <c r="EL235" i="1" s="1"/>
  <c r="BV231" i="1"/>
  <c r="BW231" i="1" s="1"/>
  <c r="BX231" i="1" s="1"/>
  <c r="BV227" i="1"/>
  <c r="EL227" i="1" s="1"/>
  <c r="BV238" i="1"/>
  <c r="BW238" i="1" s="1"/>
  <c r="BX238" i="1" s="1"/>
  <c r="BV230" i="1"/>
  <c r="BW230" i="1" s="1"/>
  <c r="BX230" i="1" s="1"/>
  <c r="EL240" i="1"/>
  <c r="BW236" i="1"/>
  <c r="BX236" i="1" s="1"/>
  <c r="DD238" i="1"/>
  <c r="DD230" i="1"/>
  <c r="DK234" i="1"/>
  <c r="DK226" i="1"/>
  <c r="DD239" i="1"/>
  <c r="DD235" i="1"/>
  <c r="DD231" i="1"/>
  <c r="DD227" i="1"/>
  <c r="DD240" i="1"/>
  <c r="DD236" i="1"/>
  <c r="DD232" i="1"/>
  <c r="DD228" i="1"/>
  <c r="DD241" i="1"/>
  <c r="DD237" i="1"/>
  <c r="DD233" i="1"/>
  <c r="DD229" i="1"/>
  <c r="CX228" i="1"/>
  <c r="CX229" i="1"/>
  <c r="CX230" i="1"/>
  <c r="CX231" i="1"/>
  <c r="CX232" i="1"/>
  <c r="CX233" i="1"/>
  <c r="CX234" i="1"/>
  <c r="CX235" i="1"/>
  <c r="CX236" i="1"/>
  <c r="CX237" i="1"/>
  <c r="CX238" i="1"/>
  <c r="CX239" i="1"/>
  <c r="CX240" i="1"/>
  <c r="CX241" i="1"/>
  <c r="CV228" i="1"/>
  <c r="CV229" i="1"/>
  <c r="CV230" i="1"/>
  <c r="CV231" i="1"/>
  <c r="CV232" i="1"/>
  <c r="CV233" i="1"/>
  <c r="CV234" i="1"/>
  <c r="CV235" i="1"/>
  <c r="CV236" i="1"/>
  <c r="CV237" i="1"/>
  <c r="CV238" i="1"/>
  <c r="CV239" i="1"/>
  <c r="CV240" i="1"/>
  <c r="CV241" i="1"/>
  <c r="CV227" i="1"/>
  <c r="CX227" i="1"/>
  <c r="CX226" i="1"/>
  <c r="CV226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EN241" i="1"/>
  <c r="Q545" i="2"/>
  <c r="Q546" i="2"/>
  <c r="Q547" i="2"/>
  <c r="Q548" i="2"/>
  <c r="AA547" i="2"/>
  <c r="AA548" i="2"/>
  <c r="AK547" i="2"/>
  <c r="AK548" i="2"/>
  <c r="BE548" i="2"/>
  <c r="DW547" i="2"/>
  <c r="DW544" i="2"/>
  <c r="DW545" i="2"/>
  <c r="DW546" i="2"/>
  <c r="HI519" i="2"/>
  <c r="HI520" i="2"/>
  <c r="HI521" i="2"/>
  <c r="HI522" i="2"/>
  <c r="HI523" i="2"/>
  <c r="HI524" i="2"/>
  <c r="HI525" i="2"/>
  <c r="HI526" i="2"/>
  <c r="HI527" i="2"/>
  <c r="HI528" i="2"/>
  <c r="HI529" i="2"/>
  <c r="HI530" i="2"/>
  <c r="HI531" i="2"/>
  <c r="HI533" i="2"/>
  <c r="HI535" i="2"/>
  <c r="HI536" i="2"/>
  <c r="HI537" i="2"/>
  <c r="HI538" i="2"/>
  <c r="HI539" i="2"/>
  <c r="HI540" i="2"/>
  <c r="HI541" i="2"/>
  <c r="HI542" i="2"/>
  <c r="HI544" i="2"/>
  <c r="HI547" i="2"/>
  <c r="HI548" i="2"/>
  <c r="FA518" i="2"/>
  <c r="FA521" i="2"/>
  <c r="FA523" i="2"/>
  <c r="FA524" i="2"/>
  <c r="FA526" i="2"/>
  <c r="FA527" i="2"/>
  <c r="FA529" i="2"/>
  <c r="FA530" i="2"/>
  <c r="FA531" i="2"/>
  <c r="FA532" i="2"/>
  <c r="FA533" i="2"/>
  <c r="FA534" i="2"/>
  <c r="FA535" i="2"/>
  <c r="FA536" i="2"/>
  <c r="FA537" i="2"/>
  <c r="FA538" i="2"/>
  <c r="FA539" i="2"/>
  <c r="FA540" i="2"/>
  <c r="FA544" i="2"/>
  <c r="FA546" i="2"/>
  <c r="DM548" i="2"/>
  <c r="DC548" i="2"/>
  <c r="CI548" i="2"/>
  <c r="BY548" i="2"/>
  <c r="BO548" i="2"/>
  <c r="AU547" i="2"/>
  <c r="AU548" i="2"/>
  <c r="DM547" i="2"/>
  <c r="B548" i="2"/>
  <c r="B241" i="1" s="1"/>
  <c r="CR241" i="1" s="1"/>
  <c r="B546" i="2"/>
  <c r="B239" i="1" s="1"/>
  <c r="CR239" i="1" s="1"/>
  <c r="B547" i="2"/>
  <c r="B240" i="1" s="1"/>
  <c r="CR240" i="1" s="1"/>
  <c r="DC547" i="2"/>
  <c r="CS547" i="2"/>
  <c r="BY547" i="2"/>
  <c r="BO547" i="2"/>
  <c r="B545" i="2"/>
  <c r="B238" i="1" s="1"/>
  <c r="CR238" i="1" s="1"/>
  <c r="EP241" i="1"/>
  <c r="EO241" i="1"/>
  <c r="EM241" i="1"/>
  <c r="DJ241" i="1"/>
  <c r="DB241" i="1"/>
  <c r="CQ241" i="1"/>
  <c r="BM241" i="1"/>
  <c r="EP240" i="1"/>
  <c r="EO240" i="1"/>
  <c r="EN240" i="1"/>
  <c r="EM240" i="1"/>
  <c r="DJ240" i="1"/>
  <c r="DB240" i="1"/>
  <c r="CQ240" i="1"/>
  <c r="BM240" i="1"/>
  <c r="EP239" i="1"/>
  <c r="EO239" i="1"/>
  <c r="EN239" i="1"/>
  <c r="EM239" i="1"/>
  <c r="DJ239" i="1"/>
  <c r="DB239" i="1"/>
  <c r="CQ239" i="1"/>
  <c r="BM239" i="1"/>
  <c r="DM546" i="2"/>
  <c r="DC546" i="2"/>
  <c r="CS546" i="2"/>
  <c r="CI546" i="2"/>
  <c r="BY546" i="2"/>
  <c r="BO546" i="2"/>
  <c r="BE546" i="2"/>
  <c r="AU546" i="2"/>
  <c r="AK546" i="2"/>
  <c r="AA546" i="2"/>
  <c r="EM167" i="1"/>
  <c r="EN167" i="1"/>
  <c r="EO167" i="1"/>
  <c r="EP167" i="1"/>
  <c r="EM168" i="1"/>
  <c r="EN168" i="1"/>
  <c r="EO168" i="1"/>
  <c r="EP168" i="1"/>
  <c r="EM169" i="1"/>
  <c r="EN169" i="1"/>
  <c r="EO169" i="1"/>
  <c r="EP169" i="1"/>
  <c r="EM170" i="1"/>
  <c r="EN170" i="1"/>
  <c r="EO170" i="1"/>
  <c r="EP170" i="1"/>
  <c r="EM171" i="1"/>
  <c r="EN171" i="1"/>
  <c r="EO171" i="1"/>
  <c r="EP171" i="1"/>
  <c r="EM172" i="1"/>
  <c r="EN172" i="1"/>
  <c r="EO172" i="1"/>
  <c r="EP172" i="1"/>
  <c r="EM173" i="1"/>
  <c r="EN173" i="1"/>
  <c r="EO173" i="1"/>
  <c r="EP173" i="1"/>
  <c r="EM174" i="1"/>
  <c r="EN174" i="1"/>
  <c r="EO174" i="1"/>
  <c r="EP174" i="1"/>
  <c r="EM175" i="1"/>
  <c r="EN175" i="1"/>
  <c r="EO175" i="1"/>
  <c r="EP175" i="1"/>
  <c r="EM176" i="1"/>
  <c r="EN176" i="1"/>
  <c r="EO176" i="1"/>
  <c r="EP176" i="1"/>
  <c r="EM177" i="1"/>
  <c r="EN177" i="1"/>
  <c r="EO177" i="1"/>
  <c r="EP177" i="1"/>
  <c r="EM178" i="1"/>
  <c r="EN178" i="1"/>
  <c r="EO178" i="1"/>
  <c r="EP178" i="1"/>
  <c r="EM179" i="1"/>
  <c r="EN179" i="1"/>
  <c r="EO179" i="1"/>
  <c r="EP179" i="1"/>
  <c r="EM180" i="1"/>
  <c r="EN180" i="1"/>
  <c r="EO180" i="1"/>
  <c r="EP180" i="1"/>
  <c r="EM181" i="1"/>
  <c r="EN181" i="1"/>
  <c r="EO181" i="1"/>
  <c r="EP181" i="1"/>
  <c r="EM182" i="1"/>
  <c r="EN182" i="1"/>
  <c r="EO182" i="1"/>
  <c r="EP182" i="1"/>
  <c r="EM183" i="1"/>
  <c r="EN183" i="1"/>
  <c r="EO183" i="1"/>
  <c r="EP183" i="1"/>
  <c r="EM184" i="1"/>
  <c r="EN184" i="1"/>
  <c r="EO184" i="1"/>
  <c r="EP184" i="1"/>
  <c r="EM185" i="1"/>
  <c r="EN185" i="1"/>
  <c r="EO185" i="1"/>
  <c r="EP185" i="1"/>
  <c r="EM186" i="1"/>
  <c r="EN186" i="1"/>
  <c r="EO186" i="1"/>
  <c r="EP186" i="1"/>
  <c r="EM187" i="1"/>
  <c r="EN187" i="1"/>
  <c r="EO187" i="1"/>
  <c r="EP187" i="1"/>
  <c r="EM188" i="1"/>
  <c r="EN188" i="1"/>
  <c r="EO188" i="1"/>
  <c r="EP188" i="1"/>
  <c r="EM189" i="1"/>
  <c r="EN189" i="1"/>
  <c r="EO189" i="1"/>
  <c r="EP189" i="1"/>
  <c r="EN190" i="1"/>
  <c r="EO190" i="1"/>
  <c r="EN191" i="1"/>
  <c r="EO191" i="1"/>
  <c r="EN192" i="1"/>
  <c r="EO192" i="1"/>
  <c r="EM193" i="1"/>
  <c r="EN193" i="1"/>
  <c r="EO193" i="1"/>
  <c r="EP193" i="1"/>
  <c r="EM194" i="1"/>
  <c r="EN194" i="1"/>
  <c r="EO194" i="1"/>
  <c r="EM195" i="1"/>
  <c r="EN195" i="1"/>
  <c r="EO195" i="1"/>
  <c r="EP195" i="1"/>
  <c r="EM196" i="1"/>
  <c r="EN196" i="1"/>
  <c r="EO196" i="1"/>
  <c r="EP196" i="1"/>
  <c r="EM197" i="1"/>
  <c r="EN197" i="1"/>
  <c r="EO197" i="1"/>
  <c r="EP197" i="1"/>
  <c r="EM198" i="1"/>
  <c r="EN198" i="1"/>
  <c r="EO198" i="1"/>
  <c r="EP198" i="1"/>
  <c r="EM199" i="1"/>
  <c r="EN199" i="1"/>
  <c r="EO199" i="1"/>
  <c r="EP199" i="1"/>
  <c r="EM200" i="1"/>
  <c r="EN200" i="1"/>
  <c r="EO200" i="1"/>
  <c r="EP200" i="1"/>
  <c r="EM201" i="1"/>
  <c r="EN201" i="1"/>
  <c r="EO201" i="1"/>
  <c r="EP201" i="1"/>
  <c r="EM202" i="1"/>
  <c r="EN202" i="1"/>
  <c r="EO202" i="1"/>
  <c r="EP202" i="1"/>
  <c r="EM203" i="1"/>
  <c r="EN203" i="1"/>
  <c r="EO203" i="1"/>
  <c r="EP203" i="1"/>
  <c r="EM204" i="1"/>
  <c r="EN204" i="1"/>
  <c r="EO204" i="1"/>
  <c r="EP204" i="1"/>
  <c r="EM205" i="1"/>
  <c r="EN205" i="1"/>
  <c r="EO205" i="1"/>
  <c r="EP205" i="1"/>
  <c r="EM206" i="1"/>
  <c r="EN206" i="1"/>
  <c r="EO206" i="1"/>
  <c r="EP206" i="1"/>
  <c r="EM207" i="1"/>
  <c r="EN207" i="1"/>
  <c r="EO207" i="1"/>
  <c r="EP207" i="1"/>
  <c r="EM208" i="1"/>
  <c r="EN208" i="1"/>
  <c r="EO208" i="1"/>
  <c r="EP208" i="1"/>
  <c r="EM209" i="1"/>
  <c r="EN209" i="1"/>
  <c r="EO209" i="1"/>
  <c r="EP209" i="1"/>
  <c r="EM210" i="1"/>
  <c r="EN210" i="1"/>
  <c r="EO210" i="1"/>
  <c r="EP210" i="1"/>
  <c r="EM211" i="1"/>
  <c r="EN211" i="1"/>
  <c r="EO211" i="1"/>
  <c r="EP211" i="1"/>
  <c r="EM212" i="1"/>
  <c r="EN212" i="1"/>
  <c r="EO212" i="1"/>
  <c r="EP212" i="1"/>
  <c r="EM213" i="1"/>
  <c r="EN213" i="1"/>
  <c r="EO213" i="1"/>
  <c r="EP213" i="1"/>
  <c r="EM214" i="1"/>
  <c r="EN214" i="1"/>
  <c r="EO214" i="1"/>
  <c r="EP214" i="1"/>
  <c r="EM215" i="1"/>
  <c r="EN215" i="1"/>
  <c r="EO215" i="1"/>
  <c r="EP215" i="1"/>
  <c r="EM216" i="1"/>
  <c r="EN216" i="1"/>
  <c r="EO216" i="1"/>
  <c r="EP216" i="1"/>
  <c r="EM217" i="1"/>
  <c r="EN217" i="1"/>
  <c r="EO217" i="1"/>
  <c r="EP217" i="1"/>
  <c r="EM218" i="1"/>
  <c r="EN218" i="1"/>
  <c r="EO218" i="1"/>
  <c r="EP218" i="1"/>
  <c r="EM219" i="1"/>
  <c r="EN219" i="1"/>
  <c r="EO219" i="1"/>
  <c r="EP219" i="1"/>
  <c r="EM220" i="1"/>
  <c r="EN220" i="1"/>
  <c r="EO220" i="1"/>
  <c r="EP220" i="1"/>
  <c r="EM221" i="1"/>
  <c r="EN221" i="1"/>
  <c r="EO221" i="1"/>
  <c r="EP221" i="1"/>
  <c r="EM222" i="1"/>
  <c r="EN222" i="1"/>
  <c r="EO222" i="1"/>
  <c r="EP222" i="1"/>
  <c r="EM223" i="1"/>
  <c r="EN223" i="1"/>
  <c r="EO223" i="1"/>
  <c r="EP223" i="1"/>
  <c r="EM224" i="1"/>
  <c r="EN224" i="1"/>
  <c r="EO224" i="1"/>
  <c r="EP224" i="1"/>
  <c r="EM225" i="1"/>
  <c r="EN225" i="1"/>
  <c r="EO225" i="1"/>
  <c r="EP225" i="1"/>
  <c r="EM226" i="1"/>
  <c r="EN226" i="1"/>
  <c r="EO226" i="1"/>
  <c r="EP226" i="1"/>
  <c r="EM227" i="1"/>
  <c r="EN227" i="1"/>
  <c r="EO227" i="1"/>
  <c r="EP227" i="1"/>
  <c r="EM228" i="1"/>
  <c r="EN228" i="1"/>
  <c r="EO228" i="1"/>
  <c r="EP228" i="1"/>
  <c r="EM229" i="1"/>
  <c r="EN229" i="1"/>
  <c r="EO229" i="1"/>
  <c r="EP229" i="1"/>
  <c r="EM230" i="1"/>
  <c r="EN230" i="1"/>
  <c r="EO230" i="1"/>
  <c r="EP230" i="1"/>
  <c r="EM231" i="1"/>
  <c r="EN231" i="1"/>
  <c r="EO231" i="1"/>
  <c r="EP231" i="1"/>
  <c r="EM232" i="1"/>
  <c r="EN232" i="1"/>
  <c r="EO232" i="1"/>
  <c r="EP232" i="1"/>
  <c r="EM233" i="1"/>
  <c r="EN233" i="1"/>
  <c r="EO233" i="1"/>
  <c r="EP233" i="1"/>
  <c r="EM234" i="1"/>
  <c r="EN234" i="1"/>
  <c r="EO234" i="1"/>
  <c r="EP234" i="1"/>
  <c r="EM235" i="1"/>
  <c r="EN235" i="1"/>
  <c r="EO235" i="1"/>
  <c r="EP235" i="1"/>
  <c r="EM236" i="1"/>
  <c r="EN236" i="1"/>
  <c r="EO236" i="1"/>
  <c r="EP236" i="1"/>
  <c r="EM237" i="1"/>
  <c r="EN237" i="1"/>
  <c r="EO237" i="1"/>
  <c r="EP237" i="1"/>
  <c r="EM238" i="1"/>
  <c r="EN238" i="1"/>
  <c r="EO238" i="1"/>
  <c r="EP238" i="1"/>
  <c r="DM545" i="2"/>
  <c r="DC545" i="2"/>
  <c r="CS545" i="2"/>
  <c r="CI545" i="2"/>
  <c r="BY545" i="2"/>
  <c r="BO545" i="2"/>
  <c r="BE545" i="2"/>
  <c r="AU545" i="2"/>
  <c r="AA545" i="2"/>
  <c r="DJ238" i="1"/>
  <c r="DB238" i="1"/>
  <c r="CQ238" i="1"/>
  <c r="BM238" i="1"/>
  <c r="B544" i="2"/>
  <c r="B237" i="1" s="1"/>
  <c r="CR237" i="1" s="1"/>
  <c r="B543" i="2"/>
  <c r="B236" i="1" s="1"/>
  <c r="CR236" i="1" s="1"/>
  <c r="B542" i="2"/>
  <c r="B235" i="1" s="1"/>
  <c r="CR235" i="1" s="1"/>
  <c r="DM544" i="2"/>
  <c r="DC544" i="2"/>
  <c r="CS544" i="2"/>
  <c r="CI544" i="2"/>
  <c r="BY544" i="2"/>
  <c r="BO544" i="2"/>
  <c r="BE544" i="2"/>
  <c r="AU544" i="2"/>
  <c r="AK544" i="2"/>
  <c r="AA544" i="2"/>
  <c r="Q544" i="2"/>
  <c r="DM543" i="2"/>
  <c r="DC543" i="2"/>
  <c r="CS543" i="2"/>
  <c r="CI543" i="2"/>
  <c r="BY543" i="2"/>
  <c r="BO543" i="2"/>
  <c r="BE543" i="2"/>
  <c r="AU543" i="2"/>
  <c r="AK543" i="2"/>
  <c r="Q543" i="2"/>
  <c r="DM542" i="2"/>
  <c r="DC542" i="2"/>
  <c r="CS542" i="2"/>
  <c r="CI542" i="2"/>
  <c r="BY542" i="2"/>
  <c r="BO542" i="2"/>
  <c r="BE542" i="2"/>
  <c r="AU542" i="2"/>
  <c r="AK542" i="2"/>
  <c r="AA542" i="2"/>
  <c r="Q542" i="2"/>
  <c r="DJ237" i="1"/>
  <c r="DB237" i="1"/>
  <c r="CQ237" i="1"/>
  <c r="BM237" i="1"/>
  <c r="DJ236" i="1"/>
  <c r="DB236" i="1"/>
  <c r="CQ236" i="1"/>
  <c r="BM236" i="1"/>
  <c r="DJ235" i="1"/>
  <c r="DB235" i="1"/>
  <c r="CQ235" i="1"/>
  <c r="BM235" i="1"/>
  <c r="B541" i="2"/>
  <c r="B234" i="1" s="1"/>
  <c r="CR234" i="1" s="1"/>
  <c r="B540" i="2"/>
  <c r="B233" i="1" s="1"/>
  <c r="CR233" i="1" s="1"/>
  <c r="B539" i="2"/>
  <c r="B232" i="1" s="1"/>
  <c r="CR232" i="1" s="1"/>
  <c r="DJ234" i="1"/>
  <c r="DB234" i="1"/>
  <c r="CQ234" i="1"/>
  <c r="BM234" i="1"/>
  <c r="DJ233" i="1"/>
  <c r="DB233" i="1"/>
  <c r="CQ233" i="1"/>
  <c r="BM233" i="1"/>
  <c r="DM541" i="2"/>
  <c r="DC541" i="2"/>
  <c r="CI541" i="2"/>
  <c r="BY541" i="2"/>
  <c r="BO541" i="2"/>
  <c r="BE541" i="2"/>
  <c r="AU541" i="2"/>
  <c r="AK541" i="2"/>
  <c r="AA541" i="2"/>
  <c r="Q541" i="2"/>
  <c r="DM540" i="2"/>
  <c r="DC540" i="2"/>
  <c r="CS540" i="2"/>
  <c r="CI540" i="2"/>
  <c r="BY540" i="2"/>
  <c r="BO540" i="2"/>
  <c r="BE540" i="2"/>
  <c r="AU540" i="2"/>
  <c r="AK540" i="2"/>
  <c r="AA540" i="2"/>
  <c r="Q540" i="2"/>
  <c r="DW536" i="2"/>
  <c r="DW537" i="2"/>
  <c r="DW538" i="2"/>
  <c r="DW539" i="2"/>
  <c r="DM539" i="2"/>
  <c r="DC539" i="2"/>
  <c r="CS539" i="2"/>
  <c r="CI539" i="2"/>
  <c r="BY539" i="2"/>
  <c r="BO539" i="2"/>
  <c r="BE539" i="2"/>
  <c r="AU539" i="2"/>
  <c r="AK539" i="2"/>
  <c r="AA539" i="2"/>
  <c r="Q539" i="2"/>
  <c r="DJ232" i="1"/>
  <c r="DB232" i="1"/>
  <c r="CQ232" i="1"/>
  <c r="BM232" i="1"/>
  <c r="DJ231" i="1"/>
  <c r="DJ230" i="1"/>
  <c r="DJ229" i="1"/>
  <c r="DJ228" i="1"/>
  <c r="DJ227" i="1"/>
  <c r="DJ226" i="1"/>
  <c r="DB231" i="1"/>
  <c r="DB230" i="1"/>
  <c r="DB229" i="1"/>
  <c r="DB228" i="1"/>
  <c r="DB227" i="1"/>
  <c r="DB226" i="1"/>
  <c r="CQ231" i="1"/>
  <c r="CQ230" i="1"/>
  <c r="CQ229" i="1"/>
  <c r="CQ228" i="1"/>
  <c r="CQ227" i="1"/>
  <c r="CQ226" i="1"/>
  <c r="BM231" i="1"/>
  <c r="BM230" i="1"/>
  <c r="BM229" i="1"/>
  <c r="BM228" i="1"/>
  <c r="BM227" i="1"/>
  <c r="BM226" i="1"/>
  <c r="B538" i="2"/>
  <c r="B231" i="1" s="1"/>
  <c r="CR231" i="1" s="1"/>
  <c r="B537" i="2"/>
  <c r="B230" i="1" s="1"/>
  <c r="CR230" i="1" s="1"/>
  <c r="B533" i="2"/>
  <c r="B226" i="1" s="1"/>
  <c r="CR226" i="1" s="1"/>
  <c r="B534" i="2"/>
  <c r="B227" i="1" s="1"/>
  <c r="CR227" i="1" s="1"/>
  <c r="B535" i="2"/>
  <c r="B228" i="1" s="1"/>
  <c r="CR228" i="1" s="1"/>
  <c r="B536" i="2"/>
  <c r="B229" i="1" s="1"/>
  <c r="CR229" i="1" s="1"/>
  <c r="DM538" i="2"/>
  <c r="DC538" i="2"/>
  <c r="CS538" i="2"/>
  <c r="CI538" i="2"/>
  <c r="BY538" i="2"/>
  <c r="BO538" i="2"/>
  <c r="BE538" i="2"/>
  <c r="AU538" i="2"/>
  <c r="AK538" i="2"/>
  <c r="AA538" i="2"/>
  <c r="Q538" i="2"/>
  <c r="DM537" i="2"/>
  <c r="DC537" i="2"/>
  <c r="CS537" i="2"/>
  <c r="CI537" i="2"/>
  <c r="BY537" i="2"/>
  <c r="BO537" i="2"/>
  <c r="BE537" i="2"/>
  <c r="AU537" i="2"/>
  <c r="AK537" i="2"/>
  <c r="AA537" i="2"/>
  <c r="Q537" i="2"/>
  <c r="DM536" i="2"/>
  <c r="DC536" i="2"/>
  <c r="CS536" i="2"/>
  <c r="CI536" i="2"/>
  <c r="BY536" i="2"/>
  <c r="BO536" i="2"/>
  <c r="BE536" i="2"/>
  <c r="AU536" i="2"/>
  <c r="AK536" i="2"/>
  <c r="AA536" i="2"/>
  <c r="Q536" i="2"/>
  <c r="DW535" i="2"/>
  <c r="DM535" i="2"/>
  <c r="DC535" i="2"/>
  <c r="CS535" i="2"/>
  <c r="CI535" i="2"/>
  <c r="BY535" i="2"/>
  <c r="BO535" i="2"/>
  <c r="BE535" i="2"/>
  <c r="AU535" i="2"/>
  <c r="AK535" i="2"/>
  <c r="AA535" i="2"/>
  <c r="Q535" i="2"/>
  <c r="DM534" i="2"/>
  <c r="DC534" i="2"/>
  <c r="CS534" i="2"/>
  <c r="CI534" i="2"/>
  <c r="BY534" i="2"/>
  <c r="BO534" i="2"/>
  <c r="BE534" i="2"/>
  <c r="AU534" i="2"/>
  <c r="AA534" i="2"/>
  <c r="Q534" i="2"/>
  <c r="DM533" i="2"/>
  <c r="DC533" i="2"/>
  <c r="CS533" i="2"/>
  <c r="CI533" i="2"/>
  <c r="BY533" i="2"/>
  <c r="BO533" i="2"/>
  <c r="BE533" i="2"/>
  <c r="AU533" i="2"/>
  <c r="AK533" i="2"/>
  <c r="AA533" i="2"/>
  <c r="Q533" i="2"/>
  <c r="BW234" i="1" l="1"/>
  <c r="BX234" i="1" s="1"/>
  <c r="BW233" i="1"/>
  <c r="BX233" i="1" s="1"/>
  <c r="BW232" i="1"/>
  <c r="BX232" i="1" s="1"/>
  <c r="BW229" i="1"/>
  <c r="BX229" i="1" s="1"/>
  <c r="EL238" i="1"/>
  <c r="BW227" i="1"/>
  <c r="BX227" i="1" s="1"/>
  <c r="EL231" i="1"/>
  <c r="BW241" i="1"/>
  <c r="BX241" i="1" s="1"/>
  <c r="EL239" i="1"/>
  <c r="EL228" i="1"/>
  <c r="EL230" i="1"/>
  <c r="BW235" i="1"/>
  <c r="BX235" i="1" s="1"/>
  <c r="BW237" i="1"/>
  <c r="BX237" i="1" s="1"/>
  <c r="EL226" i="1"/>
  <c r="B518" i="2"/>
  <c r="B220" i="2"/>
  <c r="B531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2" i="2"/>
  <c r="B5" i="2"/>
  <c r="BA218" i="1"/>
  <c r="BA221" i="1"/>
  <c r="E12" i="19" l="1"/>
  <c r="H12" i="19"/>
  <c r="G12" i="19"/>
  <c r="C12" i="19"/>
  <c r="B221" i="1"/>
  <c r="CR221" i="1" s="1"/>
  <c r="B222" i="1"/>
  <c r="CR222" i="1" s="1"/>
  <c r="B223" i="1"/>
  <c r="CR223" i="1" s="1"/>
  <c r="B224" i="1"/>
  <c r="CR224" i="1" s="1"/>
  <c r="B225" i="1"/>
  <c r="CR225" i="1" s="1"/>
  <c r="DW531" i="2"/>
  <c r="DM531" i="2"/>
  <c r="DC531" i="2"/>
  <c r="CS531" i="2"/>
  <c r="CI531" i="2"/>
  <c r="BY531" i="2"/>
  <c r="BO531" i="2"/>
  <c r="BE531" i="2"/>
  <c r="AU531" i="2"/>
  <c r="AK531" i="2"/>
  <c r="AA531" i="2"/>
  <c r="Q531" i="2"/>
  <c r="DW530" i="2"/>
  <c r="DM530" i="2"/>
  <c r="CI530" i="2"/>
  <c r="BY530" i="2"/>
  <c r="BO530" i="2"/>
  <c r="AU530" i="2"/>
  <c r="AA530" i="2"/>
  <c r="Q530" i="2"/>
  <c r="DW529" i="2"/>
  <c r="DM529" i="2"/>
  <c r="DC529" i="2"/>
  <c r="CS529" i="2"/>
  <c r="CI529" i="2"/>
  <c r="BY529" i="2"/>
  <c r="BO529" i="2"/>
  <c r="AU529" i="2"/>
  <c r="AK529" i="2"/>
  <c r="AA529" i="2"/>
  <c r="Q529" i="2"/>
  <c r="DM528" i="2"/>
  <c r="DC528" i="2"/>
  <c r="CS528" i="2"/>
  <c r="CI528" i="2"/>
  <c r="BY528" i="2"/>
  <c r="BO528" i="2"/>
  <c r="BE528" i="2"/>
  <c r="AU528" i="2"/>
  <c r="AK528" i="2"/>
  <c r="AA528" i="2"/>
  <c r="Q528" i="2"/>
  <c r="DM527" i="2"/>
  <c r="DC527" i="2"/>
  <c r="CS527" i="2"/>
  <c r="CI527" i="2"/>
  <c r="BY527" i="2"/>
  <c r="BO527" i="2"/>
  <c r="BE527" i="2"/>
  <c r="AU527" i="2"/>
  <c r="AK527" i="2"/>
  <c r="AA527" i="2"/>
  <c r="Q527" i="2"/>
  <c r="B220" i="1"/>
  <c r="CR220" i="1" s="1"/>
  <c r="B217" i="1"/>
  <c r="CR217" i="1" s="1"/>
  <c r="B218" i="1"/>
  <c r="CR218" i="1" s="1"/>
  <c r="B219" i="1"/>
  <c r="CR219" i="1" s="1"/>
  <c r="DB225" i="1" l="1"/>
  <c r="CX225" i="1"/>
  <c r="CV225" i="1"/>
  <c r="CY225" i="1"/>
  <c r="CV224" i="1"/>
  <c r="CX224" i="1"/>
  <c r="CY224" i="1"/>
  <c r="CX223" i="1"/>
  <c r="CY223" i="1"/>
  <c r="CV223" i="1"/>
  <c r="CY222" i="1"/>
  <c r="CV222" i="1"/>
  <c r="CX222" i="1"/>
  <c r="CY221" i="1"/>
  <c r="CV221" i="1"/>
  <c r="CX221" i="1"/>
  <c r="CX220" i="1"/>
  <c r="CV220" i="1"/>
  <c r="CY220" i="1"/>
  <c r="CY219" i="1"/>
  <c r="CX219" i="1"/>
  <c r="CV219" i="1"/>
  <c r="CY217" i="1"/>
  <c r="CY218" i="1"/>
  <c r="CX217" i="1"/>
  <c r="CX218" i="1"/>
  <c r="CV217" i="1"/>
  <c r="CV218" i="1"/>
  <c r="DJ225" i="1"/>
  <c r="DE217" i="1"/>
  <c r="DE218" i="1"/>
  <c r="DE219" i="1"/>
  <c r="DE220" i="1"/>
  <c r="DE221" i="1"/>
  <c r="DE222" i="1"/>
  <c r="DE223" i="1"/>
  <c r="DE224" i="1"/>
  <c r="DE225" i="1"/>
  <c r="CS217" i="1"/>
  <c r="CS218" i="1"/>
  <c r="CS219" i="1"/>
  <c r="CS220" i="1"/>
  <c r="CS221" i="1"/>
  <c r="CS222" i="1"/>
  <c r="CS223" i="1"/>
  <c r="CS224" i="1"/>
  <c r="CS225" i="1"/>
  <c r="CQ225" i="1"/>
  <c r="CJ217" i="1"/>
  <c r="CJ218" i="1"/>
  <c r="CJ219" i="1"/>
  <c r="CJ220" i="1"/>
  <c r="CJ221" i="1"/>
  <c r="CJ222" i="1"/>
  <c r="CJ223" i="1"/>
  <c r="CJ224" i="1"/>
  <c r="CJ225" i="1"/>
  <c r="CH217" i="1"/>
  <c r="CP217" i="1" s="1"/>
  <c r="CH218" i="1"/>
  <c r="CP218" i="1" s="1"/>
  <c r="CH219" i="1"/>
  <c r="CP219" i="1" s="1"/>
  <c r="CH220" i="1"/>
  <c r="CP220" i="1" s="1"/>
  <c r="CH221" i="1"/>
  <c r="CP221" i="1" s="1"/>
  <c r="CH222" i="1"/>
  <c r="CP222" i="1" s="1"/>
  <c r="CH223" i="1"/>
  <c r="CP223" i="1" s="1"/>
  <c r="CH224" i="1"/>
  <c r="CH225" i="1"/>
  <c r="CD217" i="1"/>
  <c r="CD218" i="1"/>
  <c r="CD219" i="1"/>
  <c r="CD220" i="1"/>
  <c r="CD221" i="1"/>
  <c r="CD222" i="1"/>
  <c r="CD223" i="1"/>
  <c r="CD224" i="1"/>
  <c r="CD225" i="1"/>
  <c r="BY219" i="1"/>
  <c r="BY220" i="1"/>
  <c r="BY221" i="1"/>
  <c r="BY222" i="1"/>
  <c r="BY223" i="1"/>
  <c r="BY224" i="1"/>
  <c r="BY225" i="1"/>
  <c r="BM225" i="1"/>
  <c r="BZ225" i="1"/>
  <c r="BI217" i="1"/>
  <c r="BI218" i="1"/>
  <c r="BI219" i="1"/>
  <c r="BI220" i="1"/>
  <c r="BI221" i="1"/>
  <c r="BI222" i="1"/>
  <c r="BI223" i="1"/>
  <c r="BI224" i="1"/>
  <c r="BI225" i="1"/>
  <c r="BH217" i="1"/>
  <c r="BH218" i="1"/>
  <c r="BH219" i="1"/>
  <c r="BH220" i="1"/>
  <c r="BH221" i="1"/>
  <c r="BH222" i="1"/>
  <c r="BH223" i="1"/>
  <c r="BH224" i="1"/>
  <c r="BH225" i="1"/>
  <c r="BB217" i="1"/>
  <c r="BB218" i="1"/>
  <c r="BB219" i="1"/>
  <c r="BB220" i="1"/>
  <c r="BB221" i="1"/>
  <c r="BB222" i="1"/>
  <c r="BB223" i="1"/>
  <c r="BB224" i="1"/>
  <c r="BB225" i="1"/>
  <c r="AR217" i="1"/>
  <c r="AR218" i="1"/>
  <c r="AR219" i="1"/>
  <c r="AR220" i="1"/>
  <c r="AR221" i="1"/>
  <c r="AR222" i="1"/>
  <c r="AR223" i="1"/>
  <c r="AR224" i="1"/>
  <c r="AR225" i="1"/>
  <c r="AT225" i="1"/>
  <c r="AT217" i="1"/>
  <c r="AT218" i="1"/>
  <c r="AT219" i="1"/>
  <c r="AT220" i="1"/>
  <c r="AT221" i="1"/>
  <c r="AT222" i="1"/>
  <c r="AT223" i="1"/>
  <c r="AT224" i="1"/>
  <c r="AO217" i="1"/>
  <c r="AO218" i="1"/>
  <c r="AO219" i="1"/>
  <c r="AO220" i="1"/>
  <c r="AO221" i="1"/>
  <c r="AO222" i="1"/>
  <c r="AO223" i="1"/>
  <c r="AO224" i="1"/>
  <c r="AO225" i="1"/>
  <c r="AH225" i="1"/>
  <c r="AG225" i="1"/>
  <c r="AI225" i="1"/>
  <c r="AI217" i="1"/>
  <c r="AI218" i="1"/>
  <c r="AI219" i="1"/>
  <c r="AI220" i="1"/>
  <c r="AI221" i="1"/>
  <c r="AI222" i="1"/>
  <c r="AI223" i="1"/>
  <c r="AI224" i="1"/>
  <c r="AH217" i="1"/>
  <c r="AH218" i="1"/>
  <c r="AH219" i="1"/>
  <c r="AH220" i="1"/>
  <c r="AH221" i="1"/>
  <c r="AH222" i="1"/>
  <c r="AH223" i="1"/>
  <c r="AH224" i="1"/>
  <c r="AG217" i="1"/>
  <c r="AG218" i="1"/>
  <c r="AG219" i="1"/>
  <c r="AG220" i="1"/>
  <c r="AG221" i="1"/>
  <c r="AG222" i="1"/>
  <c r="AG223" i="1"/>
  <c r="AG224" i="1"/>
  <c r="S217" i="1"/>
  <c r="S218" i="1"/>
  <c r="S219" i="1"/>
  <c r="S220" i="1"/>
  <c r="S221" i="1"/>
  <c r="S222" i="1"/>
  <c r="S223" i="1"/>
  <c r="S224" i="1"/>
  <c r="S225" i="1"/>
  <c r="DW526" i="2"/>
  <c r="DM526" i="2"/>
  <c r="DC526" i="2"/>
  <c r="CS526" i="2"/>
  <c r="CI526" i="2"/>
  <c r="BY526" i="2"/>
  <c r="BO526" i="2"/>
  <c r="BE526" i="2"/>
  <c r="AU526" i="2"/>
  <c r="AA526" i="2"/>
  <c r="Q526" i="2"/>
  <c r="DW525" i="2"/>
  <c r="DM525" i="2"/>
  <c r="DC525" i="2"/>
  <c r="CS525" i="2"/>
  <c r="CI525" i="2"/>
  <c r="BY525" i="2"/>
  <c r="BO525" i="2"/>
  <c r="BE525" i="2"/>
  <c r="AU525" i="2"/>
  <c r="AA525" i="2"/>
  <c r="Q525" i="2"/>
  <c r="EG524" i="2"/>
  <c r="DW524" i="2"/>
  <c r="DM524" i="2"/>
  <c r="DC524" i="2"/>
  <c r="CS524" i="2"/>
  <c r="CI524" i="2"/>
  <c r="BY524" i="2"/>
  <c r="BO524" i="2"/>
  <c r="BE524" i="2"/>
  <c r="AK524" i="2"/>
  <c r="AA524" i="2"/>
  <c r="Q524" i="2"/>
  <c r="E24" i="16"/>
  <c r="DJ224" i="1"/>
  <c r="DB224" i="1"/>
  <c r="CQ224" i="1"/>
  <c r="BM224" i="1"/>
  <c r="BZ224" i="1"/>
  <c r="DJ223" i="1"/>
  <c r="DB223" i="1"/>
  <c r="CQ223" i="1"/>
  <c r="BM223" i="1"/>
  <c r="BZ223" i="1"/>
  <c r="DJ222" i="1"/>
  <c r="DB222" i="1"/>
  <c r="CQ222" i="1"/>
  <c r="BM222" i="1"/>
  <c r="BZ222" i="1"/>
  <c r="DJ221" i="1"/>
  <c r="DB221" i="1"/>
  <c r="CQ221" i="1"/>
  <c r="BM221" i="1"/>
  <c r="BZ221" i="1"/>
  <c r="DJ220" i="1"/>
  <c r="DB220" i="1"/>
  <c r="CQ220" i="1"/>
  <c r="BM220" i="1"/>
  <c r="BZ220" i="1"/>
  <c r="DW523" i="2"/>
  <c r="DM523" i="2"/>
  <c r="DC523" i="2"/>
  <c r="CS523" i="2"/>
  <c r="CI523" i="2"/>
  <c r="BY523" i="2"/>
  <c r="BO523" i="2"/>
  <c r="BE523" i="2"/>
  <c r="AU523" i="2"/>
  <c r="AA523" i="2"/>
  <c r="Q523" i="2"/>
  <c r="DJ219" i="1"/>
  <c r="DB219" i="1"/>
  <c r="CQ219" i="1"/>
  <c r="BM219" i="1"/>
  <c r="BZ219" i="1"/>
  <c r="DW522" i="2"/>
  <c r="DM522" i="2"/>
  <c r="DC522" i="2"/>
  <c r="CS522" i="2"/>
  <c r="CI522" i="2"/>
  <c r="BY522" i="2"/>
  <c r="BO522" i="2"/>
  <c r="BE522" i="2"/>
  <c r="AU522" i="2"/>
  <c r="AA522" i="2"/>
  <c r="Q522" i="2"/>
  <c r="EG521" i="2"/>
  <c r="DW521" i="2"/>
  <c r="DM521" i="2"/>
  <c r="DC521" i="2"/>
  <c r="CS521" i="2"/>
  <c r="CI521" i="2"/>
  <c r="BY521" i="2"/>
  <c r="BO521" i="2"/>
  <c r="BE521" i="2"/>
  <c r="AK521" i="2"/>
  <c r="AA521" i="2"/>
  <c r="Q521" i="2"/>
  <c r="DJ218" i="1"/>
  <c r="DB218" i="1"/>
  <c r="CQ218" i="1"/>
  <c r="BY218" i="1"/>
  <c r="BM218" i="1"/>
  <c r="BZ218" i="1"/>
  <c r="DJ217" i="1"/>
  <c r="DB217" i="1"/>
  <c r="CQ217" i="1"/>
  <c r="BY217" i="1"/>
  <c r="BM217" i="1"/>
  <c r="BZ217" i="1"/>
  <c r="CP225" i="1" l="1"/>
  <c r="CP224" i="1"/>
  <c r="DK223" i="1"/>
  <c r="DD223" i="1"/>
  <c r="DK221" i="1"/>
  <c r="DD221" i="1"/>
  <c r="BV222" i="1"/>
  <c r="BW222" i="1" s="1"/>
  <c r="BX222" i="1" s="1"/>
  <c r="BV218" i="1"/>
  <c r="BW218" i="1" s="1"/>
  <c r="BX218" i="1" s="1"/>
  <c r="DK218" i="1"/>
  <c r="DD218" i="1"/>
  <c r="DK219" i="1"/>
  <c r="DD219" i="1"/>
  <c r="DK225" i="1"/>
  <c r="DD225" i="1"/>
  <c r="DK217" i="1"/>
  <c r="DD217" i="1"/>
  <c r="DK220" i="1"/>
  <c r="DD220" i="1"/>
  <c r="DK222" i="1"/>
  <c r="DD222" i="1"/>
  <c r="DK224" i="1"/>
  <c r="DD224" i="1"/>
  <c r="BV225" i="1"/>
  <c r="EL225" i="1" s="1"/>
  <c r="BV221" i="1"/>
  <c r="BW221" i="1" s="1"/>
  <c r="BX221" i="1" s="1"/>
  <c r="BV217" i="1"/>
  <c r="EL217" i="1" s="1"/>
  <c r="BV224" i="1"/>
  <c r="BW224" i="1" s="1"/>
  <c r="BX224" i="1" s="1"/>
  <c r="BV220" i="1"/>
  <c r="BW220" i="1" s="1"/>
  <c r="BX220" i="1" s="1"/>
  <c r="BV223" i="1"/>
  <c r="EL223" i="1" s="1"/>
  <c r="BV219" i="1"/>
  <c r="EL219" i="1" s="1"/>
  <c r="DP216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J204" i="1"/>
  <c r="DJ205" i="1"/>
  <c r="DJ206" i="1"/>
  <c r="DJ207" i="1"/>
  <c r="DJ208" i="1"/>
  <c r="DJ209" i="1"/>
  <c r="DJ210" i="1"/>
  <c r="DJ211" i="1"/>
  <c r="DJ212" i="1"/>
  <c r="DJ213" i="1"/>
  <c r="DJ214" i="1"/>
  <c r="DJ215" i="1"/>
  <c r="DJ216" i="1"/>
  <c r="DE204" i="1"/>
  <c r="DE205" i="1"/>
  <c r="DE206" i="1"/>
  <c r="DE207" i="1"/>
  <c r="DE208" i="1"/>
  <c r="DE209" i="1"/>
  <c r="DE210" i="1"/>
  <c r="DE211" i="1"/>
  <c r="DE212" i="1"/>
  <c r="DE213" i="1"/>
  <c r="DE214" i="1"/>
  <c r="DE215" i="1"/>
  <c r="DE216" i="1"/>
  <c r="CQ214" i="1"/>
  <c r="CS204" i="1"/>
  <c r="CS205" i="1"/>
  <c r="CS206" i="1"/>
  <c r="CS207" i="1"/>
  <c r="CS208" i="1"/>
  <c r="CS209" i="1"/>
  <c r="CS210" i="1"/>
  <c r="CS211" i="1"/>
  <c r="CS212" i="1"/>
  <c r="CS213" i="1"/>
  <c r="CS214" i="1"/>
  <c r="CS215" i="1"/>
  <c r="CS216" i="1"/>
  <c r="CD204" i="1"/>
  <c r="CD205" i="1"/>
  <c r="CD206" i="1"/>
  <c r="CD207" i="1"/>
  <c r="CD208" i="1"/>
  <c r="CD209" i="1"/>
  <c r="CD210" i="1"/>
  <c r="CD211" i="1"/>
  <c r="CD212" i="1"/>
  <c r="CD213" i="1"/>
  <c r="CD214" i="1"/>
  <c r="CD215" i="1"/>
  <c r="CD216" i="1"/>
  <c r="BZ213" i="1"/>
  <c r="BZ204" i="1"/>
  <c r="BZ205" i="1"/>
  <c r="BZ206" i="1"/>
  <c r="BZ207" i="1"/>
  <c r="BZ208" i="1"/>
  <c r="BZ209" i="1"/>
  <c r="BZ210" i="1"/>
  <c r="BZ211" i="1"/>
  <c r="BZ212" i="1"/>
  <c r="BZ214" i="1"/>
  <c r="BZ215" i="1"/>
  <c r="BZ216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A209" i="1"/>
  <c r="BA216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CH204" i="1"/>
  <c r="CP204" i="1" s="1"/>
  <c r="CH205" i="1"/>
  <c r="CH206" i="1"/>
  <c r="CH207" i="1"/>
  <c r="CH208" i="1"/>
  <c r="CP208" i="1" s="1"/>
  <c r="CH209" i="1"/>
  <c r="CP209" i="1" s="1"/>
  <c r="CH210" i="1"/>
  <c r="CP210" i="1" s="1"/>
  <c r="CH211" i="1"/>
  <c r="CP211" i="1" s="1"/>
  <c r="CH212" i="1"/>
  <c r="CP212" i="1" s="1"/>
  <c r="CH213" i="1"/>
  <c r="CP213" i="1" s="1"/>
  <c r="CH214" i="1"/>
  <c r="CP214" i="1" s="1"/>
  <c r="CH215" i="1"/>
  <c r="CP215" i="1" s="1"/>
  <c r="CH216" i="1"/>
  <c r="CP216" i="1" s="1"/>
  <c r="CJ204" i="1"/>
  <c r="CJ205" i="1"/>
  <c r="CJ206" i="1"/>
  <c r="CJ207" i="1"/>
  <c r="CJ208" i="1"/>
  <c r="CJ209" i="1"/>
  <c r="CJ210" i="1"/>
  <c r="CJ211" i="1"/>
  <c r="CJ212" i="1"/>
  <c r="CJ213" i="1"/>
  <c r="CJ214" i="1"/>
  <c r="CJ215" i="1"/>
  <c r="CJ216" i="1"/>
  <c r="CV216" i="1"/>
  <c r="CX216" i="1"/>
  <c r="CY216" i="1"/>
  <c r="DD216" i="1" s="1"/>
  <c r="CV215" i="1"/>
  <c r="CX215" i="1"/>
  <c r="CY215" i="1"/>
  <c r="DD215" i="1" s="1"/>
  <c r="CV214" i="1"/>
  <c r="CX214" i="1"/>
  <c r="CY214" i="1"/>
  <c r="DK214" i="1" s="1"/>
  <c r="CV213" i="1"/>
  <c r="CX213" i="1"/>
  <c r="CY213" i="1"/>
  <c r="DK213" i="1" s="1"/>
  <c r="CV212" i="1"/>
  <c r="CX212" i="1"/>
  <c r="CY212" i="1"/>
  <c r="DD212" i="1" s="1"/>
  <c r="CV211" i="1"/>
  <c r="CX211" i="1"/>
  <c r="CY211" i="1"/>
  <c r="DK211" i="1" s="1"/>
  <c r="CV210" i="1"/>
  <c r="CX210" i="1"/>
  <c r="CY210" i="1"/>
  <c r="DK210" i="1" s="1"/>
  <c r="CV209" i="1"/>
  <c r="CX209" i="1"/>
  <c r="CY209" i="1"/>
  <c r="DK209" i="1" s="1"/>
  <c r="CV208" i="1"/>
  <c r="CX208" i="1"/>
  <c r="CY208" i="1"/>
  <c r="DK208" i="1" s="1"/>
  <c r="CV207" i="1"/>
  <c r="CX207" i="1"/>
  <c r="CY207" i="1"/>
  <c r="DK207" i="1" s="1"/>
  <c r="CV206" i="1"/>
  <c r="CX206" i="1"/>
  <c r="CY206" i="1"/>
  <c r="DK206" i="1" s="1"/>
  <c r="CV205" i="1"/>
  <c r="CX205" i="1"/>
  <c r="CY205" i="1"/>
  <c r="DD205" i="1" s="1"/>
  <c r="CV204" i="1"/>
  <c r="CX204" i="1"/>
  <c r="CY204" i="1"/>
  <c r="DK204" i="1" s="1"/>
  <c r="CP207" i="1" l="1"/>
  <c r="CP206" i="1"/>
  <c r="CP205" i="1"/>
  <c r="EL222" i="1"/>
  <c r="EL218" i="1"/>
  <c r="EL221" i="1"/>
  <c r="BW225" i="1"/>
  <c r="BX225" i="1" s="1"/>
  <c r="DK212" i="1"/>
  <c r="BW217" i="1"/>
  <c r="BX217" i="1" s="1"/>
  <c r="BW223" i="1"/>
  <c r="BX223" i="1" s="1"/>
  <c r="BV213" i="1"/>
  <c r="EL213" i="1" s="1"/>
  <c r="BV209" i="1"/>
  <c r="EL209" i="1" s="1"/>
  <c r="BV205" i="1"/>
  <c r="BW205" i="1" s="1"/>
  <c r="BX205" i="1" s="1"/>
  <c r="BW219" i="1"/>
  <c r="BX219" i="1" s="1"/>
  <c r="DK205" i="1"/>
  <c r="DD206" i="1"/>
  <c r="DD213" i="1"/>
  <c r="DD214" i="1"/>
  <c r="DK215" i="1"/>
  <c r="BV216" i="1"/>
  <c r="BW216" i="1" s="1"/>
  <c r="BX216" i="1" s="1"/>
  <c r="BV212" i="1"/>
  <c r="BW212" i="1" s="1"/>
  <c r="BX212" i="1" s="1"/>
  <c r="BV208" i="1"/>
  <c r="BW208" i="1" s="1"/>
  <c r="BX208" i="1" s="1"/>
  <c r="BV204" i="1"/>
  <c r="BW204" i="1" s="1"/>
  <c r="BX204" i="1" s="1"/>
  <c r="BV215" i="1"/>
  <c r="BW215" i="1" s="1"/>
  <c r="BX215" i="1" s="1"/>
  <c r="BV211" i="1"/>
  <c r="EL211" i="1" s="1"/>
  <c r="BV207" i="1"/>
  <c r="EL207" i="1" s="1"/>
  <c r="EL220" i="1"/>
  <c r="BV214" i="1"/>
  <c r="EL214" i="1" s="1"/>
  <c r="BV210" i="1"/>
  <c r="EL210" i="1" s="1"/>
  <c r="BV206" i="1"/>
  <c r="EL206" i="1" s="1"/>
  <c r="EL224" i="1"/>
  <c r="EL216" i="1"/>
  <c r="DD204" i="1"/>
  <c r="DD208" i="1"/>
  <c r="DD209" i="1"/>
  <c r="DD210" i="1"/>
  <c r="DD211" i="1"/>
  <c r="DK216" i="1"/>
  <c r="DD207" i="1"/>
  <c r="EL205" i="1" l="1"/>
  <c r="BW213" i="1"/>
  <c r="BX213" i="1" s="1"/>
  <c r="BW209" i="1"/>
  <c r="BX209" i="1" s="1"/>
  <c r="EL215" i="1"/>
  <c r="EL204" i="1"/>
  <c r="BW210" i="1"/>
  <c r="BX210" i="1" s="1"/>
  <c r="EL212" i="1"/>
  <c r="BW211" i="1"/>
  <c r="BX211" i="1" s="1"/>
  <c r="BW207" i="1"/>
  <c r="BX207" i="1" s="1"/>
  <c r="EL208" i="1"/>
  <c r="BW206" i="1"/>
  <c r="BX206" i="1" s="1"/>
  <c r="BW214" i="1"/>
  <c r="BX214" i="1" s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DB216" i="1"/>
  <c r="CQ216" i="1"/>
  <c r="BM216" i="1"/>
  <c r="DB215" i="1"/>
  <c r="CQ215" i="1"/>
  <c r="BM215" i="1"/>
  <c r="DB214" i="1"/>
  <c r="BM214" i="1"/>
  <c r="DB213" i="1"/>
  <c r="CQ213" i="1"/>
  <c r="BM213" i="1"/>
  <c r="DB212" i="1"/>
  <c r="CQ212" i="1"/>
  <c r="BM212" i="1"/>
  <c r="DB211" i="1"/>
  <c r="CQ211" i="1"/>
  <c r="BM211" i="1"/>
  <c r="DB210" i="1"/>
  <c r="CQ210" i="1"/>
  <c r="BM210" i="1"/>
  <c r="DB209" i="1"/>
  <c r="CQ209" i="1"/>
  <c r="BM209" i="1"/>
  <c r="DB208" i="1"/>
  <c r="CQ208" i="1"/>
  <c r="BM208" i="1"/>
  <c r="DB207" i="1"/>
  <c r="CQ207" i="1"/>
  <c r="BM207" i="1"/>
  <c r="DB206" i="1"/>
  <c r="CQ206" i="1"/>
  <c r="BM206" i="1"/>
  <c r="DB205" i="1"/>
  <c r="CQ205" i="1"/>
  <c r="BM205" i="1"/>
  <c r="DB204" i="1"/>
  <c r="CQ204" i="1"/>
  <c r="BM204" i="1"/>
  <c r="EG520" i="2" l="1"/>
  <c r="DW520" i="2"/>
  <c r="DM520" i="2"/>
  <c r="DC520" i="2"/>
  <c r="CS520" i="2"/>
  <c r="CI520" i="2"/>
  <c r="BY520" i="2"/>
  <c r="BO520" i="2"/>
  <c r="BE520" i="2"/>
  <c r="AA520" i="2"/>
  <c r="Q520" i="2"/>
  <c r="B216" i="1"/>
  <c r="CR216" i="1" s="1"/>
  <c r="EG519" i="2"/>
  <c r="DW519" i="2"/>
  <c r="DM519" i="2"/>
  <c r="DC519" i="2"/>
  <c r="CS519" i="2"/>
  <c r="CI519" i="2"/>
  <c r="BY519" i="2"/>
  <c r="BO519" i="2"/>
  <c r="BE519" i="2"/>
  <c r="AA519" i="2"/>
  <c r="Q519" i="2"/>
  <c r="B215" i="1"/>
  <c r="CR215" i="1" s="1"/>
  <c r="EG518" i="2"/>
  <c r="DW518" i="2"/>
  <c r="DM518" i="2"/>
  <c r="DC518" i="2"/>
  <c r="CS518" i="2"/>
  <c r="CI518" i="2"/>
  <c r="BY518" i="2"/>
  <c r="BO518" i="2"/>
  <c r="BE518" i="2"/>
  <c r="AK518" i="2"/>
  <c r="AA518" i="2"/>
  <c r="Q518" i="2"/>
  <c r="B214" i="1"/>
  <c r="CR214" i="1" s="1"/>
  <c r="EG517" i="2"/>
  <c r="DW517" i="2"/>
  <c r="DM517" i="2"/>
  <c r="DC517" i="2"/>
  <c r="CS517" i="2"/>
  <c r="CI517" i="2"/>
  <c r="BY517" i="2"/>
  <c r="BO517" i="2"/>
  <c r="BE517" i="2"/>
  <c r="AK517" i="2"/>
  <c r="AA517" i="2"/>
  <c r="Q517" i="2"/>
  <c r="B213" i="1"/>
  <c r="CR213" i="1" s="1"/>
  <c r="DW516" i="2"/>
  <c r="DM516" i="2"/>
  <c r="DC516" i="2"/>
  <c r="CS516" i="2"/>
  <c r="CI516" i="2"/>
  <c r="BY516" i="2"/>
  <c r="BO516" i="2"/>
  <c r="BE516" i="2"/>
  <c r="AK516" i="2"/>
  <c r="AA516" i="2"/>
  <c r="Q516" i="2"/>
  <c r="B212" i="1"/>
  <c r="CR212" i="1" s="1"/>
  <c r="FA515" i="2"/>
  <c r="EG515" i="2"/>
  <c r="DM515" i="2"/>
  <c r="DC515" i="2"/>
  <c r="CS515" i="2"/>
  <c r="CI515" i="2"/>
  <c r="BY515" i="2"/>
  <c r="BO515" i="2"/>
  <c r="BE515" i="2"/>
  <c r="AK515" i="2"/>
  <c r="AA515" i="2"/>
  <c r="Q515" i="2"/>
  <c r="B211" i="1"/>
  <c r="CR211" i="1" s="1"/>
  <c r="FA514" i="2"/>
  <c r="EG514" i="2"/>
  <c r="DM514" i="2"/>
  <c r="DC514" i="2"/>
  <c r="CS514" i="2"/>
  <c r="CI514" i="2"/>
  <c r="BY514" i="2"/>
  <c r="BO514" i="2"/>
  <c r="BE514" i="2"/>
  <c r="AK514" i="2"/>
  <c r="AA514" i="2"/>
  <c r="Q514" i="2"/>
  <c r="B210" i="1"/>
  <c r="CR210" i="1" s="1"/>
  <c r="EG513" i="2"/>
  <c r="DM513" i="2"/>
  <c r="DC513" i="2"/>
  <c r="CS513" i="2"/>
  <c r="CI513" i="2"/>
  <c r="BY513" i="2"/>
  <c r="BO513" i="2"/>
  <c r="BE513" i="2"/>
  <c r="AU513" i="2"/>
  <c r="AK513" i="2"/>
  <c r="AA513" i="2"/>
  <c r="Q513" i="2"/>
  <c r="B209" i="1"/>
  <c r="CR209" i="1" s="1"/>
  <c r="EG512" i="2"/>
  <c r="DM512" i="2"/>
  <c r="DC512" i="2"/>
  <c r="CS512" i="2"/>
  <c r="CI512" i="2"/>
  <c r="BY512" i="2"/>
  <c r="BO512" i="2"/>
  <c r="BE512" i="2"/>
  <c r="AU512" i="2"/>
  <c r="AK512" i="2"/>
  <c r="AA512" i="2"/>
  <c r="Q512" i="2"/>
  <c r="B208" i="1"/>
  <c r="CR208" i="1" s="1"/>
  <c r="DM511" i="2"/>
  <c r="DC511" i="2"/>
  <c r="CS511" i="2"/>
  <c r="CI511" i="2"/>
  <c r="BY511" i="2"/>
  <c r="BO511" i="2"/>
  <c r="BE511" i="2"/>
  <c r="AU511" i="2"/>
  <c r="AK511" i="2"/>
  <c r="AA511" i="2"/>
  <c r="Q511" i="2"/>
  <c r="B207" i="1"/>
  <c r="CR207" i="1" s="1"/>
  <c r="DW510" i="2"/>
  <c r="DM510" i="2"/>
  <c r="DC510" i="2"/>
  <c r="CS510" i="2"/>
  <c r="CI510" i="2"/>
  <c r="BY510" i="2"/>
  <c r="BO510" i="2"/>
  <c r="BE510" i="2"/>
  <c r="AU510" i="2"/>
  <c r="AK510" i="2"/>
  <c r="AA510" i="2"/>
  <c r="Q510" i="2"/>
  <c r="B206" i="1"/>
  <c r="CR206" i="1" s="1"/>
  <c r="EG509" i="2"/>
  <c r="DW509" i="2"/>
  <c r="DM509" i="2"/>
  <c r="DC509" i="2"/>
  <c r="CS509" i="2"/>
  <c r="CI509" i="2"/>
  <c r="BY509" i="2"/>
  <c r="BO509" i="2"/>
  <c r="BE509" i="2"/>
  <c r="AU509" i="2"/>
  <c r="AK509" i="2"/>
  <c r="AA509" i="2"/>
  <c r="Q509" i="2"/>
  <c r="B205" i="1"/>
  <c r="CR205" i="1" s="1"/>
  <c r="EG508" i="2"/>
  <c r="DW508" i="2"/>
  <c r="DM508" i="2"/>
  <c r="DC508" i="2"/>
  <c r="CS508" i="2"/>
  <c r="CI508" i="2"/>
  <c r="BY508" i="2"/>
  <c r="BO508" i="2"/>
  <c r="BE508" i="2"/>
  <c r="AU508" i="2"/>
  <c r="AK508" i="2"/>
  <c r="AA508" i="2"/>
  <c r="Q508" i="2"/>
  <c r="B204" i="1"/>
  <c r="CR204" i="1" s="1"/>
  <c r="DN164" i="1" l="1"/>
  <c r="E23" i="16"/>
  <c r="G11" i="19"/>
  <c r="H11" i="19"/>
  <c r="E11" i="19"/>
  <c r="C11" i="19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J188" i="1"/>
  <c r="CJ189" i="1"/>
  <c r="CJ190" i="1"/>
  <c r="CJ191" i="1"/>
  <c r="CJ192" i="1"/>
  <c r="CJ193" i="1"/>
  <c r="CJ194" i="1"/>
  <c r="CJ195" i="1"/>
  <c r="CJ196" i="1"/>
  <c r="CJ197" i="1"/>
  <c r="CJ198" i="1"/>
  <c r="CJ199" i="1"/>
  <c r="CJ200" i="1"/>
  <c r="CJ201" i="1"/>
  <c r="CJ202" i="1"/>
  <c r="CJ203" i="1"/>
  <c r="CJ187" i="1"/>
  <c r="DP203" i="1"/>
  <c r="DP186" i="1"/>
  <c r="DP187" i="1"/>
  <c r="DP188" i="1"/>
  <c r="DP189" i="1"/>
  <c r="DP193" i="1"/>
  <c r="DP194" i="1"/>
  <c r="DP195" i="1"/>
  <c r="DP196" i="1"/>
  <c r="DP197" i="1"/>
  <c r="DP198" i="1"/>
  <c r="DP199" i="1"/>
  <c r="DP200" i="1"/>
  <c r="DP201" i="1"/>
  <c r="DP202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J189" i="1"/>
  <c r="DJ193" i="1"/>
  <c r="DJ194" i="1"/>
  <c r="DJ195" i="1"/>
  <c r="DJ196" i="1"/>
  <c r="DJ197" i="1"/>
  <c r="DJ198" i="1"/>
  <c r="DJ199" i="1"/>
  <c r="DJ200" i="1"/>
  <c r="DJ201" i="1"/>
  <c r="DJ202" i="1"/>
  <c r="DJ203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CY186" i="1"/>
  <c r="DK186" i="1" s="1"/>
  <c r="CY187" i="1"/>
  <c r="DK187" i="1" s="1"/>
  <c r="CY188" i="1"/>
  <c r="DK188" i="1" s="1"/>
  <c r="CY189" i="1"/>
  <c r="DD189" i="1" s="1"/>
  <c r="CY190" i="1"/>
  <c r="CY191" i="1"/>
  <c r="CY192" i="1"/>
  <c r="CY193" i="1"/>
  <c r="DK193" i="1" s="1"/>
  <c r="CY194" i="1"/>
  <c r="DD194" i="1" s="1"/>
  <c r="CY195" i="1"/>
  <c r="DK195" i="1" s="1"/>
  <c r="CY196" i="1"/>
  <c r="DD196" i="1" s="1"/>
  <c r="CY197" i="1"/>
  <c r="DK197" i="1" s="1"/>
  <c r="CY198" i="1"/>
  <c r="DK198" i="1" s="1"/>
  <c r="CY199" i="1"/>
  <c r="DK199" i="1" s="1"/>
  <c r="CY200" i="1"/>
  <c r="DD200" i="1" s="1"/>
  <c r="CY201" i="1"/>
  <c r="DK201" i="1" s="1"/>
  <c r="CY202" i="1"/>
  <c r="DD202" i="1" s="1"/>
  <c r="CY203" i="1"/>
  <c r="DK203" i="1" s="1"/>
  <c r="CS186" i="1"/>
  <c r="CS187" i="1"/>
  <c r="CS188" i="1"/>
  <c r="CS189" i="1"/>
  <c r="CS190" i="1"/>
  <c r="CS191" i="1"/>
  <c r="CS192" i="1"/>
  <c r="CS193" i="1"/>
  <c r="CS194" i="1"/>
  <c r="CS195" i="1"/>
  <c r="CS196" i="1"/>
  <c r="CS197" i="1"/>
  <c r="CS198" i="1"/>
  <c r="CS199" i="1"/>
  <c r="CS200" i="1"/>
  <c r="CS201" i="1"/>
  <c r="CS202" i="1"/>
  <c r="CS203" i="1"/>
  <c r="CD186" i="1"/>
  <c r="CD187" i="1"/>
  <c r="CD188" i="1"/>
  <c r="CD189" i="1"/>
  <c r="CD190" i="1"/>
  <c r="CD191" i="1"/>
  <c r="CD192" i="1"/>
  <c r="CD193" i="1"/>
  <c r="CD194" i="1"/>
  <c r="CD195" i="1"/>
  <c r="CD196" i="1"/>
  <c r="CD197" i="1"/>
  <c r="CD198" i="1"/>
  <c r="CD199" i="1"/>
  <c r="CD200" i="1"/>
  <c r="CD201" i="1"/>
  <c r="CD202" i="1"/>
  <c r="CD203" i="1"/>
  <c r="BZ193" i="1"/>
  <c r="BZ194" i="1"/>
  <c r="BZ195" i="1"/>
  <c r="BZ196" i="1"/>
  <c r="BZ197" i="1"/>
  <c r="BZ198" i="1"/>
  <c r="BZ199" i="1"/>
  <c r="BZ200" i="1"/>
  <c r="BZ201" i="1"/>
  <c r="BZ202" i="1"/>
  <c r="BZ203" i="1"/>
  <c r="BY193" i="1"/>
  <c r="BY195" i="1"/>
  <c r="BY196" i="1"/>
  <c r="BY197" i="1"/>
  <c r="BY198" i="1"/>
  <c r="BY199" i="1"/>
  <c r="BY200" i="1"/>
  <c r="BY201" i="1"/>
  <c r="BY202" i="1"/>
  <c r="BY203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A188" i="1"/>
  <c r="BA195" i="1"/>
  <c r="BA198" i="1"/>
  <c r="BA201" i="1"/>
  <c r="BA203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CP195" i="1" l="1"/>
  <c r="CP194" i="1"/>
  <c r="CP193" i="1"/>
  <c r="CP192" i="1"/>
  <c r="CP191" i="1"/>
  <c r="CP189" i="1"/>
  <c r="CP188" i="1"/>
  <c r="CP203" i="1"/>
  <c r="CP187" i="1"/>
  <c r="CP202" i="1"/>
  <c r="CP201" i="1"/>
  <c r="CP200" i="1"/>
  <c r="CP190" i="1"/>
  <c r="CP199" i="1"/>
  <c r="CP198" i="1"/>
  <c r="CP197" i="1"/>
  <c r="CP196" i="1"/>
  <c r="AC14" i="18"/>
  <c r="AD14" i="18" s="1"/>
  <c r="AE14" i="18" s="1"/>
  <c r="DD195" i="1"/>
  <c r="DD203" i="1"/>
  <c r="DK196" i="1"/>
  <c r="DD187" i="1"/>
  <c r="DD186" i="1"/>
  <c r="DK202" i="1"/>
  <c r="BV203" i="1"/>
  <c r="EL203" i="1" s="1"/>
  <c r="BV199" i="1"/>
  <c r="EL199" i="1" s="1"/>
  <c r="BV195" i="1"/>
  <c r="EL195" i="1" s="1"/>
  <c r="BV191" i="1"/>
  <c r="EL191" i="1" s="1"/>
  <c r="BV187" i="1"/>
  <c r="EL187" i="1" s="1"/>
  <c r="BV201" i="1"/>
  <c r="BW201" i="1" s="1"/>
  <c r="BX201" i="1" s="1"/>
  <c r="BV197" i="1"/>
  <c r="BW197" i="1" s="1"/>
  <c r="BX197" i="1" s="1"/>
  <c r="BV193" i="1"/>
  <c r="BW193" i="1" s="1"/>
  <c r="BX193" i="1" s="1"/>
  <c r="BV189" i="1"/>
  <c r="BW189" i="1" s="1"/>
  <c r="BX189" i="1" s="1"/>
  <c r="BV202" i="1"/>
  <c r="BW202" i="1" s="1"/>
  <c r="BX202" i="1" s="1"/>
  <c r="BV198" i="1"/>
  <c r="BW198" i="1" s="1"/>
  <c r="BX198" i="1" s="1"/>
  <c r="BV194" i="1"/>
  <c r="BW194" i="1" s="1"/>
  <c r="BX194" i="1" s="1"/>
  <c r="BV190" i="1"/>
  <c r="BW190" i="1" s="1"/>
  <c r="BX190" i="1" s="1"/>
  <c r="BV186" i="1"/>
  <c r="BW186" i="1" s="1"/>
  <c r="BX186" i="1" s="1"/>
  <c r="DD199" i="1"/>
  <c r="DD188" i="1"/>
  <c r="DK194" i="1"/>
  <c r="DD198" i="1"/>
  <c r="DK200" i="1"/>
  <c r="BV200" i="1"/>
  <c r="BV188" i="1"/>
  <c r="BV196" i="1"/>
  <c r="BV192" i="1"/>
  <c r="DK189" i="1"/>
  <c r="DD201" i="1"/>
  <c r="DD197" i="1"/>
  <c r="DD193" i="1"/>
  <c r="BW203" i="1" l="1"/>
  <c r="BX203" i="1" s="1"/>
  <c r="EL186" i="1"/>
  <c r="EL189" i="1"/>
  <c r="EL193" i="1"/>
  <c r="BW187" i="1"/>
  <c r="BX187" i="1" s="1"/>
  <c r="EL194" i="1"/>
  <c r="BW191" i="1"/>
  <c r="BX191" i="1" s="1"/>
  <c r="EL202" i="1"/>
  <c r="BW199" i="1"/>
  <c r="BX199" i="1" s="1"/>
  <c r="EL190" i="1"/>
  <c r="EL201" i="1"/>
  <c r="BW195" i="1"/>
  <c r="BX195" i="1" s="1"/>
  <c r="EL197" i="1"/>
  <c r="EL198" i="1"/>
  <c r="EL196" i="1"/>
  <c r="BW196" i="1"/>
  <c r="BX196" i="1" s="1"/>
  <c r="EL200" i="1"/>
  <c r="BW200" i="1"/>
  <c r="BX200" i="1" s="1"/>
  <c r="EL192" i="1"/>
  <c r="BW192" i="1"/>
  <c r="BX192" i="1" s="1"/>
  <c r="EL188" i="1"/>
  <c r="BW188" i="1"/>
  <c r="BX188" i="1" s="1"/>
  <c r="CX191" i="1" l="1"/>
  <c r="CX192" i="1"/>
  <c r="CX193" i="1"/>
  <c r="CX194" i="1"/>
  <c r="CX195" i="1"/>
  <c r="CX196" i="1"/>
  <c r="CX197" i="1"/>
  <c r="CX198" i="1"/>
  <c r="CX199" i="1"/>
  <c r="CX200" i="1"/>
  <c r="CX201" i="1"/>
  <c r="CX202" i="1"/>
  <c r="CX203" i="1"/>
  <c r="CX189" i="1"/>
  <c r="CX190" i="1"/>
  <c r="CV189" i="1"/>
  <c r="CV190" i="1"/>
  <c r="CV191" i="1"/>
  <c r="CV192" i="1"/>
  <c r="CV193" i="1"/>
  <c r="CV194" i="1"/>
  <c r="CV195" i="1"/>
  <c r="CV196" i="1"/>
  <c r="CV197" i="1"/>
  <c r="CV198" i="1"/>
  <c r="CV199" i="1"/>
  <c r="CV200" i="1"/>
  <c r="CV201" i="1"/>
  <c r="CV202" i="1"/>
  <c r="CV203" i="1"/>
  <c r="CX188" i="1"/>
  <c r="CX187" i="1"/>
  <c r="CV188" i="1"/>
  <c r="CV187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188" i="1"/>
  <c r="S187" i="1"/>
  <c r="DB203" i="1"/>
  <c r="CQ203" i="1"/>
  <c r="BM203" i="1"/>
  <c r="DB202" i="1"/>
  <c r="CQ202" i="1"/>
  <c r="BM202" i="1"/>
  <c r="DB201" i="1"/>
  <c r="CQ201" i="1"/>
  <c r="BM201" i="1"/>
  <c r="DB200" i="1"/>
  <c r="CQ200" i="1"/>
  <c r="BM200" i="1"/>
  <c r="DB199" i="1"/>
  <c r="CQ199" i="1"/>
  <c r="BM199" i="1"/>
  <c r="DB198" i="1"/>
  <c r="CQ198" i="1"/>
  <c r="BM198" i="1"/>
  <c r="DB197" i="1"/>
  <c r="CQ197" i="1"/>
  <c r="BM197" i="1"/>
  <c r="DB196" i="1"/>
  <c r="CQ196" i="1"/>
  <c r="BM196" i="1"/>
  <c r="DB195" i="1"/>
  <c r="CQ195" i="1"/>
  <c r="BM195" i="1"/>
  <c r="DB194" i="1"/>
  <c r="CQ194" i="1"/>
  <c r="BM194" i="1"/>
  <c r="DB193" i="1"/>
  <c r="CQ193" i="1"/>
  <c r="BM193" i="1"/>
  <c r="DB189" i="1"/>
  <c r="CQ189" i="1"/>
  <c r="BZ189" i="1"/>
  <c r="BY189" i="1"/>
  <c r="BM189" i="1"/>
  <c r="DJ188" i="1"/>
  <c r="DB188" i="1"/>
  <c r="CQ188" i="1"/>
  <c r="BZ188" i="1"/>
  <c r="BY188" i="1"/>
  <c r="BM188" i="1"/>
  <c r="DJ187" i="1"/>
  <c r="DB187" i="1"/>
  <c r="CQ187" i="1"/>
  <c r="BZ187" i="1"/>
  <c r="BY187" i="1"/>
  <c r="BM187" i="1"/>
  <c r="B202" i="1"/>
  <c r="CR202" i="1" s="1"/>
  <c r="B203" i="1"/>
  <c r="CR203" i="1" s="1"/>
  <c r="DW507" i="2"/>
  <c r="DM507" i="2"/>
  <c r="DC507" i="2"/>
  <c r="CS507" i="2"/>
  <c r="CI507" i="2"/>
  <c r="BY507" i="2"/>
  <c r="BO507" i="2"/>
  <c r="BE507" i="2"/>
  <c r="AU507" i="2"/>
  <c r="AK507" i="2"/>
  <c r="AA507" i="2"/>
  <c r="Q507" i="2"/>
  <c r="DW506" i="2"/>
  <c r="DM506" i="2"/>
  <c r="DC506" i="2"/>
  <c r="CS506" i="2"/>
  <c r="CI506" i="2"/>
  <c r="BY506" i="2"/>
  <c r="BO506" i="2"/>
  <c r="BE506" i="2"/>
  <c r="AU506" i="2"/>
  <c r="AK506" i="2"/>
  <c r="AA506" i="2"/>
  <c r="Q506" i="2"/>
  <c r="EG505" i="2" l="1"/>
  <c r="DW505" i="2"/>
  <c r="DM505" i="2"/>
  <c r="DC505" i="2"/>
  <c r="CS505" i="2"/>
  <c r="CI505" i="2"/>
  <c r="BY505" i="2"/>
  <c r="BO505" i="2"/>
  <c r="BE505" i="2"/>
  <c r="AU505" i="2"/>
  <c r="AK505" i="2"/>
  <c r="AA505" i="2"/>
  <c r="Q505" i="2"/>
  <c r="B201" i="1"/>
  <c r="CR201" i="1" s="1"/>
  <c r="EG504" i="2"/>
  <c r="DW504" i="2"/>
  <c r="DM504" i="2"/>
  <c r="DC504" i="2"/>
  <c r="CS504" i="2"/>
  <c r="CI504" i="2"/>
  <c r="BY504" i="2"/>
  <c r="BO504" i="2"/>
  <c r="BE504" i="2"/>
  <c r="AU504" i="2"/>
  <c r="AK504" i="2"/>
  <c r="AA504" i="2"/>
  <c r="Q504" i="2"/>
  <c r="B200" i="1"/>
  <c r="CR200" i="1" s="1"/>
  <c r="FA503" i="2"/>
  <c r="EG503" i="2"/>
  <c r="DW503" i="2"/>
  <c r="DM503" i="2"/>
  <c r="DC503" i="2"/>
  <c r="CS503" i="2"/>
  <c r="CI503" i="2"/>
  <c r="BY503" i="2"/>
  <c r="BO503" i="2"/>
  <c r="BE503" i="2"/>
  <c r="AU503" i="2"/>
  <c r="AK503" i="2"/>
  <c r="AA503" i="2"/>
  <c r="Q503" i="2"/>
  <c r="B199" i="1"/>
  <c r="CR199" i="1" s="1"/>
  <c r="FA502" i="2"/>
  <c r="EG502" i="2"/>
  <c r="DW502" i="2"/>
  <c r="DM502" i="2"/>
  <c r="DC502" i="2"/>
  <c r="CS502" i="2"/>
  <c r="CI502" i="2"/>
  <c r="BY502" i="2"/>
  <c r="BO502" i="2"/>
  <c r="BE502" i="2"/>
  <c r="AU502" i="2"/>
  <c r="AK502" i="2"/>
  <c r="AA502" i="2"/>
  <c r="Q502" i="2"/>
  <c r="B198" i="1"/>
  <c r="CR198" i="1" s="1"/>
  <c r="FA501" i="2"/>
  <c r="EG501" i="2"/>
  <c r="DW501" i="2"/>
  <c r="DM501" i="2"/>
  <c r="DC501" i="2"/>
  <c r="CS501" i="2"/>
  <c r="CI501" i="2"/>
  <c r="BY501" i="2"/>
  <c r="BO501" i="2"/>
  <c r="BE501" i="2"/>
  <c r="AU501" i="2"/>
  <c r="AK501" i="2"/>
  <c r="AA501" i="2"/>
  <c r="Q501" i="2"/>
  <c r="B197" i="1"/>
  <c r="CR197" i="1" s="1"/>
  <c r="FA500" i="2"/>
  <c r="EG500" i="2"/>
  <c r="DW500" i="2"/>
  <c r="DM500" i="2"/>
  <c r="DC500" i="2"/>
  <c r="CS500" i="2"/>
  <c r="CI500" i="2"/>
  <c r="BY500" i="2"/>
  <c r="BO500" i="2"/>
  <c r="BE500" i="2"/>
  <c r="AU500" i="2"/>
  <c r="AK500" i="2"/>
  <c r="AA500" i="2"/>
  <c r="Q500" i="2"/>
  <c r="B196" i="1"/>
  <c r="CR196" i="1" s="1"/>
  <c r="FA499" i="2"/>
  <c r="EG499" i="2"/>
  <c r="DW499" i="2"/>
  <c r="DM499" i="2"/>
  <c r="DC499" i="2"/>
  <c r="CS499" i="2"/>
  <c r="CI499" i="2"/>
  <c r="BY499" i="2"/>
  <c r="BO499" i="2"/>
  <c r="BE499" i="2"/>
  <c r="AU499" i="2"/>
  <c r="AK499" i="2"/>
  <c r="AA499" i="2"/>
  <c r="Q499" i="2"/>
  <c r="B195" i="1"/>
  <c r="CR195" i="1" s="1"/>
  <c r="FA498" i="2"/>
  <c r="EG498" i="2"/>
  <c r="DW498" i="2"/>
  <c r="DM498" i="2"/>
  <c r="DC498" i="2"/>
  <c r="CS498" i="2"/>
  <c r="CI498" i="2"/>
  <c r="BY498" i="2"/>
  <c r="BO498" i="2"/>
  <c r="BE498" i="2"/>
  <c r="AU498" i="2"/>
  <c r="AK498" i="2"/>
  <c r="AA498" i="2"/>
  <c r="Q498" i="2"/>
  <c r="B194" i="1"/>
  <c r="CR194" i="1" s="1"/>
  <c r="FA497" i="2"/>
  <c r="EG497" i="2"/>
  <c r="DW497" i="2"/>
  <c r="DM497" i="2"/>
  <c r="DC497" i="2"/>
  <c r="CS497" i="2"/>
  <c r="CI497" i="2"/>
  <c r="BY497" i="2"/>
  <c r="BO497" i="2"/>
  <c r="BE497" i="2"/>
  <c r="AU497" i="2"/>
  <c r="AK497" i="2"/>
  <c r="AA497" i="2"/>
  <c r="Q497" i="2"/>
  <c r="B193" i="1"/>
  <c r="CR193" i="1" s="1"/>
  <c r="BE496" i="2"/>
  <c r="B192" i="1"/>
  <c r="CR192" i="1" s="1"/>
  <c r="B191" i="1"/>
  <c r="CR191" i="1" s="1"/>
  <c r="B190" i="1"/>
  <c r="CR190" i="1" s="1"/>
  <c r="FA493" i="2"/>
  <c r="EG493" i="2"/>
  <c r="DW493" i="2"/>
  <c r="DM493" i="2"/>
  <c r="DC493" i="2"/>
  <c r="CS493" i="2"/>
  <c r="CI493" i="2"/>
  <c r="BY493" i="2"/>
  <c r="BO493" i="2"/>
  <c r="BE493" i="2"/>
  <c r="AU493" i="2"/>
  <c r="AK493" i="2"/>
  <c r="AA493" i="2"/>
  <c r="Q493" i="2"/>
  <c r="B189" i="1"/>
  <c r="CR189" i="1" s="1"/>
  <c r="HI492" i="2"/>
  <c r="FA492" i="2"/>
  <c r="EG492" i="2"/>
  <c r="DW492" i="2"/>
  <c r="DM492" i="2"/>
  <c r="DC492" i="2"/>
  <c r="CS492" i="2"/>
  <c r="CI492" i="2"/>
  <c r="BY492" i="2"/>
  <c r="BO492" i="2"/>
  <c r="BE492" i="2"/>
  <c r="AU492" i="2"/>
  <c r="AK492" i="2"/>
  <c r="AA492" i="2"/>
  <c r="Q492" i="2"/>
  <c r="B188" i="1"/>
  <c r="CR188" i="1" s="1"/>
  <c r="HI491" i="2"/>
  <c r="FA491" i="2"/>
  <c r="EG491" i="2"/>
  <c r="DW491" i="2"/>
  <c r="DM491" i="2"/>
  <c r="DC491" i="2"/>
  <c r="CS491" i="2"/>
  <c r="CI491" i="2"/>
  <c r="BY491" i="2"/>
  <c r="BO491" i="2"/>
  <c r="BE491" i="2"/>
  <c r="AU491" i="2"/>
  <c r="AK491" i="2"/>
  <c r="AA491" i="2"/>
  <c r="Q491" i="2"/>
  <c r="B187" i="1"/>
  <c r="CR187" i="1" s="1"/>
  <c r="B186" i="1"/>
  <c r="CR186" i="1" s="1"/>
  <c r="Q490" i="2"/>
  <c r="AA490" i="2"/>
  <c r="AK490" i="2"/>
  <c r="AU490" i="2"/>
  <c r="BE490" i="2"/>
  <c r="BO490" i="2"/>
  <c r="BY490" i="2"/>
  <c r="CI490" i="2"/>
  <c r="CS490" i="2"/>
  <c r="DC490" i="2"/>
  <c r="DM490" i="2"/>
  <c r="EG490" i="2"/>
  <c r="FA490" i="2"/>
  <c r="HI490" i="2"/>
  <c r="CH177" i="1" l="1"/>
  <c r="CH178" i="1"/>
  <c r="CH179" i="1"/>
  <c r="CH180" i="1"/>
  <c r="CH181" i="1"/>
  <c r="CP181" i="1" s="1"/>
  <c r="CH182" i="1"/>
  <c r="CP182" i="1" s="1"/>
  <c r="CH183" i="1"/>
  <c r="CP183" i="1" s="1"/>
  <c r="CH184" i="1"/>
  <c r="CP184" i="1" s="1"/>
  <c r="CH185" i="1"/>
  <c r="CP185" i="1" s="1"/>
  <c r="CH176" i="1"/>
  <c r="CH175" i="1"/>
  <c r="CP175" i="1" s="1"/>
  <c r="CJ176" i="1"/>
  <c r="CJ177" i="1"/>
  <c r="CJ178" i="1"/>
  <c r="CJ179" i="1"/>
  <c r="CJ180" i="1"/>
  <c r="CJ181" i="1"/>
  <c r="CJ182" i="1"/>
  <c r="CJ183" i="1"/>
  <c r="CJ184" i="1"/>
  <c r="CJ185" i="1"/>
  <c r="CJ186" i="1"/>
  <c r="CP186" i="1" s="1"/>
  <c r="CJ175" i="1"/>
  <c r="DP175" i="1"/>
  <c r="DP176" i="1"/>
  <c r="DP177" i="1"/>
  <c r="DP178" i="1"/>
  <c r="DP179" i="1"/>
  <c r="DP180" i="1"/>
  <c r="DP181" i="1"/>
  <c r="DP182" i="1"/>
  <c r="DP183" i="1"/>
  <c r="DP184" i="1"/>
  <c r="DP185" i="1"/>
  <c r="DN175" i="1"/>
  <c r="DN176" i="1"/>
  <c r="DN177" i="1"/>
  <c r="DN178" i="1"/>
  <c r="DN179" i="1"/>
  <c r="DN180" i="1"/>
  <c r="DN181" i="1"/>
  <c r="DN182" i="1"/>
  <c r="DN183" i="1"/>
  <c r="DN184" i="1"/>
  <c r="DN185" i="1"/>
  <c r="DE175" i="1"/>
  <c r="DE176" i="1"/>
  <c r="DE177" i="1"/>
  <c r="DE178" i="1"/>
  <c r="DE179" i="1"/>
  <c r="DE180" i="1"/>
  <c r="DE181" i="1"/>
  <c r="DE182" i="1"/>
  <c r="DE183" i="1"/>
  <c r="DE184" i="1"/>
  <c r="DE185" i="1"/>
  <c r="CY175" i="1"/>
  <c r="DK175" i="1" s="1"/>
  <c r="CY176" i="1"/>
  <c r="DK176" i="1" s="1"/>
  <c r="CY177" i="1"/>
  <c r="DK177" i="1" s="1"/>
  <c r="CY178" i="1"/>
  <c r="DK178" i="1" s="1"/>
  <c r="CY179" i="1"/>
  <c r="DK179" i="1" s="1"/>
  <c r="CY180" i="1"/>
  <c r="DK180" i="1" s="1"/>
  <c r="CY181" i="1"/>
  <c r="DK181" i="1" s="1"/>
  <c r="CY182" i="1"/>
  <c r="DK182" i="1" s="1"/>
  <c r="CY183" i="1"/>
  <c r="DK183" i="1" s="1"/>
  <c r="CY184" i="1"/>
  <c r="DK184" i="1" s="1"/>
  <c r="CY185" i="1"/>
  <c r="DK185" i="1" s="1"/>
  <c r="CS175" i="1"/>
  <c r="CS176" i="1"/>
  <c r="CS177" i="1"/>
  <c r="CS178" i="1"/>
  <c r="CS179" i="1"/>
  <c r="CS180" i="1"/>
  <c r="CS181" i="1"/>
  <c r="CS182" i="1"/>
  <c r="CS183" i="1"/>
  <c r="CS184" i="1"/>
  <c r="CS185" i="1"/>
  <c r="CD175" i="1"/>
  <c r="CD176" i="1"/>
  <c r="CD177" i="1"/>
  <c r="CD178" i="1"/>
  <c r="CD179" i="1"/>
  <c r="CD180" i="1"/>
  <c r="CD181" i="1"/>
  <c r="CD182" i="1"/>
  <c r="CD183" i="1"/>
  <c r="CD184" i="1"/>
  <c r="CD185" i="1"/>
  <c r="BI175" i="1"/>
  <c r="BI176" i="1"/>
  <c r="BI177" i="1"/>
  <c r="BI178" i="1"/>
  <c r="BI179" i="1"/>
  <c r="BI180" i="1"/>
  <c r="BI181" i="1"/>
  <c r="BI182" i="1"/>
  <c r="BI183" i="1"/>
  <c r="BI184" i="1"/>
  <c r="BI185" i="1"/>
  <c r="BH175" i="1"/>
  <c r="BH176" i="1"/>
  <c r="BH177" i="1"/>
  <c r="BH178" i="1"/>
  <c r="BH179" i="1"/>
  <c r="BH180" i="1"/>
  <c r="BH181" i="1"/>
  <c r="BH182" i="1"/>
  <c r="BH183" i="1"/>
  <c r="BH184" i="1"/>
  <c r="BH185" i="1"/>
  <c r="BB175" i="1"/>
  <c r="BB176" i="1"/>
  <c r="BB177" i="1"/>
  <c r="BB178" i="1"/>
  <c r="BB179" i="1"/>
  <c r="BB180" i="1"/>
  <c r="BB181" i="1"/>
  <c r="BB182" i="1"/>
  <c r="BB183" i="1"/>
  <c r="BB184" i="1"/>
  <c r="BB185" i="1"/>
  <c r="AT175" i="1"/>
  <c r="AT176" i="1"/>
  <c r="AT177" i="1"/>
  <c r="AT178" i="1"/>
  <c r="AT179" i="1"/>
  <c r="AT180" i="1"/>
  <c r="AT181" i="1"/>
  <c r="AT182" i="1"/>
  <c r="AT183" i="1"/>
  <c r="AT184" i="1"/>
  <c r="AT185" i="1"/>
  <c r="AR175" i="1"/>
  <c r="AR176" i="1"/>
  <c r="AR177" i="1"/>
  <c r="AR178" i="1"/>
  <c r="AR179" i="1"/>
  <c r="AR180" i="1"/>
  <c r="AR181" i="1"/>
  <c r="AR182" i="1"/>
  <c r="AR183" i="1"/>
  <c r="AR184" i="1"/>
  <c r="AR185" i="1"/>
  <c r="AO175" i="1"/>
  <c r="AO176" i="1"/>
  <c r="AO177" i="1"/>
  <c r="AO178" i="1"/>
  <c r="AO179" i="1"/>
  <c r="AO180" i="1"/>
  <c r="AO181" i="1"/>
  <c r="AO182" i="1"/>
  <c r="AO183" i="1"/>
  <c r="AO184" i="1"/>
  <c r="AO185" i="1"/>
  <c r="AI175" i="1"/>
  <c r="AI176" i="1"/>
  <c r="AI177" i="1"/>
  <c r="AI178" i="1"/>
  <c r="AI179" i="1"/>
  <c r="AI180" i="1"/>
  <c r="AI181" i="1"/>
  <c r="AI182" i="1"/>
  <c r="AI183" i="1"/>
  <c r="AI184" i="1"/>
  <c r="AI185" i="1"/>
  <c r="AH175" i="1"/>
  <c r="AH176" i="1"/>
  <c r="AH177" i="1"/>
  <c r="AH178" i="1"/>
  <c r="AH179" i="1"/>
  <c r="AH180" i="1"/>
  <c r="AH181" i="1"/>
  <c r="AH182" i="1"/>
  <c r="AH183" i="1"/>
  <c r="AH184" i="1"/>
  <c r="AH185" i="1"/>
  <c r="CP176" i="1" l="1"/>
  <c r="CP180" i="1"/>
  <c r="CP179" i="1"/>
  <c r="CP178" i="1"/>
  <c r="CP177" i="1"/>
  <c r="BV184" i="1"/>
  <c r="BW184" i="1" s="1"/>
  <c r="BX184" i="1" s="1"/>
  <c r="BV180" i="1"/>
  <c r="BW180" i="1" s="1"/>
  <c r="BX180" i="1" s="1"/>
  <c r="BV176" i="1"/>
  <c r="BW176" i="1" s="1"/>
  <c r="BX176" i="1" s="1"/>
  <c r="BV183" i="1"/>
  <c r="BV179" i="1"/>
  <c r="BV182" i="1"/>
  <c r="BV178" i="1"/>
  <c r="BV175" i="1"/>
  <c r="BV185" i="1"/>
  <c r="BV181" i="1"/>
  <c r="BV177" i="1"/>
  <c r="DD182" i="1"/>
  <c r="DD178" i="1"/>
  <c r="DD185" i="1"/>
  <c r="DD181" i="1"/>
  <c r="DD177" i="1"/>
  <c r="DD184" i="1"/>
  <c r="DD180" i="1"/>
  <c r="DD176" i="1"/>
  <c r="DD183" i="1"/>
  <c r="DD179" i="1"/>
  <c r="DD175" i="1"/>
  <c r="EL180" i="1" l="1"/>
  <c r="EL176" i="1"/>
  <c r="EL184" i="1"/>
  <c r="BW177" i="1"/>
  <c r="BX177" i="1" s="1"/>
  <c r="EL177" i="1"/>
  <c r="BW178" i="1"/>
  <c r="BX178" i="1" s="1"/>
  <c r="EL178" i="1"/>
  <c r="BW181" i="1"/>
  <c r="BX181" i="1" s="1"/>
  <c r="EL181" i="1"/>
  <c r="BW182" i="1"/>
  <c r="BX182" i="1" s="1"/>
  <c r="EL182" i="1"/>
  <c r="BW185" i="1"/>
  <c r="BX185" i="1" s="1"/>
  <c r="EL185" i="1"/>
  <c r="BW179" i="1"/>
  <c r="BX179" i="1" s="1"/>
  <c r="EL179" i="1"/>
  <c r="BW175" i="1"/>
  <c r="BX175" i="1" s="1"/>
  <c r="EL175" i="1"/>
  <c r="BW183" i="1"/>
  <c r="BX183" i="1" s="1"/>
  <c r="EL183" i="1"/>
  <c r="CV186" i="1"/>
  <c r="CX186" i="1"/>
  <c r="CV185" i="1"/>
  <c r="CX185" i="1"/>
  <c r="CV184" i="1"/>
  <c r="CX184" i="1"/>
  <c r="CV183" i="1"/>
  <c r="CX183" i="1"/>
  <c r="CV182" i="1"/>
  <c r="CX182" i="1"/>
  <c r="CV181" i="1"/>
  <c r="CX181" i="1"/>
  <c r="CV180" i="1"/>
  <c r="CX180" i="1"/>
  <c r="CV179" i="1"/>
  <c r="CX179" i="1"/>
  <c r="CV178" i="1"/>
  <c r="CX178" i="1"/>
  <c r="CV177" i="1"/>
  <c r="CX177" i="1"/>
  <c r="CV176" i="1"/>
  <c r="CX176" i="1"/>
  <c r="CV175" i="1"/>
  <c r="CX175" i="1"/>
  <c r="BA177" i="1"/>
  <c r="BA179" i="1"/>
  <c r="BA183" i="1"/>
  <c r="AG175" i="1"/>
  <c r="AG176" i="1"/>
  <c r="AG177" i="1"/>
  <c r="AG178" i="1"/>
  <c r="AG179" i="1"/>
  <c r="AG180" i="1"/>
  <c r="AG181" i="1"/>
  <c r="AG182" i="1"/>
  <c r="AG183" i="1"/>
  <c r="AG184" i="1"/>
  <c r="AG185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DJ186" i="1" l="1"/>
  <c r="DB186" i="1"/>
  <c r="CQ186" i="1"/>
  <c r="BZ186" i="1"/>
  <c r="BY186" i="1"/>
  <c r="BM186" i="1"/>
  <c r="DJ185" i="1"/>
  <c r="DB185" i="1"/>
  <c r="CQ185" i="1"/>
  <c r="BZ185" i="1"/>
  <c r="BY185" i="1"/>
  <c r="BM185" i="1"/>
  <c r="DJ184" i="1"/>
  <c r="DB184" i="1"/>
  <c r="CQ184" i="1"/>
  <c r="BZ184" i="1"/>
  <c r="BY184" i="1"/>
  <c r="BM184" i="1"/>
  <c r="DJ183" i="1"/>
  <c r="DB183" i="1"/>
  <c r="CQ183" i="1"/>
  <c r="BZ183" i="1"/>
  <c r="BY183" i="1"/>
  <c r="BM183" i="1"/>
  <c r="DJ182" i="1"/>
  <c r="DB182" i="1"/>
  <c r="CQ182" i="1"/>
  <c r="BZ182" i="1"/>
  <c r="BY182" i="1"/>
  <c r="BM182" i="1"/>
  <c r="DJ181" i="1"/>
  <c r="DB181" i="1"/>
  <c r="CQ181" i="1"/>
  <c r="BZ181" i="1"/>
  <c r="BY181" i="1"/>
  <c r="BM181" i="1"/>
  <c r="DJ180" i="1"/>
  <c r="DB180" i="1"/>
  <c r="CQ180" i="1"/>
  <c r="BZ180" i="1"/>
  <c r="BY180" i="1"/>
  <c r="BM180" i="1"/>
  <c r="DJ179" i="1"/>
  <c r="DB179" i="1"/>
  <c r="CQ179" i="1"/>
  <c r="BZ179" i="1"/>
  <c r="BY179" i="1"/>
  <c r="BM179" i="1"/>
  <c r="DJ178" i="1"/>
  <c r="DB178" i="1"/>
  <c r="CQ178" i="1"/>
  <c r="BZ178" i="1"/>
  <c r="BY178" i="1"/>
  <c r="BM178" i="1"/>
  <c r="DJ177" i="1"/>
  <c r="DB177" i="1"/>
  <c r="CQ177" i="1"/>
  <c r="BZ177" i="1"/>
  <c r="BY177" i="1"/>
  <c r="BM177" i="1"/>
  <c r="DJ176" i="1"/>
  <c r="DB176" i="1"/>
  <c r="CQ176" i="1"/>
  <c r="BZ176" i="1"/>
  <c r="BY176" i="1"/>
  <c r="BM176" i="1"/>
  <c r="DJ175" i="1"/>
  <c r="DB175" i="1"/>
  <c r="CQ175" i="1"/>
  <c r="BZ175" i="1"/>
  <c r="BY175" i="1"/>
  <c r="BM175" i="1"/>
  <c r="B175" i="1"/>
  <c r="CR175" i="1" s="1"/>
  <c r="B176" i="1"/>
  <c r="CR176" i="1" s="1"/>
  <c r="B177" i="1"/>
  <c r="CR177" i="1" s="1"/>
  <c r="B178" i="1"/>
  <c r="CR178" i="1" s="1"/>
  <c r="B179" i="1"/>
  <c r="CR179" i="1" s="1"/>
  <c r="B180" i="1"/>
  <c r="CR180" i="1" s="1"/>
  <c r="B181" i="1"/>
  <c r="CR181" i="1" s="1"/>
  <c r="B182" i="1"/>
  <c r="CR182" i="1" s="1"/>
  <c r="B183" i="1"/>
  <c r="CR183" i="1" s="1"/>
  <c r="B184" i="1"/>
  <c r="CR184" i="1" s="1"/>
  <c r="B185" i="1"/>
  <c r="CR185" i="1" s="1"/>
  <c r="HI489" i="2"/>
  <c r="FA489" i="2"/>
  <c r="EG489" i="2"/>
  <c r="DW489" i="2"/>
  <c r="DM489" i="2"/>
  <c r="DC489" i="2"/>
  <c r="CS489" i="2"/>
  <c r="CI489" i="2"/>
  <c r="BY489" i="2"/>
  <c r="BO489" i="2"/>
  <c r="BE489" i="2"/>
  <c r="AU489" i="2"/>
  <c r="AK489" i="2"/>
  <c r="AA489" i="2"/>
  <c r="Q489" i="2"/>
  <c r="HI488" i="2"/>
  <c r="FA488" i="2"/>
  <c r="EG488" i="2"/>
  <c r="DW488" i="2"/>
  <c r="DM488" i="2"/>
  <c r="DC488" i="2"/>
  <c r="CS488" i="2"/>
  <c r="CI488" i="2"/>
  <c r="BY488" i="2"/>
  <c r="BO488" i="2"/>
  <c r="BE488" i="2"/>
  <c r="AU488" i="2"/>
  <c r="AK488" i="2"/>
  <c r="AA488" i="2"/>
  <c r="Q488" i="2"/>
  <c r="HI487" i="2"/>
  <c r="FA487" i="2"/>
  <c r="EG487" i="2"/>
  <c r="DW487" i="2"/>
  <c r="DM487" i="2"/>
  <c r="DC487" i="2"/>
  <c r="CS487" i="2"/>
  <c r="CI487" i="2"/>
  <c r="BY487" i="2"/>
  <c r="BO487" i="2"/>
  <c r="BE487" i="2"/>
  <c r="AU487" i="2"/>
  <c r="AK487" i="2"/>
  <c r="AA487" i="2"/>
  <c r="Q487" i="2"/>
  <c r="HI486" i="2"/>
  <c r="FK486" i="2"/>
  <c r="FA486" i="2"/>
  <c r="EG486" i="2"/>
  <c r="DW486" i="2"/>
  <c r="DM486" i="2"/>
  <c r="DC486" i="2"/>
  <c r="CS486" i="2"/>
  <c r="CI486" i="2"/>
  <c r="BY486" i="2"/>
  <c r="BO486" i="2"/>
  <c r="BE486" i="2"/>
  <c r="AU486" i="2"/>
  <c r="AK486" i="2"/>
  <c r="Q486" i="2"/>
  <c r="HI485" i="2"/>
  <c r="FA485" i="2"/>
  <c r="EG485" i="2"/>
  <c r="DW485" i="2"/>
  <c r="DM485" i="2"/>
  <c r="DC485" i="2"/>
  <c r="CS485" i="2"/>
  <c r="CI485" i="2"/>
  <c r="BY485" i="2"/>
  <c r="BO485" i="2"/>
  <c r="BE485" i="2"/>
  <c r="AU485" i="2"/>
  <c r="AK485" i="2"/>
  <c r="AA485" i="2"/>
  <c r="Q485" i="2"/>
  <c r="HI484" i="2"/>
  <c r="FA484" i="2"/>
  <c r="EG484" i="2"/>
  <c r="DM484" i="2"/>
  <c r="DC484" i="2"/>
  <c r="CS484" i="2"/>
  <c r="BY484" i="2"/>
  <c r="BO484" i="2"/>
  <c r="BE484" i="2"/>
  <c r="AU484" i="2"/>
  <c r="AK484" i="2"/>
  <c r="AA484" i="2"/>
  <c r="Q484" i="2"/>
  <c r="HI483" i="2"/>
  <c r="FA483" i="2"/>
  <c r="EG483" i="2"/>
  <c r="DW483" i="2"/>
  <c r="DM483" i="2"/>
  <c r="DC483" i="2"/>
  <c r="CS483" i="2"/>
  <c r="CI483" i="2"/>
  <c r="BY483" i="2"/>
  <c r="BO483" i="2"/>
  <c r="BE483" i="2"/>
  <c r="AU483" i="2"/>
  <c r="AK483" i="2"/>
  <c r="AA483" i="2"/>
  <c r="Q483" i="2"/>
  <c r="HI482" i="2"/>
  <c r="FA482" i="2"/>
  <c r="EG482" i="2"/>
  <c r="DW482" i="2"/>
  <c r="DM482" i="2"/>
  <c r="DC482" i="2"/>
  <c r="CS482" i="2"/>
  <c r="CI482" i="2"/>
  <c r="BY482" i="2"/>
  <c r="BO482" i="2"/>
  <c r="BE482" i="2"/>
  <c r="AU482" i="2"/>
  <c r="AK482" i="2"/>
  <c r="AA482" i="2"/>
  <c r="Q482" i="2"/>
  <c r="HI481" i="2"/>
  <c r="FA481" i="2"/>
  <c r="EG481" i="2"/>
  <c r="DW481" i="2"/>
  <c r="DM481" i="2"/>
  <c r="CS481" i="2"/>
  <c r="CI481" i="2"/>
  <c r="BY481" i="2"/>
  <c r="BO481" i="2"/>
  <c r="BE481" i="2"/>
  <c r="AU481" i="2"/>
  <c r="AA481" i="2"/>
  <c r="Q481" i="2"/>
  <c r="HI480" i="2"/>
  <c r="FA480" i="2"/>
  <c r="EG480" i="2"/>
  <c r="DW480" i="2"/>
  <c r="DM480" i="2"/>
  <c r="DC480" i="2"/>
  <c r="CS480" i="2"/>
  <c r="CI480" i="2"/>
  <c r="BY480" i="2"/>
  <c r="BO480" i="2"/>
  <c r="AU480" i="2"/>
  <c r="AA480" i="2"/>
  <c r="Q480" i="2"/>
  <c r="FA479" i="2"/>
  <c r="EG479" i="2"/>
  <c r="DW479" i="2"/>
  <c r="DM479" i="2"/>
  <c r="CS479" i="2"/>
  <c r="CI479" i="2"/>
  <c r="BY479" i="2"/>
  <c r="BO479" i="2"/>
  <c r="BE479" i="2"/>
  <c r="AU479" i="2"/>
  <c r="AK479" i="2"/>
  <c r="AA479" i="2"/>
  <c r="Q479" i="2"/>
  <c r="CY172" i="1" l="1"/>
  <c r="CY173" i="1"/>
  <c r="CH174" i="1"/>
  <c r="CH173" i="1"/>
  <c r="CH172" i="1"/>
  <c r="CJ174" i="1"/>
  <c r="CJ173" i="1"/>
  <c r="CJ172" i="1"/>
  <c r="DP172" i="1"/>
  <c r="DP173" i="1"/>
  <c r="DP174" i="1"/>
  <c r="DN172" i="1"/>
  <c r="DN173" i="1"/>
  <c r="DN174" i="1"/>
  <c r="CP172" i="1" l="1"/>
  <c r="CP173" i="1"/>
  <c r="CP174" i="1"/>
  <c r="DK172" i="1"/>
  <c r="DK173" i="1"/>
  <c r="DE172" i="1"/>
  <c r="DE173" i="1"/>
  <c r="DE174" i="1"/>
  <c r="DD172" i="1"/>
  <c r="DD173" i="1"/>
  <c r="CY174" i="1"/>
  <c r="DK174" i="1" s="1"/>
  <c r="CS172" i="1"/>
  <c r="CS173" i="1"/>
  <c r="CS174" i="1"/>
  <c r="CD172" i="1"/>
  <c r="CD173" i="1"/>
  <c r="CD174" i="1"/>
  <c r="BI172" i="1"/>
  <c r="BI173" i="1"/>
  <c r="BI174" i="1"/>
  <c r="BH172" i="1"/>
  <c r="BH173" i="1"/>
  <c r="BH174" i="1"/>
  <c r="BB172" i="1"/>
  <c r="BB173" i="1"/>
  <c r="BB174" i="1"/>
  <c r="BA172" i="1"/>
  <c r="BA174" i="1"/>
  <c r="AT172" i="1"/>
  <c r="AT173" i="1"/>
  <c r="AT174" i="1"/>
  <c r="AR172" i="1"/>
  <c r="AR173" i="1"/>
  <c r="AR174" i="1"/>
  <c r="AO172" i="1"/>
  <c r="AO173" i="1"/>
  <c r="AO174" i="1"/>
  <c r="AI172" i="1"/>
  <c r="AI173" i="1"/>
  <c r="AI174" i="1"/>
  <c r="AH172" i="1"/>
  <c r="AH173" i="1"/>
  <c r="AH174" i="1"/>
  <c r="DD174" i="1" l="1"/>
  <c r="BV174" i="1"/>
  <c r="BW174" i="1" s="1"/>
  <c r="BX174" i="1" s="1"/>
  <c r="BV173" i="1"/>
  <c r="BW173" i="1" s="1"/>
  <c r="BX173" i="1" s="1"/>
  <c r="BV172" i="1"/>
  <c r="BW172" i="1" s="1"/>
  <c r="BX172" i="1" s="1"/>
  <c r="CV174" i="1"/>
  <c r="CX174" i="1"/>
  <c r="CV173" i="1"/>
  <c r="CX173" i="1"/>
  <c r="CV172" i="1"/>
  <c r="CX172" i="1"/>
  <c r="AY174" i="1"/>
  <c r="AG172" i="1"/>
  <c r="AG173" i="1"/>
  <c r="AG174" i="1"/>
  <c r="S172" i="1"/>
  <c r="S173" i="1"/>
  <c r="S174" i="1"/>
  <c r="EL174" i="1" l="1"/>
  <c r="EL172" i="1"/>
  <c r="EL173" i="1"/>
  <c r="B174" i="1"/>
  <c r="CR174" i="1" s="1"/>
  <c r="FA478" i="2"/>
  <c r="EG478" i="2"/>
  <c r="DW478" i="2"/>
  <c r="DM478" i="2"/>
  <c r="CS478" i="2"/>
  <c r="CI478" i="2"/>
  <c r="BO478" i="2"/>
  <c r="BE478" i="2"/>
  <c r="AU478" i="2"/>
  <c r="AK478" i="2"/>
  <c r="AA478" i="2"/>
  <c r="Q478" i="2"/>
  <c r="DJ174" i="1"/>
  <c r="DB174" i="1"/>
  <c r="CQ174" i="1"/>
  <c r="BY174" i="1"/>
  <c r="BM174" i="1"/>
  <c r="BZ174" i="1"/>
  <c r="DJ173" i="1"/>
  <c r="DB173" i="1"/>
  <c r="CQ173" i="1"/>
  <c r="BY173" i="1"/>
  <c r="BM173" i="1"/>
  <c r="BZ173" i="1"/>
  <c r="DJ172" i="1"/>
  <c r="DB172" i="1"/>
  <c r="CQ172" i="1"/>
  <c r="BY172" i="1"/>
  <c r="BM172" i="1"/>
  <c r="BZ172" i="1"/>
  <c r="B173" i="1"/>
  <c r="CR173" i="1" s="1"/>
  <c r="B172" i="1"/>
  <c r="CR172" i="1" s="1"/>
  <c r="FA477" i="2"/>
  <c r="EG477" i="2"/>
  <c r="DW477" i="2"/>
  <c r="DM477" i="2"/>
  <c r="CS477" i="2"/>
  <c r="CI477" i="2"/>
  <c r="BY477" i="2"/>
  <c r="BO477" i="2"/>
  <c r="BE477" i="2"/>
  <c r="AU477" i="2"/>
  <c r="AK477" i="2"/>
  <c r="AA477" i="2"/>
  <c r="Q477" i="2"/>
  <c r="FA476" i="2"/>
  <c r="EG476" i="2"/>
  <c r="DW476" i="2"/>
  <c r="DM476" i="2"/>
  <c r="CS476" i="2"/>
  <c r="CI476" i="2"/>
  <c r="BY476" i="2"/>
  <c r="BO476" i="2"/>
  <c r="BE476" i="2"/>
  <c r="AU476" i="2"/>
  <c r="AK476" i="2"/>
  <c r="FK459" i="2"/>
  <c r="FK460" i="2"/>
  <c r="FK461" i="2"/>
  <c r="FK462" i="2"/>
  <c r="FK463" i="2"/>
  <c r="FK464" i="2"/>
  <c r="FK465" i="2"/>
  <c r="FK466" i="2"/>
  <c r="FK467" i="2"/>
  <c r="EG457" i="2"/>
  <c r="EG458" i="2"/>
  <c r="EG459" i="2"/>
  <c r="EG460" i="2"/>
  <c r="EG461" i="2"/>
  <c r="EG462" i="2"/>
  <c r="EG463" i="2"/>
  <c r="EG464" i="2"/>
  <c r="EG465" i="2"/>
  <c r="EG466" i="2"/>
  <c r="EG467" i="2"/>
  <c r="EG468" i="2"/>
  <c r="EG469" i="2"/>
  <c r="EG470" i="2"/>
  <c r="EG471" i="2"/>
  <c r="EG472" i="2"/>
  <c r="EG473" i="2"/>
  <c r="EG474" i="2"/>
  <c r="EG475" i="2"/>
  <c r="AU460" i="2"/>
  <c r="AU461" i="2"/>
  <c r="AU462" i="2"/>
  <c r="AU463" i="2"/>
  <c r="AU465" i="2"/>
  <c r="AU466" i="2"/>
  <c r="AU467" i="2"/>
  <c r="AU469" i="2"/>
  <c r="AU470" i="2"/>
  <c r="AU471" i="2"/>
  <c r="AU472" i="2"/>
  <c r="AU473" i="2"/>
  <c r="AU474" i="2"/>
  <c r="AU475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58" i="2"/>
  <c r="AK459" i="2"/>
  <c r="AK460" i="2"/>
  <c r="AK461" i="2"/>
  <c r="FA475" i="2"/>
  <c r="FA454" i="2"/>
  <c r="FA455" i="2"/>
  <c r="FA456" i="2"/>
  <c r="FA457" i="2"/>
  <c r="FA458" i="2"/>
  <c r="FA459" i="2"/>
  <c r="FA460" i="2"/>
  <c r="FA461" i="2"/>
  <c r="FA462" i="2"/>
  <c r="FA463" i="2"/>
  <c r="FA464" i="2"/>
  <c r="FA470" i="2"/>
  <c r="FA471" i="2"/>
  <c r="FA472" i="2"/>
  <c r="FA473" i="2"/>
  <c r="FA474" i="2"/>
  <c r="HI475" i="2"/>
  <c r="HI454" i="2"/>
  <c r="HI455" i="2"/>
  <c r="HI456" i="2"/>
  <c r="HI457" i="2"/>
  <c r="HI458" i="2"/>
  <c r="HI459" i="2"/>
  <c r="HI460" i="2"/>
  <c r="HI461" i="2"/>
  <c r="HI462" i="2"/>
  <c r="HI463" i="2"/>
  <c r="HI464" i="2"/>
  <c r="HI465" i="2"/>
  <c r="HI466" i="2"/>
  <c r="HI467" i="2"/>
  <c r="HI468" i="2"/>
  <c r="HI469" i="2"/>
  <c r="HI470" i="2"/>
  <c r="HI471" i="2"/>
  <c r="HI472" i="2"/>
  <c r="HI473" i="2"/>
  <c r="HI474" i="2"/>
  <c r="DW456" i="2"/>
  <c r="DW457" i="2"/>
  <c r="DW458" i="2"/>
  <c r="DW467" i="2"/>
  <c r="DW468" i="2"/>
  <c r="DW469" i="2"/>
  <c r="DW470" i="2"/>
  <c r="DW471" i="2"/>
  <c r="DW472" i="2"/>
  <c r="DW473" i="2"/>
  <c r="DW474" i="2"/>
  <c r="DW475" i="2"/>
  <c r="DM454" i="2"/>
  <c r="DM455" i="2"/>
  <c r="DM456" i="2"/>
  <c r="DM457" i="2"/>
  <c r="DM458" i="2"/>
  <c r="DM459" i="2"/>
  <c r="DM460" i="2"/>
  <c r="DM461" i="2"/>
  <c r="DM462" i="2"/>
  <c r="DM463" i="2"/>
  <c r="DM464" i="2"/>
  <c r="DM465" i="2"/>
  <c r="DM466" i="2"/>
  <c r="DM467" i="2"/>
  <c r="DM468" i="2"/>
  <c r="DM469" i="2"/>
  <c r="DM470" i="2"/>
  <c r="DM471" i="2"/>
  <c r="DM472" i="2"/>
  <c r="DM473" i="2"/>
  <c r="DM474" i="2"/>
  <c r="DM475" i="2"/>
  <c r="DC454" i="2"/>
  <c r="DC455" i="2"/>
  <c r="DC456" i="2"/>
  <c r="DC457" i="2"/>
  <c r="DC458" i="2"/>
  <c r="DC459" i="2"/>
  <c r="DC460" i="2"/>
  <c r="DC461" i="2"/>
  <c r="DC462" i="2"/>
  <c r="DC463" i="2"/>
  <c r="DC464" i="2"/>
  <c r="DC465" i="2"/>
  <c r="DC466" i="2"/>
  <c r="DC467" i="2"/>
  <c r="DC468" i="2"/>
  <c r="DC469" i="2"/>
  <c r="DC470" i="2"/>
  <c r="DC471" i="2"/>
  <c r="DC472" i="2"/>
  <c r="DC473" i="2"/>
  <c r="DC474" i="2"/>
  <c r="DC475" i="2"/>
  <c r="BE464" i="2"/>
  <c r="BE465" i="2"/>
  <c r="BE466" i="2"/>
  <c r="BE467" i="2"/>
  <c r="BE471" i="2"/>
  <c r="BE472" i="2"/>
  <c r="BE473" i="2"/>
  <c r="BE474" i="2"/>
  <c r="BE475" i="2"/>
  <c r="AA476" i="2"/>
  <c r="AA475" i="2"/>
  <c r="BO454" i="2"/>
  <c r="BO455" i="2"/>
  <c r="BO456" i="2"/>
  <c r="BO457" i="2"/>
  <c r="BO458" i="2"/>
  <c r="BO459" i="2"/>
  <c r="BO460" i="2"/>
  <c r="BO461" i="2"/>
  <c r="BO462" i="2"/>
  <c r="BO463" i="2"/>
  <c r="BO464" i="2"/>
  <c r="BO465" i="2"/>
  <c r="BO466" i="2"/>
  <c r="BO467" i="2"/>
  <c r="BO468" i="2"/>
  <c r="BO469" i="2"/>
  <c r="BO470" i="2"/>
  <c r="BO471" i="2"/>
  <c r="BO472" i="2"/>
  <c r="BO473" i="2"/>
  <c r="BO474" i="2"/>
  <c r="BO475" i="2"/>
  <c r="AA454" i="2"/>
  <c r="AA455" i="2"/>
  <c r="AA456" i="2"/>
  <c r="AA457" i="2"/>
  <c r="AA458" i="2"/>
  <c r="AA459" i="2"/>
  <c r="AA460" i="2"/>
  <c r="AA461" i="2"/>
  <c r="AA462" i="2"/>
  <c r="AA463" i="2"/>
  <c r="AA465" i="2"/>
  <c r="AA467" i="2"/>
  <c r="AA469" i="2"/>
  <c r="AA470" i="2"/>
  <c r="AA471" i="2"/>
  <c r="AA472" i="2"/>
  <c r="AA473" i="2"/>
  <c r="AA474" i="2"/>
  <c r="Q476" i="2"/>
  <c r="DP166" i="1"/>
  <c r="DP167" i="1"/>
  <c r="DP168" i="1"/>
  <c r="DP169" i="1"/>
  <c r="DP170" i="1"/>
  <c r="DP171" i="1"/>
  <c r="DN165" i="1" l="1"/>
  <c r="DN166" i="1"/>
  <c r="DN167" i="1"/>
  <c r="DN168" i="1"/>
  <c r="DN169" i="1"/>
  <c r="DN170" i="1"/>
  <c r="DN171" i="1"/>
  <c r="AI165" i="1" l="1"/>
  <c r="AI166" i="1"/>
  <c r="AI167" i="1"/>
  <c r="AI168" i="1"/>
  <c r="AI169" i="1"/>
  <c r="AI170" i="1"/>
  <c r="AI171" i="1"/>
  <c r="AH165" i="1"/>
  <c r="AH166" i="1"/>
  <c r="AH167" i="1"/>
  <c r="AH168" i="1"/>
  <c r="AH169" i="1"/>
  <c r="AH170" i="1"/>
  <c r="AH171" i="1"/>
  <c r="AG165" i="1"/>
  <c r="AG166" i="1"/>
  <c r="AG167" i="1"/>
  <c r="AG168" i="1"/>
  <c r="AG169" i="1"/>
  <c r="AG170" i="1"/>
  <c r="AG171" i="1"/>
  <c r="S165" i="1"/>
  <c r="S166" i="1"/>
  <c r="S167" i="1"/>
  <c r="S168" i="1"/>
  <c r="S169" i="1"/>
  <c r="S170" i="1"/>
  <c r="S171" i="1"/>
  <c r="DJ171" i="1"/>
  <c r="DE171" i="1"/>
  <c r="DB171" i="1"/>
  <c r="CY171" i="1"/>
  <c r="DK171" i="1" s="1"/>
  <c r="CX171" i="1"/>
  <c r="CV171" i="1"/>
  <c r="CS171" i="1"/>
  <c r="CQ171" i="1"/>
  <c r="CJ171" i="1"/>
  <c r="CH171" i="1"/>
  <c r="CP171" i="1" s="1"/>
  <c r="CD171" i="1"/>
  <c r="BZ171" i="1"/>
  <c r="BY171" i="1"/>
  <c r="BM171" i="1"/>
  <c r="BI171" i="1"/>
  <c r="BH171" i="1"/>
  <c r="BB171" i="1"/>
  <c r="BA171" i="1"/>
  <c r="AT171" i="1"/>
  <c r="AR171" i="1"/>
  <c r="AO171" i="1"/>
  <c r="DJ170" i="1"/>
  <c r="DE170" i="1"/>
  <c r="DB170" i="1"/>
  <c r="CY170" i="1"/>
  <c r="DD170" i="1" s="1"/>
  <c r="CX170" i="1"/>
  <c r="CV170" i="1"/>
  <c r="CS170" i="1"/>
  <c r="CQ170" i="1"/>
  <c r="CJ170" i="1"/>
  <c r="CH170" i="1"/>
  <c r="CP170" i="1" s="1"/>
  <c r="CD170" i="1"/>
  <c r="BZ170" i="1"/>
  <c r="BY170" i="1"/>
  <c r="BM170" i="1"/>
  <c r="BI170" i="1"/>
  <c r="BH170" i="1"/>
  <c r="BB170" i="1"/>
  <c r="AT170" i="1"/>
  <c r="AR170" i="1"/>
  <c r="AO170" i="1"/>
  <c r="DJ169" i="1"/>
  <c r="DE169" i="1"/>
  <c r="DB169" i="1"/>
  <c r="CY169" i="1"/>
  <c r="DK169" i="1" s="1"/>
  <c r="CX169" i="1"/>
  <c r="CV169" i="1"/>
  <c r="CS169" i="1"/>
  <c r="CQ169" i="1"/>
  <c r="CJ169" i="1"/>
  <c r="CH169" i="1"/>
  <c r="CP169" i="1" s="1"/>
  <c r="CD169" i="1"/>
  <c r="BZ169" i="1"/>
  <c r="BY169" i="1"/>
  <c r="BM169" i="1"/>
  <c r="BI169" i="1"/>
  <c r="BH169" i="1"/>
  <c r="BB169" i="1"/>
  <c r="AT169" i="1"/>
  <c r="AR169" i="1"/>
  <c r="AO169" i="1"/>
  <c r="DJ168" i="1"/>
  <c r="DE168" i="1"/>
  <c r="DB168" i="1"/>
  <c r="CY168" i="1"/>
  <c r="DD168" i="1" s="1"/>
  <c r="CX168" i="1"/>
  <c r="CV168" i="1"/>
  <c r="CS168" i="1"/>
  <c r="CQ168" i="1"/>
  <c r="CJ168" i="1"/>
  <c r="CH168" i="1"/>
  <c r="CP168" i="1" s="1"/>
  <c r="CD168" i="1"/>
  <c r="BZ168" i="1"/>
  <c r="BY168" i="1"/>
  <c r="BM168" i="1"/>
  <c r="BI168" i="1"/>
  <c r="BH168" i="1"/>
  <c r="BB168" i="1"/>
  <c r="AT168" i="1"/>
  <c r="AR168" i="1"/>
  <c r="AO168" i="1"/>
  <c r="DJ167" i="1"/>
  <c r="DE167" i="1"/>
  <c r="DB167" i="1"/>
  <c r="CY167" i="1"/>
  <c r="DK167" i="1" s="1"/>
  <c r="CX167" i="1"/>
  <c r="CV167" i="1"/>
  <c r="CS167" i="1"/>
  <c r="CQ167" i="1"/>
  <c r="CJ167" i="1"/>
  <c r="CH167" i="1"/>
  <c r="CP167" i="1" s="1"/>
  <c r="CD167" i="1"/>
  <c r="BZ167" i="1"/>
  <c r="BY167" i="1"/>
  <c r="BM167" i="1"/>
  <c r="BI167" i="1"/>
  <c r="BH167" i="1"/>
  <c r="BB167" i="1"/>
  <c r="BA167" i="1"/>
  <c r="AT167" i="1"/>
  <c r="AR167" i="1"/>
  <c r="AO167" i="1"/>
  <c r="EP166" i="1"/>
  <c r="EO166" i="1"/>
  <c r="EN166" i="1"/>
  <c r="EM166" i="1"/>
  <c r="DJ166" i="1"/>
  <c r="DE166" i="1"/>
  <c r="DB166" i="1"/>
  <c r="CY166" i="1"/>
  <c r="DD166" i="1" s="1"/>
  <c r="CX166" i="1"/>
  <c r="CV166" i="1"/>
  <c r="CS166" i="1"/>
  <c r="CQ166" i="1"/>
  <c r="CJ166" i="1"/>
  <c r="CH166" i="1"/>
  <c r="CP166" i="1" s="1"/>
  <c r="CD166" i="1"/>
  <c r="BZ166" i="1"/>
  <c r="BY166" i="1"/>
  <c r="BM166" i="1"/>
  <c r="BI166" i="1"/>
  <c r="BH166" i="1"/>
  <c r="BB166" i="1"/>
  <c r="AT166" i="1"/>
  <c r="AR166" i="1"/>
  <c r="AO166" i="1"/>
  <c r="BV170" i="1" l="1"/>
  <c r="BW170" i="1" s="1"/>
  <c r="BX170" i="1" s="1"/>
  <c r="DK170" i="1"/>
  <c r="BV169" i="1"/>
  <c r="BW169" i="1" s="1"/>
  <c r="BX169" i="1" s="1"/>
  <c r="BV168" i="1"/>
  <c r="BW168" i="1" s="1"/>
  <c r="BX168" i="1" s="1"/>
  <c r="BV171" i="1"/>
  <c r="BW171" i="1" s="1"/>
  <c r="BX171" i="1" s="1"/>
  <c r="DK166" i="1"/>
  <c r="DD167" i="1"/>
  <c r="BV166" i="1"/>
  <c r="BW166" i="1" s="1"/>
  <c r="BX166" i="1" s="1"/>
  <c r="BV167" i="1"/>
  <c r="EL167" i="1" s="1"/>
  <c r="DK168" i="1"/>
  <c r="DD169" i="1"/>
  <c r="DD171" i="1"/>
  <c r="EL170" i="1"/>
  <c r="EL168" i="1" l="1"/>
  <c r="EL169" i="1"/>
  <c r="EL166" i="1"/>
  <c r="EL171" i="1"/>
  <c r="BW167" i="1"/>
  <c r="BX167" i="1" s="1"/>
  <c r="CS475" i="2" l="1"/>
  <c r="CI475" i="2"/>
  <c r="BY475" i="2"/>
  <c r="Q475" i="2"/>
  <c r="B171" i="1"/>
  <c r="CR171" i="1" s="1"/>
  <c r="CS474" i="2"/>
  <c r="CI474" i="2"/>
  <c r="BY474" i="2"/>
  <c r="Q474" i="2"/>
  <c r="B170" i="1"/>
  <c r="CR170" i="1" s="1"/>
  <c r="CS473" i="2"/>
  <c r="CI473" i="2"/>
  <c r="BY473" i="2"/>
  <c r="Q473" i="2"/>
  <c r="B169" i="1"/>
  <c r="CR169" i="1" s="1"/>
  <c r="CS472" i="2"/>
  <c r="CI472" i="2"/>
  <c r="BY472" i="2"/>
  <c r="Q472" i="2"/>
  <c r="B168" i="1"/>
  <c r="CR168" i="1" s="1"/>
  <c r="CS471" i="2"/>
  <c r="CI471" i="2"/>
  <c r="BY471" i="2"/>
  <c r="Q471" i="2"/>
  <c r="B167" i="1"/>
  <c r="CR167" i="1" s="1"/>
  <c r="CS470" i="2"/>
  <c r="CI470" i="2"/>
  <c r="BY470" i="2"/>
  <c r="Q470" i="2"/>
  <c r="B166" i="1"/>
  <c r="CR166" i="1" s="1"/>
  <c r="E22" i="16" l="1"/>
  <c r="H10" i="19"/>
  <c r="G10" i="19"/>
  <c r="E10" i="19"/>
  <c r="C10" i="19"/>
  <c r="DL6" i="1"/>
  <c r="DP165" i="1"/>
  <c r="DP164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E21" i="16"/>
  <c r="AC13" i="18" l="1"/>
  <c r="AD13" i="18" s="1"/>
  <c r="AE13" i="18" s="1"/>
  <c r="CJ155" i="1"/>
  <c r="CJ156" i="1"/>
  <c r="CJ157" i="1"/>
  <c r="CJ158" i="1"/>
  <c r="CJ159" i="1"/>
  <c r="CJ160" i="1"/>
  <c r="CJ161" i="1"/>
  <c r="CJ162" i="1"/>
  <c r="CJ163" i="1"/>
  <c r="CJ164" i="1"/>
  <c r="CJ165" i="1"/>
  <c r="CH161" i="1"/>
  <c r="CP161" i="1" s="1"/>
  <c r="CH162" i="1"/>
  <c r="CP162" i="1" s="1"/>
  <c r="CH163" i="1"/>
  <c r="CP163" i="1" s="1"/>
  <c r="CH164" i="1"/>
  <c r="CP164" i="1" s="1"/>
  <c r="CH165" i="1"/>
  <c r="CH160" i="1"/>
  <c r="CH159" i="1"/>
  <c r="CH158" i="1"/>
  <c r="CH157" i="1"/>
  <c r="CP157" i="1" s="1"/>
  <c r="CH156" i="1"/>
  <c r="CP156" i="1" s="1"/>
  <c r="CH155" i="1"/>
  <c r="CP155" i="1" s="1"/>
  <c r="DE155" i="1"/>
  <c r="DE156" i="1"/>
  <c r="DE157" i="1"/>
  <c r="DE158" i="1"/>
  <c r="DE159" i="1"/>
  <c r="DE160" i="1"/>
  <c r="DE161" i="1"/>
  <c r="DE162" i="1"/>
  <c r="DE163" i="1"/>
  <c r="DE164" i="1"/>
  <c r="DE165" i="1"/>
  <c r="CY155" i="1"/>
  <c r="DK155" i="1" s="1"/>
  <c r="CY156" i="1"/>
  <c r="DK156" i="1" s="1"/>
  <c r="CY157" i="1"/>
  <c r="DK157" i="1" s="1"/>
  <c r="CY158" i="1"/>
  <c r="DK158" i="1" s="1"/>
  <c r="CY159" i="1"/>
  <c r="DK159" i="1" s="1"/>
  <c r="CY160" i="1"/>
  <c r="DK160" i="1" s="1"/>
  <c r="CY161" i="1"/>
  <c r="DK161" i="1" s="1"/>
  <c r="CY162" i="1"/>
  <c r="DD162" i="1" s="1"/>
  <c r="CY163" i="1"/>
  <c r="DK163" i="1" s="1"/>
  <c r="CY164" i="1"/>
  <c r="DK164" i="1" s="1"/>
  <c r="CY165" i="1"/>
  <c r="DK165" i="1" s="1"/>
  <c r="CS155" i="1"/>
  <c r="CS156" i="1"/>
  <c r="CS157" i="1"/>
  <c r="CS158" i="1"/>
  <c r="CS159" i="1"/>
  <c r="CS160" i="1"/>
  <c r="CS161" i="1"/>
  <c r="CS162" i="1"/>
  <c r="CS163" i="1"/>
  <c r="CS164" i="1"/>
  <c r="CS165" i="1"/>
  <c r="CD155" i="1"/>
  <c r="CD156" i="1"/>
  <c r="CD157" i="1"/>
  <c r="CD158" i="1"/>
  <c r="CD159" i="1"/>
  <c r="CD160" i="1"/>
  <c r="CD161" i="1"/>
  <c r="CD162" i="1"/>
  <c r="CD163" i="1"/>
  <c r="CD164" i="1"/>
  <c r="CD165" i="1"/>
  <c r="BI155" i="1"/>
  <c r="BI156" i="1"/>
  <c r="BI157" i="1"/>
  <c r="BI158" i="1"/>
  <c r="BI159" i="1"/>
  <c r="BI160" i="1"/>
  <c r="BI161" i="1"/>
  <c r="BI162" i="1"/>
  <c r="BI163" i="1"/>
  <c r="BI164" i="1"/>
  <c r="BI165" i="1"/>
  <c r="BH155" i="1"/>
  <c r="BH156" i="1"/>
  <c r="BH157" i="1"/>
  <c r="BH158" i="1"/>
  <c r="BH159" i="1"/>
  <c r="BH160" i="1"/>
  <c r="BH161" i="1"/>
  <c r="BH162" i="1"/>
  <c r="BH163" i="1"/>
  <c r="BH164" i="1"/>
  <c r="BH165" i="1"/>
  <c r="BA156" i="1"/>
  <c r="BA160" i="1"/>
  <c r="AT155" i="1"/>
  <c r="AT156" i="1"/>
  <c r="AT157" i="1"/>
  <c r="AT158" i="1"/>
  <c r="AT159" i="1"/>
  <c r="AT160" i="1"/>
  <c r="AT161" i="1"/>
  <c r="AT162" i="1"/>
  <c r="AT163" i="1"/>
  <c r="AT164" i="1"/>
  <c r="AT165" i="1"/>
  <c r="AR155" i="1"/>
  <c r="AR156" i="1"/>
  <c r="AR157" i="1"/>
  <c r="AR158" i="1"/>
  <c r="AR159" i="1"/>
  <c r="AR160" i="1"/>
  <c r="AR161" i="1"/>
  <c r="AR162" i="1"/>
  <c r="AR163" i="1"/>
  <c r="AR164" i="1"/>
  <c r="AR165" i="1"/>
  <c r="AO155" i="1"/>
  <c r="AO156" i="1"/>
  <c r="AO157" i="1"/>
  <c r="AO158" i="1"/>
  <c r="AO159" i="1"/>
  <c r="AO160" i="1"/>
  <c r="AO161" i="1"/>
  <c r="AO162" i="1"/>
  <c r="AO163" i="1"/>
  <c r="AO164" i="1"/>
  <c r="AO165" i="1"/>
  <c r="AI155" i="1"/>
  <c r="AI156" i="1"/>
  <c r="AI157" i="1"/>
  <c r="AI158" i="1"/>
  <c r="AI159" i="1"/>
  <c r="AI160" i="1"/>
  <c r="AI161" i="1"/>
  <c r="AI162" i="1"/>
  <c r="AI163" i="1"/>
  <c r="AI164" i="1"/>
  <c r="AH155" i="1"/>
  <c r="AH156" i="1"/>
  <c r="AH157" i="1"/>
  <c r="AH158" i="1"/>
  <c r="AH159" i="1"/>
  <c r="AH160" i="1"/>
  <c r="AH161" i="1"/>
  <c r="AH162" i="1"/>
  <c r="AH163" i="1"/>
  <c r="AH164" i="1"/>
  <c r="CP158" i="1" l="1"/>
  <c r="CP159" i="1"/>
  <c r="CP160" i="1"/>
  <c r="CP165" i="1"/>
  <c r="BV162" i="1"/>
  <c r="EL162" i="1" s="1"/>
  <c r="BV160" i="1"/>
  <c r="BW160" i="1" s="1"/>
  <c r="BX160" i="1" s="1"/>
  <c r="BV164" i="1"/>
  <c r="EL164" i="1" s="1"/>
  <c r="BV156" i="1"/>
  <c r="BW156" i="1" s="1"/>
  <c r="BX156" i="1" s="1"/>
  <c r="BV158" i="1"/>
  <c r="EL158" i="1" s="1"/>
  <c r="DD156" i="1"/>
  <c r="DD164" i="1"/>
  <c r="DK162" i="1"/>
  <c r="BV165" i="1"/>
  <c r="EL165" i="1" s="1"/>
  <c r="BV161" i="1"/>
  <c r="BW161" i="1" s="1"/>
  <c r="BX161" i="1" s="1"/>
  <c r="BV157" i="1"/>
  <c r="EL157" i="1" s="1"/>
  <c r="DD158" i="1"/>
  <c r="DD160" i="1"/>
  <c r="BV159" i="1"/>
  <c r="BW159" i="1" s="1"/>
  <c r="BX159" i="1" s="1"/>
  <c r="BV155" i="1"/>
  <c r="BW155" i="1" s="1"/>
  <c r="BX155" i="1" s="1"/>
  <c r="BV163" i="1"/>
  <c r="EL163" i="1" s="1"/>
  <c r="DD165" i="1"/>
  <c r="DD161" i="1"/>
  <c r="DD157" i="1"/>
  <c r="DD163" i="1"/>
  <c r="DD159" i="1"/>
  <c r="DD155" i="1"/>
  <c r="EL160" i="1" l="1"/>
  <c r="BW157" i="1"/>
  <c r="BX157" i="1" s="1"/>
  <c r="BW158" i="1"/>
  <c r="BX158" i="1" s="1"/>
  <c r="BW164" i="1"/>
  <c r="BX164" i="1" s="1"/>
  <c r="BW165" i="1"/>
  <c r="BX165" i="1" s="1"/>
  <c r="EL156" i="1"/>
  <c r="BW163" i="1"/>
  <c r="BX163" i="1" s="1"/>
  <c r="BW162" i="1"/>
  <c r="BX162" i="1" s="1"/>
  <c r="EL161" i="1"/>
  <c r="EL159" i="1"/>
  <c r="EL155" i="1"/>
  <c r="CV165" i="1"/>
  <c r="CX165" i="1"/>
  <c r="CV164" i="1"/>
  <c r="CX164" i="1"/>
  <c r="CV163" i="1"/>
  <c r="CX163" i="1"/>
  <c r="CV162" i="1"/>
  <c r="CX162" i="1"/>
  <c r="CV161" i="1"/>
  <c r="CX161" i="1"/>
  <c r="CV160" i="1"/>
  <c r="CX160" i="1"/>
  <c r="CV159" i="1"/>
  <c r="CX159" i="1"/>
  <c r="CV158" i="1"/>
  <c r="CX158" i="1"/>
  <c r="CV157" i="1"/>
  <c r="CX157" i="1"/>
  <c r="CV156" i="1"/>
  <c r="CX156" i="1"/>
  <c r="CV155" i="1"/>
  <c r="CX155" i="1"/>
  <c r="AG164" i="1"/>
  <c r="AG163" i="1"/>
  <c r="AG162" i="1"/>
  <c r="AG161" i="1"/>
  <c r="AG160" i="1"/>
  <c r="AG159" i="1"/>
  <c r="AG158" i="1"/>
  <c r="AG157" i="1"/>
  <c r="AG156" i="1"/>
  <c r="AG155" i="1"/>
  <c r="S164" i="1"/>
  <c r="S163" i="1"/>
  <c r="S162" i="1"/>
  <c r="S161" i="1"/>
  <c r="S160" i="1"/>
  <c r="S159" i="1"/>
  <c r="S158" i="1"/>
  <c r="S157" i="1"/>
  <c r="S156" i="1"/>
  <c r="S155" i="1"/>
  <c r="EP165" i="1"/>
  <c r="EO165" i="1"/>
  <c r="EN165" i="1"/>
  <c r="EM165" i="1"/>
  <c r="DJ165" i="1"/>
  <c r="DB165" i="1"/>
  <c r="CQ165" i="1"/>
  <c r="BZ165" i="1"/>
  <c r="BY165" i="1"/>
  <c r="BM165" i="1"/>
  <c r="EP164" i="1"/>
  <c r="EO164" i="1"/>
  <c r="EN164" i="1"/>
  <c r="EM164" i="1"/>
  <c r="DJ164" i="1"/>
  <c r="DB164" i="1"/>
  <c r="CQ164" i="1"/>
  <c r="BZ164" i="1"/>
  <c r="BY164" i="1"/>
  <c r="BM164" i="1"/>
  <c r="EP163" i="1"/>
  <c r="EO163" i="1"/>
  <c r="EN163" i="1"/>
  <c r="EM163" i="1"/>
  <c r="DJ163" i="1"/>
  <c r="DB163" i="1"/>
  <c r="CQ163" i="1"/>
  <c r="BZ163" i="1"/>
  <c r="BY163" i="1"/>
  <c r="BM163" i="1"/>
  <c r="B163" i="1"/>
  <c r="CR163" i="1" s="1"/>
  <c r="B164" i="1"/>
  <c r="CR164" i="1" s="1"/>
  <c r="B165" i="1"/>
  <c r="CR165" i="1" s="1"/>
  <c r="CS469" i="2"/>
  <c r="Q469" i="2"/>
  <c r="CS468" i="2"/>
  <c r="Q468" i="2"/>
  <c r="CS467" i="2"/>
  <c r="Q467" i="2"/>
  <c r="M157" i="2" l="1"/>
  <c r="N157" i="2"/>
  <c r="O157" i="2"/>
  <c r="Q157" i="2"/>
  <c r="R157" i="2"/>
  <c r="S157" i="2"/>
  <c r="W157" i="2"/>
  <c r="X157" i="2"/>
  <c r="Y157" i="2"/>
  <c r="AA157" i="2"/>
  <c r="AB157" i="2"/>
  <c r="AC157" i="2"/>
  <c r="AG157" i="2"/>
  <c r="AH157" i="2"/>
  <c r="AI157" i="2"/>
  <c r="AK157" i="2"/>
  <c r="AL157" i="2"/>
  <c r="AM157" i="2"/>
  <c r="AQ157" i="2"/>
  <c r="AR157" i="2"/>
  <c r="AS157" i="2"/>
  <c r="AU157" i="2"/>
  <c r="AV157" i="2"/>
  <c r="AW157" i="2"/>
  <c r="BA157" i="2"/>
  <c r="BB157" i="2"/>
  <c r="BC157" i="2"/>
  <c r="BE157" i="2"/>
  <c r="BF157" i="2"/>
  <c r="BG157" i="2"/>
  <c r="BK157" i="2"/>
  <c r="BL157" i="2"/>
  <c r="BM157" i="2"/>
  <c r="BO157" i="2"/>
  <c r="BP157" i="2"/>
  <c r="BQ157" i="2"/>
  <c r="BU157" i="2"/>
  <c r="BV157" i="2"/>
  <c r="BW157" i="2"/>
  <c r="BY157" i="2"/>
  <c r="BZ157" i="2"/>
  <c r="CA157" i="2"/>
  <c r="CE157" i="2"/>
  <c r="CF157" i="2"/>
  <c r="CG157" i="2"/>
  <c r="CI157" i="2"/>
  <c r="CJ157" i="2"/>
  <c r="CK157" i="2"/>
  <c r="CO157" i="2"/>
  <c r="CP157" i="2"/>
  <c r="CQ157" i="2"/>
  <c r="CS157" i="2"/>
  <c r="CT157" i="2"/>
  <c r="CU157" i="2"/>
  <c r="CY157" i="2"/>
  <c r="CZ157" i="2"/>
  <c r="DA157" i="2"/>
  <c r="DC157" i="2"/>
  <c r="DD157" i="2"/>
  <c r="DE157" i="2"/>
  <c r="DI157" i="2"/>
  <c r="DJ157" i="2"/>
  <c r="DK157" i="2"/>
  <c r="DM157" i="2"/>
  <c r="DN157" i="2"/>
  <c r="DO157" i="2"/>
  <c r="DS157" i="2"/>
  <c r="DT157" i="2"/>
  <c r="DU157" i="2"/>
  <c r="DW157" i="2"/>
  <c r="DX157" i="2"/>
  <c r="DY157" i="2"/>
  <c r="EC157" i="2"/>
  <c r="ED157" i="2"/>
  <c r="EE157" i="2"/>
  <c r="EG157" i="2"/>
  <c r="EH157" i="2"/>
  <c r="EI157" i="2"/>
  <c r="EM157" i="2"/>
  <c r="EN157" i="2"/>
  <c r="EO157" i="2"/>
  <c r="EQ157" i="2"/>
  <c r="ER157" i="2"/>
  <c r="ES157" i="2"/>
  <c r="EW157" i="2"/>
  <c r="EX157" i="2"/>
  <c r="EY157" i="2"/>
  <c r="FA157" i="2"/>
  <c r="FB157" i="2"/>
  <c r="FC157" i="2"/>
  <c r="HE157" i="2"/>
  <c r="Q453" i="2"/>
  <c r="AA453" i="2"/>
  <c r="AK453" i="2"/>
  <c r="AU453" i="2"/>
  <c r="BE453" i="2"/>
  <c r="BO453" i="2"/>
  <c r="BY453" i="2"/>
  <c r="CI453" i="2"/>
  <c r="CS453" i="2"/>
  <c r="DC453" i="2"/>
  <c r="DM453" i="2"/>
  <c r="FA453" i="2"/>
  <c r="FK453" i="2"/>
  <c r="HI453" i="2"/>
  <c r="Q454" i="2"/>
  <c r="AK454" i="2"/>
  <c r="AU454" i="2"/>
  <c r="BE454" i="2"/>
  <c r="BY454" i="2"/>
  <c r="CI454" i="2"/>
  <c r="CS454" i="2"/>
  <c r="DW454" i="2"/>
  <c r="EG454" i="2"/>
  <c r="FK454" i="2"/>
  <c r="Q455" i="2"/>
  <c r="AK455" i="2"/>
  <c r="AU455" i="2"/>
  <c r="BE455" i="2"/>
  <c r="BY455" i="2"/>
  <c r="CI455" i="2"/>
  <c r="CS455" i="2"/>
  <c r="EG455" i="2"/>
  <c r="FK455" i="2"/>
  <c r="Q456" i="2"/>
  <c r="AK456" i="2"/>
  <c r="AU456" i="2"/>
  <c r="BE456" i="2"/>
  <c r="BY456" i="2"/>
  <c r="CI456" i="2"/>
  <c r="CS456" i="2"/>
  <c r="EG456" i="2"/>
  <c r="FK456" i="2"/>
  <c r="Q457" i="2"/>
  <c r="AK457" i="2"/>
  <c r="AU457" i="2"/>
  <c r="BE457" i="2"/>
  <c r="BY457" i="2"/>
  <c r="CI457" i="2"/>
  <c r="CS457" i="2"/>
  <c r="FK457" i="2"/>
  <c r="Q458" i="2"/>
  <c r="BE458" i="2"/>
  <c r="CI458" i="2"/>
  <c r="CS458" i="2"/>
  <c r="FK458" i="2"/>
  <c r="Q459" i="2"/>
  <c r="AU459" i="2"/>
  <c r="BE459" i="2"/>
  <c r="CI459" i="2"/>
  <c r="CS459" i="2"/>
  <c r="Q460" i="2"/>
  <c r="BE460" i="2"/>
  <c r="CI460" i="2"/>
  <c r="CS460" i="2"/>
  <c r="Q461" i="2"/>
  <c r="BE461" i="2"/>
  <c r="CI461" i="2"/>
  <c r="CS461" i="2"/>
  <c r="Q462" i="2"/>
  <c r="BE462" i="2"/>
  <c r="CI462" i="2"/>
  <c r="CS462" i="2"/>
  <c r="Q463" i="2"/>
  <c r="BE463" i="2"/>
  <c r="CI463" i="2"/>
  <c r="CS463" i="2"/>
  <c r="Q464" i="2"/>
  <c r="CI464" i="2"/>
  <c r="CS464" i="2"/>
  <c r="Q465" i="2"/>
  <c r="CI465" i="2"/>
  <c r="CS465" i="2"/>
  <c r="Q466" i="2"/>
  <c r="CI466" i="2"/>
  <c r="CS466" i="2"/>
  <c r="B157" i="2" l="1"/>
  <c r="B155" i="1"/>
  <c r="CR155" i="1" s="1"/>
  <c r="B156" i="1"/>
  <c r="CR156" i="1" s="1"/>
  <c r="B157" i="1"/>
  <c r="CR157" i="1" s="1"/>
  <c r="B158" i="1"/>
  <c r="CR158" i="1" s="1"/>
  <c r="B159" i="1"/>
  <c r="CR159" i="1" s="1"/>
  <c r="B160" i="1"/>
  <c r="CR160" i="1" s="1"/>
  <c r="B161" i="1"/>
  <c r="CR161" i="1" s="1"/>
  <c r="B162" i="1"/>
  <c r="CR162" i="1" s="1"/>
  <c r="EP162" i="1"/>
  <c r="EO162" i="1"/>
  <c r="EN162" i="1"/>
  <c r="EM162" i="1"/>
  <c r="DJ162" i="1"/>
  <c r="DB162" i="1"/>
  <c r="CQ162" i="1"/>
  <c r="BZ162" i="1"/>
  <c r="BY162" i="1"/>
  <c r="BM162" i="1"/>
  <c r="EP161" i="1"/>
  <c r="EO161" i="1"/>
  <c r="EN161" i="1"/>
  <c r="EM161" i="1"/>
  <c r="DJ161" i="1"/>
  <c r="DB161" i="1"/>
  <c r="CQ161" i="1"/>
  <c r="BZ161" i="1"/>
  <c r="BY161" i="1"/>
  <c r="BM161" i="1"/>
  <c r="EP160" i="1"/>
  <c r="EO160" i="1"/>
  <c r="EN160" i="1"/>
  <c r="EM160" i="1"/>
  <c r="DJ160" i="1"/>
  <c r="DB160" i="1"/>
  <c r="CQ160" i="1"/>
  <c r="BZ160" i="1"/>
  <c r="BY160" i="1"/>
  <c r="BM160" i="1"/>
  <c r="EP159" i="1"/>
  <c r="EO159" i="1"/>
  <c r="EN159" i="1"/>
  <c r="EM159" i="1"/>
  <c r="DJ159" i="1"/>
  <c r="DB159" i="1"/>
  <c r="CQ159" i="1"/>
  <c r="BZ159" i="1"/>
  <c r="BY159" i="1"/>
  <c r="BM159" i="1"/>
  <c r="EP158" i="1"/>
  <c r="EO158" i="1"/>
  <c r="EN158" i="1"/>
  <c r="EM158" i="1"/>
  <c r="DJ158" i="1"/>
  <c r="DB158" i="1"/>
  <c r="CQ158" i="1"/>
  <c r="BZ158" i="1"/>
  <c r="BY158" i="1"/>
  <c r="BM158" i="1"/>
  <c r="EP157" i="1"/>
  <c r="EO157" i="1"/>
  <c r="EN157" i="1"/>
  <c r="EM157" i="1"/>
  <c r="DJ157" i="1"/>
  <c r="DB157" i="1"/>
  <c r="CQ157" i="1"/>
  <c r="BZ157" i="1"/>
  <c r="BY157" i="1"/>
  <c r="BM157" i="1"/>
  <c r="EP156" i="1"/>
  <c r="EO156" i="1"/>
  <c r="EN156" i="1"/>
  <c r="EM156" i="1"/>
  <c r="DJ156" i="1"/>
  <c r="DB156" i="1"/>
  <c r="CQ156" i="1"/>
  <c r="BZ156" i="1"/>
  <c r="BY156" i="1"/>
  <c r="BM156" i="1"/>
  <c r="EP155" i="1"/>
  <c r="EO155" i="1"/>
  <c r="EN155" i="1"/>
  <c r="EM155" i="1"/>
  <c r="DJ155" i="1"/>
  <c r="DB155" i="1"/>
  <c r="CQ155" i="1"/>
  <c r="BZ155" i="1"/>
  <c r="BY155" i="1"/>
  <c r="BM155" i="1"/>
  <c r="AI144" i="1" l="1"/>
  <c r="AI145" i="1"/>
  <c r="AI146" i="1"/>
  <c r="AI147" i="1"/>
  <c r="AI148" i="1"/>
  <c r="AI149" i="1"/>
  <c r="AI150" i="1"/>
  <c r="AI151" i="1"/>
  <c r="AI152" i="1"/>
  <c r="AI153" i="1"/>
  <c r="AI154" i="1"/>
  <c r="AH144" i="1"/>
  <c r="AH145" i="1"/>
  <c r="AH146" i="1"/>
  <c r="AH147" i="1"/>
  <c r="AH148" i="1"/>
  <c r="AH149" i="1"/>
  <c r="AH150" i="1"/>
  <c r="AH151" i="1"/>
  <c r="AH152" i="1"/>
  <c r="AH153" i="1"/>
  <c r="AH154" i="1"/>
  <c r="CJ154" i="1"/>
  <c r="CH154" i="1"/>
  <c r="CP154" i="1" s="1"/>
  <c r="CH153" i="1"/>
  <c r="CP153" i="1" s="1"/>
  <c r="CH152" i="1"/>
  <c r="CP152" i="1" s="1"/>
  <c r="CH151" i="1"/>
  <c r="CP151" i="1" s="1"/>
  <c r="CH150" i="1"/>
  <c r="CP150" i="1" s="1"/>
  <c r="CH149" i="1"/>
  <c r="CP149" i="1" s="1"/>
  <c r="CH148" i="1"/>
  <c r="CP148" i="1" s="1"/>
  <c r="CH147" i="1"/>
  <c r="CP147" i="1" s="1"/>
  <c r="CH146" i="1"/>
  <c r="CP146" i="1" s="1"/>
  <c r="CH145" i="1"/>
  <c r="CJ153" i="1"/>
  <c r="CJ152" i="1"/>
  <c r="CJ151" i="1"/>
  <c r="CJ150" i="1"/>
  <c r="CJ149" i="1"/>
  <c r="CJ148" i="1"/>
  <c r="CJ147" i="1"/>
  <c r="CJ146" i="1"/>
  <c r="CJ145" i="1"/>
  <c r="BB144" i="1"/>
  <c r="BB145" i="1"/>
  <c r="BB146" i="1"/>
  <c r="BB147" i="1"/>
  <c r="BB148" i="1"/>
  <c r="BB149" i="1"/>
  <c r="BB150" i="1"/>
  <c r="BB151" i="1"/>
  <c r="BB152" i="1"/>
  <c r="BB153" i="1"/>
  <c r="BB154" i="1"/>
  <c r="DE144" i="1"/>
  <c r="DE145" i="1"/>
  <c r="DE146" i="1"/>
  <c r="DE147" i="1"/>
  <c r="DE148" i="1"/>
  <c r="DE149" i="1"/>
  <c r="DE150" i="1"/>
  <c r="DE151" i="1"/>
  <c r="DE152" i="1"/>
  <c r="DE153" i="1"/>
  <c r="DE154" i="1"/>
  <c r="DB154" i="1"/>
  <c r="CY144" i="1"/>
  <c r="DK144" i="1" s="1"/>
  <c r="CY145" i="1"/>
  <c r="DD145" i="1" s="1"/>
  <c r="CY146" i="1"/>
  <c r="DD146" i="1" s="1"/>
  <c r="CY147" i="1"/>
  <c r="DD147" i="1" s="1"/>
  <c r="CY148" i="1"/>
  <c r="DK148" i="1" s="1"/>
  <c r="CY149" i="1"/>
  <c r="DD149" i="1" s="1"/>
  <c r="CY150" i="1"/>
  <c r="DD150" i="1" s="1"/>
  <c r="CY151" i="1"/>
  <c r="DD151" i="1" s="1"/>
  <c r="CY152" i="1"/>
  <c r="DK152" i="1" s="1"/>
  <c r="CY153" i="1"/>
  <c r="DD153" i="1" s="1"/>
  <c r="CY154" i="1"/>
  <c r="DD154" i="1" s="1"/>
  <c r="CS144" i="1"/>
  <c r="CS145" i="1"/>
  <c r="CS146" i="1"/>
  <c r="CS147" i="1"/>
  <c r="CS148" i="1"/>
  <c r="CS149" i="1"/>
  <c r="CS150" i="1"/>
  <c r="CS151" i="1"/>
  <c r="CS152" i="1"/>
  <c r="CS153" i="1"/>
  <c r="CS154" i="1"/>
  <c r="CD144" i="1"/>
  <c r="CD145" i="1"/>
  <c r="CD146" i="1"/>
  <c r="CD147" i="1"/>
  <c r="CD148" i="1"/>
  <c r="CD149" i="1"/>
  <c r="CD150" i="1"/>
  <c r="CD151" i="1"/>
  <c r="CD152" i="1"/>
  <c r="CD153" i="1"/>
  <c r="CD154" i="1"/>
  <c r="BI144" i="1"/>
  <c r="BI145" i="1"/>
  <c r="BI146" i="1"/>
  <c r="BI147" i="1"/>
  <c r="BI148" i="1"/>
  <c r="BI149" i="1"/>
  <c r="BI150" i="1"/>
  <c r="BI151" i="1"/>
  <c r="BI152" i="1"/>
  <c r="BI153" i="1"/>
  <c r="BI154" i="1"/>
  <c r="BH144" i="1"/>
  <c r="BH145" i="1"/>
  <c r="BH146" i="1"/>
  <c r="BH147" i="1"/>
  <c r="BH148" i="1"/>
  <c r="BH149" i="1"/>
  <c r="BH150" i="1"/>
  <c r="BH151" i="1"/>
  <c r="BH152" i="1"/>
  <c r="BH153" i="1"/>
  <c r="BH154" i="1"/>
  <c r="BA153" i="1"/>
  <c r="AT144" i="1"/>
  <c r="AT145" i="1"/>
  <c r="AT146" i="1"/>
  <c r="AT147" i="1"/>
  <c r="AT148" i="1"/>
  <c r="AT149" i="1"/>
  <c r="AT150" i="1"/>
  <c r="AT151" i="1"/>
  <c r="AT152" i="1"/>
  <c r="AT153" i="1"/>
  <c r="AT154" i="1"/>
  <c r="AR144" i="1"/>
  <c r="AR145" i="1"/>
  <c r="AR146" i="1"/>
  <c r="AR147" i="1"/>
  <c r="AR148" i="1"/>
  <c r="AR149" i="1"/>
  <c r="AR150" i="1"/>
  <c r="AR151" i="1"/>
  <c r="AR152" i="1"/>
  <c r="AR153" i="1"/>
  <c r="AR154" i="1"/>
  <c r="AO144" i="1"/>
  <c r="AO145" i="1"/>
  <c r="AO146" i="1"/>
  <c r="AO147" i="1"/>
  <c r="AO148" i="1"/>
  <c r="AO149" i="1"/>
  <c r="AO150" i="1"/>
  <c r="AO151" i="1"/>
  <c r="AO152" i="1"/>
  <c r="AO153" i="1"/>
  <c r="AO154" i="1"/>
  <c r="CP145" i="1" l="1"/>
  <c r="BV153" i="1"/>
  <c r="BW153" i="1" s="1"/>
  <c r="BX153" i="1" s="1"/>
  <c r="BV149" i="1"/>
  <c r="BW149" i="1" s="1"/>
  <c r="BX149" i="1" s="1"/>
  <c r="BV145" i="1"/>
  <c r="EL145" i="1" s="1"/>
  <c r="BV151" i="1"/>
  <c r="BW151" i="1" s="1"/>
  <c r="BX151" i="1" s="1"/>
  <c r="BV147" i="1"/>
  <c r="EL147" i="1" s="1"/>
  <c r="BV152" i="1"/>
  <c r="EL152" i="1" s="1"/>
  <c r="BV148" i="1"/>
  <c r="BW148" i="1" s="1"/>
  <c r="BX148" i="1" s="1"/>
  <c r="BV144" i="1"/>
  <c r="BW144" i="1" s="1"/>
  <c r="BX144" i="1" s="1"/>
  <c r="BV154" i="1"/>
  <c r="EL154" i="1" s="1"/>
  <c r="BV150" i="1"/>
  <c r="EL150" i="1" s="1"/>
  <c r="BV146" i="1"/>
  <c r="EL146" i="1" s="1"/>
  <c r="DD152" i="1"/>
  <c r="DD148" i="1"/>
  <c r="DD144" i="1"/>
  <c r="DK153" i="1"/>
  <c r="DK149" i="1"/>
  <c r="DK145" i="1"/>
  <c r="DK150" i="1"/>
  <c r="DK146" i="1"/>
  <c r="DK151" i="1"/>
  <c r="DK147" i="1"/>
  <c r="DK154" i="1"/>
  <c r="EL151" i="1" l="1"/>
  <c r="BW145" i="1"/>
  <c r="BX145" i="1" s="1"/>
  <c r="BW152" i="1"/>
  <c r="BX152" i="1" s="1"/>
  <c r="EL149" i="1"/>
  <c r="EL153" i="1"/>
  <c r="BW147" i="1"/>
  <c r="BX147" i="1" s="1"/>
  <c r="BW150" i="1"/>
  <c r="BX150" i="1" s="1"/>
  <c r="BW154" i="1"/>
  <c r="BX154" i="1" s="1"/>
  <c r="BW146" i="1"/>
  <c r="BX146" i="1" s="1"/>
  <c r="EL148" i="1"/>
  <c r="EL144" i="1"/>
  <c r="CV154" i="1"/>
  <c r="CX154" i="1"/>
  <c r="CV153" i="1"/>
  <c r="CX153" i="1"/>
  <c r="CV152" i="1"/>
  <c r="CX152" i="1"/>
  <c r="CV151" i="1"/>
  <c r="CX151" i="1"/>
  <c r="CV150" i="1"/>
  <c r="CX150" i="1"/>
  <c r="CV149" i="1"/>
  <c r="CX149" i="1"/>
  <c r="CV148" i="1"/>
  <c r="CX148" i="1"/>
  <c r="CV147" i="1"/>
  <c r="CX147" i="1"/>
  <c r="CV146" i="1"/>
  <c r="CX146" i="1"/>
  <c r="CV145" i="1"/>
  <c r="CX145" i="1"/>
  <c r="AG144" i="1"/>
  <c r="AG145" i="1"/>
  <c r="AG146" i="1"/>
  <c r="AG147" i="1"/>
  <c r="AG148" i="1"/>
  <c r="AG149" i="1"/>
  <c r="AG150" i="1"/>
  <c r="AG151" i="1"/>
  <c r="AG152" i="1"/>
  <c r="AG153" i="1"/>
  <c r="AG154" i="1"/>
  <c r="S144" i="1"/>
  <c r="S145" i="1"/>
  <c r="S146" i="1"/>
  <c r="S147" i="1"/>
  <c r="S148" i="1"/>
  <c r="S149" i="1"/>
  <c r="S150" i="1"/>
  <c r="S151" i="1"/>
  <c r="S152" i="1"/>
  <c r="S153" i="1"/>
  <c r="S154" i="1"/>
  <c r="B149" i="1"/>
  <c r="CR149" i="1" s="1"/>
  <c r="B150" i="1"/>
  <c r="CR150" i="1" s="1"/>
  <c r="B151" i="1"/>
  <c r="CR151" i="1" s="1"/>
  <c r="B152" i="1"/>
  <c r="CR152" i="1" s="1"/>
  <c r="B153" i="1"/>
  <c r="CR153" i="1" s="1"/>
  <c r="B154" i="1"/>
  <c r="CR154" i="1" s="1"/>
  <c r="EP154" i="1" l="1"/>
  <c r="EO154" i="1"/>
  <c r="EN154" i="1"/>
  <c r="EM154" i="1"/>
  <c r="DJ154" i="1"/>
  <c r="CQ154" i="1"/>
  <c r="BY154" i="1"/>
  <c r="BM154" i="1"/>
  <c r="BZ154" i="1"/>
  <c r="EP153" i="1"/>
  <c r="EO153" i="1"/>
  <c r="EN153" i="1"/>
  <c r="EM153" i="1"/>
  <c r="DJ153" i="1"/>
  <c r="DB153" i="1"/>
  <c r="CQ153" i="1"/>
  <c r="BY153" i="1"/>
  <c r="BM153" i="1"/>
  <c r="BZ153" i="1"/>
  <c r="BA146" i="1" l="1"/>
  <c r="BA147" i="1"/>
  <c r="EO145" i="1"/>
  <c r="EO146" i="1"/>
  <c r="EO147" i="1"/>
  <c r="EO148" i="1"/>
  <c r="EO149" i="1"/>
  <c r="EO150" i="1"/>
  <c r="EO151" i="1"/>
  <c r="EO152" i="1"/>
  <c r="EM151" i="1"/>
  <c r="EM152" i="1"/>
  <c r="EM147" i="1"/>
  <c r="EM148" i="1"/>
  <c r="EM149" i="1"/>
  <c r="EM150" i="1"/>
  <c r="AY147" i="1"/>
  <c r="EP152" i="1"/>
  <c r="EN152" i="1"/>
  <c r="DJ152" i="1"/>
  <c r="DB152" i="1"/>
  <c r="CQ152" i="1"/>
  <c r="BY152" i="1"/>
  <c r="BM152" i="1"/>
  <c r="BZ152" i="1"/>
  <c r="EP151" i="1"/>
  <c r="EN151" i="1"/>
  <c r="DJ151" i="1"/>
  <c r="DB151" i="1"/>
  <c r="CQ151" i="1"/>
  <c r="BY151" i="1"/>
  <c r="BM151" i="1"/>
  <c r="BZ151" i="1"/>
  <c r="EP150" i="1"/>
  <c r="EN150" i="1"/>
  <c r="DJ150" i="1"/>
  <c r="DB150" i="1"/>
  <c r="CQ150" i="1"/>
  <c r="BY150" i="1"/>
  <c r="BM150" i="1"/>
  <c r="BZ150" i="1"/>
  <c r="B144" i="1"/>
  <c r="CR144" i="1" s="1"/>
  <c r="B145" i="1"/>
  <c r="CR145" i="1" s="1"/>
  <c r="B146" i="1"/>
  <c r="CR146" i="1" s="1"/>
  <c r="B147" i="1"/>
  <c r="CR147" i="1" s="1"/>
  <c r="B148" i="1"/>
  <c r="CR148" i="1" s="1"/>
  <c r="EP149" i="1"/>
  <c r="EN149" i="1"/>
  <c r="DJ149" i="1"/>
  <c r="DB149" i="1"/>
  <c r="CQ149" i="1"/>
  <c r="BY149" i="1"/>
  <c r="BM149" i="1"/>
  <c r="BZ149" i="1"/>
  <c r="EP148" i="1"/>
  <c r="EN148" i="1"/>
  <c r="DJ148" i="1"/>
  <c r="DB148" i="1"/>
  <c r="CQ148" i="1"/>
  <c r="BY148" i="1"/>
  <c r="BM148" i="1"/>
  <c r="BZ148" i="1"/>
  <c r="EP147" i="1"/>
  <c r="EN147" i="1"/>
  <c r="DB147" i="1"/>
  <c r="DJ147" i="1"/>
  <c r="CQ147" i="1"/>
  <c r="BY147" i="1"/>
  <c r="BM147" i="1"/>
  <c r="BZ147" i="1"/>
  <c r="EP146" i="1"/>
  <c r="EN146" i="1"/>
  <c r="EM146" i="1"/>
  <c r="DJ146" i="1"/>
  <c r="DB146" i="1"/>
  <c r="CQ146" i="1"/>
  <c r="BY146" i="1"/>
  <c r="BM146" i="1"/>
  <c r="BZ146" i="1"/>
  <c r="EP145" i="1"/>
  <c r="EN145" i="1"/>
  <c r="EM145" i="1"/>
  <c r="DJ145" i="1"/>
  <c r="DB145" i="1"/>
  <c r="CQ145" i="1"/>
  <c r="BY145" i="1"/>
  <c r="BM145" i="1"/>
  <c r="BZ145" i="1"/>
  <c r="CJ140" i="1"/>
  <c r="CJ141" i="1"/>
  <c r="CJ142" i="1"/>
  <c r="CJ143" i="1"/>
  <c r="CJ144" i="1"/>
  <c r="CH140" i="1"/>
  <c r="CP140" i="1" s="1"/>
  <c r="CH141" i="1"/>
  <c r="CP141" i="1" s="1"/>
  <c r="CH142" i="1"/>
  <c r="CP142" i="1" s="1"/>
  <c r="CH143" i="1"/>
  <c r="CH144" i="1"/>
  <c r="CS140" i="1"/>
  <c r="CS141" i="1"/>
  <c r="CS142" i="1"/>
  <c r="CS143" i="1"/>
  <c r="DE140" i="1"/>
  <c r="DE141" i="1"/>
  <c r="DE142" i="1"/>
  <c r="DE143" i="1"/>
  <c r="CY140" i="1"/>
  <c r="DD140" i="1" s="1"/>
  <c r="CY141" i="1"/>
  <c r="DK141" i="1" s="1"/>
  <c r="CY142" i="1"/>
  <c r="DD142" i="1" s="1"/>
  <c r="CY143" i="1"/>
  <c r="DK143" i="1" s="1"/>
  <c r="CD140" i="1"/>
  <c r="CD141" i="1"/>
  <c r="CD142" i="1"/>
  <c r="CD143" i="1"/>
  <c r="BI140" i="1"/>
  <c r="BI141" i="1"/>
  <c r="BI142" i="1"/>
  <c r="BI143" i="1"/>
  <c r="BH140" i="1"/>
  <c r="BH141" i="1"/>
  <c r="BH142" i="1"/>
  <c r="BH143" i="1"/>
  <c r="BB140" i="1"/>
  <c r="BB141" i="1"/>
  <c r="BB142" i="1"/>
  <c r="BB143" i="1"/>
  <c r="BA140" i="1"/>
  <c r="BA142" i="1"/>
  <c r="AT140" i="1"/>
  <c r="AT141" i="1"/>
  <c r="AT142" i="1"/>
  <c r="AT143" i="1"/>
  <c r="AR140" i="1"/>
  <c r="AR141" i="1"/>
  <c r="AR142" i="1"/>
  <c r="AR143" i="1"/>
  <c r="AO140" i="1"/>
  <c r="AO141" i="1"/>
  <c r="AO142" i="1"/>
  <c r="AO143" i="1"/>
  <c r="AI140" i="1"/>
  <c r="AI141" i="1"/>
  <c r="AI142" i="1"/>
  <c r="AI143" i="1"/>
  <c r="AH140" i="1"/>
  <c r="AH141" i="1"/>
  <c r="AH142" i="1"/>
  <c r="AH143" i="1"/>
  <c r="CP144" i="1" l="1"/>
  <c r="CP143" i="1"/>
  <c r="BV140" i="1"/>
  <c r="BW140" i="1" s="1"/>
  <c r="BX140" i="1" s="1"/>
  <c r="BV143" i="1"/>
  <c r="EL143" i="1" s="1"/>
  <c r="DK142" i="1"/>
  <c r="BV142" i="1"/>
  <c r="EL142" i="1" s="1"/>
  <c r="BV141" i="1"/>
  <c r="EL141" i="1" s="1"/>
  <c r="DD141" i="1"/>
  <c r="DK140" i="1"/>
  <c r="DD143" i="1"/>
  <c r="CV144" i="1"/>
  <c r="CX144" i="1"/>
  <c r="CV143" i="1"/>
  <c r="CX143" i="1"/>
  <c r="CV142" i="1"/>
  <c r="CX142" i="1"/>
  <c r="CV141" i="1"/>
  <c r="CX141" i="1"/>
  <c r="CV140" i="1"/>
  <c r="CX140" i="1"/>
  <c r="AG140" i="1"/>
  <c r="AG141" i="1"/>
  <c r="AG142" i="1"/>
  <c r="AG143" i="1"/>
  <c r="S140" i="1"/>
  <c r="S141" i="1"/>
  <c r="S142" i="1"/>
  <c r="S143" i="1"/>
  <c r="EL140" i="1" l="1"/>
  <c r="BW141" i="1"/>
  <c r="BX141" i="1" s="1"/>
  <c r="BW143" i="1"/>
  <c r="BX143" i="1" s="1"/>
  <c r="BW142" i="1"/>
  <c r="BX142" i="1" s="1"/>
  <c r="B143" i="1"/>
  <c r="CR143" i="1" s="1"/>
  <c r="B139" i="1"/>
  <c r="CR139" i="1" s="1"/>
  <c r="B140" i="1"/>
  <c r="CR140" i="1" s="1"/>
  <c r="B141" i="1"/>
  <c r="CR141" i="1" s="1"/>
  <c r="B142" i="1"/>
  <c r="CR142" i="1" s="1"/>
  <c r="EM142" i="1"/>
  <c r="EM143" i="1"/>
  <c r="EM144" i="1"/>
  <c r="EP144" i="1"/>
  <c r="EP143" i="1"/>
  <c r="EO144" i="1"/>
  <c r="EN144" i="1"/>
  <c r="DJ144" i="1"/>
  <c r="DB142" i="1"/>
  <c r="DB143" i="1"/>
  <c r="DB144" i="1"/>
  <c r="CQ144" i="1"/>
  <c r="BY144" i="1"/>
  <c r="BM144" i="1"/>
  <c r="BZ144" i="1"/>
  <c r="EO143" i="1"/>
  <c r="EN143" i="1"/>
  <c r="DJ143" i="1"/>
  <c r="CQ143" i="1"/>
  <c r="BY143" i="1"/>
  <c r="BM143" i="1"/>
  <c r="BZ143" i="1"/>
  <c r="EP142" i="1"/>
  <c r="EO142" i="1"/>
  <c r="EN142" i="1"/>
  <c r="DJ142" i="1"/>
  <c r="CQ142" i="1"/>
  <c r="BY142" i="1"/>
  <c r="BM142" i="1"/>
  <c r="BZ142" i="1"/>
  <c r="EP141" i="1"/>
  <c r="EO141" i="1"/>
  <c r="EN141" i="1"/>
  <c r="EM141" i="1"/>
  <c r="DB141" i="1"/>
  <c r="DJ141" i="1"/>
  <c r="CQ141" i="1"/>
  <c r="BY141" i="1"/>
  <c r="BM141" i="1"/>
  <c r="BZ141" i="1"/>
  <c r="EP140" i="1"/>
  <c r="EO140" i="1"/>
  <c r="EN140" i="1"/>
  <c r="EM140" i="1"/>
  <c r="DJ140" i="1"/>
  <c r="DB140" i="1"/>
  <c r="CQ140" i="1"/>
  <c r="BY140" i="1"/>
  <c r="BM140" i="1"/>
  <c r="BZ140" i="1"/>
  <c r="CJ133" i="1"/>
  <c r="CJ134" i="1"/>
  <c r="CJ135" i="1"/>
  <c r="CJ136" i="1"/>
  <c r="CJ137" i="1"/>
  <c r="CJ138" i="1"/>
  <c r="CJ139" i="1"/>
  <c r="CH133" i="1"/>
  <c r="CH134" i="1"/>
  <c r="CH135" i="1"/>
  <c r="CH136" i="1"/>
  <c r="CH137" i="1"/>
  <c r="CH138" i="1"/>
  <c r="CP138" i="1" s="1"/>
  <c r="CH139" i="1"/>
  <c r="CP139" i="1" s="1"/>
  <c r="EM133" i="1"/>
  <c r="EM134" i="1"/>
  <c r="EM135" i="1"/>
  <c r="EM136" i="1"/>
  <c r="EM137" i="1"/>
  <c r="EM138" i="1"/>
  <c r="EM139" i="1"/>
  <c r="DE133" i="1"/>
  <c r="DE134" i="1"/>
  <c r="DE135" i="1"/>
  <c r="DE136" i="1"/>
  <c r="DE137" i="1"/>
  <c r="DE138" i="1"/>
  <c r="DE139" i="1"/>
  <c r="DB133" i="1"/>
  <c r="DB134" i="1"/>
  <c r="DB135" i="1"/>
  <c r="DB136" i="1"/>
  <c r="DB137" i="1"/>
  <c r="DB138" i="1"/>
  <c r="DB139" i="1"/>
  <c r="CY133" i="1"/>
  <c r="DK133" i="1" s="1"/>
  <c r="CY134" i="1"/>
  <c r="DK134" i="1" s="1"/>
  <c r="CY135" i="1"/>
  <c r="DK135" i="1" s="1"/>
  <c r="CY136" i="1"/>
  <c r="DD136" i="1" s="1"/>
  <c r="CY137" i="1"/>
  <c r="DK137" i="1" s="1"/>
  <c r="CY138" i="1"/>
  <c r="DK138" i="1" s="1"/>
  <c r="CY139" i="1"/>
  <c r="CS133" i="1"/>
  <c r="CS134" i="1"/>
  <c r="CS135" i="1"/>
  <c r="CS136" i="1"/>
  <c r="CS137" i="1"/>
  <c r="CS138" i="1"/>
  <c r="CS139" i="1"/>
  <c r="CD133" i="1"/>
  <c r="CD134" i="1"/>
  <c r="CD135" i="1"/>
  <c r="CD136" i="1"/>
  <c r="CD137" i="1"/>
  <c r="CD138" i="1"/>
  <c r="CD139" i="1"/>
  <c r="BA126" i="1"/>
  <c r="BA132" i="1"/>
  <c r="BA139" i="1"/>
  <c r="BI133" i="1"/>
  <c r="BI134" i="1"/>
  <c r="BI135" i="1"/>
  <c r="BI136" i="1"/>
  <c r="BI137" i="1"/>
  <c r="BI138" i="1"/>
  <c r="BI139" i="1"/>
  <c r="BH133" i="1"/>
  <c r="BH134" i="1"/>
  <c r="BH135" i="1"/>
  <c r="BH136" i="1"/>
  <c r="BH137" i="1"/>
  <c r="BH138" i="1"/>
  <c r="BH139" i="1"/>
  <c r="BB133" i="1"/>
  <c r="BB134" i="1"/>
  <c r="BB135" i="1"/>
  <c r="BB136" i="1"/>
  <c r="BB137" i="1"/>
  <c r="BB138" i="1"/>
  <c r="BB139" i="1"/>
  <c r="AT133" i="1"/>
  <c r="AT134" i="1"/>
  <c r="AT135" i="1"/>
  <c r="AT136" i="1"/>
  <c r="AT137" i="1"/>
  <c r="AT138" i="1"/>
  <c r="AT139" i="1"/>
  <c r="AR133" i="1"/>
  <c r="AR134" i="1"/>
  <c r="AR135" i="1"/>
  <c r="AR136" i="1"/>
  <c r="AR137" i="1"/>
  <c r="AR138" i="1"/>
  <c r="AR139" i="1"/>
  <c r="AO133" i="1"/>
  <c r="AO134" i="1"/>
  <c r="AO135" i="1"/>
  <c r="AO136" i="1"/>
  <c r="AO137" i="1"/>
  <c r="AO138" i="1"/>
  <c r="AO139" i="1"/>
  <c r="AI133" i="1"/>
  <c r="AI134" i="1"/>
  <c r="AI135" i="1"/>
  <c r="AI136" i="1"/>
  <c r="AI137" i="1"/>
  <c r="AI138" i="1"/>
  <c r="AI139" i="1"/>
  <c r="AH133" i="1"/>
  <c r="AH134" i="1"/>
  <c r="AH135" i="1"/>
  <c r="AH136" i="1"/>
  <c r="AH137" i="1"/>
  <c r="AH138" i="1"/>
  <c r="AH139" i="1"/>
  <c r="CP136" i="1" l="1"/>
  <c r="CP135" i="1"/>
  <c r="CP134" i="1"/>
  <c r="CP133" i="1"/>
  <c r="CP137" i="1"/>
  <c r="BV133" i="1"/>
  <c r="BW133" i="1" s="1"/>
  <c r="BX133" i="1" s="1"/>
  <c r="DD139" i="1"/>
  <c r="DK139" i="1"/>
  <c r="BV135" i="1"/>
  <c r="BW135" i="1" s="1"/>
  <c r="BX135" i="1" s="1"/>
  <c r="BV136" i="1"/>
  <c r="BW136" i="1" s="1"/>
  <c r="BX136" i="1" s="1"/>
  <c r="BV139" i="1"/>
  <c r="BW139" i="1" s="1"/>
  <c r="BX139" i="1" s="1"/>
  <c r="DD137" i="1"/>
  <c r="DD133" i="1"/>
  <c r="BV138" i="1"/>
  <c r="EL138" i="1" s="1"/>
  <c r="BV134" i="1"/>
  <c r="BW134" i="1" s="1"/>
  <c r="BX134" i="1" s="1"/>
  <c r="BV137" i="1"/>
  <c r="EL137" i="1" s="1"/>
  <c r="DD135" i="1"/>
  <c r="DD138" i="1"/>
  <c r="DD134" i="1"/>
  <c r="DK136" i="1"/>
  <c r="AH132" i="1"/>
  <c r="CV139" i="1"/>
  <c r="CX139" i="1"/>
  <c r="CV138" i="1"/>
  <c r="CX138" i="1"/>
  <c r="CV137" i="1"/>
  <c r="CX137" i="1"/>
  <c r="CV136" i="1"/>
  <c r="CX136" i="1"/>
  <c r="CV135" i="1"/>
  <c r="CX135" i="1"/>
  <c r="CV134" i="1"/>
  <c r="CX134" i="1"/>
  <c r="CV133" i="1"/>
  <c r="CX133" i="1"/>
  <c r="AG133" i="1"/>
  <c r="AG134" i="1"/>
  <c r="AG135" i="1"/>
  <c r="AG136" i="1"/>
  <c r="AG137" i="1"/>
  <c r="AG138" i="1"/>
  <c r="AG139" i="1"/>
  <c r="S133" i="1"/>
  <c r="S134" i="1"/>
  <c r="S135" i="1"/>
  <c r="S136" i="1"/>
  <c r="S137" i="1"/>
  <c r="S138" i="1"/>
  <c r="S139" i="1"/>
  <c r="B137" i="1"/>
  <c r="CR137" i="1" s="1"/>
  <c r="B138" i="1"/>
  <c r="CR138" i="1" s="1"/>
  <c r="B136" i="1"/>
  <c r="CR136" i="1" s="1"/>
  <c r="EP139" i="1"/>
  <c r="EO139" i="1"/>
  <c r="EN139" i="1"/>
  <c r="DJ139" i="1"/>
  <c r="CQ139" i="1"/>
  <c r="BY139" i="1"/>
  <c r="BM139" i="1"/>
  <c r="BZ139" i="1"/>
  <c r="EP138" i="1"/>
  <c r="EO138" i="1"/>
  <c r="EN138" i="1"/>
  <c r="DJ138" i="1"/>
  <c r="CQ138" i="1"/>
  <c r="BY138" i="1"/>
  <c r="BM138" i="1"/>
  <c r="BZ138" i="1"/>
  <c r="G7" i="19"/>
  <c r="G8" i="19"/>
  <c r="G9" i="19"/>
  <c r="G6" i="19"/>
  <c r="E7" i="19"/>
  <c r="E8" i="19"/>
  <c r="E9" i="19"/>
  <c r="E6" i="19"/>
  <c r="C7" i="19"/>
  <c r="C8" i="19"/>
  <c r="C9" i="19"/>
  <c r="C6" i="19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33" i="1"/>
  <c r="BM35" i="1"/>
  <c r="BM37" i="1"/>
  <c r="BM41" i="1"/>
  <c r="BM45" i="1"/>
  <c r="BM53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17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7" i="1"/>
  <c r="DK122" i="1"/>
  <c r="DK123" i="1"/>
  <c r="DH9" i="1"/>
  <c r="DH10" i="1"/>
  <c r="DH11" i="1"/>
  <c r="DH12" i="1"/>
  <c r="DH14" i="1"/>
  <c r="DH15" i="1"/>
  <c r="DH17" i="1"/>
  <c r="DH18" i="1"/>
  <c r="DH19" i="1"/>
  <c r="DH20" i="1"/>
  <c r="DH21" i="1"/>
  <c r="DH22" i="1"/>
  <c r="DH23" i="1"/>
  <c r="DH24" i="1"/>
  <c r="DH25" i="1"/>
  <c r="DH26" i="1"/>
  <c r="DH27" i="1"/>
  <c r="DH28" i="1"/>
  <c r="DH33" i="1"/>
  <c r="DH37" i="1"/>
  <c r="DH41" i="1"/>
  <c r="DH45" i="1"/>
  <c r="DH53" i="1"/>
  <c r="DH56" i="1"/>
  <c r="DH58" i="1"/>
  <c r="DH59" i="1"/>
  <c r="DH60" i="1"/>
  <c r="DH61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92" i="1"/>
  <c r="DH93" i="1"/>
  <c r="DH103" i="1"/>
  <c r="DH104" i="1"/>
  <c r="DH105" i="1"/>
  <c r="DH117" i="1"/>
  <c r="DH119" i="1"/>
  <c r="DH120" i="1"/>
  <c r="DH121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7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7" i="1"/>
  <c r="BW137" i="1" l="1"/>
  <c r="BX137" i="1" s="1"/>
  <c r="EL135" i="1"/>
  <c r="EL133" i="1"/>
  <c r="EL139" i="1"/>
  <c r="EL134" i="1"/>
  <c r="BW138" i="1"/>
  <c r="BX138" i="1" s="1"/>
  <c r="EL136" i="1"/>
  <c r="B7" i="1"/>
  <c r="CR7" i="1" s="1"/>
  <c r="B8" i="1"/>
  <c r="CR8" i="1" s="1"/>
  <c r="B9" i="1"/>
  <c r="CR9" i="1" s="1"/>
  <c r="B10" i="1"/>
  <c r="CR10" i="1" s="1"/>
  <c r="B11" i="1"/>
  <c r="CR11" i="1" s="1"/>
  <c r="B12" i="1"/>
  <c r="CR12" i="1" s="1"/>
  <c r="B13" i="1"/>
  <c r="CR13" i="1" s="1"/>
  <c r="B14" i="1"/>
  <c r="CR14" i="1" s="1"/>
  <c r="B15" i="1"/>
  <c r="CR15" i="1" s="1"/>
  <c r="B16" i="1"/>
  <c r="CR16" i="1" s="1"/>
  <c r="B17" i="1"/>
  <c r="CR17" i="1" s="1"/>
  <c r="B18" i="1"/>
  <c r="CR18" i="1" s="1"/>
  <c r="B19" i="1"/>
  <c r="CR19" i="1" s="1"/>
  <c r="B20" i="1"/>
  <c r="CR20" i="1" s="1"/>
  <c r="B21" i="1"/>
  <c r="CR21" i="1" s="1"/>
  <c r="B22" i="1"/>
  <c r="CR22" i="1" s="1"/>
  <c r="B23" i="1"/>
  <c r="CR23" i="1" s="1"/>
  <c r="B24" i="1"/>
  <c r="CR24" i="1" s="1"/>
  <c r="B25" i="1"/>
  <c r="CR25" i="1" s="1"/>
  <c r="B26" i="1"/>
  <c r="CR26" i="1" s="1"/>
  <c r="B27" i="1"/>
  <c r="CR27" i="1" s="1"/>
  <c r="B28" i="1"/>
  <c r="CR28" i="1" s="1"/>
  <c r="B29" i="1"/>
  <c r="CR29" i="1" s="1"/>
  <c r="B30" i="1"/>
  <c r="CR30" i="1" s="1"/>
  <c r="B32" i="1"/>
  <c r="CR32" i="1" s="1"/>
  <c r="B33" i="1"/>
  <c r="CR33" i="1" s="1"/>
  <c r="B34" i="1"/>
  <c r="B35" i="1"/>
  <c r="CR35" i="1" s="1"/>
  <c r="B36" i="1"/>
  <c r="CR36" i="1" s="1"/>
  <c r="B37" i="1"/>
  <c r="CR37" i="1" s="1"/>
  <c r="B38" i="1"/>
  <c r="CR38" i="1" s="1"/>
  <c r="B39" i="1"/>
  <c r="CR39" i="1" s="1"/>
  <c r="B40" i="1"/>
  <c r="CR40" i="1" s="1"/>
  <c r="B41" i="1"/>
  <c r="CR41" i="1" s="1"/>
  <c r="B42" i="1"/>
  <c r="CR42" i="1" s="1"/>
  <c r="B43" i="1"/>
  <c r="CR43" i="1" s="1"/>
  <c r="B44" i="1"/>
  <c r="CR44" i="1" s="1"/>
  <c r="B45" i="1"/>
  <c r="CR45" i="1" s="1"/>
  <c r="B46" i="1"/>
  <c r="CR46" i="1" s="1"/>
  <c r="B47" i="1"/>
  <c r="CR47" i="1" s="1"/>
  <c r="B48" i="1"/>
  <c r="CR48" i="1" s="1"/>
  <c r="B49" i="1"/>
  <c r="CR49" i="1" s="1"/>
  <c r="B50" i="1"/>
  <c r="CR50" i="1" s="1"/>
  <c r="B51" i="1"/>
  <c r="CR51" i="1" s="1"/>
  <c r="B52" i="1"/>
  <c r="CR52" i="1" s="1"/>
  <c r="B53" i="1"/>
  <c r="CR53" i="1" s="1"/>
  <c r="B54" i="1"/>
  <c r="CR54" i="1" s="1"/>
  <c r="B55" i="1"/>
  <c r="CR55" i="1" s="1"/>
  <c r="B56" i="1"/>
  <c r="CR56" i="1" s="1"/>
  <c r="B57" i="1"/>
  <c r="CR57" i="1" s="1"/>
  <c r="B58" i="1"/>
  <c r="CR58" i="1" s="1"/>
  <c r="B59" i="1"/>
  <c r="CR59" i="1" s="1"/>
  <c r="B60" i="1"/>
  <c r="CR60" i="1" s="1"/>
  <c r="B61" i="1"/>
  <c r="CR61" i="1" s="1"/>
  <c r="B62" i="1"/>
  <c r="CR62" i="1" s="1"/>
  <c r="B63" i="1"/>
  <c r="CR63" i="1" s="1"/>
  <c r="B64" i="1"/>
  <c r="CR64" i="1" s="1"/>
  <c r="B65" i="1"/>
  <c r="CR65" i="1" s="1"/>
  <c r="B66" i="1"/>
  <c r="CR66" i="1" s="1"/>
  <c r="B67" i="1"/>
  <c r="CR67" i="1" s="1"/>
  <c r="B68" i="1"/>
  <c r="CR68" i="1" s="1"/>
  <c r="B69" i="1"/>
  <c r="CR69" i="1" s="1"/>
  <c r="B70" i="1"/>
  <c r="CR70" i="1" s="1"/>
  <c r="B71" i="1"/>
  <c r="CR71" i="1" s="1"/>
  <c r="B72" i="1"/>
  <c r="CR72" i="1" s="1"/>
  <c r="B73" i="1"/>
  <c r="CR73" i="1" s="1"/>
  <c r="B74" i="1"/>
  <c r="CR74" i="1" s="1"/>
  <c r="B75" i="1"/>
  <c r="CR75" i="1" s="1"/>
  <c r="B76" i="1"/>
  <c r="CR76" i="1" s="1"/>
  <c r="B77" i="1"/>
  <c r="CR77" i="1" s="1"/>
  <c r="B78" i="1"/>
  <c r="CR78" i="1" s="1"/>
  <c r="B79" i="1"/>
  <c r="CR79" i="1" s="1"/>
  <c r="B80" i="1"/>
  <c r="CR80" i="1" s="1"/>
  <c r="B81" i="1"/>
  <c r="CR81" i="1" s="1"/>
  <c r="B82" i="1"/>
  <c r="CR82" i="1" s="1"/>
  <c r="B83" i="1"/>
  <c r="CR83" i="1" s="1"/>
  <c r="B84" i="1"/>
  <c r="CR84" i="1" s="1"/>
  <c r="B85" i="1"/>
  <c r="CR85" i="1" s="1"/>
  <c r="B86" i="1"/>
  <c r="CR86" i="1" s="1"/>
  <c r="B87" i="1"/>
  <c r="CR87" i="1" s="1"/>
  <c r="B88" i="1"/>
  <c r="CR88" i="1" s="1"/>
  <c r="B89" i="1"/>
  <c r="CR89" i="1" s="1"/>
  <c r="B90" i="1"/>
  <c r="CR90" i="1" s="1"/>
  <c r="B91" i="1"/>
  <c r="CR91" i="1" s="1"/>
  <c r="B92" i="1"/>
  <c r="CR92" i="1" s="1"/>
  <c r="B93" i="1"/>
  <c r="CR93" i="1" s="1"/>
  <c r="B94" i="1"/>
  <c r="CR94" i="1" s="1"/>
  <c r="B95" i="1"/>
  <c r="CR95" i="1" s="1"/>
  <c r="B96" i="1"/>
  <c r="CR96" i="1" s="1"/>
  <c r="B97" i="1"/>
  <c r="CR97" i="1" s="1"/>
  <c r="B98" i="1"/>
  <c r="CR98" i="1" s="1"/>
  <c r="B99" i="1"/>
  <c r="CR99" i="1" s="1"/>
  <c r="B100" i="1"/>
  <c r="CR100" i="1" s="1"/>
  <c r="B101" i="1"/>
  <c r="CR101" i="1" s="1"/>
  <c r="B102" i="1"/>
  <c r="CR102" i="1" s="1"/>
  <c r="B103" i="1"/>
  <c r="CR103" i="1" s="1"/>
  <c r="B104" i="1"/>
  <c r="CR104" i="1" s="1"/>
  <c r="B105" i="1"/>
  <c r="CR105" i="1" s="1"/>
  <c r="B106" i="1"/>
  <c r="CR106" i="1" s="1"/>
  <c r="B107" i="1"/>
  <c r="CR107" i="1" s="1"/>
  <c r="B108" i="1"/>
  <c r="CR108" i="1" s="1"/>
  <c r="B109" i="1"/>
  <c r="CR109" i="1" s="1"/>
  <c r="B110" i="1"/>
  <c r="CR110" i="1" s="1"/>
  <c r="B111" i="1"/>
  <c r="CR111" i="1" s="1"/>
  <c r="B112" i="1"/>
  <c r="CR112" i="1" s="1"/>
  <c r="B113" i="1"/>
  <c r="CR113" i="1" s="1"/>
  <c r="B114" i="1"/>
  <c r="CR114" i="1" s="1"/>
  <c r="B115" i="1"/>
  <c r="CR115" i="1" s="1"/>
  <c r="B116" i="1"/>
  <c r="CR116" i="1" s="1"/>
  <c r="B117" i="1"/>
  <c r="CR117" i="1" s="1"/>
  <c r="B118" i="1"/>
  <c r="CR118" i="1" s="1"/>
  <c r="B119" i="1"/>
  <c r="CR119" i="1" s="1"/>
  <c r="B120" i="1"/>
  <c r="CR120" i="1" s="1"/>
  <c r="B121" i="1"/>
  <c r="CR121" i="1" s="1"/>
  <c r="B122" i="1"/>
  <c r="CR122" i="1" s="1"/>
  <c r="B123" i="1"/>
  <c r="CR123" i="1" s="1"/>
  <c r="B124" i="1"/>
  <c r="CR124" i="1" s="1"/>
  <c r="B125" i="1"/>
  <c r="CR125" i="1" s="1"/>
  <c r="B126" i="1"/>
  <c r="CR126" i="1" s="1"/>
  <c r="B127" i="1"/>
  <c r="CR127" i="1" s="1"/>
  <c r="B128" i="1"/>
  <c r="CR128" i="1" s="1"/>
  <c r="B129" i="1"/>
  <c r="CR129" i="1" s="1"/>
  <c r="B130" i="1"/>
  <c r="CR130" i="1" s="1"/>
  <c r="B131" i="1"/>
  <c r="CR131" i="1" s="1"/>
  <c r="B132" i="1"/>
  <c r="CR132" i="1" s="1"/>
  <c r="B133" i="1"/>
  <c r="CR133" i="1" s="1"/>
  <c r="B134" i="1"/>
  <c r="CR134" i="1" s="1"/>
  <c r="B135" i="1"/>
  <c r="CR135" i="1" s="1"/>
  <c r="EP137" i="1"/>
  <c r="EO137" i="1"/>
  <c r="EN137" i="1"/>
  <c r="DJ137" i="1"/>
  <c r="CQ137" i="1"/>
  <c r="BZ137" i="1"/>
  <c r="BY137" i="1"/>
  <c r="EP136" i="1"/>
  <c r="EO136" i="1"/>
  <c r="EN136" i="1"/>
  <c r="DJ136" i="1"/>
  <c r="CQ136" i="1"/>
  <c r="BZ136" i="1"/>
  <c r="BY136" i="1"/>
  <c r="EP135" i="1"/>
  <c r="EO135" i="1"/>
  <c r="EN135" i="1"/>
  <c r="DJ135" i="1"/>
  <c r="CQ135" i="1"/>
  <c r="BZ135" i="1"/>
  <c r="BY135" i="1"/>
  <c r="EP134" i="1"/>
  <c r="EO134" i="1"/>
  <c r="EN134" i="1"/>
  <c r="DJ134" i="1"/>
  <c r="CQ134" i="1"/>
  <c r="BZ134" i="1"/>
  <c r="BY134" i="1"/>
  <c r="EP133" i="1"/>
  <c r="EO133" i="1"/>
  <c r="EN133" i="1"/>
  <c r="DJ133" i="1"/>
  <c r="CQ133" i="1"/>
  <c r="BZ133" i="1"/>
  <c r="BY133" i="1"/>
  <c r="H8" i="19"/>
  <c r="H9" i="19"/>
  <c r="H6" i="19"/>
  <c r="CH126" i="1" l="1"/>
  <c r="CH127" i="1"/>
  <c r="CH128" i="1"/>
  <c r="CH129" i="1"/>
  <c r="CH130" i="1"/>
  <c r="CH131" i="1"/>
  <c r="CH132" i="1"/>
  <c r="CJ126" i="1"/>
  <c r="CJ127" i="1"/>
  <c r="CJ128" i="1"/>
  <c r="CJ129" i="1"/>
  <c r="CJ130" i="1"/>
  <c r="CJ131" i="1"/>
  <c r="CJ132" i="1"/>
  <c r="EM128" i="1"/>
  <c r="EM129" i="1"/>
  <c r="EM130" i="1"/>
  <c r="EM131" i="1"/>
  <c r="EM132" i="1"/>
  <c r="DE126" i="1"/>
  <c r="DE127" i="1"/>
  <c r="DE128" i="1"/>
  <c r="DE129" i="1"/>
  <c r="DE130" i="1"/>
  <c r="DE131" i="1"/>
  <c r="DE132" i="1"/>
  <c r="DB128" i="1"/>
  <c r="DB129" i="1"/>
  <c r="DB130" i="1"/>
  <c r="DB131" i="1"/>
  <c r="DB132" i="1"/>
  <c r="CS126" i="1"/>
  <c r="CS127" i="1"/>
  <c r="CS128" i="1"/>
  <c r="CS129" i="1"/>
  <c r="CS130" i="1"/>
  <c r="CS131" i="1"/>
  <c r="CS132" i="1"/>
  <c r="CD126" i="1"/>
  <c r="CD127" i="1"/>
  <c r="CD128" i="1"/>
  <c r="CD129" i="1"/>
  <c r="CD130" i="1"/>
  <c r="CD131" i="1"/>
  <c r="CD132" i="1"/>
  <c r="BI126" i="1"/>
  <c r="BI127" i="1"/>
  <c r="BI128" i="1"/>
  <c r="BI129" i="1"/>
  <c r="BI130" i="1"/>
  <c r="BI131" i="1"/>
  <c r="BI132" i="1"/>
  <c r="BH126" i="1"/>
  <c r="BH127" i="1"/>
  <c r="BH128" i="1"/>
  <c r="BH129" i="1"/>
  <c r="BH130" i="1"/>
  <c r="BH131" i="1"/>
  <c r="BH132" i="1"/>
  <c r="BB126" i="1"/>
  <c r="BB127" i="1"/>
  <c r="BB128" i="1"/>
  <c r="BB129" i="1"/>
  <c r="BB130" i="1"/>
  <c r="BB131" i="1"/>
  <c r="BB132" i="1"/>
  <c r="AT126" i="1"/>
  <c r="AT127" i="1"/>
  <c r="AT128" i="1"/>
  <c r="AT129" i="1"/>
  <c r="AT130" i="1"/>
  <c r="AT131" i="1"/>
  <c r="AT132" i="1"/>
  <c r="AR126" i="1"/>
  <c r="AR127" i="1"/>
  <c r="AR128" i="1"/>
  <c r="AR129" i="1"/>
  <c r="AR130" i="1"/>
  <c r="AR131" i="1"/>
  <c r="AR132" i="1"/>
  <c r="AO126" i="1"/>
  <c r="AO127" i="1"/>
  <c r="AO128" i="1"/>
  <c r="AO129" i="1"/>
  <c r="AO130" i="1"/>
  <c r="AO131" i="1"/>
  <c r="AO132" i="1"/>
  <c r="CY126" i="1"/>
  <c r="DK126" i="1" s="1"/>
  <c r="CY127" i="1"/>
  <c r="DK127" i="1" s="1"/>
  <c r="CY128" i="1"/>
  <c r="DK128" i="1" s="1"/>
  <c r="CY129" i="1"/>
  <c r="DK129" i="1" s="1"/>
  <c r="CY130" i="1"/>
  <c r="CY131" i="1"/>
  <c r="DK131" i="1" s="1"/>
  <c r="CY132" i="1"/>
  <c r="DK132" i="1" s="1"/>
  <c r="CX126" i="1"/>
  <c r="CX127" i="1"/>
  <c r="CX128" i="1"/>
  <c r="CX129" i="1"/>
  <c r="CX130" i="1"/>
  <c r="CX131" i="1"/>
  <c r="CX132" i="1"/>
  <c r="CV126" i="1"/>
  <c r="CV127" i="1"/>
  <c r="CV128" i="1"/>
  <c r="CV129" i="1"/>
  <c r="CV130" i="1"/>
  <c r="CV131" i="1"/>
  <c r="CV132" i="1"/>
  <c r="AG126" i="1"/>
  <c r="AG127" i="1"/>
  <c r="AG128" i="1"/>
  <c r="AG129" i="1"/>
  <c r="AG130" i="1"/>
  <c r="AG131" i="1"/>
  <c r="AG132" i="1"/>
  <c r="S126" i="1"/>
  <c r="S127" i="1"/>
  <c r="S128" i="1"/>
  <c r="S129" i="1"/>
  <c r="S130" i="1"/>
  <c r="S131" i="1"/>
  <c r="S132" i="1"/>
  <c r="CP130" i="1" l="1"/>
  <c r="CP129" i="1"/>
  <c r="CP128" i="1"/>
  <c r="CP131" i="1"/>
  <c r="CP127" i="1"/>
  <c r="CP132" i="1"/>
  <c r="CP126" i="1"/>
  <c r="DD130" i="1"/>
  <c r="DK130" i="1"/>
  <c r="BV126" i="1"/>
  <c r="EL126" i="1" s="1"/>
  <c r="BV129" i="1"/>
  <c r="EL129" i="1" s="1"/>
  <c r="BV131" i="1"/>
  <c r="EL131" i="1" s="1"/>
  <c r="BV127" i="1"/>
  <c r="EL127" i="1" s="1"/>
  <c r="DD131" i="1"/>
  <c r="BV132" i="1"/>
  <c r="EL132" i="1" s="1"/>
  <c r="BV130" i="1"/>
  <c r="EL130" i="1" s="1"/>
  <c r="DD126" i="1"/>
  <c r="DD132" i="1"/>
  <c r="DD127" i="1"/>
  <c r="DD129" i="1"/>
  <c r="BV128" i="1"/>
  <c r="DD128" i="1"/>
  <c r="EP132" i="1"/>
  <c r="EO132" i="1"/>
  <c r="EN132" i="1"/>
  <c r="DJ132" i="1"/>
  <c r="CQ132" i="1"/>
  <c r="BY132" i="1"/>
  <c r="BZ132" i="1"/>
  <c r="EP131" i="1"/>
  <c r="EO131" i="1"/>
  <c r="EN131" i="1"/>
  <c r="DJ131" i="1"/>
  <c r="CQ131" i="1"/>
  <c r="BY131" i="1"/>
  <c r="BZ131" i="1"/>
  <c r="EP130" i="1"/>
  <c r="EO130" i="1"/>
  <c r="EN130" i="1"/>
  <c r="DJ130" i="1"/>
  <c r="CQ130" i="1"/>
  <c r="BY130" i="1"/>
  <c r="BZ130" i="1"/>
  <c r="EP129" i="1"/>
  <c r="EO129" i="1"/>
  <c r="EN129" i="1"/>
  <c r="DJ129" i="1"/>
  <c r="CQ129" i="1"/>
  <c r="BY129" i="1"/>
  <c r="BZ129" i="1"/>
  <c r="EP128" i="1"/>
  <c r="EO128" i="1"/>
  <c r="EN128" i="1"/>
  <c r="DJ128" i="1"/>
  <c r="CQ128" i="1"/>
  <c r="BY128" i="1"/>
  <c r="BZ128" i="1"/>
  <c r="EP127" i="1"/>
  <c r="EO127" i="1"/>
  <c r="EN127" i="1"/>
  <c r="EM127" i="1"/>
  <c r="DJ127" i="1"/>
  <c r="DB127" i="1"/>
  <c r="CQ127" i="1"/>
  <c r="BY127" i="1"/>
  <c r="BZ127" i="1"/>
  <c r="EP126" i="1"/>
  <c r="EO126" i="1"/>
  <c r="EN126" i="1"/>
  <c r="EM126" i="1"/>
  <c r="DJ126" i="1"/>
  <c r="DB126" i="1"/>
  <c r="CQ126" i="1"/>
  <c r="BY126" i="1"/>
  <c r="BZ126" i="1"/>
  <c r="AY121" i="1"/>
  <c r="CF123" i="1"/>
  <c r="CF120" i="1"/>
  <c r="CF121" i="1"/>
  <c r="CF122" i="1"/>
  <c r="CF119" i="1"/>
  <c r="BW131" i="1" l="1"/>
  <c r="BX131" i="1" s="1"/>
  <c r="BW130" i="1"/>
  <c r="BX130" i="1" s="1"/>
  <c r="BW129" i="1"/>
  <c r="BX129" i="1" s="1"/>
  <c r="BW128" i="1"/>
  <c r="BX128" i="1" s="1"/>
  <c r="EL128" i="1"/>
  <c r="BW127" i="1"/>
  <c r="BX127" i="1" s="1"/>
  <c r="BW132" i="1"/>
  <c r="BX132" i="1" s="1"/>
  <c r="BW126" i="1"/>
  <c r="BX126" i="1" s="1"/>
  <c r="BA121" i="1"/>
  <c r="CJ121" i="1"/>
  <c r="CJ122" i="1"/>
  <c r="CJ123" i="1"/>
  <c r="CJ124" i="1"/>
  <c r="CJ125" i="1"/>
  <c r="CH125" i="1"/>
  <c r="CP125" i="1" s="1"/>
  <c r="CH124" i="1"/>
  <c r="CP124" i="1" s="1"/>
  <c r="CH123" i="1"/>
  <c r="CH122" i="1"/>
  <c r="CH121" i="1"/>
  <c r="EP121" i="1"/>
  <c r="EP122" i="1"/>
  <c r="EP123" i="1"/>
  <c r="EP124" i="1"/>
  <c r="EP125" i="1"/>
  <c r="EM121" i="1"/>
  <c r="EM122" i="1"/>
  <c r="EM123" i="1"/>
  <c r="EM124" i="1"/>
  <c r="EM125" i="1"/>
  <c r="DJ121" i="1"/>
  <c r="DJ123" i="1"/>
  <c r="DJ124" i="1"/>
  <c r="DJ125" i="1"/>
  <c r="DI121" i="1"/>
  <c r="DB121" i="1"/>
  <c r="DB122" i="1"/>
  <c r="DB123" i="1"/>
  <c r="DB124" i="1"/>
  <c r="DB125" i="1"/>
  <c r="CY124" i="1"/>
  <c r="DK124" i="1" s="1"/>
  <c r="CY125" i="1"/>
  <c r="DK125" i="1" s="1"/>
  <c r="CQ121" i="1"/>
  <c r="CQ122" i="1"/>
  <c r="CQ123" i="1"/>
  <c r="CQ124" i="1"/>
  <c r="CQ125" i="1"/>
  <c r="BZ121" i="1"/>
  <c r="BZ122" i="1"/>
  <c r="BZ123" i="1"/>
  <c r="BZ124" i="1"/>
  <c r="BZ125" i="1"/>
  <c r="BY121" i="1"/>
  <c r="BY122" i="1"/>
  <c r="BY123" i="1"/>
  <c r="BY124" i="1"/>
  <c r="BY125" i="1"/>
  <c r="AO125" i="1"/>
  <c r="AR125" i="1"/>
  <c r="AT125" i="1"/>
  <c r="BB125" i="1"/>
  <c r="BH125" i="1"/>
  <c r="BI125" i="1"/>
  <c r="CD125" i="1"/>
  <c r="CS125" i="1"/>
  <c r="DE125" i="1"/>
  <c r="AO124" i="1"/>
  <c r="AR124" i="1"/>
  <c r="AT124" i="1"/>
  <c r="BB124" i="1"/>
  <c r="BH124" i="1"/>
  <c r="BI124" i="1"/>
  <c r="CD124" i="1"/>
  <c r="CS124" i="1"/>
  <c r="DE124" i="1"/>
  <c r="AO123" i="1"/>
  <c r="AR123" i="1"/>
  <c r="AT123" i="1"/>
  <c r="BB123" i="1"/>
  <c r="BH123" i="1"/>
  <c r="BI123" i="1"/>
  <c r="CD123" i="1"/>
  <c r="CS123" i="1"/>
  <c r="DE123" i="1"/>
  <c r="AO122" i="1"/>
  <c r="AR122" i="1"/>
  <c r="AT122" i="1"/>
  <c r="BB122" i="1"/>
  <c r="BH122" i="1"/>
  <c r="BI122" i="1"/>
  <c r="CD122" i="1"/>
  <c r="CS122" i="1"/>
  <c r="DE122" i="1"/>
  <c r="AO121" i="1"/>
  <c r="AR121" i="1"/>
  <c r="AT121" i="1"/>
  <c r="BB121" i="1"/>
  <c r="BH121" i="1"/>
  <c r="BI121" i="1"/>
  <c r="CD121" i="1"/>
  <c r="CS121" i="1"/>
  <c r="CY121" i="1"/>
  <c r="DE121" i="1"/>
  <c r="CP121" i="1" l="1"/>
  <c r="CP122" i="1"/>
  <c r="CP123" i="1"/>
  <c r="DD121" i="1"/>
  <c r="DK121" i="1"/>
  <c r="DD124" i="1"/>
  <c r="DD125" i="1"/>
  <c r="BV124" i="1"/>
  <c r="BV123" i="1"/>
  <c r="EL123" i="1" s="1"/>
  <c r="BV125" i="1"/>
  <c r="BV122" i="1"/>
  <c r="EL122" i="1" s="1"/>
  <c r="BV121" i="1"/>
  <c r="EL121" i="1" s="1"/>
  <c r="CX124" i="1"/>
  <c r="CX125" i="1"/>
  <c r="CV124" i="1"/>
  <c r="CV125" i="1"/>
  <c r="CV121" i="1"/>
  <c r="CX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AG125" i="1"/>
  <c r="AG124" i="1"/>
  <c r="AG123" i="1"/>
  <c r="AG122" i="1"/>
  <c r="AG121" i="1"/>
  <c r="S121" i="1"/>
  <c r="S122" i="1"/>
  <c r="S123" i="1"/>
  <c r="S124" i="1"/>
  <c r="S125" i="1"/>
  <c r="EO125" i="1"/>
  <c r="EN125" i="1"/>
  <c r="EO124" i="1"/>
  <c r="EN124" i="1"/>
  <c r="EO123" i="1"/>
  <c r="EN123" i="1"/>
  <c r="EO122" i="1"/>
  <c r="EN122" i="1"/>
  <c r="EO121" i="1"/>
  <c r="EN121" i="1"/>
  <c r="E20" i="16"/>
  <c r="E7" i="16"/>
  <c r="E8" i="16"/>
  <c r="E9" i="16"/>
  <c r="E10" i="16"/>
  <c r="E11" i="16"/>
  <c r="E12" i="16"/>
  <c r="E13" i="16"/>
  <c r="E14" i="16"/>
  <c r="E15" i="16"/>
  <c r="E16" i="16"/>
  <c r="E17" i="16"/>
  <c r="E6" i="16"/>
  <c r="W116" i="1"/>
  <c r="EN119" i="1"/>
  <c r="BW125" i="1" l="1"/>
  <c r="BX125" i="1" s="1"/>
  <c r="EL125" i="1"/>
  <c r="BW124" i="1"/>
  <c r="BX124" i="1" s="1"/>
  <c r="EL124" i="1"/>
  <c r="BW123" i="1"/>
  <c r="BX123" i="1" s="1"/>
  <c r="BW121" i="1"/>
  <c r="BX121" i="1" s="1"/>
  <c r="BW122" i="1"/>
  <c r="BX122" i="1" s="1"/>
  <c r="CJ106" i="1"/>
  <c r="CJ107" i="1"/>
  <c r="CJ108" i="1"/>
  <c r="CJ109" i="1"/>
  <c r="CJ110" i="1"/>
  <c r="CJ111" i="1"/>
  <c r="CJ112" i="1"/>
  <c r="CJ113" i="1"/>
  <c r="CJ114" i="1"/>
  <c r="CJ115" i="1"/>
  <c r="CJ116" i="1"/>
  <c r="CJ117" i="1"/>
  <c r="CJ118" i="1"/>
  <c r="CJ119" i="1"/>
  <c r="CJ120" i="1"/>
  <c r="CH120" i="1"/>
  <c r="CH119" i="1"/>
  <c r="CP119" i="1" s="1"/>
  <c r="CH118" i="1"/>
  <c r="CP118" i="1" s="1"/>
  <c r="CH117" i="1"/>
  <c r="CP117" i="1" s="1"/>
  <c r="CH116" i="1"/>
  <c r="CP116" i="1" s="1"/>
  <c r="CH115" i="1"/>
  <c r="CP115" i="1" s="1"/>
  <c r="CH114" i="1"/>
  <c r="CH113" i="1"/>
  <c r="CH108" i="1"/>
  <c r="CP108" i="1" s="1"/>
  <c r="CH109" i="1"/>
  <c r="CP109" i="1" s="1"/>
  <c r="CH110" i="1"/>
  <c r="CH111" i="1"/>
  <c r="CH112" i="1"/>
  <c r="CH107" i="1"/>
  <c r="CH106" i="1"/>
  <c r="BZ106" i="1"/>
  <c r="BZ117" i="1"/>
  <c r="BZ119" i="1"/>
  <c r="BY119" i="1"/>
  <c r="BY120" i="1"/>
  <c r="DI117" i="1"/>
  <c r="DI119" i="1"/>
  <c r="DI120" i="1"/>
  <c r="EP119" i="1"/>
  <c r="EP120" i="1"/>
  <c r="BA112" i="1"/>
  <c r="EP117" i="1"/>
  <c r="EN110" i="1"/>
  <c r="EN111" i="1"/>
  <c r="EN112" i="1"/>
  <c r="EN113" i="1"/>
  <c r="EN114" i="1"/>
  <c r="EN115" i="1"/>
  <c r="EN116" i="1"/>
  <c r="EN117" i="1"/>
  <c r="EN118" i="1"/>
  <c r="EN120" i="1"/>
  <c r="EM117" i="1"/>
  <c r="EM120" i="1"/>
  <c r="DJ117" i="1"/>
  <c r="DJ119" i="1"/>
  <c r="DJ120" i="1"/>
  <c r="DB117" i="1"/>
  <c r="DB119" i="1"/>
  <c r="DB120" i="1"/>
  <c r="CQ117" i="1"/>
  <c r="CQ119" i="1"/>
  <c r="CQ120" i="1"/>
  <c r="BZ120" i="1"/>
  <c r="BY117" i="1"/>
  <c r="AO120" i="1"/>
  <c r="AR120" i="1"/>
  <c r="AT120" i="1"/>
  <c r="BB120" i="1"/>
  <c r="BH120" i="1"/>
  <c r="BI120" i="1"/>
  <c r="CD120" i="1"/>
  <c r="CS120" i="1"/>
  <c r="CY120" i="1"/>
  <c r="DK120" i="1" s="1"/>
  <c r="DE120" i="1"/>
  <c r="AO119" i="1"/>
  <c r="AR119" i="1"/>
  <c r="AT119" i="1"/>
  <c r="BB119" i="1"/>
  <c r="BH119" i="1"/>
  <c r="BI119" i="1"/>
  <c r="CD119" i="1"/>
  <c r="CS119" i="1"/>
  <c r="CY119" i="1"/>
  <c r="DK119" i="1" s="1"/>
  <c r="DE119" i="1"/>
  <c r="AO118" i="1"/>
  <c r="AR118" i="1"/>
  <c r="AT118" i="1"/>
  <c r="BB118" i="1"/>
  <c r="BH118" i="1"/>
  <c r="BI118" i="1"/>
  <c r="CD118" i="1"/>
  <c r="CS118" i="1"/>
  <c r="CY118" i="1"/>
  <c r="DE118" i="1"/>
  <c r="AO117" i="1"/>
  <c r="AR117" i="1"/>
  <c r="AT117" i="1"/>
  <c r="BB117" i="1"/>
  <c r="BH117" i="1"/>
  <c r="BI117" i="1"/>
  <c r="CD117" i="1"/>
  <c r="CS117" i="1"/>
  <c r="CY117" i="1"/>
  <c r="DE117" i="1"/>
  <c r="AO116" i="1"/>
  <c r="AR116" i="1"/>
  <c r="AT116" i="1"/>
  <c r="BB116" i="1"/>
  <c r="BH116" i="1"/>
  <c r="BI116" i="1"/>
  <c r="CD116" i="1"/>
  <c r="CS116" i="1"/>
  <c r="CY116" i="1"/>
  <c r="DE116" i="1"/>
  <c r="AO115" i="1"/>
  <c r="AR115" i="1"/>
  <c r="AT115" i="1"/>
  <c r="BB115" i="1"/>
  <c r="BH115" i="1"/>
  <c r="BI115" i="1"/>
  <c r="CD115" i="1"/>
  <c r="CS115" i="1"/>
  <c r="CY115" i="1"/>
  <c r="DE115" i="1"/>
  <c r="AO114" i="1"/>
  <c r="AR114" i="1"/>
  <c r="AT114" i="1"/>
  <c r="BB114" i="1"/>
  <c r="BH114" i="1"/>
  <c r="BI114" i="1"/>
  <c r="CD114" i="1"/>
  <c r="CS114" i="1"/>
  <c r="CY114" i="1"/>
  <c r="DE114" i="1"/>
  <c r="AO113" i="1"/>
  <c r="AR113" i="1"/>
  <c r="AT113" i="1"/>
  <c r="BB113" i="1"/>
  <c r="BH113" i="1"/>
  <c r="BI113" i="1"/>
  <c r="CD113" i="1"/>
  <c r="CS113" i="1"/>
  <c r="CY113" i="1"/>
  <c r="DE113" i="1"/>
  <c r="AO112" i="1"/>
  <c r="AR112" i="1"/>
  <c r="AT112" i="1"/>
  <c r="BB112" i="1"/>
  <c r="BH112" i="1"/>
  <c r="BI112" i="1"/>
  <c r="CD112" i="1"/>
  <c r="CS112" i="1"/>
  <c r="CY112" i="1"/>
  <c r="DE112" i="1"/>
  <c r="AO111" i="1"/>
  <c r="AR111" i="1"/>
  <c r="AT111" i="1"/>
  <c r="BB111" i="1"/>
  <c r="BH111" i="1"/>
  <c r="BI111" i="1"/>
  <c r="CD111" i="1"/>
  <c r="CS111" i="1"/>
  <c r="CY111" i="1"/>
  <c r="DE111" i="1"/>
  <c r="AO110" i="1"/>
  <c r="AR110" i="1"/>
  <c r="AT110" i="1"/>
  <c r="BB110" i="1"/>
  <c r="BH110" i="1"/>
  <c r="BI110" i="1"/>
  <c r="CD110" i="1"/>
  <c r="CS110" i="1"/>
  <c r="CY110" i="1"/>
  <c r="DE110" i="1"/>
  <c r="AO109" i="1"/>
  <c r="AR109" i="1"/>
  <c r="AT109" i="1"/>
  <c r="BB109" i="1"/>
  <c r="BH109" i="1"/>
  <c r="BI109" i="1"/>
  <c r="CD109" i="1"/>
  <c r="CS109" i="1"/>
  <c r="CY109" i="1"/>
  <c r="DE109" i="1"/>
  <c r="AO108" i="1"/>
  <c r="AR108" i="1"/>
  <c r="AT108" i="1"/>
  <c r="BB108" i="1"/>
  <c r="BH108" i="1"/>
  <c r="BI108" i="1"/>
  <c r="CD108" i="1"/>
  <c r="CS108" i="1"/>
  <c r="CY108" i="1"/>
  <c r="DE108" i="1"/>
  <c r="AO107" i="1"/>
  <c r="AR107" i="1"/>
  <c r="AT107" i="1"/>
  <c r="BB107" i="1"/>
  <c r="BH107" i="1"/>
  <c r="BI107" i="1"/>
  <c r="CD107" i="1"/>
  <c r="CS107" i="1"/>
  <c r="CY107" i="1"/>
  <c r="DE107" i="1"/>
  <c r="AO106" i="1"/>
  <c r="AR106" i="1"/>
  <c r="AT106" i="1"/>
  <c r="BB106" i="1"/>
  <c r="BH106" i="1"/>
  <c r="BI106" i="1"/>
  <c r="CD106" i="1"/>
  <c r="CS106" i="1"/>
  <c r="CY106" i="1"/>
  <c r="DE106" i="1"/>
  <c r="CP120" i="1" l="1"/>
  <c r="CP113" i="1"/>
  <c r="CP114" i="1"/>
  <c r="CP106" i="1"/>
  <c r="CP107" i="1"/>
  <c r="CP112" i="1"/>
  <c r="CP111" i="1"/>
  <c r="CP110" i="1"/>
  <c r="DD117" i="1"/>
  <c r="DK117" i="1"/>
  <c r="BV108" i="1"/>
  <c r="BV111" i="1"/>
  <c r="EL111" i="1" s="1"/>
  <c r="BV117" i="1"/>
  <c r="DD119" i="1"/>
  <c r="BV106" i="1"/>
  <c r="BV107" i="1"/>
  <c r="BV109" i="1"/>
  <c r="EL109" i="1" s="1"/>
  <c r="BV113" i="1"/>
  <c r="EL113" i="1" s="1"/>
  <c r="BV114" i="1"/>
  <c r="EL114" i="1" s="1"/>
  <c r="BV116" i="1"/>
  <c r="EL116" i="1" s="1"/>
  <c r="BV118" i="1"/>
  <c r="EL118" i="1" s="1"/>
  <c r="BV112" i="1"/>
  <c r="EL112" i="1" s="1"/>
  <c r="DD120" i="1"/>
  <c r="BV115" i="1"/>
  <c r="EL115" i="1" s="1"/>
  <c r="BV120" i="1"/>
  <c r="EL120" i="1" s="1"/>
  <c r="BV110" i="1"/>
  <c r="EL110" i="1" s="1"/>
  <c r="BV119" i="1"/>
  <c r="EL119" i="1" s="1"/>
  <c r="CX120" i="1"/>
  <c r="CX119" i="1"/>
  <c r="CX118" i="1"/>
  <c r="CX117" i="1"/>
  <c r="CX116" i="1"/>
  <c r="CX115" i="1"/>
  <c r="CX114" i="1"/>
  <c r="CX113" i="1"/>
  <c r="CX112" i="1"/>
  <c r="CX111" i="1"/>
  <c r="CX110" i="1"/>
  <c r="CX109" i="1"/>
  <c r="CX108" i="1"/>
  <c r="CX107" i="1"/>
  <c r="CX106" i="1"/>
  <c r="AG120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06" i="1"/>
  <c r="BW106" i="1" l="1"/>
  <c r="BX106" i="1" s="1"/>
  <c r="EL106" i="1"/>
  <c r="BW117" i="1"/>
  <c r="BX117" i="1" s="1"/>
  <c r="EL117" i="1"/>
  <c r="BW108" i="1"/>
  <c r="BX108" i="1" s="1"/>
  <c r="EL108" i="1"/>
  <c r="BW107" i="1"/>
  <c r="BX107" i="1" s="1"/>
  <c r="EL107" i="1"/>
  <c r="BW111" i="1"/>
  <c r="BX111" i="1" s="1"/>
  <c r="BW110" i="1"/>
  <c r="BX110" i="1" s="1"/>
  <c r="BW116" i="1"/>
  <c r="BX116" i="1" s="1"/>
  <c r="BW120" i="1"/>
  <c r="BX120" i="1" s="1"/>
  <c r="BW114" i="1"/>
  <c r="BX114" i="1" s="1"/>
  <c r="BW115" i="1"/>
  <c r="BX115" i="1" s="1"/>
  <c r="BW112" i="1"/>
  <c r="BX112" i="1" s="1"/>
  <c r="BW113" i="1"/>
  <c r="BX113" i="1" s="1"/>
  <c r="BW119" i="1"/>
  <c r="BX119" i="1" s="1"/>
  <c r="BW118" i="1"/>
  <c r="BX118" i="1" s="1"/>
  <c r="G157" i="15"/>
  <c r="EO120" i="1" l="1"/>
  <c r="EO119" i="1"/>
  <c r="EO118" i="1" l="1"/>
  <c r="EO117" i="1"/>
  <c r="EO116" i="1"/>
  <c r="EO115" i="1"/>
  <c r="EO114" i="1"/>
  <c r="EO113" i="1"/>
  <c r="EO112" i="1"/>
  <c r="EO111" i="1"/>
  <c r="EO110" i="1"/>
  <c r="EO109" i="1"/>
  <c r="EP108" i="1"/>
  <c r="EO108" i="1"/>
  <c r="EN108" i="1"/>
  <c r="EP107" i="1"/>
  <c r="EO107" i="1"/>
  <c r="EN107" i="1"/>
  <c r="BY107" i="1"/>
  <c r="EP106" i="1"/>
  <c r="EO106" i="1"/>
  <c r="EN106" i="1"/>
  <c r="BY106" i="1"/>
  <c r="H9" i="18"/>
  <c r="AD9" i="18" s="1"/>
  <c r="AE9" i="18" s="1"/>
  <c r="H10" i="18"/>
  <c r="AD10" i="18" s="1"/>
  <c r="AE10" i="18" s="1"/>
  <c r="H8" i="18"/>
  <c r="AD8" i="18" s="1"/>
  <c r="AE8" i="18" s="1"/>
  <c r="D157" i="15"/>
  <c r="BA20" i="1"/>
  <c r="BA41" i="1"/>
  <c r="BA73" i="1"/>
  <c r="BA77" i="1"/>
  <c r="BA85" i="1"/>
  <c r="BA90" i="1"/>
  <c r="BA95" i="1"/>
  <c r="BA99" i="1"/>
  <c r="BA104" i="1"/>
  <c r="BY88" i="1"/>
  <c r="BZ88" i="1"/>
  <c r="BY89" i="1"/>
  <c r="BZ89" i="1"/>
  <c r="BY90" i="1"/>
  <c r="BZ90" i="1"/>
  <c r="BY91" i="1"/>
  <c r="BZ91" i="1"/>
  <c r="BY92" i="1"/>
  <c r="BZ92" i="1"/>
  <c r="BY93" i="1"/>
  <c r="BZ93" i="1"/>
  <c r="BY94" i="1"/>
  <c r="BZ94" i="1"/>
  <c r="BY95" i="1"/>
  <c r="BZ95" i="1"/>
  <c r="BY96" i="1"/>
  <c r="BZ96" i="1"/>
  <c r="BY97" i="1"/>
  <c r="BZ97" i="1"/>
  <c r="BY99" i="1"/>
  <c r="BZ99" i="1"/>
  <c r="BY100" i="1"/>
  <c r="BZ100" i="1"/>
  <c r="BY101" i="1"/>
  <c r="BZ101" i="1"/>
  <c r="BY102" i="1"/>
  <c r="BZ102" i="1"/>
  <c r="BY103" i="1"/>
  <c r="BZ103" i="1"/>
  <c r="BY104" i="1"/>
  <c r="BZ104" i="1"/>
  <c r="BY105" i="1"/>
  <c r="BZ105" i="1"/>
  <c r="EP105" i="1"/>
  <c r="EO105" i="1"/>
  <c r="EN105" i="1"/>
  <c r="EM105" i="1"/>
  <c r="DJ105" i="1"/>
  <c r="DI105" i="1"/>
  <c r="DE105" i="1"/>
  <c r="DB105" i="1"/>
  <c r="CY105" i="1"/>
  <c r="DK105" i="1" s="1"/>
  <c r="CX105" i="1"/>
  <c r="CV105" i="1"/>
  <c r="CS105" i="1"/>
  <c r="CQ105" i="1"/>
  <c r="CJ105" i="1"/>
  <c r="CH105" i="1"/>
  <c r="CP105" i="1" s="1"/>
  <c r="CD105" i="1"/>
  <c r="BI105" i="1"/>
  <c r="BH105" i="1"/>
  <c r="BB105" i="1"/>
  <c r="AT105" i="1"/>
  <c r="AR105" i="1"/>
  <c r="AO105" i="1"/>
  <c r="EP104" i="1"/>
  <c r="EO104" i="1"/>
  <c r="EN104" i="1"/>
  <c r="EM104" i="1"/>
  <c r="DJ104" i="1"/>
  <c r="DI104" i="1"/>
  <c r="DE104" i="1"/>
  <c r="DB104" i="1"/>
  <c r="CY104" i="1"/>
  <c r="DK104" i="1" s="1"/>
  <c r="CX104" i="1"/>
  <c r="CV104" i="1"/>
  <c r="CS104" i="1"/>
  <c r="CQ104" i="1"/>
  <c r="CJ104" i="1"/>
  <c r="CH104" i="1"/>
  <c r="CD104" i="1"/>
  <c r="BI104" i="1"/>
  <c r="BH104" i="1"/>
  <c r="BB104" i="1"/>
  <c r="AT104" i="1"/>
  <c r="AR104" i="1"/>
  <c r="AO104" i="1"/>
  <c r="EP103" i="1"/>
  <c r="EO103" i="1"/>
  <c r="EN103" i="1"/>
  <c r="EM103" i="1"/>
  <c r="DJ103" i="1"/>
  <c r="DI103" i="1"/>
  <c r="DE103" i="1"/>
  <c r="DB103" i="1"/>
  <c r="CY103" i="1"/>
  <c r="CX103" i="1"/>
  <c r="CV103" i="1"/>
  <c r="CS103" i="1"/>
  <c r="CQ103" i="1"/>
  <c r="CJ103" i="1"/>
  <c r="CH103" i="1"/>
  <c r="CP103" i="1" s="1"/>
  <c r="CD103" i="1"/>
  <c r="BI103" i="1"/>
  <c r="BH103" i="1"/>
  <c r="BB103" i="1"/>
  <c r="AT103" i="1"/>
  <c r="AR103" i="1"/>
  <c r="AO103" i="1"/>
  <c r="EP102" i="1"/>
  <c r="EO102" i="1"/>
  <c r="EN102" i="1"/>
  <c r="EM102" i="1"/>
  <c r="DJ102" i="1"/>
  <c r="DE102" i="1"/>
  <c r="CY102" i="1"/>
  <c r="CX102" i="1"/>
  <c r="CV102" i="1"/>
  <c r="CS102" i="1"/>
  <c r="CQ102" i="1"/>
  <c r="CJ102" i="1"/>
  <c r="CH102" i="1"/>
  <c r="CP102" i="1" s="1"/>
  <c r="CD102" i="1"/>
  <c r="BI102" i="1"/>
  <c r="BH102" i="1"/>
  <c r="BB102" i="1"/>
  <c r="AT102" i="1"/>
  <c r="AR102" i="1"/>
  <c r="AO102" i="1"/>
  <c r="EP101" i="1"/>
  <c r="EO101" i="1"/>
  <c r="EN101" i="1"/>
  <c r="EM101" i="1"/>
  <c r="DJ101" i="1"/>
  <c r="DE101" i="1"/>
  <c r="CY101" i="1"/>
  <c r="DK101" i="1" s="1"/>
  <c r="CX101" i="1"/>
  <c r="CV101" i="1"/>
  <c r="CS101" i="1"/>
  <c r="CQ101" i="1"/>
  <c r="CJ101" i="1"/>
  <c r="CH101" i="1"/>
  <c r="CD101" i="1"/>
  <c r="BI101" i="1"/>
  <c r="BH101" i="1"/>
  <c r="BB101" i="1"/>
  <c r="AT101" i="1"/>
  <c r="AR101" i="1"/>
  <c r="AO101" i="1"/>
  <c r="EP100" i="1"/>
  <c r="EO100" i="1"/>
  <c r="EN100" i="1"/>
  <c r="EM100" i="1"/>
  <c r="DJ100" i="1"/>
  <c r="DE100" i="1"/>
  <c r="DB100" i="1"/>
  <c r="CY100" i="1"/>
  <c r="DK100" i="1" s="1"/>
  <c r="CX100" i="1"/>
  <c r="CV100" i="1"/>
  <c r="CS100" i="1"/>
  <c r="CQ100" i="1"/>
  <c r="CJ100" i="1"/>
  <c r="CH100" i="1"/>
  <c r="CP100" i="1" s="1"/>
  <c r="CD100" i="1"/>
  <c r="BI100" i="1"/>
  <c r="BH100" i="1"/>
  <c r="BB100" i="1"/>
  <c r="AT100" i="1"/>
  <c r="AR100" i="1"/>
  <c r="AO100" i="1"/>
  <c r="EP99" i="1"/>
  <c r="EO99" i="1"/>
  <c r="EN99" i="1"/>
  <c r="EM99" i="1"/>
  <c r="DJ99" i="1"/>
  <c r="DE99" i="1"/>
  <c r="DB99" i="1"/>
  <c r="CY99" i="1"/>
  <c r="CX99" i="1"/>
  <c r="CV99" i="1"/>
  <c r="CS99" i="1"/>
  <c r="CQ99" i="1"/>
  <c r="CJ99" i="1"/>
  <c r="CH99" i="1"/>
  <c r="CD99" i="1"/>
  <c r="BI99" i="1"/>
  <c r="BH99" i="1"/>
  <c r="BB99" i="1"/>
  <c r="AT99" i="1"/>
  <c r="AR99" i="1"/>
  <c r="AO99" i="1"/>
  <c r="DJ98" i="1"/>
  <c r="DE98" i="1"/>
  <c r="DB98" i="1"/>
  <c r="CY98" i="1"/>
  <c r="CX98" i="1"/>
  <c r="CV98" i="1"/>
  <c r="CS98" i="1"/>
  <c r="CQ98" i="1"/>
  <c r="CJ98" i="1"/>
  <c r="CH98" i="1"/>
  <c r="CD98" i="1"/>
  <c r="BI98" i="1"/>
  <c r="BH98" i="1"/>
  <c r="BB98" i="1"/>
  <c r="AT98" i="1"/>
  <c r="AR98" i="1"/>
  <c r="AO98" i="1"/>
  <c r="CP104" i="1" l="1"/>
  <c r="CP101" i="1"/>
  <c r="CP98" i="1"/>
  <c r="CP99" i="1"/>
  <c r="DD98" i="1"/>
  <c r="DK98" i="1"/>
  <c r="DD99" i="1"/>
  <c r="DK99" i="1"/>
  <c r="DD102" i="1"/>
  <c r="DK102" i="1"/>
  <c r="DD103" i="1"/>
  <c r="DK103" i="1"/>
  <c r="BV99" i="1"/>
  <c r="EL99" i="1" s="1"/>
  <c r="BV104" i="1"/>
  <c r="BV100" i="1"/>
  <c r="BV102" i="1"/>
  <c r="BV105" i="1"/>
  <c r="BV98" i="1"/>
  <c r="EL98" i="1" s="1"/>
  <c r="BV101" i="1"/>
  <c r="BV103" i="1"/>
  <c r="DD105" i="1"/>
  <c r="DD101" i="1"/>
  <c r="DD104" i="1"/>
  <c r="DD100" i="1"/>
  <c r="BW101" i="1" l="1"/>
  <c r="BX101" i="1" s="1"/>
  <c r="EL101" i="1"/>
  <c r="BW105" i="1"/>
  <c r="BX105" i="1" s="1"/>
  <c r="EL105" i="1"/>
  <c r="BW100" i="1"/>
  <c r="BX100" i="1" s="1"/>
  <c r="EL100" i="1"/>
  <c r="BW103" i="1"/>
  <c r="BX103" i="1" s="1"/>
  <c r="EL103" i="1"/>
  <c r="BW102" i="1"/>
  <c r="BX102" i="1" s="1"/>
  <c r="EL102" i="1"/>
  <c r="BW104" i="1"/>
  <c r="BX104" i="1" s="1"/>
  <c r="EL104" i="1"/>
  <c r="BW99" i="1"/>
  <c r="EO90" i="1"/>
  <c r="BX99" i="1" l="1"/>
  <c r="CH90" i="1"/>
  <c r="CH91" i="1"/>
  <c r="CH92" i="1"/>
  <c r="CH93" i="1"/>
  <c r="CH94" i="1"/>
  <c r="CH95" i="1"/>
  <c r="CP95" i="1" s="1"/>
  <c r="CH96" i="1"/>
  <c r="CP96" i="1" s="1"/>
  <c r="CH97" i="1"/>
  <c r="CP97" i="1" s="1"/>
  <c r="CH89" i="1"/>
  <c r="CP89" i="1" s="1"/>
  <c r="CH88" i="1"/>
  <c r="CP88" i="1" s="1"/>
  <c r="CJ90" i="1"/>
  <c r="CJ91" i="1"/>
  <c r="CJ92" i="1"/>
  <c r="CJ93" i="1"/>
  <c r="CJ94" i="1"/>
  <c r="CJ95" i="1"/>
  <c r="CJ96" i="1"/>
  <c r="CJ97" i="1"/>
  <c r="CJ89" i="1"/>
  <c r="CJ88" i="1"/>
  <c r="CP93" i="1" l="1"/>
  <c r="CP94" i="1"/>
  <c r="CP92" i="1"/>
  <c r="CP91" i="1"/>
  <c r="CP90" i="1"/>
  <c r="DE91" i="1"/>
  <c r="DE92" i="1"/>
  <c r="DE93" i="1"/>
  <c r="DE94" i="1"/>
  <c r="DE95" i="1"/>
  <c r="DE96" i="1"/>
  <c r="DE97" i="1"/>
  <c r="CY88" i="1"/>
  <c r="CY89" i="1"/>
  <c r="CY90" i="1"/>
  <c r="DK90" i="1" s="1"/>
  <c r="CY91" i="1"/>
  <c r="DK91" i="1" s="1"/>
  <c r="CY92" i="1"/>
  <c r="CY93" i="1"/>
  <c r="CY94" i="1"/>
  <c r="DK94" i="1" s="1"/>
  <c r="CY95" i="1"/>
  <c r="DK95" i="1" s="1"/>
  <c r="CY96" i="1"/>
  <c r="CY97" i="1"/>
  <c r="CX88" i="1"/>
  <c r="CX89" i="1"/>
  <c r="CX90" i="1"/>
  <c r="CX91" i="1"/>
  <c r="CX92" i="1"/>
  <c r="CX93" i="1"/>
  <c r="CX94" i="1"/>
  <c r="CX95" i="1"/>
  <c r="CX96" i="1"/>
  <c r="CX97" i="1"/>
  <c r="CV88" i="1"/>
  <c r="CV89" i="1"/>
  <c r="CV90" i="1"/>
  <c r="CV91" i="1"/>
  <c r="CV92" i="1"/>
  <c r="CV93" i="1"/>
  <c r="CV94" i="1"/>
  <c r="CV95" i="1"/>
  <c r="CV96" i="1"/>
  <c r="CV97" i="1"/>
  <c r="CS91" i="1"/>
  <c r="CS92" i="1"/>
  <c r="CS93" i="1"/>
  <c r="CS94" i="1"/>
  <c r="CS95" i="1"/>
  <c r="CS96" i="1"/>
  <c r="CS97" i="1"/>
  <c r="CD91" i="1"/>
  <c r="CD92" i="1"/>
  <c r="CD93" i="1"/>
  <c r="CD94" i="1"/>
  <c r="CD95" i="1"/>
  <c r="CD96" i="1"/>
  <c r="CD97" i="1"/>
  <c r="BI91" i="1"/>
  <c r="BI92" i="1"/>
  <c r="BI93" i="1"/>
  <c r="BI94" i="1"/>
  <c r="BI95" i="1"/>
  <c r="BI96" i="1"/>
  <c r="BI97" i="1"/>
  <c r="BH91" i="1"/>
  <c r="BH92" i="1"/>
  <c r="BH93" i="1"/>
  <c r="BH94" i="1"/>
  <c r="BH95" i="1"/>
  <c r="BH96" i="1"/>
  <c r="BH97" i="1"/>
  <c r="BB91" i="1"/>
  <c r="BB92" i="1"/>
  <c r="BB93" i="1"/>
  <c r="BB94" i="1"/>
  <c r="BB95" i="1"/>
  <c r="BB96" i="1"/>
  <c r="BB97" i="1"/>
  <c r="AT91" i="1"/>
  <c r="AT92" i="1"/>
  <c r="AT93" i="1"/>
  <c r="AT94" i="1"/>
  <c r="AT95" i="1"/>
  <c r="AT96" i="1"/>
  <c r="AT97" i="1"/>
  <c r="AR91" i="1"/>
  <c r="AR92" i="1"/>
  <c r="AR93" i="1"/>
  <c r="AR94" i="1"/>
  <c r="AR95" i="1"/>
  <c r="AR96" i="1"/>
  <c r="AR97" i="1"/>
  <c r="AO91" i="1"/>
  <c r="AO92" i="1"/>
  <c r="AO93" i="1"/>
  <c r="AO94" i="1"/>
  <c r="AO95" i="1"/>
  <c r="AO96" i="1"/>
  <c r="AO97" i="1"/>
  <c r="AO90" i="1"/>
  <c r="AR90" i="1"/>
  <c r="AT90" i="1"/>
  <c r="BB90" i="1"/>
  <c r="BH90" i="1"/>
  <c r="BI90" i="1"/>
  <c r="CD90" i="1"/>
  <c r="CS90" i="1"/>
  <c r="DE90" i="1"/>
  <c r="AO89" i="1"/>
  <c r="AR89" i="1"/>
  <c r="AT89" i="1"/>
  <c r="BB89" i="1"/>
  <c r="BH89" i="1"/>
  <c r="BI89" i="1"/>
  <c r="CD89" i="1"/>
  <c r="CS89" i="1"/>
  <c r="DE89" i="1"/>
  <c r="AO88" i="1"/>
  <c r="AR88" i="1"/>
  <c r="AT88" i="1"/>
  <c r="BB88" i="1"/>
  <c r="BH88" i="1"/>
  <c r="BI88" i="1"/>
  <c r="CD88" i="1"/>
  <c r="CS88" i="1"/>
  <c r="DE88" i="1"/>
  <c r="DD92" i="1" l="1"/>
  <c r="DK92" i="1"/>
  <c r="DD88" i="1"/>
  <c r="DK88" i="1"/>
  <c r="DD97" i="1"/>
  <c r="DK97" i="1"/>
  <c r="DD93" i="1"/>
  <c r="DK93" i="1"/>
  <c r="DD89" i="1"/>
  <c r="DK89" i="1"/>
  <c r="DD96" i="1"/>
  <c r="DK96" i="1"/>
  <c r="BV96" i="1"/>
  <c r="BV92" i="1"/>
  <c r="BV94" i="1"/>
  <c r="BV88" i="1"/>
  <c r="BV90" i="1"/>
  <c r="BV95" i="1"/>
  <c r="BV91" i="1"/>
  <c r="DD94" i="1"/>
  <c r="DD90" i="1"/>
  <c r="DD95" i="1"/>
  <c r="DD91" i="1"/>
  <c r="BV89" i="1"/>
  <c r="BV97" i="1"/>
  <c r="BV93" i="1"/>
  <c r="BW91" i="1" l="1"/>
  <c r="BX91" i="1" s="1"/>
  <c r="EL91" i="1"/>
  <c r="BW90" i="1"/>
  <c r="BX90" i="1" s="1"/>
  <c r="EL90" i="1"/>
  <c r="BW94" i="1"/>
  <c r="BX94" i="1" s="1"/>
  <c r="EL94" i="1"/>
  <c r="BW96" i="1"/>
  <c r="BX96" i="1" s="1"/>
  <c r="EL96" i="1"/>
  <c r="BW97" i="1"/>
  <c r="BX97" i="1" s="1"/>
  <c r="EL97" i="1"/>
  <c r="BW93" i="1"/>
  <c r="BX93" i="1" s="1"/>
  <c r="EL93" i="1"/>
  <c r="BW89" i="1"/>
  <c r="BX89" i="1" s="1"/>
  <c r="EL89" i="1"/>
  <c r="BW95" i="1"/>
  <c r="BX95" i="1" s="1"/>
  <c r="EL95" i="1"/>
  <c r="BW88" i="1"/>
  <c r="BX88" i="1" s="1"/>
  <c r="EL88" i="1"/>
  <c r="BW92" i="1"/>
  <c r="BX92" i="1" s="1"/>
  <c r="EL92" i="1"/>
  <c r="EM97" i="1"/>
  <c r="EP97" i="1"/>
  <c r="EN97" i="1"/>
  <c r="DJ97" i="1"/>
  <c r="DB97" i="1"/>
  <c r="CQ97" i="1"/>
  <c r="EP96" i="1"/>
  <c r="EN96" i="1"/>
  <c r="EM96" i="1"/>
  <c r="DJ96" i="1"/>
  <c r="DB96" i="1"/>
  <c r="CQ96" i="1"/>
  <c r="EP95" i="1"/>
  <c r="EN95" i="1"/>
  <c r="EM95" i="1"/>
  <c r="DJ95" i="1"/>
  <c r="DB95" i="1"/>
  <c r="CQ95" i="1"/>
  <c r="EP94" i="1"/>
  <c r="EN94" i="1"/>
  <c r="EM94" i="1"/>
  <c r="DJ94" i="1"/>
  <c r="DB94" i="1"/>
  <c r="CQ94" i="1"/>
  <c r="DB93" i="1"/>
  <c r="DI93" i="1"/>
  <c r="EO88" i="1" l="1"/>
  <c r="EO89" i="1"/>
  <c r="EM88" i="1"/>
  <c r="EN88" i="1"/>
  <c r="EP88" i="1"/>
  <c r="EM89" i="1"/>
  <c r="EN89" i="1"/>
  <c r="EP89" i="1"/>
  <c r="EM90" i="1"/>
  <c r="EN90" i="1"/>
  <c r="EP90" i="1"/>
  <c r="EM91" i="1"/>
  <c r="EN91" i="1"/>
  <c r="EP91" i="1"/>
  <c r="EM92" i="1"/>
  <c r="EN92" i="1"/>
  <c r="EP92" i="1"/>
  <c r="EM93" i="1"/>
  <c r="EN93" i="1"/>
  <c r="EP93" i="1"/>
  <c r="DJ93" i="1"/>
  <c r="DJ92" i="1"/>
  <c r="DJ91" i="1"/>
  <c r="DJ90" i="1"/>
  <c r="DJ89" i="1"/>
  <c r="DJ88" i="1"/>
  <c r="DB91" i="1"/>
  <c r="DB90" i="1"/>
  <c r="DB89" i="1"/>
  <c r="DB88" i="1"/>
  <c r="CQ93" i="1"/>
  <c r="CQ92" i="1"/>
  <c r="CQ91" i="1"/>
  <c r="CQ90" i="1"/>
  <c r="CQ89" i="1"/>
  <c r="CQ88" i="1"/>
  <c r="EN8" i="1"/>
  <c r="EN9" i="1"/>
  <c r="EN10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33" i="1"/>
  <c r="EN35" i="1"/>
  <c r="EN37" i="1"/>
  <c r="EN41" i="1"/>
  <c r="EN45" i="1"/>
  <c r="EN53" i="1"/>
  <c r="EN56" i="1"/>
  <c r="EN57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7" i="1"/>
  <c r="EO82" i="1"/>
  <c r="EO83" i="1"/>
  <c r="EO84" i="1"/>
  <c r="DJ77" i="1" l="1"/>
  <c r="DJ78" i="1"/>
  <c r="DJ79" i="1"/>
  <c r="DJ80" i="1"/>
  <c r="DJ81" i="1"/>
  <c r="DJ82" i="1"/>
  <c r="DJ83" i="1"/>
  <c r="DJ84" i="1"/>
  <c r="DJ85" i="1"/>
  <c r="DJ86" i="1"/>
  <c r="DJ87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EP77" i="1" l="1"/>
  <c r="EP78" i="1"/>
  <c r="EP79" i="1"/>
  <c r="EP80" i="1"/>
  <c r="EP81" i="1"/>
  <c r="EP82" i="1"/>
  <c r="EP83" i="1"/>
  <c r="EP84" i="1"/>
  <c r="EP85" i="1"/>
  <c r="EP86" i="1"/>
  <c r="EP87" i="1"/>
  <c r="EO74" i="1"/>
  <c r="EO75" i="1"/>
  <c r="EO76" i="1"/>
  <c r="EO77" i="1"/>
  <c r="EO78" i="1"/>
  <c r="EO79" i="1"/>
  <c r="EO80" i="1"/>
  <c r="EO81" i="1"/>
  <c r="EM87" i="1"/>
  <c r="EM74" i="1"/>
  <c r="EM75" i="1"/>
  <c r="EM76" i="1"/>
  <c r="EM77" i="1"/>
  <c r="EM78" i="1"/>
  <c r="EM79" i="1"/>
  <c r="EM80" i="1"/>
  <c r="EM81" i="1"/>
  <c r="EM82" i="1"/>
  <c r="EM83" i="1"/>
  <c r="EM84" i="1"/>
  <c r="EM85" i="1"/>
  <c r="EM86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B65" i="1"/>
  <c r="DB66" i="1"/>
  <c r="DB67" i="1"/>
  <c r="DB68" i="1"/>
  <c r="DB69" i="1"/>
  <c r="DB70" i="1"/>
  <c r="DB71" i="1"/>
  <c r="DB72" i="1"/>
  <c r="DB73" i="1"/>
  <c r="DB74" i="1"/>
  <c r="DB75" i="1"/>
  <c r="DB76" i="1"/>
  <c r="DB77" i="1"/>
  <c r="DB78" i="1"/>
  <c r="DB79" i="1"/>
  <c r="DB80" i="1"/>
  <c r="DB81" i="1"/>
  <c r="DB82" i="1"/>
  <c r="DB83" i="1"/>
  <c r="DB84" i="1"/>
  <c r="DB85" i="1"/>
  <c r="DB86" i="1"/>
  <c r="DB87" i="1"/>
  <c r="CY74" i="1"/>
  <c r="DK74" i="1" s="1"/>
  <c r="CY75" i="1"/>
  <c r="DK75" i="1" s="1"/>
  <c r="CY76" i="1"/>
  <c r="DK76" i="1" s="1"/>
  <c r="CY77" i="1"/>
  <c r="DK77" i="1" s="1"/>
  <c r="CY78" i="1"/>
  <c r="DK78" i="1" s="1"/>
  <c r="CY79" i="1"/>
  <c r="DK79" i="1" s="1"/>
  <c r="CY80" i="1"/>
  <c r="DK80" i="1" s="1"/>
  <c r="CY81" i="1"/>
  <c r="DK81" i="1" s="1"/>
  <c r="CY82" i="1"/>
  <c r="DK82" i="1" s="1"/>
  <c r="CY83" i="1"/>
  <c r="DK83" i="1" s="1"/>
  <c r="CY84" i="1"/>
  <c r="DK84" i="1" s="1"/>
  <c r="CY85" i="1"/>
  <c r="DK85" i="1" s="1"/>
  <c r="CY86" i="1"/>
  <c r="DK86" i="1" s="1"/>
  <c r="CY87" i="1"/>
  <c r="DK87" i="1" s="1"/>
  <c r="CX74" i="1"/>
  <c r="CX75" i="1"/>
  <c r="CX76" i="1"/>
  <c r="CX77" i="1"/>
  <c r="CX78" i="1"/>
  <c r="CX79" i="1"/>
  <c r="CX80" i="1"/>
  <c r="CX81" i="1"/>
  <c r="CX82" i="1"/>
  <c r="CX83" i="1"/>
  <c r="CX84" i="1"/>
  <c r="CX85" i="1"/>
  <c r="CX86" i="1"/>
  <c r="CX87" i="1"/>
  <c r="CV74" i="1"/>
  <c r="CV75" i="1"/>
  <c r="CV76" i="1"/>
  <c r="CV77" i="1"/>
  <c r="CV78" i="1"/>
  <c r="CV79" i="1"/>
  <c r="CV80" i="1"/>
  <c r="CV81" i="1"/>
  <c r="CV82" i="1"/>
  <c r="CV83" i="1"/>
  <c r="CV84" i="1"/>
  <c r="CV85" i="1"/>
  <c r="CV86" i="1"/>
  <c r="CV87" i="1"/>
  <c r="CS74" i="1"/>
  <c r="CS75" i="1"/>
  <c r="CS76" i="1"/>
  <c r="CS77" i="1"/>
  <c r="CS78" i="1"/>
  <c r="CS79" i="1"/>
  <c r="CS80" i="1"/>
  <c r="CS81" i="1"/>
  <c r="CS82" i="1"/>
  <c r="CS83" i="1"/>
  <c r="CS84" i="1"/>
  <c r="CS85" i="1"/>
  <c r="CS86" i="1"/>
  <c r="CS87" i="1"/>
  <c r="CQ77" i="1"/>
  <c r="CQ78" i="1"/>
  <c r="CQ79" i="1"/>
  <c r="CQ80" i="1"/>
  <c r="CQ81" i="1"/>
  <c r="CQ82" i="1"/>
  <c r="CQ83" i="1"/>
  <c r="CQ84" i="1"/>
  <c r="CQ85" i="1"/>
  <c r="CQ86" i="1"/>
  <c r="CQ87" i="1"/>
  <c r="CJ76" i="1"/>
  <c r="CJ77" i="1"/>
  <c r="CJ78" i="1"/>
  <c r="CJ79" i="1"/>
  <c r="CJ80" i="1"/>
  <c r="CJ81" i="1"/>
  <c r="CJ82" i="1"/>
  <c r="CJ83" i="1"/>
  <c r="CJ84" i="1"/>
  <c r="CJ85" i="1"/>
  <c r="CJ86" i="1"/>
  <c r="CJ87" i="1"/>
  <c r="CJ75" i="1"/>
  <c r="CJ74" i="1"/>
  <c r="CH74" i="1"/>
  <c r="CP74" i="1" s="1"/>
  <c r="CH75" i="1"/>
  <c r="CP75" i="1" s="1"/>
  <c r="CH76" i="1"/>
  <c r="CP76" i="1" s="1"/>
  <c r="CH77" i="1"/>
  <c r="CH78" i="1"/>
  <c r="CH79" i="1"/>
  <c r="CH80" i="1"/>
  <c r="CP80" i="1" s="1"/>
  <c r="CH81" i="1"/>
  <c r="CP81" i="1" s="1"/>
  <c r="CH82" i="1"/>
  <c r="CH83" i="1"/>
  <c r="CP83" i="1" s="1"/>
  <c r="CH84" i="1"/>
  <c r="CP84" i="1" s="1"/>
  <c r="CH85" i="1"/>
  <c r="CP85" i="1" s="1"/>
  <c r="CH86" i="1"/>
  <c r="CH87" i="1"/>
  <c r="CP87" i="1" s="1"/>
  <c r="CD74" i="1"/>
  <c r="CD75" i="1"/>
  <c r="CD76" i="1"/>
  <c r="CD77" i="1"/>
  <c r="CD78" i="1"/>
  <c r="CD79" i="1"/>
  <c r="CD80" i="1"/>
  <c r="CD81" i="1"/>
  <c r="CD82" i="1"/>
  <c r="CD83" i="1"/>
  <c r="CD84" i="1"/>
  <c r="CD85" i="1"/>
  <c r="CD86" i="1"/>
  <c r="CD87" i="1"/>
  <c r="BZ77" i="1"/>
  <c r="BZ78" i="1"/>
  <c r="BZ79" i="1"/>
  <c r="BZ80" i="1"/>
  <c r="BZ81" i="1"/>
  <c r="BZ82" i="1"/>
  <c r="BZ83" i="1"/>
  <c r="BZ84" i="1"/>
  <c r="BZ85" i="1"/>
  <c r="BZ86" i="1"/>
  <c r="BZ87" i="1"/>
  <c r="BY77" i="1"/>
  <c r="BY78" i="1"/>
  <c r="BY79" i="1"/>
  <c r="BY80" i="1"/>
  <c r="BY81" i="1"/>
  <c r="BY82" i="1"/>
  <c r="BY83" i="1"/>
  <c r="BY84" i="1"/>
  <c r="BY85" i="1"/>
  <c r="BY86" i="1"/>
  <c r="BY87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CP77" i="1" l="1"/>
  <c r="CP86" i="1"/>
  <c r="CP78" i="1"/>
  <c r="CP79" i="1"/>
  <c r="CP82" i="1"/>
  <c r="BV87" i="1"/>
  <c r="EL87" i="1" s="1"/>
  <c r="BV79" i="1"/>
  <c r="EL79" i="1" s="1"/>
  <c r="BV83" i="1"/>
  <c r="EL83" i="1" s="1"/>
  <c r="BV75" i="1"/>
  <c r="EL75" i="1" s="1"/>
  <c r="DD84" i="1"/>
  <c r="DD80" i="1"/>
  <c r="DD76" i="1"/>
  <c r="DD85" i="1"/>
  <c r="DD81" i="1"/>
  <c r="DD77" i="1"/>
  <c r="DD86" i="1"/>
  <c r="DD82" i="1"/>
  <c r="DD78" i="1"/>
  <c r="DD74" i="1"/>
  <c r="DD87" i="1"/>
  <c r="DD83" i="1"/>
  <c r="DD79" i="1"/>
  <c r="DD75" i="1"/>
  <c r="BV82" i="1"/>
  <c r="EL82" i="1" s="1"/>
  <c r="BV74" i="1"/>
  <c r="EL74" i="1" s="1"/>
  <c r="BV80" i="1"/>
  <c r="EL80" i="1" s="1"/>
  <c r="BV86" i="1"/>
  <c r="EL86" i="1" s="1"/>
  <c r="BV78" i="1"/>
  <c r="BV84" i="1"/>
  <c r="EL84" i="1" s="1"/>
  <c r="BV85" i="1"/>
  <c r="EL85" i="1" s="1"/>
  <c r="BV81" i="1"/>
  <c r="EL81" i="1" s="1"/>
  <c r="BV77" i="1"/>
  <c r="EL77" i="1" s="1"/>
  <c r="BV76" i="1"/>
  <c r="EL76" i="1" s="1"/>
  <c r="DI85" i="1"/>
  <c r="DI84" i="1"/>
  <c r="DI83" i="1"/>
  <c r="DI82" i="1"/>
  <c r="DI81" i="1"/>
  <c r="DI80" i="1"/>
  <c r="DI79" i="1"/>
  <c r="DI78" i="1"/>
  <c r="DI77" i="1"/>
  <c r="EP76" i="1"/>
  <c r="DJ76" i="1"/>
  <c r="DI76" i="1"/>
  <c r="CQ76" i="1"/>
  <c r="BZ76" i="1"/>
  <c r="BY76" i="1"/>
  <c r="EP75" i="1"/>
  <c r="DJ75" i="1"/>
  <c r="DI75" i="1"/>
  <c r="CQ75" i="1"/>
  <c r="BZ75" i="1"/>
  <c r="BY75" i="1"/>
  <c r="EP74" i="1"/>
  <c r="DJ74" i="1"/>
  <c r="DI74" i="1"/>
  <c r="CQ74" i="1"/>
  <c r="BZ74" i="1"/>
  <c r="BY74" i="1"/>
  <c r="BW80" i="1" l="1"/>
  <c r="BX80" i="1" s="1"/>
  <c r="BW78" i="1"/>
  <c r="BX78" i="1" s="1"/>
  <c r="EL78" i="1"/>
  <c r="BW83" i="1"/>
  <c r="BX83" i="1" s="1"/>
  <c r="BW76" i="1"/>
  <c r="BX76" i="1" s="1"/>
  <c r="BW79" i="1"/>
  <c r="BX79" i="1" s="1"/>
  <c r="BW81" i="1"/>
  <c r="BX81" i="1" s="1"/>
  <c r="BW75" i="1"/>
  <c r="BX75" i="1" s="1"/>
  <c r="BW86" i="1"/>
  <c r="BX86" i="1" s="1"/>
  <c r="BW87" i="1"/>
  <c r="BX87" i="1" s="1"/>
  <c r="BW85" i="1"/>
  <c r="BX85" i="1" s="1"/>
  <c r="BW77" i="1"/>
  <c r="BX77" i="1" s="1"/>
  <c r="BW84" i="1"/>
  <c r="BX84" i="1" s="1"/>
  <c r="BW82" i="1"/>
  <c r="BX82" i="1" s="1"/>
  <c r="BW74" i="1"/>
  <c r="BX74" i="1" s="1"/>
  <c r="DI73" i="1" l="1"/>
  <c r="CH20" i="1"/>
  <c r="CH21" i="1"/>
  <c r="CH71" i="1"/>
  <c r="CH72" i="1"/>
  <c r="CH73" i="1"/>
  <c r="DJ65" i="1"/>
  <c r="DJ66" i="1"/>
  <c r="DJ67" i="1"/>
  <c r="DJ68" i="1"/>
  <c r="DJ69" i="1"/>
  <c r="DJ70" i="1"/>
  <c r="DJ71" i="1"/>
  <c r="DJ72" i="1"/>
  <c r="DJ73" i="1"/>
  <c r="CJ57" i="1"/>
  <c r="CP57" i="1" s="1"/>
  <c r="CJ59" i="1"/>
  <c r="CP59" i="1" s="1"/>
  <c r="CJ60" i="1"/>
  <c r="CP60" i="1" s="1"/>
  <c r="CJ61" i="1"/>
  <c r="CP61" i="1" s="1"/>
  <c r="CJ62" i="1"/>
  <c r="CP62" i="1" s="1"/>
  <c r="CJ63" i="1"/>
  <c r="CP63" i="1" s="1"/>
  <c r="CJ64" i="1"/>
  <c r="CP64" i="1" s="1"/>
  <c r="CJ65" i="1"/>
  <c r="CP65" i="1" s="1"/>
  <c r="CJ66" i="1"/>
  <c r="CP66" i="1" s="1"/>
  <c r="CJ67" i="1"/>
  <c r="CP67" i="1" s="1"/>
  <c r="CJ68" i="1"/>
  <c r="CP68" i="1" s="1"/>
  <c r="CJ69" i="1"/>
  <c r="CP69" i="1" s="1"/>
  <c r="CJ70" i="1"/>
  <c r="CP70" i="1" s="1"/>
  <c r="CJ71" i="1"/>
  <c r="CJ72" i="1"/>
  <c r="CJ73" i="1"/>
  <c r="EP73" i="1"/>
  <c r="EO73" i="1"/>
  <c r="EM73" i="1"/>
  <c r="DI65" i="1"/>
  <c r="DI66" i="1"/>
  <c r="DI67" i="1"/>
  <c r="DI68" i="1"/>
  <c r="DI69" i="1"/>
  <c r="DI71" i="1"/>
  <c r="DI72" i="1"/>
  <c r="CQ65" i="1"/>
  <c r="CQ66" i="1"/>
  <c r="CQ67" i="1"/>
  <c r="CQ68" i="1"/>
  <c r="CQ69" i="1"/>
  <c r="CQ70" i="1"/>
  <c r="CQ71" i="1"/>
  <c r="CQ72" i="1"/>
  <c r="CQ73" i="1"/>
  <c r="CD65" i="1"/>
  <c r="CD66" i="1"/>
  <c r="CD67" i="1"/>
  <c r="CD68" i="1"/>
  <c r="CD69" i="1"/>
  <c r="CD70" i="1"/>
  <c r="CD71" i="1"/>
  <c r="CD72" i="1"/>
  <c r="CD73" i="1"/>
  <c r="CS65" i="1"/>
  <c r="CS66" i="1"/>
  <c r="CS67" i="1"/>
  <c r="CS68" i="1"/>
  <c r="CS69" i="1"/>
  <c r="CS70" i="1"/>
  <c r="CS71" i="1"/>
  <c r="CS72" i="1"/>
  <c r="CS73" i="1"/>
  <c r="BZ45" i="1"/>
  <c r="BZ53" i="1"/>
  <c r="BZ56" i="1"/>
  <c r="BZ57" i="1"/>
  <c r="BZ58" i="1"/>
  <c r="BZ59" i="1"/>
  <c r="BZ60" i="1"/>
  <c r="BZ61" i="1"/>
  <c r="BZ62" i="1"/>
  <c r="BZ63" i="1"/>
  <c r="BZ64" i="1"/>
  <c r="BZ65" i="1"/>
  <c r="BZ66" i="1"/>
  <c r="BZ67" i="1"/>
  <c r="BZ68" i="1"/>
  <c r="BZ69" i="1"/>
  <c r="BZ70" i="1"/>
  <c r="BZ71" i="1"/>
  <c r="BZ72" i="1"/>
  <c r="BZ73" i="1"/>
  <c r="BY33" i="1"/>
  <c r="BY35" i="1"/>
  <c r="BY37" i="1"/>
  <c r="BY41" i="1"/>
  <c r="BY45" i="1"/>
  <c r="BY53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I65" i="1"/>
  <c r="BI66" i="1"/>
  <c r="BI67" i="1"/>
  <c r="BI68" i="1"/>
  <c r="BI69" i="1"/>
  <c r="BI70" i="1"/>
  <c r="BI71" i="1"/>
  <c r="BI72" i="1"/>
  <c r="BI73" i="1"/>
  <c r="BH71" i="1"/>
  <c r="BH72" i="1"/>
  <c r="BH73" i="1"/>
  <c r="AO73" i="1"/>
  <c r="AR73" i="1"/>
  <c r="AT73" i="1"/>
  <c r="BB73" i="1"/>
  <c r="CY73" i="1"/>
  <c r="DK73" i="1" s="1"/>
  <c r="DE73" i="1"/>
  <c r="AO72" i="1"/>
  <c r="AR72" i="1"/>
  <c r="AT72" i="1"/>
  <c r="BB72" i="1"/>
  <c r="CY72" i="1"/>
  <c r="DK72" i="1" s="1"/>
  <c r="DE72" i="1"/>
  <c r="DE65" i="1"/>
  <c r="DE66" i="1"/>
  <c r="DE67" i="1"/>
  <c r="DE68" i="1"/>
  <c r="DE69" i="1"/>
  <c r="DE70" i="1"/>
  <c r="DE71" i="1"/>
  <c r="AO66" i="1"/>
  <c r="AR66" i="1"/>
  <c r="AT66" i="1"/>
  <c r="CY66" i="1"/>
  <c r="DK66" i="1" s="1"/>
  <c r="CY67" i="1"/>
  <c r="DK67" i="1" s="1"/>
  <c r="CY68" i="1"/>
  <c r="DK68" i="1" s="1"/>
  <c r="CY69" i="1"/>
  <c r="DK69" i="1" s="1"/>
  <c r="CY70" i="1"/>
  <c r="DK70" i="1" s="1"/>
  <c r="CY71" i="1"/>
  <c r="DK71" i="1" s="1"/>
  <c r="CX65" i="1"/>
  <c r="CX66" i="1"/>
  <c r="CX67" i="1"/>
  <c r="CX68" i="1"/>
  <c r="CX69" i="1"/>
  <c r="CX70" i="1"/>
  <c r="CX71" i="1"/>
  <c r="CX72" i="1"/>
  <c r="CX73" i="1"/>
  <c r="CV66" i="1"/>
  <c r="CV67" i="1"/>
  <c r="CV68" i="1"/>
  <c r="CV69" i="1"/>
  <c r="CV70" i="1"/>
  <c r="CV71" i="1"/>
  <c r="CV72" i="1"/>
  <c r="CV73" i="1"/>
  <c r="CV65" i="1"/>
  <c r="CY65" i="1"/>
  <c r="DK65" i="1" s="1"/>
  <c r="BH65" i="1"/>
  <c r="BH66" i="1"/>
  <c r="BH67" i="1"/>
  <c r="BH68" i="1"/>
  <c r="BH69" i="1"/>
  <c r="BH70" i="1"/>
  <c r="BB65" i="1"/>
  <c r="BB66" i="1"/>
  <c r="BB67" i="1"/>
  <c r="BB68" i="1"/>
  <c r="BB69" i="1"/>
  <c r="BB70" i="1"/>
  <c r="BB71" i="1"/>
  <c r="AT65" i="1"/>
  <c r="AT67" i="1"/>
  <c r="AT68" i="1"/>
  <c r="AT69" i="1"/>
  <c r="AT70" i="1"/>
  <c r="AT71" i="1"/>
  <c r="AR65" i="1"/>
  <c r="AR67" i="1"/>
  <c r="AR68" i="1"/>
  <c r="AR69" i="1"/>
  <c r="AR70" i="1"/>
  <c r="AR71" i="1"/>
  <c r="AO65" i="1"/>
  <c r="AO67" i="1"/>
  <c r="AO68" i="1"/>
  <c r="AO69" i="1"/>
  <c r="AO70" i="1"/>
  <c r="AO71" i="1"/>
  <c r="EP72" i="1"/>
  <c r="EO72" i="1"/>
  <c r="EM72" i="1"/>
  <c r="EP71" i="1"/>
  <c r="EO71" i="1"/>
  <c r="EM71" i="1"/>
  <c r="AI71" i="1"/>
  <c r="EP70" i="1"/>
  <c r="EO70" i="1"/>
  <c r="EM70" i="1"/>
  <c r="AI70" i="1"/>
  <c r="EP69" i="1"/>
  <c r="EO69" i="1"/>
  <c r="EM69" i="1"/>
  <c r="AI69" i="1"/>
  <c r="EP68" i="1"/>
  <c r="EO68" i="1"/>
  <c r="EM68" i="1"/>
  <c r="AI68" i="1"/>
  <c r="EP67" i="1"/>
  <c r="EO67" i="1"/>
  <c r="EM67" i="1"/>
  <c r="AI67" i="1"/>
  <c r="EP66" i="1"/>
  <c r="EO66" i="1"/>
  <c r="EM66" i="1"/>
  <c r="AI66" i="1"/>
  <c r="EP65" i="1"/>
  <c r="EO65" i="1"/>
  <c r="EM65" i="1"/>
  <c r="AI65" i="1"/>
  <c r="CP73" i="1" l="1"/>
  <c r="CP72" i="1"/>
  <c r="CP71" i="1"/>
  <c r="EN65" i="1"/>
  <c r="EN66" i="1"/>
  <c r="EN67" i="1"/>
  <c r="EN68" i="1"/>
  <c r="EN70" i="1"/>
  <c r="EN71" i="1"/>
  <c r="BV68" i="1"/>
  <c r="DD68" i="1"/>
  <c r="DD69" i="1"/>
  <c r="DD65" i="1"/>
  <c r="DD70" i="1"/>
  <c r="DD66" i="1"/>
  <c r="DD72" i="1"/>
  <c r="DD71" i="1"/>
  <c r="DD67" i="1"/>
  <c r="DD73" i="1"/>
  <c r="BV72" i="1"/>
  <c r="BV69" i="1"/>
  <c r="EL69" i="1" s="1"/>
  <c r="EN69" i="1"/>
  <c r="BV73" i="1"/>
  <c r="BV70" i="1"/>
  <c r="EL70" i="1" s="1"/>
  <c r="BV65" i="1"/>
  <c r="EL65" i="1" s="1"/>
  <c r="BV66" i="1"/>
  <c r="EL66" i="1" s="1"/>
  <c r="BV71" i="1"/>
  <c r="EL71" i="1" s="1"/>
  <c r="BV67" i="1"/>
  <c r="EL67" i="1" s="1"/>
  <c r="DJ33" i="1"/>
  <c r="DJ35" i="1"/>
  <c r="DJ37" i="1"/>
  <c r="DJ41" i="1"/>
  <c r="DJ45" i="1"/>
  <c r="DJ56" i="1"/>
  <c r="DJ58" i="1"/>
  <c r="DJ59" i="1"/>
  <c r="DJ60" i="1"/>
  <c r="DJ61" i="1"/>
  <c r="DJ64" i="1"/>
  <c r="DI37" i="1"/>
  <c r="DI61" i="1"/>
  <c r="DI64" i="1"/>
  <c r="CQ33" i="1"/>
  <c r="CQ35" i="1"/>
  <c r="CQ37" i="1"/>
  <c r="CQ41" i="1"/>
  <c r="CQ45" i="1"/>
  <c r="CQ56" i="1"/>
  <c r="CQ57" i="1"/>
  <c r="CQ58" i="1"/>
  <c r="CQ59" i="1"/>
  <c r="CQ60" i="1"/>
  <c r="CQ61" i="1"/>
  <c r="CQ62" i="1"/>
  <c r="CQ63" i="1"/>
  <c r="CQ64" i="1"/>
  <c r="DB59" i="1"/>
  <c r="DB60" i="1"/>
  <c r="DB61" i="1"/>
  <c r="DB62" i="1"/>
  <c r="DB63" i="1"/>
  <c r="DB64" i="1"/>
  <c r="BW72" i="1" l="1"/>
  <c r="BX72" i="1" s="1"/>
  <c r="EL72" i="1"/>
  <c r="BW68" i="1"/>
  <c r="BX68" i="1" s="1"/>
  <c r="EL68" i="1"/>
  <c r="BW73" i="1"/>
  <c r="BX73" i="1" s="1"/>
  <c r="EL73" i="1"/>
  <c r="BW69" i="1"/>
  <c r="BX69" i="1" s="1"/>
  <c r="BW70" i="1"/>
  <c r="BX70" i="1" s="1"/>
  <c r="BW66" i="1"/>
  <c r="BX66" i="1" s="1"/>
  <c r="BW67" i="1"/>
  <c r="BX67" i="1" s="1"/>
  <c r="BW65" i="1"/>
  <c r="BX65" i="1" s="1"/>
  <c r="BW71" i="1"/>
  <c r="BX71" i="1" s="1"/>
  <c r="CY59" i="1" l="1"/>
  <c r="DK59" i="1" s="1"/>
  <c r="CY60" i="1"/>
  <c r="DK60" i="1" s="1"/>
  <c r="CY61" i="1"/>
  <c r="DK61" i="1" s="1"/>
  <c r="CY62" i="1"/>
  <c r="DK62" i="1" s="1"/>
  <c r="CY63" i="1"/>
  <c r="DK63" i="1" s="1"/>
  <c r="CY64" i="1"/>
  <c r="DK64" i="1" s="1"/>
  <c r="DD62" i="1" l="1"/>
  <c r="DD63" i="1"/>
  <c r="DD64" i="1"/>
  <c r="DE62" i="1"/>
  <c r="DE63" i="1"/>
  <c r="DE64" i="1"/>
  <c r="CS62" i="1"/>
  <c r="CS63" i="1"/>
  <c r="CS64" i="1"/>
  <c r="CD62" i="1"/>
  <c r="CD63" i="1"/>
  <c r="CD64" i="1"/>
  <c r="BI62" i="1"/>
  <c r="BI63" i="1"/>
  <c r="BI64" i="1"/>
  <c r="BH62" i="1"/>
  <c r="BH63" i="1"/>
  <c r="BH64" i="1"/>
  <c r="BB62" i="1"/>
  <c r="BB63" i="1"/>
  <c r="BB64" i="1"/>
  <c r="AT62" i="1"/>
  <c r="AT63" i="1"/>
  <c r="AT64" i="1"/>
  <c r="AR62" i="1"/>
  <c r="AR63" i="1"/>
  <c r="AR64" i="1"/>
  <c r="AO62" i="1"/>
  <c r="AO63" i="1"/>
  <c r="AO64" i="1"/>
  <c r="AI59" i="1"/>
  <c r="AI60" i="1"/>
  <c r="AI61" i="1"/>
  <c r="AI62" i="1"/>
  <c r="AI63" i="1"/>
  <c r="AI64" i="1"/>
  <c r="AI58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7" i="1"/>
  <c r="DE38" i="1"/>
  <c r="DE48" i="1"/>
  <c r="DE55" i="1"/>
  <c r="DE57" i="1"/>
  <c r="DE59" i="1"/>
  <c r="DE60" i="1"/>
  <c r="DE61" i="1"/>
  <c r="CS30" i="1"/>
  <c r="CS37" i="1"/>
  <c r="CS38" i="1"/>
  <c r="CS48" i="1"/>
  <c r="CS55" i="1"/>
  <c r="CS57" i="1"/>
  <c r="CS59" i="1"/>
  <c r="CS60" i="1"/>
  <c r="CS61" i="1"/>
  <c r="CD30" i="1"/>
  <c r="CD37" i="1"/>
  <c r="CD38" i="1"/>
  <c r="CD48" i="1"/>
  <c r="CD55" i="1"/>
  <c r="CD57" i="1"/>
  <c r="CD59" i="1"/>
  <c r="CD60" i="1"/>
  <c r="CD61" i="1"/>
  <c r="BV32" i="1"/>
  <c r="BV33" i="1"/>
  <c r="BV34" i="1"/>
  <c r="BV35" i="1"/>
  <c r="BV36" i="1"/>
  <c r="BV39" i="1"/>
  <c r="BV40" i="1"/>
  <c r="BV41" i="1"/>
  <c r="BV42" i="1"/>
  <c r="BV43" i="1"/>
  <c r="BV44" i="1"/>
  <c r="BV45" i="1"/>
  <c r="BV46" i="1"/>
  <c r="BV47" i="1"/>
  <c r="BV49" i="1"/>
  <c r="BV50" i="1"/>
  <c r="BV51" i="1"/>
  <c r="BV52" i="1"/>
  <c r="BV53" i="1"/>
  <c r="BV54" i="1"/>
  <c r="BV56" i="1"/>
  <c r="EL56" i="1" s="1"/>
  <c r="BV58" i="1"/>
  <c r="EL58" i="1" s="1"/>
  <c r="BI30" i="1"/>
  <c r="BI37" i="1"/>
  <c r="BI38" i="1"/>
  <c r="BI48" i="1"/>
  <c r="BI55" i="1"/>
  <c r="BI57" i="1"/>
  <c r="BI59" i="1"/>
  <c r="BI60" i="1"/>
  <c r="BI61" i="1"/>
  <c r="BH30" i="1"/>
  <c r="BH37" i="1"/>
  <c r="BH38" i="1"/>
  <c r="BH48" i="1"/>
  <c r="BH55" i="1"/>
  <c r="BH57" i="1"/>
  <c r="BH59" i="1"/>
  <c r="BH60" i="1"/>
  <c r="BH61" i="1"/>
  <c r="BB30" i="1"/>
  <c r="BB37" i="1"/>
  <c r="BB38" i="1"/>
  <c r="BB48" i="1"/>
  <c r="BB55" i="1"/>
  <c r="BB57" i="1"/>
  <c r="BB59" i="1"/>
  <c r="BB60" i="1"/>
  <c r="BB61" i="1"/>
  <c r="AT30" i="1"/>
  <c r="AT37" i="1"/>
  <c r="AT38" i="1"/>
  <c r="AT48" i="1"/>
  <c r="AT55" i="1"/>
  <c r="AT57" i="1"/>
  <c r="AT59" i="1"/>
  <c r="AT60" i="1"/>
  <c r="AT61" i="1"/>
  <c r="AR30" i="1"/>
  <c r="AR37" i="1"/>
  <c r="AR38" i="1"/>
  <c r="AR48" i="1"/>
  <c r="AR55" i="1"/>
  <c r="AR57" i="1"/>
  <c r="AR59" i="1"/>
  <c r="AR60" i="1"/>
  <c r="AR61" i="1"/>
  <c r="AO30" i="1"/>
  <c r="AO37" i="1"/>
  <c r="AO38" i="1"/>
  <c r="AO55" i="1"/>
  <c r="AO57" i="1"/>
  <c r="AO59" i="1"/>
  <c r="AO60" i="1"/>
  <c r="AO61" i="1"/>
  <c r="AJ30" i="1"/>
  <c r="AJ37" i="1"/>
  <c r="AJ38" i="1"/>
  <c r="CX64" i="1"/>
  <c r="CV64" i="1"/>
  <c r="CX63" i="1"/>
  <c r="CV63" i="1"/>
  <c r="CX62" i="1"/>
  <c r="CV62" i="1"/>
  <c r="CX61" i="1"/>
  <c r="CV61" i="1"/>
  <c r="CX60" i="1"/>
  <c r="CV60" i="1"/>
  <c r="EM60" i="1"/>
  <c r="EO60" i="1"/>
  <c r="EP60" i="1"/>
  <c r="EM61" i="1"/>
  <c r="EO61" i="1"/>
  <c r="EP61" i="1"/>
  <c r="EM62" i="1"/>
  <c r="EO62" i="1"/>
  <c r="EP62" i="1"/>
  <c r="EM63" i="1"/>
  <c r="EO63" i="1"/>
  <c r="EP63" i="1"/>
  <c r="EM64" i="1"/>
  <c r="EO64" i="1"/>
  <c r="EP64" i="1"/>
  <c r="EN58" i="1" l="1"/>
  <c r="EN62" i="1"/>
  <c r="EN63" i="1"/>
  <c r="EN59" i="1"/>
  <c r="EN64" i="1"/>
  <c r="EN60" i="1"/>
  <c r="EN61" i="1"/>
  <c r="BV30" i="1"/>
  <c r="BW30" i="1" s="1"/>
  <c r="BX30" i="1" s="1"/>
  <c r="BV38" i="1"/>
  <c r="EL38" i="1" s="1"/>
  <c r="BV63" i="1"/>
  <c r="EL63" i="1" s="1"/>
  <c r="BV61" i="1"/>
  <c r="EL61" i="1" s="1"/>
  <c r="BV55" i="1"/>
  <c r="EL55" i="1" s="1"/>
  <c r="BV57" i="1"/>
  <c r="EL57" i="1" s="1"/>
  <c r="BV60" i="1"/>
  <c r="EL60" i="1" s="1"/>
  <c r="BV59" i="1"/>
  <c r="EL59" i="1" s="1"/>
  <c r="BV37" i="1"/>
  <c r="EL37" i="1" s="1"/>
  <c r="BV48" i="1"/>
  <c r="EL48" i="1" s="1"/>
  <c r="BV31" i="1"/>
  <c r="EL31" i="1" s="1"/>
  <c r="BV64" i="1"/>
  <c r="EL64" i="1" s="1"/>
  <c r="BV62" i="1"/>
  <c r="EL62" i="1" s="1"/>
  <c r="EM33" i="1"/>
  <c r="EO33" i="1"/>
  <c r="EP33" i="1"/>
  <c r="EM35" i="1"/>
  <c r="EO35" i="1"/>
  <c r="EP35" i="1"/>
  <c r="EM37" i="1"/>
  <c r="EO37" i="1"/>
  <c r="EP37" i="1"/>
  <c r="EM41" i="1"/>
  <c r="EO41" i="1"/>
  <c r="EP41" i="1"/>
  <c r="EM45" i="1"/>
  <c r="EO45" i="1"/>
  <c r="EP45" i="1"/>
  <c r="EM53" i="1"/>
  <c r="EO53" i="1"/>
  <c r="EP53" i="1"/>
  <c r="EM56" i="1"/>
  <c r="EO56" i="1"/>
  <c r="EP56" i="1"/>
  <c r="EM57" i="1"/>
  <c r="EO57" i="1"/>
  <c r="EP57" i="1"/>
  <c r="EM58" i="1"/>
  <c r="EO58" i="1"/>
  <c r="EP58" i="1"/>
  <c r="EM59" i="1"/>
  <c r="EO59" i="1"/>
  <c r="EP59" i="1"/>
  <c r="CX58" i="1"/>
  <c r="CX59" i="1"/>
  <c r="CV58" i="1"/>
  <c r="CV59" i="1"/>
  <c r="CX47" i="1"/>
  <c r="CV47" i="1"/>
  <c r="CY29" i="1"/>
  <c r="CX37" i="1"/>
  <c r="CV37" i="1"/>
  <c r="CX29" i="1"/>
  <c r="CV29" i="1"/>
  <c r="CX23" i="1"/>
  <c r="CX24" i="1"/>
  <c r="CX25" i="1"/>
  <c r="CX26" i="1"/>
  <c r="CX27" i="1"/>
  <c r="CX28" i="1"/>
  <c r="CV28" i="1"/>
  <c r="CY28" i="1"/>
  <c r="DK28" i="1" s="1"/>
  <c r="CV27" i="1"/>
  <c r="CY27" i="1"/>
  <c r="DK27" i="1" s="1"/>
  <c r="CV26" i="1"/>
  <c r="CY26" i="1"/>
  <c r="DK26" i="1" s="1"/>
  <c r="CV25" i="1"/>
  <c r="CY25" i="1"/>
  <c r="DK25" i="1" s="1"/>
  <c r="CV24" i="1"/>
  <c r="CY24" i="1"/>
  <c r="DK24" i="1" s="1"/>
  <c r="CV23" i="1"/>
  <c r="CY23" i="1"/>
  <c r="DK23" i="1" s="1"/>
  <c r="CX21" i="1"/>
  <c r="CX22" i="1"/>
  <c r="CV22" i="1"/>
  <c r="CY22" i="1"/>
  <c r="DK22" i="1" s="1"/>
  <c r="CV21" i="1"/>
  <c r="CY21" i="1"/>
  <c r="DK21" i="1" s="1"/>
  <c r="CX20" i="1"/>
  <c r="CV20" i="1"/>
  <c r="CY20" i="1"/>
  <c r="DK20" i="1" s="1"/>
  <c r="EP28" i="1"/>
  <c r="EP23" i="1"/>
  <c r="EP24" i="1"/>
  <c r="EP25" i="1"/>
  <c r="EP26" i="1"/>
  <c r="EP27" i="1"/>
  <c r="CJ22" i="1"/>
  <c r="CP22" i="1" s="1"/>
  <c r="CJ23" i="1"/>
  <c r="CP23" i="1" s="1"/>
  <c r="CJ24" i="1"/>
  <c r="CP24" i="1" s="1"/>
  <c r="CJ25" i="1"/>
  <c r="CP25" i="1" s="1"/>
  <c r="CJ26" i="1"/>
  <c r="CP26" i="1" s="1"/>
  <c r="CJ27" i="1"/>
  <c r="CP27" i="1" s="1"/>
  <c r="CJ28" i="1"/>
  <c r="CP28" i="1" s="1"/>
  <c r="CJ29" i="1"/>
  <c r="CP29" i="1" s="1"/>
  <c r="CJ20" i="1"/>
  <c r="CP20" i="1" s="1"/>
  <c r="CJ21" i="1"/>
  <c r="CP21" i="1" s="1"/>
  <c r="EL30" i="1" l="1"/>
  <c r="DD21" i="1"/>
  <c r="DD24" i="1"/>
  <c r="DD28" i="1"/>
  <c r="DD22" i="1"/>
  <c r="DD25" i="1"/>
  <c r="DD23" i="1"/>
  <c r="DD27" i="1"/>
  <c r="DD20" i="1"/>
  <c r="DD26" i="1"/>
  <c r="BW60" i="1"/>
  <c r="BX60" i="1" s="1"/>
  <c r="BW63" i="1"/>
  <c r="BX63" i="1" s="1"/>
  <c r="BW48" i="1"/>
  <c r="BX48" i="1" s="1"/>
  <c r="BW64" i="1"/>
  <c r="BX64" i="1" s="1"/>
  <c r="BW62" i="1"/>
  <c r="BX62" i="1" s="1"/>
  <c r="BW61" i="1"/>
  <c r="BX61" i="1" s="1"/>
  <c r="BW59" i="1"/>
  <c r="BX59" i="1" s="1"/>
  <c r="AJ29" i="1"/>
  <c r="AO29" i="1"/>
  <c r="AR29" i="1"/>
  <c r="AT29" i="1"/>
  <c r="BB29" i="1"/>
  <c r="BH29" i="1"/>
  <c r="BI29" i="1"/>
  <c r="CD29" i="1"/>
  <c r="CS29" i="1"/>
  <c r="AJ28" i="1"/>
  <c r="AO28" i="1"/>
  <c r="AR28" i="1"/>
  <c r="AT28" i="1"/>
  <c r="BB28" i="1"/>
  <c r="BH28" i="1"/>
  <c r="BI28" i="1"/>
  <c r="CD28" i="1"/>
  <c r="CS28" i="1"/>
  <c r="AJ27" i="1"/>
  <c r="AO27" i="1"/>
  <c r="AR27" i="1"/>
  <c r="AT27" i="1"/>
  <c r="BB27" i="1"/>
  <c r="BH27" i="1"/>
  <c r="BI27" i="1"/>
  <c r="CD27" i="1"/>
  <c r="CS27" i="1"/>
  <c r="AJ26" i="1"/>
  <c r="AO26" i="1"/>
  <c r="AR26" i="1"/>
  <c r="AT26" i="1"/>
  <c r="BB26" i="1"/>
  <c r="BH26" i="1"/>
  <c r="BI26" i="1"/>
  <c r="CD26" i="1"/>
  <c r="CS26" i="1"/>
  <c r="AJ25" i="1"/>
  <c r="AO25" i="1"/>
  <c r="AR25" i="1"/>
  <c r="AT25" i="1"/>
  <c r="BB25" i="1"/>
  <c r="BH25" i="1"/>
  <c r="BI25" i="1"/>
  <c r="CD25" i="1"/>
  <c r="CS25" i="1"/>
  <c r="AJ24" i="1"/>
  <c r="AO24" i="1"/>
  <c r="AR24" i="1"/>
  <c r="AT24" i="1"/>
  <c r="BB24" i="1"/>
  <c r="BH24" i="1"/>
  <c r="BI24" i="1"/>
  <c r="CD24" i="1"/>
  <c r="CS24" i="1"/>
  <c r="AJ23" i="1"/>
  <c r="AO23" i="1"/>
  <c r="AR23" i="1"/>
  <c r="AT23" i="1"/>
  <c r="BB23" i="1"/>
  <c r="BH23" i="1"/>
  <c r="BI23" i="1"/>
  <c r="CD23" i="1"/>
  <c r="CS23" i="1"/>
  <c r="AJ22" i="1"/>
  <c r="AO22" i="1"/>
  <c r="AR22" i="1"/>
  <c r="AT22" i="1"/>
  <c r="BB22" i="1"/>
  <c r="BH22" i="1"/>
  <c r="BI22" i="1"/>
  <c r="CD22" i="1"/>
  <c r="CS22" i="1"/>
  <c r="AJ21" i="1"/>
  <c r="AO21" i="1"/>
  <c r="AR21" i="1"/>
  <c r="AT21" i="1"/>
  <c r="BB21" i="1"/>
  <c r="BH21" i="1"/>
  <c r="BI21" i="1"/>
  <c r="CD21" i="1"/>
  <c r="CS21" i="1"/>
  <c r="AJ20" i="1"/>
  <c r="AO20" i="1"/>
  <c r="AR20" i="1"/>
  <c r="AT20" i="1"/>
  <c r="BB20" i="1"/>
  <c r="BH20" i="1"/>
  <c r="BI20" i="1"/>
  <c r="CD20" i="1"/>
  <c r="CS20" i="1"/>
  <c r="EO28" i="1"/>
  <c r="EM28" i="1"/>
  <c r="DI28" i="1"/>
  <c r="DJ28" i="1"/>
  <c r="DB28" i="1"/>
  <c r="CQ28" i="1"/>
  <c r="BY28" i="1"/>
  <c r="BZ28" i="1"/>
  <c r="EO27" i="1"/>
  <c r="EM27" i="1"/>
  <c r="DI27" i="1"/>
  <c r="DJ27" i="1"/>
  <c r="DB27" i="1"/>
  <c r="CQ27" i="1"/>
  <c r="BY27" i="1"/>
  <c r="BZ27" i="1"/>
  <c r="EO26" i="1"/>
  <c r="EM26" i="1"/>
  <c r="DI26" i="1"/>
  <c r="DJ26" i="1"/>
  <c r="DB26" i="1"/>
  <c r="CQ26" i="1"/>
  <c r="BY26" i="1"/>
  <c r="BZ26" i="1"/>
  <c r="EO25" i="1"/>
  <c r="EM25" i="1"/>
  <c r="DI25" i="1"/>
  <c r="DJ25" i="1"/>
  <c r="DB25" i="1"/>
  <c r="CQ25" i="1"/>
  <c r="BY25" i="1"/>
  <c r="BZ25" i="1"/>
  <c r="EO24" i="1"/>
  <c r="EM24" i="1"/>
  <c r="DI24" i="1"/>
  <c r="DJ24" i="1"/>
  <c r="DB24" i="1"/>
  <c r="CQ24" i="1"/>
  <c r="BY24" i="1"/>
  <c r="BZ24" i="1"/>
  <c r="EP22" i="1"/>
  <c r="EO23" i="1"/>
  <c r="EM23" i="1"/>
  <c r="DI23" i="1"/>
  <c r="DJ23" i="1"/>
  <c r="DB23" i="1"/>
  <c r="CQ23" i="1"/>
  <c r="BY23" i="1"/>
  <c r="BZ23" i="1"/>
  <c r="EO22" i="1"/>
  <c r="EM22" i="1"/>
  <c r="DI22" i="1"/>
  <c r="DJ22" i="1"/>
  <c r="DB22" i="1"/>
  <c r="CQ22" i="1"/>
  <c r="BY22" i="1"/>
  <c r="BZ22" i="1"/>
  <c r="EP21" i="1"/>
  <c r="EO21" i="1"/>
  <c r="EM21" i="1"/>
  <c r="DJ21" i="1"/>
  <c r="DI21" i="1"/>
  <c r="DB21" i="1"/>
  <c r="CQ21" i="1"/>
  <c r="BZ21" i="1"/>
  <c r="BY21" i="1"/>
  <c r="EP20" i="1"/>
  <c r="EO20" i="1"/>
  <c r="EM20" i="1"/>
  <c r="DJ20" i="1"/>
  <c r="DI20" i="1"/>
  <c r="DB20" i="1"/>
  <c r="CQ20" i="1"/>
  <c r="BZ20" i="1"/>
  <c r="BY20" i="1"/>
  <c r="BV20" i="1" l="1"/>
  <c r="EL20" i="1" s="1"/>
  <c r="BV23" i="1"/>
  <c r="EL23" i="1" s="1"/>
  <c r="BV25" i="1"/>
  <c r="EL25" i="1" s="1"/>
  <c r="BV22" i="1"/>
  <c r="EL22" i="1" s="1"/>
  <c r="BV27" i="1"/>
  <c r="EL27" i="1" s="1"/>
  <c r="BV21" i="1"/>
  <c r="EL21" i="1" s="1"/>
  <c r="BV29" i="1"/>
  <c r="EL29" i="1" s="1"/>
  <c r="BV24" i="1"/>
  <c r="EL24" i="1" s="1"/>
  <c r="BV26" i="1"/>
  <c r="EL26" i="1" s="1"/>
  <c r="BV28" i="1"/>
  <c r="EL28" i="1" s="1"/>
  <c r="CY10" i="1"/>
  <c r="DK10" i="1" s="1"/>
  <c r="CX10" i="1"/>
  <c r="CV10" i="1"/>
  <c r="BV6" i="1"/>
  <c r="DD10" i="1" l="1"/>
  <c r="BW29" i="1"/>
  <c r="BX29" i="1" s="1"/>
  <c r="BW25" i="1"/>
  <c r="BX25" i="1" s="1"/>
  <c r="BW23" i="1"/>
  <c r="BX23" i="1" s="1"/>
  <c r="BW24" i="1"/>
  <c r="BX24" i="1" s="1"/>
  <c r="BW22" i="1"/>
  <c r="BX22" i="1" s="1"/>
  <c r="BW28" i="1"/>
  <c r="BX28" i="1" s="1"/>
  <c r="BW26" i="1"/>
  <c r="BX26" i="1" s="1"/>
  <c r="BW27" i="1"/>
  <c r="BX27" i="1" s="1"/>
  <c r="BW20" i="1"/>
  <c r="BX20" i="1" s="1"/>
  <c r="BW21" i="1"/>
  <c r="BX21" i="1" s="1"/>
  <c r="BA9" i="1"/>
  <c r="DI9" i="1"/>
  <c r="DI10" i="1"/>
  <c r="DI11" i="1"/>
  <c r="DI12" i="1"/>
  <c r="DI14" i="1"/>
  <c r="DI15" i="1"/>
  <c r="DI17" i="1"/>
  <c r="DI18" i="1"/>
  <c r="DI19" i="1"/>
  <c r="CX18" i="1" l="1"/>
  <c r="CX19" i="1"/>
  <c r="CX17" i="1"/>
  <c r="DJ9" i="1"/>
  <c r="DJ10" i="1"/>
  <c r="DJ11" i="1"/>
  <c r="DJ12" i="1"/>
  <c r="DJ14" i="1"/>
  <c r="DJ15" i="1"/>
  <c r="DJ17" i="1"/>
  <c r="DJ18" i="1"/>
  <c r="DJ19" i="1"/>
  <c r="EO8" i="1"/>
  <c r="EO9" i="1"/>
  <c r="EO10" i="1"/>
  <c r="EO12" i="1"/>
  <c r="EO13" i="1"/>
  <c r="EO14" i="1"/>
  <c r="EO15" i="1"/>
  <c r="EO16" i="1"/>
  <c r="EO17" i="1"/>
  <c r="EO18" i="1"/>
  <c r="EO19" i="1"/>
  <c r="EO7" i="1"/>
  <c r="CJ8" i="1" l="1"/>
  <c r="CJ9" i="1"/>
  <c r="CJ10" i="1"/>
  <c r="CJ11" i="1"/>
  <c r="CJ12" i="1"/>
  <c r="CJ13" i="1"/>
  <c r="CJ14" i="1"/>
  <c r="CJ15" i="1"/>
  <c r="CJ16" i="1"/>
  <c r="CJ17" i="1"/>
  <c r="CJ18" i="1"/>
  <c r="CJ19" i="1"/>
  <c r="CJ7" i="1"/>
  <c r="CH19" i="1"/>
  <c r="CP19" i="1" s="1"/>
  <c r="CH18" i="1"/>
  <c r="CP18" i="1" s="1"/>
  <c r="CH17" i="1"/>
  <c r="CP17" i="1" s="1"/>
  <c r="CH11" i="1"/>
  <c r="CH12" i="1"/>
  <c r="CH13" i="1"/>
  <c r="CH8" i="1"/>
  <c r="CP8" i="1" s="1"/>
  <c r="CH9" i="1"/>
  <c r="CP9" i="1" s="1"/>
  <c r="CH10" i="1"/>
  <c r="CP10" i="1" s="1"/>
  <c r="CP12" i="1" l="1"/>
  <c r="CP13" i="1"/>
  <c r="CP11" i="1"/>
  <c r="EP7" i="1"/>
  <c r="EM7" i="1"/>
  <c r="EP17" i="1"/>
  <c r="EP18" i="1"/>
  <c r="EP19" i="1"/>
  <c r="EM17" i="1"/>
  <c r="EM18" i="1"/>
  <c r="EM19" i="1"/>
  <c r="EP16" i="1"/>
  <c r="EM16" i="1"/>
  <c r="CS19" i="1"/>
  <c r="CQ19" i="1"/>
  <c r="DB17" i="1"/>
  <c r="DB18" i="1"/>
  <c r="DB19" i="1"/>
  <c r="CV19" i="1"/>
  <c r="CY19" i="1"/>
  <c r="DK19" i="1" s="1"/>
  <c r="CV18" i="1"/>
  <c r="CY18" i="1"/>
  <c r="DK18" i="1" s="1"/>
  <c r="CV17" i="1"/>
  <c r="CY17" i="1"/>
  <c r="DK17" i="1" s="1"/>
  <c r="CQ17" i="1"/>
  <c r="CQ18" i="1"/>
  <c r="BY19" i="1"/>
  <c r="BZ19" i="1"/>
  <c r="AR19" i="1"/>
  <c r="AJ19" i="1"/>
  <c r="AJ18" i="1"/>
  <c r="AO19" i="1"/>
  <c r="AT19" i="1"/>
  <c r="BB19" i="1"/>
  <c r="BH19" i="1"/>
  <c r="BI19" i="1"/>
  <c r="CD19" i="1"/>
  <c r="AO18" i="1"/>
  <c r="AR18" i="1"/>
  <c r="AT18" i="1"/>
  <c r="BB18" i="1"/>
  <c r="BH18" i="1"/>
  <c r="BI18" i="1"/>
  <c r="CD18" i="1"/>
  <c r="CS18" i="1"/>
  <c r="AJ17" i="1"/>
  <c r="AO17" i="1"/>
  <c r="AR17" i="1"/>
  <c r="AT17" i="1"/>
  <c r="BB17" i="1"/>
  <c r="BH17" i="1"/>
  <c r="BI17" i="1"/>
  <c r="CD17" i="1"/>
  <c r="CS17" i="1"/>
  <c r="BZ18" i="1"/>
  <c r="BY18" i="1"/>
  <c r="BZ17" i="1"/>
  <c r="BY17" i="1"/>
  <c r="DD18" i="1" l="1"/>
  <c r="DD17" i="1"/>
  <c r="DD19" i="1"/>
  <c r="BV17" i="1"/>
  <c r="EL17" i="1" s="1"/>
  <c r="BV19" i="1"/>
  <c r="EL19" i="1" s="1"/>
  <c r="BV18" i="1"/>
  <c r="EL18" i="1" s="1"/>
  <c r="EP14" i="1"/>
  <c r="EM14" i="1"/>
  <c r="DB15" i="1"/>
  <c r="CX16" i="1"/>
  <c r="CV16" i="1"/>
  <c r="CY16" i="1"/>
  <c r="DD16" i="1" s="1"/>
  <c r="CX15" i="1"/>
  <c r="CV15" i="1"/>
  <c r="CY15" i="1"/>
  <c r="DK15" i="1" s="1"/>
  <c r="CY14" i="1"/>
  <c r="DK14" i="1" s="1"/>
  <c r="CX14" i="1"/>
  <c r="CV14" i="1"/>
  <c r="CS16" i="1"/>
  <c r="CS14" i="1"/>
  <c r="CS15" i="1"/>
  <c r="CQ14" i="1"/>
  <c r="CQ15" i="1"/>
  <c r="CH16" i="1"/>
  <c r="CP16" i="1" s="1"/>
  <c r="CD14" i="1"/>
  <c r="CD15" i="1"/>
  <c r="CD16" i="1"/>
  <c r="BZ14" i="1"/>
  <c r="BZ15" i="1"/>
  <c r="BZ16" i="1"/>
  <c r="BY14" i="1"/>
  <c r="DB14" i="1"/>
  <c r="CH14" i="1"/>
  <c r="CP14" i="1" s="1"/>
  <c r="CH15" i="1"/>
  <c r="CP15" i="1" s="1"/>
  <c r="DD14" i="1" l="1"/>
  <c r="DD15" i="1"/>
  <c r="BW18" i="1"/>
  <c r="BX18" i="1" s="1"/>
  <c r="BW17" i="1"/>
  <c r="BX17" i="1" s="1"/>
  <c r="BW19" i="1"/>
  <c r="BX19" i="1" s="1"/>
  <c r="BY15" i="1"/>
  <c r="BY16" i="1"/>
  <c r="BI14" i="1"/>
  <c r="BI15" i="1"/>
  <c r="BI16" i="1"/>
  <c r="BH14" i="1"/>
  <c r="BH15" i="1"/>
  <c r="BH16" i="1"/>
  <c r="BB14" i="1"/>
  <c r="BB15" i="1"/>
  <c r="BB16" i="1"/>
  <c r="AJ16" i="1"/>
  <c r="AO16" i="1"/>
  <c r="AR16" i="1"/>
  <c r="AT16" i="1"/>
  <c r="AJ15" i="1"/>
  <c r="AO15" i="1"/>
  <c r="AR15" i="1"/>
  <c r="AT15" i="1"/>
  <c r="BV15" i="1" l="1"/>
  <c r="BW15" i="1" s="1"/>
  <c r="BX15" i="1" s="1"/>
  <c r="BV16" i="1"/>
  <c r="BW16" i="1" s="1"/>
  <c r="BX16" i="1" s="1"/>
  <c r="EP15" i="1"/>
  <c r="EM15" i="1"/>
  <c r="EL16" i="1" l="1"/>
  <c r="EL15" i="1"/>
  <c r="EP12" i="1"/>
  <c r="EP13" i="1"/>
  <c r="EP8" i="1"/>
  <c r="EP9" i="1"/>
  <c r="EM8" i="1"/>
  <c r="EM9" i="1"/>
  <c r="EM10" i="1"/>
  <c r="EM12" i="1"/>
  <c r="EM13" i="1"/>
  <c r="CQ8" i="1"/>
  <c r="CQ9" i="1"/>
  <c r="CQ10" i="1"/>
  <c r="CQ11" i="1"/>
  <c r="CQ12" i="1"/>
  <c r="CQ13" i="1"/>
  <c r="CQ7" i="1"/>
  <c r="BZ8" i="1"/>
  <c r="BZ9" i="1"/>
  <c r="BZ10" i="1"/>
  <c r="BZ12" i="1"/>
  <c r="BZ13" i="1"/>
  <c r="BZ7" i="1"/>
  <c r="BY8" i="1"/>
  <c r="BY9" i="1"/>
  <c r="BY10" i="1"/>
  <c r="BY12" i="1"/>
  <c r="BY13" i="1"/>
  <c r="BY7" i="1"/>
  <c r="CH7" i="1"/>
  <c r="CP7" i="1" s="1"/>
  <c r="DE8" i="1"/>
  <c r="DE9" i="1"/>
  <c r="DE10" i="1"/>
  <c r="DE11" i="1"/>
  <c r="DE12" i="1"/>
  <c r="DE13" i="1"/>
  <c r="DE7" i="1"/>
  <c r="DB10" i="1"/>
  <c r="DB11" i="1"/>
  <c r="DB12" i="1"/>
  <c r="DB13" i="1"/>
  <c r="DB9" i="1"/>
  <c r="CY12" i="1"/>
  <c r="DK12" i="1" s="1"/>
  <c r="CY13" i="1"/>
  <c r="DK13" i="1" s="1"/>
  <c r="CY11" i="1"/>
  <c r="DK11" i="1" s="1"/>
  <c r="CX12" i="1"/>
  <c r="CX13" i="1"/>
  <c r="CX11" i="1"/>
  <c r="CV13" i="1"/>
  <c r="CV12" i="1"/>
  <c r="CV11" i="1"/>
  <c r="CS8" i="1"/>
  <c r="CS9" i="1"/>
  <c r="CS10" i="1"/>
  <c r="CS11" i="1"/>
  <c r="CS12" i="1"/>
  <c r="CS13" i="1"/>
  <c r="CS7" i="1"/>
  <c r="CD8" i="1"/>
  <c r="CD9" i="1"/>
  <c r="CD10" i="1"/>
  <c r="CD11" i="1"/>
  <c r="CD12" i="1"/>
  <c r="CD13" i="1"/>
  <c r="CD7" i="1"/>
  <c r="AJ8" i="1"/>
  <c r="AJ9" i="1"/>
  <c r="AJ10" i="1"/>
  <c r="AJ11" i="1"/>
  <c r="AJ12" i="1"/>
  <c r="AJ13" i="1"/>
  <c r="AJ14" i="1"/>
  <c r="AJ7" i="1"/>
  <c r="BI8" i="1"/>
  <c r="BI9" i="1"/>
  <c r="BI10" i="1"/>
  <c r="BI11" i="1"/>
  <c r="BI12" i="1"/>
  <c r="BI13" i="1"/>
  <c r="BI7" i="1"/>
  <c r="BH8" i="1"/>
  <c r="BH9" i="1"/>
  <c r="BH10" i="1"/>
  <c r="BH11" i="1"/>
  <c r="BH12" i="1"/>
  <c r="BH13" i="1"/>
  <c r="BH7" i="1"/>
  <c r="BB8" i="1"/>
  <c r="BB9" i="1"/>
  <c r="BB10" i="1"/>
  <c r="BB11" i="1"/>
  <c r="BB12" i="1"/>
  <c r="BB13" i="1"/>
  <c r="BB7" i="1"/>
  <c r="AT8" i="1"/>
  <c r="AT9" i="1"/>
  <c r="AT10" i="1"/>
  <c r="AT11" i="1"/>
  <c r="AT12" i="1"/>
  <c r="AT13" i="1"/>
  <c r="AT14" i="1"/>
  <c r="AT7" i="1"/>
  <c r="AR8" i="1"/>
  <c r="AR9" i="1"/>
  <c r="AR10" i="1"/>
  <c r="AR11" i="1"/>
  <c r="AR12" i="1"/>
  <c r="AR13" i="1"/>
  <c r="AR14" i="1"/>
  <c r="AR7" i="1"/>
  <c r="AO8" i="1"/>
  <c r="AO9" i="1"/>
  <c r="AO10" i="1"/>
  <c r="AO11" i="1"/>
  <c r="AO12" i="1"/>
  <c r="AO13" i="1"/>
  <c r="AO14" i="1"/>
  <c r="AO7" i="1"/>
  <c r="C15" i="5"/>
  <c r="DD12" i="1" l="1"/>
  <c r="DD13" i="1"/>
  <c r="DD11" i="1"/>
  <c r="BV14" i="1"/>
  <c r="BW14" i="1" s="1"/>
  <c r="BX14" i="1" s="1"/>
  <c r="BV8" i="1"/>
  <c r="BW8" i="1" s="1"/>
  <c r="BX8" i="1" s="1"/>
  <c r="BV10" i="1"/>
  <c r="BW10" i="1" s="1"/>
  <c r="BX10" i="1" s="1"/>
  <c r="BV12" i="1"/>
  <c r="BW12" i="1" s="1"/>
  <c r="BX12" i="1" s="1"/>
  <c r="BV13" i="1"/>
  <c r="BW13" i="1" s="1"/>
  <c r="BX13" i="1" s="1"/>
  <c r="BV9" i="1"/>
  <c r="BW9" i="1" s="1"/>
  <c r="BX9" i="1" s="1"/>
  <c r="BV7" i="1"/>
  <c r="EL7" i="1" s="1"/>
  <c r="BV11" i="1"/>
  <c r="EL11" i="1" s="1"/>
  <c r="EL8" i="1" l="1"/>
  <c r="EL12" i="1"/>
  <c r="EL9" i="1"/>
  <c r="EL10" i="1"/>
  <c r="EL14" i="1"/>
  <c r="EL13" i="1"/>
  <c r="BW7" i="1"/>
  <c r="BX7" i="1" l="1"/>
</calcChain>
</file>

<file path=xl/sharedStrings.xml><?xml version="1.0" encoding="utf-8"?>
<sst xmlns="http://schemas.openxmlformats.org/spreadsheetml/2006/main" count="1129" uniqueCount="298">
  <si>
    <t>备注</t>
  </si>
  <si>
    <t>Q</t>
  </si>
  <si>
    <t>Cond</t>
  </si>
  <si>
    <t>SS</t>
  </si>
  <si>
    <t>COD</t>
  </si>
  <si>
    <t>pH</t>
  </si>
  <si>
    <t>TOC</t>
  </si>
  <si>
    <t>TN</t>
  </si>
  <si>
    <t>TP</t>
  </si>
  <si>
    <t>Cl</t>
  </si>
  <si>
    <t>HRT</t>
  </si>
  <si>
    <t>PAC</t>
  </si>
  <si>
    <t>PAM</t>
  </si>
  <si>
    <t>T</t>
  </si>
  <si>
    <t>TOCr</t>
  </si>
  <si>
    <t>MLSS</t>
  </si>
  <si>
    <t>MLVSS</t>
  </si>
  <si>
    <t>f</t>
  </si>
  <si>
    <t>SVI</t>
  </si>
  <si>
    <t>VLR</t>
  </si>
  <si>
    <t>TNr</t>
  </si>
  <si>
    <t>CODr</t>
  </si>
  <si>
    <t>Qr</t>
  </si>
  <si>
    <t>Qw</t>
  </si>
  <si>
    <t>Wc</t>
  </si>
  <si>
    <t>O/C</t>
  </si>
  <si>
    <t>%</t>
  </si>
  <si>
    <t>/</t>
  </si>
  <si>
    <t>uS/cm</t>
  </si>
  <si>
    <t>mg/L</t>
  </si>
  <si>
    <t>kg/d</t>
  </si>
  <si>
    <t>d</t>
  </si>
  <si>
    <t>h</t>
  </si>
  <si>
    <t>ton/d</t>
  </si>
  <si>
    <t>kg/h</t>
  </si>
  <si>
    <t>kWh</t>
  </si>
  <si>
    <t>kWh/kgO3</t>
  </si>
  <si>
    <t>6~9</t>
  </si>
  <si>
    <t>-</t>
  </si>
  <si>
    <t>7~8</t>
  </si>
  <si>
    <t xml:space="preserve"> Q</t>
  </si>
  <si>
    <t>m3/d</t>
  </si>
  <si>
    <t>µs/cm</t>
  </si>
  <si>
    <t>6,5</t>
  </si>
  <si>
    <t>8,5</t>
  </si>
  <si>
    <t>7,5</t>
  </si>
  <si>
    <t xml:space="preserve"> </t>
  </si>
  <si>
    <t xml:space="preserve">  </t>
  </si>
  <si>
    <t>17.0.4</t>
  </si>
  <si>
    <t>江西省彭泽县矶山污水厂</t>
  </si>
  <si>
    <t>活性炭</t>
  </si>
  <si>
    <t>cm</t>
  </si>
  <si>
    <r>
      <rPr>
        <sz val="12"/>
        <color indexed="8"/>
        <rFont val="宋体"/>
        <family val="3"/>
        <charset val="134"/>
      </rPr>
      <t>日期</t>
    </r>
    <r>
      <rPr>
        <sz val="12"/>
        <color indexed="8"/>
        <rFont val="Times New Roman"/>
        <family val="1"/>
      </rPr>
      <t xml:space="preserve">   </t>
    </r>
  </si>
  <si>
    <r>
      <rPr>
        <sz val="10"/>
        <color indexed="8"/>
        <rFont val="宋体"/>
        <family val="3"/>
        <charset val="134"/>
      </rPr>
      <t>合计</t>
    </r>
  </si>
  <si>
    <t>≤500</t>
  </si>
  <si>
    <t>二级A池</t>
  </si>
  <si>
    <r>
      <rPr>
        <b/>
        <sz val="10"/>
        <rFont val="Arial"/>
        <family val="2"/>
      </rPr>
      <t>日期</t>
    </r>
  </si>
  <si>
    <t>≤5</t>
  </si>
  <si>
    <t>二级O池</t>
    <phoneticPr fontId="25" type="noConversion"/>
  </si>
  <si>
    <t>m3/d</t>
    <phoneticPr fontId="25" type="noConversion"/>
  </si>
  <si>
    <r>
      <rPr>
        <b/>
        <sz val="12"/>
        <rFont val="Arial"/>
        <family val="2"/>
      </rPr>
      <t>备注</t>
    </r>
  </si>
  <si>
    <r>
      <t>PAC</t>
    </r>
    <r>
      <rPr>
        <sz val="10"/>
        <rFont val="宋体"/>
        <family val="3"/>
        <charset val="134"/>
      </rPr>
      <t>固体</t>
    </r>
  </si>
  <si>
    <r>
      <t>10%PAC</t>
    </r>
    <r>
      <rPr>
        <sz val="10"/>
        <rFont val="宋体"/>
        <family val="3"/>
        <charset val="134"/>
      </rPr>
      <t>液体</t>
    </r>
  </si>
  <si>
    <r>
      <rPr>
        <sz val="10"/>
        <rFont val="宋体"/>
        <family val="3"/>
        <charset val="134"/>
      </rPr>
      <t>片碱</t>
    </r>
  </si>
  <si>
    <r>
      <rPr>
        <sz val="10"/>
        <rFont val="宋体"/>
        <family val="3"/>
        <charset val="134"/>
      </rPr>
      <t>磷酸氢二钾</t>
    </r>
  </si>
  <si>
    <r>
      <rPr>
        <sz val="10"/>
        <rFont val="宋体"/>
        <family val="3"/>
        <charset val="134"/>
      </rPr>
      <t>蒸汽</t>
    </r>
    <phoneticPr fontId="25" type="noConversion"/>
  </si>
  <si>
    <r>
      <t xml:space="preserve"> </t>
    </r>
    <r>
      <rPr>
        <b/>
        <sz val="10"/>
        <color indexed="8"/>
        <rFont val="宋体"/>
        <family val="3"/>
        <charset val="134"/>
      </rPr>
      <t>日期</t>
    </r>
  </si>
  <si>
    <r>
      <rPr>
        <sz val="10"/>
        <rFont val="宋体"/>
        <family val="3"/>
        <charset val="134"/>
      </rPr>
      <t>液态氧</t>
    </r>
    <phoneticPr fontId="25" type="noConversion"/>
  </si>
  <si>
    <r>
      <rPr>
        <sz val="8"/>
        <rFont val="宋体"/>
        <family val="3"/>
        <charset val="134"/>
      </rPr>
      <t>投加量</t>
    </r>
  </si>
  <si>
    <t>6~9</t>
    <phoneticPr fontId="25" type="noConversion"/>
  </si>
  <si>
    <r>
      <t>m</t>
    </r>
    <r>
      <rPr>
        <vertAlign val="superscript"/>
        <sz val="8"/>
        <rFont val="Times New Roman"/>
        <family val="1"/>
      </rPr>
      <t>3</t>
    </r>
    <r>
      <rPr>
        <sz val="8"/>
        <rFont val="Times New Roman"/>
        <family val="1"/>
      </rPr>
      <t>/d</t>
    </r>
  </si>
  <si>
    <r>
      <rPr>
        <sz val="8"/>
        <rFont val="宋体"/>
        <family val="3"/>
        <charset val="134"/>
      </rPr>
      <t>倍</t>
    </r>
  </si>
  <si>
    <t>d</t>
    <phoneticPr fontId="25" type="noConversion"/>
  </si>
  <si>
    <r>
      <rPr>
        <sz val="8"/>
        <rFont val="宋体"/>
        <family val="3"/>
        <charset val="134"/>
      </rPr>
      <t>℃</t>
    </r>
  </si>
  <si>
    <t>mg/L</t>
    <phoneticPr fontId="25" type="noConversion"/>
  </si>
  <si>
    <t>/</t>
    <phoneticPr fontId="25" type="noConversion"/>
  </si>
  <si>
    <r>
      <rPr>
        <sz val="8"/>
        <rFont val="宋体"/>
        <family val="3"/>
        <charset val="134"/>
      </rPr>
      <t>倍</t>
    </r>
    <phoneticPr fontId="25" type="noConversion"/>
  </si>
  <si>
    <r>
      <t>kg/m</t>
    </r>
    <r>
      <rPr>
        <vertAlign val="superscript"/>
        <sz val="8"/>
        <rFont val="Times New Roman"/>
        <family val="1"/>
      </rPr>
      <t>3</t>
    </r>
    <r>
      <rPr>
        <sz val="8"/>
        <rFont val="Times New Roman"/>
        <family val="1"/>
      </rPr>
      <t>.d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</si>
  <si>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10,000</t>
    </r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</si>
  <si>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35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</si>
  <si>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8</t>
    </r>
  </si>
  <si>
    <r>
      <t>6</t>
    </r>
    <r>
      <rPr>
        <sz val="8"/>
        <rFont val="宋体"/>
        <family val="3"/>
        <charset val="134"/>
      </rPr>
      <t>～</t>
    </r>
    <r>
      <rPr>
        <sz val="8"/>
        <rFont val="Times New Roman"/>
        <family val="1"/>
      </rPr>
      <t>9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</si>
  <si>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70</t>
    </r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</si>
  <si>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1,500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</si>
  <si>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200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</si>
  <si>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5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</si>
  <si>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15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</si>
  <si>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100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</si>
  <si>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50</t>
    </r>
    <phoneticPr fontId="25" type="noConversion"/>
  </si>
  <si>
    <r>
      <rPr>
        <sz val="8"/>
        <color theme="1"/>
        <rFont val="宋体"/>
        <family val="3"/>
        <charset val="134"/>
      </rPr>
      <t>≤</t>
    </r>
    <r>
      <rPr>
        <sz val="8"/>
        <color theme="1"/>
        <rFont val="Times New Roman"/>
        <family val="1"/>
      </rPr>
      <t>50</t>
    </r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</si>
  <si>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15</t>
    </r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</si>
  <si>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0.5</t>
    </r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</si>
  <si>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10</t>
    </r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</si>
  <si>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30</t>
    </r>
  </si>
  <si>
    <r>
      <rPr>
        <sz val="7.5"/>
        <rFont val="宋体"/>
        <family val="3"/>
        <charset val="134"/>
      </rPr>
      <t>进水</t>
    </r>
    <r>
      <rPr>
        <sz val="7.5"/>
        <rFont val="Times New Roman"/>
        <family val="1"/>
      </rPr>
      <t>COD</t>
    </r>
    <r>
      <rPr>
        <sz val="7.5"/>
        <rFont val="宋体"/>
        <family val="3"/>
        <charset val="134"/>
      </rPr>
      <t>在线设备目前运行欠佳，后续更新设备（下同）</t>
    </r>
    <phoneticPr fontId="25" type="noConversion"/>
  </si>
  <si>
    <r>
      <rPr>
        <sz val="7.5"/>
        <rFont val="宋体"/>
        <family val="3"/>
        <charset val="134"/>
      </rPr>
      <t>冬季系统温度降至</t>
    </r>
    <r>
      <rPr>
        <sz val="7.5"/>
        <rFont val="Times New Roman"/>
        <family val="1"/>
      </rPr>
      <t>15</t>
    </r>
    <r>
      <rPr>
        <sz val="7.5"/>
        <rFont val="宋体"/>
        <family val="3"/>
        <charset val="134"/>
      </rPr>
      <t>℃以下，</t>
    </r>
    <r>
      <rPr>
        <sz val="7.5"/>
        <rFont val="Times New Roman"/>
        <family val="1"/>
      </rPr>
      <t>12.23</t>
    </r>
    <r>
      <rPr>
        <sz val="7.5"/>
        <rFont val="宋体"/>
        <family val="3"/>
        <charset val="134"/>
      </rPr>
      <t>号系统通入蒸汽，</t>
    </r>
    <r>
      <rPr>
        <sz val="7.5"/>
        <rFont val="Times New Roman"/>
        <family val="1"/>
      </rPr>
      <t>1</t>
    </r>
    <r>
      <rPr>
        <sz val="7.5"/>
        <rFont val="宋体"/>
        <family val="3"/>
        <charset val="134"/>
      </rPr>
      <t>月</t>
    </r>
    <r>
      <rPr>
        <sz val="7.5"/>
        <rFont val="Times New Roman"/>
        <family val="1"/>
      </rPr>
      <t>22</t>
    </r>
    <r>
      <rPr>
        <sz val="7.5"/>
        <rFont val="宋体"/>
        <family val="3"/>
        <charset val="134"/>
      </rPr>
      <t>号因供蒸汽公司停车放假，停止蒸汽，</t>
    </r>
    <r>
      <rPr>
        <sz val="7.5"/>
        <rFont val="Times New Roman"/>
        <family val="1"/>
      </rPr>
      <t>2</t>
    </r>
    <r>
      <rPr>
        <sz val="7.5"/>
        <rFont val="宋体"/>
        <family val="3"/>
        <charset val="134"/>
      </rPr>
      <t>月</t>
    </r>
    <r>
      <rPr>
        <sz val="7.5"/>
        <rFont val="Times New Roman"/>
        <family val="1"/>
      </rPr>
      <t>22</t>
    </r>
    <r>
      <rPr>
        <sz val="7.5"/>
        <rFont val="宋体"/>
        <family val="3"/>
        <charset val="134"/>
      </rPr>
      <t>号系统通入蒸汽；</t>
    </r>
    <phoneticPr fontId="25" type="noConversion"/>
  </si>
  <si>
    <r>
      <rPr>
        <sz val="7.5"/>
        <rFont val="宋体"/>
        <family val="3"/>
        <charset val="134"/>
      </rPr>
      <t>臭氧设备</t>
    </r>
    <r>
      <rPr>
        <sz val="7.5"/>
        <rFont val="Times New Roman"/>
        <family val="1"/>
      </rPr>
      <t>1-4</t>
    </r>
    <r>
      <rPr>
        <sz val="7.5"/>
        <rFont val="宋体"/>
        <family val="3"/>
        <charset val="134"/>
      </rPr>
      <t>号处在调试阶段</t>
    </r>
    <phoneticPr fontId="25" type="noConversion"/>
  </si>
  <si>
    <t>分析用的氨氮试剂断供，氨氮分析缺失</t>
    <phoneticPr fontId="25" type="noConversion"/>
  </si>
  <si>
    <r>
      <rPr>
        <b/>
        <sz val="10"/>
        <rFont val="宋体"/>
        <family val="3"/>
        <charset val="134"/>
      </rPr>
      <t>集水井</t>
    </r>
  </si>
  <si>
    <r>
      <rPr>
        <b/>
        <sz val="10"/>
        <rFont val="Arial"/>
        <family val="2"/>
      </rPr>
      <t>事故池</t>
    </r>
  </si>
  <si>
    <r>
      <rPr>
        <b/>
        <sz val="10"/>
        <rFont val="宋体"/>
        <family val="3"/>
        <charset val="134"/>
      </rPr>
      <t>调节池</t>
    </r>
  </si>
  <si>
    <r>
      <rPr>
        <b/>
        <sz val="10"/>
        <rFont val="宋体"/>
        <family val="3"/>
        <charset val="134"/>
      </rPr>
      <t>初沉池</t>
    </r>
  </si>
  <si>
    <r>
      <rPr>
        <b/>
        <sz val="10"/>
        <rFont val="宋体"/>
        <family val="3"/>
        <charset val="134"/>
      </rPr>
      <t>水解酸化</t>
    </r>
  </si>
  <si>
    <r>
      <rPr>
        <b/>
        <sz val="10"/>
        <rFont val="宋体"/>
        <family val="3"/>
        <charset val="134"/>
      </rPr>
      <t>一级</t>
    </r>
    <r>
      <rPr>
        <b/>
        <sz val="10"/>
        <rFont val="Times New Roman"/>
        <family val="1"/>
      </rPr>
      <t>A</t>
    </r>
    <r>
      <rPr>
        <b/>
        <sz val="10"/>
        <rFont val="宋体"/>
        <family val="3"/>
        <charset val="134"/>
      </rPr>
      <t>池</t>
    </r>
  </si>
  <si>
    <r>
      <rPr>
        <b/>
        <sz val="10"/>
        <rFont val="宋体"/>
        <family val="3"/>
        <charset val="134"/>
      </rPr>
      <t>一级</t>
    </r>
    <r>
      <rPr>
        <b/>
        <sz val="10"/>
        <rFont val="Times New Roman"/>
        <family val="1"/>
      </rPr>
      <t>O</t>
    </r>
    <r>
      <rPr>
        <b/>
        <sz val="10"/>
        <rFont val="宋体"/>
        <family val="3"/>
        <charset val="134"/>
      </rPr>
      <t>池</t>
    </r>
  </si>
  <si>
    <r>
      <rPr>
        <b/>
        <sz val="10"/>
        <rFont val="宋体"/>
        <family val="3"/>
        <charset val="134"/>
      </rPr>
      <t>二沉池</t>
    </r>
  </si>
  <si>
    <r>
      <rPr>
        <b/>
        <sz val="10"/>
        <rFont val="宋体"/>
        <family val="3"/>
        <charset val="134"/>
      </rPr>
      <t>生化运行效果</t>
    </r>
  </si>
  <si>
    <r>
      <t xml:space="preserve"> </t>
    </r>
    <r>
      <rPr>
        <b/>
        <sz val="10"/>
        <rFont val="宋体"/>
        <family val="3"/>
        <charset val="134"/>
      </rPr>
      <t>回流</t>
    </r>
    <r>
      <rPr>
        <b/>
        <sz val="10"/>
        <rFont val="Times New Roman"/>
        <family val="1"/>
      </rPr>
      <t xml:space="preserve"> / </t>
    </r>
    <r>
      <rPr>
        <b/>
        <sz val="10"/>
        <rFont val="宋体"/>
        <family val="3"/>
        <charset val="134"/>
      </rPr>
      <t>剩余污泥</t>
    </r>
    <r>
      <rPr>
        <b/>
        <sz val="10"/>
        <rFont val="Times New Roman"/>
        <family val="1"/>
      </rPr>
      <t xml:space="preserve"> / </t>
    </r>
    <r>
      <rPr>
        <b/>
        <sz val="10"/>
        <rFont val="宋体"/>
        <family val="3"/>
        <charset val="134"/>
      </rPr>
      <t>泥饼</t>
    </r>
  </si>
  <si>
    <r>
      <rPr>
        <b/>
        <sz val="10"/>
        <rFont val="宋体"/>
        <family val="3"/>
        <charset val="134"/>
      </rPr>
      <t>终沉池</t>
    </r>
  </si>
  <si>
    <r>
      <rPr>
        <b/>
        <sz val="10"/>
        <rFont val="宋体"/>
        <family val="3"/>
        <charset val="134"/>
      </rPr>
      <t>二级臭氧池</t>
    </r>
    <phoneticPr fontId="25" type="noConversion"/>
  </si>
  <si>
    <r>
      <rPr>
        <b/>
        <sz val="10"/>
        <rFont val="宋体"/>
        <family val="3"/>
        <charset val="134"/>
      </rPr>
      <t>活性炭滤池</t>
    </r>
    <phoneticPr fontId="25" type="noConversion"/>
  </si>
  <si>
    <r>
      <rPr>
        <b/>
        <sz val="10"/>
        <rFont val="宋体"/>
        <family val="3"/>
        <charset val="134"/>
      </rPr>
      <t>排放池</t>
    </r>
  </si>
  <si>
    <r>
      <rPr>
        <b/>
        <sz val="10"/>
        <rFont val="宋体"/>
        <family val="3"/>
        <charset val="134"/>
      </rPr>
      <t>系统运行效果</t>
    </r>
  </si>
  <si>
    <r>
      <rPr>
        <b/>
        <sz val="10"/>
        <color indexed="8"/>
        <rFont val="宋体"/>
        <family val="3"/>
        <charset val="134"/>
      </rPr>
      <t>兄弟医药</t>
    </r>
    <r>
      <rPr>
        <b/>
        <sz val="10"/>
        <color indexed="8"/>
        <rFont val="Times New Roman"/>
        <family val="1"/>
      </rPr>
      <t>(Qmax=3,000m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</si>
  <si>
    <r>
      <t>m</t>
    </r>
    <r>
      <rPr>
        <vertAlign val="superscript"/>
        <sz val="8"/>
        <color indexed="8"/>
        <rFont val="Times New Roman"/>
        <family val="1"/>
      </rPr>
      <t>3</t>
    </r>
    <r>
      <rPr>
        <sz val="8"/>
        <color indexed="8"/>
        <rFont val="Times New Roman"/>
        <family val="1"/>
      </rPr>
      <t>/d</t>
    </r>
  </si>
  <si>
    <t xml:space="preserve"> </t>
    <phoneticPr fontId="25" type="noConversion"/>
  </si>
  <si>
    <t>停电</t>
    <phoneticPr fontId="25" type="noConversion"/>
  </si>
  <si>
    <t>mL/g</t>
    <phoneticPr fontId="25" type="noConversion"/>
  </si>
  <si>
    <r>
      <rPr>
        <b/>
        <sz val="10"/>
        <rFont val="宋体"/>
        <family val="3"/>
        <charset val="134"/>
      </rPr>
      <t>一级臭氧池</t>
    </r>
    <r>
      <rPr>
        <b/>
        <sz val="10"/>
        <rFont val="Times New Roman"/>
        <family val="1"/>
      </rPr>
      <t/>
    </r>
    <phoneticPr fontId="25" type="noConversion"/>
  </si>
  <si>
    <r>
      <rPr>
        <b/>
        <sz val="10"/>
        <rFont val="宋体"/>
        <family val="3"/>
        <charset val="134"/>
      </rPr>
      <t>后置</t>
    </r>
    <r>
      <rPr>
        <b/>
        <sz val="10"/>
        <rFont val="Times New Roman"/>
        <family val="1"/>
      </rPr>
      <t>CBR</t>
    </r>
    <phoneticPr fontId="25" type="noConversion"/>
  </si>
  <si>
    <t>COB运行效果</t>
    <phoneticPr fontId="25" type="noConversion"/>
  </si>
  <si>
    <t>Level</t>
  </si>
  <si>
    <t>(m)</t>
    <phoneticPr fontId="25" type="noConversion"/>
  </si>
  <si>
    <t>(%)</t>
  </si>
  <si>
    <t>江西省彭泽县矶山污水厂</t>
    <phoneticPr fontId="25" type="noConversion"/>
  </si>
  <si>
    <t>葡萄糖（固）</t>
    <phoneticPr fontId="51" type="noConversion"/>
  </si>
  <si>
    <r>
      <t>50%</t>
    </r>
    <r>
      <rPr>
        <sz val="10"/>
        <color indexed="8"/>
        <rFont val="宋体"/>
        <family val="3"/>
        <charset val="134"/>
      </rPr>
      <t>葡萄糖</t>
    </r>
    <phoneticPr fontId="51" type="noConversion"/>
  </si>
  <si>
    <t>甲醇</t>
    <phoneticPr fontId="51" type="noConversion"/>
  </si>
  <si>
    <t>NaOH</t>
  </si>
  <si>
    <t>10%PAC</t>
  </si>
  <si>
    <t>kg</t>
  </si>
  <si>
    <t>t</t>
  </si>
  <si>
    <r>
      <t>m</t>
    </r>
    <r>
      <rPr>
        <vertAlign val="superscript"/>
        <sz val="12"/>
        <rFont val="Times New Roman"/>
        <family val="1"/>
      </rPr>
      <t>3</t>
    </r>
    <phoneticPr fontId="25" type="noConversion"/>
  </si>
  <si>
    <r>
      <t xml:space="preserve"> </t>
    </r>
    <r>
      <rPr>
        <sz val="12"/>
        <color indexed="8"/>
        <rFont val="宋体"/>
        <family val="3"/>
        <charset val="134"/>
      </rPr>
      <t>月份</t>
    </r>
    <phoneticPr fontId="25" type="noConversion"/>
  </si>
  <si>
    <t>液氧罐移装，投加活性炭</t>
    <phoneticPr fontId="51" type="noConversion"/>
  </si>
  <si>
    <t>药剂\蒸汽消耗</t>
    <phoneticPr fontId="25" type="noConversion"/>
  </si>
  <si>
    <r>
      <rPr>
        <sz val="8"/>
        <rFont val="宋体"/>
        <family val="3"/>
        <charset val="134"/>
      </rPr>
      <t>≤</t>
    </r>
    <r>
      <rPr>
        <sz val="8"/>
        <rFont val="Times New Roman"/>
        <family val="1"/>
      </rPr>
      <t>10</t>
    </r>
    <phoneticPr fontId="25" type="noConversion"/>
  </si>
  <si>
    <t>矶山污水厂污泥处置量</t>
    <phoneticPr fontId="25" type="noConversion"/>
  </si>
  <si>
    <t>污泥处置量（t）</t>
    <phoneticPr fontId="25" type="noConversion"/>
  </si>
  <si>
    <t>液氧罐移装，重启活性炭投加</t>
    <phoneticPr fontId="25" type="noConversion"/>
  </si>
  <si>
    <t>企业排水</t>
    <phoneticPr fontId="25" type="noConversion"/>
  </si>
  <si>
    <r>
      <rPr>
        <sz val="12"/>
        <color indexed="8"/>
        <rFont val="宋体"/>
        <family val="3"/>
        <charset val="134"/>
      </rPr>
      <t>调节池出水</t>
    </r>
    <r>
      <rPr>
        <sz val="12"/>
        <color indexed="8"/>
        <rFont val="Times New Roman"/>
        <family val="1"/>
      </rPr>
      <t xml:space="preserve">                              </t>
    </r>
    <phoneticPr fontId="25" type="noConversion"/>
  </si>
  <si>
    <r>
      <rPr>
        <sz val="12"/>
        <color indexed="8"/>
        <rFont val="宋体"/>
        <family val="3"/>
        <charset val="134"/>
      </rPr>
      <t>排水量</t>
    </r>
    <r>
      <rPr>
        <sz val="12"/>
        <color indexed="8"/>
        <rFont val="Times New Roman"/>
        <family val="1"/>
      </rPr>
      <t xml:space="preserve">                          </t>
    </r>
    <phoneticPr fontId="25" type="noConversion"/>
  </si>
  <si>
    <t>出水巴歇尔槽选型偏大，存在误差，后期调整；另有臭氧除沫喷淋水进入系统</t>
    <phoneticPr fontId="25" type="noConversion"/>
  </si>
  <si>
    <t>排泥量（t)</t>
    <phoneticPr fontId="25" type="noConversion"/>
  </si>
  <si>
    <t>NTU</t>
    <phoneticPr fontId="25" type="noConversion"/>
  </si>
  <si>
    <r>
      <t>TOC</t>
    </r>
    <r>
      <rPr>
        <sz val="7.5"/>
        <rFont val="宋体"/>
        <family val="3"/>
        <charset val="134"/>
      </rPr>
      <t>仪器故障，</t>
    </r>
    <r>
      <rPr>
        <sz val="7.5"/>
        <rFont val="Times New Roman"/>
        <family val="1"/>
      </rPr>
      <t>TOC</t>
    </r>
    <r>
      <rPr>
        <sz val="7.5"/>
        <rFont val="宋体"/>
        <family val="3"/>
        <charset val="134"/>
      </rPr>
      <t>未做分析，下同</t>
    </r>
    <phoneticPr fontId="25" type="noConversion"/>
  </si>
  <si>
    <t>进出水量统计</t>
    <phoneticPr fontId="25" type="noConversion"/>
  </si>
  <si>
    <t>差值</t>
    <phoneticPr fontId="25" type="noConversion"/>
  </si>
  <si>
    <r>
      <rPr>
        <sz val="7.5"/>
        <rFont val="宋体"/>
        <family val="3"/>
        <charset val="134"/>
      </rPr>
      <t>仪器故障，</t>
    </r>
    <r>
      <rPr>
        <sz val="7.5"/>
        <rFont val="Times New Roman"/>
        <family val="1"/>
      </rPr>
      <t>TOC</t>
    </r>
    <r>
      <rPr>
        <sz val="7.5"/>
        <rFont val="宋体"/>
        <family val="3"/>
        <charset val="134"/>
      </rPr>
      <t>分析有误，下同</t>
    </r>
    <phoneticPr fontId="25" type="noConversion"/>
  </si>
  <si>
    <t>COD</t>
    <phoneticPr fontId="25" type="noConversion"/>
  </si>
  <si>
    <t>Q</t>
    <phoneticPr fontId="25" type="noConversion"/>
  </si>
  <si>
    <t>%</t>
    <phoneticPr fontId="25" type="noConversion"/>
  </si>
  <si>
    <r>
      <rPr>
        <b/>
        <sz val="10"/>
        <color indexed="8"/>
        <rFont val="宋体"/>
        <family val="3"/>
        <charset val="134"/>
      </rPr>
      <t>贝特利</t>
    </r>
    <r>
      <rPr>
        <b/>
        <sz val="10"/>
        <color indexed="8"/>
        <rFont val="Times New Roman"/>
        <family val="1"/>
      </rPr>
      <t>(Qmax=150m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</t>
    </r>
    <r>
      <rPr>
        <b/>
        <sz val="10"/>
        <color indexed="8"/>
        <rFont val="宋体"/>
        <family val="3"/>
        <charset val="134"/>
      </rPr>
      <t>）</t>
    </r>
    <phoneticPr fontId="25" type="noConversion"/>
  </si>
  <si>
    <r>
      <rPr>
        <sz val="10"/>
        <color indexed="8"/>
        <rFont val="宋体"/>
        <family val="3"/>
        <charset val="134"/>
      </rPr>
      <t>本月总水量含全鑫过去</t>
    </r>
    <r>
      <rPr>
        <sz val="10"/>
        <color indexed="8"/>
        <rFont val="Times New Roman"/>
        <family val="1"/>
      </rPr>
      <t>6</t>
    </r>
    <r>
      <rPr>
        <sz val="10"/>
        <color indexed="8"/>
        <rFont val="宋体"/>
        <family val="3"/>
        <charset val="134"/>
      </rPr>
      <t>个月的总水量</t>
    </r>
    <phoneticPr fontId="25" type="noConversion"/>
  </si>
  <si>
    <t>/</t>
    <phoneticPr fontId="25" type="noConversion"/>
  </si>
  <si>
    <r>
      <rPr>
        <sz val="10"/>
        <color indexed="8"/>
        <rFont val="宋体"/>
        <family val="3"/>
        <charset val="134"/>
      </rPr>
      <t>电量</t>
    </r>
    <r>
      <rPr>
        <sz val="10"/>
        <color indexed="8"/>
        <rFont val="Times New Roman"/>
        <family val="1"/>
      </rPr>
      <t xml:space="preserve">                   </t>
    </r>
  </si>
  <si>
    <r>
      <rPr>
        <sz val="10"/>
        <color indexed="8"/>
        <rFont val="宋体"/>
        <family val="3"/>
        <charset val="134"/>
      </rPr>
      <t>金额</t>
    </r>
    <r>
      <rPr>
        <sz val="10"/>
        <color indexed="8"/>
        <rFont val="Times New Roman"/>
        <family val="1"/>
      </rPr>
      <t xml:space="preserve">                                         </t>
    </r>
  </si>
  <si>
    <r>
      <rPr>
        <sz val="10"/>
        <color indexed="8"/>
        <rFont val="宋体"/>
        <family val="3"/>
        <charset val="134"/>
      </rPr>
      <t>用量</t>
    </r>
    <r>
      <rPr>
        <sz val="10"/>
        <color indexed="8"/>
        <rFont val="Times New Roman"/>
        <family val="1"/>
      </rPr>
      <t xml:space="preserve">                              </t>
    </r>
  </si>
  <si>
    <r>
      <rPr>
        <sz val="10"/>
        <color indexed="8"/>
        <rFont val="宋体"/>
        <family val="3"/>
        <charset val="134"/>
      </rPr>
      <t>金额</t>
    </r>
    <r>
      <rPr>
        <sz val="10"/>
        <color indexed="8"/>
        <rFont val="Times New Roman"/>
        <family val="1"/>
      </rPr>
      <t xml:space="preserve">                          </t>
    </r>
  </si>
  <si>
    <r>
      <t>KH</t>
    </r>
    <r>
      <rPr>
        <vertAlign val="subscript"/>
        <sz val="10"/>
        <color indexed="8"/>
        <rFont val="Times New Roman"/>
        <family val="1"/>
      </rPr>
      <t>2</t>
    </r>
    <r>
      <rPr>
        <sz val="10"/>
        <color indexed="8"/>
        <rFont val="Times New Roman"/>
        <family val="1"/>
      </rPr>
      <t>PO</t>
    </r>
    <r>
      <rPr>
        <vertAlign val="subscript"/>
        <sz val="10"/>
        <color indexed="8"/>
        <rFont val="Times New Roman"/>
        <family val="1"/>
      </rPr>
      <t>4</t>
    </r>
  </si>
  <si>
    <r>
      <t>50%</t>
    </r>
    <r>
      <rPr>
        <sz val="10"/>
        <color rgb="FF000000"/>
        <rFont val="宋体"/>
        <family val="3"/>
        <charset val="134"/>
      </rPr>
      <t>葡萄糖</t>
    </r>
    <phoneticPr fontId="25" type="noConversion"/>
  </si>
  <si>
    <r>
      <t>PAC(</t>
    </r>
    <r>
      <rPr>
        <sz val="10"/>
        <color rgb="FF000000"/>
        <rFont val="宋体"/>
        <family val="3"/>
        <charset val="134"/>
      </rPr>
      <t>固体</t>
    </r>
    <r>
      <rPr>
        <sz val="10"/>
        <color rgb="FF000000"/>
        <rFont val="Times New Roman"/>
        <family val="1"/>
      </rPr>
      <t>)</t>
    </r>
    <phoneticPr fontId="25" type="noConversion"/>
  </si>
  <si>
    <r>
      <rPr>
        <sz val="10"/>
        <color indexed="8"/>
        <rFont val="宋体"/>
        <family val="3"/>
        <charset val="134"/>
      </rPr>
      <t>活性炭</t>
    </r>
  </si>
  <si>
    <r>
      <rPr>
        <sz val="10"/>
        <color indexed="8"/>
        <rFont val="宋体"/>
        <family val="3"/>
        <charset val="134"/>
      </rPr>
      <t>合计</t>
    </r>
    <r>
      <rPr>
        <sz val="10"/>
        <color indexed="8"/>
        <rFont val="Times New Roman"/>
        <family val="1"/>
      </rPr>
      <t xml:space="preserve">                         </t>
    </r>
  </si>
  <si>
    <r>
      <t xml:space="preserve"> </t>
    </r>
    <r>
      <rPr>
        <b/>
        <sz val="10"/>
        <color indexed="8"/>
        <rFont val="宋体"/>
        <family val="3"/>
        <charset val="134"/>
      </rPr>
      <t>月份</t>
    </r>
  </si>
  <si>
    <t>2.4.4</t>
    <phoneticPr fontId="25" type="noConversion"/>
  </si>
  <si>
    <r>
      <rPr>
        <sz val="7.5"/>
        <rFont val="宋体"/>
        <family val="3"/>
        <charset val="134"/>
      </rPr>
      <t>臭氧</t>
    </r>
    <r>
      <rPr>
        <sz val="7.5"/>
        <rFont val="Times New Roman"/>
        <family val="1"/>
      </rPr>
      <t>B</t>
    </r>
    <r>
      <rPr>
        <sz val="7.5"/>
        <rFont val="宋体"/>
        <family val="3"/>
        <charset val="134"/>
      </rPr>
      <t>系统修复完毕，从</t>
    </r>
    <r>
      <rPr>
        <sz val="7.5"/>
        <rFont val="Times New Roman"/>
        <family val="1"/>
      </rPr>
      <t>A</t>
    </r>
    <r>
      <rPr>
        <sz val="7.5"/>
        <rFont val="宋体"/>
        <family val="3"/>
        <charset val="134"/>
      </rPr>
      <t>系统切换至</t>
    </r>
    <r>
      <rPr>
        <sz val="7.5"/>
        <rFont val="Times New Roman"/>
        <family val="1"/>
      </rPr>
      <t>B</t>
    </r>
    <r>
      <rPr>
        <sz val="7.5"/>
        <rFont val="宋体"/>
        <family val="3"/>
        <charset val="134"/>
      </rPr>
      <t>系统</t>
    </r>
    <phoneticPr fontId="25" type="noConversion"/>
  </si>
  <si>
    <r>
      <t>Q</t>
    </r>
    <r>
      <rPr>
        <vertAlign val="subscript"/>
        <sz val="8"/>
        <rFont val="宋体"/>
        <family val="3"/>
        <charset val="134"/>
      </rPr>
      <t>企业</t>
    </r>
    <phoneticPr fontId="25" type="noConversion"/>
  </si>
  <si>
    <r>
      <t>pH</t>
    </r>
    <r>
      <rPr>
        <vertAlign val="subscript"/>
        <sz val="8"/>
        <rFont val="宋体"/>
        <family val="3"/>
        <charset val="134"/>
      </rPr>
      <t>在线</t>
    </r>
  </si>
  <si>
    <r>
      <t>COD</t>
    </r>
    <r>
      <rPr>
        <vertAlign val="subscript"/>
        <sz val="8"/>
        <rFont val="宋体"/>
        <family val="3"/>
        <charset val="134"/>
      </rPr>
      <t>在线</t>
    </r>
  </si>
  <si>
    <r>
      <t>TP</t>
    </r>
    <r>
      <rPr>
        <vertAlign val="subscript"/>
        <sz val="8"/>
        <rFont val="宋体"/>
        <family val="3"/>
        <charset val="134"/>
      </rPr>
      <t>在线</t>
    </r>
  </si>
  <si>
    <r>
      <t>NH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</si>
  <si>
    <r>
      <t>NO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</si>
  <si>
    <r>
      <t>SV</t>
    </r>
    <r>
      <rPr>
        <vertAlign val="subscript"/>
        <sz val="8"/>
        <rFont val="Times New Roman"/>
        <family val="1"/>
      </rPr>
      <t>30</t>
    </r>
  </si>
  <si>
    <r>
      <t>NH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  <r>
      <rPr>
        <vertAlign val="subscript"/>
        <sz val="8"/>
        <rFont val="宋体"/>
        <family val="3"/>
        <charset val="134"/>
      </rPr>
      <t>在线</t>
    </r>
    <phoneticPr fontId="25" type="noConversion"/>
  </si>
  <si>
    <r>
      <t>TN</t>
    </r>
    <r>
      <rPr>
        <vertAlign val="subscript"/>
        <sz val="8"/>
        <rFont val="宋体"/>
        <family val="3"/>
        <charset val="134"/>
      </rPr>
      <t>在线</t>
    </r>
  </si>
  <si>
    <t>NH3-N</t>
  </si>
  <si>
    <r>
      <rPr>
        <b/>
        <sz val="10"/>
        <color indexed="8"/>
        <rFont val="宋体"/>
        <family val="3"/>
        <charset val="134"/>
      </rPr>
      <t>地下水位点</t>
    </r>
    <r>
      <rPr>
        <b/>
        <sz val="10"/>
        <color indexed="8"/>
        <rFont val="Times New Roman"/>
        <family val="1"/>
      </rPr>
      <t>3(</t>
    </r>
    <r>
      <rPr>
        <b/>
        <sz val="10"/>
        <color indexed="8"/>
        <rFont val="宋体"/>
        <family val="3"/>
        <charset val="134"/>
      </rPr>
      <t>强盛油墨</t>
    </r>
    <r>
      <rPr>
        <b/>
        <sz val="10"/>
        <color indexed="8"/>
        <rFont val="Times New Roman"/>
        <family val="1"/>
      </rPr>
      <t>)</t>
    </r>
    <phoneticPr fontId="25" type="noConversion"/>
  </si>
  <si>
    <t>地下水位点1（利凯农药厂内）</t>
    <phoneticPr fontId="25" type="noConversion"/>
  </si>
  <si>
    <t>地下水位点2（利凯农药厂外）</t>
    <phoneticPr fontId="25" type="noConversion"/>
  </si>
  <si>
    <r>
      <t>m</t>
    </r>
    <r>
      <rPr>
        <b/>
        <vertAlign val="superscript"/>
        <sz val="7.5"/>
        <color indexed="8"/>
        <rFont val="Times New Roman"/>
        <family val="1"/>
      </rPr>
      <t>3</t>
    </r>
  </si>
  <si>
    <r>
      <rPr>
        <b/>
        <sz val="7.5"/>
        <color indexed="8"/>
        <rFont val="宋体"/>
        <family val="3"/>
        <charset val="134"/>
      </rPr>
      <t>元</t>
    </r>
  </si>
  <si>
    <t>t</t>
    <phoneticPr fontId="25" type="noConversion"/>
  </si>
  <si>
    <r>
      <rPr>
        <b/>
        <sz val="7.5"/>
        <color indexed="8"/>
        <rFont val="宋体"/>
        <family val="3"/>
        <charset val="134"/>
      </rPr>
      <t>元</t>
    </r>
    <r>
      <rPr>
        <b/>
        <sz val="7.5"/>
        <color indexed="8"/>
        <rFont val="Times New Roman"/>
        <family val="1"/>
      </rPr>
      <t>/m</t>
    </r>
    <r>
      <rPr>
        <b/>
        <vertAlign val="superscript"/>
        <sz val="7.5"/>
        <color indexed="8"/>
        <rFont val="Times New Roman"/>
        <family val="1"/>
      </rPr>
      <t>3</t>
    </r>
  </si>
  <si>
    <r>
      <rPr>
        <b/>
        <sz val="10"/>
        <color indexed="8"/>
        <rFont val="宋体"/>
        <family val="3"/>
        <charset val="134"/>
      </rPr>
      <t>地下水位点</t>
    </r>
    <r>
      <rPr>
        <b/>
        <sz val="10"/>
        <color indexed="8"/>
        <rFont val="Times New Roman"/>
        <family val="1"/>
      </rPr>
      <t>4(</t>
    </r>
    <r>
      <rPr>
        <b/>
        <sz val="10"/>
        <color indexed="8"/>
        <rFont val="宋体"/>
        <family val="3"/>
        <charset val="134"/>
      </rPr>
      <t>沿山沟地下水，小事故池</t>
    </r>
    <r>
      <rPr>
        <b/>
        <sz val="10"/>
        <color indexed="8"/>
        <rFont val="Times New Roman"/>
        <family val="1"/>
      </rPr>
      <t>)</t>
    </r>
    <phoneticPr fontId="25" type="noConversion"/>
  </si>
  <si>
    <t>51..9</t>
    <phoneticPr fontId="25" type="noConversion"/>
  </si>
  <si>
    <r>
      <t>NH</t>
    </r>
    <r>
      <rPr>
        <b/>
        <vertAlign val="sub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-N</t>
    </r>
  </si>
  <si>
    <r>
      <rPr>
        <sz val="10"/>
        <color indexed="8"/>
        <rFont val="宋体"/>
        <family val="3"/>
        <charset val="134"/>
      </rPr>
      <t>日期</t>
    </r>
  </si>
  <si>
    <r>
      <rPr>
        <b/>
        <sz val="10"/>
        <color indexed="8"/>
        <rFont val="宋体"/>
        <family val="3"/>
        <charset val="134"/>
      </rPr>
      <t>总水量</t>
    </r>
  </si>
  <si>
    <t xml:space="preserve"> </t>
    <phoneticPr fontId="25" type="noConversion"/>
  </si>
  <si>
    <t>注：调节池出水无流量计，靠泵的功率换算的流量偏低，鉴于调节池液位变化不大，以企业水量作为调节池出水量</t>
    <phoneticPr fontId="25" type="noConversion"/>
  </si>
  <si>
    <t>调节池出水无流量计，靠泵的功率换算的流量偏低，鉴于调节池液位变化不大，以企业水量作为调节池出水量</t>
    <phoneticPr fontId="25" type="noConversion"/>
  </si>
  <si>
    <r>
      <t>2</t>
    </r>
    <r>
      <rPr>
        <sz val="8"/>
        <color indexed="8"/>
        <rFont val="宋体"/>
        <family val="3"/>
        <charset val="134"/>
      </rPr>
      <t>月间歇运行</t>
    </r>
    <phoneticPr fontId="25" type="noConversion"/>
  </si>
  <si>
    <t>158/</t>
    <phoneticPr fontId="25" type="noConversion"/>
  </si>
  <si>
    <r>
      <rPr>
        <sz val="7.5"/>
        <rFont val="宋体"/>
        <family val="3"/>
        <charset val="134"/>
      </rPr>
      <t>进水在线</t>
    </r>
    <r>
      <rPr>
        <sz val="7.5"/>
        <rFont val="Times New Roman"/>
        <family val="1"/>
      </rPr>
      <t>TN</t>
    </r>
    <r>
      <rPr>
        <sz val="7.5"/>
        <rFont val="宋体"/>
        <family val="3"/>
        <charset val="134"/>
      </rPr>
      <t>环保局未要求测量</t>
    </r>
    <phoneticPr fontId="25" type="noConversion"/>
  </si>
  <si>
    <t>博瑞德（九江）水务运行数据</t>
    <phoneticPr fontId="25" type="noConversion"/>
  </si>
  <si>
    <t>企业来水水质分析</t>
    <phoneticPr fontId="25" type="noConversion"/>
  </si>
  <si>
    <t>7.8/9</t>
    <phoneticPr fontId="25" type="noConversion"/>
  </si>
  <si>
    <r>
      <t>11</t>
    </r>
    <r>
      <rPr>
        <sz val="7.5"/>
        <rFont val="宋体"/>
        <family val="3"/>
        <charset val="134"/>
      </rPr>
      <t>月</t>
    </r>
    <r>
      <rPr>
        <sz val="7.5"/>
        <rFont val="Times New Roman"/>
        <family val="1"/>
      </rPr>
      <t>7</t>
    </r>
    <r>
      <rPr>
        <sz val="7.5"/>
        <rFont val="宋体"/>
        <family val="3"/>
        <charset val="134"/>
      </rPr>
      <t>日至</t>
    </r>
    <r>
      <rPr>
        <sz val="7.5"/>
        <rFont val="Times New Roman"/>
        <family val="1"/>
      </rPr>
      <t>11</t>
    </r>
    <r>
      <rPr>
        <sz val="7.5"/>
        <rFont val="宋体"/>
        <family val="3"/>
        <charset val="134"/>
      </rPr>
      <t>月</t>
    </r>
    <r>
      <rPr>
        <sz val="7.5"/>
        <rFont val="Times New Roman"/>
        <family val="1"/>
      </rPr>
      <t>15</t>
    </r>
    <r>
      <rPr>
        <sz val="7.5"/>
        <rFont val="宋体"/>
        <family val="3"/>
        <charset val="134"/>
      </rPr>
      <t>日出水在线</t>
    </r>
    <r>
      <rPr>
        <sz val="7.5"/>
        <rFont val="Times New Roman"/>
        <family val="1"/>
      </rPr>
      <t>TN</t>
    </r>
    <r>
      <rPr>
        <sz val="7.5"/>
        <rFont val="宋体"/>
        <family val="3"/>
        <charset val="134"/>
      </rPr>
      <t>设备异常，按环保局要求</t>
    </r>
    <r>
      <rPr>
        <sz val="7.5"/>
        <rFont val="Times New Roman"/>
        <family val="1"/>
      </rPr>
      <t>6</t>
    </r>
    <r>
      <rPr>
        <sz val="7.5"/>
        <rFont val="宋体"/>
        <family val="3"/>
        <charset val="134"/>
      </rPr>
      <t>小时手工分析</t>
    </r>
    <r>
      <rPr>
        <sz val="7.5"/>
        <rFont val="Times New Roman"/>
        <family val="1"/>
      </rPr>
      <t>1</t>
    </r>
    <r>
      <rPr>
        <sz val="7.5"/>
        <rFont val="宋体"/>
        <family val="3"/>
        <charset val="134"/>
      </rPr>
      <t>次上传至省平台</t>
    </r>
    <phoneticPr fontId="25" type="noConversion"/>
  </si>
  <si>
    <r>
      <t>11</t>
    </r>
    <r>
      <rPr>
        <sz val="7.5"/>
        <rFont val="宋体"/>
        <family val="3"/>
        <charset val="134"/>
      </rPr>
      <t>月</t>
    </r>
    <r>
      <rPr>
        <sz val="7.5"/>
        <rFont val="Times New Roman"/>
        <family val="1"/>
      </rPr>
      <t>5</t>
    </r>
    <r>
      <rPr>
        <sz val="7.5"/>
        <rFont val="宋体"/>
        <family val="3"/>
        <charset val="134"/>
      </rPr>
      <t>日进水氨氮在线设备仪器面板故障，已返厂进行维修</t>
    </r>
    <phoneticPr fontId="25" type="noConversion"/>
  </si>
  <si>
    <r>
      <t>分析室紫外可见分光光度计仪器故障，已返厂检修。</t>
    </r>
    <r>
      <rPr>
        <sz val="7.5"/>
        <rFont val="Times New Roman"/>
        <family val="1"/>
      </rPr>
      <t>NO</t>
    </r>
    <r>
      <rPr>
        <vertAlign val="subscript"/>
        <sz val="7.5"/>
        <rFont val="Times New Roman"/>
        <family val="1"/>
      </rPr>
      <t>3</t>
    </r>
    <r>
      <rPr>
        <sz val="7.5"/>
        <rFont val="Times New Roman"/>
        <family val="1"/>
      </rPr>
      <t>-N</t>
    </r>
    <r>
      <rPr>
        <sz val="7.5"/>
        <rFont val="宋体"/>
        <family val="3"/>
        <charset val="134"/>
      </rPr>
      <t>近期未测</t>
    </r>
  </si>
  <si>
    <r>
      <t>10</t>
    </r>
    <r>
      <rPr>
        <sz val="8"/>
        <rFont val="宋体"/>
        <family val="1"/>
        <charset val="134"/>
      </rPr>
      <t>月因远邦药业排水异常，导致二沉池出水</t>
    </r>
    <r>
      <rPr>
        <sz val="8"/>
        <rFont val="Times New Roman"/>
        <family val="1"/>
      </rPr>
      <t>TOC&gt;30mg/L,</t>
    </r>
    <r>
      <rPr>
        <sz val="8"/>
        <rFont val="宋体"/>
        <family val="1"/>
        <charset val="134"/>
      </rPr>
      <t>应急投加活性炭</t>
    </r>
    <phoneticPr fontId="25" type="noConversion"/>
  </si>
  <si>
    <r>
      <t>11</t>
    </r>
    <r>
      <rPr>
        <sz val="8"/>
        <rFont val="宋体"/>
        <family val="1"/>
        <charset val="134"/>
      </rPr>
      <t>月中旬兄弟药业排水</t>
    </r>
    <r>
      <rPr>
        <sz val="8"/>
        <rFont val="Times New Roman"/>
        <family val="1"/>
      </rPr>
      <t>TOC</t>
    </r>
    <r>
      <rPr>
        <sz val="8"/>
        <rFont val="宋体"/>
        <family val="1"/>
        <charset val="134"/>
      </rPr>
      <t>上涨</t>
    </r>
    <r>
      <rPr>
        <sz val="8"/>
        <rFont val="Times New Roman"/>
        <family val="1"/>
      </rPr>
      <t>15mg/L</t>
    </r>
    <r>
      <rPr>
        <sz val="8"/>
        <rFont val="宋体"/>
        <family val="1"/>
        <charset val="134"/>
      </rPr>
      <t>及排水</t>
    </r>
    <r>
      <rPr>
        <sz val="8"/>
        <rFont val="Times New Roman"/>
        <family val="1"/>
      </rPr>
      <t>TN&gt;60mg/L</t>
    </r>
    <r>
      <rPr>
        <sz val="8"/>
        <rFont val="宋体"/>
        <family val="1"/>
        <charset val="134"/>
      </rPr>
      <t>。科苑、兴达排水</t>
    </r>
    <r>
      <rPr>
        <sz val="8"/>
        <rFont val="Times New Roman"/>
        <family val="1"/>
      </rPr>
      <t>TN&gt;70mg/L</t>
    </r>
    <r>
      <rPr>
        <sz val="8"/>
        <rFont val="宋体"/>
        <family val="1"/>
        <charset val="134"/>
      </rPr>
      <t>。导致整体消耗量上涨</t>
    </r>
    <r>
      <rPr>
        <sz val="8"/>
        <rFont val="Times New Roman"/>
        <family val="1"/>
      </rPr>
      <t xml:space="preserve"> </t>
    </r>
    <phoneticPr fontId="25" type="noConversion"/>
  </si>
  <si>
    <t>8..41</t>
    <phoneticPr fontId="25" type="noConversion"/>
  </si>
  <si>
    <t>mg/L</t>
    <phoneticPr fontId="25" type="noConversion"/>
  </si>
  <si>
    <r>
      <t>m</t>
    </r>
    <r>
      <rPr>
        <vertAlign val="superscript"/>
        <sz val="8"/>
        <rFont val="Times New Roman"/>
        <family val="1"/>
      </rPr>
      <t>3</t>
    </r>
    <r>
      <rPr>
        <sz val="8"/>
        <rFont val="Times New Roman"/>
        <family val="1"/>
      </rPr>
      <t>/h</t>
    </r>
    <phoneticPr fontId="25" type="noConversion"/>
  </si>
  <si>
    <r>
      <t>g/m</t>
    </r>
    <r>
      <rPr>
        <vertAlign val="superscript"/>
        <sz val="8"/>
        <rFont val="Times New Roman"/>
        <family val="1"/>
      </rPr>
      <t>3</t>
    </r>
    <phoneticPr fontId="25" type="noConversion"/>
  </si>
  <si>
    <t>kg/d</t>
    <phoneticPr fontId="25" type="noConversion"/>
  </si>
  <si>
    <r>
      <rPr>
        <b/>
        <sz val="10"/>
        <color indexed="8"/>
        <rFont val="宋体"/>
        <family val="3"/>
        <charset val="134"/>
      </rPr>
      <t>心连心</t>
    </r>
    <r>
      <rPr>
        <b/>
        <sz val="10"/>
        <color indexed="8"/>
        <rFont val="Times New Roman"/>
        <family val="1"/>
      </rPr>
      <t>(Qmax=6,000m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</si>
  <si>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sz val="7.5"/>
        <rFont val="宋体"/>
        <family val="3"/>
        <charset val="134"/>
      </rPr>
      <t>心连心有</t>
    </r>
    <r>
      <rPr>
        <sz val="7.5"/>
        <rFont val="Times New Roman"/>
        <family val="1"/>
      </rPr>
      <t>2,000m³</t>
    </r>
    <r>
      <rPr>
        <sz val="7.5"/>
        <rFont val="宋体"/>
        <family val="3"/>
        <charset val="134"/>
      </rPr>
      <t>污水直接进调节池，另外一部分进一级臭氧，下同</t>
    </r>
    <phoneticPr fontId="25" type="noConversion"/>
  </si>
  <si>
    <r>
      <t>TOC</t>
    </r>
    <r>
      <rPr>
        <sz val="7.5"/>
        <rFont val="宋体"/>
        <family val="3"/>
        <charset val="134"/>
      </rPr>
      <t>仪器故障，</t>
    </r>
    <r>
      <rPr>
        <sz val="7.5"/>
        <rFont val="Times New Roman"/>
        <family val="1"/>
      </rPr>
      <t>TOC/TN</t>
    </r>
    <r>
      <rPr>
        <sz val="7.5"/>
        <rFont val="宋体"/>
        <family val="3"/>
        <charset val="134"/>
      </rPr>
      <t>未做分析，下同，预计本周修复</t>
    </r>
    <phoneticPr fontId="25" type="noConversion"/>
  </si>
  <si>
    <t>kW.h</t>
    <phoneticPr fontId="25" type="noConversion"/>
  </si>
  <si>
    <r>
      <rPr>
        <b/>
        <sz val="16"/>
        <color indexed="8"/>
        <rFont val="宋体"/>
        <family val="3"/>
        <charset val="134"/>
      </rPr>
      <t>江西省彭泽县矶山污水厂</t>
    </r>
  </si>
  <si>
    <r>
      <rPr>
        <b/>
        <sz val="10"/>
        <rFont val="宋体"/>
        <family val="3"/>
        <charset val="134"/>
      </rPr>
      <t>工业用电</t>
    </r>
  </si>
  <si>
    <r>
      <rPr>
        <b/>
        <sz val="10"/>
        <rFont val="宋体"/>
        <family val="3"/>
        <charset val="134"/>
      </rPr>
      <t>工业用水</t>
    </r>
  </si>
  <si>
    <r>
      <rPr>
        <b/>
        <sz val="10"/>
        <rFont val="宋体"/>
        <family val="3"/>
        <charset val="134"/>
      </rPr>
      <t>蒸汽消耗</t>
    </r>
  </si>
  <si>
    <r>
      <rPr>
        <b/>
        <sz val="10"/>
        <rFont val="宋体"/>
        <family val="3"/>
        <charset val="134"/>
      </rPr>
      <t>药剂消耗</t>
    </r>
  </si>
  <si>
    <r>
      <rPr>
        <sz val="10"/>
        <color rgb="FF000000"/>
        <rFont val="宋体"/>
        <family val="3"/>
        <charset val="134"/>
      </rPr>
      <t>甲醇</t>
    </r>
  </si>
  <si>
    <r>
      <rPr>
        <sz val="10"/>
        <color rgb="FF000000"/>
        <rFont val="宋体"/>
        <family val="3"/>
        <charset val="134"/>
      </rPr>
      <t>葡萄糖（固）</t>
    </r>
    <phoneticPr fontId="25" type="noConversion"/>
  </si>
  <si>
    <r>
      <rPr>
        <sz val="10"/>
        <color indexed="8"/>
        <rFont val="宋体"/>
        <family val="3"/>
        <charset val="134"/>
      </rPr>
      <t>液氧</t>
    </r>
  </si>
  <si>
    <r>
      <rPr>
        <sz val="8"/>
        <color indexed="8"/>
        <rFont val="宋体"/>
        <family val="3"/>
        <charset val="134"/>
      </rPr>
      <t>移液氧罐投加活性炭；电价优惠</t>
    </r>
    <phoneticPr fontId="25" type="noConversion"/>
  </si>
  <si>
    <r>
      <rPr>
        <sz val="8"/>
        <rFont val="宋体"/>
        <family val="3"/>
        <charset val="134"/>
      </rPr>
      <t>冷缺塔故障，臭氧停开，应急投加活性炭</t>
    </r>
    <phoneticPr fontId="25" type="noConversion"/>
  </si>
  <si>
    <r>
      <rPr>
        <sz val="7.5"/>
        <color indexed="8"/>
        <rFont val="宋体"/>
        <family val="3"/>
        <charset val="134"/>
      </rPr>
      <t>蒸汽费用园区结算</t>
    </r>
    <phoneticPr fontId="25" type="noConversion"/>
  </si>
  <si>
    <r>
      <rPr>
        <b/>
        <sz val="16"/>
        <color indexed="8"/>
        <rFont val="宋体"/>
        <family val="3"/>
        <charset val="134"/>
      </rPr>
      <t>公用消耗</t>
    </r>
    <phoneticPr fontId="25" type="noConversion"/>
  </si>
  <si>
    <r>
      <rPr>
        <b/>
        <sz val="10"/>
        <rFont val="宋体"/>
        <family val="3"/>
        <charset val="134"/>
      </rPr>
      <t>处理</t>
    </r>
    <r>
      <rPr>
        <b/>
        <sz val="10"/>
        <rFont val="Times New Roman"/>
        <family val="1"/>
      </rPr>
      <t xml:space="preserve">    </t>
    </r>
    <r>
      <rPr>
        <b/>
        <sz val="10"/>
        <rFont val="宋体"/>
        <family val="3"/>
        <charset val="134"/>
      </rPr>
      <t>水量</t>
    </r>
    <r>
      <rPr>
        <b/>
        <sz val="10"/>
        <rFont val="Times New Roman"/>
        <family val="1"/>
      </rPr>
      <t xml:space="preserve">                                               </t>
    </r>
    <phoneticPr fontId="25" type="noConversion"/>
  </si>
  <si>
    <r>
      <rPr>
        <b/>
        <sz val="10"/>
        <rFont val="宋体"/>
        <family val="3"/>
        <charset val="134"/>
      </rPr>
      <t>吨水</t>
    </r>
    <r>
      <rPr>
        <b/>
        <sz val="10"/>
        <rFont val="Times New Roman"/>
        <family val="1"/>
      </rPr>
      <t xml:space="preserve"> </t>
    </r>
    <r>
      <rPr>
        <b/>
        <sz val="10"/>
        <rFont val="宋体"/>
        <family val="3"/>
        <charset val="134"/>
      </rPr>
      <t>成本</t>
    </r>
    <phoneticPr fontId="25" type="noConversion"/>
  </si>
  <si>
    <r>
      <t>9</t>
    </r>
    <r>
      <rPr>
        <sz val="8"/>
        <rFont val="宋体"/>
        <family val="3"/>
        <charset val="134"/>
      </rPr>
      <t>月混凝沉淀池</t>
    </r>
    <r>
      <rPr>
        <sz val="8"/>
        <rFont val="Times New Roman"/>
        <family val="1"/>
      </rPr>
      <t>PAC</t>
    </r>
    <r>
      <rPr>
        <sz val="8"/>
        <rFont val="宋体"/>
        <family val="3"/>
        <charset val="134"/>
      </rPr>
      <t>、</t>
    </r>
    <r>
      <rPr>
        <sz val="8"/>
        <rFont val="Times New Roman"/>
        <family val="1"/>
      </rPr>
      <t>PAM</t>
    </r>
    <r>
      <rPr>
        <sz val="8"/>
        <rFont val="宋体"/>
        <family val="3"/>
        <charset val="134"/>
      </rPr>
      <t>停止投加</t>
    </r>
    <phoneticPr fontId="25" type="noConversion"/>
  </si>
  <si>
    <t>kW.h</t>
    <phoneticPr fontId="25" type="noConversion"/>
  </si>
  <si>
    <r>
      <rPr>
        <sz val="18"/>
        <color indexed="8"/>
        <rFont val="宋体"/>
        <family val="3"/>
        <charset val="134"/>
      </rPr>
      <t>江西省彭泽县矶山污水厂</t>
    </r>
  </si>
  <si>
    <r>
      <t xml:space="preserve"> </t>
    </r>
    <r>
      <rPr>
        <sz val="12"/>
        <color indexed="8"/>
        <rFont val="宋体"/>
        <family val="3"/>
        <charset val="134"/>
      </rPr>
      <t>月份</t>
    </r>
    <phoneticPr fontId="25" type="noConversion"/>
  </si>
  <si>
    <r>
      <rPr>
        <sz val="14"/>
        <color indexed="8"/>
        <rFont val="宋体"/>
        <family val="3"/>
        <charset val="134"/>
      </rPr>
      <t>工业供水电耗</t>
    </r>
    <phoneticPr fontId="25" type="noConversion"/>
  </si>
  <si>
    <r>
      <rPr>
        <sz val="12"/>
        <color indexed="8"/>
        <rFont val="宋体"/>
        <family val="3"/>
        <charset val="134"/>
      </rPr>
      <t>供水量</t>
    </r>
    <phoneticPr fontId="25" type="noConversion"/>
  </si>
  <si>
    <r>
      <rPr>
        <sz val="12"/>
        <color indexed="8"/>
        <rFont val="宋体"/>
        <family val="3"/>
        <charset val="134"/>
      </rPr>
      <t>江边取水泵</t>
    </r>
    <r>
      <rPr>
        <sz val="12"/>
        <color indexed="8"/>
        <rFont val="Times New Roman"/>
        <family val="1"/>
      </rPr>
      <t xml:space="preserve">                              </t>
    </r>
    <phoneticPr fontId="25" type="noConversion"/>
  </si>
  <si>
    <r>
      <rPr>
        <sz val="12"/>
        <color indexed="8"/>
        <rFont val="宋体"/>
        <family val="3"/>
        <charset val="134"/>
      </rPr>
      <t>金额</t>
    </r>
    <r>
      <rPr>
        <sz val="12"/>
        <color indexed="8"/>
        <rFont val="Times New Roman"/>
        <family val="1"/>
      </rPr>
      <t xml:space="preserve">                          </t>
    </r>
    <phoneticPr fontId="25" type="noConversion"/>
  </si>
  <si>
    <r>
      <rPr>
        <sz val="12"/>
        <color indexed="8"/>
        <rFont val="宋体"/>
        <family val="3"/>
        <charset val="134"/>
      </rPr>
      <t>吨水电耗</t>
    </r>
    <phoneticPr fontId="25" type="noConversion"/>
  </si>
  <si>
    <r>
      <rPr>
        <sz val="12"/>
        <color indexed="8"/>
        <rFont val="宋体"/>
        <family val="3"/>
        <charset val="134"/>
      </rPr>
      <t>元</t>
    </r>
    <phoneticPr fontId="25" type="noConversion"/>
  </si>
  <si>
    <r>
      <rPr>
        <sz val="12"/>
        <color indexed="8"/>
        <rFont val="宋体"/>
        <family val="3"/>
        <charset val="134"/>
      </rPr>
      <t>元</t>
    </r>
    <r>
      <rPr>
        <sz val="12"/>
        <color indexed="8"/>
        <rFont val="Times New Roman"/>
        <family val="1"/>
      </rPr>
      <t>/m3</t>
    </r>
    <phoneticPr fontId="25" type="noConversion"/>
  </si>
  <si>
    <r>
      <rPr>
        <sz val="10"/>
        <color indexed="8"/>
        <rFont val="宋体"/>
        <family val="3"/>
        <charset val="134"/>
      </rPr>
      <t>疫情原因一月未抄表，水量含在二月内。</t>
    </r>
    <phoneticPr fontId="25" type="noConversion"/>
  </si>
  <si>
    <r>
      <rPr>
        <b/>
        <sz val="10"/>
        <color indexed="8"/>
        <rFont val="宋体"/>
        <family val="3"/>
        <charset val="134"/>
      </rPr>
      <t>善水科技</t>
    </r>
    <r>
      <rPr>
        <b/>
        <sz val="10"/>
        <color indexed="8"/>
        <rFont val="Times New Roman"/>
        <family val="1"/>
      </rPr>
      <t>(Qmax=600m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</si>
  <si>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善渊药业（元盛）</t>
    </r>
    <r>
      <rPr>
        <b/>
        <sz val="10"/>
        <color indexed="8"/>
        <rFont val="Times New Roman"/>
        <family val="1"/>
      </rPr>
      <t>(Qmax=600m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</si>
  <si>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禾益化工</t>
    </r>
    <r>
      <rPr>
        <b/>
        <sz val="10"/>
        <color indexed="8"/>
        <rFont val="Times New Roman"/>
        <family val="1"/>
      </rPr>
      <t>(Qmax=500m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</si>
  <si>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扬帆医药（仁明）</t>
    </r>
    <r>
      <rPr>
        <b/>
        <sz val="10"/>
        <color indexed="8"/>
        <rFont val="Times New Roman"/>
        <family val="1"/>
      </rPr>
      <t>(Qmax=500m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</si>
  <si>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鑫海高分子</t>
    </r>
    <r>
      <rPr>
        <b/>
        <sz val="10"/>
        <color indexed="8"/>
        <rFont val="Times New Roman"/>
        <family val="1"/>
      </rPr>
      <t>(Qmax=220m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</si>
  <si>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科苑生物</t>
    </r>
    <r>
      <rPr>
        <b/>
        <sz val="10"/>
        <color indexed="8"/>
        <rFont val="Times New Roman"/>
        <family val="1"/>
      </rPr>
      <t>(Qmax=120m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</si>
  <si>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常宇化工</t>
    </r>
    <r>
      <rPr>
        <b/>
        <sz val="10"/>
        <color indexed="8"/>
        <rFont val="Times New Roman"/>
        <family val="1"/>
      </rPr>
      <t>(Qmax=50m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</si>
  <si>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兴达化工</t>
    </r>
    <r>
      <rPr>
        <b/>
        <sz val="10"/>
        <color indexed="8"/>
        <rFont val="Times New Roman"/>
        <family val="1"/>
      </rPr>
      <t>(Qmax=400m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</si>
  <si>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七彩颜料</t>
    </r>
    <r>
      <rPr>
        <b/>
        <sz val="10"/>
        <color indexed="8"/>
        <rFont val="Times New Roman"/>
        <family val="1"/>
      </rPr>
      <t>(Qmax=300m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</si>
  <si>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远邦药业</t>
    </r>
    <r>
      <rPr>
        <b/>
        <sz val="10"/>
        <color indexed="8"/>
        <rFont val="Times New Roman"/>
        <family val="1"/>
      </rPr>
      <t>(Qmax=200m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</si>
  <si>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众力化工</t>
    </r>
    <r>
      <rPr>
        <b/>
        <sz val="10"/>
        <color indexed="8"/>
        <rFont val="Times New Roman"/>
        <family val="1"/>
      </rPr>
      <t>(Qmax=80m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</si>
  <si>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名成科技</t>
    </r>
    <r>
      <rPr>
        <b/>
        <sz val="10"/>
        <color indexed="8"/>
        <rFont val="Times New Roman"/>
        <family val="1"/>
      </rPr>
      <t>(Qmax=20m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</si>
  <si>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天祥科技</t>
    </r>
    <r>
      <rPr>
        <b/>
        <sz val="10"/>
        <color indexed="8"/>
        <rFont val="Times New Roman"/>
        <family val="1"/>
      </rPr>
      <t>(Qmax=30m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/d)</t>
    </r>
    <phoneticPr fontId="25" type="noConversion"/>
  </si>
  <si>
    <r>
      <rPr>
        <b/>
        <sz val="10"/>
        <color indexed="8"/>
        <rFont val="宋体"/>
        <family val="3"/>
        <charset val="134"/>
      </rPr>
      <t>长兴化工</t>
    </r>
    <r>
      <rPr>
        <b/>
        <sz val="10"/>
        <color indexed="8"/>
        <rFont val="Times New Roman"/>
        <family val="1"/>
      </rPr>
      <t>(Qmax=30m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</t>
    </r>
    <r>
      <rPr>
        <b/>
        <sz val="10"/>
        <color indexed="8"/>
        <rFont val="宋体"/>
        <family val="3"/>
        <charset val="134"/>
      </rPr>
      <t>）</t>
    </r>
    <phoneticPr fontId="25" type="noConversion"/>
  </si>
  <si>
    <r>
      <rPr>
        <b/>
        <sz val="10"/>
        <color indexed="8"/>
        <rFont val="宋体"/>
        <family val="3"/>
        <charset val="134"/>
      </rPr>
      <t>利凯化工</t>
    </r>
    <r>
      <rPr>
        <b/>
        <sz val="10"/>
        <color indexed="8"/>
        <rFont val="Times New Roman"/>
        <family val="1"/>
      </rPr>
      <t>(Qmax=50m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</t>
    </r>
    <r>
      <rPr>
        <b/>
        <sz val="10"/>
        <color indexed="8"/>
        <rFont val="宋体"/>
        <family val="3"/>
        <charset val="134"/>
      </rPr>
      <t>）</t>
    </r>
    <phoneticPr fontId="25" type="noConversion"/>
  </si>
  <si>
    <r>
      <rPr>
        <b/>
        <sz val="10"/>
        <color indexed="8"/>
        <rFont val="宋体"/>
        <family val="3"/>
        <charset val="134"/>
      </rPr>
      <t>杜威橡胶</t>
    </r>
    <r>
      <rPr>
        <b/>
        <sz val="10"/>
        <color indexed="8"/>
        <rFont val="Times New Roman"/>
        <family val="1"/>
      </rPr>
      <t>(Qmax=280m</t>
    </r>
    <r>
      <rPr>
        <b/>
        <vertAlign val="superscript"/>
        <sz val="10"/>
        <color indexed="8"/>
        <rFont val="Times New Roman"/>
        <family val="1"/>
      </rPr>
      <t>3</t>
    </r>
    <r>
      <rPr>
        <b/>
        <sz val="10"/>
        <color indexed="8"/>
        <rFont val="Times New Roman"/>
        <family val="1"/>
      </rPr>
      <t>/d</t>
    </r>
    <r>
      <rPr>
        <b/>
        <sz val="10"/>
        <color indexed="8"/>
        <rFont val="宋体"/>
        <family val="3"/>
        <charset val="134"/>
      </rPr>
      <t>）</t>
    </r>
    <phoneticPr fontId="25" type="noConversion"/>
  </si>
  <si>
    <r>
      <t>TN</t>
    </r>
    <r>
      <rPr>
        <vertAlign val="subscript"/>
        <sz val="8"/>
        <rFont val="宋体"/>
        <family val="3"/>
        <charset val="134"/>
      </rPr>
      <t>在线</t>
    </r>
    <phoneticPr fontId="25" type="noConversion"/>
  </si>
  <si>
    <t>Cl</t>
    <phoneticPr fontId="25" type="noConversion"/>
  </si>
  <si>
    <t>色度</t>
  </si>
  <si>
    <t>COD</t>
    <phoneticPr fontId="25" type="noConversion"/>
  </si>
  <si>
    <t>Level</t>
    <phoneticPr fontId="25" type="noConversion"/>
  </si>
  <si>
    <t xml:space="preserve"> Load</t>
    <phoneticPr fontId="25" type="noConversion"/>
  </si>
  <si>
    <t>CODadd</t>
    <phoneticPr fontId="25" type="noConversion"/>
  </si>
  <si>
    <t>HRT</t>
    <phoneticPr fontId="25" type="noConversion"/>
  </si>
  <si>
    <r>
      <rPr>
        <sz val="8"/>
        <rFont val="宋体"/>
        <family val="3"/>
        <charset val="134"/>
      </rPr>
      <t>总碱度</t>
    </r>
    <phoneticPr fontId="25" type="noConversion"/>
  </si>
  <si>
    <r>
      <rPr>
        <sz val="8"/>
        <rFont val="宋体"/>
        <family val="3"/>
        <charset val="134"/>
      </rPr>
      <t>总硬度</t>
    </r>
    <phoneticPr fontId="25" type="noConversion"/>
  </si>
  <si>
    <t>色度</t>
    <phoneticPr fontId="25" type="noConversion"/>
  </si>
  <si>
    <t>TNr</t>
    <phoneticPr fontId="25" type="noConversion"/>
  </si>
  <si>
    <t>粉炭</t>
    <phoneticPr fontId="25" type="noConversion"/>
  </si>
  <si>
    <r>
      <rPr>
        <sz val="8"/>
        <rFont val="宋体"/>
        <family val="3"/>
        <charset val="134"/>
      </rPr>
      <t>浊度</t>
    </r>
    <phoneticPr fontId="25" type="noConversion"/>
  </si>
  <si>
    <t>臭氧产量</t>
  </si>
  <si>
    <t>功率</t>
  </si>
  <si>
    <t>电耗</t>
  </si>
  <si>
    <t>投加量</t>
  </si>
  <si>
    <r>
      <rPr>
        <sz val="8"/>
        <rFont val="宋体"/>
        <family val="3"/>
        <charset val="134"/>
      </rPr>
      <t>臭氧流量</t>
    </r>
    <phoneticPr fontId="25" type="noConversion"/>
  </si>
  <si>
    <r>
      <rPr>
        <sz val="8"/>
        <rFont val="宋体"/>
        <family val="3"/>
        <charset val="134"/>
      </rPr>
      <t>投加量</t>
    </r>
    <phoneticPr fontId="25" type="noConversion"/>
  </si>
  <si>
    <t>Q</t>
    <phoneticPr fontId="25" type="noConversion"/>
  </si>
  <si>
    <r>
      <t>COD</t>
    </r>
    <r>
      <rPr>
        <vertAlign val="subscript"/>
        <sz val="8"/>
        <rFont val="宋体"/>
        <family val="3"/>
        <charset val="134"/>
      </rPr>
      <t>在线</t>
    </r>
    <phoneticPr fontId="25" type="noConversion"/>
  </si>
  <si>
    <r>
      <t>NH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  <phoneticPr fontId="25" type="noConversion"/>
  </si>
  <si>
    <r>
      <t>NH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  <r>
      <rPr>
        <vertAlign val="subscript"/>
        <sz val="8"/>
        <rFont val="宋体"/>
        <family val="3"/>
        <charset val="134"/>
      </rPr>
      <t>在线</t>
    </r>
    <phoneticPr fontId="25" type="noConversion"/>
  </si>
  <si>
    <r>
      <t>NO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</t>
    </r>
    <phoneticPr fontId="25" type="noConversion"/>
  </si>
  <si>
    <r>
      <t>NH</t>
    </r>
    <r>
      <rPr>
        <vertAlign val="subscript"/>
        <sz val="8"/>
        <rFont val="Times New Roman"/>
        <family val="1"/>
      </rPr>
      <t>3</t>
    </r>
    <r>
      <rPr>
        <sz val="8"/>
        <rFont val="Times New Roman"/>
        <family val="1"/>
      </rPr>
      <t>-Nr</t>
    </r>
    <phoneticPr fontId="25" type="noConversion"/>
  </si>
  <si>
    <t>工业用水自产，未统计用量</t>
    <phoneticPr fontId="25" type="noConversion"/>
  </si>
  <si>
    <t>企业各水表流量有误差；出水巴歇尔槽选型偏大，存在误差，下同。</t>
    <phoneticPr fontId="25" type="noConversion"/>
  </si>
  <si>
    <r>
      <t>m</t>
    </r>
    <r>
      <rPr>
        <vertAlign val="superscript"/>
        <sz val="10"/>
        <color indexed="8"/>
        <rFont val="Times New Roman"/>
        <family val="1"/>
      </rPr>
      <t>3</t>
    </r>
    <r>
      <rPr>
        <sz val="10"/>
        <color indexed="8"/>
        <rFont val="Times New Roman"/>
        <family val="1"/>
      </rPr>
      <t>/d</t>
    </r>
    <phoneticPr fontId="51" type="noConversion"/>
  </si>
  <si>
    <t>处置终沉池物化泥</t>
    <phoneticPr fontId="25" type="noConversion"/>
  </si>
  <si>
    <t>同上</t>
    <phoneticPr fontId="25" type="noConversion"/>
  </si>
  <si>
    <t>合计</t>
    <phoneticPr fontId="25" type="noConversion"/>
  </si>
  <si>
    <t>处置物化泥及污泥浓缩池早期库存遗留污泥</t>
    <phoneticPr fontId="25" type="noConversion"/>
  </si>
  <si>
    <t>费用合计</t>
    <phoneticPr fontId="25" type="noConversion"/>
  </si>
  <si>
    <t>/</t>
    <phoneticPr fontId="25" type="noConversion"/>
  </si>
  <si>
    <r>
      <t>TOC</t>
    </r>
    <r>
      <rPr>
        <sz val="7.5"/>
        <rFont val="宋体"/>
        <family val="3"/>
        <charset val="134"/>
      </rPr>
      <t>仪器恢复</t>
    </r>
    <phoneticPr fontId="25" type="noConversion"/>
  </si>
  <si>
    <t>进出水流量计正在校准中</t>
    <phoneticPr fontId="25" type="noConversion"/>
  </si>
  <si>
    <r>
      <t>C</t>
    </r>
    <r>
      <rPr>
        <sz val="8"/>
        <rFont val="宋体"/>
        <family val="3"/>
        <charset val="134"/>
      </rPr>
      <t>源</t>
    </r>
    <r>
      <rPr>
        <sz val="8"/>
        <rFont val="Times New Roman"/>
        <family val="1"/>
      </rPr>
      <t>-</t>
    </r>
    <r>
      <rPr>
        <sz val="8"/>
        <rFont val="宋体"/>
        <family val="1"/>
        <charset val="134"/>
      </rPr>
      <t>葡萄糖</t>
    </r>
    <phoneticPr fontId="25" type="noConversion"/>
  </si>
  <si>
    <r>
      <t>C</t>
    </r>
    <r>
      <rPr>
        <sz val="8"/>
        <rFont val="宋体"/>
        <family val="3"/>
        <charset val="134"/>
      </rPr>
      <t>源</t>
    </r>
    <r>
      <rPr>
        <sz val="8"/>
        <rFont val="Times New Roman"/>
        <family val="1"/>
      </rPr>
      <t>-</t>
    </r>
    <r>
      <rPr>
        <sz val="8"/>
        <rFont val="宋体"/>
        <family val="1"/>
        <charset val="134"/>
      </rPr>
      <t>甲醇</t>
    </r>
    <phoneticPr fontId="25" type="noConversion"/>
  </si>
  <si>
    <t>C/N</t>
    <phoneticPr fontId="25" type="noConversion"/>
  </si>
  <si>
    <t>/</t>
    <phoneticPr fontId="25" type="noConversion"/>
  </si>
  <si>
    <t>理论产泥</t>
    <phoneticPr fontId="25" type="noConversion"/>
  </si>
  <si>
    <t>kg/d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</si>
</sst>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 * #,##0.00_ ;_ * \-#,##0.00_ ;_ * &quot;-&quot;??_ ;_ @_ "/>
    <numFmt numFmtId="176" formatCode="#,##0_);\(#,##0\)"/>
    <numFmt numFmtId="177" formatCode="#,##0_);[Red]\(#,##0\)"/>
    <numFmt numFmtId="178" formatCode="#,##0;[Red]#,##0"/>
    <numFmt numFmtId="179" formatCode="0_);\(0\)"/>
    <numFmt numFmtId="180" formatCode="#,##0_ "/>
    <numFmt numFmtId="181" formatCode="yyyy&quot;年&quot;m&quot;月&quot;;@"/>
    <numFmt numFmtId="182" formatCode="0.000_);[Red]\(0.000\)"/>
    <numFmt numFmtId="183" formatCode="0.0_);[Red]\(0.0\)"/>
    <numFmt numFmtId="184" formatCode="0.00_);[Red]\(0.00\)"/>
    <numFmt numFmtId="185" formatCode="0_ "/>
    <numFmt numFmtId="186" formatCode="0_);[Red]\(0\)"/>
    <numFmt numFmtId="187" formatCode="#,##0.0_);[Red]\(#,##0.0\)"/>
    <numFmt numFmtId="188" formatCode="0.00_ "/>
    <numFmt numFmtId="189" formatCode="0.0_ "/>
    <numFmt numFmtId="190" formatCode="#,##0.00_);[Red]\(#,##0.00\)"/>
    <numFmt numFmtId="191" formatCode="#,##0.0_);\(#,##0.0\)"/>
    <numFmt numFmtId="192" formatCode="#,##0.00_);\(#,##0.00\)"/>
    <numFmt numFmtId="193" formatCode="0.000_ "/>
    <numFmt numFmtId="194" formatCode="0;_⓿"/>
    <numFmt numFmtId="195" formatCode="#,##0.00_ "/>
    <numFmt numFmtId="196" formatCode="#,##0.0_ "/>
    <numFmt numFmtId="197" formatCode="#,##0.0;[Red]#,##0.0"/>
  </numFmts>
  <fonts count="78" x14ac:knownFonts="1">
    <font>
      <sz val="12"/>
      <name val="宋体"/>
      <charset val="134"/>
    </font>
    <font>
      <sz val="18"/>
      <color indexed="8"/>
      <name val="宋体"/>
      <family val="3"/>
      <charset val="134"/>
      <scheme val="minor"/>
    </font>
    <font>
      <sz val="20"/>
      <color indexed="8"/>
      <name val="宋体"/>
      <family val="3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sz val="12"/>
      <color indexed="8"/>
      <name val="等线"/>
      <family val="3"/>
      <charset val="134"/>
    </font>
    <font>
      <sz val="10"/>
      <color theme="1"/>
      <name val="Times New Roman"/>
      <family val="1"/>
    </font>
    <font>
      <sz val="10"/>
      <color indexed="8"/>
      <name val="宋体"/>
      <family val="3"/>
      <charset val="134"/>
      <scheme val="minor"/>
    </font>
    <font>
      <sz val="18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sz val="12"/>
      <name val="Times New Roman"/>
      <family val="1"/>
    </font>
    <font>
      <sz val="12"/>
      <color indexed="8"/>
      <name val="Times New Roman"/>
      <family val="1"/>
    </font>
    <font>
      <sz val="10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宋体"/>
      <family val="3"/>
      <charset val="134"/>
    </font>
    <font>
      <sz val="10"/>
      <name val="宋体"/>
      <family val="3"/>
      <charset val="134"/>
    </font>
    <font>
      <b/>
      <sz val="10"/>
      <color indexed="8"/>
      <name val="Times New Roman"/>
      <family val="1"/>
    </font>
    <font>
      <b/>
      <sz val="10"/>
      <name val="Times New Roman"/>
      <family val="1"/>
    </font>
    <font>
      <b/>
      <sz val="12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b/>
      <sz val="10"/>
      <color indexed="8"/>
      <name val="宋体"/>
      <family val="3"/>
      <charset val="134"/>
    </font>
    <font>
      <sz val="12"/>
      <name val="宋体"/>
      <family val="3"/>
      <charset val="134"/>
    </font>
    <font>
      <b/>
      <sz val="12"/>
      <name val="Times New Roman"/>
      <family val="1"/>
    </font>
    <font>
      <b/>
      <sz val="10"/>
      <name val="Arial"/>
      <family val="2"/>
    </font>
    <font>
      <sz val="9"/>
      <name val="宋体"/>
      <family val="3"/>
      <charset val="134"/>
    </font>
    <font>
      <sz val="11"/>
      <color indexed="8"/>
      <name val="等线"/>
      <family val="3"/>
      <charset val="134"/>
    </font>
    <font>
      <b/>
      <sz val="12"/>
      <color indexed="8"/>
      <name val="宋体"/>
      <family val="3"/>
      <charset val="134"/>
      <scheme val="major"/>
    </font>
    <font>
      <sz val="8"/>
      <name val="Times New Roman"/>
      <family val="1"/>
    </font>
    <font>
      <sz val="8"/>
      <name val="宋体"/>
      <family val="3"/>
      <charset val="134"/>
    </font>
    <font>
      <vertAlign val="superscript"/>
      <sz val="8"/>
      <name val="Times New Roman"/>
      <family val="1"/>
    </font>
    <font>
      <sz val="8"/>
      <color theme="1"/>
      <name val="Times New Roman"/>
      <family val="1"/>
    </font>
    <font>
      <sz val="8"/>
      <color theme="1"/>
      <name val="宋体"/>
      <family val="3"/>
      <charset val="134"/>
    </font>
    <font>
      <sz val="7.5"/>
      <name val="Times New Roman"/>
      <family val="1"/>
    </font>
    <font>
      <sz val="7.5"/>
      <color theme="1"/>
      <name val="Times New Roman"/>
      <family val="1"/>
    </font>
    <font>
      <sz val="7.5"/>
      <name val="宋体"/>
      <family val="3"/>
      <charset val="134"/>
    </font>
    <font>
      <sz val="7.5"/>
      <color indexed="8"/>
      <name val="Times New Roman"/>
      <family val="1"/>
    </font>
    <font>
      <b/>
      <sz val="7.5"/>
      <name val="Times New Roman"/>
      <family val="1"/>
    </font>
    <font>
      <b/>
      <sz val="10"/>
      <name val="宋体"/>
      <family val="3"/>
      <charset val="134"/>
    </font>
    <font>
      <b/>
      <sz val="14"/>
      <name val="宋体"/>
      <family val="3"/>
      <charset val="134"/>
    </font>
    <font>
      <sz val="14"/>
      <name val="Times New Roman"/>
      <family val="1"/>
    </font>
    <font>
      <b/>
      <vertAlign val="superscript"/>
      <sz val="10"/>
      <color indexed="8"/>
      <name val="Times New Roman"/>
      <family val="1"/>
    </font>
    <font>
      <b/>
      <sz val="10"/>
      <color rgb="FF000000"/>
      <name val="Times New Roman"/>
      <family val="1"/>
    </font>
    <font>
      <sz val="8"/>
      <color indexed="8"/>
      <name val="Times New Roman"/>
      <family val="1"/>
    </font>
    <font>
      <vertAlign val="superscript"/>
      <sz val="8"/>
      <color indexed="8"/>
      <name val="Times New Roman"/>
      <family val="1"/>
    </font>
    <font>
      <sz val="7.5"/>
      <color indexed="10"/>
      <name val="Times New Roman"/>
      <family val="1"/>
    </font>
    <font>
      <sz val="7.5"/>
      <color rgb="FFFF0000"/>
      <name val="Times New Roman"/>
      <family val="1"/>
    </font>
    <font>
      <b/>
      <sz val="7.5"/>
      <color indexed="8"/>
      <name val="Times New Roman"/>
      <family val="1"/>
    </font>
    <font>
      <b/>
      <sz val="7.5"/>
      <color theme="1"/>
      <name val="Times New Roman"/>
      <family val="1"/>
    </font>
    <font>
      <sz val="7.5"/>
      <color rgb="FF000000"/>
      <name val="Times New Roman"/>
      <family val="1"/>
    </font>
    <font>
      <b/>
      <sz val="7.5"/>
      <name val="Arial"/>
      <family val="2"/>
    </font>
    <font>
      <sz val="9"/>
      <name val="宋体"/>
      <family val="3"/>
      <charset val="134"/>
    </font>
    <font>
      <vertAlign val="superscript"/>
      <sz val="12"/>
      <name val="Times New Roman"/>
      <family val="1"/>
    </font>
    <font>
      <sz val="14"/>
      <color indexed="8"/>
      <name val="宋体"/>
      <family val="3"/>
      <charset val="134"/>
    </font>
    <font>
      <sz val="14"/>
      <name val="宋体"/>
      <family val="3"/>
      <charset val="134"/>
    </font>
    <font>
      <vertAlign val="subscript"/>
      <sz val="10"/>
      <color indexed="8"/>
      <name val="Times New Roman"/>
      <family val="1"/>
    </font>
    <font>
      <sz val="10"/>
      <color rgb="FF000000"/>
      <name val="宋体"/>
      <family val="3"/>
      <charset val="134"/>
    </font>
    <font>
      <sz val="10"/>
      <color rgb="FF000000"/>
      <name val="Times New Roman"/>
      <family val="1"/>
    </font>
    <font>
      <b/>
      <sz val="16"/>
      <color indexed="8"/>
      <name val="宋体"/>
      <family val="3"/>
      <charset val="134"/>
    </font>
    <font>
      <vertAlign val="subscript"/>
      <sz val="8"/>
      <name val="宋体"/>
      <family val="3"/>
      <charset val="134"/>
    </font>
    <font>
      <vertAlign val="subscript"/>
      <sz val="8"/>
      <name val="Times New Roman"/>
      <family val="1"/>
    </font>
    <font>
      <sz val="8"/>
      <name val="Times New Roman"/>
      <family val="3"/>
      <charset val="134"/>
    </font>
    <font>
      <sz val="11"/>
      <color indexed="8"/>
      <name val="宋体"/>
      <family val="2"/>
      <scheme val="minor"/>
    </font>
    <font>
      <b/>
      <vertAlign val="superscript"/>
      <sz val="7.5"/>
      <color indexed="8"/>
      <name val="Times New Roman"/>
      <family val="1"/>
    </font>
    <font>
      <b/>
      <sz val="7.5"/>
      <color indexed="8"/>
      <name val="宋体"/>
      <family val="3"/>
      <charset val="134"/>
    </font>
    <font>
      <b/>
      <vertAlign val="subscript"/>
      <sz val="10"/>
      <color indexed="8"/>
      <name val="Times New Roman"/>
      <family val="1"/>
    </font>
    <font>
      <sz val="8"/>
      <color indexed="8"/>
      <name val="宋体"/>
      <family val="3"/>
      <charset val="134"/>
    </font>
    <font>
      <sz val="7.5"/>
      <name val="Times New Roman"/>
      <family val="3"/>
      <charset val="134"/>
    </font>
    <font>
      <sz val="8"/>
      <name val="宋体"/>
      <family val="1"/>
      <charset val="134"/>
    </font>
    <font>
      <b/>
      <sz val="14"/>
      <name val="宋体"/>
      <family val="3"/>
      <charset val="134"/>
      <scheme val="minor"/>
    </font>
    <font>
      <vertAlign val="subscript"/>
      <sz val="7.5"/>
      <name val="Times New Roman"/>
      <family val="1"/>
    </font>
    <font>
      <b/>
      <sz val="10"/>
      <color indexed="8"/>
      <name val="Times New Roman"/>
      <family val="3"/>
      <charset val="134"/>
    </font>
    <font>
      <sz val="7.5"/>
      <color indexed="8"/>
      <name val="宋体"/>
      <family val="3"/>
      <charset val="134"/>
    </font>
    <font>
      <b/>
      <sz val="16"/>
      <color indexed="8"/>
      <name val="Times New Roman"/>
      <family val="1"/>
    </font>
    <font>
      <sz val="18"/>
      <color indexed="8"/>
      <name val="Times New Roman"/>
      <family val="1"/>
    </font>
    <font>
      <sz val="14"/>
      <color indexed="8"/>
      <name val="Times New Roman"/>
      <family val="1"/>
    </font>
    <font>
      <vertAlign val="superscript"/>
      <sz val="10"/>
      <color indexed="8"/>
      <name val="Times New Roman"/>
      <family val="1"/>
    </font>
    <font>
      <sz val="10"/>
      <color theme="1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0"/>
      </patternFill>
    </fill>
    <fill>
      <patternFill patternType="solid">
        <fgColor indexed="65"/>
        <bgColor theme="0"/>
      </patternFill>
    </fill>
    <fill>
      <patternFill patternType="solid">
        <fgColor indexed="9"/>
        <bgColor theme="0"/>
      </patternFill>
    </fill>
    <fill>
      <patternFill patternType="solid">
        <fgColor rgb="FFFFFF00"/>
        <bgColor theme="0"/>
      </patternFill>
    </fill>
    <fill>
      <patternFill patternType="solid">
        <fgColor rgb="FFCCFFCC"/>
        <bgColor theme="0"/>
      </patternFill>
    </fill>
    <fill>
      <patternFill patternType="solid">
        <fgColor rgb="FFCCFFCC"/>
        <bgColor indexed="64"/>
      </patternFill>
    </fill>
  </fills>
  <borders count="61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</borders>
  <cellStyleXfs count="48">
    <xf numFmtId="0" fontId="0" fillId="0" borderId="0"/>
    <xf numFmtId="0" fontId="19" fillId="0" borderId="0">
      <alignment vertical="center"/>
    </xf>
    <xf numFmtId="0" fontId="19" fillId="0" borderId="0">
      <alignment vertical="center"/>
    </xf>
    <xf numFmtId="43" fontId="22" fillId="0" borderId="0" applyFont="0" applyFill="0" applyBorder="0" applyAlignment="0" applyProtection="0"/>
    <xf numFmtId="0" fontId="19" fillId="0" borderId="0">
      <alignment vertical="center"/>
    </xf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9" fontId="22" fillId="0" borderId="0" applyFont="0" applyFill="0" applyBorder="0" applyAlignment="0" applyProtection="0"/>
    <xf numFmtId="0" fontId="19" fillId="0" borderId="0">
      <alignment vertical="center"/>
    </xf>
    <xf numFmtId="0" fontId="19" fillId="0" borderId="0">
      <alignment vertical="center"/>
    </xf>
    <xf numFmtId="0" fontId="22" fillId="0" borderId="0"/>
    <xf numFmtId="0" fontId="19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>
      <alignment vertical="center"/>
    </xf>
    <xf numFmtId="9" fontId="26" fillId="0" borderId="0"/>
    <xf numFmtId="0" fontId="62" fillId="0" borderId="0">
      <alignment vertical="center"/>
    </xf>
  </cellStyleXfs>
  <cellXfs count="1688">
    <xf numFmtId="0" fontId="0" fillId="0" borderId="0" xfId="0"/>
    <xf numFmtId="0" fontId="0" fillId="2" borderId="0" xfId="0" applyFill="1"/>
    <xf numFmtId="0" fontId="6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57" fontId="6" fillId="2" borderId="2" xfId="0" applyNumberFormat="1" applyFont="1" applyFill="1" applyBorder="1" applyAlignment="1">
      <alignment horizontal="center" vertical="center"/>
    </xf>
    <xf numFmtId="0" fontId="0" fillId="4" borderId="0" xfId="0" applyFill="1"/>
    <xf numFmtId="181" fontId="12" fillId="4" borderId="9" xfId="0" applyNumberFormat="1" applyFont="1" applyFill="1" applyBorder="1" applyAlignment="1" applyProtection="1">
      <alignment horizontal="center" vertical="center"/>
    </xf>
    <xf numFmtId="176" fontId="12" fillId="4" borderId="12" xfId="3" applyNumberFormat="1" applyFont="1" applyFill="1" applyBorder="1" applyAlignment="1" applyProtection="1">
      <alignment horizontal="center" vertical="center"/>
    </xf>
    <xf numFmtId="0" fontId="12" fillId="4" borderId="9" xfId="0" applyNumberFormat="1" applyFont="1" applyFill="1" applyBorder="1" applyAlignment="1" applyProtection="1">
      <alignment horizontal="center" vertical="center"/>
    </xf>
    <xf numFmtId="176" fontId="12" fillId="4" borderId="12" xfId="0" applyNumberFormat="1" applyFont="1" applyFill="1" applyBorder="1" applyAlignment="1" applyProtection="1">
      <alignment horizontal="center" vertical="center"/>
    </xf>
    <xf numFmtId="177" fontId="12" fillId="4" borderId="12" xfId="0" applyNumberFormat="1" applyFont="1" applyFill="1" applyBorder="1" applyAlignment="1">
      <alignment horizontal="center" vertical="center"/>
    </xf>
    <xf numFmtId="177" fontId="12" fillId="4" borderId="2" xfId="0" applyNumberFormat="1" applyFont="1" applyFill="1" applyBorder="1" applyAlignment="1">
      <alignment horizontal="center" vertical="center"/>
    </xf>
    <xf numFmtId="0" fontId="12" fillId="4" borderId="9" xfId="0" applyFont="1" applyFill="1" applyBorder="1" applyAlignment="1">
      <alignment horizontal="center" vertical="center"/>
    </xf>
    <xf numFmtId="0" fontId="12" fillId="5" borderId="12" xfId="0" applyNumberFormat="1" applyFont="1" applyFill="1" applyBorder="1" applyAlignment="1" applyProtection="1">
      <alignment horizontal="center" vertical="center"/>
    </xf>
    <xf numFmtId="0" fontId="12" fillId="5" borderId="0" xfId="0" applyNumberFormat="1" applyFont="1" applyFill="1" applyBorder="1" applyAlignment="1" applyProtection="1">
      <alignment horizontal="center" vertical="center"/>
    </xf>
    <xf numFmtId="0" fontId="12" fillId="5" borderId="2" xfId="0" applyNumberFormat="1" applyFont="1" applyFill="1" applyBorder="1" applyAlignment="1" applyProtection="1">
      <alignment horizontal="center" vertical="center"/>
    </xf>
    <xf numFmtId="0" fontId="12" fillId="5" borderId="13" xfId="0" applyNumberFormat="1" applyFont="1" applyFill="1" applyBorder="1" applyAlignment="1" applyProtection="1">
      <alignment horizontal="center" vertical="center"/>
    </xf>
    <xf numFmtId="0" fontId="12" fillId="5" borderId="34" xfId="0" applyNumberFormat="1" applyFont="1" applyFill="1" applyBorder="1" applyAlignment="1" applyProtection="1">
      <alignment horizontal="center" vertical="center"/>
    </xf>
    <xf numFmtId="14" fontId="12" fillId="4" borderId="9" xfId="0" applyNumberFormat="1" applyFont="1" applyFill="1" applyBorder="1" applyAlignment="1" applyProtection="1">
      <alignment horizontal="center" vertical="center"/>
    </xf>
    <xf numFmtId="0" fontId="12" fillId="4" borderId="12" xfId="0" applyNumberFormat="1" applyFont="1" applyFill="1" applyBorder="1" applyAlignment="1" applyProtection="1">
      <alignment horizontal="center" vertical="center"/>
    </xf>
    <xf numFmtId="0" fontId="12" fillId="4" borderId="2" xfId="0" applyNumberFormat="1" applyFont="1" applyFill="1" applyBorder="1" applyAlignment="1" applyProtection="1">
      <alignment horizontal="center" vertical="center"/>
    </xf>
    <xf numFmtId="0" fontId="12" fillId="6" borderId="20" xfId="0" applyNumberFormat="1" applyFont="1" applyFill="1" applyBorder="1" applyAlignment="1" applyProtection="1">
      <alignment horizontal="center" vertical="center"/>
    </xf>
    <xf numFmtId="0" fontId="12" fillId="4" borderId="0" xfId="0" applyNumberFormat="1" applyFont="1" applyFill="1" applyBorder="1" applyAlignment="1" applyProtection="1">
      <alignment horizontal="center" vertical="center"/>
    </xf>
    <xf numFmtId="0" fontId="12" fillId="5" borderId="20" xfId="0" applyNumberFormat="1" applyFont="1" applyFill="1" applyBorder="1" applyAlignment="1" applyProtection="1">
      <alignment horizontal="center" vertical="center"/>
    </xf>
    <xf numFmtId="14" fontId="13" fillId="7" borderId="9" xfId="0" applyNumberFormat="1" applyFont="1" applyFill="1" applyBorder="1" applyAlignment="1" applyProtection="1">
      <alignment horizontal="center" vertical="center"/>
    </xf>
    <xf numFmtId="0" fontId="13" fillId="7" borderId="12" xfId="0" applyNumberFormat="1" applyFont="1" applyFill="1" applyBorder="1" applyAlignment="1" applyProtection="1">
      <alignment horizontal="center" vertical="center"/>
    </xf>
    <xf numFmtId="0" fontId="13" fillId="7" borderId="2" xfId="0" applyNumberFormat="1" applyFont="1" applyFill="1" applyBorder="1" applyAlignment="1" applyProtection="1">
      <alignment horizontal="center" vertical="center"/>
    </xf>
    <xf numFmtId="0" fontId="13" fillId="7" borderId="20" xfId="0" applyNumberFormat="1" applyFont="1" applyFill="1" applyBorder="1" applyAlignment="1" applyProtection="1">
      <alignment horizontal="center" vertical="center"/>
    </xf>
    <xf numFmtId="0" fontId="13" fillId="7" borderId="0" xfId="0" applyNumberFormat="1" applyFont="1" applyFill="1" applyBorder="1" applyAlignment="1" applyProtection="1">
      <alignment horizontal="center" vertical="center"/>
    </xf>
    <xf numFmtId="0" fontId="12" fillId="7" borderId="12" xfId="0" applyNumberFormat="1" applyFont="1" applyFill="1" applyBorder="1" applyAlignment="1" applyProtection="1">
      <alignment horizontal="center" vertical="center"/>
    </xf>
    <xf numFmtId="0" fontId="12" fillId="7" borderId="2" xfId="0" applyNumberFormat="1" applyFont="1" applyFill="1" applyBorder="1" applyAlignment="1" applyProtection="1">
      <alignment horizontal="center" vertical="center"/>
    </xf>
    <xf numFmtId="0" fontId="12" fillId="7" borderId="20" xfId="0" applyNumberFormat="1" applyFont="1" applyFill="1" applyBorder="1" applyAlignment="1" applyProtection="1">
      <alignment horizontal="center" vertical="center"/>
    </xf>
    <xf numFmtId="0" fontId="13" fillId="5" borderId="12" xfId="0" applyNumberFormat="1" applyFont="1" applyFill="1" applyBorder="1" applyAlignment="1" applyProtection="1">
      <alignment horizontal="center" vertical="center"/>
    </xf>
    <xf numFmtId="0" fontId="13" fillId="5" borderId="2" xfId="0" applyNumberFormat="1" applyFont="1" applyFill="1" applyBorder="1" applyAlignment="1" applyProtection="1">
      <alignment horizontal="center" vertical="center"/>
    </xf>
    <xf numFmtId="0" fontId="13" fillId="5" borderId="20" xfId="0" applyNumberFormat="1" applyFont="1" applyFill="1" applyBorder="1" applyAlignment="1" applyProtection="1">
      <alignment horizontal="center" vertical="center"/>
    </xf>
    <xf numFmtId="0" fontId="13" fillId="4" borderId="0" xfId="0" applyNumberFormat="1" applyFont="1" applyFill="1" applyBorder="1" applyAlignment="1" applyProtection="1">
      <alignment horizontal="center" vertical="center"/>
    </xf>
    <xf numFmtId="0" fontId="12" fillId="4" borderId="20" xfId="0" applyNumberFormat="1" applyFont="1" applyFill="1" applyBorder="1" applyAlignment="1" applyProtection="1">
      <alignment horizontal="center" vertical="center"/>
    </xf>
    <xf numFmtId="0" fontId="13" fillId="4" borderId="12" xfId="0" applyNumberFormat="1" applyFont="1" applyFill="1" applyBorder="1" applyAlignment="1" applyProtection="1">
      <alignment horizontal="center" vertical="center"/>
    </xf>
    <xf numFmtId="0" fontId="13" fillId="4" borderId="2" xfId="0" applyNumberFormat="1" applyFont="1" applyFill="1" applyBorder="1" applyAlignment="1" applyProtection="1">
      <alignment horizontal="center" vertical="center"/>
    </xf>
    <xf numFmtId="0" fontId="13" fillId="4" borderId="20" xfId="0" applyNumberFormat="1" applyFont="1" applyFill="1" applyBorder="1" applyAlignment="1" applyProtection="1">
      <alignment horizontal="center" vertical="center"/>
    </xf>
    <xf numFmtId="14" fontId="12" fillId="7" borderId="9" xfId="0" applyNumberFormat="1" applyFont="1" applyFill="1" applyBorder="1" applyAlignment="1" applyProtection="1">
      <alignment horizontal="center" vertical="center"/>
    </xf>
    <xf numFmtId="0" fontId="12" fillId="7" borderId="0" xfId="0" applyNumberFormat="1" applyFont="1" applyFill="1" applyBorder="1" applyAlignment="1" applyProtection="1">
      <alignment horizontal="center" vertical="center"/>
    </xf>
    <xf numFmtId="14" fontId="12" fillId="4" borderId="42" xfId="0" applyNumberFormat="1" applyFont="1" applyFill="1" applyBorder="1" applyAlignment="1" applyProtection="1">
      <alignment horizontal="center" vertical="center"/>
    </xf>
    <xf numFmtId="0" fontId="12" fillId="5" borderId="36" xfId="0" applyNumberFormat="1" applyFont="1" applyFill="1" applyBorder="1" applyAlignment="1" applyProtection="1">
      <alignment horizontal="center" vertical="center"/>
    </xf>
    <xf numFmtId="0" fontId="12" fillId="5" borderId="37" xfId="0" applyNumberFormat="1" applyFont="1" applyFill="1" applyBorder="1" applyAlignment="1" applyProtection="1">
      <alignment horizontal="center" vertical="center"/>
    </xf>
    <xf numFmtId="0" fontId="12" fillId="5" borderId="39" xfId="0" applyNumberFormat="1" applyFont="1" applyFill="1" applyBorder="1" applyAlignment="1" applyProtection="1">
      <alignment horizontal="center" vertical="center"/>
    </xf>
    <xf numFmtId="14" fontId="12" fillId="4" borderId="21" xfId="0" applyNumberFormat="1" applyFont="1" applyFill="1" applyBorder="1" applyAlignment="1" applyProtection="1">
      <alignment horizontal="center" vertical="center"/>
    </xf>
    <xf numFmtId="14" fontId="12" fillId="4" borderId="19" xfId="0" applyNumberFormat="1" applyFont="1" applyFill="1" applyBorder="1" applyAlignment="1" applyProtection="1">
      <alignment horizontal="center" vertical="center"/>
    </xf>
    <xf numFmtId="0" fontId="12" fillId="5" borderId="32" xfId="0" applyNumberFormat="1" applyFont="1" applyFill="1" applyBorder="1" applyAlignment="1" applyProtection="1">
      <alignment horizontal="center" vertical="center"/>
    </xf>
    <xf numFmtId="0" fontId="12" fillId="5" borderId="11" xfId="0" applyNumberFormat="1" applyFont="1" applyFill="1" applyBorder="1" applyAlignment="1" applyProtection="1">
      <alignment horizontal="center" vertical="center"/>
    </xf>
    <xf numFmtId="14" fontId="13" fillId="4" borderId="9" xfId="0" applyNumberFormat="1" applyFont="1" applyFill="1" applyBorder="1" applyAlignment="1" applyProtection="1">
      <alignment horizontal="center" vertical="center"/>
    </xf>
    <xf numFmtId="0" fontId="12" fillId="4" borderId="21" xfId="0" applyNumberFormat="1" applyFont="1" applyFill="1" applyBorder="1" applyAlignment="1" applyProtection="1">
      <alignment horizontal="center" vertical="center"/>
    </xf>
    <xf numFmtId="14" fontId="12" fillId="4" borderId="9" xfId="0" applyNumberFormat="1" applyFont="1" applyFill="1" applyBorder="1" applyAlignment="1">
      <alignment horizontal="center" vertical="center"/>
    </xf>
    <xf numFmtId="14" fontId="12" fillId="7" borderId="9" xfId="0" applyNumberFormat="1" applyFont="1" applyFill="1" applyBorder="1" applyAlignment="1">
      <alignment horizontal="center" vertical="center"/>
    </xf>
    <xf numFmtId="14" fontId="12" fillId="5" borderId="9" xfId="0" applyNumberFormat="1" applyFont="1" applyFill="1" applyBorder="1" applyAlignment="1">
      <alignment horizontal="center" vertical="center"/>
    </xf>
    <xf numFmtId="14" fontId="12" fillId="5" borderId="9" xfId="0" applyNumberFormat="1" applyFont="1" applyFill="1" applyBorder="1" applyAlignment="1" applyProtection="1">
      <alignment horizontal="center" vertical="center"/>
    </xf>
    <xf numFmtId="0" fontId="13" fillId="5" borderId="0" xfId="0" applyNumberFormat="1" applyFont="1" applyFill="1" applyBorder="1" applyAlignment="1">
      <alignment horizontal="right" vertical="center"/>
    </xf>
    <xf numFmtId="0" fontId="13" fillId="5" borderId="0" xfId="0" applyFont="1" applyFill="1" applyAlignment="1">
      <alignment horizontal="center" vertical="center"/>
    </xf>
    <xf numFmtId="0" fontId="13" fillId="4" borderId="0" xfId="0" applyFont="1" applyFill="1" applyAlignment="1">
      <alignment horizontal="center" vertical="center"/>
    </xf>
    <xf numFmtId="0" fontId="13" fillId="7" borderId="0" xfId="0" applyFont="1" applyFill="1" applyAlignment="1">
      <alignment horizontal="center" vertical="center"/>
    </xf>
    <xf numFmtId="0" fontId="13" fillId="4" borderId="0" xfId="0" applyNumberFormat="1" applyFont="1" applyFill="1" applyBorder="1" applyAlignment="1">
      <alignment horizontal="right" vertical="center"/>
    </xf>
    <xf numFmtId="180" fontId="13" fillId="4" borderId="2" xfId="0" applyNumberFormat="1" applyFont="1" applyFill="1" applyBorder="1" applyAlignment="1">
      <alignment horizontal="right" vertical="center"/>
    </xf>
    <xf numFmtId="14" fontId="13" fillId="5" borderId="26" xfId="0" applyNumberFormat="1" applyFont="1" applyFill="1" applyBorder="1" applyAlignment="1">
      <alignment horizontal="right" vertical="center"/>
    </xf>
    <xf numFmtId="188" fontId="13" fillId="5" borderId="0" xfId="0" applyNumberFormat="1" applyFont="1" applyFill="1" applyBorder="1" applyAlignment="1">
      <alignment horizontal="right" vertical="center"/>
    </xf>
    <xf numFmtId="180" fontId="13" fillId="5" borderId="0" xfId="3" applyNumberFormat="1" applyFont="1" applyFill="1" applyBorder="1" applyAlignment="1">
      <alignment horizontal="right" vertical="center"/>
    </xf>
    <xf numFmtId="189" fontId="13" fillId="5" borderId="0" xfId="0" applyNumberFormat="1" applyFont="1" applyFill="1" applyBorder="1" applyAlignment="1">
      <alignment horizontal="right" vertical="center"/>
    </xf>
    <xf numFmtId="185" fontId="13" fillId="5" borderId="0" xfId="0" applyNumberFormat="1" applyFont="1" applyFill="1" applyBorder="1" applyAlignment="1">
      <alignment horizontal="right" vertical="center"/>
    </xf>
    <xf numFmtId="180" fontId="13" fillId="5" borderId="0" xfId="0" applyNumberFormat="1" applyFont="1" applyFill="1" applyBorder="1" applyAlignment="1">
      <alignment horizontal="right" vertical="center"/>
    </xf>
    <xf numFmtId="176" fontId="13" fillId="5" borderId="0" xfId="0" applyNumberFormat="1" applyFont="1" applyFill="1" applyBorder="1" applyAlignment="1">
      <alignment horizontal="right" vertical="center"/>
    </xf>
    <xf numFmtId="189" fontId="13" fillId="4" borderId="0" xfId="0" applyNumberFormat="1" applyFont="1" applyFill="1" applyBorder="1" applyAlignment="1">
      <alignment horizontal="right" vertical="center"/>
    </xf>
    <xf numFmtId="188" fontId="13" fillId="4" borderId="0" xfId="0" applyNumberFormat="1" applyFont="1" applyFill="1" applyBorder="1" applyAlignment="1">
      <alignment horizontal="right" vertical="center"/>
    </xf>
    <xf numFmtId="0" fontId="13" fillId="4" borderId="26" xfId="0" applyNumberFormat="1" applyFont="1" applyFill="1" applyBorder="1" applyAlignment="1">
      <alignment horizontal="right" vertical="center"/>
    </xf>
    <xf numFmtId="189" fontId="13" fillId="4" borderId="26" xfId="0" applyNumberFormat="1" applyFont="1" applyFill="1" applyBorder="1" applyAlignment="1">
      <alignment horizontal="right" vertical="center"/>
    </xf>
    <xf numFmtId="176" fontId="13" fillId="4" borderId="0" xfId="0" applyNumberFormat="1" applyFont="1" applyFill="1" applyBorder="1" applyAlignment="1">
      <alignment horizontal="center" vertical="center"/>
    </xf>
    <xf numFmtId="176" fontId="13" fillId="4" borderId="0" xfId="0" applyNumberFormat="1" applyFont="1" applyFill="1" applyBorder="1" applyAlignment="1">
      <alignment horizontal="right" vertical="center"/>
    </xf>
    <xf numFmtId="9" fontId="13" fillId="4" borderId="0" xfId="0" applyNumberFormat="1" applyFont="1" applyFill="1" applyBorder="1" applyAlignment="1">
      <alignment horizontal="right" vertical="center"/>
    </xf>
    <xf numFmtId="185" fontId="13" fillId="4" borderId="26" xfId="0" applyNumberFormat="1" applyFont="1" applyFill="1" applyBorder="1" applyAlignment="1">
      <alignment horizontal="right" vertical="center"/>
    </xf>
    <xf numFmtId="185" fontId="13" fillId="4" borderId="0" xfId="0" applyNumberFormat="1" applyFont="1" applyFill="1" applyBorder="1" applyAlignment="1">
      <alignment horizontal="right" vertical="center"/>
    </xf>
    <xf numFmtId="180" fontId="13" fillId="5" borderId="48" xfId="0" applyNumberFormat="1" applyFont="1" applyFill="1" applyBorder="1" applyAlignment="1">
      <alignment horizontal="right" vertical="center"/>
    </xf>
    <xf numFmtId="0" fontId="13" fillId="5" borderId="26" xfId="0" applyNumberFormat="1" applyFont="1" applyFill="1" applyBorder="1" applyAlignment="1">
      <alignment horizontal="right" vertical="center"/>
    </xf>
    <xf numFmtId="0" fontId="13" fillId="5" borderId="28" xfId="0" applyNumberFormat="1" applyFont="1" applyFill="1" applyBorder="1" applyAlignment="1">
      <alignment horizontal="right" vertical="center"/>
    </xf>
    <xf numFmtId="9" fontId="13" fillId="5" borderId="0" xfId="5" applyNumberFormat="1" applyFont="1" applyFill="1" applyBorder="1" applyAlignment="1">
      <alignment horizontal="right" vertical="center"/>
    </xf>
    <xf numFmtId="185" fontId="13" fillId="5" borderId="26" xfId="0" applyNumberFormat="1" applyFont="1" applyFill="1" applyBorder="1" applyAlignment="1">
      <alignment horizontal="right" vertical="center"/>
    </xf>
    <xf numFmtId="0" fontId="12" fillId="5" borderId="0" xfId="0" applyFont="1" applyFill="1" applyAlignment="1">
      <alignment horizontal="center" vertical="center"/>
    </xf>
    <xf numFmtId="0" fontId="12" fillId="7" borderId="0" xfId="0" applyFont="1" applyFill="1" applyAlignment="1">
      <alignment horizontal="center" vertical="center"/>
    </xf>
    <xf numFmtId="0" fontId="16" fillId="5" borderId="0" xfId="0" applyNumberFormat="1" applyFont="1" applyFill="1" applyBorder="1" applyAlignment="1" applyProtection="1">
      <alignment horizontal="center" vertical="center"/>
    </xf>
    <xf numFmtId="0" fontId="13" fillId="4" borderId="21" xfId="0" applyNumberFormat="1" applyFont="1" applyFill="1" applyBorder="1" applyAlignment="1" applyProtection="1">
      <alignment horizontal="center" vertical="center"/>
    </xf>
    <xf numFmtId="176" fontId="12" fillId="4" borderId="2" xfId="0" applyNumberFormat="1" applyFont="1" applyFill="1" applyBorder="1" applyAlignment="1">
      <alignment horizontal="center" vertical="center"/>
    </xf>
    <xf numFmtId="186" fontId="13" fillId="5" borderId="0" xfId="0" applyNumberFormat="1" applyFont="1" applyFill="1" applyBorder="1" applyAlignment="1">
      <alignment horizontal="right" vertical="center"/>
    </xf>
    <xf numFmtId="176" fontId="12" fillId="4" borderId="12" xfId="0" applyNumberFormat="1" applyFont="1" applyFill="1" applyBorder="1" applyAlignment="1">
      <alignment horizontal="center" vertical="center"/>
    </xf>
    <xf numFmtId="189" fontId="28" fillId="4" borderId="12" xfId="0" applyNumberFormat="1" applyFont="1" applyFill="1" applyBorder="1" applyAlignment="1">
      <alignment horizontal="center" vertical="center"/>
    </xf>
    <xf numFmtId="189" fontId="28" fillId="4" borderId="2" xfId="0" applyNumberFormat="1" applyFont="1" applyFill="1" applyBorder="1" applyAlignment="1">
      <alignment horizontal="center" vertical="center"/>
    </xf>
    <xf numFmtId="9" fontId="28" fillId="4" borderId="2" xfId="0" applyNumberFormat="1" applyFont="1" applyFill="1" applyBorder="1" applyAlignment="1">
      <alignment horizontal="center" vertical="center"/>
    </xf>
    <xf numFmtId="0" fontId="28" fillId="4" borderId="12" xfId="0" applyNumberFormat="1" applyFont="1" applyFill="1" applyBorder="1" applyAlignment="1">
      <alignment horizontal="center" vertical="center"/>
    </xf>
    <xf numFmtId="0" fontId="28" fillId="4" borderId="2" xfId="0" applyNumberFormat="1" applyFont="1" applyFill="1" applyBorder="1" applyAlignment="1">
      <alignment horizontal="center" vertical="center"/>
    </xf>
    <xf numFmtId="188" fontId="28" fillId="4" borderId="2" xfId="0" applyNumberFormat="1" applyFont="1" applyFill="1" applyBorder="1" applyAlignment="1">
      <alignment horizontal="center" vertical="center"/>
    </xf>
    <xf numFmtId="0" fontId="28" fillId="4" borderId="20" xfId="0" applyNumberFormat="1" applyFont="1" applyFill="1" applyBorder="1" applyAlignment="1">
      <alignment horizontal="center" vertical="center"/>
    </xf>
    <xf numFmtId="189" fontId="28" fillId="4" borderId="20" xfId="0" applyNumberFormat="1" applyFont="1" applyFill="1" applyBorder="1" applyAlignment="1">
      <alignment horizontal="center" vertical="center"/>
    </xf>
    <xf numFmtId="186" fontId="28" fillId="4" borderId="2" xfId="0" applyNumberFormat="1" applyFont="1" applyFill="1" applyBorder="1" applyAlignment="1">
      <alignment horizontal="center" vertical="center"/>
    </xf>
    <xf numFmtId="188" fontId="28" fillId="4" borderId="8" xfId="5" applyNumberFormat="1" applyFont="1" applyFill="1" applyBorder="1" applyAlignment="1">
      <alignment horizontal="center" vertical="center"/>
    </xf>
    <xf numFmtId="176" fontId="28" fillId="4" borderId="8" xfId="0" applyNumberFormat="1" applyFont="1" applyFill="1" applyBorder="1" applyAlignment="1">
      <alignment horizontal="center" vertical="center"/>
    </xf>
    <xf numFmtId="14" fontId="33" fillId="4" borderId="19" xfId="0" applyNumberFormat="1" applyFont="1" applyFill="1" applyBorder="1" applyAlignment="1">
      <alignment horizontal="center" vertical="center"/>
    </xf>
    <xf numFmtId="176" fontId="33" fillId="4" borderId="12" xfId="15" applyNumberFormat="1" applyFont="1" applyFill="1" applyBorder="1" applyAlignment="1">
      <alignment horizontal="center" vertical="center"/>
    </xf>
    <xf numFmtId="188" fontId="33" fillId="4" borderId="11" xfId="0" applyNumberFormat="1" applyFont="1" applyFill="1" applyBorder="1" applyAlignment="1" applyProtection="1">
      <alignment horizontal="center" vertical="center"/>
    </xf>
    <xf numFmtId="189" fontId="33" fillId="4" borderId="32" xfId="0" applyNumberFormat="1" applyFont="1" applyFill="1" applyBorder="1" applyAlignment="1">
      <alignment horizontal="center" vertical="center"/>
    </xf>
    <xf numFmtId="185" fontId="33" fillId="4" borderId="2" xfId="0" applyNumberFormat="1" applyFont="1" applyFill="1" applyBorder="1" applyAlignment="1">
      <alignment horizontal="center" vertical="center"/>
    </xf>
    <xf numFmtId="0" fontId="33" fillId="4" borderId="12" xfId="15" applyNumberFormat="1" applyFont="1" applyFill="1" applyBorder="1" applyAlignment="1">
      <alignment horizontal="center" vertical="center"/>
    </xf>
    <xf numFmtId="188" fontId="33" fillId="4" borderId="2" xfId="15" applyNumberFormat="1" applyFont="1" applyFill="1" applyBorder="1" applyAlignment="1">
      <alignment horizontal="center" vertical="center"/>
    </xf>
    <xf numFmtId="180" fontId="33" fillId="4" borderId="2" xfId="3" applyNumberFormat="1" applyFont="1" applyFill="1" applyBorder="1" applyAlignment="1">
      <alignment horizontal="center" vertical="center"/>
    </xf>
    <xf numFmtId="0" fontId="33" fillId="4" borderId="2" xfId="15" applyNumberFormat="1" applyFont="1" applyFill="1" applyBorder="1" applyAlignment="1">
      <alignment horizontal="center" vertical="center"/>
    </xf>
    <xf numFmtId="0" fontId="33" fillId="4" borderId="2" xfId="0" applyNumberFormat="1" applyFont="1" applyFill="1" applyBorder="1" applyAlignment="1">
      <alignment horizontal="center" vertical="center"/>
    </xf>
    <xf numFmtId="185" fontId="33" fillId="4" borderId="2" xfId="15" applyNumberFormat="1" applyFont="1" applyFill="1" applyBorder="1" applyAlignment="1">
      <alignment horizontal="center" vertical="center"/>
    </xf>
    <xf numFmtId="189" fontId="33" fillId="4" borderId="2" xfId="15" applyNumberFormat="1" applyFont="1" applyFill="1" applyBorder="1" applyAlignment="1">
      <alignment horizontal="center" vertical="center"/>
    </xf>
    <xf numFmtId="189" fontId="33" fillId="4" borderId="2" xfId="0" applyNumberFormat="1" applyFont="1" applyFill="1" applyBorder="1" applyAlignment="1">
      <alignment horizontal="center" vertical="center"/>
    </xf>
    <xf numFmtId="176" fontId="33" fillId="4" borderId="2" xfId="0" applyNumberFormat="1" applyFont="1" applyFill="1" applyBorder="1" applyAlignment="1">
      <alignment horizontal="center" vertical="center"/>
    </xf>
    <xf numFmtId="189" fontId="33" fillId="4" borderId="11" xfId="0" applyNumberFormat="1" applyFont="1" applyFill="1" applyBorder="1" applyAlignment="1" applyProtection="1">
      <alignment horizontal="center" vertical="center"/>
    </xf>
    <xf numFmtId="0" fontId="33" fillId="4" borderId="34" xfId="0" applyNumberFormat="1" applyFont="1" applyFill="1" applyBorder="1" applyAlignment="1">
      <alignment horizontal="center" vertical="center"/>
    </xf>
    <xf numFmtId="189" fontId="33" fillId="4" borderId="34" xfId="0" applyNumberFormat="1" applyFont="1" applyFill="1" applyBorder="1" applyAlignment="1">
      <alignment horizontal="center" vertical="center"/>
    </xf>
    <xf numFmtId="189" fontId="33" fillId="4" borderId="11" xfId="0" applyNumberFormat="1" applyFont="1" applyFill="1" applyBorder="1" applyAlignment="1">
      <alignment horizontal="center" vertical="center"/>
    </xf>
    <xf numFmtId="188" fontId="33" fillId="4" borderId="2" xfId="0" applyNumberFormat="1" applyFont="1" applyFill="1" applyBorder="1" applyAlignment="1">
      <alignment horizontal="center" vertical="center"/>
    </xf>
    <xf numFmtId="9" fontId="33" fillId="4" borderId="2" xfId="0" applyNumberFormat="1" applyFont="1" applyFill="1" applyBorder="1" applyAlignment="1">
      <alignment horizontal="center" vertical="center"/>
    </xf>
    <xf numFmtId="9" fontId="33" fillId="4" borderId="2" xfId="15" applyNumberFormat="1" applyFont="1" applyFill="1" applyBorder="1" applyAlignment="1">
      <alignment horizontal="center" vertical="center"/>
    </xf>
    <xf numFmtId="0" fontId="33" fillId="4" borderId="20" xfId="0" applyNumberFormat="1" applyFont="1" applyFill="1" applyBorder="1" applyAlignment="1">
      <alignment horizontal="center" vertical="center"/>
    </xf>
    <xf numFmtId="176" fontId="33" fillId="4" borderId="11" xfId="0" applyNumberFormat="1" applyFont="1" applyFill="1" applyBorder="1" applyAlignment="1">
      <alignment horizontal="center" vertical="center"/>
    </xf>
    <xf numFmtId="188" fontId="33" fillId="4" borderId="2" xfId="0" applyNumberFormat="1" applyFont="1" applyFill="1" applyBorder="1" applyAlignment="1" applyProtection="1">
      <alignment horizontal="center" vertical="center"/>
    </xf>
    <xf numFmtId="176" fontId="33" fillId="4" borderId="2" xfId="0" applyNumberFormat="1" applyFont="1" applyFill="1" applyBorder="1" applyAlignment="1" applyProtection="1">
      <alignment horizontal="center" vertical="center"/>
    </xf>
    <xf numFmtId="189" fontId="33" fillId="4" borderId="2" xfId="0" applyNumberFormat="1" applyFont="1" applyFill="1" applyBorder="1" applyAlignment="1" applyProtection="1">
      <alignment horizontal="center" vertical="center"/>
    </xf>
    <xf numFmtId="185" fontId="33" fillId="4" borderId="13" xfId="0" applyNumberFormat="1" applyFont="1" applyFill="1" applyBorder="1" applyAlignment="1">
      <alignment horizontal="center" vertical="center"/>
    </xf>
    <xf numFmtId="185" fontId="33" fillId="4" borderId="20" xfId="0" applyNumberFormat="1" applyFont="1" applyFill="1" applyBorder="1" applyAlignment="1">
      <alignment horizontal="center" vertical="center"/>
    </xf>
    <xf numFmtId="180" fontId="33" fillId="4" borderId="27" xfId="0" applyNumberFormat="1" applyFont="1" applyFill="1" applyBorder="1" applyAlignment="1">
      <alignment horizontal="center" vertical="center"/>
    </xf>
    <xf numFmtId="180" fontId="33" fillId="4" borderId="2" xfId="0" applyNumberFormat="1" applyFont="1" applyFill="1" applyBorder="1" applyAlignment="1">
      <alignment horizontal="center" vertical="center"/>
    </xf>
    <xf numFmtId="186" fontId="33" fillId="4" borderId="2" xfId="0" applyNumberFormat="1" applyFont="1" applyFill="1" applyBorder="1" applyAlignment="1">
      <alignment horizontal="center" vertical="center"/>
    </xf>
    <xf numFmtId="0" fontId="33" fillId="4" borderId="12" xfId="0" applyNumberFormat="1" applyFont="1" applyFill="1" applyBorder="1" applyAlignment="1">
      <alignment horizontal="center" vertical="center"/>
    </xf>
    <xf numFmtId="176" fontId="33" fillId="4" borderId="12" xfId="0" applyNumberFormat="1" applyFont="1" applyFill="1" applyBorder="1" applyAlignment="1">
      <alignment horizontal="center" vertical="center"/>
    </xf>
    <xf numFmtId="188" fontId="33" fillId="4" borderId="11" xfId="0" applyNumberFormat="1" applyFont="1" applyFill="1" applyBorder="1" applyAlignment="1">
      <alignment horizontal="center" vertical="center"/>
    </xf>
    <xf numFmtId="188" fontId="33" fillId="4" borderId="10" xfId="0" applyNumberFormat="1" applyFont="1" applyFill="1" applyBorder="1" applyAlignment="1">
      <alignment horizontal="center" vertical="center"/>
    </xf>
    <xf numFmtId="0" fontId="33" fillId="4" borderId="10" xfId="0" applyNumberFormat="1" applyFont="1" applyFill="1" applyBorder="1" applyAlignment="1">
      <alignment horizontal="center" vertical="center"/>
    </xf>
    <xf numFmtId="189" fontId="33" fillId="4" borderId="10" xfId="0" applyNumberFormat="1" applyFont="1" applyFill="1" applyBorder="1" applyAlignment="1">
      <alignment horizontal="center" vertical="center"/>
    </xf>
    <xf numFmtId="185" fontId="33" fillId="4" borderId="34" xfId="0" applyNumberFormat="1" applyFont="1" applyFill="1" applyBorder="1" applyAlignment="1">
      <alignment horizontal="center" vertical="center"/>
    </xf>
    <xf numFmtId="0" fontId="33" fillId="4" borderId="0" xfId="0" applyNumberFormat="1" applyFont="1" applyFill="1" applyBorder="1" applyAlignment="1">
      <alignment horizontal="center" vertical="center"/>
    </xf>
    <xf numFmtId="180" fontId="33" fillId="4" borderId="2" xfId="15" applyNumberFormat="1" applyFont="1" applyFill="1" applyBorder="1" applyAlignment="1">
      <alignment horizontal="center" vertical="center"/>
    </xf>
    <xf numFmtId="189" fontId="33" fillId="4" borderId="34" xfId="0" applyNumberFormat="1" applyFont="1" applyFill="1" applyBorder="1" applyAlignment="1" applyProtection="1">
      <alignment horizontal="center" vertical="center"/>
    </xf>
    <xf numFmtId="14" fontId="33" fillId="7" borderId="19" xfId="0" applyNumberFormat="1" applyFont="1" applyFill="1" applyBorder="1" applyAlignment="1">
      <alignment horizontal="center" vertical="center"/>
    </xf>
    <xf numFmtId="176" fontId="33" fillId="7" borderId="12" xfId="15" applyNumberFormat="1" applyFont="1" applyFill="1" applyBorder="1" applyAlignment="1">
      <alignment horizontal="center" vertical="center"/>
    </xf>
    <xf numFmtId="188" fontId="33" fillId="7" borderId="11" xfId="0" applyNumberFormat="1" applyFont="1" applyFill="1" applyBorder="1" applyAlignment="1">
      <alignment horizontal="center" vertical="center"/>
    </xf>
    <xf numFmtId="186" fontId="33" fillId="7" borderId="11" xfId="0" applyNumberFormat="1" applyFont="1" applyFill="1" applyBorder="1" applyAlignment="1">
      <alignment horizontal="center" vertical="center"/>
    </xf>
    <xf numFmtId="189" fontId="33" fillId="7" borderId="32" xfId="0" applyNumberFormat="1" applyFont="1" applyFill="1" applyBorder="1" applyAlignment="1">
      <alignment horizontal="center" vertical="center"/>
    </xf>
    <xf numFmtId="185" fontId="33" fillId="7" borderId="2" xfId="0" applyNumberFormat="1" applyFont="1" applyFill="1" applyBorder="1" applyAlignment="1">
      <alignment horizontal="center" vertical="center"/>
    </xf>
    <xf numFmtId="0" fontId="33" fillId="7" borderId="12" xfId="0" applyNumberFormat="1" applyFont="1" applyFill="1" applyBorder="1" applyAlignment="1">
      <alignment horizontal="center" vertical="center"/>
    </xf>
    <xf numFmtId="188" fontId="33" fillId="7" borderId="2" xfId="15" applyNumberFormat="1" applyFont="1" applyFill="1" applyBorder="1" applyAlignment="1">
      <alignment horizontal="center" vertical="center"/>
    </xf>
    <xf numFmtId="180" fontId="33" fillId="7" borderId="2" xfId="15" applyNumberFormat="1" applyFont="1" applyFill="1" applyBorder="1" applyAlignment="1">
      <alignment horizontal="center" vertical="center"/>
    </xf>
    <xf numFmtId="0" fontId="33" fillId="7" borderId="2" xfId="15" applyNumberFormat="1" applyFont="1" applyFill="1" applyBorder="1" applyAlignment="1">
      <alignment horizontal="center" vertical="center"/>
    </xf>
    <xf numFmtId="0" fontId="33" fillId="7" borderId="2" xfId="0" applyNumberFormat="1" applyFont="1" applyFill="1" applyBorder="1" applyAlignment="1">
      <alignment horizontal="center" vertical="center"/>
    </xf>
    <xf numFmtId="176" fontId="33" fillId="7" borderId="12" xfId="0" applyNumberFormat="1" applyFont="1" applyFill="1" applyBorder="1" applyAlignment="1">
      <alignment horizontal="center" vertical="center"/>
    </xf>
    <xf numFmtId="180" fontId="33" fillId="7" borderId="2" xfId="3" applyNumberFormat="1" applyFont="1" applyFill="1" applyBorder="1" applyAlignment="1">
      <alignment horizontal="center" vertical="center"/>
    </xf>
    <xf numFmtId="185" fontId="33" fillId="7" borderId="2" xfId="15" applyNumberFormat="1" applyFont="1" applyFill="1" applyBorder="1" applyAlignment="1">
      <alignment horizontal="center" vertical="center"/>
    </xf>
    <xf numFmtId="189" fontId="33" fillId="7" borderId="2" xfId="15" applyNumberFormat="1" applyFont="1" applyFill="1" applyBorder="1" applyAlignment="1">
      <alignment horizontal="center" vertical="center"/>
    </xf>
    <xf numFmtId="189" fontId="33" fillId="7" borderId="2" xfId="0" applyNumberFormat="1" applyFont="1" applyFill="1" applyBorder="1" applyAlignment="1">
      <alignment horizontal="center" vertical="center"/>
    </xf>
    <xf numFmtId="176" fontId="33" fillId="7" borderId="2" xfId="0" applyNumberFormat="1" applyFont="1" applyFill="1" applyBorder="1" applyAlignment="1">
      <alignment horizontal="center" vertical="center"/>
    </xf>
    <xf numFmtId="188" fontId="33" fillId="7" borderId="11" xfId="0" applyNumberFormat="1" applyFont="1" applyFill="1" applyBorder="1" applyAlignment="1" applyProtection="1">
      <alignment horizontal="center" vertical="center"/>
    </xf>
    <xf numFmtId="189" fontId="33" fillId="7" borderId="11" xfId="0" applyNumberFormat="1" applyFont="1" applyFill="1" applyBorder="1" applyAlignment="1" applyProtection="1">
      <alignment horizontal="center" vertical="center"/>
    </xf>
    <xf numFmtId="0" fontId="33" fillId="7" borderId="34" xfId="0" applyNumberFormat="1" applyFont="1" applyFill="1" applyBorder="1" applyAlignment="1">
      <alignment horizontal="center" vertical="center"/>
    </xf>
    <xf numFmtId="189" fontId="33" fillId="7" borderId="34" xfId="0" applyNumberFormat="1" applyFont="1" applyFill="1" applyBorder="1" applyAlignment="1">
      <alignment horizontal="center" vertical="center"/>
    </xf>
    <xf numFmtId="189" fontId="33" fillId="7" borderId="11" xfId="0" applyNumberFormat="1" applyFont="1" applyFill="1" applyBorder="1" applyAlignment="1">
      <alignment horizontal="center" vertical="center"/>
    </xf>
    <xf numFmtId="188" fontId="33" fillId="7" borderId="2" xfId="0" applyNumberFormat="1" applyFont="1" applyFill="1" applyBorder="1" applyAlignment="1">
      <alignment horizontal="center" vertical="center"/>
    </xf>
    <xf numFmtId="9" fontId="33" fillId="7" borderId="20" xfId="5" applyFont="1" applyFill="1" applyBorder="1" applyAlignment="1">
      <alignment horizontal="center" vertical="center"/>
    </xf>
    <xf numFmtId="9" fontId="33" fillId="7" borderId="2" xfId="0" applyNumberFormat="1" applyFont="1" applyFill="1" applyBorder="1" applyAlignment="1">
      <alignment horizontal="center" vertical="center"/>
    </xf>
    <xf numFmtId="0" fontId="33" fillId="7" borderId="20" xfId="0" applyNumberFormat="1" applyFont="1" applyFill="1" applyBorder="1" applyAlignment="1">
      <alignment horizontal="center" vertical="center"/>
    </xf>
    <xf numFmtId="189" fontId="33" fillId="7" borderId="32" xfId="15" applyNumberFormat="1" applyFont="1" applyFill="1" applyBorder="1" applyAlignment="1">
      <alignment horizontal="center" vertical="center"/>
    </xf>
    <xf numFmtId="176" fontId="33" fillId="7" borderId="11" xfId="0" applyNumberFormat="1" applyFont="1" applyFill="1" applyBorder="1" applyAlignment="1">
      <alignment horizontal="center" vertical="center"/>
    </xf>
    <xf numFmtId="185" fontId="33" fillId="7" borderId="13" xfId="0" applyNumberFormat="1" applyFont="1" applyFill="1" applyBorder="1" applyAlignment="1">
      <alignment horizontal="center" vertical="center"/>
    </xf>
    <xf numFmtId="185" fontId="33" fillId="7" borderId="20" xfId="0" applyNumberFormat="1" applyFont="1" applyFill="1" applyBorder="1" applyAlignment="1">
      <alignment horizontal="center" vertical="center"/>
    </xf>
    <xf numFmtId="185" fontId="33" fillId="7" borderId="27" xfId="0" applyNumberFormat="1" applyFont="1" applyFill="1" applyBorder="1" applyAlignment="1">
      <alignment horizontal="center" vertical="center"/>
    </xf>
    <xf numFmtId="180" fontId="33" fillId="7" borderId="27" xfId="0" applyNumberFormat="1" applyFont="1" applyFill="1" applyBorder="1" applyAlignment="1">
      <alignment horizontal="center" vertical="center"/>
    </xf>
    <xf numFmtId="180" fontId="33" fillId="7" borderId="2" xfId="0" applyNumberFormat="1" applyFont="1" applyFill="1" applyBorder="1" applyAlignment="1">
      <alignment horizontal="center" vertical="center"/>
    </xf>
    <xf numFmtId="9" fontId="33" fillId="7" borderId="20" xfId="0" applyNumberFormat="1" applyFont="1" applyFill="1" applyBorder="1" applyAlignment="1">
      <alignment horizontal="center" vertical="center"/>
    </xf>
    <xf numFmtId="186" fontId="33" fillId="7" borderId="2" xfId="0" applyNumberFormat="1" applyFont="1" applyFill="1" applyBorder="1" applyAlignment="1">
      <alignment horizontal="center" vertical="center"/>
    </xf>
    <xf numFmtId="183" fontId="33" fillId="7" borderId="20" xfId="0" applyNumberFormat="1" applyFont="1" applyFill="1" applyBorder="1" applyAlignment="1">
      <alignment horizontal="center" vertical="center"/>
    </xf>
    <xf numFmtId="188" fontId="33" fillId="7" borderId="10" xfId="0" applyNumberFormat="1" applyFont="1" applyFill="1" applyBorder="1" applyAlignment="1">
      <alignment horizontal="center" vertical="center"/>
    </xf>
    <xf numFmtId="0" fontId="33" fillId="7" borderId="10" xfId="0" applyNumberFormat="1" applyFont="1" applyFill="1" applyBorder="1" applyAlignment="1">
      <alignment horizontal="center" vertical="center"/>
    </xf>
    <xf numFmtId="189" fontId="33" fillId="7" borderId="10" xfId="0" applyNumberFormat="1" applyFont="1" applyFill="1" applyBorder="1" applyAlignment="1">
      <alignment horizontal="center" vertical="center"/>
    </xf>
    <xf numFmtId="185" fontId="33" fillId="7" borderId="34" xfId="0" applyNumberFormat="1" applyFont="1" applyFill="1" applyBorder="1" applyAlignment="1">
      <alignment horizontal="center" vertical="center"/>
    </xf>
    <xf numFmtId="9" fontId="33" fillId="7" borderId="2" xfId="5" applyFont="1" applyFill="1" applyBorder="1" applyAlignment="1">
      <alignment horizontal="center" vertical="center"/>
    </xf>
    <xf numFmtId="9" fontId="33" fillId="7" borderId="13" xfId="5" applyFont="1" applyFill="1" applyBorder="1" applyAlignment="1">
      <alignment horizontal="center" vertical="center"/>
    </xf>
    <xf numFmtId="0" fontId="33" fillId="7" borderId="0" xfId="0" applyNumberFormat="1" applyFont="1" applyFill="1" applyBorder="1" applyAlignment="1">
      <alignment horizontal="center" vertical="center"/>
    </xf>
    <xf numFmtId="176" fontId="33" fillId="5" borderId="12" xfId="15" applyNumberFormat="1" applyFont="1" applyFill="1" applyBorder="1" applyAlignment="1">
      <alignment horizontal="center" vertical="center"/>
    </xf>
    <xf numFmtId="176" fontId="33" fillId="5" borderId="12" xfId="0" applyNumberFormat="1" applyFont="1" applyFill="1" applyBorder="1" applyAlignment="1">
      <alignment horizontal="center" vertical="center"/>
    </xf>
    <xf numFmtId="0" fontId="33" fillId="4" borderId="2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0" fontId="33" fillId="4" borderId="20" xfId="0" applyFont="1" applyFill="1" applyBorder="1" applyAlignment="1">
      <alignment horizontal="center" vertical="center"/>
    </xf>
    <xf numFmtId="0" fontId="33" fillId="4" borderId="10" xfId="0" applyFont="1" applyFill="1" applyBorder="1" applyAlignment="1">
      <alignment horizontal="center" vertical="center"/>
    </xf>
    <xf numFmtId="177" fontId="36" fillId="5" borderId="12" xfId="0" applyNumberFormat="1" applyFont="1" applyFill="1" applyBorder="1" applyAlignment="1" applyProtection="1">
      <alignment horizontal="center" vertical="center"/>
    </xf>
    <xf numFmtId="188" fontId="33" fillId="5" borderId="11" xfId="0" applyNumberFormat="1" applyFont="1" applyFill="1" applyBorder="1" applyAlignment="1">
      <alignment horizontal="center" vertical="center"/>
    </xf>
    <xf numFmtId="185" fontId="33" fillId="5" borderId="2" xfId="0" applyNumberFormat="1" applyFont="1" applyFill="1" applyBorder="1" applyAlignment="1">
      <alignment horizontal="center" vertical="center"/>
    </xf>
    <xf numFmtId="0" fontId="33" fillId="5" borderId="12" xfId="0" applyFont="1" applyFill="1" applyBorder="1" applyAlignment="1">
      <alignment horizontal="center" vertical="center"/>
    </xf>
    <xf numFmtId="188" fontId="33" fillId="5" borderId="2" xfId="0" applyNumberFormat="1" applyFont="1" applyFill="1" applyBorder="1" applyAlignment="1">
      <alignment horizontal="center" vertical="center"/>
    </xf>
    <xf numFmtId="180" fontId="33" fillId="5" borderId="2" xfId="0" applyNumberFormat="1" applyFont="1" applyFill="1" applyBorder="1" applyAlignment="1">
      <alignment horizontal="center" vertical="center"/>
    </xf>
    <xf numFmtId="0" fontId="33" fillId="5" borderId="2" xfId="0" applyFont="1" applyFill="1" applyBorder="1" applyAlignment="1">
      <alignment horizontal="center" vertical="center"/>
    </xf>
    <xf numFmtId="180" fontId="33" fillId="5" borderId="2" xfId="3" applyNumberFormat="1" applyFont="1" applyFill="1" applyBorder="1" applyAlignment="1">
      <alignment horizontal="center" vertical="center"/>
    </xf>
    <xf numFmtId="189" fontId="33" fillId="5" borderId="2" xfId="0" applyNumberFormat="1" applyFont="1" applyFill="1" applyBorder="1" applyAlignment="1">
      <alignment horizontal="center" vertical="center"/>
    </xf>
    <xf numFmtId="176" fontId="33" fillId="5" borderId="2" xfId="0" applyNumberFormat="1" applyFont="1" applyFill="1" applyBorder="1" applyAlignment="1">
      <alignment horizontal="center" vertical="center"/>
    </xf>
    <xf numFmtId="189" fontId="33" fillId="5" borderId="11" xfId="0" applyNumberFormat="1" applyFont="1" applyFill="1" applyBorder="1" applyAlignment="1">
      <alignment horizontal="center" vertical="center"/>
    </xf>
    <xf numFmtId="0" fontId="33" fillId="5" borderId="34" xfId="0" applyFont="1" applyFill="1" applyBorder="1" applyAlignment="1">
      <alignment horizontal="center" vertical="center"/>
    </xf>
    <xf numFmtId="189" fontId="33" fillId="5" borderId="34" xfId="0" applyNumberFormat="1" applyFont="1" applyFill="1" applyBorder="1" applyAlignment="1">
      <alignment horizontal="center" vertical="center"/>
    </xf>
    <xf numFmtId="9" fontId="33" fillId="5" borderId="2" xfId="0" applyNumberFormat="1" applyFont="1" applyFill="1" applyBorder="1" applyAlignment="1">
      <alignment horizontal="center" vertical="center"/>
    </xf>
    <xf numFmtId="0" fontId="33" fillId="5" borderId="20" xfId="0" applyFont="1" applyFill="1" applyBorder="1" applyAlignment="1">
      <alignment horizontal="center" vertical="center"/>
    </xf>
    <xf numFmtId="176" fontId="33" fillId="5" borderId="11" xfId="0" applyNumberFormat="1" applyFont="1" applyFill="1" applyBorder="1" applyAlignment="1">
      <alignment horizontal="center" vertical="center"/>
    </xf>
    <xf numFmtId="185" fontId="33" fillId="5" borderId="13" xfId="0" applyNumberFormat="1" applyFont="1" applyFill="1" applyBorder="1" applyAlignment="1">
      <alignment horizontal="center" vertical="center"/>
    </xf>
    <xf numFmtId="185" fontId="33" fillId="5" borderId="20" xfId="0" applyNumberFormat="1" applyFont="1" applyFill="1" applyBorder="1" applyAlignment="1">
      <alignment horizontal="center" vertical="center"/>
    </xf>
    <xf numFmtId="186" fontId="33" fillId="5" borderId="2" xfId="0" applyNumberFormat="1" applyFont="1" applyFill="1" applyBorder="1" applyAlignment="1">
      <alignment horizontal="center" vertical="center"/>
    </xf>
    <xf numFmtId="188" fontId="33" fillId="5" borderId="10" xfId="0" applyNumberFormat="1" applyFont="1" applyFill="1" applyBorder="1" applyAlignment="1">
      <alignment horizontal="center" vertical="center"/>
    </xf>
    <xf numFmtId="0" fontId="33" fillId="5" borderId="10" xfId="0" applyFont="1" applyFill="1" applyBorder="1" applyAlignment="1">
      <alignment horizontal="center" vertical="center"/>
    </xf>
    <xf numFmtId="189" fontId="33" fillId="5" borderId="10" xfId="0" applyNumberFormat="1" applyFont="1" applyFill="1" applyBorder="1" applyAlignment="1">
      <alignment horizontal="center" vertical="center"/>
    </xf>
    <xf numFmtId="185" fontId="33" fillId="5" borderId="34" xfId="0" applyNumberFormat="1" applyFont="1" applyFill="1" applyBorder="1" applyAlignment="1">
      <alignment horizontal="center" vertical="center"/>
    </xf>
    <xf numFmtId="0" fontId="33" fillId="5" borderId="0" xfId="0" applyFont="1" applyFill="1" applyAlignment="1">
      <alignment horizontal="center" vertical="center"/>
    </xf>
    <xf numFmtId="0" fontId="33" fillId="4" borderId="34" xfId="0" applyFont="1" applyFill="1" applyBorder="1" applyAlignment="1">
      <alignment horizontal="center" vertical="center"/>
    </xf>
    <xf numFmtId="185" fontId="33" fillId="4" borderId="21" xfId="0" applyNumberFormat="1" applyFont="1" applyFill="1" applyBorder="1" applyAlignment="1">
      <alignment horizontal="center" vertical="center"/>
    </xf>
    <xf numFmtId="0" fontId="33" fillId="4" borderId="0" xfId="0" applyFont="1" applyFill="1" applyAlignment="1">
      <alignment horizontal="center" vertical="center"/>
    </xf>
    <xf numFmtId="0" fontId="33" fillId="7" borderId="12" xfId="0" applyFont="1" applyFill="1" applyBorder="1" applyAlignment="1">
      <alignment horizontal="center" vertical="center"/>
    </xf>
    <xf numFmtId="0" fontId="33" fillId="7" borderId="2" xfId="15" applyFont="1" applyFill="1" applyBorder="1" applyAlignment="1">
      <alignment horizontal="center" vertical="center"/>
    </xf>
    <xf numFmtId="0" fontId="33" fillId="7" borderId="2" xfId="0" applyFont="1" applyFill="1" applyBorder="1" applyAlignment="1">
      <alignment horizontal="center" vertical="center"/>
    </xf>
    <xf numFmtId="0" fontId="33" fillId="7" borderId="34" xfId="0" applyFont="1" applyFill="1" applyBorder="1" applyAlignment="1">
      <alignment horizontal="center" vertical="center"/>
    </xf>
    <xf numFmtId="0" fontId="33" fillId="7" borderId="20" xfId="0" applyFont="1" applyFill="1" applyBorder="1" applyAlignment="1">
      <alignment horizontal="center" vertical="center"/>
    </xf>
    <xf numFmtId="185" fontId="33" fillId="7" borderId="21" xfId="0" applyNumberFormat="1" applyFont="1" applyFill="1" applyBorder="1" applyAlignment="1">
      <alignment horizontal="center" vertical="center"/>
    </xf>
    <xf numFmtId="0" fontId="33" fillId="7" borderId="10" xfId="0" applyFont="1" applyFill="1" applyBorder="1" applyAlignment="1">
      <alignment horizontal="center" vertical="center"/>
    </xf>
    <xf numFmtId="0" fontId="33" fillId="7" borderId="0" xfId="0" applyFont="1" applyFill="1" applyAlignment="1">
      <alignment horizontal="center" vertical="center"/>
    </xf>
    <xf numFmtId="187" fontId="36" fillId="5" borderId="2" xfId="0" applyNumberFormat="1" applyFont="1" applyFill="1" applyBorder="1" applyAlignment="1">
      <alignment horizontal="center"/>
    </xf>
    <xf numFmtId="177" fontId="36" fillId="5" borderId="12" xfId="0" applyNumberFormat="1" applyFont="1" applyFill="1" applyBorder="1" applyAlignment="1">
      <alignment horizontal="center" vertical="center"/>
    </xf>
    <xf numFmtId="192" fontId="33" fillId="4" borderId="12" xfId="15" applyNumberFormat="1" applyFont="1" applyFill="1" applyBorder="1" applyAlignment="1">
      <alignment horizontal="center" vertical="center"/>
    </xf>
    <xf numFmtId="191" fontId="33" fillId="4" borderId="12" xfId="15" applyNumberFormat="1" applyFont="1" applyFill="1" applyBorder="1" applyAlignment="1">
      <alignment horizontal="center" vertical="center"/>
    </xf>
    <xf numFmtId="185" fontId="33" fillId="4" borderId="12" xfId="15" applyNumberFormat="1" applyFont="1" applyFill="1" applyBorder="1" applyAlignment="1">
      <alignment horizontal="center" vertical="center"/>
    </xf>
    <xf numFmtId="176" fontId="33" fillId="4" borderId="20" xfId="15" applyNumberFormat="1" applyFont="1" applyFill="1" applyBorder="1" applyAlignment="1">
      <alignment horizontal="center" vertical="center"/>
    </xf>
    <xf numFmtId="176" fontId="33" fillId="4" borderId="21" xfId="15" applyNumberFormat="1" applyFont="1" applyFill="1" applyBorder="1" applyAlignment="1">
      <alignment horizontal="center" vertical="center"/>
    </xf>
    <xf numFmtId="192" fontId="33" fillId="4" borderId="11" xfId="0" applyNumberFormat="1" applyFont="1" applyFill="1" applyBorder="1" applyAlignment="1">
      <alignment horizontal="center" vertical="center"/>
    </xf>
    <xf numFmtId="191" fontId="33" fillId="4" borderId="11" xfId="0" applyNumberFormat="1" applyFont="1" applyFill="1" applyBorder="1" applyAlignment="1">
      <alignment horizontal="center" vertical="center"/>
    </xf>
    <xf numFmtId="192" fontId="33" fillId="4" borderId="2" xfId="0" applyNumberFormat="1" applyFont="1" applyFill="1" applyBorder="1" applyAlignment="1">
      <alignment horizontal="center" vertical="center"/>
    </xf>
    <xf numFmtId="191" fontId="33" fillId="4" borderId="2" xfId="0" applyNumberFormat="1" applyFont="1" applyFill="1" applyBorder="1" applyAlignment="1">
      <alignment horizontal="center" vertical="center"/>
    </xf>
    <xf numFmtId="177" fontId="36" fillId="7" borderId="12" xfId="0" applyNumberFormat="1" applyFont="1" applyFill="1" applyBorder="1" applyAlignment="1">
      <alignment horizontal="center" vertical="center"/>
    </xf>
    <xf numFmtId="192" fontId="33" fillId="7" borderId="11" xfId="0" applyNumberFormat="1" applyFont="1" applyFill="1" applyBorder="1" applyAlignment="1">
      <alignment horizontal="center" vertical="center"/>
    </xf>
    <xf numFmtId="192" fontId="33" fillId="7" borderId="20" xfId="0" applyNumberFormat="1" applyFont="1" applyFill="1" applyBorder="1" applyAlignment="1">
      <alignment horizontal="center" vertical="center"/>
    </xf>
    <xf numFmtId="191" fontId="33" fillId="7" borderId="11" xfId="0" applyNumberFormat="1" applyFont="1" applyFill="1" applyBorder="1" applyAlignment="1">
      <alignment horizontal="center" vertical="center"/>
    </xf>
    <xf numFmtId="192" fontId="33" fillId="7" borderId="2" xfId="0" applyNumberFormat="1" applyFont="1" applyFill="1" applyBorder="1" applyAlignment="1">
      <alignment horizontal="center" vertical="center"/>
    </xf>
    <xf numFmtId="191" fontId="33" fillId="7" borderId="2" xfId="0" applyNumberFormat="1" applyFont="1" applyFill="1" applyBorder="1" applyAlignment="1">
      <alignment horizontal="center" vertical="center"/>
    </xf>
    <xf numFmtId="192" fontId="33" fillId="7" borderId="2" xfId="15" applyNumberFormat="1" applyFont="1" applyFill="1" applyBorder="1" applyAlignment="1">
      <alignment horizontal="center" vertical="center"/>
    </xf>
    <xf numFmtId="185" fontId="33" fillId="7" borderId="32" xfId="0" applyNumberFormat="1" applyFont="1" applyFill="1" applyBorder="1" applyAlignment="1">
      <alignment horizontal="center" vertical="center"/>
    </xf>
    <xf numFmtId="187" fontId="36" fillId="7" borderId="2" xfId="0" applyNumberFormat="1" applyFont="1" applyFill="1" applyBorder="1" applyAlignment="1">
      <alignment horizontal="center"/>
    </xf>
    <xf numFmtId="192" fontId="33" fillId="4" borderId="34" xfId="0" applyNumberFormat="1" applyFont="1" applyFill="1" applyBorder="1" applyAlignment="1">
      <alignment horizontal="center" vertical="center"/>
    </xf>
    <xf numFmtId="187" fontId="36" fillId="5" borderId="2" xfId="0" applyNumberFormat="1" applyFont="1" applyFill="1" applyBorder="1" applyAlignment="1">
      <alignment horizontal="center" vertical="center"/>
    </xf>
    <xf numFmtId="193" fontId="33" fillId="4" borderId="10" xfId="0" applyNumberFormat="1" applyFont="1" applyFill="1" applyBorder="1" applyAlignment="1">
      <alignment horizontal="center" vertical="center"/>
    </xf>
    <xf numFmtId="0" fontId="33" fillId="4" borderId="0" xfId="0" applyNumberFormat="1" applyFont="1" applyFill="1" applyBorder="1" applyAlignment="1">
      <alignment horizontal="right" vertical="center"/>
    </xf>
    <xf numFmtId="0" fontId="33" fillId="4" borderId="0" xfId="0" applyNumberFormat="1" applyFont="1" applyFill="1" applyBorder="1" applyAlignment="1">
      <alignment vertical="center"/>
    </xf>
    <xf numFmtId="0" fontId="33" fillId="7" borderId="0" xfId="0" applyNumberFormat="1" applyFont="1" applyFill="1" applyBorder="1" applyAlignment="1">
      <alignment vertical="center"/>
    </xf>
    <xf numFmtId="187" fontId="36" fillId="7" borderId="2" xfId="0" applyNumberFormat="1" applyFont="1" applyFill="1" applyBorder="1" applyAlignment="1">
      <alignment horizontal="center" vertical="center"/>
    </xf>
    <xf numFmtId="177" fontId="36" fillId="7" borderId="12" xfId="0" applyNumberFormat="1" applyFont="1" applyFill="1" applyBorder="1" applyAlignment="1" applyProtection="1">
      <alignment horizontal="center" vertical="center"/>
    </xf>
    <xf numFmtId="188" fontId="33" fillId="2" borderId="11" xfId="0" applyNumberFormat="1" applyFont="1" applyFill="1" applyBorder="1" applyAlignment="1">
      <alignment horizontal="center" vertical="center"/>
    </xf>
    <xf numFmtId="189" fontId="33" fillId="2" borderId="32" xfId="0" applyNumberFormat="1" applyFont="1" applyFill="1" applyBorder="1" applyAlignment="1">
      <alignment horizontal="center" vertical="center"/>
    </xf>
    <xf numFmtId="0" fontId="33" fillId="2" borderId="12" xfId="0" applyFont="1" applyFill="1" applyBorder="1" applyAlignment="1">
      <alignment horizontal="center" vertical="center"/>
    </xf>
    <xf numFmtId="188" fontId="33" fillId="2" borderId="2" xfId="15" applyNumberFormat="1" applyFont="1" applyFill="1" applyBorder="1" applyAlignment="1">
      <alignment horizontal="center" vertical="center"/>
    </xf>
    <xf numFmtId="180" fontId="33" fillId="2" borderId="2" xfId="15" applyNumberFormat="1" applyFont="1" applyFill="1" applyBorder="1" applyAlignment="1">
      <alignment horizontal="center" vertical="center"/>
    </xf>
    <xf numFmtId="0" fontId="33" fillId="2" borderId="2" xfId="15" applyFont="1" applyFill="1" applyBorder="1" applyAlignment="1">
      <alignment horizontal="center" vertical="center"/>
    </xf>
    <xf numFmtId="0" fontId="33" fillId="2" borderId="2" xfId="0" applyFont="1" applyFill="1" applyBorder="1" applyAlignment="1">
      <alignment horizontal="center" vertical="center"/>
    </xf>
    <xf numFmtId="180" fontId="33" fillId="2" borderId="2" xfId="3" applyNumberFormat="1" applyFont="1" applyFill="1" applyBorder="1" applyAlignment="1">
      <alignment horizontal="center" vertical="center"/>
    </xf>
    <xf numFmtId="185" fontId="33" fillId="2" borderId="2" xfId="15" applyNumberFormat="1" applyFont="1" applyFill="1" applyBorder="1" applyAlignment="1">
      <alignment horizontal="center" vertical="center"/>
    </xf>
    <xf numFmtId="185" fontId="33" fillId="2" borderId="2" xfId="0" applyNumberFormat="1" applyFont="1" applyFill="1" applyBorder="1" applyAlignment="1">
      <alignment horizontal="center" vertical="center"/>
    </xf>
    <xf numFmtId="189" fontId="33" fillId="2" borderId="2" xfId="15" applyNumberFormat="1" applyFont="1" applyFill="1" applyBorder="1" applyAlignment="1">
      <alignment horizontal="center" vertical="center"/>
    </xf>
    <xf numFmtId="189" fontId="33" fillId="2" borderId="2" xfId="0" applyNumberFormat="1" applyFont="1" applyFill="1" applyBorder="1" applyAlignment="1">
      <alignment horizontal="center" vertical="center"/>
    </xf>
    <xf numFmtId="176" fontId="33" fillId="2" borderId="2" xfId="0" applyNumberFormat="1" applyFont="1" applyFill="1" applyBorder="1" applyAlignment="1">
      <alignment horizontal="center" vertical="center"/>
    </xf>
    <xf numFmtId="189" fontId="33" fillId="2" borderId="11" xfId="0" applyNumberFormat="1" applyFont="1" applyFill="1" applyBorder="1" applyAlignment="1">
      <alignment horizontal="center" vertical="center"/>
    </xf>
    <xf numFmtId="0" fontId="33" fillId="2" borderId="34" xfId="0" applyFont="1" applyFill="1" applyBorder="1" applyAlignment="1">
      <alignment horizontal="center" vertical="center"/>
    </xf>
    <xf numFmtId="189" fontId="33" fillId="2" borderId="34" xfId="0" applyNumberFormat="1" applyFont="1" applyFill="1" applyBorder="1" applyAlignment="1">
      <alignment horizontal="center" vertical="center"/>
    </xf>
    <xf numFmtId="188" fontId="33" fillId="2" borderId="2" xfId="0" applyNumberFormat="1" applyFont="1" applyFill="1" applyBorder="1" applyAlignment="1">
      <alignment horizontal="center" vertical="center"/>
    </xf>
    <xf numFmtId="9" fontId="33" fillId="2" borderId="2" xfId="0" applyNumberFormat="1" applyFont="1" applyFill="1" applyBorder="1" applyAlignment="1">
      <alignment horizontal="center" vertical="center"/>
    </xf>
    <xf numFmtId="0" fontId="33" fillId="2" borderId="20" xfId="0" applyFont="1" applyFill="1" applyBorder="1" applyAlignment="1">
      <alignment horizontal="center" vertical="center"/>
    </xf>
    <xf numFmtId="176" fontId="33" fillId="2" borderId="11" xfId="0" applyNumberFormat="1" applyFont="1" applyFill="1" applyBorder="1" applyAlignment="1">
      <alignment horizontal="center" vertical="center"/>
    </xf>
    <xf numFmtId="185" fontId="33" fillId="2" borderId="13" xfId="0" applyNumberFormat="1" applyFont="1" applyFill="1" applyBorder="1" applyAlignment="1">
      <alignment horizontal="center" vertical="center"/>
    </xf>
    <xf numFmtId="185" fontId="33" fillId="2" borderId="20" xfId="0" applyNumberFormat="1" applyFont="1" applyFill="1" applyBorder="1" applyAlignment="1">
      <alignment horizontal="center" vertical="center"/>
    </xf>
    <xf numFmtId="180" fontId="33" fillId="2" borderId="2" xfId="0" applyNumberFormat="1" applyFont="1" applyFill="1" applyBorder="1" applyAlignment="1">
      <alignment horizontal="center" vertical="center"/>
    </xf>
    <xf numFmtId="187" fontId="36" fillId="0" borderId="2" xfId="0" applyNumberFormat="1" applyFont="1" applyBorder="1" applyAlignment="1">
      <alignment horizontal="center" vertical="center"/>
    </xf>
    <xf numFmtId="177" fontId="36" fillId="0" borderId="25" xfId="0" applyNumberFormat="1" applyFont="1" applyFill="1" applyBorder="1" applyAlignment="1">
      <alignment horizontal="center" vertical="center"/>
    </xf>
    <xf numFmtId="188" fontId="33" fillId="2" borderId="10" xfId="0" applyNumberFormat="1" applyFont="1" applyFill="1" applyBorder="1" applyAlignment="1">
      <alignment horizontal="center" vertical="center"/>
    </xf>
    <xf numFmtId="0" fontId="33" fillId="2" borderId="10" xfId="0" applyFont="1" applyFill="1" applyBorder="1" applyAlignment="1">
      <alignment horizontal="center" vertical="center"/>
    </xf>
    <xf numFmtId="189" fontId="33" fillId="2" borderId="10" xfId="0" applyNumberFormat="1" applyFont="1" applyFill="1" applyBorder="1" applyAlignment="1">
      <alignment horizontal="center" vertical="center"/>
    </xf>
    <xf numFmtId="185" fontId="33" fillId="2" borderId="34" xfId="0" applyNumberFormat="1" applyFont="1" applyFill="1" applyBorder="1" applyAlignment="1">
      <alignment horizontal="center" vertical="center"/>
    </xf>
    <xf numFmtId="0" fontId="33" fillId="2" borderId="0" xfId="0" applyFont="1" applyFill="1" applyAlignment="1">
      <alignment horizontal="center" vertical="center"/>
    </xf>
    <xf numFmtId="176" fontId="33" fillId="2" borderId="12" xfId="0" applyNumberFormat="1" applyFont="1" applyFill="1" applyBorder="1" applyAlignment="1">
      <alignment horizontal="center" vertical="center"/>
    </xf>
    <xf numFmtId="188" fontId="33" fillId="3" borderId="11" xfId="0" applyNumberFormat="1" applyFont="1" applyFill="1" applyBorder="1" applyAlignment="1">
      <alignment horizontal="center" vertical="center"/>
    </xf>
    <xf numFmtId="186" fontId="33" fillId="3" borderId="11" xfId="0" applyNumberFormat="1" applyFont="1" applyFill="1" applyBorder="1" applyAlignment="1">
      <alignment horizontal="center" vertical="center"/>
    </xf>
    <xf numFmtId="189" fontId="33" fillId="3" borderId="32" xfId="0" applyNumberFormat="1" applyFont="1" applyFill="1" applyBorder="1" applyAlignment="1">
      <alignment horizontal="center" vertical="center"/>
    </xf>
    <xf numFmtId="0" fontId="33" fillId="3" borderId="12" xfId="0" applyFont="1" applyFill="1" applyBorder="1" applyAlignment="1">
      <alignment horizontal="center" vertical="center"/>
    </xf>
    <xf numFmtId="188" fontId="33" fillId="3" borderId="2" xfId="15" applyNumberFormat="1" applyFont="1" applyFill="1" applyBorder="1" applyAlignment="1">
      <alignment horizontal="center" vertical="center"/>
    </xf>
    <xf numFmtId="180" fontId="33" fillId="3" borderId="2" xfId="15" applyNumberFormat="1" applyFont="1" applyFill="1" applyBorder="1" applyAlignment="1">
      <alignment horizontal="center" vertical="center"/>
    </xf>
    <xf numFmtId="0" fontId="33" fillId="3" borderId="2" xfId="15" applyFont="1" applyFill="1" applyBorder="1" applyAlignment="1">
      <alignment horizontal="center" vertical="center"/>
    </xf>
    <xf numFmtId="0" fontId="33" fillId="3" borderId="2" xfId="0" applyFont="1" applyFill="1" applyBorder="1" applyAlignment="1">
      <alignment horizontal="center" vertical="center"/>
    </xf>
    <xf numFmtId="180" fontId="33" fillId="3" borderId="2" xfId="3" applyNumberFormat="1" applyFont="1" applyFill="1" applyBorder="1" applyAlignment="1">
      <alignment horizontal="center" vertical="center"/>
    </xf>
    <xf numFmtId="185" fontId="33" fillId="3" borderId="2" xfId="15" applyNumberFormat="1" applyFont="1" applyFill="1" applyBorder="1" applyAlignment="1">
      <alignment horizontal="center" vertical="center"/>
    </xf>
    <xf numFmtId="185" fontId="33" fillId="3" borderId="2" xfId="0" applyNumberFormat="1" applyFont="1" applyFill="1" applyBorder="1" applyAlignment="1">
      <alignment horizontal="center" vertical="center"/>
    </xf>
    <xf numFmtId="189" fontId="33" fillId="3" borderId="2" xfId="15" applyNumberFormat="1" applyFont="1" applyFill="1" applyBorder="1" applyAlignment="1">
      <alignment horizontal="center" vertical="center"/>
    </xf>
    <xf numFmtId="189" fontId="33" fillId="3" borderId="2" xfId="0" applyNumberFormat="1" applyFont="1" applyFill="1" applyBorder="1" applyAlignment="1">
      <alignment horizontal="center" vertical="center"/>
    </xf>
    <xf numFmtId="176" fontId="33" fillId="3" borderId="2" xfId="0" applyNumberFormat="1" applyFont="1" applyFill="1" applyBorder="1" applyAlignment="1">
      <alignment horizontal="center" vertical="center"/>
    </xf>
    <xf numFmtId="189" fontId="33" fillId="3" borderId="11" xfId="0" applyNumberFormat="1" applyFont="1" applyFill="1" applyBorder="1" applyAlignment="1">
      <alignment horizontal="center" vertical="center"/>
    </xf>
    <xf numFmtId="0" fontId="33" fillId="3" borderId="34" xfId="0" applyFont="1" applyFill="1" applyBorder="1" applyAlignment="1">
      <alignment horizontal="center" vertical="center"/>
    </xf>
    <xf numFmtId="189" fontId="33" fillId="3" borderId="34" xfId="0" applyNumberFormat="1" applyFont="1" applyFill="1" applyBorder="1" applyAlignment="1">
      <alignment horizontal="center" vertical="center"/>
    </xf>
    <xf numFmtId="188" fontId="33" fillId="3" borderId="2" xfId="0" applyNumberFormat="1" applyFont="1" applyFill="1" applyBorder="1" applyAlignment="1">
      <alignment horizontal="center" vertical="center"/>
    </xf>
    <xf numFmtId="9" fontId="33" fillId="3" borderId="2" xfId="0" applyNumberFormat="1" applyFont="1" applyFill="1" applyBorder="1" applyAlignment="1">
      <alignment horizontal="center" vertical="center"/>
    </xf>
    <xf numFmtId="0" fontId="33" fillId="3" borderId="20" xfId="0" applyFont="1" applyFill="1" applyBorder="1" applyAlignment="1">
      <alignment horizontal="center" vertical="center"/>
    </xf>
    <xf numFmtId="176" fontId="33" fillId="3" borderId="11" xfId="0" applyNumberFormat="1" applyFont="1" applyFill="1" applyBorder="1" applyAlignment="1">
      <alignment horizontal="center" vertical="center"/>
    </xf>
    <xf numFmtId="185" fontId="33" fillId="3" borderId="13" xfId="0" applyNumberFormat="1" applyFont="1" applyFill="1" applyBorder="1" applyAlignment="1">
      <alignment horizontal="center" vertical="center"/>
    </xf>
    <xf numFmtId="185" fontId="33" fillId="3" borderId="20" xfId="0" applyNumberFormat="1" applyFont="1" applyFill="1" applyBorder="1" applyAlignment="1">
      <alignment horizontal="center" vertical="center"/>
    </xf>
    <xf numFmtId="180" fontId="33" fillId="3" borderId="2" xfId="0" applyNumberFormat="1" applyFont="1" applyFill="1" applyBorder="1" applyAlignment="1">
      <alignment horizontal="center" vertical="center"/>
    </xf>
    <xf numFmtId="187" fontId="36" fillId="3" borderId="2" xfId="0" applyNumberFormat="1" applyFont="1" applyFill="1" applyBorder="1" applyAlignment="1">
      <alignment horizontal="center" vertical="center"/>
    </xf>
    <xf numFmtId="176" fontId="33" fillId="3" borderId="12" xfId="0" applyNumberFormat="1" applyFont="1" applyFill="1" applyBorder="1" applyAlignment="1">
      <alignment horizontal="center" vertical="center"/>
    </xf>
    <xf numFmtId="188" fontId="33" fillId="3" borderId="10" xfId="0" applyNumberFormat="1" applyFont="1" applyFill="1" applyBorder="1" applyAlignment="1">
      <alignment horizontal="center" vertical="center"/>
    </xf>
    <xf numFmtId="0" fontId="33" fillId="3" borderId="10" xfId="0" applyFont="1" applyFill="1" applyBorder="1" applyAlignment="1">
      <alignment horizontal="center" vertical="center"/>
    </xf>
    <xf numFmtId="189" fontId="33" fillId="3" borderId="10" xfId="0" applyNumberFormat="1" applyFont="1" applyFill="1" applyBorder="1" applyAlignment="1">
      <alignment horizontal="center" vertical="center"/>
    </xf>
    <xf numFmtId="185" fontId="33" fillId="3" borderId="34" xfId="0" applyNumberFormat="1" applyFont="1" applyFill="1" applyBorder="1" applyAlignment="1">
      <alignment horizontal="center" vertical="center"/>
    </xf>
    <xf numFmtId="9" fontId="33" fillId="3" borderId="2" xfId="5" applyFont="1" applyFill="1" applyBorder="1" applyAlignment="1">
      <alignment horizontal="center" vertical="center"/>
    </xf>
    <xf numFmtId="9" fontId="33" fillId="3" borderId="13" xfId="5" applyFont="1" applyFill="1" applyBorder="1" applyAlignment="1">
      <alignment horizontal="center" vertical="center"/>
    </xf>
    <xf numFmtId="9" fontId="33" fillId="3" borderId="20" xfId="5" applyFont="1" applyFill="1" applyBorder="1" applyAlignment="1">
      <alignment horizontal="center" vertical="center"/>
    </xf>
    <xf numFmtId="0" fontId="33" fillId="3" borderId="0" xfId="0" applyFont="1" applyFill="1" applyAlignment="1">
      <alignment horizontal="center" vertical="center"/>
    </xf>
    <xf numFmtId="177" fontId="36" fillId="0" borderId="2" xfId="0" applyNumberFormat="1" applyFont="1" applyBorder="1" applyAlignment="1">
      <alignment horizontal="center" vertical="center"/>
    </xf>
    <xf numFmtId="176" fontId="33" fillId="2" borderId="12" xfId="15" applyNumberFormat="1" applyFont="1" applyFill="1" applyBorder="1" applyAlignment="1">
      <alignment horizontal="center" vertical="center"/>
    </xf>
    <xf numFmtId="189" fontId="33" fillId="3" borderId="32" xfId="15" applyNumberFormat="1" applyFont="1" applyFill="1" applyBorder="1" applyAlignment="1">
      <alignment horizontal="center" vertical="center"/>
    </xf>
    <xf numFmtId="177" fontId="36" fillId="3" borderId="2" xfId="0" applyNumberFormat="1" applyFont="1" applyFill="1" applyBorder="1" applyAlignment="1">
      <alignment horizontal="center" vertical="center"/>
    </xf>
    <xf numFmtId="9" fontId="33" fillId="7" borderId="12" xfId="5" applyFont="1" applyFill="1" applyBorder="1" applyAlignment="1">
      <alignment horizontal="center" vertical="center"/>
    </xf>
    <xf numFmtId="0" fontId="33" fillId="4" borderId="2" xfId="15" applyFont="1" applyFill="1" applyBorder="1" applyAlignment="1">
      <alignment horizontal="center" vertical="center"/>
    </xf>
    <xf numFmtId="177" fontId="36" fillId="2" borderId="2" xfId="0" applyNumberFormat="1" applyFont="1" applyFill="1" applyBorder="1" applyAlignment="1">
      <alignment horizontal="center" vertical="center"/>
    </xf>
    <xf numFmtId="194" fontId="33" fillId="4" borderId="2" xfId="15" applyNumberFormat="1" applyFont="1" applyFill="1" applyBorder="1" applyAlignment="1">
      <alignment horizontal="center" vertical="center"/>
    </xf>
    <xf numFmtId="185" fontId="33" fillId="7" borderId="22" xfId="0" applyNumberFormat="1" applyFont="1" applyFill="1" applyBorder="1" applyAlignment="1">
      <alignment horizontal="center" vertical="center"/>
    </xf>
    <xf numFmtId="0" fontId="33" fillId="4" borderId="11" xfId="0" applyNumberFormat="1" applyFont="1" applyFill="1" applyBorder="1" applyAlignment="1">
      <alignment horizontal="center" vertical="center"/>
    </xf>
    <xf numFmtId="185" fontId="33" fillId="4" borderId="22" xfId="0" applyNumberFormat="1" applyFont="1" applyFill="1" applyBorder="1" applyAlignment="1">
      <alignment horizontal="center" vertical="center"/>
    </xf>
    <xf numFmtId="185" fontId="33" fillId="8" borderId="2" xfId="0" applyNumberFormat="1" applyFont="1" applyFill="1" applyBorder="1" applyAlignment="1">
      <alignment horizontal="center" vertical="center"/>
    </xf>
    <xf numFmtId="176" fontId="33" fillId="8" borderId="12" xfId="15" applyNumberFormat="1" applyFont="1" applyFill="1" applyBorder="1" applyAlignment="1">
      <alignment horizontal="center" vertical="center"/>
    </xf>
    <xf numFmtId="185" fontId="13" fillId="8" borderId="0" xfId="0" applyNumberFormat="1" applyFont="1" applyFill="1" applyBorder="1" applyAlignment="1">
      <alignment horizontal="right" vertical="center"/>
    </xf>
    <xf numFmtId="9" fontId="13" fillId="8" borderId="26" xfId="0" applyNumberFormat="1" applyFont="1" applyFill="1" applyBorder="1" applyAlignment="1">
      <alignment horizontal="right" vertical="center"/>
    </xf>
    <xf numFmtId="9" fontId="33" fillId="8" borderId="20" xfId="0" applyNumberFormat="1" applyFont="1" applyFill="1" applyBorder="1" applyAlignment="1">
      <alignment horizontal="center" vertical="center"/>
    </xf>
    <xf numFmtId="9" fontId="33" fillId="8" borderId="20" xfId="5" applyFont="1" applyFill="1" applyBorder="1" applyAlignment="1">
      <alignment horizontal="center" vertical="center"/>
    </xf>
    <xf numFmtId="9" fontId="33" fillId="8" borderId="2" xfId="0" applyNumberFormat="1" applyFont="1" applyFill="1" applyBorder="1" applyAlignment="1">
      <alignment horizontal="center" vertical="center"/>
    </xf>
    <xf numFmtId="9" fontId="13" fillId="8" borderId="0" xfId="0" applyNumberFormat="1" applyFont="1" applyFill="1" applyBorder="1" applyAlignment="1">
      <alignment horizontal="right" vertical="center"/>
    </xf>
    <xf numFmtId="9" fontId="13" fillId="8" borderId="26" xfId="5" applyFont="1" applyFill="1" applyBorder="1" applyAlignment="1">
      <alignment horizontal="right" vertical="center"/>
    </xf>
    <xf numFmtId="188" fontId="33" fillId="8" borderId="2" xfId="0" applyNumberFormat="1" applyFont="1" applyFill="1" applyBorder="1" applyAlignment="1">
      <alignment horizontal="center" vertical="center"/>
    </xf>
    <xf numFmtId="9" fontId="33" fillId="8" borderId="12" xfId="5" applyFont="1" applyFill="1" applyBorder="1" applyAlignment="1">
      <alignment horizontal="center" vertical="center"/>
    </xf>
    <xf numFmtId="188" fontId="13" fillId="8" borderId="0" xfId="0" applyNumberFormat="1" applyFont="1" applyFill="1" applyBorder="1" applyAlignment="1">
      <alignment horizontal="right" vertical="center"/>
    </xf>
    <xf numFmtId="179" fontId="33" fillId="8" borderId="2" xfId="0" applyNumberFormat="1" applyFont="1" applyFill="1" applyBorder="1" applyAlignment="1">
      <alignment horizontal="center" vertical="center"/>
    </xf>
    <xf numFmtId="179" fontId="13" fillId="8" borderId="0" xfId="0" applyNumberFormat="1" applyFont="1" applyFill="1" applyBorder="1" applyAlignment="1">
      <alignment horizontal="right" vertical="center"/>
    </xf>
    <xf numFmtId="189" fontId="33" fillId="8" borderId="2" xfId="0" applyNumberFormat="1" applyFont="1" applyFill="1" applyBorder="1" applyAlignment="1">
      <alignment horizontal="center" vertical="center"/>
    </xf>
    <xf numFmtId="189" fontId="13" fillId="8" borderId="0" xfId="0" applyNumberFormat="1" applyFont="1" applyFill="1" applyBorder="1" applyAlignment="1">
      <alignment horizontal="right" vertical="center"/>
    </xf>
    <xf numFmtId="176" fontId="33" fillId="8" borderId="21" xfId="15" applyNumberFormat="1" applyFont="1" applyFill="1" applyBorder="1" applyAlignment="1">
      <alignment horizontal="center" vertical="center"/>
    </xf>
    <xf numFmtId="9" fontId="33" fillId="9" borderId="2" xfId="0" applyNumberFormat="1" applyFont="1" applyFill="1" applyBorder="1" applyAlignment="1">
      <alignment horizontal="center" vertical="center"/>
    </xf>
    <xf numFmtId="185" fontId="33" fillId="9" borderId="2" xfId="0" applyNumberFormat="1" applyFont="1" applyFill="1" applyBorder="1" applyAlignment="1">
      <alignment horizontal="center" vertical="center"/>
    </xf>
    <xf numFmtId="189" fontId="33" fillId="8" borderId="32" xfId="0" applyNumberFormat="1" applyFont="1" applyFill="1" applyBorder="1" applyAlignment="1">
      <alignment horizontal="center" vertical="center"/>
    </xf>
    <xf numFmtId="9" fontId="33" fillId="8" borderId="2" xfId="5" applyFont="1" applyFill="1" applyBorder="1" applyAlignment="1">
      <alignment horizontal="center" vertical="center"/>
    </xf>
    <xf numFmtId="9" fontId="33" fillId="8" borderId="13" xfId="5" applyFont="1" applyFill="1" applyBorder="1" applyAlignment="1">
      <alignment horizontal="center" vertical="center"/>
    </xf>
    <xf numFmtId="9" fontId="33" fillId="9" borderId="2" xfId="5" applyFont="1" applyFill="1" applyBorder="1" applyAlignment="1">
      <alignment horizontal="center" vertical="center"/>
    </xf>
    <xf numFmtId="9" fontId="33" fillId="9" borderId="13" xfId="5" applyFont="1" applyFill="1" applyBorder="1" applyAlignment="1">
      <alignment horizontal="center" vertical="center"/>
    </xf>
    <xf numFmtId="9" fontId="33" fillId="9" borderId="20" xfId="5" applyFont="1" applyFill="1" applyBorder="1" applyAlignment="1">
      <alignment horizontal="center" vertical="center"/>
    </xf>
    <xf numFmtId="9" fontId="13" fillId="8" borderId="0" xfId="5" applyFont="1" applyFill="1" applyBorder="1" applyAlignment="1">
      <alignment horizontal="right" vertical="center"/>
    </xf>
    <xf numFmtId="189" fontId="33" fillId="8" borderId="32" xfId="15" applyNumberFormat="1" applyFont="1" applyFill="1" applyBorder="1" applyAlignment="1">
      <alignment horizontal="center" vertical="center"/>
    </xf>
    <xf numFmtId="189" fontId="33" fillId="9" borderId="32" xfId="15" applyNumberFormat="1" applyFont="1" applyFill="1" applyBorder="1" applyAlignment="1">
      <alignment horizontal="center" vertical="center"/>
    </xf>
    <xf numFmtId="185" fontId="33" fillId="8" borderId="33" xfId="0" applyNumberFormat="1" applyFont="1" applyFill="1" applyBorder="1" applyAlignment="1">
      <alignment horizontal="center" vertical="center"/>
    </xf>
    <xf numFmtId="185" fontId="33" fillId="8" borderId="27" xfId="0" applyNumberFormat="1" applyFont="1" applyFill="1" applyBorder="1" applyAlignment="1">
      <alignment horizontal="center" vertical="center"/>
    </xf>
    <xf numFmtId="185" fontId="33" fillId="8" borderId="32" xfId="0" applyNumberFormat="1" applyFont="1" applyFill="1" applyBorder="1" applyAlignment="1">
      <alignment horizontal="center" vertical="center"/>
    </xf>
    <xf numFmtId="189" fontId="33" fillId="9" borderId="32" xfId="0" applyNumberFormat="1" applyFont="1" applyFill="1" applyBorder="1" applyAlignment="1">
      <alignment horizontal="center" vertical="center"/>
    </xf>
    <xf numFmtId="180" fontId="28" fillId="4" borderId="2" xfId="3" applyNumberFormat="1" applyFont="1" applyFill="1" applyBorder="1" applyAlignment="1">
      <alignment horizontal="center" vertical="center"/>
    </xf>
    <xf numFmtId="180" fontId="28" fillId="4" borderId="2" xfId="0" applyNumberFormat="1" applyFont="1" applyFill="1" applyBorder="1" applyAlignment="1">
      <alignment horizontal="center" vertical="center"/>
    </xf>
    <xf numFmtId="176" fontId="28" fillId="4" borderId="12" xfId="0" applyNumberFormat="1" applyFont="1" applyFill="1" applyBorder="1" applyAlignment="1">
      <alignment horizontal="center" vertical="center"/>
    </xf>
    <xf numFmtId="185" fontId="28" fillId="4" borderId="2" xfId="0" applyNumberFormat="1" applyFont="1" applyFill="1" applyBorder="1" applyAlignment="1">
      <alignment horizontal="center" vertical="center"/>
    </xf>
    <xf numFmtId="176" fontId="28" fillId="4" borderId="2" xfId="0" applyNumberFormat="1" applyFont="1" applyFill="1" applyBorder="1" applyAlignment="1">
      <alignment horizontal="center" vertical="center"/>
    </xf>
    <xf numFmtId="185" fontId="28" fillId="4" borderId="21" xfId="0" applyNumberFormat="1" applyFont="1" applyFill="1" applyBorder="1" applyAlignment="1">
      <alignment horizontal="center" vertical="center"/>
    </xf>
    <xf numFmtId="180" fontId="28" fillId="4" borderId="27" xfId="0" applyNumberFormat="1" applyFont="1" applyFill="1" applyBorder="1" applyAlignment="1">
      <alignment horizontal="center" vertical="center"/>
    </xf>
    <xf numFmtId="180" fontId="28" fillId="4" borderId="2" xfId="14" applyNumberFormat="1" applyFont="1" applyFill="1" applyBorder="1" applyAlignment="1">
      <alignment horizontal="center" vertical="center"/>
    </xf>
    <xf numFmtId="189" fontId="28" fillId="4" borderId="2" xfId="14" applyNumberFormat="1" applyFont="1" applyFill="1" applyBorder="1" applyAlignment="1">
      <alignment horizontal="center" vertical="center"/>
    </xf>
    <xf numFmtId="188" fontId="28" fillId="4" borderId="13" xfId="0" applyNumberFormat="1" applyFont="1" applyFill="1" applyBorder="1" applyAlignment="1">
      <alignment horizontal="center" vertical="center"/>
    </xf>
    <xf numFmtId="185" fontId="28" fillId="4" borderId="20" xfId="0" applyNumberFormat="1" applyFont="1" applyFill="1" applyBorder="1" applyAlignment="1">
      <alignment horizontal="center" vertical="center"/>
    </xf>
    <xf numFmtId="0" fontId="28" fillId="4" borderId="0" xfId="0" applyNumberFormat="1" applyFont="1" applyFill="1" applyBorder="1" applyAlignment="1">
      <alignment horizontal="right" vertical="center"/>
    </xf>
    <xf numFmtId="176" fontId="28" fillId="4" borderId="35" xfId="0" applyNumberFormat="1" applyFont="1" applyFill="1" applyBorder="1" applyAlignment="1">
      <alignment horizontal="center" vertical="center"/>
    </xf>
    <xf numFmtId="188" fontId="28" fillId="4" borderId="8" xfId="0" applyNumberFormat="1" applyFont="1" applyFill="1" applyBorder="1" applyAlignment="1">
      <alignment horizontal="center" vertical="center"/>
    </xf>
    <xf numFmtId="180" fontId="28" fillId="4" borderId="8" xfId="0" applyNumberFormat="1" applyFont="1" applyFill="1" applyBorder="1" applyAlignment="1">
      <alignment horizontal="center" vertical="center"/>
    </xf>
    <xf numFmtId="186" fontId="28" fillId="4" borderId="8" xfId="0" applyNumberFormat="1" applyFont="1" applyFill="1" applyBorder="1" applyAlignment="1">
      <alignment horizontal="center" vertical="center"/>
    </xf>
    <xf numFmtId="189" fontId="28" fillId="4" borderId="8" xfId="0" applyNumberFormat="1" applyFont="1" applyFill="1" applyBorder="1" applyAlignment="1">
      <alignment horizontal="center" vertical="center"/>
    </xf>
    <xf numFmtId="185" fontId="28" fillId="4" borderId="8" xfId="0" applyNumberFormat="1" applyFont="1" applyFill="1" applyBorder="1" applyAlignment="1">
      <alignment horizontal="center" vertical="center"/>
    </xf>
    <xf numFmtId="0" fontId="28" fillId="4" borderId="35" xfId="0" applyNumberFormat="1" applyFont="1" applyFill="1" applyBorder="1" applyAlignment="1">
      <alignment horizontal="center" vertical="center"/>
    </xf>
    <xf numFmtId="0" fontId="28" fillId="4" borderId="8" xfId="0" applyNumberFormat="1" applyFont="1" applyFill="1" applyBorder="1" applyAlignment="1">
      <alignment horizontal="center" vertical="center"/>
    </xf>
    <xf numFmtId="189" fontId="28" fillId="4" borderId="17" xfId="0" applyNumberFormat="1" applyFont="1" applyFill="1" applyBorder="1" applyAlignment="1">
      <alignment horizontal="center" vertical="center"/>
    </xf>
    <xf numFmtId="189" fontId="28" fillId="4" borderId="43" xfId="0" applyNumberFormat="1" applyFont="1" applyFill="1" applyBorder="1" applyAlignment="1">
      <alignment horizontal="center" vertical="center"/>
    </xf>
    <xf numFmtId="185" fontId="28" fillId="4" borderId="43" xfId="0" applyNumberFormat="1" applyFont="1" applyFill="1" applyBorder="1" applyAlignment="1">
      <alignment horizontal="center" vertical="center"/>
    </xf>
    <xf numFmtId="188" fontId="28" fillId="4" borderId="17" xfId="0" applyNumberFormat="1" applyFont="1" applyFill="1" applyBorder="1" applyAlignment="1">
      <alignment horizontal="center" vertical="center"/>
    </xf>
    <xf numFmtId="179" fontId="33" fillId="7" borderId="2" xfId="0" applyNumberFormat="1" applyFont="1" applyFill="1" applyBorder="1" applyAlignment="1">
      <alignment horizontal="center" vertical="center"/>
    </xf>
    <xf numFmtId="177" fontId="28" fillId="4" borderId="2" xfId="0" applyNumberFormat="1" applyFont="1" applyFill="1" applyBorder="1" applyAlignment="1">
      <alignment horizontal="center" vertical="center"/>
    </xf>
    <xf numFmtId="177" fontId="33" fillId="4" borderId="2" xfId="0" applyNumberFormat="1" applyFont="1" applyFill="1" applyBorder="1" applyAlignment="1">
      <alignment horizontal="center" vertical="center"/>
    </xf>
    <xf numFmtId="177" fontId="33" fillId="7" borderId="2" xfId="0" applyNumberFormat="1" applyFont="1" applyFill="1" applyBorder="1" applyAlignment="1">
      <alignment horizontal="center" vertical="center"/>
    </xf>
    <xf numFmtId="177" fontId="33" fillId="5" borderId="2" xfId="0" applyNumberFormat="1" applyFont="1" applyFill="1" applyBorder="1" applyAlignment="1">
      <alignment horizontal="center" vertical="center"/>
    </xf>
    <xf numFmtId="177" fontId="33" fillId="4" borderId="12" xfId="15" applyNumberFormat="1" applyFont="1" applyFill="1" applyBorder="1" applyAlignment="1">
      <alignment horizontal="center" vertical="center"/>
    </xf>
    <xf numFmtId="177" fontId="33" fillId="2" borderId="2" xfId="0" applyNumberFormat="1" applyFont="1" applyFill="1" applyBorder="1" applyAlignment="1">
      <alignment horizontal="center" vertical="center"/>
    </xf>
    <xf numFmtId="177" fontId="33" fillId="3" borderId="2" xfId="0" applyNumberFormat="1" applyFont="1" applyFill="1" applyBorder="1" applyAlignment="1">
      <alignment horizontal="center" vertical="center"/>
    </xf>
    <xf numFmtId="177" fontId="33" fillId="2" borderId="2" xfId="3" applyNumberFormat="1" applyFont="1" applyFill="1" applyBorder="1" applyAlignment="1">
      <alignment horizontal="center" vertical="center"/>
    </xf>
    <xf numFmtId="177" fontId="13" fillId="5" borderId="0" xfId="0" applyNumberFormat="1" applyFont="1" applyFill="1" applyBorder="1" applyAlignment="1">
      <alignment horizontal="right" vertical="center"/>
    </xf>
    <xf numFmtId="177" fontId="43" fillId="5" borderId="9" xfId="0" applyNumberFormat="1" applyFont="1" applyFill="1" applyBorder="1" applyAlignment="1" applyProtection="1">
      <alignment horizontal="center" vertical="center"/>
    </xf>
    <xf numFmtId="183" fontId="43" fillId="5" borderId="12" xfId="0" applyNumberFormat="1" applyFont="1" applyFill="1" applyBorder="1" applyAlignment="1" applyProtection="1">
      <alignment horizontal="center" vertical="center"/>
    </xf>
    <xf numFmtId="184" fontId="43" fillId="5" borderId="2" xfId="0" applyNumberFormat="1" applyFont="1" applyFill="1" applyBorder="1" applyAlignment="1" applyProtection="1">
      <alignment horizontal="center" vertical="center"/>
    </xf>
    <xf numFmtId="0" fontId="43" fillId="5" borderId="2" xfId="0" applyNumberFormat="1" applyFont="1" applyFill="1" applyBorder="1" applyAlignment="1" applyProtection="1">
      <alignment horizontal="center" vertical="center"/>
    </xf>
    <xf numFmtId="183" fontId="43" fillId="5" borderId="2" xfId="0" applyNumberFormat="1" applyFont="1" applyFill="1" applyBorder="1" applyAlignment="1" applyProtection="1">
      <alignment horizontal="center" vertical="center"/>
    </xf>
    <xf numFmtId="0" fontId="43" fillId="5" borderId="12" xfId="0" applyNumberFormat="1" applyFont="1" applyFill="1" applyBorder="1" applyAlignment="1" applyProtection="1">
      <alignment horizontal="center" vertical="center"/>
    </xf>
    <xf numFmtId="178" fontId="43" fillId="5" borderId="2" xfId="0" applyNumberFormat="1" applyFont="1" applyFill="1" applyBorder="1" applyAlignment="1" applyProtection="1">
      <alignment horizontal="center" vertical="center"/>
    </xf>
    <xf numFmtId="176" fontId="43" fillId="5" borderId="2" xfId="0" applyNumberFormat="1" applyFont="1" applyFill="1" applyBorder="1" applyAlignment="1" applyProtection="1">
      <alignment horizontal="center" vertical="center"/>
    </xf>
    <xf numFmtId="178" fontId="28" fillId="5" borderId="2" xfId="0" applyNumberFormat="1" applyFont="1" applyFill="1" applyBorder="1" applyAlignment="1" applyProtection="1">
      <alignment horizontal="center" vertical="center"/>
    </xf>
    <xf numFmtId="177" fontId="43" fillId="5" borderId="2" xfId="0" applyNumberFormat="1" applyFont="1" applyFill="1" applyBorder="1" applyAlignment="1" applyProtection="1">
      <alignment horizontal="center" vertical="center"/>
    </xf>
    <xf numFmtId="186" fontId="43" fillId="5" borderId="2" xfId="0" applyNumberFormat="1" applyFont="1" applyFill="1" applyBorder="1" applyAlignment="1" applyProtection="1">
      <alignment horizontal="center" vertical="center"/>
    </xf>
    <xf numFmtId="186" fontId="43" fillId="5" borderId="20" xfId="0" applyNumberFormat="1" applyFont="1" applyFill="1" applyBorder="1" applyAlignment="1" applyProtection="1">
      <alignment horizontal="center" vertical="center"/>
    </xf>
    <xf numFmtId="177" fontId="43" fillId="5" borderId="2" xfId="3" applyNumberFormat="1" applyFont="1" applyFill="1" applyBorder="1" applyAlignment="1" applyProtection="1">
      <alignment horizontal="center" vertical="center"/>
    </xf>
    <xf numFmtId="0" fontId="43" fillId="5" borderId="27" xfId="0" applyNumberFormat="1" applyFont="1" applyFill="1" applyBorder="1" applyAlignment="1" applyProtection="1">
      <alignment horizontal="center" vertical="center"/>
    </xf>
    <xf numFmtId="14" fontId="36" fillId="5" borderId="19" xfId="0" applyNumberFormat="1" applyFont="1" applyFill="1" applyBorder="1" applyAlignment="1" applyProtection="1">
      <alignment horizontal="center" vertical="center"/>
    </xf>
    <xf numFmtId="177" fontId="36" fillId="5" borderId="22" xfId="0" applyNumberFormat="1" applyFont="1" applyFill="1" applyBorder="1" applyAlignment="1" applyProtection="1">
      <alignment horizontal="center" vertical="center"/>
    </xf>
    <xf numFmtId="177" fontId="36" fillId="5" borderId="32" xfId="0" applyNumberFormat="1" applyFont="1" applyFill="1" applyBorder="1" applyAlignment="1" applyProtection="1">
      <alignment horizontal="center" vertical="center"/>
    </xf>
    <xf numFmtId="184" fontId="36" fillId="5" borderId="11" xfId="0" applyNumberFormat="1" applyFont="1" applyFill="1" applyBorder="1" applyAlignment="1" applyProtection="1">
      <alignment horizontal="center" vertical="center"/>
    </xf>
    <xf numFmtId="0" fontId="36" fillId="5" borderId="11" xfId="0" applyNumberFormat="1" applyFont="1" applyFill="1" applyBorder="1" applyAlignment="1" applyProtection="1">
      <alignment horizontal="center" vertical="center"/>
    </xf>
    <xf numFmtId="183" fontId="36" fillId="5" borderId="11" xfId="0" applyNumberFormat="1" applyFont="1" applyFill="1" applyBorder="1" applyAlignment="1" applyProtection="1">
      <alignment horizontal="center" vertical="center"/>
    </xf>
    <xf numFmtId="183" fontId="36" fillId="5" borderId="32" xfId="0" applyNumberFormat="1" applyFont="1" applyFill="1" applyBorder="1" applyAlignment="1" applyProtection="1">
      <alignment horizontal="center" vertical="center"/>
    </xf>
    <xf numFmtId="0" fontId="36" fillId="5" borderId="32" xfId="0" applyNumberFormat="1" applyFont="1" applyFill="1" applyBorder="1" applyAlignment="1" applyProtection="1">
      <alignment horizontal="center" vertical="center"/>
    </xf>
    <xf numFmtId="178" fontId="36" fillId="5" borderId="11" xfId="0" applyNumberFormat="1" applyFont="1" applyFill="1" applyBorder="1" applyAlignment="1" applyProtection="1">
      <alignment horizontal="center" vertical="center"/>
    </xf>
    <xf numFmtId="176" fontId="36" fillId="5" borderId="11" xfId="0" applyNumberFormat="1" applyFont="1" applyFill="1" applyBorder="1" applyAlignment="1" applyProtection="1">
      <alignment horizontal="center" vertical="center"/>
    </xf>
    <xf numFmtId="178" fontId="33" fillId="5" borderId="11" xfId="0" applyNumberFormat="1" applyFont="1" applyFill="1" applyBorder="1" applyAlignment="1" applyProtection="1">
      <alignment horizontal="center" vertical="center"/>
    </xf>
    <xf numFmtId="177" fontId="36" fillId="5" borderId="11" xfId="0" applyNumberFormat="1" applyFont="1" applyFill="1" applyBorder="1" applyAlignment="1" applyProtection="1">
      <alignment horizontal="center" vertical="center"/>
    </xf>
    <xf numFmtId="186" fontId="36" fillId="5" borderId="11" xfId="0" applyNumberFormat="1" applyFont="1" applyFill="1" applyBorder="1" applyAlignment="1" applyProtection="1">
      <alignment horizontal="center" vertical="center"/>
    </xf>
    <xf numFmtId="186" fontId="36" fillId="5" borderId="34" xfId="0" applyNumberFormat="1" applyFont="1" applyFill="1" applyBorder="1" applyAlignment="1" applyProtection="1">
      <alignment horizontal="center" vertical="center"/>
    </xf>
    <xf numFmtId="177" fontId="36" fillId="5" borderId="11" xfId="3" applyNumberFormat="1" applyFont="1" applyFill="1" applyBorder="1" applyAlignment="1" applyProtection="1">
      <alignment horizontal="center" vertical="center"/>
    </xf>
    <xf numFmtId="0" fontId="36" fillId="5" borderId="33" xfId="0" applyFont="1" applyFill="1" applyBorder="1" applyAlignment="1">
      <alignment horizontal="center" vertical="center"/>
    </xf>
    <xf numFmtId="177" fontId="36" fillId="5" borderId="11" xfId="0" applyNumberFormat="1" applyFont="1" applyFill="1" applyBorder="1" applyAlignment="1">
      <alignment horizontal="center" vertical="center"/>
    </xf>
    <xf numFmtId="0" fontId="36" fillId="5" borderId="33" xfId="0" applyNumberFormat="1" applyFont="1" applyFill="1" applyBorder="1" applyAlignment="1" applyProtection="1">
      <alignment horizontal="center" vertical="center"/>
    </xf>
    <xf numFmtId="0" fontId="36" fillId="5" borderId="0" xfId="0" applyFont="1" applyFill="1" applyBorder="1" applyAlignment="1">
      <alignment horizontal="center" vertical="center"/>
    </xf>
    <xf numFmtId="0" fontId="36" fillId="5" borderId="0" xfId="0" applyFont="1" applyFill="1" applyAlignment="1">
      <alignment horizontal="center" vertical="center"/>
    </xf>
    <xf numFmtId="14" fontId="36" fillId="7" borderId="9" xfId="0" applyNumberFormat="1" applyFont="1" applyFill="1" applyBorder="1" applyAlignment="1" applyProtection="1">
      <alignment horizontal="center" vertical="center"/>
    </xf>
    <xf numFmtId="184" fontId="36" fillId="7" borderId="2" xfId="0" applyNumberFormat="1" applyFont="1" applyFill="1" applyBorder="1" applyAlignment="1" applyProtection="1">
      <alignment horizontal="center" vertical="center"/>
    </xf>
    <xf numFmtId="180" fontId="36" fillId="7" borderId="2" xfId="0" applyNumberFormat="1" applyFont="1" applyFill="1" applyBorder="1" applyAlignment="1" applyProtection="1">
      <alignment horizontal="center" vertical="center"/>
    </xf>
    <xf numFmtId="0" fontId="36" fillId="7" borderId="2" xfId="0" applyNumberFormat="1" applyFont="1" applyFill="1" applyBorder="1" applyAlignment="1" applyProtection="1">
      <alignment horizontal="center" vertical="center"/>
    </xf>
    <xf numFmtId="183" fontId="36" fillId="7" borderId="2" xfId="0" applyNumberFormat="1" applyFont="1" applyFill="1" applyBorder="1" applyAlignment="1" applyProtection="1">
      <alignment horizontal="center" vertical="center"/>
    </xf>
    <xf numFmtId="183" fontId="36" fillId="7" borderId="12" xfId="0" applyNumberFormat="1" applyFont="1" applyFill="1" applyBorder="1" applyAlignment="1" applyProtection="1">
      <alignment horizontal="center" vertical="center"/>
    </xf>
    <xf numFmtId="0" fontId="36" fillId="7" borderId="12" xfId="0" applyNumberFormat="1" applyFont="1" applyFill="1" applyBorder="1" applyAlignment="1" applyProtection="1">
      <alignment horizontal="center" vertical="center"/>
    </xf>
    <xf numFmtId="178" fontId="36" fillId="7" borderId="2" xfId="0" applyNumberFormat="1" applyFont="1" applyFill="1" applyBorder="1" applyAlignment="1" applyProtection="1">
      <alignment horizontal="center" vertical="center"/>
    </xf>
    <xf numFmtId="176" fontId="36" fillId="7" borderId="2" xfId="0" applyNumberFormat="1" applyFont="1" applyFill="1" applyBorder="1" applyAlignment="1" applyProtection="1">
      <alignment horizontal="center" vertical="center"/>
    </xf>
    <xf numFmtId="178" fontId="33" fillId="7" borderId="2" xfId="0" applyNumberFormat="1" applyFont="1" applyFill="1" applyBorder="1" applyAlignment="1" applyProtection="1">
      <alignment horizontal="center" vertical="center"/>
    </xf>
    <xf numFmtId="177" fontId="36" fillId="7" borderId="2" xfId="0" applyNumberFormat="1" applyFont="1" applyFill="1" applyBorder="1" applyAlignment="1" applyProtection="1">
      <alignment horizontal="center" vertical="center"/>
    </xf>
    <xf numFmtId="186" fontId="36" fillId="7" borderId="2" xfId="0" applyNumberFormat="1" applyFont="1" applyFill="1" applyBorder="1" applyAlignment="1" applyProtection="1">
      <alignment horizontal="center" vertical="center"/>
    </xf>
    <xf numFmtId="186" fontId="36" fillId="7" borderId="20" xfId="0" applyNumberFormat="1" applyFont="1" applyFill="1" applyBorder="1" applyAlignment="1" applyProtection="1">
      <alignment horizontal="center" vertical="center"/>
    </xf>
    <xf numFmtId="177" fontId="36" fillId="7" borderId="2" xfId="3" applyNumberFormat="1" applyFont="1" applyFill="1" applyBorder="1" applyAlignment="1" applyProtection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7" borderId="27" xfId="0" applyNumberFormat="1" applyFont="1" applyFill="1" applyBorder="1" applyAlignment="1" applyProtection="1">
      <alignment horizontal="center" vertical="center"/>
    </xf>
    <xf numFmtId="178" fontId="36" fillId="7" borderId="2" xfId="3" applyNumberFormat="1" applyFont="1" applyFill="1" applyBorder="1" applyAlignment="1" applyProtection="1">
      <alignment horizontal="center" vertical="center"/>
    </xf>
    <xf numFmtId="0" fontId="36" fillId="7" borderId="0" xfId="0" applyNumberFormat="1" applyFont="1" applyFill="1" applyBorder="1" applyAlignment="1" applyProtection="1">
      <alignment horizontal="center" vertical="center"/>
    </xf>
    <xf numFmtId="14" fontId="36" fillId="5" borderId="9" xfId="0" applyNumberFormat="1" applyFont="1" applyFill="1" applyBorder="1" applyAlignment="1" applyProtection="1">
      <alignment horizontal="center" vertical="center"/>
    </xf>
    <xf numFmtId="184" fontId="36" fillId="5" borderId="2" xfId="0" applyNumberFormat="1" applyFont="1" applyFill="1" applyBorder="1" applyAlignment="1" applyProtection="1">
      <alignment horizontal="center" vertical="center"/>
    </xf>
    <xf numFmtId="0" fontId="36" fillId="5" borderId="2" xfId="0" applyNumberFormat="1" applyFont="1" applyFill="1" applyBorder="1" applyAlignment="1" applyProtection="1">
      <alignment horizontal="center" vertical="center"/>
    </xf>
    <xf numFmtId="183" fontId="36" fillId="5" borderId="2" xfId="0" applyNumberFormat="1" applyFont="1" applyFill="1" applyBorder="1" applyAlignment="1" applyProtection="1">
      <alignment horizontal="center" vertical="center"/>
    </xf>
    <xf numFmtId="183" fontId="36" fillId="5" borderId="12" xfId="0" applyNumberFormat="1" applyFont="1" applyFill="1" applyBorder="1" applyAlignment="1" applyProtection="1">
      <alignment horizontal="center" vertical="center"/>
    </xf>
    <xf numFmtId="0" fontId="36" fillId="5" borderId="12" xfId="0" applyNumberFormat="1" applyFont="1" applyFill="1" applyBorder="1" applyAlignment="1" applyProtection="1">
      <alignment horizontal="center" vertical="center"/>
    </xf>
    <xf numFmtId="178" fontId="36" fillId="5" borderId="2" xfId="0" applyNumberFormat="1" applyFont="1" applyFill="1" applyBorder="1" applyAlignment="1" applyProtection="1">
      <alignment horizontal="center" vertical="center"/>
    </xf>
    <xf numFmtId="176" fontId="36" fillId="5" borderId="2" xfId="0" applyNumberFormat="1" applyFont="1" applyFill="1" applyBorder="1" applyAlignment="1" applyProtection="1">
      <alignment horizontal="center" vertical="center"/>
    </xf>
    <xf numFmtId="178" fontId="33" fillId="5" borderId="2" xfId="0" applyNumberFormat="1" applyFont="1" applyFill="1" applyBorder="1" applyAlignment="1" applyProtection="1">
      <alignment horizontal="center" vertical="center"/>
    </xf>
    <xf numFmtId="177" fontId="36" fillId="5" borderId="2" xfId="0" applyNumberFormat="1" applyFont="1" applyFill="1" applyBorder="1" applyAlignment="1" applyProtection="1">
      <alignment horizontal="center" vertical="center"/>
    </xf>
    <xf numFmtId="186" fontId="36" fillId="5" borderId="2" xfId="0" applyNumberFormat="1" applyFont="1" applyFill="1" applyBorder="1" applyAlignment="1" applyProtection="1">
      <alignment horizontal="center" vertical="center"/>
    </xf>
    <xf numFmtId="186" fontId="36" fillId="5" borderId="20" xfId="0" applyNumberFormat="1" applyFont="1" applyFill="1" applyBorder="1" applyAlignment="1" applyProtection="1">
      <alignment horizontal="center" vertical="center"/>
    </xf>
    <xf numFmtId="177" fontId="36" fillId="5" borderId="2" xfId="3" applyNumberFormat="1" applyFont="1" applyFill="1" applyBorder="1" applyAlignment="1" applyProtection="1">
      <alignment horizontal="center" vertical="center"/>
    </xf>
    <xf numFmtId="0" fontId="36" fillId="5" borderId="27" xfId="0" applyFont="1" applyFill="1" applyBorder="1" applyAlignment="1">
      <alignment horizontal="center" vertical="center"/>
    </xf>
    <xf numFmtId="0" fontId="36" fillId="5" borderId="2" xfId="0" applyFont="1" applyFill="1" applyBorder="1" applyAlignment="1">
      <alignment horizontal="center" vertical="center"/>
    </xf>
    <xf numFmtId="177" fontId="36" fillId="5" borderId="2" xfId="0" applyNumberFormat="1" applyFont="1" applyFill="1" applyBorder="1" applyAlignment="1">
      <alignment horizontal="center" vertical="center"/>
    </xf>
    <xf numFmtId="0" fontId="36" fillId="5" borderId="27" xfId="0" applyNumberFormat="1" applyFont="1" applyFill="1" applyBorder="1" applyAlignment="1" applyProtection="1">
      <alignment horizontal="center" vertical="center"/>
    </xf>
    <xf numFmtId="178" fontId="36" fillId="5" borderId="2" xfId="3" applyNumberFormat="1" applyFont="1" applyFill="1" applyBorder="1" applyAlignment="1" applyProtection="1">
      <alignment horizontal="center" vertical="center"/>
    </xf>
    <xf numFmtId="0" fontId="36" fillId="7" borderId="2" xfId="0" applyFont="1" applyFill="1" applyBorder="1" applyAlignment="1">
      <alignment horizontal="center" vertical="center"/>
    </xf>
    <xf numFmtId="177" fontId="36" fillId="7" borderId="2" xfId="0" applyNumberFormat="1" applyFont="1" applyFill="1" applyBorder="1" applyAlignment="1">
      <alignment horizontal="center" vertical="center"/>
    </xf>
    <xf numFmtId="0" fontId="36" fillId="7" borderId="0" xfId="0" applyFont="1" applyFill="1" applyAlignment="1">
      <alignment horizontal="center" vertical="center"/>
    </xf>
    <xf numFmtId="0" fontId="33" fillId="5" borderId="12" xfId="0" applyNumberFormat="1" applyFont="1" applyFill="1" applyBorder="1" applyAlignment="1" applyProtection="1">
      <alignment horizontal="center" vertical="center"/>
    </xf>
    <xf numFmtId="184" fontId="45" fillId="5" borderId="2" xfId="0" applyNumberFormat="1" applyFont="1" applyFill="1" applyBorder="1" applyAlignment="1" applyProtection="1">
      <alignment horizontal="center" vertical="center"/>
    </xf>
    <xf numFmtId="176" fontId="45" fillId="5" borderId="2" xfId="0" applyNumberFormat="1" applyFont="1" applyFill="1" applyBorder="1" applyAlignment="1" applyProtection="1">
      <alignment horizontal="center" vertical="center"/>
    </xf>
    <xf numFmtId="183" fontId="45" fillId="5" borderId="2" xfId="0" applyNumberFormat="1" applyFont="1" applyFill="1" applyBorder="1" applyAlignment="1" applyProtection="1">
      <alignment horizontal="center" vertical="center"/>
    </xf>
    <xf numFmtId="177" fontId="45" fillId="5" borderId="2" xfId="0" applyNumberFormat="1" applyFont="1" applyFill="1" applyBorder="1" applyAlignment="1" applyProtection="1">
      <alignment horizontal="center" vertical="center"/>
    </xf>
    <xf numFmtId="14" fontId="33" fillId="4" borderId="9" xfId="0" applyNumberFormat="1" applyFont="1" applyFill="1" applyBorder="1" applyAlignment="1" applyProtection="1">
      <alignment horizontal="center" vertical="center"/>
    </xf>
    <xf numFmtId="177" fontId="33" fillId="4" borderId="12" xfId="0" applyNumberFormat="1" applyFont="1" applyFill="1" applyBorder="1" applyAlignment="1" applyProtection="1">
      <alignment horizontal="center" vertical="center"/>
    </xf>
    <xf numFmtId="184" fontId="33" fillId="4" borderId="2" xfId="0" applyNumberFormat="1" applyFont="1" applyFill="1" applyBorder="1" applyAlignment="1" applyProtection="1">
      <alignment horizontal="center" vertical="center"/>
    </xf>
    <xf numFmtId="0" fontId="33" fillId="4" borderId="2" xfId="0" applyNumberFormat="1" applyFont="1" applyFill="1" applyBorder="1" applyAlignment="1" applyProtection="1">
      <alignment horizontal="center" vertical="center"/>
    </xf>
    <xf numFmtId="183" fontId="33" fillId="4" borderId="2" xfId="0" applyNumberFormat="1" applyFont="1" applyFill="1" applyBorder="1" applyAlignment="1" applyProtection="1">
      <alignment horizontal="center" vertical="center"/>
    </xf>
    <xf numFmtId="183" fontId="33" fillId="4" borderId="12" xfId="0" applyNumberFormat="1" applyFont="1" applyFill="1" applyBorder="1" applyAlignment="1" applyProtection="1">
      <alignment horizontal="center" vertical="center"/>
    </xf>
    <xf numFmtId="0" fontId="33" fillId="4" borderId="12" xfId="0" applyNumberFormat="1" applyFont="1" applyFill="1" applyBorder="1" applyAlignment="1" applyProtection="1">
      <alignment horizontal="center" vertical="center"/>
    </xf>
    <xf numFmtId="178" fontId="33" fillId="4" borderId="2" xfId="0" applyNumberFormat="1" applyFont="1" applyFill="1" applyBorder="1" applyAlignment="1" applyProtection="1">
      <alignment horizontal="center" vertical="center"/>
    </xf>
    <xf numFmtId="177" fontId="33" fillId="4" borderId="2" xfId="0" applyNumberFormat="1" applyFont="1" applyFill="1" applyBorder="1" applyAlignment="1" applyProtection="1">
      <alignment horizontal="center" vertical="center"/>
    </xf>
    <xf numFmtId="186" fontId="33" fillId="4" borderId="2" xfId="0" applyNumberFormat="1" applyFont="1" applyFill="1" applyBorder="1" applyAlignment="1" applyProtection="1">
      <alignment horizontal="center" vertical="center"/>
    </xf>
    <xf numFmtId="186" fontId="33" fillId="4" borderId="20" xfId="0" applyNumberFormat="1" applyFont="1" applyFill="1" applyBorder="1" applyAlignment="1" applyProtection="1">
      <alignment horizontal="center" vertical="center"/>
    </xf>
    <xf numFmtId="177" fontId="33" fillId="4" borderId="2" xfId="3" applyNumberFormat="1" applyFont="1" applyFill="1" applyBorder="1" applyAlignment="1" applyProtection="1">
      <alignment horizontal="center" vertical="center"/>
    </xf>
    <xf numFmtId="0" fontId="33" fillId="4" borderId="27" xfId="0" applyNumberFormat="1" applyFont="1" applyFill="1" applyBorder="1" applyAlignment="1" applyProtection="1">
      <alignment horizontal="center" vertical="center"/>
    </xf>
    <xf numFmtId="0" fontId="33" fillId="4" borderId="0" xfId="0" applyNumberFormat="1" applyFont="1" applyFill="1" applyBorder="1" applyAlignment="1" applyProtection="1">
      <alignment horizontal="center" vertical="center"/>
    </xf>
    <xf numFmtId="0" fontId="36" fillId="5" borderId="24" xfId="0" applyNumberFormat="1" applyFont="1" applyFill="1" applyBorder="1" applyAlignment="1" applyProtection="1">
      <alignment horizontal="center" vertical="center"/>
    </xf>
    <xf numFmtId="180" fontId="36" fillId="7" borderId="12" xfId="0" applyNumberFormat="1" applyFont="1" applyFill="1" applyBorder="1" applyAlignment="1" applyProtection="1">
      <alignment horizontal="center" vertical="center"/>
    </xf>
    <xf numFmtId="0" fontId="36" fillId="5" borderId="12" xfId="0" applyFont="1" applyFill="1" applyBorder="1" applyAlignment="1">
      <alignment horizontal="center" vertical="center"/>
    </xf>
    <xf numFmtId="176" fontId="36" fillId="5" borderId="2" xfId="3" applyNumberFormat="1" applyFont="1" applyFill="1" applyBorder="1" applyAlignment="1" applyProtection="1">
      <alignment horizontal="center" vertical="center"/>
    </xf>
    <xf numFmtId="176" fontId="36" fillId="7" borderId="2" xfId="3" applyNumberFormat="1" applyFont="1" applyFill="1" applyBorder="1" applyAlignment="1" applyProtection="1">
      <alignment horizontal="center" vertical="center"/>
    </xf>
    <xf numFmtId="0" fontId="34" fillId="5" borderId="2" xfId="0" applyFont="1" applyFill="1" applyBorder="1" applyAlignment="1">
      <alignment horizontal="center" vertical="center"/>
    </xf>
    <xf numFmtId="178" fontId="46" fillId="5" borderId="2" xfId="3" applyNumberFormat="1" applyFont="1" applyFill="1" applyBorder="1" applyAlignment="1" applyProtection="1">
      <alignment horizontal="center" vertical="center"/>
    </xf>
    <xf numFmtId="183" fontId="46" fillId="5" borderId="12" xfId="0" applyNumberFormat="1" applyFont="1" applyFill="1" applyBorder="1" applyAlignment="1" applyProtection="1">
      <alignment horizontal="center" vertical="center"/>
    </xf>
    <xf numFmtId="183" fontId="33" fillId="5" borderId="2" xfId="0" applyNumberFormat="1" applyFont="1" applyFill="1" applyBorder="1" applyAlignment="1" applyProtection="1">
      <alignment horizontal="center" vertical="center"/>
    </xf>
    <xf numFmtId="14" fontId="34" fillId="4" borderId="21" xfId="0" applyNumberFormat="1" applyFont="1" applyFill="1" applyBorder="1" applyAlignment="1" applyProtection="1">
      <alignment horizontal="center" vertical="center"/>
    </xf>
    <xf numFmtId="177" fontId="34" fillId="4" borderId="12" xfId="0" applyNumberFormat="1" applyFont="1" applyFill="1" applyBorder="1" applyAlignment="1" applyProtection="1">
      <alignment horizontal="center" vertical="center"/>
    </xf>
    <xf numFmtId="184" fontId="34" fillId="4" borderId="2" xfId="0" applyNumberFormat="1" applyFont="1" applyFill="1" applyBorder="1" applyAlignment="1" applyProtection="1">
      <alignment horizontal="center" vertical="center"/>
    </xf>
    <xf numFmtId="0" fontId="34" fillId="4" borderId="2" xfId="0" applyNumberFormat="1" applyFont="1" applyFill="1" applyBorder="1" applyAlignment="1" applyProtection="1">
      <alignment horizontal="center" vertical="center"/>
    </xf>
    <xf numFmtId="183" fontId="34" fillId="4" borderId="2" xfId="0" applyNumberFormat="1" applyFont="1" applyFill="1" applyBorder="1" applyAlignment="1" applyProtection="1">
      <alignment horizontal="center" vertical="center"/>
    </xf>
    <xf numFmtId="183" fontId="34" fillId="4" borderId="12" xfId="0" applyNumberFormat="1" applyFont="1" applyFill="1" applyBorder="1" applyAlignment="1" applyProtection="1">
      <alignment horizontal="center" vertical="center"/>
    </xf>
    <xf numFmtId="0" fontId="34" fillId="4" borderId="12" xfId="0" applyNumberFormat="1" applyFont="1" applyFill="1" applyBorder="1" applyAlignment="1" applyProtection="1">
      <alignment horizontal="center" vertical="center"/>
    </xf>
    <xf numFmtId="178" fontId="34" fillId="4" borderId="2" xfId="0" applyNumberFormat="1" applyFont="1" applyFill="1" applyBorder="1" applyAlignment="1" applyProtection="1">
      <alignment horizontal="center" vertical="center"/>
    </xf>
    <xf numFmtId="176" fontId="34" fillId="4" borderId="2" xfId="0" applyNumberFormat="1" applyFont="1" applyFill="1" applyBorder="1" applyAlignment="1" applyProtection="1">
      <alignment horizontal="center" vertical="center"/>
    </xf>
    <xf numFmtId="177" fontId="34" fillId="4" borderId="2" xfId="0" applyNumberFormat="1" applyFont="1" applyFill="1" applyBorder="1" applyAlignment="1" applyProtection="1">
      <alignment horizontal="center" vertical="center"/>
    </xf>
    <xf numFmtId="186" fontId="34" fillId="4" borderId="2" xfId="0" applyNumberFormat="1" applyFont="1" applyFill="1" applyBorder="1" applyAlignment="1" applyProtection="1">
      <alignment horizontal="center" vertical="center"/>
    </xf>
    <xf numFmtId="186" fontId="34" fillId="4" borderId="20" xfId="0" applyNumberFormat="1" applyFont="1" applyFill="1" applyBorder="1" applyAlignment="1" applyProtection="1">
      <alignment horizontal="center" vertical="center"/>
    </xf>
    <xf numFmtId="177" fontId="34" fillId="4" borderId="2" xfId="3" applyNumberFormat="1" applyFont="1" applyFill="1" applyBorder="1" applyAlignment="1" applyProtection="1">
      <alignment horizontal="center" vertical="center"/>
    </xf>
    <xf numFmtId="0" fontId="34" fillId="4" borderId="0" xfId="0" applyFont="1" applyFill="1" applyAlignment="1">
      <alignment horizontal="center" vertical="center"/>
    </xf>
    <xf numFmtId="14" fontId="36" fillId="5" borderId="21" xfId="0" applyNumberFormat="1" applyFont="1" applyFill="1" applyBorder="1" applyAlignment="1" applyProtection="1">
      <alignment horizontal="center" vertical="center"/>
    </xf>
    <xf numFmtId="183" fontId="36" fillId="4" borderId="2" xfId="0" applyNumberFormat="1" applyFont="1" applyFill="1" applyBorder="1" applyAlignment="1" applyProtection="1">
      <alignment horizontal="center" vertical="center"/>
    </xf>
    <xf numFmtId="14" fontId="36" fillId="7" borderId="21" xfId="0" applyNumberFormat="1" applyFont="1" applyFill="1" applyBorder="1" applyAlignment="1" applyProtection="1">
      <alignment horizontal="center" vertical="center"/>
    </xf>
    <xf numFmtId="183" fontId="36" fillId="7" borderId="2" xfId="0" applyNumberFormat="1" applyFont="1" applyFill="1" applyBorder="1" applyAlignment="1" applyProtection="1">
      <alignment horizontal="center" vertical="center" readingOrder="1"/>
    </xf>
    <xf numFmtId="184" fontId="33" fillId="5" borderId="2" xfId="0" applyNumberFormat="1" applyFont="1" applyFill="1" applyBorder="1" applyAlignment="1" applyProtection="1">
      <alignment horizontal="center" vertical="center"/>
    </xf>
    <xf numFmtId="176" fontId="33" fillId="5" borderId="2" xfId="0" applyNumberFormat="1" applyFont="1" applyFill="1" applyBorder="1" applyAlignment="1" applyProtection="1">
      <alignment horizontal="center" vertical="center"/>
    </xf>
    <xf numFmtId="177" fontId="33" fillId="5" borderId="2" xfId="0" applyNumberFormat="1" applyFont="1" applyFill="1" applyBorder="1" applyAlignment="1" applyProtection="1">
      <alignment horizontal="center" vertical="center"/>
    </xf>
    <xf numFmtId="14" fontId="36" fillId="4" borderId="21" xfId="0" applyNumberFormat="1" applyFont="1" applyFill="1" applyBorder="1" applyAlignment="1" applyProtection="1">
      <alignment horizontal="center" vertical="center"/>
    </xf>
    <xf numFmtId="177" fontId="36" fillId="4" borderId="12" xfId="0" applyNumberFormat="1" applyFont="1" applyFill="1" applyBorder="1" applyAlignment="1" applyProtection="1">
      <alignment horizontal="center" vertical="center"/>
    </xf>
    <xf numFmtId="184" fontId="36" fillId="4" borderId="2" xfId="0" applyNumberFormat="1" applyFont="1" applyFill="1" applyBorder="1" applyAlignment="1" applyProtection="1">
      <alignment horizontal="center" vertical="center"/>
    </xf>
    <xf numFmtId="177" fontId="36" fillId="4" borderId="2" xfId="0" applyNumberFormat="1" applyFont="1" applyFill="1" applyBorder="1" applyAlignment="1" applyProtection="1">
      <alignment horizontal="center" vertical="center"/>
    </xf>
    <xf numFmtId="177" fontId="36" fillId="4" borderId="27" xfId="0" applyNumberFormat="1" applyFont="1" applyFill="1" applyBorder="1" applyAlignment="1" applyProtection="1">
      <alignment horizontal="center" vertical="center"/>
    </xf>
    <xf numFmtId="176" fontId="36" fillId="4" borderId="2" xfId="0" applyNumberFormat="1" applyFont="1" applyFill="1" applyBorder="1" applyAlignment="1" applyProtection="1">
      <alignment horizontal="center" vertical="center"/>
    </xf>
    <xf numFmtId="186" fontId="36" fillId="4" borderId="2" xfId="0" applyNumberFormat="1" applyFont="1" applyFill="1" applyBorder="1" applyAlignment="1" applyProtection="1">
      <alignment horizontal="center" vertical="center"/>
    </xf>
    <xf numFmtId="186" fontId="36" fillId="4" borderId="20" xfId="0" applyNumberFormat="1" applyFont="1" applyFill="1" applyBorder="1" applyAlignment="1" applyProtection="1">
      <alignment horizontal="center" vertical="center"/>
    </xf>
    <xf numFmtId="177" fontId="36" fillId="4" borderId="2" xfId="3" applyNumberFormat="1" applyFont="1" applyFill="1" applyBorder="1" applyAlignment="1" applyProtection="1">
      <alignment horizontal="center" vertical="center"/>
    </xf>
    <xf numFmtId="0" fontId="36" fillId="4" borderId="0" xfId="0" applyFont="1" applyFill="1" applyBorder="1" applyAlignment="1">
      <alignment horizontal="center" vertical="center"/>
    </xf>
    <xf numFmtId="0" fontId="36" fillId="4" borderId="0" xfId="0" applyFont="1" applyFill="1" applyAlignment="1">
      <alignment horizontal="center" vertical="center"/>
    </xf>
    <xf numFmtId="180" fontId="36" fillId="4" borderId="2" xfId="0" applyNumberFormat="1" applyFont="1" applyFill="1" applyBorder="1" applyAlignment="1" applyProtection="1">
      <alignment horizontal="center" vertical="center"/>
    </xf>
    <xf numFmtId="0" fontId="36" fillId="4" borderId="2" xfId="0" applyNumberFormat="1" applyFont="1" applyFill="1" applyBorder="1" applyAlignment="1" applyProtection="1">
      <alignment horizontal="center" vertical="center"/>
    </xf>
    <xf numFmtId="183" fontId="36" fillId="4" borderId="12" xfId="0" applyNumberFormat="1" applyFont="1" applyFill="1" applyBorder="1" applyAlignment="1" applyProtection="1">
      <alignment horizontal="center" vertical="center"/>
    </xf>
    <xf numFmtId="0" fontId="36" fillId="4" borderId="12" xfId="0" applyNumberFormat="1" applyFont="1" applyFill="1" applyBorder="1" applyAlignment="1" applyProtection="1">
      <alignment horizontal="center" vertical="center"/>
    </xf>
    <xf numFmtId="178" fontId="36" fillId="4" borderId="2" xfId="0" applyNumberFormat="1" applyFont="1" applyFill="1" applyBorder="1" applyAlignment="1" applyProtection="1">
      <alignment horizontal="center" vertical="center"/>
    </xf>
    <xf numFmtId="14" fontId="36" fillId="5" borderId="23" xfId="0" applyNumberFormat="1" applyFont="1" applyFill="1" applyBorder="1" applyAlignment="1" applyProtection="1">
      <alignment horizontal="center" vertical="center"/>
    </xf>
    <xf numFmtId="183" fontId="36" fillId="5" borderId="2" xfId="0" applyNumberFormat="1" applyFont="1" applyFill="1" applyBorder="1" applyAlignment="1">
      <alignment horizontal="center" vertical="center"/>
    </xf>
    <xf numFmtId="0" fontId="36" fillId="5" borderId="25" xfId="0" applyFont="1" applyFill="1" applyBorder="1" applyAlignment="1">
      <alignment horizontal="center" vertical="center"/>
    </xf>
    <xf numFmtId="183" fontId="36" fillId="7" borderId="2" xfId="0" applyNumberFormat="1" applyFont="1" applyFill="1" applyBorder="1" applyAlignment="1">
      <alignment horizontal="center" vertical="center"/>
    </xf>
    <xf numFmtId="0" fontId="36" fillId="7" borderId="25" xfId="0" applyFont="1" applyFill="1" applyBorder="1" applyAlignment="1">
      <alignment horizontal="center" vertical="center"/>
    </xf>
    <xf numFmtId="183" fontId="36" fillId="4" borderId="2" xfId="0" applyNumberFormat="1" applyFont="1" applyFill="1" applyBorder="1" applyAlignment="1">
      <alignment horizontal="center" vertical="center"/>
    </xf>
    <xf numFmtId="0" fontId="36" fillId="4" borderId="25" xfId="0" applyFont="1" applyFill="1" applyBorder="1" applyAlignment="1">
      <alignment horizontal="center" vertical="center"/>
    </xf>
    <xf numFmtId="182" fontId="36" fillId="5" borderId="2" xfId="0" applyNumberFormat="1" applyFont="1" applyFill="1" applyBorder="1" applyAlignment="1" applyProtection="1">
      <alignment horizontal="center" vertical="center"/>
    </xf>
    <xf numFmtId="184" fontId="36" fillId="5" borderId="2" xfId="0" applyNumberFormat="1" applyFont="1" applyFill="1" applyBorder="1" applyAlignment="1">
      <alignment horizontal="center" vertical="center"/>
    </xf>
    <xf numFmtId="183" fontId="36" fillId="5" borderId="12" xfId="0" applyNumberFormat="1" applyFont="1" applyFill="1" applyBorder="1" applyAlignment="1">
      <alignment horizontal="center" vertical="center"/>
    </xf>
    <xf numFmtId="178" fontId="36" fillId="5" borderId="2" xfId="0" applyNumberFormat="1" applyFont="1" applyFill="1" applyBorder="1" applyAlignment="1">
      <alignment horizontal="center" vertical="center"/>
    </xf>
    <xf numFmtId="176" fontId="36" fillId="5" borderId="2" xfId="0" applyNumberFormat="1" applyFont="1" applyFill="1" applyBorder="1" applyAlignment="1">
      <alignment horizontal="center" vertical="center"/>
    </xf>
    <xf numFmtId="186" fontId="36" fillId="5" borderId="20" xfId="0" applyNumberFormat="1" applyFont="1" applyFill="1" applyBorder="1" applyAlignment="1">
      <alignment horizontal="center" vertical="center"/>
    </xf>
    <xf numFmtId="177" fontId="36" fillId="5" borderId="2" xfId="3" applyNumberFormat="1" applyFont="1" applyFill="1" applyBorder="1" applyAlignment="1">
      <alignment horizontal="center" vertical="center"/>
    </xf>
    <xf numFmtId="184" fontId="36" fillId="7" borderId="2" xfId="0" applyNumberFormat="1" applyFont="1" applyFill="1" applyBorder="1" applyAlignment="1">
      <alignment horizontal="center" vertical="center"/>
    </xf>
    <xf numFmtId="183" fontId="36" fillId="7" borderId="12" xfId="0" applyNumberFormat="1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center" vertical="center"/>
    </xf>
    <xf numFmtId="178" fontId="36" fillId="7" borderId="2" xfId="0" applyNumberFormat="1" applyFont="1" applyFill="1" applyBorder="1" applyAlignment="1">
      <alignment horizontal="center" vertical="center"/>
    </xf>
    <xf numFmtId="176" fontId="36" fillId="7" borderId="2" xfId="0" applyNumberFormat="1" applyFont="1" applyFill="1" applyBorder="1" applyAlignment="1">
      <alignment horizontal="center" vertical="center"/>
    </xf>
    <xf numFmtId="186" fontId="36" fillId="7" borderId="20" xfId="0" applyNumberFormat="1" applyFont="1" applyFill="1" applyBorder="1" applyAlignment="1">
      <alignment horizontal="center" vertical="center"/>
    </xf>
    <xf numFmtId="177" fontId="36" fillId="7" borderId="2" xfId="3" applyNumberFormat="1" applyFont="1" applyFill="1" applyBorder="1" applyAlignment="1">
      <alignment horizontal="center" vertical="center"/>
    </xf>
    <xf numFmtId="14" fontId="36" fillId="5" borderId="21" xfId="0" applyNumberFormat="1" applyFont="1" applyFill="1" applyBorder="1" applyAlignment="1">
      <alignment horizontal="center" vertical="center"/>
    </xf>
    <xf numFmtId="14" fontId="36" fillId="7" borderId="21" xfId="0" applyNumberFormat="1" applyFont="1" applyFill="1" applyBorder="1" applyAlignment="1">
      <alignment horizontal="center" vertical="center"/>
    </xf>
    <xf numFmtId="14" fontId="34" fillId="5" borderId="21" xfId="0" applyNumberFormat="1" applyFont="1" applyFill="1" applyBorder="1" applyAlignment="1">
      <alignment horizontal="center" vertical="center"/>
    </xf>
    <xf numFmtId="177" fontId="34" fillId="5" borderId="12" xfId="0" applyNumberFormat="1" applyFont="1" applyFill="1" applyBorder="1" applyAlignment="1">
      <alignment horizontal="center" vertical="center"/>
    </xf>
    <xf numFmtId="184" fontId="34" fillId="5" borderId="2" xfId="0" applyNumberFormat="1" applyFont="1" applyFill="1" applyBorder="1" applyAlignment="1">
      <alignment horizontal="center" vertical="center"/>
    </xf>
    <xf numFmtId="183" fontId="34" fillId="5" borderId="2" xfId="0" applyNumberFormat="1" applyFont="1" applyFill="1" applyBorder="1" applyAlignment="1">
      <alignment horizontal="center" vertical="center"/>
    </xf>
    <xf numFmtId="183" fontId="34" fillId="5" borderId="12" xfId="0" applyNumberFormat="1" applyFont="1" applyFill="1" applyBorder="1" applyAlignment="1">
      <alignment horizontal="center" vertical="center"/>
    </xf>
    <xf numFmtId="0" fontId="34" fillId="5" borderId="12" xfId="0" applyFont="1" applyFill="1" applyBorder="1" applyAlignment="1">
      <alignment horizontal="center" vertical="center"/>
    </xf>
    <xf numFmtId="178" fontId="34" fillId="5" borderId="2" xfId="0" applyNumberFormat="1" applyFont="1" applyFill="1" applyBorder="1" applyAlignment="1">
      <alignment horizontal="center" vertical="center"/>
    </xf>
    <xf numFmtId="176" fontId="34" fillId="5" borderId="2" xfId="0" applyNumberFormat="1" applyFont="1" applyFill="1" applyBorder="1" applyAlignment="1">
      <alignment horizontal="center" vertical="center"/>
    </xf>
    <xf numFmtId="177" fontId="34" fillId="5" borderId="2" xfId="0" applyNumberFormat="1" applyFont="1" applyFill="1" applyBorder="1" applyAlignment="1">
      <alignment horizontal="center" vertical="center"/>
    </xf>
    <xf numFmtId="186" fontId="34" fillId="5" borderId="20" xfId="0" applyNumberFormat="1" applyFont="1" applyFill="1" applyBorder="1" applyAlignment="1">
      <alignment horizontal="center" vertical="center"/>
    </xf>
    <xf numFmtId="177" fontId="34" fillId="5" borderId="2" xfId="3" applyNumberFormat="1" applyFont="1" applyFill="1" applyBorder="1" applyAlignment="1">
      <alignment horizontal="center" vertical="center"/>
    </xf>
    <xf numFmtId="0" fontId="34" fillId="5" borderId="25" xfId="0" applyFont="1" applyFill="1" applyBorder="1" applyAlignment="1">
      <alignment horizontal="center" vertical="center"/>
    </xf>
    <xf numFmtId="0" fontId="49" fillId="5" borderId="12" xfId="0" applyNumberFormat="1" applyFont="1" applyFill="1" applyBorder="1" applyAlignment="1" applyProtection="1">
      <alignment horizontal="center" vertical="center"/>
    </xf>
    <xf numFmtId="187" fontId="36" fillId="7" borderId="12" xfId="0" applyNumberFormat="1" applyFont="1" applyFill="1" applyBorder="1" applyAlignment="1" applyProtection="1">
      <alignment horizontal="center" vertical="center"/>
    </xf>
    <xf numFmtId="187" fontId="36" fillId="5" borderId="12" xfId="0" applyNumberFormat="1" applyFont="1" applyFill="1" applyBorder="1" applyAlignment="1" applyProtection="1">
      <alignment horizontal="center" vertical="center"/>
    </xf>
    <xf numFmtId="186" fontId="36" fillId="5" borderId="2" xfId="0" applyNumberFormat="1" applyFont="1" applyFill="1" applyBorder="1" applyAlignment="1">
      <alignment horizontal="center" vertical="center"/>
    </xf>
    <xf numFmtId="186" fontId="36" fillId="7" borderId="2" xfId="0" applyNumberFormat="1" applyFont="1" applyFill="1" applyBorder="1" applyAlignment="1">
      <alignment horizontal="center" vertical="center"/>
    </xf>
    <xf numFmtId="184" fontId="36" fillId="5" borderId="36" xfId="0" applyNumberFormat="1" applyFont="1" applyFill="1" applyBorder="1" applyAlignment="1">
      <alignment horizontal="center" vertical="center"/>
    </xf>
    <xf numFmtId="183" fontId="36" fillId="5" borderId="37" xfId="0" applyNumberFormat="1" applyFont="1" applyFill="1" applyBorder="1" applyAlignment="1">
      <alignment horizontal="center" vertical="center"/>
    </xf>
    <xf numFmtId="177" fontId="36" fillId="5" borderId="12" xfId="3" applyNumberFormat="1" applyFont="1" applyFill="1" applyBorder="1" applyAlignment="1">
      <alignment horizontal="center" vertical="center"/>
    </xf>
    <xf numFmtId="14" fontId="36" fillId="3" borderId="21" xfId="0" applyNumberFormat="1" applyFont="1" applyFill="1" applyBorder="1" applyAlignment="1">
      <alignment horizontal="center" vertical="center"/>
    </xf>
    <xf numFmtId="177" fontId="36" fillId="3" borderId="12" xfId="0" applyNumberFormat="1" applyFont="1" applyFill="1" applyBorder="1" applyAlignment="1">
      <alignment horizontal="center" vertical="center"/>
    </xf>
    <xf numFmtId="184" fontId="36" fillId="3" borderId="2" xfId="0" applyNumberFormat="1" applyFont="1" applyFill="1" applyBorder="1" applyAlignment="1">
      <alignment horizontal="center" vertical="center"/>
    </xf>
    <xf numFmtId="0" fontId="36" fillId="3" borderId="2" xfId="0" applyFont="1" applyFill="1" applyBorder="1" applyAlignment="1">
      <alignment horizontal="center" vertical="center"/>
    </xf>
    <xf numFmtId="183" fontId="36" fillId="3" borderId="2" xfId="0" applyNumberFormat="1" applyFont="1" applyFill="1" applyBorder="1" applyAlignment="1">
      <alignment horizontal="center" vertical="center"/>
    </xf>
    <xf numFmtId="183" fontId="36" fillId="3" borderId="12" xfId="0" applyNumberFormat="1" applyFont="1" applyFill="1" applyBorder="1" applyAlignment="1">
      <alignment horizontal="center" vertical="center"/>
    </xf>
    <xf numFmtId="178" fontId="36" fillId="3" borderId="2" xfId="0" applyNumberFormat="1" applyFont="1" applyFill="1" applyBorder="1" applyAlignment="1">
      <alignment horizontal="center" vertical="center"/>
    </xf>
    <xf numFmtId="0" fontId="36" fillId="3" borderId="12" xfId="0" applyFont="1" applyFill="1" applyBorder="1" applyAlignment="1">
      <alignment horizontal="center" vertical="center"/>
    </xf>
    <xf numFmtId="176" fontId="36" fillId="3" borderId="2" xfId="0" applyNumberFormat="1" applyFont="1" applyFill="1" applyBorder="1" applyAlignment="1">
      <alignment horizontal="center" vertical="center"/>
    </xf>
    <xf numFmtId="186" fontId="36" fillId="3" borderId="2" xfId="0" applyNumberFormat="1" applyFont="1" applyFill="1" applyBorder="1" applyAlignment="1">
      <alignment horizontal="center" vertical="center"/>
    </xf>
    <xf numFmtId="186" fontId="36" fillId="3" borderId="20" xfId="0" applyNumberFormat="1" applyFont="1" applyFill="1" applyBorder="1" applyAlignment="1">
      <alignment horizontal="center" vertical="center"/>
    </xf>
    <xf numFmtId="177" fontId="36" fillId="3" borderId="2" xfId="3" applyNumberFormat="1" applyFont="1" applyFill="1" applyBorder="1" applyAlignment="1">
      <alignment horizontal="center" vertical="center"/>
    </xf>
    <xf numFmtId="0" fontId="36" fillId="3" borderId="25" xfId="0" applyFont="1" applyFill="1" applyBorder="1" applyAlignment="1">
      <alignment horizontal="center" vertical="center"/>
    </xf>
    <xf numFmtId="14" fontId="36" fillId="4" borderId="21" xfId="0" applyNumberFormat="1" applyFont="1" applyFill="1" applyBorder="1" applyAlignment="1">
      <alignment horizontal="center" vertical="center"/>
    </xf>
    <xf numFmtId="177" fontId="36" fillId="4" borderId="12" xfId="0" applyNumberFormat="1" applyFont="1" applyFill="1" applyBorder="1" applyAlignment="1">
      <alignment horizontal="center" vertical="center"/>
    </xf>
    <xf numFmtId="184" fontId="36" fillId="4" borderId="2" xfId="0" applyNumberFormat="1" applyFont="1" applyFill="1" applyBorder="1" applyAlignment="1">
      <alignment horizontal="center" vertical="center"/>
    </xf>
    <xf numFmtId="0" fontId="36" fillId="4" borderId="2" xfId="0" applyFont="1" applyFill="1" applyBorder="1" applyAlignment="1">
      <alignment horizontal="center" vertical="center"/>
    </xf>
    <xf numFmtId="183" fontId="36" fillId="4" borderId="12" xfId="0" applyNumberFormat="1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center" vertical="center"/>
    </xf>
    <xf numFmtId="178" fontId="36" fillId="4" borderId="2" xfId="0" applyNumberFormat="1" applyFont="1" applyFill="1" applyBorder="1" applyAlignment="1">
      <alignment horizontal="center" vertical="center"/>
    </xf>
    <xf numFmtId="176" fontId="36" fillId="4" borderId="2" xfId="0" applyNumberFormat="1" applyFont="1" applyFill="1" applyBorder="1" applyAlignment="1">
      <alignment horizontal="center" vertical="center"/>
    </xf>
    <xf numFmtId="177" fontId="36" fillId="4" borderId="2" xfId="0" applyNumberFormat="1" applyFont="1" applyFill="1" applyBorder="1" applyAlignment="1">
      <alignment horizontal="center" vertical="center"/>
    </xf>
    <xf numFmtId="186" fontId="36" fillId="4" borderId="2" xfId="0" applyNumberFormat="1" applyFont="1" applyFill="1" applyBorder="1" applyAlignment="1">
      <alignment horizontal="center" vertical="center"/>
    </xf>
    <xf numFmtId="186" fontId="36" fillId="4" borderId="20" xfId="0" applyNumberFormat="1" applyFont="1" applyFill="1" applyBorder="1" applyAlignment="1">
      <alignment horizontal="center" vertical="center"/>
    </xf>
    <xf numFmtId="177" fontId="36" fillId="4" borderId="2" xfId="3" applyNumberFormat="1" applyFont="1" applyFill="1" applyBorder="1" applyAlignment="1">
      <alignment horizontal="center" vertical="center"/>
    </xf>
    <xf numFmtId="183" fontId="36" fillId="5" borderId="32" xfId="0" applyNumberFormat="1" applyFont="1" applyFill="1" applyBorder="1" applyAlignment="1">
      <alignment horizontal="center" vertical="center"/>
    </xf>
    <xf numFmtId="0" fontId="33" fillId="8" borderId="20" xfId="0" applyNumberFormat="1" applyFont="1" applyFill="1" applyBorder="1" applyAlignment="1">
      <alignment horizontal="center" vertical="center"/>
    </xf>
    <xf numFmtId="185" fontId="33" fillId="8" borderId="20" xfId="0" applyNumberFormat="1" applyFont="1" applyFill="1" applyBorder="1" applyAlignment="1">
      <alignment horizontal="center" vertical="center"/>
    </xf>
    <xf numFmtId="0" fontId="13" fillId="8" borderId="26" xfId="0" applyNumberFormat="1" applyFont="1" applyFill="1" applyBorder="1" applyAlignment="1">
      <alignment horizontal="right" vertical="center"/>
    </xf>
    <xf numFmtId="183" fontId="33" fillId="8" borderId="20" xfId="0" applyNumberFormat="1" applyFont="1" applyFill="1" applyBorder="1" applyAlignment="1">
      <alignment horizontal="center" vertical="center"/>
    </xf>
    <xf numFmtId="189" fontId="33" fillId="8" borderId="20" xfId="0" applyNumberFormat="1" applyFont="1" applyFill="1" applyBorder="1" applyAlignment="1">
      <alignment horizontal="center" vertical="center"/>
    </xf>
    <xf numFmtId="183" fontId="13" fillId="8" borderId="26" xfId="0" applyNumberFormat="1" applyFont="1" applyFill="1" applyBorder="1" applyAlignment="1">
      <alignment horizontal="right" vertical="center"/>
    </xf>
    <xf numFmtId="177" fontId="46" fillId="5" borderId="2" xfId="0" applyNumberFormat="1" applyFont="1" applyFill="1" applyBorder="1" applyAlignment="1" applyProtection="1">
      <alignment horizontal="center" vertical="center"/>
    </xf>
    <xf numFmtId="177" fontId="36" fillId="5" borderId="37" xfId="0" applyNumberFormat="1" applyFont="1" applyFill="1" applyBorder="1" applyAlignment="1" applyProtection="1">
      <alignment horizontal="center" vertical="center"/>
    </xf>
    <xf numFmtId="177" fontId="36" fillId="7" borderId="2" xfId="0" applyNumberFormat="1" applyFont="1" applyFill="1" applyBorder="1" applyAlignment="1" applyProtection="1">
      <alignment horizontal="center" vertical="center" readingOrder="1"/>
    </xf>
    <xf numFmtId="186" fontId="33" fillId="5" borderId="20" xfId="0" applyNumberFormat="1" applyFont="1" applyFill="1" applyBorder="1" applyAlignment="1" applyProtection="1">
      <alignment horizontal="center" vertical="center"/>
    </xf>
    <xf numFmtId="186" fontId="33" fillId="7" borderId="20" xfId="0" applyNumberFormat="1" applyFont="1" applyFill="1" applyBorder="1" applyAlignment="1" applyProtection="1">
      <alignment horizontal="center" vertical="center"/>
    </xf>
    <xf numFmtId="186" fontId="33" fillId="5" borderId="20" xfId="0" applyNumberFormat="1" applyFont="1" applyFill="1" applyBorder="1" applyAlignment="1">
      <alignment horizontal="center" vertical="center"/>
    </xf>
    <xf numFmtId="186" fontId="33" fillId="7" borderId="20" xfId="0" applyNumberFormat="1" applyFont="1" applyFill="1" applyBorder="1" applyAlignment="1">
      <alignment horizontal="center" vertical="center"/>
    </xf>
    <xf numFmtId="186" fontId="33" fillId="3" borderId="20" xfId="0" applyNumberFormat="1" applyFont="1" applyFill="1" applyBorder="1" applyAlignment="1">
      <alignment horizontal="center" vertical="center"/>
    </xf>
    <xf numFmtId="186" fontId="33" fillId="4" borderId="20" xfId="0" applyNumberFormat="1" applyFont="1" applyFill="1" applyBorder="1" applyAlignment="1">
      <alignment horizontal="center" vertical="center"/>
    </xf>
    <xf numFmtId="186" fontId="33" fillId="5" borderId="34" xfId="0" applyNumberFormat="1" applyFont="1" applyFill="1" applyBorder="1" applyAlignment="1" applyProtection="1">
      <alignment horizontal="center" vertical="center"/>
    </xf>
    <xf numFmtId="186" fontId="34" fillId="5" borderId="2" xfId="0" applyNumberFormat="1" applyFont="1" applyFill="1" applyBorder="1" applyAlignment="1">
      <alignment horizontal="center" vertical="center"/>
    </xf>
    <xf numFmtId="186" fontId="36" fillId="5" borderId="12" xfId="0" applyNumberFormat="1" applyFont="1" applyFill="1" applyBorder="1" applyAlignment="1">
      <alignment horizontal="center" vertical="center"/>
    </xf>
    <xf numFmtId="186" fontId="33" fillId="4" borderId="2" xfId="15" applyNumberFormat="1" applyFont="1" applyFill="1" applyBorder="1" applyAlignment="1">
      <alignment horizontal="center" vertical="center"/>
    </xf>
    <xf numFmtId="186" fontId="33" fillId="7" borderId="2" xfId="15" applyNumberFormat="1" applyFont="1" applyFill="1" applyBorder="1" applyAlignment="1">
      <alignment horizontal="center" vertical="center"/>
    </xf>
    <xf numFmtId="186" fontId="33" fillId="4" borderId="12" xfId="15" applyNumberFormat="1" applyFont="1" applyFill="1" applyBorder="1" applyAlignment="1">
      <alignment horizontal="center" vertical="center"/>
    </xf>
    <xf numFmtId="186" fontId="33" fillId="2" borderId="2" xfId="15" applyNumberFormat="1" applyFont="1" applyFill="1" applyBorder="1" applyAlignment="1">
      <alignment horizontal="center" vertical="center"/>
    </xf>
    <xf numFmtId="186" fontId="33" fillId="3" borderId="2" xfId="15" applyNumberFormat="1" applyFont="1" applyFill="1" applyBorder="1" applyAlignment="1">
      <alignment horizontal="center" vertical="center"/>
    </xf>
    <xf numFmtId="183" fontId="28" fillId="4" borderId="2" xfId="0" applyNumberFormat="1" applyFont="1" applyFill="1" applyBorder="1" applyAlignment="1">
      <alignment horizontal="center" vertical="center"/>
    </xf>
    <xf numFmtId="183" fontId="28" fillId="4" borderId="8" xfId="0" applyNumberFormat="1" applyFont="1" applyFill="1" applyBorder="1" applyAlignment="1">
      <alignment horizontal="center" vertical="center"/>
    </xf>
    <xf numFmtId="183" fontId="33" fillId="4" borderId="11" xfId="0" applyNumberFormat="1" applyFont="1" applyFill="1" applyBorder="1" applyAlignment="1">
      <alignment horizontal="center" vertical="center"/>
    </xf>
    <xf numFmtId="183" fontId="33" fillId="7" borderId="11" xfId="0" applyNumberFormat="1" applyFont="1" applyFill="1" applyBorder="1" applyAlignment="1">
      <alignment horizontal="center" vertical="center"/>
    </xf>
    <xf numFmtId="183" fontId="33" fillId="5" borderId="11" xfId="0" applyNumberFormat="1" applyFont="1" applyFill="1" applyBorder="1" applyAlignment="1">
      <alignment horizontal="center" vertical="center"/>
    </xf>
    <xf numFmtId="183" fontId="33" fillId="4" borderId="12" xfId="15" applyNumberFormat="1" applyFont="1" applyFill="1" applyBorder="1" applyAlignment="1">
      <alignment horizontal="center" vertical="center"/>
    </xf>
    <xf numFmtId="183" fontId="33" fillId="2" borderId="11" xfId="0" applyNumberFormat="1" applyFont="1" applyFill="1" applyBorder="1" applyAlignment="1">
      <alignment horizontal="center" vertical="center"/>
    </xf>
    <xf numFmtId="183" fontId="33" fillId="3" borderId="11" xfId="0" applyNumberFormat="1" applyFont="1" applyFill="1" applyBorder="1" applyAlignment="1">
      <alignment horizontal="center" vertical="center"/>
    </xf>
    <xf numFmtId="183" fontId="13" fillId="5" borderId="0" xfId="0" applyNumberFormat="1" applyFont="1" applyFill="1" applyBorder="1" applyAlignment="1">
      <alignment horizontal="right" vertical="center"/>
    </xf>
    <xf numFmtId="177" fontId="36" fillId="5" borderId="36" xfId="0" applyNumberFormat="1" applyFont="1" applyFill="1" applyBorder="1" applyAlignment="1">
      <alignment horizontal="center" vertical="center"/>
    </xf>
    <xf numFmtId="177" fontId="36" fillId="5" borderId="25" xfId="0" applyNumberFormat="1" applyFont="1" applyFill="1" applyBorder="1" applyAlignment="1">
      <alignment horizontal="center" vertical="center"/>
    </xf>
    <xf numFmtId="177" fontId="36" fillId="4" borderId="25" xfId="0" applyNumberFormat="1" applyFont="1" applyFill="1" applyBorder="1" applyAlignment="1">
      <alignment horizontal="center" vertical="center"/>
    </xf>
    <xf numFmtId="177" fontId="36" fillId="7" borderId="25" xfId="0" applyNumberFormat="1" applyFont="1" applyFill="1" applyBorder="1" applyAlignment="1">
      <alignment horizontal="center" vertical="center"/>
    </xf>
    <xf numFmtId="186" fontId="36" fillId="7" borderId="2" xfId="0" applyNumberFormat="1" applyFont="1" applyFill="1" applyBorder="1" applyAlignment="1" applyProtection="1">
      <alignment horizontal="center" vertical="center" readingOrder="2"/>
    </xf>
    <xf numFmtId="186" fontId="33" fillId="5" borderId="2" xfId="0" applyNumberFormat="1" applyFont="1" applyFill="1" applyBorder="1" applyAlignment="1" applyProtection="1">
      <alignment horizontal="center" vertical="center"/>
    </xf>
    <xf numFmtId="186" fontId="33" fillId="7" borderId="2" xfId="0" applyNumberFormat="1" applyFont="1" applyFill="1" applyBorder="1" applyAlignment="1" applyProtection="1">
      <alignment horizontal="center" vertical="center"/>
    </xf>
    <xf numFmtId="186" fontId="33" fillId="3" borderId="2" xfId="0" applyNumberFormat="1" applyFont="1" applyFill="1" applyBorder="1" applyAlignment="1">
      <alignment horizontal="center" vertical="center"/>
    </xf>
    <xf numFmtId="186" fontId="28" fillId="5" borderId="2" xfId="0" applyNumberFormat="1" applyFont="1" applyFill="1" applyBorder="1" applyAlignment="1" applyProtection="1">
      <alignment horizontal="center" vertical="center"/>
    </xf>
    <xf numFmtId="186" fontId="33" fillId="5" borderId="11" xfId="0" applyNumberFormat="1" applyFont="1" applyFill="1" applyBorder="1" applyAlignment="1" applyProtection="1">
      <alignment horizontal="center" vertical="center"/>
    </xf>
    <xf numFmtId="186" fontId="36" fillId="5" borderId="11" xfId="0" applyNumberFormat="1" applyFont="1" applyFill="1" applyBorder="1" applyAlignment="1">
      <alignment horizontal="center" vertical="center"/>
    </xf>
    <xf numFmtId="186" fontId="45" fillId="5" borderId="2" xfId="0" applyNumberFormat="1" applyFont="1" applyFill="1" applyBorder="1" applyAlignment="1" applyProtection="1">
      <alignment horizontal="center" vertical="center"/>
    </xf>
    <xf numFmtId="189" fontId="33" fillId="7" borderId="22" xfId="0" applyNumberFormat="1" applyFont="1" applyFill="1" applyBorder="1" applyAlignment="1">
      <alignment horizontal="center" vertical="center"/>
    </xf>
    <xf numFmtId="186" fontId="33" fillId="8" borderId="11" xfId="0" applyNumberFormat="1" applyFont="1" applyFill="1" applyBorder="1" applyAlignment="1">
      <alignment horizontal="center" vertical="center"/>
    </xf>
    <xf numFmtId="189" fontId="33" fillId="8" borderId="22" xfId="0" applyNumberFormat="1" applyFont="1" applyFill="1" applyBorder="1" applyAlignment="1">
      <alignment horizontal="center" vertical="center"/>
    </xf>
    <xf numFmtId="192" fontId="33" fillId="8" borderId="12" xfId="15" applyNumberFormat="1" applyFont="1" applyFill="1" applyBorder="1" applyAlignment="1">
      <alignment horizontal="center" vertical="center"/>
    </xf>
    <xf numFmtId="191" fontId="33" fillId="8" borderId="12" xfId="15" applyNumberFormat="1" applyFont="1" applyFill="1" applyBorder="1" applyAlignment="1">
      <alignment horizontal="center" vertical="center"/>
    </xf>
    <xf numFmtId="186" fontId="33" fillId="9" borderId="11" xfId="0" applyNumberFormat="1" applyFont="1" applyFill="1" applyBorder="1" applyAlignment="1">
      <alignment horizontal="center" vertical="center"/>
    </xf>
    <xf numFmtId="186" fontId="13" fillId="8" borderId="28" xfId="0" applyNumberFormat="1" applyFont="1" applyFill="1" applyBorder="1" applyAlignment="1">
      <alignment horizontal="right" vertical="center"/>
    </xf>
    <xf numFmtId="189" fontId="13" fillId="8" borderId="28" xfId="0" applyNumberFormat="1" applyFont="1" applyFill="1" applyBorder="1" applyAlignment="1">
      <alignment horizontal="right" vertical="center"/>
    </xf>
    <xf numFmtId="189" fontId="13" fillId="8" borderId="26" xfId="0" applyNumberFormat="1" applyFont="1" applyFill="1" applyBorder="1" applyAlignment="1">
      <alignment horizontal="right" vertical="center"/>
    </xf>
    <xf numFmtId="9" fontId="33" fillId="7" borderId="21" xfId="5" applyFont="1" applyFill="1" applyBorder="1" applyAlignment="1">
      <alignment horizontal="center" vertical="center"/>
    </xf>
    <xf numFmtId="0" fontId="9" fillId="4" borderId="19" xfId="0" applyNumberFormat="1" applyFont="1" applyFill="1" applyBorder="1" applyAlignment="1" applyProtection="1">
      <alignment horizontal="center" vertical="center"/>
    </xf>
    <xf numFmtId="0" fontId="12" fillId="5" borderId="25" xfId="0" applyNumberFormat="1" applyFont="1" applyFill="1" applyBorder="1" applyAlignment="1" applyProtection="1">
      <alignment horizontal="center" vertical="center"/>
    </xf>
    <xf numFmtId="186" fontId="33" fillId="2" borderId="2" xfId="0" applyNumberFormat="1" applyFont="1" applyFill="1" applyBorder="1" applyAlignment="1">
      <alignment horizontal="center" vertical="center"/>
    </xf>
    <xf numFmtId="188" fontId="33" fillId="9" borderId="2" xfId="0" applyNumberFormat="1" applyFont="1" applyFill="1" applyBorder="1" applyAlignment="1">
      <alignment horizontal="center" vertical="center"/>
    </xf>
    <xf numFmtId="188" fontId="33" fillId="8" borderId="10" xfId="0" applyNumberFormat="1" applyFont="1" applyFill="1" applyBorder="1" applyAlignment="1">
      <alignment horizontal="center" vertical="center"/>
    </xf>
    <xf numFmtId="188" fontId="33" fillId="9" borderId="10" xfId="0" applyNumberFormat="1" applyFont="1" applyFill="1" applyBorder="1" applyAlignment="1">
      <alignment horizontal="center" vertical="center"/>
    </xf>
    <xf numFmtId="189" fontId="33" fillId="8" borderId="10" xfId="0" applyNumberFormat="1" applyFont="1" applyFill="1" applyBorder="1" applyAlignment="1">
      <alignment horizontal="center" vertical="center"/>
    </xf>
    <xf numFmtId="189" fontId="33" fillId="8" borderId="12" xfId="15" applyNumberFormat="1" applyFont="1" applyFill="1" applyBorder="1" applyAlignment="1">
      <alignment horizontal="center" vertical="center"/>
    </xf>
    <xf numFmtId="189" fontId="33" fillId="9" borderId="10" xfId="0" applyNumberFormat="1" applyFont="1" applyFill="1" applyBorder="1" applyAlignment="1">
      <alignment horizontal="center" vertical="center"/>
    </xf>
    <xf numFmtId="184" fontId="50" fillId="2" borderId="2" xfId="0" applyNumberFormat="1" applyFont="1" applyFill="1" applyBorder="1" applyAlignment="1">
      <alignment horizontal="center" vertical="center"/>
    </xf>
    <xf numFmtId="185" fontId="34" fillId="8" borderId="2" xfId="0" applyNumberFormat="1" applyFont="1" applyFill="1" applyBorder="1" applyAlignment="1">
      <alignment horizontal="center" vertical="center"/>
    </xf>
    <xf numFmtId="176" fontId="34" fillId="8" borderId="12" xfId="15" applyNumberFormat="1" applyFont="1" applyFill="1" applyBorder="1" applyAlignment="1">
      <alignment horizontal="center" vertical="center"/>
    </xf>
    <xf numFmtId="185" fontId="34" fillId="9" borderId="2" xfId="0" applyNumberFormat="1" applyFont="1" applyFill="1" applyBorder="1" applyAlignment="1">
      <alignment horizontal="center" vertical="center"/>
    </xf>
    <xf numFmtId="185" fontId="6" fillId="8" borderId="0" xfId="0" applyNumberFormat="1" applyFont="1" applyFill="1" applyBorder="1" applyAlignment="1">
      <alignment horizontal="right" vertical="center"/>
    </xf>
    <xf numFmtId="177" fontId="11" fillId="4" borderId="32" xfId="0" applyNumberFormat="1" applyFont="1" applyFill="1" applyBorder="1" applyAlignment="1" applyProtection="1">
      <alignment horizontal="center" vertical="center" wrapText="1"/>
    </xf>
    <xf numFmtId="177" fontId="11" fillId="4" borderId="11" xfId="0" applyNumberFormat="1" applyFont="1" applyFill="1" applyBorder="1" applyAlignment="1" applyProtection="1">
      <alignment horizontal="center" vertical="center" wrapText="1"/>
    </xf>
    <xf numFmtId="0" fontId="10" fillId="4" borderId="0" xfId="0" applyFont="1" applyFill="1"/>
    <xf numFmtId="0" fontId="10" fillId="0" borderId="27" xfId="0" applyFont="1" applyBorder="1" applyAlignment="1">
      <alignment horizontal="center" vertical="center"/>
    </xf>
    <xf numFmtId="177" fontId="12" fillId="4" borderId="12" xfId="3" applyNumberFormat="1" applyFont="1" applyFill="1" applyBorder="1" applyAlignment="1" applyProtection="1">
      <alignment horizontal="center" vertical="center"/>
    </xf>
    <xf numFmtId="0" fontId="33" fillId="8" borderId="20" xfId="0" applyFont="1" applyFill="1" applyBorder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184" fontId="28" fillId="4" borderId="49" xfId="0" applyNumberFormat="1" applyFont="1" applyFill="1" applyBorder="1" applyAlignment="1">
      <alignment horizontal="center" vertical="center"/>
    </xf>
    <xf numFmtId="184" fontId="33" fillId="4" borderId="25" xfId="0" applyNumberFormat="1" applyFont="1" applyFill="1" applyBorder="1" applyAlignment="1">
      <alignment horizontal="center" vertical="center"/>
    </xf>
    <xf numFmtId="184" fontId="33" fillId="7" borderId="25" xfId="0" applyNumberFormat="1" applyFont="1" applyFill="1" applyBorder="1" applyAlignment="1">
      <alignment horizontal="center" vertical="center"/>
    </xf>
    <xf numFmtId="184" fontId="33" fillId="5" borderId="25" xfId="0" applyNumberFormat="1" applyFont="1" applyFill="1" applyBorder="1" applyAlignment="1">
      <alignment horizontal="center" vertical="center"/>
    </xf>
    <xf numFmtId="184" fontId="33" fillId="4" borderId="2" xfId="0" applyNumberFormat="1" applyFont="1" applyFill="1" applyBorder="1" applyAlignment="1">
      <alignment horizontal="center" vertical="center"/>
    </xf>
    <xf numFmtId="184" fontId="33" fillId="4" borderId="2" xfId="15" applyNumberFormat="1" applyFont="1" applyFill="1" applyBorder="1" applyAlignment="1">
      <alignment horizontal="center" vertical="center"/>
    </xf>
    <xf numFmtId="184" fontId="33" fillId="2" borderId="25" xfId="0" applyNumberFormat="1" applyFont="1" applyFill="1" applyBorder="1" applyAlignment="1">
      <alignment horizontal="center" vertical="center"/>
    </xf>
    <xf numFmtId="184" fontId="33" fillId="3" borderId="25" xfId="0" applyNumberFormat="1" applyFont="1" applyFill="1" applyBorder="1" applyAlignment="1">
      <alignment horizontal="center" vertical="center"/>
    </xf>
    <xf numFmtId="184" fontId="33" fillId="2" borderId="25" xfId="3" applyNumberFormat="1" applyFont="1" applyFill="1" applyBorder="1" applyAlignment="1">
      <alignment horizontal="center" vertical="center"/>
    </xf>
    <xf numFmtId="184" fontId="13" fillId="5" borderId="0" xfId="0" applyNumberFormat="1" applyFont="1" applyFill="1" applyBorder="1" applyAlignment="1">
      <alignment horizontal="right" vertical="center"/>
    </xf>
    <xf numFmtId="0" fontId="33" fillId="8" borderId="12" xfId="0" applyNumberFormat="1" applyFont="1" applyFill="1" applyBorder="1" applyAlignment="1">
      <alignment horizontal="center" vertical="center"/>
    </xf>
    <xf numFmtId="0" fontId="33" fillId="8" borderId="12" xfId="0" applyFont="1" applyFill="1" applyBorder="1" applyAlignment="1">
      <alignment horizontal="center" vertical="center"/>
    </xf>
    <xf numFmtId="0" fontId="33" fillId="9" borderId="12" xfId="0" applyFont="1" applyFill="1" applyBorder="1" applyAlignment="1">
      <alignment horizontal="center" vertical="center"/>
    </xf>
    <xf numFmtId="0" fontId="13" fillId="8" borderId="28" xfId="0" applyNumberFormat="1" applyFont="1" applyFill="1" applyBorder="1" applyAlignment="1">
      <alignment horizontal="right" vertical="center"/>
    </xf>
    <xf numFmtId="0" fontId="33" fillId="8" borderId="21" xfId="0" applyNumberFormat="1" applyFont="1" applyFill="1" applyBorder="1" applyAlignment="1">
      <alignment horizontal="center" vertical="center"/>
    </xf>
    <xf numFmtId="0" fontId="33" fillId="9" borderId="20" xfId="0" applyFont="1" applyFill="1" applyBorder="1" applyAlignment="1">
      <alignment horizontal="center" vertical="center"/>
    </xf>
    <xf numFmtId="185" fontId="34" fillId="7" borderId="2" xfId="0" applyNumberFormat="1" applyFont="1" applyFill="1" applyBorder="1" applyAlignment="1">
      <alignment horizontal="center" vertical="center"/>
    </xf>
    <xf numFmtId="185" fontId="34" fillId="3" borderId="2" xfId="0" applyNumberFormat="1" applyFont="1" applyFill="1" applyBorder="1" applyAlignment="1">
      <alignment horizontal="center" vertical="center"/>
    </xf>
    <xf numFmtId="192" fontId="12" fillId="4" borderId="25" xfId="0" applyNumberFormat="1" applyFont="1" applyFill="1" applyBorder="1" applyAlignment="1">
      <alignment horizontal="center" vertical="center"/>
    </xf>
    <xf numFmtId="14" fontId="36" fillId="0" borderId="21" xfId="0" applyNumberFormat="1" applyFont="1" applyFill="1" applyBorder="1" applyAlignment="1">
      <alignment horizontal="center" vertical="center"/>
    </xf>
    <xf numFmtId="14" fontId="33" fillId="0" borderId="19" xfId="0" applyNumberFormat="1" applyFont="1" applyFill="1" applyBorder="1" applyAlignment="1">
      <alignment horizontal="center" vertical="center"/>
    </xf>
    <xf numFmtId="0" fontId="17" fillId="4" borderId="46" xfId="0" applyNumberFormat="1" applyFont="1" applyFill="1" applyBorder="1" applyAlignment="1">
      <alignment horizontal="center" vertical="center"/>
    </xf>
    <xf numFmtId="0" fontId="36" fillId="0" borderId="12" xfId="0" applyFont="1" applyBorder="1" applyAlignment="1">
      <alignment horizontal="center" vertical="center"/>
    </xf>
    <xf numFmtId="189" fontId="6" fillId="2" borderId="2" xfId="0" applyNumberFormat="1" applyFont="1" applyFill="1" applyBorder="1" applyAlignment="1">
      <alignment horizontal="center" vertical="center"/>
    </xf>
    <xf numFmtId="189" fontId="6" fillId="2" borderId="2" xfId="0" applyNumberFormat="1" applyFont="1" applyFill="1" applyBorder="1" applyAlignment="1">
      <alignment horizontal="center" vertical="center" wrapText="1"/>
    </xf>
    <xf numFmtId="189" fontId="28" fillId="8" borderId="12" xfId="0" applyNumberFormat="1" applyFont="1" applyFill="1" applyBorder="1" applyAlignment="1">
      <alignment horizontal="center" vertical="center"/>
    </xf>
    <xf numFmtId="9" fontId="28" fillId="8" borderId="2" xfId="5" applyFont="1" applyFill="1" applyBorder="1" applyAlignment="1">
      <alignment horizontal="center" vertical="center"/>
    </xf>
    <xf numFmtId="9" fontId="28" fillId="8" borderId="20" xfId="5" applyFont="1" applyFill="1" applyBorder="1" applyAlignment="1">
      <alignment horizontal="center" vertical="center"/>
    </xf>
    <xf numFmtId="189" fontId="28" fillId="8" borderId="35" xfId="0" applyNumberFormat="1" applyFont="1" applyFill="1" applyBorder="1" applyAlignment="1">
      <alignment horizontal="center" vertical="center"/>
    </xf>
    <xf numFmtId="9" fontId="28" fillId="8" borderId="8" xfId="5" applyFont="1" applyFill="1" applyBorder="1" applyAlignment="1">
      <alignment horizontal="center" vertical="center"/>
    </xf>
    <xf numFmtId="9" fontId="28" fillId="8" borderId="17" xfId="5" applyFont="1" applyFill="1" applyBorder="1" applyAlignment="1">
      <alignment horizontal="center" vertical="center"/>
    </xf>
    <xf numFmtId="9" fontId="28" fillId="8" borderId="43" xfId="5" applyFont="1" applyFill="1" applyBorder="1" applyAlignment="1">
      <alignment horizontal="center" vertical="center"/>
    </xf>
    <xf numFmtId="189" fontId="28" fillId="8" borderId="2" xfId="0" applyNumberFormat="1" applyFont="1" applyFill="1" applyBorder="1" applyAlignment="1">
      <alignment horizontal="center" vertical="center"/>
    </xf>
    <xf numFmtId="189" fontId="28" fillId="8" borderId="8" xfId="0" applyNumberFormat="1" applyFont="1" applyFill="1" applyBorder="1" applyAlignment="1">
      <alignment horizontal="center" vertical="center"/>
    </xf>
    <xf numFmtId="188" fontId="28" fillId="8" borderId="13" xfId="0" applyNumberFormat="1" applyFont="1" applyFill="1" applyBorder="1" applyAlignment="1">
      <alignment horizontal="center" vertical="center"/>
    </xf>
    <xf numFmtId="188" fontId="28" fillId="8" borderId="17" xfId="0" applyNumberFormat="1" applyFont="1" applyFill="1" applyBorder="1" applyAlignment="1">
      <alignment horizontal="center" vertical="center"/>
    </xf>
    <xf numFmtId="188" fontId="28" fillId="8" borderId="2" xfId="0" applyNumberFormat="1" applyFont="1" applyFill="1" applyBorder="1" applyAlignment="1">
      <alignment horizontal="center" vertical="center"/>
    </xf>
    <xf numFmtId="188" fontId="28" fillId="8" borderId="8" xfId="0" applyNumberFormat="1" applyFont="1" applyFill="1" applyBorder="1" applyAlignment="1">
      <alignment horizontal="center" vertical="center"/>
    </xf>
    <xf numFmtId="185" fontId="31" fillId="8" borderId="2" xfId="0" applyNumberFormat="1" applyFont="1" applyFill="1" applyBorder="1" applyAlignment="1">
      <alignment horizontal="center" vertical="center"/>
    </xf>
    <xf numFmtId="188" fontId="31" fillId="8" borderId="8" xfId="0" applyNumberFormat="1" applyFont="1" applyFill="1" applyBorder="1" applyAlignment="1">
      <alignment horizontal="center" vertical="center"/>
    </xf>
    <xf numFmtId="9" fontId="28" fillId="8" borderId="20" xfId="0" applyNumberFormat="1" applyFont="1" applyFill="1" applyBorder="1" applyAlignment="1">
      <alignment horizontal="center" vertical="center"/>
    </xf>
    <xf numFmtId="9" fontId="28" fillId="8" borderId="43" xfId="0" applyNumberFormat="1" applyFont="1" applyFill="1" applyBorder="1" applyAlignment="1">
      <alignment horizontal="center" vertical="center"/>
    </xf>
    <xf numFmtId="185" fontId="28" fillId="8" borderId="35" xfId="0" applyNumberFormat="1" applyFont="1" applyFill="1" applyBorder="1" applyAlignment="1">
      <alignment horizontal="center" vertical="center"/>
    </xf>
    <xf numFmtId="9" fontId="28" fillId="8" borderId="2" xfId="0" applyNumberFormat="1" applyFont="1" applyFill="1" applyBorder="1" applyAlignment="1">
      <alignment horizontal="center" vertical="center"/>
    </xf>
    <xf numFmtId="9" fontId="28" fillId="8" borderId="8" xfId="0" applyNumberFormat="1" applyFont="1" applyFill="1" applyBorder="1" applyAlignment="1">
      <alignment horizontal="center" vertical="center"/>
    </xf>
    <xf numFmtId="183" fontId="28" fillId="8" borderId="20" xfId="0" applyNumberFormat="1" applyFont="1" applyFill="1" applyBorder="1" applyAlignment="1">
      <alignment vertical="center"/>
    </xf>
    <xf numFmtId="185" fontId="28" fillId="8" borderId="2" xfId="0" applyNumberFormat="1" applyFont="1" applyFill="1" applyBorder="1" applyAlignment="1">
      <alignment horizontal="center" vertical="center"/>
    </xf>
    <xf numFmtId="185" fontId="28" fillId="8" borderId="8" xfId="0" applyNumberFormat="1" applyFont="1" applyFill="1" applyBorder="1" applyAlignment="1">
      <alignment horizontal="center" vertical="center"/>
    </xf>
    <xf numFmtId="179" fontId="28" fillId="8" borderId="2" xfId="0" applyNumberFormat="1" applyFont="1" applyFill="1" applyBorder="1" applyAlignment="1">
      <alignment horizontal="center" vertical="center"/>
    </xf>
    <xf numFmtId="179" fontId="28" fillId="8" borderId="8" xfId="0" applyNumberFormat="1" applyFont="1" applyFill="1" applyBorder="1" applyAlignment="1">
      <alignment horizontal="center" vertical="center"/>
    </xf>
    <xf numFmtId="185" fontId="28" fillId="8" borderId="12" xfId="0" applyNumberFormat="1" applyFont="1" applyFill="1" applyBorder="1" applyAlignment="1">
      <alignment horizontal="center" vertical="center"/>
    </xf>
    <xf numFmtId="185" fontId="28" fillId="8" borderId="7" xfId="0" applyNumberFormat="1" applyFont="1" applyFill="1" applyBorder="1" applyAlignment="1">
      <alignment horizontal="center" vertical="center"/>
    </xf>
    <xf numFmtId="189" fontId="28" fillId="8" borderId="21" xfId="0" applyNumberFormat="1" applyFont="1" applyFill="1" applyBorder="1" applyAlignment="1">
      <alignment horizontal="center" vertical="center"/>
    </xf>
    <xf numFmtId="189" fontId="28" fillId="8" borderId="50" xfId="0" applyNumberFormat="1" applyFont="1" applyFill="1" applyBorder="1" applyAlignment="1">
      <alignment horizontal="center" vertical="center"/>
    </xf>
    <xf numFmtId="0" fontId="28" fillId="8" borderId="20" xfId="0" applyNumberFormat="1" applyFont="1" applyFill="1" applyBorder="1" applyAlignment="1">
      <alignment horizontal="center" vertical="center"/>
    </xf>
    <xf numFmtId="189" fontId="28" fillId="8" borderId="35" xfId="5" applyNumberFormat="1" applyFont="1" applyFill="1" applyBorder="1" applyAlignment="1">
      <alignment horizontal="center" vertical="center"/>
    </xf>
    <xf numFmtId="177" fontId="37" fillId="9" borderId="2" xfId="0" applyNumberFormat="1" applyFont="1" applyFill="1" applyBorder="1" applyAlignment="1">
      <alignment horizontal="center" vertical="center" wrapText="1"/>
    </xf>
    <xf numFmtId="9" fontId="37" fillId="9" borderId="20" xfId="5" applyFont="1" applyFill="1" applyBorder="1" applyAlignment="1">
      <alignment horizontal="center" vertical="center" wrapText="1"/>
    </xf>
    <xf numFmtId="9" fontId="28" fillId="9" borderId="43" xfId="5" applyFont="1" applyFill="1" applyBorder="1" applyAlignment="1">
      <alignment horizontal="center" vertical="center" wrapText="1"/>
    </xf>
    <xf numFmtId="9" fontId="33" fillId="8" borderId="21" xfId="5" applyFont="1" applyFill="1" applyBorder="1" applyAlignment="1">
      <alignment horizontal="center" vertical="center"/>
    </xf>
    <xf numFmtId="176" fontId="13" fillId="8" borderId="28" xfId="0" applyNumberFormat="1" applyFont="1" applyFill="1" applyBorder="1" applyAlignment="1">
      <alignment horizontal="right" vertical="center"/>
    </xf>
    <xf numFmtId="9" fontId="50" fillId="9" borderId="12" xfId="0" applyNumberFormat="1" applyFont="1" applyFill="1" applyBorder="1" applyAlignment="1">
      <alignment horizontal="center" vertical="center"/>
    </xf>
    <xf numFmtId="9" fontId="28" fillId="8" borderId="35" xfId="0" applyNumberFormat="1" applyFont="1" applyFill="1" applyBorder="1" applyAlignment="1">
      <alignment horizontal="center" vertical="center"/>
    </xf>
    <xf numFmtId="186" fontId="28" fillId="8" borderId="2" xfId="0" applyNumberFormat="1" applyFont="1" applyFill="1" applyBorder="1" applyAlignment="1">
      <alignment horizontal="center" vertical="center" wrapText="1"/>
    </xf>
    <xf numFmtId="189" fontId="28" fillId="8" borderId="2" xfId="0" applyNumberFormat="1" applyFont="1" applyFill="1" applyBorder="1" applyAlignment="1">
      <alignment horizontal="center" vertical="center" wrapText="1"/>
    </xf>
    <xf numFmtId="189" fontId="28" fillId="8" borderId="20" xfId="0" applyNumberFormat="1" applyFont="1" applyFill="1" applyBorder="1" applyAlignment="1">
      <alignment horizontal="center" vertical="center" wrapText="1"/>
    </xf>
    <xf numFmtId="186" fontId="28" fillId="8" borderId="8" xfId="0" applyNumberFormat="1" applyFont="1" applyFill="1" applyBorder="1" applyAlignment="1">
      <alignment horizontal="center" vertical="center"/>
    </xf>
    <xf numFmtId="189" fontId="28" fillId="8" borderId="43" xfId="0" applyNumberFormat="1" applyFont="1" applyFill="1" applyBorder="1" applyAlignment="1">
      <alignment horizontal="center" vertical="center"/>
    </xf>
    <xf numFmtId="9" fontId="50" fillId="9" borderId="20" xfId="0" applyNumberFormat="1" applyFont="1" applyFill="1" applyBorder="1" applyAlignment="1">
      <alignment horizontal="center" vertical="center"/>
    </xf>
    <xf numFmtId="0" fontId="9" fillId="4" borderId="22" xfId="0" applyNumberFormat="1" applyFont="1" applyFill="1" applyBorder="1" applyAlignment="1" applyProtection="1">
      <alignment horizontal="center" vertical="center"/>
    </xf>
    <xf numFmtId="189" fontId="33" fillId="7" borderId="34" xfId="0" applyNumberFormat="1" applyFont="1" applyFill="1" applyBorder="1" applyAlignment="1" applyProtection="1">
      <alignment horizontal="center" vertical="center"/>
    </xf>
    <xf numFmtId="191" fontId="33" fillId="4" borderId="21" xfId="15" applyNumberFormat="1" applyFont="1" applyFill="1" applyBorder="1" applyAlignment="1">
      <alignment horizontal="center" vertical="center"/>
    </xf>
    <xf numFmtId="191" fontId="33" fillId="4" borderId="34" xfId="0" applyNumberFormat="1" applyFont="1" applyFill="1" applyBorder="1" applyAlignment="1">
      <alignment horizontal="center" vertical="center"/>
    </xf>
    <xf numFmtId="191" fontId="33" fillId="7" borderId="34" xfId="0" applyNumberFormat="1" applyFont="1" applyFill="1" applyBorder="1" applyAlignment="1">
      <alignment horizontal="center" vertical="center"/>
    </xf>
    <xf numFmtId="180" fontId="33" fillId="7" borderId="20" xfId="0" applyNumberFormat="1" applyFont="1" applyFill="1" applyBorder="1" applyAlignment="1">
      <alignment horizontal="center" vertical="center"/>
    </xf>
    <xf numFmtId="185" fontId="33" fillId="0" borderId="2" xfId="0" applyNumberFormat="1" applyFont="1" applyFill="1" applyBorder="1" applyAlignment="1">
      <alignment horizontal="center" vertical="center"/>
    </xf>
    <xf numFmtId="9" fontId="34" fillId="8" borderId="2" xfId="0" applyNumberFormat="1" applyFont="1" applyFill="1" applyBorder="1" applyAlignment="1">
      <alignment horizontal="center" vertical="center"/>
    </xf>
    <xf numFmtId="180" fontId="33" fillId="0" borderId="12" xfId="0" applyNumberFormat="1" applyFont="1" applyBorder="1" applyAlignment="1">
      <alignment horizontal="center" vertical="center"/>
    </xf>
    <xf numFmtId="180" fontId="33" fillId="3" borderId="12" xfId="0" applyNumberFormat="1" applyFont="1" applyFill="1" applyBorder="1" applyAlignment="1">
      <alignment horizontal="center" vertical="center"/>
    </xf>
    <xf numFmtId="176" fontId="14" fillId="4" borderId="21" xfId="3" applyNumberFormat="1" applyFont="1" applyFill="1" applyBorder="1" applyAlignment="1" applyProtection="1">
      <alignment horizontal="left" vertical="center"/>
    </xf>
    <xf numFmtId="0" fontId="0" fillId="4" borderId="26" xfId="0" applyFill="1" applyBorder="1"/>
    <xf numFmtId="0" fontId="0" fillId="4" borderId="28" xfId="0" applyFill="1" applyBorder="1"/>
    <xf numFmtId="183" fontId="33" fillId="7" borderId="2" xfId="0" applyNumberFormat="1" applyFont="1" applyFill="1" applyBorder="1" applyAlignment="1" applyProtection="1">
      <alignment horizontal="center" vertical="center"/>
    </xf>
    <xf numFmtId="177" fontId="36" fillId="7" borderId="22" xfId="0" applyNumberFormat="1" applyFont="1" applyFill="1" applyBorder="1" applyAlignment="1" applyProtection="1">
      <alignment horizontal="center" vertical="center"/>
    </xf>
    <xf numFmtId="176" fontId="28" fillId="8" borderId="12" xfId="0" applyNumberFormat="1" applyFont="1" applyFill="1" applyBorder="1" applyAlignment="1">
      <alignment horizontal="center" vertical="center" wrapText="1"/>
    </xf>
    <xf numFmtId="176" fontId="28" fillId="8" borderId="35" xfId="0" applyNumberFormat="1" applyFont="1" applyFill="1" applyBorder="1" applyAlignment="1">
      <alignment horizontal="center" vertical="center"/>
    </xf>
    <xf numFmtId="9" fontId="28" fillId="9" borderId="8" xfId="5" applyFont="1" applyFill="1" applyBorder="1" applyAlignment="1">
      <alignment horizontal="center" vertical="center" wrapText="1"/>
    </xf>
    <xf numFmtId="180" fontId="33" fillId="4" borderId="12" xfId="0" applyNumberFormat="1" applyFont="1" applyFill="1" applyBorder="1" applyAlignment="1">
      <alignment horizontal="center" vertical="center"/>
    </xf>
    <xf numFmtId="180" fontId="33" fillId="4" borderId="20" xfId="0" applyNumberFormat="1" applyFont="1" applyFill="1" applyBorder="1" applyAlignment="1">
      <alignment horizontal="center" vertical="center"/>
    </xf>
    <xf numFmtId="180" fontId="13" fillId="4" borderId="12" xfId="0" applyNumberFormat="1" applyFont="1" applyFill="1" applyBorder="1" applyAlignment="1">
      <alignment horizontal="right" vertical="center"/>
    </xf>
    <xf numFmtId="180" fontId="13" fillId="4" borderId="20" xfId="0" applyNumberFormat="1" applyFont="1" applyFill="1" applyBorder="1" applyAlignment="1">
      <alignment horizontal="right" vertical="center"/>
    </xf>
    <xf numFmtId="180" fontId="33" fillId="7" borderId="12" xfId="0" applyNumberFormat="1" applyFont="1" applyFill="1" applyBorder="1" applyAlignment="1">
      <alignment horizontal="center" vertical="center"/>
    </xf>
    <xf numFmtId="183" fontId="28" fillId="4" borderId="20" xfId="0" applyNumberFormat="1" applyFont="1" applyFill="1" applyBorder="1" applyAlignment="1">
      <alignment horizontal="center" vertical="center"/>
    </xf>
    <xf numFmtId="183" fontId="28" fillId="4" borderId="43" xfId="0" applyNumberFormat="1" applyFont="1" applyFill="1" applyBorder="1" applyAlignment="1">
      <alignment horizontal="center" vertical="center"/>
    </xf>
    <xf numFmtId="183" fontId="33" fillId="4" borderId="20" xfId="15" applyNumberFormat="1" applyFont="1" applyFill="1" applyBorder="1" applyAlignment="1">
      <alignment horizontal="center" vertical="center"/>
    </xf>
    <xf numFmtId="183" fontId="33" fillId="4" borderId="20" xfId="0" applyNumberFormat="1" applyFont="1" applyFill="1" applyBorder="1" applyAlignment="1">
      <alignment horizontal="center" vertical="center"/>
    </xf>
    <xf numFmtId="183" fontId="33" fillId="7" borderId="20" xfId="15" applyNumberFormat="1" applyFont="1" applyFill="1" applyBorder="1" applyAlignment="1">
      <alignment horizontal="center" vertical="center"/>
    </xf>
    <xf numFmtId="183" fontId="33" fillId="5" borderId="20" xfId="0" applyNumberFormat="1" applyFont="1" applyFill="1" applyBorder="1" applyAlignment="1">
      <alignment horizontal="center" vertical="center"/>
    </xf>
    <xf numFmtId="183" fontId="33" fillId="4" borderId="21" xfId="15" applyNumberFormat="1" applyFont="1" applyFill="1" applyBorder="1" applyAlignment="1">
      <alignment horizontal="center" vertical="center"/>
    </xf>
    <xf numFmtId="183" fontId="33" fillId="2" borderId="20" xfId="15" applyNumberFormat="1" applyFont="1" applyFill="1" applyBorder="1" applyAlignment="1">
      <alignment horizontal="center" vertical="center"/>
    </xf>
    <xf numFmtId="183" fontId="33" fillId="3" borderId="20" xfId="15" applyNumberFormat="1" applyFont="1" applyFill="1" applyBorder="1" applyAlignment="1">
      <alignment horizontal="center" vertical="center"/>
    </xf>
    <xf numFmtId="183" fontId="13" fillId="5" borderId="26" xfId="0" applyNumberFormat="1" applyFont="1" applyFill="1" applyBorder="1" applyAlignment="1">
      <alignment horizontal="center" vertical="center"/>
    </xf>
    <xf numFmtId="189" fontId="33" fillId="8" borderId="2" xfId="0" applyNumberFormat="1" applyFont="1" applyFill="1" applyBorder="1" applyAlignment="1" applyProtection="1">
      <alignment horizontal="center" vertical="center"/>
    </xf>
    <xf numFmtId="189" fontId="33" fillId="7" borderId="2" xfId="0" applyNumberFormat="1" applyFont="1" applyFill="1" applyBorder="1" applyAlignment="1" applyProtection="1">
      <alignment horizontal="center" vertical="center"/>
    </xf>
    <xf numFmtId="188" fontId="10" fillId="9" borderId="12" xfId="0" applyNumberFormat="1" applyFont="1" applyFill="1" applyBorder="1" applyAlignment="1">
      <alignment horizontal="center" vertical="center"/>
    </xf>
    <xf numFmtId="190" fontId="22" fillId="8" borderId="0" xfId="0" applyNumberFormat="1" applyFont="1" applyFill="1" applyBorder="1" applyAlignment="1">
      <alignment horizontal="center"/>
    </xf>
    <xf numFmtId="188" fontId="10" fillId="9" borderId="2" xfId="0" applyNumberFormat="1" applyFont="1" applyFill="1" applyBorder="1" applyAlignment="1">
      <alignment horizontal="center" vertical="center"/>
    </xf>
    <xf numFmtId="9" fontId="12" fillId="8" borderId="12" xfId="5" applyFont="1" applyFill="1" applyBorder="1" applyAlignment="1" applyProtection="1">
      <alignment horizontal="center" vertical="center"/>
    </xf>
    <xf numFmtId="0" fontId="0" fillId="8" borderId="28" xfId="0" applyFill="1" applyBorder="1"/>
    <xf numFmtId="177" fontId="12" fillId="8" borderId="21" xfId="3" applyNumberFormat="1" applyFont="1" applyFill="1" applyBorder="1" applyAlignment="1" applyProtection="1">
      <alignment horizontal="center" vertical="center"/>
    </xf>
    <xf numFmtId="0" fontId="12" fillId="8" borderId="21" xfId="3" applyNumberFormat="1" applyFont="1" applyFill="1" applyBorder="1" applyAlignment="1" applyProtection="1">
      <alignment horizontal="center" vertical="center"/>
    </xf>
    <xf numFmtId="0" fontId="14" fillId="4" borderId="21" xfId="0" applyNumberFormat="1" applyFont="1" applyFill="1" applyBorder="1" applyAlignment="1" applyProtection="1">
      <alignment horizontal="center" vertical="center"/>
    </xf>
    <xf numFmtId="0" fontId="12" fillId="4" borderId="21" xfId="0" applyFont="1" applyFill="1" applyBorder="1" applyAlignment="1">
      <alignment horizontal="center" vertical="center"/>
    </xf>
    <xf numFmtId="177" fontId="20" fillId="4" borderId="22" xfId="0" applyNumberFormat="1" applyFont="1" applyFill="1" applyBorder="1" applyAlignment="1" applyProtection="1">
      <alignment horizontal="center" vertical="center" wrapText="1"/>
    </xf>
    <xf numFmtId="188" fontId="10" fillId="9" borderId="21" xfId="0" applyNumberFormat="1" applyFont="1" applyFill="1" applyBorder="1" applyAlignment="1">
      <alignment horizontal="center" vertical="center"/>
    </xf>
    <xf numFmtId="176" fontId="12" fillId="8" borderId="21" xfId="3" applyNumberFormat="1" applyFont="1" applyFill="1" applyBorder="1" applyAlignment="1" applyProtection="1">
      <alignment horizontal="center" vertical="center"/>
    </xf>
    <xf numFmtId="176" fontId="12" fillId="8" borderId="21" xfId="0" applyNumberFormat="1" applyFont="1" applyFill="1" applyBorder="1" applyAlignment="1">
      <alignment horizontal="center" vertical="center"/>
    </xf>
    <xf numFmtId="0" fontId="0" fillId="8" borderId="26" xfId="0" applyFill="1" applyBorder="1"/>
    <xf numFmtId="184" fontId="28" fillId="4" borderId="35" xfId="0" applyNumberFormat="1" applyFont="1" applyFill="1" applyBorder="1" applyAlignment="1">
      <alignment horizontal="center" vertical="center"/>
    </xf>
    <xf numFmtId="184" fontId="33" fillId="4" borderId="12" xfId="0" applyNumberFormat="1" applyFont="1" applyFill="1" applyBorder="1" applyAlignment="1">
      <alignment horizontal="center" vertical="center"/>
    </xf>
    <xf numFmtId="184" fontId="33" fillId="7" borderId="12" xfId="0" applyNumberFormat="1" applyFont="1" applyFill="1" applyBorder="1" applyAlignment="1">
      <alignment horizontal="center" vertical="center"/>
    </xf>
    <xf numFmtId="184" fontId="33" fillId="5" borderId="12" xfId="0" applyNumberFormat="1" applyFont="1" applyFill="1" applyBorder="1" applyAlignment="1">
      <alignment horizontal="center" vertical="center"/>
    </xf>
    <xf numFmtId="184" fontId="33" fillId="4" borderId="12" xfId="15" applyNumberFormat="1" applyFont="1" applyFill="1" applyBorder="1" applyAlignment="1">
      <alignment horizontal="center" vertical="center"/>
    </xf>
    <xf numFmtId="184" fontId="33" fillId="2" borderId="12" xfId="0" applyNumberFormat="1" applyFont="1" applyFill="1" applyBorder="1" applyAlignment="1">
      <alignment horizontal="center" vertical="center"/>
    </xf>
    <xf numFmtId="184" fontId="33" fillId="3" borderId="12" xfId="0" applyNumberFormat="1" applyFont="1" applyFill="1" applyBorder="1" applyAlignment="1">
      <alignment horizontal="center" vertical="center"/>
    </xf>
    <xf numFmtId="184" fontId="13" fillId="5" borderId="28" xfId="0" applyNumberFormat="1" applyFont="1" applyFill="1" applyBorder="1" applyAlignment="1">
      <alignment horizontal="right" vertical="center"/>
    </xf>
    <xf numFmtId="189" fontId="35" fillId="4" borderId="34" xfId="0" applyNumberFormat="1" applyFont="1" applyFill="1" applyBorder="1" applyAlignment="1">
      <alignment horizontal="center" vertical="center"/>
    </xf>
    <xf numFmtId="183" fontId="33" fillId="4" borderId="2" xfId="15" applyNumberFormat="1" applyFont="1" applyFill="1" applyBorder="1" applyAlignment="1">
      <alignment horizontal="center" vertical="center"/>
    </xf>
    <xf numFmtId="183" fontId="33" fillId="4" borderId="2" xfId="0" applyNumberFormat="1" applyFont="1" applyFill="1" applyBorder="1" applyAlignment="1">
      <alignment horizontal="center" vertical="center"/>
    </xf>
    <xf numFmtId="183" fontId="33" fillId="7" borderId="2" xfId="15" applyNumberFormat="1" applyFont="1" applyFill="1" applyBorder="1" applyAlignment="1">
      <alignment horizontal="center" vertical="center"/>
    </xf>
    <xf numFmtId="183" fontId="33" fillId="5" borderId="2" xfId="0" applyNumberFormat="1" applyFont="1" applyFill="1" applyBorder="1" applyAlignment="1">
      <alignment horizontal="center" vertical="center"/>
    </xf>
    <xf numFmtId="183" fontId="33" fillId="2" borderId="2" xfId="15" applyNumberFormat="1" applyFont="1" applyFill="1" applyBorder="1" applyAlignment="1">
      <alignment horizontal="center" vertical="center"/>
    </xf>
    <xf numFmtId="183" fontId="33" fillId="3" borderId="2" xfId="15" applyNumberFormat="1" applyFont="1" applyFill="1" applyBorder="1" applyAlignment="1">
      <alignment horizontal="center" vertical="center"/>
    </xf>
    <xf numFmtId="186" fontId="36" fillId="5" borderId="36" xfId="0" applyNumberFormat="1" applyFont="1" applyFill="1" applyBorder="1" applyAlignment="1">
      <alignment horizontal="center" vertical="center"/>
    </xf>
    <xf numFmtId="186" fontId="34" fillId="5" borderId="2" xfId="0" applyNumberFormat="1" applyFont="1" applyFill="1" applyBorder="1" applyAlignment="1" applyProtection="1">
      <alignment horizontal="center" vertical="center"/>
    </xf>
    <xf numFmtId="186" fontId="36" fillId="5" borderId="37" xfId="0" applyNumberFormat="1" applyFont="1" applyFill="1" applyBorder="1" applyAlignment="1">
      <alignment horizontal="center" vertical="center"/>
    </xf>
    <xf numFmtId="183" fontId="36" fillId="5" borderId="11" xfId="0" applyNumberFormat="1" applyFont="1" applyFill="1" applyBorder="1" applyAlignment="1">
      <alignment horizontal="center" vertical="center"/>
    </xf>
    <xf numFmtId="184" fontId="36" fillId="5" borderId="12" xfId="0" applyNumberFormat="1" applyFont="1" applyFill="1" applyBorder="1" applyAlignment="1">
      <alignment horizontal="center" vertical="center"/>
    </xf>
    <xf numFmtId="186" fontId="36" fillId="5" borderId="2" xfId="3" applyNumberFormat="1" applyFont="1" applyFill="1" applyBorder="1" applyAlignment="1" applyProtection="1">
      <alignment horizontal="center" vertical="center"/>
    </xf>
    <xf numFmtId="186" fontId="36" fillId="7" borderId="2" xfId="3" applyNumberFormat="1" applyFont="1" applyFill="1" applyBorder="1" applyAlignment="1" applyProtection="1">
      <alignment horizontal="center" vertical="center"/>
    </xf>
    <xf numFmtId="184" fontId="36" fillId="5" borderId="11" xfId="0" applyNumberFormat="1" applyFont="1" applyFill="1" applyBorder="1" applyAlignment="1">
      <alignment horizontal="center" vertical="center"/>
    </xf>
    <xf numFmtId="186" fontId="36" fillId="4" borderId="2" xfId="3" applyNumberFormat="1" applyFont="1" applyFill="1" applyBorder="1" applyAlignment="1" applyProtection="1">
      <alignment horizontal="center" vertical="center"/>
    </xf>
    <xf numFmtId="186" fontId="46" fillId="5" borderId="2" xfId="0" applyNumberFormat="1" applyFont="1" applyFill="1" applyBorder="1" applyAlignment="1" applyProtection="1">
      <alignment horizontal="center" vertical="center"/>
    </xf>
    <xf numFmtId="188" fontId="33" fillId="0" borderId="2" xfId="15" applyNumberFormat="1" applyFont="1" applyFill="1" applyBorder="1" applyAlignment="1">
      <alignment horizontal="center" vertical="center"/>
    </xf>
    <xf numFmtId="177" fontId="33" fillId="4" borderId="2" xfId="15" applyNumberFormat="1" applyFont="1" applyFill="1" applyBorder="1" applyAlignment="1">
      <alignment horizontal="center" vertical="center"/>
    </xf>
    <xf numFmtId="177" fontId="33" fillId="7" borderId="2" xfId="15" applyNumberFormat="1" applyFont="1" applyFill="1" applyBorder="1" applyAlignment="1">
      <alignment horizontal="center" vertical="center"/>
    </xf>
    <xf numFmtId="177" fontId="33" fillId="2" borderId="2" xfId="15" applyNumberFormat="1" applyFont="1" applyFill="1" applyBorder="1" applyAlignment="1">
      <alignment horizontal="center" vertical="center"/>
    </xf>
    <xf numFmtId="177" fontId="33" fillId="3" borderId="2" xfId="15" applyNumberFormat="1" applyFont="1" applyFill="1" applyBorder="1" applyAlignment="1">
      <alignment horizontal="center" vertical="center"/>
    </xf>
    <xf numFmtId="177" fontId="28" fillId="4" borderId="2" xfId="3" applyNumberFormat="1" applyFont="1" applyFill="1" applyBorder="1" applyAlignment="1">
      <alignment horizontal="center" vertical="center"/>
    </xf>
    <xf numFmtId="177" fontId="33" fillId="4" borderId="2" xfId="3" applyNumberFormat="1" applyFont="1" applyFill="1" applyBorder="1" applyAlignment="1">
      <alignment horizontal="center" vertical="center"/>
    </xf>
    <xf numFmtId="177" fontId="33" fillId="7" borderId="2" xfId="3" applyNumberFormat="1" applyFont="1" applyFill="1" applyBorder="1" applyAlignment="1">
      <alignment horizontal="center" vertical="center"/>
    </xf>
    <xf numFmtId="177" fontId="33" fillId="5" borderId="2" xfId="3" applyNumberFormat="1" applyFont="1" applyFill="1" applyBorder="1" applyAlignment="1">
      <alignment horizontal="center" vertical="center"/>
    </xf>
    <xf numFmtId="177" fontId="33" fillId="4" borderId="12" xfId="3" applyNumberFormat="1" applyFont="1" applyFill="1" applyBorder="1" applyAlignment="1">
      <alignment horizontal="center" vertical="center"/>
    </xf>
    <xf numFmtId="177" fontId="33" fillId="3" borderId="2" xfId="3" applyNumberFormat="1" applyFont="1" applyFill="1" applyBorder="1" applyAlignment="1">
      <alignment horizontal="center" vertical="center"/>
    </xf>
    <xf numFmtId="177" fontId="13" fillId="5" borderId="0" xfId="3" applyNumberFormat="1" applyFont="1" applyFill="1" applyBorder="1" applyAlignment="1">
      <alignment horizontal="right" vertical="center"/>
    </xf>
    <xf numFmtId="186" fontId="28" fillId="8" borderId="2" xfId="0" applyNumberFormat="1" applyFont="1" applyFill="1" applyBorder="1" applyAlignment="1">
      <alignment horizontal="center" vertical="center"/>
    </xf>
    <xf numFmtId="186" fontId="33" fillId="8" borderId="13" xfId="0" applyNumberFormat="1" applyFont="1" applyFill="1" applyBorder="1" applyAlignment="1">
      <alignment horizontal="center" vertical="center"/>
    </xf>
    <xf numFmtId="186" fontId="33" fillId="7" borderId="13" xfId="0" applyNumberFormat="1" applyFont="1" applyFill="1" applyBorder="1" applyAlignment="1">
      <alignment horizontal="center" vertical="center"/>
    </xf>
    <xf numFmtId="186" fontId="13" fillId="8" borderId="0" xfId="0" applyNumberFormat="1" applyFont="1" applyFill="1" applyBorder="1" applyAlignment="1">
      <alignment horizontal="right" vertical="center"/>
    </xf>
    <xf numFmtId="184" fontId="28" fillId="4" borderId="12" xfId="0" applyNumberFormat="1" applyFont="1" applyFill="1" applyBorder="1" applyAlignment="1">
      <alignment horizontal="center" vertical="center"/>
    </xf>
    <xf numFmtId="184" fontId="33" fillId="4" borderId="32" xfId="0" applyNumberFormat="1" applyFont="1" applyFill="1" applyBorder="1" applyAlignment="1">
      <alignment horizontal="center" vertical="center"/>
    </xf>
    <xf numFmtId="184" fontId="33" fillId="7" borderId="32" xfId="0" applyNumberFormat="1" applyFont="1" applyFill="1" applyBorder="1" applyAlignment="1">
      <alignment horizontal="center" vertical="center"/>
    </xf>
    <xf numFmtId="184" fontId="33" fillId="2" borderId="32" xfId="0" applyNumberFormat="1" applyFont="1" applyFill="1" applyBorder="1" applyAlignment="1">
      <alignment horizontal="center" vertical="center"/>
    </xf>
    <xf numFmtId="184" fontId="33" fillId="3" borderId="32" xfId="0" applyNumberFormat="1" applyFont="1" applyFill="1" applyBorder="1" applyAlignment="1">
      <alignment horizontal="center" vertical="center"/>
    </xf>
    <xf numFmtId="181" fontId="36" fillId="4" borderId="9" xfId="0" applyNumberFormat="1" applyFont="1" applyFill="1" applyBorder="1" applyAlignment="1" applyProtection="1">
      <alignment horizontal="center" vertical="center"/>
    </xf>
    <xf numFmtId="177" fontId="36" fillId="4" borderId="13" xfId="0" applyNumberFormat="1" applyFont="1" applyFill="1" applyBorder="1" applyAlignment="1" applyProtection="1">
      <alignment horizontal="center" vertical="center"/>
    </xf>
    <xf numFmtId="186" fontId="36" fillId="4" borderId="13" xfId="0" applyNumberFormat="1" applyFont="1" applyFill="1" applyBorder="1" applyAlignment="1" applyProtection="1">
      <alignment horizontal="center" vertical="center"/>
    </xf>
    <xf numFmtId="180" fontId="36" fillId="4" borderId="13" xfId="0" applyNumberFormat="1" applyFont="1" applyFill="1" applyBorder="1" applyAlignment="1" applyProtection="1">
      <alignment horizontal="center" vertical="center"/>
    </xf>
    <xf numFmtId="195" fontId="36" fillId="4" borderId="13" xfId="0" applyNumberFormat="1" applyFont="1" applyFill="1" applyBorder="1" applyAlignment="1" applyProtection="1">
      <alignment horizontal="center" vertical="center"/>
    </xf>
    <xf numFmtId="180" fontId="36" fillId="4" borderId="2" xfId="0" applyNumberFormat="1" applyFont="1" applyFill="1" applyBorder="1" applyAlignment="1">
      <alignment horizontal="center" vertical="center"/>
    </xf>
    <xf numFmtId="195" fontId="36" fillId="4" borderId="2" xfId="0" applyNumberFormat="1" applyFont="1" applyFill="1" applyBorder="1" applyAlignment="1">
      <alignment horizontal="center" vertical="center"/>
    </xf>
    <xf numFmtId="0" fontId="36" fillId="4" borderId="9" xfId="0" applyNumberFormat="1" applyFont="1" applyFill="1" applyBorder="1" applyAlignment="1" applyProtection="1">
      <alignment horizontal="center" vertical="center"/>
    </xf>
    <xf numFmtId="176" fontId="36" fillId="4" borderId="12" xfId="0" applyNumberFormat="1" applyFont="1" applyFill="1" applyBorder="1" applyAlignment="1" applyProtection="1">
      <alignment horizontal="center" vertical="center"/>
    </xf>
    <xf numFmtId="181" fontId="36" fillId="4" borderId="20" xfId="0" applyNumberFormat="1" applyFont="1" applyFill="1" applyBorder="1" applyAlignment="1">
      <alignment horizontal="center" vertical="center"/>
    </xf>
    <xf numFmtId="195" fontId="33" fillId="4" borderId="2" xfId="0" applyNumberFormat="1" applyFont="1" applyFill="1" applyBorder="1" applyAlignment="1">
      <alignment horizontal="center" vertical="center"/>
    </xf>
    <xf numFmtId="0" fontId="36" fillId="4" borderId="9" xfId="0" applyFont="1" applyFill="1" applyBorder="1" applyAlignment="1">
      <alignment horizontal="center" vertical="center"/>
    </xf>
    <xf numFmtId="176" fontId="36" fillId="4" borderId="12" xfId="0" applyNumberFormat="1" applyFont="1" applyFill="1" applyBorder="1" applyAlignment="1">
      <alignment horizontal="center" vertical="center"/>
    </xf>
    <xf numFmtId="180" fontId="36" fillId="4" borderId="12" xfId="0" applyNumberFormat="1" applyFont="1" applyFill="1" applyBorder="1" applyAlignment="1">
      <alignment horizontal="center" vertical="center"/>
    </xf>
    <xf numFmtId="186" fontId="36" fillId="4" borderId="12" xfId="0" applyNumberFormat="1" applyFont="1" applyFill="1" applyBorder="1" applyAlignment="1">
      <alignment horizontal="center" vertical="center"/>
    </xf>
    <xf numFmtId="195" fontId="36" fillId="4" borderId="12" xfId="0" applyNumberFormat="1" applyFont="1" applyFill="1" applyBorder="1" applyAlignment="1">
      <alignment horizontal="center" vertical="center"/>
    </xf>
    <xf numFmtId="0" fontId="12" fillId="4" borderId="12" xfId="0" applyNumberFormat="1" applyFont="1" applyFill="1" applyBorder="1" applyAlignment="1" applyProtection="1">
      <alignment horizontal="center" vertical="center" wrapText="1"/>
    </xf>
    <xf numFmtId="177" fontId="12" fillId="4" borderId="2" xfId="0" applyNumberFormat="1" applyFont="1" applyFill="1" applyBorder="1" applyAlignment="1" applyProtection="1">
      <alignment horizontal="center" vertical="center" wrapText="1"/>
    </xf>
    <xf numFmtId="186" fontId="12" fillId="4" borderId="13" xfId="0" applyNumberFormat="1" applyFont="1" applyFill="1" applyBorder="1" applyAlignment="1" applyProtection="1">
      <alignment horizontal="center" vertical="center" wrapText="1"/>
    </xf>
    <xf numFmtId="188" fontId="28" fillId="8" borderId="12" xfId="0" applyNumberFormat="1" applyFont="1" applyFill="1" applyBorder="1" applyAlignment="1">
      <alignment horizontal="center" vertical="center"/>
    </xf>
    <xf numFmtId="188" fontId="28" fillId="8" borderId="35" xfId="0" applyNumberFormat="1" applyFont="1" applyFill="1" applyBorder="1" applyAlignment="1">
      <alignment horizontal="center" vertical="center"/>
    </xf>
    <xf numFmtId="188" fontId="33" fillId="8" borderId="32" xfId="0" applyNumberFormat="1" applyFont="1" applyFill="1" applyBorder="1" applyAlignment="1" applyProtection="1">
      <alignment horizontal="center" vertical="center"/>
    </xf>
    <xf numFmtId="188" fontId="33" fillId="8" borderId="32" xfId="0" applyNumberFormat="1" applyFont="1" applyFill="1" applyBorder="1" applyAlignment="1">
      <alignment horizontal="center" vertical="center"/>
    </xf>
    <xf numFmtId="188" fontId="33" fillId="7" borderId="32" xfId="0" applyNumberFormat="1" applyFont="1" applyFill="1" applyBorder="1" applyAlignment="1">
      <alignment horizontal="center" vertical="center"/>
    </xf>
    <xf numFmtId="188" fontId="33" fillId="9" borderId="32" xfId="0" applyNumberFormat="1" applyFont="1" applyFill="1" applyBorder="1" applyAlignment="1">
      <alignment horizontal="center" vertical="center"/>
    </xf>
    <xf numFmtId="188" fontId="33" fillId="3" borderId="32" xfId="0" applyNumberFormat="1" applyFont="1" applyFill="1" applyBorder="1" applyAlignment="1">
      <alignment horizontal="center" vertical="center"/>
    </xf>
    <xf numFmtId="177" fontId="43" fillId="5" borderId="12" xfId="0" applyNumberFormat="1" applyFont="1" applyFill="1" applyBorder="1" applyAlignment="1" applyProtection="1">
      <alignment horizontal="center" vertical="center"/>
    </xf>
    <xf numFmtId="177" fontId="34" fillId="7" borderId="2" xfId="0" applyNumberFormat="1" applyFont="1" applyFill="1" applyBorder="1" applyAlignment="1">
      <alignment horizontal="center" vertical="center"/>
    </xf>
    <xf numFmtId="177" fontId="34" fillId="4" borderId="2" xfId="0" applyNumberFormat="1" applyFont="1" applyFill="1" applyBorder="1" applyAlignment="1">
      <alignment horizontal="center" vertical="center"/>
    </xf>
    <xf numFmtId="0" fontId="36" fillId="4" borderId="24" xfId="0" applyNumberFormat="1" applyFont="1" applyFill="1" applyBorder="1" applyAlignment="1" applyProtection="1">
      <alignment horizontal="center" vertical="center"/>
    </xf>
    <xf numFmtId="0" fontId="34" fillId="4" borderId="25" xfId="0" applyFont="1" applyFill="1" applyBorder="1" applyAlignment="1">
      <alignment horizontal="center" vertical="center"/>
    </xf>
    <xf numFmtId="9" fontId="33" fillId="7" borderId="32" xfId="5" applyFont="1" applyFill="1" applyBorder="1" applyAlignment="1">
      <alignment horizontal="center" vertical="center"/>
    </xf>
    <xf numFmtId="186" fontId="43" fillId="8" borderId="2" xfId="0" applyNumberFormat="1" applyFont="1" applyFill="1" applyBorder="1" applyAlignment="1" applyProtection="1">
      <alignment horizontal="center" vertical="center"/>
    </xf>
    <xf numFmtId="186" fontId="36" fillId="8" borderId="11" xfId="0" applyNumberFormat="1" applyFont="1" applyFill="1" applyBorder="1" applyAlignment="1" applyProtection="1">
      <alignment horizontal="center" vertical="center"/>
    </xf>
    <xf numFmtId="186" fontId="36" fillId="8" borderId="2" xfId="0" applyNumberFormat="1" applyFont="1" applyFill="1" applyBorder="1" applyAlignment="1" applyProtection="1">
      <alignment horizontal="center" vertical="center"/>
    </xf>
    <xf numFmtId="186" fontId="33" fillId="8" borderId="2" xfId="0" applyNumberFormat="1" applyFont="1" applyFill="1" applyBorder="1" applyAlignment="1" applyProtection="1">
      <alignment horizontal="center" vertical="center"/>
    </xf>
    <xf numFmtId="186" fontId="34" fillId="8" borderId="2" xfId="0" applyNumberFormat="1" applyFont="1" applyFill="1" applyBorder="1" applyAlignment="1" applyProtection="1">
      <alignment horizontal="center" vertical="center"/>
    </xf>
    <xf numFmtId="186" fontId="36" fillId="8" borderId="2" xfId="0" applyNumberFormat="1" applyFont="1" applyFill="1" applyBorder="1" applyAlignment="1">
      <alignment horizontal="center" vertical="center"/>
    </xf>
    <xf numFmtId="186" fontId="34" fillId="8" borderId="2" xfId="0" applyNumberFormat="1" applyFont="1" applyFill="1" applyBorder="1" applyAlignment="1">
      <alignment horizontal="center" vertical="center"/>
    </xf>
    <xf numFmtId="186" fontId="36" fillId="8" borderId="36" xfId="0" applyNumberFormat="1" applyFont="1" applyFill="1" applyBorder="1" applyAlignment="1">
      <alignment horizontal="center" vertical="center"/>
    </xf>
    <xf numFmtId="186" fontId="36" fillId="8" borderId="12" xfId="0" applyNumberFormat="1" applyFont="1" applyFill="1" applyBorder="1" applyAlignment="1">
      <alignment horizontal="center" vertical="center"/>
    </xf>
    <xf numFmtId="186" fontId="46" fillId="8" borderId="2" xfId="0" applyNumberFormat="1" applyFont="1" applyFill="1" applyBorder="1" applyAlignment="1">
      <alignment horizontal="center" vertical="center"/>
    </xf>
    <xf numFmtId="186" fontId="45" fillId="8" borderId="2" xfId="0" applyNumberFormat="1" applyFont="1" applyFill="1" applyBorder="1" applyAlignment="1" applyProtection="1">
      <alignment horizontal="center" vertical="center"/>
    </xf>
    <xf numFmtId="180" fontId="33" fillId="0" borderId="12" xfId="0" applyNumberFormat="1" applyFont="1" applyFill="1" applyBorder="1" applyAlignment="1">
      <alignment horizontal="center" vertical="center"/>
    </xf>
    <xf numFmtId="14" fontId="36" fillId="0" borderId="21" xfId="0" applyNumberFormat="1" applyFont="1" applyBorder="1" applyAlignment="1">
      <alignment horizontal="center" vertical="center"/>
    </xf>
    <xf numFmtId="186" fontId="43" fillId="0" borderId="2" xfId="0" applyNumberFormat="1" applyFont="1" applyFill="1" applyBorder="1" applyAlignment="1" applyProtection="1">
      <alignment horizontal="center" vertical="center"/>
    </xf>
    <xf numFmtId="186" fontId="36" fillId="0" borderId="11" xfId="0" applyNumberFormat="1" applyFont="1" applyFill="1" applyBorder="1" applyAlignment="1">
      <alignment horizontal="center" vertical="center"/>
    </xf>
    <xf numFmtId="186" fontId="36" fillId="0" borderId="2" xfId="0" applyNumberFormat="1" applyFont="1" applyFill="1" applyBorder="1" applyAlignment="1" applyProtection="1">
      <alignment horizontal="center" vertical="center"/>
    </xf>
    <xf numFmtId="186" fontId="36" fillId="0" borderId="2" xfId="0" applyNumberFormat="1" applyFont="1" applyFill="1" applyBorder="1" applyAlignment="1">
      <alignment horizontal="center" vertical="center"/>
    </xf>
    <xf numFmtId="186" fontId="33" fillId="0" borderId="2" xfId="0" applyNumberFormat="1" applyFont="1" applyFill="1" applyBorder="1" applyAlignment="1" applyProtection="1">
      <alignment horizontal="center" vertical="center"/>
    </xf>
    <xf numFmtId="186" fontId="34" fillId="0" borderId="2" xfId="0" applyNumberFormat="1" applyFont="1" applyFill="1" applyBorder="1" applyAlignment="1" applyProtection="1">
      <alignment horizontal="center" vertical="center"/>
    </xf>
    <xf numFmtId="186" fontId="34" fillId="0" borderId="2" xfId="0" applyNumberFormat="1" applyFont="1" applyFill="1" applyBorder="1" applyAlignment="1">
      <alignment horizontal="center" vertical="center"/>
    </xf>
    <xf numFmtId="186" fontId="36" fillId="0" borderId="12" xfId="0" applyNumberFormat="1" applyFont="1" applyFill="1" applyBorder="1" applyAlignment="1">
      <alignment horizontal="center" vertical="center"/>
    </xf>
    <xf numFmtId="186" fontId="36" fillId="3" borderId="2" xfId="0" applyNumberFormat="1" applyFont="1" applyFill="1" applyBorder="1" applyAlignment="1" applyProtection="1">
      <alignment horizontal="center" vertical="center"/>
    </xf>
    <xf numFmtId="14" fontId="33" fillId="3" borderId="19" xfId="0" applyNumberFormat="1" applyFont="1" applyFill="1" applyBorder="1" applyAlignment="1">
      <alignment horizontal="center" vertical="center"/>
    </xf>
    <xf numFmtId="176" fontId="33" fillId="3" borderId="12" xfId="15" applyNumberFormat="1" applyFont="1" applyFill="1" applyBorder="1" applyAlignment="1">
      <alignment horizontal="center" vertical="center"/>
    </xf>
    <xf numFmtId="189" fontId="33" fillId="3" borderId="22" xfId="0" applyNumberFormat="1" applyFont="1" applyFill="1" applyBorder="1" applyAlignment="1">
      <alignment horizontal="center" vertical="center"/>
    </xf>
    <xf numFmtId="9" fontId="33" fillId="3" borderId="12" xfId="5" applyFont="1" applyFill="1" applyBorder="1" applyAlignment="1">
      <alignment horizontal="center" vertical="center"/>
    </xf>
    <xf numFmtId="9" fontId="33" fillId="3" borderId="21" xfId="5" applyFont="1" applyFill="1" applyBorder="1" applyAlignment="1">
      <alignment horizontal="center" vertical="center"/>
    </xf>
    <xf numFmtId="185" fontId="33" fillId="3" borderId="32" xfId="0" applyNumberFormat="1" applyFont="1" applyFill="1" applyBorder="1" applyAlignment="1">
      <alignment horizontal="center" vertical="center"/>
    </xf>
    <xf numFmtId="180" fontId="33" fillId="3" borderId="27" xfId="0" applyNumberFormat="1" applyFont="1" applyFill="1" applyBorder="1" applyAlignment="1">
      <alignment horizontal="center" vertical="center"/>
    </xf>
    <xf numFmtId="179" fontId="33" fillId="3" borderId="2" xfId="0" applyNumberFormat="1" applyFont="1" applyFill="1" applyBorder="1" applyAlignment="1">
      <alignment horizontal="center" vertical="center"/>
    </xf>
    <xf numFmtId="183" fontId="33" fillId="3" borderId="20" xfId="0" applyNumberFormat="1" applyFont="1" applyFill="1" applyBorder="1" applyAlignment="1">
      <alignment horizontal="center" vertical="center"/>
    </xf>
    <xf numFmtId="180" fontId="33" fillId="3" borderId="20" xfId="0" applyNumberFormat="1" applyFont="1" applyFill="1" applyBorder="1" applyAlignment="1">
      <alignment horizontal="center" vertical="center"/>
    </xf>
    <xf numFmtId="185" fontId="28" fillId="4" borderId="35" xfId="0" applyNumberFormat="1" applyFont="1" applyFill="1" applyBorder="1" applyAlignment="1">
      <alignment horizontal="center" vertical="center"/>
    </xf>
    <xf numFmtId="0" fontId="28" fillId="4" borderId="2" xfId="0" applyNumberFormat="1" applyFont="1" applyFill="1" applyBorder="1" applyAlignment="1">
      <alignment horizontal="center" vertical="center" wrapText="1"/>
    </xf>
    <xf numFmtId="188" fontId="28" fillId="4" borderId="12" xfId="0" applyNumberFormat="1" applyFont="1" applyFill="1" applyBorder="1" applyAlignment="1">
      <alignment horizontal="center" vertical="center"/>
    </xf>
    <xf numFmtId="186" fontId="28" fillId="4" borderId="2" xfId="0" applyNumberFormat="1" applyFont="1" applyFill="1" applyBorder="1" applyAlignment="1">
      <alignment horizontal="center" vertical="center" wrapText="1"/>
    </xf>
    <xf numFmtId="189" fontId="28" fillId="4" borderId="2" xfId="0" applyNumberFormat="1" applyFont="1" applyFill="1" applyBorder="1" applyAlignment="1">
      <alignment horizontal="center" vertical="center" wrapText="1"/>
    </xf>
    <xf numFmtId="189" fontId="28" fillId="4" borderId="21" xfId="0" applyNumberFormat="1" applyFont="1" applyFill="1" applyBorder="1" applyAlignment="1">
      <alignment horizontal="center" vertical="center" wrapText="1"/>
    </xf>
    <xf numFmtId="177" fontId="28" fillId="4" borderId="13" xfId="0" applyNumberFormat="1" applyFont="1" applyFill="1" applyBorder="1" applyAlignment="1">
      <alignment horizontal="center" vertical="center"/>
    </xf>
    <xf numFmtId="185" fontId="28" fillId="4" borderId="13" xfId="0" applyNumberFormat="1" applyFont="1" applyFill="1" applyBorder="1" applyAlignment="1">
      <alignment horizontal="center" vertical="center"/>
    </xf>
    <xf numFmtId="176" fontId="28" fillId="4" borderId="13" xfId="0" applyNumberFormat="1" applyFont="1" applyFill="1" applyBorder="1" applyAlignment="1">
      <alignment horizontal="center" vertical="center"/>
    </xf>
    <xf numFmtId="0" fontId="28" fillId="4" borderId="21" xfId="0" applyNumberFormat="1" applyFont="1" applyFill="1" applyBorder="1" applyAlignment="1">
      <alignment horizontal="center" vertical="center"/>
    </xf>
    <xf numFmtId="189" fontId="28" fillId="4" borderId="21" xfId="0" applyNumberFormat="1" applyFont="1" applyFill="1" applyBorder="1" applyAlignment="1">
      <alignment horizontal="center" vertical="center"/>
    </xf>
    <xf numFmtId="185" fontId="28" fillId="4" borderId="12" xfId="0" applyNumberFormat="1" applyFont="1" applyFill="1" applyBorder="1" applyAlignment="1">
      <alignment horizontal="center" vertical="center"/>
    </xf>
    <xf numFmtId="9" fontId="28" fillId="4" borderId="20" xfId="0" applyNumberFormat="1" applyFont="1" applyFill="1" applyBorder="1" applyAlignment="1">
      <alignment horizontal="center" vertical="center"/>
    </xf>
    <xf numFmtId="184" fontId="28" fillId="4" borderId="2" xfId="0" applyNumberFormat="1" applyFont="1" applyFill="1" applyBorder="1" applyAlignment="1">
      <alignment horizontal="center" vertical="center"/>
    </xf>
    <xf numFmtId="186" fontId="28" fillId="4" borderId="13" xfId="0" applyNumberFormat="1" applyFont="1" applyFill="1" applyBorder="1" applyAlignment="1">
      <alignment horizontal="center" vertical="center"/>
    </xf>
    <xf numFmtId="9" fontId="28" fillId="4" borderId="2" xfId="5" applyFont="1" applyFill="1" applyBorder="1" applyAlignment="1">
      <alignment horizontal="center" vertical="center"/>
    </xf>
    <xf numFmtId="9" fontId="28" fillId="4" borderId="20" xfId="5" applyFont="1" applyFill="1" applyBorder="1" applyAlignment="1">
      <alignment horizontal="center" vertical="center"/>
    </xf>
    <xf numFmtId="14" fontId="12" fillId="0" borderId="9" xfId="0" applyNumberFormat="1" applyFont="1" applyBorder="1" applyAlignment="1">
      <alignment horizontal="center" vertical="center"/>
    </xf>
    <xf numFmtId="186" fontId="33" fillId="8" borderId="32" xfId="0" applyNumberFormat="1" applyFont="1" applyFill="1" applyBorder="1" applyAlignment="1">
      <alignment horizontal="center" vertical="center"/>
    </xf>
    <xf numFmtId="186" fontId="33" fillId="7" borderId="32" xfId="0" applyNumberFormat="1" applyFont="1" applyFill="1" applyBorder="1" applyAlignment="1">
      <alignment horizontal="center" vertical="center"/>
    </xf>
    <xf numFmtId="186" fontId="33" fillId="9" borderId="32" xfId="0" applyNumberFormat="1" applyFont="1" applyFill="1" applyBorder="1" applyAlignment="1">
      <alignment horizontal="center" vertical="center"/>
    </xf>
    <xf numFmtId="186" fontId="33" fillId="3" borderId="32" xfId="0" applyNumberFormat="1" applyFont="1" applyFill="1" applyBorder="1" applyAlignment="1">
      <alignment horizontal="center" vertical="center"/>
    </xf>
    <xf numFmtId="186" fontId="61" fillId="8" borderId="8" xfId="0" applyNumberFormat="1" applyFont="1" applyFill="1" applyBorder="1" applyAlignment="1">
      <alignment horizontal="center" vertical="center"/>
    </xf>
    <xf numFmtId="0" fontId="36" fillId="5" borderId="32" xfId="0" applyFont="1" applyFill="1" applyBorder="1" applyAlignment="1">
      <alignment horizontal="center" vertical="center"/>
    </xf>
    <xf numFmtId="177" fontId="47" fillId="5" borderId="2" xfId="0" applyNumberFormat="1" applyFont="1" applyFill="1" applyBorder="1" applyAlignment="1">
      <alignment horizontal="center" vertical="center"/>
    </xf>
    <xf numFmtId="177" fontId="47" fillId="7" borderId="2" xfId="0" applyNumberFormat="1" applyFont="1" applyFill="1" applyBorder="1" applyAlignment="1">
      <alignment horizontal="center" vertical="center"/>
    </xf>
    <xf numFmtId="177" fontId="48" fillId="5" borderId="2" xfId="0" applyNumberFormat="1" applyFont="1" applyFill="1" applyBorder="1" applyAlignment="1">
      <alignment horizontal="center" vertical="center"/>
    </xf>
    <xf numFmtId="177" fontId="47" fillId="5" borderId="12" xfId="0" applyNumberFormat="1" applyFont="1" applyFill="1" applyBorder="1" applyAlignment="1">
      <alignment horizontal="center" vertical="center"/>
    </xf>
    <xf numFmtId="177" fontId="47" fillId="7" borderId="12" xfId="0" applyNumberFormat="1" applyFont="1" applyFill="1" applyBorder="1" applyAlignment="1">
      <alignment horizontal="center" vertical="center"/>
    </xf>
    <xf numFmtId="177" fontId="48" fillId="5" borderId="12" xfId="0" applyNumberFormat="1" applyFont="1" applyFill="1" applyBorder="1" applyAlignment="1">
      <alignment horizontal="center" vertical="center"/>
    </xf>
    <xf numFmtId="190" fontId="36" fillId="7" borderId="2" xfId="0" applyNumberFormat="1" applyFont="1" applyFill="1" applyBorder="1" applyAlignment="1">
      <alignment horizontal="center" vertical="center"/>
    </xf>
    <xf numFmtId="190" fontId="36" fillId="5" borderId="2" xfId="0" applyNumberFormat="1" applyFont="1" applyFill="1" applyBorder="1" applyAlignment="1">
      <alignment horizontal="center" vertical="center"/>
    </xf>
    <xf numFmtId="190" fontId="43" fillId="5" borderId="2" xfId="0" applyNumberFormat="1" applyFont="1" applyFill="1" applyBorder="1" applyAlignment="1" applyProtection="1">
      <alignment horizontal="center" vertical="center"/>
    </xf>
    <xf numFmtId="190" fontId="36" fillId="5" borderId="2" xfId="0" applyNumberFormat="1" applyFont="1" applyFill="1" applyBorder="1" applyAlignment="1" applyProtection="1">
      <alignment horizontal="center" vertical="center"/>
    </xf>
    <xf numFmtId="190" fontId="36" fillId="7" borderId="2" xfId="0" applyNumberFormat="1" applyFont="1" applyFill="1" applyBorder="1" applyAlignment="1" applyProtection="1">
      <alignment horizontal="center" vertical="center"/>
    </xf>
    <xf numFmtId="190" fontId="33" fillId="4" borderId="2" xfId="0" applyNumberFormat="1" applyFont="1" applyFill="1" applyBorder="1" applyAlignment="1" applyProtection="1">
      <alignment horizontal="center" vertical="center"/>
    </xf>
    <xf numFmtId="190" fontId="34" fillId="4" borderId="2" xfId="0" applyNumberFormat="1" applyFont="1" applyFill="1" applyBorder="1" applyAlignment="1" applyProtection="1">
      <alignment horizontal="center" vertical="center"/>
    </xf>
    <xf numFmtId="190" fontId="36" fillId="4" borderId="2" xfId="0" applyNumberFormat="1" applyFont="1" applyFill="1" applyBorder="1" applyAlignment="1" applyProtection="1">
      <alignment horizontal="center" vertical="center"/>
    </xf>
    <xf numFmtId="190" fontId="47" fillId="5" borderId="2" xfId="0" applyNumberFormat="1" applyFont="1" applyFill="1" applyBorder="1" applyAlignment="1">
      <alignment horizontal="center" vertical="center"/>
    </xf>
    <xf numFmtId="190" fontId="47" fillId="7" borderId="2" xfId="0" applyNumberFormat="1" applyFont="1" applyFill="1" applyBorder="1" applyAlignment="1">
      <alignment horizontal="center" vertical="center"/>
    </xf>
    <xf numFmtId="190" fontId="48" fillId="5" borderId="2" xfId="0" applyNumberFormat="1" applyFont="1" applyFill="1" applyBorder="1" applyAlignment="1">
      <alignment horizontal="center" vertical="center"/>
    </xf>
    <xf numFmtId="190" fontId="36" fillId="3" borderId="2" xfId="0" applyNumberFormat="1" applyFont="1" applyFill="1" applyBorder="1" applyAlignment="1">
      <alignment horizontal="center" vertical="center"/>
    </xf>
    <xf numFmtId="190" fontId="36" fillId="4" borderId="2" xfId="0" applyNumberFormat="1" applyFont="1" applyFill="1" applyBorder="1" applyAlignment="1">
      <alignment horizontal="center" vertical="center"/>
    </xf>
    <xf numFmtId="14" fontId="12" fillId="3" borderId="9" xfId="0" applyNumberFormat="1" applyFont="1" applyFill="1" applyBorder="1" applyAlignment="1">
      <alignment horizontal="center" vertical="center"/>
    </xf>
    <xf numFmtId="186" fontId="36" fillId="0" borderId="2" xfId="0" applyNumberFormat="1" applyFont="1" applyBorder="1" applyAlignment="1">
      <alignment horizontal="center" vertical="center"/>
    </xf>
    <xf numFmtId="0" fontId="36" fillId="0" borderId="0" xfId="0" applyFont="1" applyFill="1" applyAlignment="1">
      <alignment horizontal="center" vertical="center"/>
    </xf>
    <xf numFmtId="0" fontId="28" fillId="8" borderId="12" xfId="0" applyNumberFormat="1" applyFont="1" applyFill="1" applyBorder="1" applyAlignment="1">
      <alignment horizontal="center" vertical="center"/>
    </xf>
    <xf numFmtId="180" fontId="13" fillId="8" borderId="12" xfId="0" applyNumberFormat="1" applyFont="1" applyFill="1" applyBorder="1" applyAlignment="1">
      <alignment horizontal="right" vertical="center"/>
    </xf>
    <xf numFmtId="0" fontId="28" fillId="0" borderId="12" xfId="0" applyNumberFormat="1" applyFont="1" applyFill="1" applyBorder="1" applyAlignment="1">
      <alignment horizontal="center" vertical="center"/>
    </xf>
    <xf numFmtId="0" fontId="33" fillId="0" borderId="12" xfId="0" applyFont="1" applyFill="1" applyBorder="1" applyAlignment="1">
      <alignment horizontal="center" vertical="center"/>
    </xf>
    <xf numFmtId="0" fontId="12" fillId="3" borderId="0" xfId="0" applyNumberFormat="1" applyFont="1" applyFill="1" applyBorder="1" applyAlignment="1" applyProtection="1">
      <alignment horizontal="center" vertical="center"/>
    </xf>
    <xf numFmtId="0" fontId="13" fillId="3" borderId="0" xfId="0" applyFont="1" applyFill="1" applyAlignment="1">
      <alignment horizontal="center" vertical="center"/>
    </xf>
    <xf numFmtId="181" fontId="12" fillId="4" borderId="13" xfId="0" applyNumberFormat="1" applyFont="1" applyFill="1" applyBorder="1" applyAlignment="1">
      <alignment horizontal="center" vertical="center"/>
    </xf>
    <xf numFmtId="181" fontId="12" fillId="4" borderId="4" xfId="0" applyNumberFormat="1" applyFont="1" applyFill="1" applyBorder="1" applyAlignment="1" applyProtection="1">
      <alignment horizontal="center" vertical="center"/>
    </xf>
    <xf numFmtId="177" fontId="12" fillId="4" borderId="27" xfId="0" applyNumberFormat="1" applyFont="1" applyFill="1" applyBorder="1" applyAlignment="1" applyProtection="1">
      <alignment horizontal="center" vertical="center"/>
    </xf>
    <xf numFmtId="177" fontId="12" fillId="4" borderId="27" xfId="0" applyNumberFormat="1" applyFont="1" applyFill="1" applyBorder="1" applyAlignment="1">
      <alignment horizontal="center" vertical="center"/>
    </xf>
    <xf numFmtId="177" fontId="36" fillId="0" borderId="12" xfId="0" applyNumberFormat="1" applyFont="1" applyFill="1" applyBorder="1" applyAlignment="1">
      <alignment horizontal="center" vertical="center"/>
    </xf>
    <xf numFmtId="184" fontId="36" fillId="0" borderId="2" xfId="0" applyNumberFormat="1" applyFont="1" applyFill="1" applyBorder="1" applyAlignment="1">
      <alignment horizontal="center" vertical="center"/>
    </xf>
    <xf numFmtId="177" fontId="36" fillId="0" borderId="2" xfId="0" applyNumberFormat="1" applyFont="1" applyFill="1" applyBorder="1" applyAlignment="1">
      <alignment horizontal="center" vertical="center"/>
    </xf>
    <xf numFmtId="183" fontId="36" fillId="0" borderId="2" xfId="0" applyNumberFormat="1" applyFont="1" applyFill="1" applyBorder="1" applyAlignment="1">
      <alignment horizontal="center" vertical="center"/>
    </xf>
    <xf numFmtId="183" fontId="36" fillId="0" borderId="12" xfId="0" applyNumberFormat="1" applyFont="1" applyFill="1" applyBorder="1" applyAlignment="1">
      <alignment horizontal="center" vertical="center"/>
    </xf>
    <xf numFmtId="0" fontId="36" fillId="0" borderId="12" xfId="0" applyFont="1" applyFill="1" applyBorder="1" applyAlignment="1">
      <alignment horizontal="center" vertical="center"/>
    </xf>
    <xf numFmtId="178" fontId="36" fillId="0" borderId="2" xfId="0" applyNumberFormat="1" applyFont="1" applyFill="1" applyBorder="1" applyAlignment="1">
      <alignment horizontal="center" vertical="center"/>
    </xf>
    <xf numFmtId="186" fontId="36" fillId="0" borderId="20" xfId="0" applyNumberFormat="1" applyFont="1" applyFill="1" applyBorder="1" applyAlignment="1">
      <alignment horizontal="center" vertical="center"/>
    </xf>
    <xf numFmtId="186" fontId="33" fillId="0" borderId="2" xfId="0" applyNumberFormat="1" applyFont="1" applyFill="1" applyBorder="1" applyAlignment="1">
      <alignment horizontal="center" vertical="center"/>
    </xf>
    <xf numFmtId="186" fontId="33" fillId="0" borderId="20" xfId="0" applyNumberFormat="1" applyFont="1" applyFill="1" applyBorder="1" applyAlignment="1">
      <alignment horizontal="center" vertical="center"/>
    </xf>
    <xf numFmtId="177" fontId="36" fillId="0" borderId="2" xfId="3" applyNumberFormat="1" applyFont="1" applyFill="1" applyBorder="1" applyAlignment="1">
      <alignment horizontal="center" vertical="center"/>
    </xf>
    <xf numFmtId="176" fontId="36" fillId="0" borderId="2" xfId="0" applyNumberFormat="1" applyFont="1" applyFill="1" applyBorder="1" applyAlignment="1">
      <alignment horizontal="center" vertical="center"/>
    </xf>
    <xf numFmtId="0" fontId="36" fillId="0" borderId="2" xfId="0" applyFont="1" applyFill="1" applyBorder="1" applyAlignment="1">
      <alignment horizontal="center" vertical="center"/>
    </xf>
    <xf numFmtId="190" fontId="36" fillId="0" borderId="2" xfId="0" applyNumberFormat="1" applyFont="1" applyFill="1" applyBorder="1" applyAlignment="1">
      <alignment horizontal="center" vertical="center"/>
    </xf>
    <xf numFmtId="186" fontId="36" fillId="9" borderId="2" xfId="0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80" fontId="33" fillId="0" borderId="2" xfId="0" applyNumberFormat="1" applyFont="1" applyFill="1" applyBorder="1" applyAlignment="1">
      <alignment horizontal="center" vertical="center"/>
    </xf>
    <xf numFmtId="180" fontId="33" fillId="0" borderId="27" xfId="0" applyNumberFormat="1" applyFont="1" applyFill="1" applyBorder="1" applyAlignment="1">
      <alignment horizontal="center" vertical="center"/>
    </xf>
    <xf numFmtId="176" fontId="33" fillId="4" borderId="27" xfId="15" applyNumberFormat="1" applyFont="1" applyFill="1" applyBorder="1" applyAlignment="1">
      <alignment horizontal="center" vertical="center"/>
    </xf>
    <xf numFmtId="189" fontId="33" fillId="0" borderId="32" xfId="0" applyNumberFormat="1" applyFont="1" applyFill="1" applyBorder="1" applyAlignment="1">
      <alignment horizontal="center" vertical="center"/>
    </xf>
    <xf numFmtId="180" fontId="33" fillId="0" borderId="2" xfId="15" applyNumberFormat="1" applyFont="1" applyFill="1" applyBorder="1" applyAlignment="1">
      <alignment horizontal="center" vertical="center"/>
    </xf>
    <xf numFmtId="186" fontId="33" fillId="0" borderId="2" xfId="15" applyNumberFormat="1" applyFont="1" applyFill="1" applyBorder="1" applyAlignment="1">
      <alignment horizontal="center" vertical="center"/>
    </xf>
    <xf numFmtId="0" fontId="33" fillId="0" borderId="2" xfId="15" applyFont="1" applyFill="1" applyBorder="1" applyAlignment="1">
      <alignment horizontal="center" vertical="center"/>
    </xf>
    <xf numFmtId="177" fontId="33" fillId="0" borderId="2" xfId="3" applyNumberFormat="1" applyFont="1" applyFill="1" applyBorder="1" applyAlignment="1">
      <alignment horizontal="center" vertical="center"/>
    </xf>
    <xf numFmtId="177" fontId="33" fillId="0" borderId="2" xfId="15" applyNumberFormat="1" applyFont="1" applyFill="1" applyBorder="1" applyAlignment="1">
      <alignment horizontal="center" vertical="center"/>
    </xf>
    <xf numFmtId="0" fontId="33" fillId="0" borderId="2" xfId="0" applyFont="1" applyFill="1" applyBorder="1" applyAlignment="1">
      <alignment horizontal="center" vertical="center"/>
    </xf>
    <xf numFmtId="177" fontId="33" fillId="0" borderId="2" xfId="0" applyNumberFormat="1" applyFont="1" applyFill="1" applyBorder="1" applyAlignment="1">
      <alignment horizontal="center" vertical="center"/>
    </xf>
    <xf numFmtId="184" fontId="33" fillId="0" borderId="25" xfId="0" applyNumberFormat="1" applyFont="1" applyFill="1" applyBorder="1" applyAlignment="1">
      <alignment horizontal="center" vertical="center"/>
    </xf>
    <xf numFmtId="180" fontId="33" fillId="0" borderId="2" xfId="3" applyNumberFormat="1" applyFont="1" applyFill="1" applyBorder="1" applyAlignment="1">
      <alignment horizontal="center" vertical="center"/>
    </xf>
    <xf numFmtId="185" fontId="33" fillId="0" borderId="2" xfId="15" applyNumberFormat="1" applyFont="1" applyFill="1" applyBorder="1" applyAlignment="1">
      <alignment horizontal="center" vertical="center"/>
    </xf>
    <xf numFmtId="183" fontId="33" fillId="0" borderId="2" xfId="15" applyNumberFormat="1" applyFont="1" applyFill="1" applyBorder="1" applyAlignment="1">
      <alignment horizontal="center" vertical="center"/>
    </xf>
    <xf numFmtId="189" fontId="33" fillId="0" borderId="2" xfId="15" applyNumberFormat="1" applyFont="1" applyFill="1" applyBorder="1" applyAlignment="1">
      <alignment horizontal="center" vertical="center"/>
    </xf>
    <xf numFmtId="189" fontId="33" fillId="0" borderId="2" xfId="0" applyNumberFormat="1" applyFont="1" applyFill="1" applyBorder="1" applyAlignment="1">
      <alignment horizontal="center" vertical="center"/>
    </xf>
    <xf numFmtId="176" fontId="33" fillId="0" borderId="2" xfId="0" applyNumberFormat="1" applyFont="1" applyFill="1" applyBorder="1" applyAlignment="1">
      <alignment horizontal="center" vertical="center"/>
    </xf>
    <xf numFmtId="184" fontId="33" fillId="0" borderId="12" xfId="0" applyNumberFormat="1" applyFont="1" applyFill="1" applyBorder="1" applyAlignment="1">
      <alignment horizontal="center" vertical="center"/>
    </xf>
    <xf numFmtId="188" fontId="33" fillId="0" borderId="11" xfId="0" applyNumberFormat="1" applyFont="1" applyFill="1" applyBorder="1" applyAlignment="1">
      <alignment horizontal="center" vertical="center"/>
    </xf>
    <xf numFmtId="189" fontId="33" fillId="0" borderId="11" xfId="0" applyNumberFormat="1" applyFont="1" applyFill="1" applyBorder="1" applyAlignment="1">
      <alignment horizontal="center" vertical="center"/>
    </xf>
    <xf numFmtId="0" fontId="33" fillId="0" borderId="34" xfId="0" applyFont="1" applyFill="1" applyBorder="1" applyAlignment="1">
      <alignment horizontal="center" vertical="center"/>
    </xf>
    <xf numFmtId="189" fontId="33" fillId="0" borderId="34" xfId="0" applyNumberFormat="1" applyFont="1" applyFill="1" applyBorder="1" applyAlignment="1">
      <alignment horizontal="center" vertical="center"/>
    </xf>
    <xf numFmtId="183" fontId="33" fillId="0" borderId="20" xfId="15" applyNumberFormat="1" applyFont="1" applyFill="1" applyBorder="1" applyAlignment="1">
      <alignment horizontal="center" vertical="center"/>
    </xf>
    <xf numFmtId="9" fontId="33" fillId="0" borderId="2" xfId="0" applyNumberFormat="1" applyFont="1" applyFill="1" applyBorder="1" applyAlignment="1">
      <alignment horizontal="center" vertical="center"/>
    </xf>
    <xf numFmtId="185" fontId="33" fillId="0" borderId="20" xfId="0" applyNumberFormat="1" applyFont="1" applyFill="1" applyBorder="1" applyAlignment="1">
      <alignment horizontal="center" vertical="center"/>
    </xf>
    <xf numFmtId="188" fontId="33" fillId="0" borderId="2" xfId="0" applyNumberFormat="1" applyFont="1" applyFill="1" applyBorder="1" applyAlignment="1">
      <alignment horizontal="center" vertical="center"/>
    </xf>
    <xf numFmtId="185" fontId="33" fillId="0" borderId="13" xfId="0" applyNumberFormat="1" applyFont="1" applyFill="1" applyBorder="1" applyAlignment="1">
      <alignment horizontal="center" vertical="center"/>
    </xf>
    <xf numFmtId="0" fontId="33" fillId="0" borderId="20" xfId="0" applyFont="1" applyFill="1" applyBorder="1" applyAlignment="1">
      <alignment horizontal="center" vertical="center"/>
    </xf>
    <xf numFmtId="184" fontId="33" fillId="0" borderId="32" xfId="0" applyNumberFormat="1" applyFont="1" applyFill="1" applyBorder="1" applyAlignment="1">
      <alignment horizontal="center" vertical="center"/>
    </xf>
    <xf numFmtId="180" fontId="33" fillId="0" borderId="20" xfId="0" applyNumberFormat="1" applyFont="1" applyFill="1" applyBorder="1" applyAlignment="1">
      <alignment horizontal="center" vertical="center"/>
    </xf>
    <xf numFmtId="176" fontId="33" fillId="0" borderId="11" xfId="0" applyNumberFormat="1" applyFont="1" applyFill="1" applyBorder="1" applyAlignment="1">
      <alignment horizontal="center" vertical="center"/>
    </xf>
    <xf numFmtId="183" fontId="33" fillId="0" borderId="11" xfId="0" applyNumberFormat="1" applyFont="1" applyFill="1" applyBorder="1" applyAlignment="1">
      <alignment horizontal="center" vertical="center"/>
    </xf>
    <xf numFmtId="188" fontId="33" fillId="0" borderId="10" xfId="0" applyNumberFormat="1" applyFont="1" applyFill="1" applyBorder="1" applyAlignment="1">
      <alignment horizontal="center" vertical="center"/>
    </xf>
    <xf numFmtId="0" fontId="33" fillId="0" borderId="10" xfId="0" applyFont="1" applyFill="1" applyBorder="1" applyAlignment="1">
      <alignment horizontal="center" vertical="center"/>
    </xf>
    <xf numFmtId="189" fontId="33" fillId="0" borderId="10" xfId="0" applyNumberFormat="1" applyFont="1" applyFill="1" applyBorder="1" applyAlignment="1">
      <alignment horizontal="center" vertical="center"/>
    </xf>
    <xf numFmtId="185" fontId="33" fillId="0" borderId="34" xfId="0" applyNumberFormat="1" applyFont="1" applyFill="1" applyBorder="1" applyAlignment="1">
      <alignment horizontal="center" vertical="center"/>
    </xf>
    <xf numFmtId="0" fontId="33" fillId="0" borderId="0" xfId="0" applyFont="1" applyFill="1" applyAlignment="1">
      <alignment horizontal="center" vertical="center"/>
    </xf>
    <xf numFmtId="176" fontId="33" fillId="9" borderId="12" xfId="15" applyNumberFormat="1" applyFont="1" applyFill="1" applyBorder="1" applyAlignment="1">
      <alignment horizontal="center" vertical="center"/>
    </xf>
    <xf numFmtId="189" fontId="33" fillId="9" borderId="22" xfId="0" applyNumberFormat="1" applyFont="1" applyFill="1" applyBorder="1" applyAlignment="1">
      <alignment horizontal="center" vertical="center"/>
    </xf>
    <xf numFmtId="9" fontId="33" fillId="9" borderId="12" xfId="5" applyFont="1" applyFill="1" applyBorder="1" applyAlignment="1">
      <alignment horizontal="center" vertical="center"/>
    </xf>
    <xf numFmtId="9" fontId="33" fillId="9" borderId="21" xfId="5" applyFont="1" applyFill="1" applyBorder="1" applyAlignment="1">
      <alignment horizontal="center" vertical="center"/>
    </xf>
    <xf numFmtId="185" fontId="33" fillId="9" borderId="20" xfId="0" applyNumberFormat="1" applyFont="1" applyFill="1" applyBorder="1" applyAlignment="1">
      <alignment horizontal="center" vertical="center"/>
    </xf>
    <xf numFmtId="189" fontId="33" fillId="9" borderId="2" xfId="0" applyNumberFormat="1" applyFont="1" applyFill="1" applyBorder="1" applyAlignment="1">
      <alignment horizontal="center" vertical="center"/>
    </xf>
    <xf numFmtId="185" fontId="33" fillId="9" borderId="32" xfId="0" applyNumberFormat="1" applyFont="1" applyFill="1" applyBorder="1" applyAlignment="1">
      <alignment horizontal="center" vertical="center"/>
    </xf>
    <xf numFmtId="179" fontId="33" fillId="9" borderId="2" xfId="0" applyNumberFormat="1" applyFont="1" applyFill="1" applyBorder="1" applyAlignment="1">
      <alignment horizontal="center" vertical="center"/>
    </xf>
    <xf numFmtId="183" fontId="33" fillId="9" borderId="20" xfId="0" applyNumberFormat="1" applyFont="1" applyFill="1" applyBorder="1" applyAlignment="1">
      <alignment horizontal="center" vertical="center"/>
    </xf>
    <xf numFmtId="177" fontId="33" fillId="4" borderId="12" xfId="0" applyNumberFormat="1" applyFont="1" applyFill="1" applyBorder="1" applyAlignment="1">
      <alignment horizontal="center" vertical="center"/>
    </xf>
    <xf numFmtId="177" fontId="33" fillId="7" borderId="12" xfId="0" applyNumberFormat="1" applyFont="1" applyFill="1" applyBorder="1" applyAlignment="1">
      <alignment horizontal="center" vertical="center"/>
    </xf>
    <xf numFmtId="177" fontId="33" fillId="0" borderId="12" xfId="0" applyNumberFormat="1" applyFont="1" applyFill="1" applyBorder="1" applyAlignment="1">
      <alignment horizontal="center" vertical="center"/>
    </xf>
    <xf numFmtId="177" fontId="33" fillId="3" borderId="12" xfId="0" applyNumberFormat="1" applyFont="1" applyFill="1" applyBorder="1" applyAlignment="1">
      <alignment horizontal="center" vertical="center"/>
    </xf>
    <xf numFmtId="14" fontId="36" fillId="2" borderId="21" xfId="0" applyNumberFormat="1" applyFont="1" applyFill="1" applyBorder="1" applyAlignment="1">
      <alignment horizontal="center" vertical="center"/>
    </xf>
    <xf numFmtId="177" fontId="36" fillId="5" borderId="21" xfId="0" applyNumberFormat="1" applyFont="1" applyFill="1" applyBorder="1" applyAlignment="1" applyProtection="1">
      <alignment horizontal="center" vertical="center"/>
    </xf>
    <xf numFmtId="185" fontId="13" fillId="4" borderId="0" xfId="0" applyNumberFormat="1" applyFont="1" applyFill="1" applyAlignment="1">
      <alignment horizontal="right" vertical="center"/>
    </xf>
    <xf numFmtId="184" fontId="12" fillId="5" borderId="2" xfId="0" applyNumberFormat="1" applyFont="1" applyFill="1" applyBorder="1" applyAlignment="1" applyProtection="1">
      <alignment horizontal="center" vertical="center"/>
    </xf>
    <xf numFmtId="0" fontId="15" fillId="5" borderId="2" xfId="0" applyNumberFormat="1" applyFont="1" applyFill="1" applyBorder="1" applyAlignment="1" applyProtection="1">
      <alignment horizontal="center" vertical="center"/>
    </xf>
    <xf numFmtId="0" fontId="12" fillId="4" borderId="25" xfId="0" applyNumberFormat="1" applyFont="1" applyFill="1" applyBorder="1" applyAlignment="1" applyProtection="1">
      <alignment horizontal="center" vertical="center"/>
    </xf>
    <xf numFmtId="0" fontId="12" fillId="6" borderId="2" xfId="0" applyNumberFormat="1" applyFont="1" applyFill="1" applyBorder="1" applyAlignment="1" applyProtection="1">
      <alignment horizontal="center" vertical="center"/>
    </xf>
    <xf numFmtId="0" fontId="13" fillId="7" borderId="25" xfId="0" applyNumberFormat="1" applyFont="1" applyFill="1" applyBorder="1" applyAlignment="1" applyProtection="1">
      <alignment horizontal="center" vertical="center"/>
    </xf>
    <xf numFmtId="0" fontId="12" fillId="7" borderId="25" xfId="0" applyNumberFormat="1" applyFont="1" applyFill="1" applyBorder="1" applyAlignment="1" applyProtection="1">
      <alignment horizontal="center" vertical="center"/>
    </xf>
    <xf numFmtId="0" fontId="12" fillId="5" borderId="2" xfId="0" applyNumberFormat="1" applyFont="1" applyFill="1" applyBorder="1" applyAlignment="1">
      <alignment horizontal="center" vertical="center"/>
    </xf>
    <xf numFmtId="0" fontId="12" fillId="5" borderId="25" xfId="0" applyNumberFormat="1" applyFont="1" applyFill="1" applyBorder="1" applyAlignment="1">
      <alignment horizontal="center" vertical="center"/>
    </xf>
    <xf numFmtId="0" fontId="13" fillId="4" borderId="25" xfId="0" applyNumberFormat="1" applyFont="1" applyFill="1" applyBorder="1" applyAlignment="1" applyProtection="1">
      <alignment horizontal="center" vertical="center"/>
    </xf>
    <xf numFmtId="0" fontId="12" fillId="4" borderId="51" xfId="0" applyNumberFormat="1" applyFont="1" applyFill="1" applyBorder="1" applyAlignment="1" applyProtection="1">
      <alignment horizontal="center" vertical="center"/>
    </xf>
    <xf numFmtId="0" fontId="12" fillId="4" borderId="37" xfId="0" applyNumberFormat="1" applyFont="1" applyFill="1" applyBorder="1" applyAlignment="1" applyProtection="1">
      <alignment horizontal="center" vertical="center"/>
    </xf>
    <xf numFmtId="0" fontId="12" fillId="4" borderId="1" xfId="0" applyNumberFormat="1" applyFont="1" applyFill="1" applyBorder="1" applyAlignment="1" applyProtection="1">
      <alignment horizontal="center" vertical="center"/>
    </xf>
    <xf numFmtId="0" fontId="12" fillId="4" borderId="11" xfId="0" applyNumberFormat="1" applyFont="1" applyFill="1" applyBorder="1" applyAlignment="1" applyProtection="1">
      <alignment horizontal="center" vertical="center"/>
    </xf>
    <xf numFmtId="0" fontId="12" fillId="7" borderId="2" xfId="0" applyNumberFormat="1" applyFont="1" applyFill="1" applyBorder="1" applyAlignment="1">
      <alignment horizontal="center" vertical="center"/>
    </xf>
    <xf numFmtId="0" fontId="12" fillId="7" borderId="25" xfId="0" applyNumberFormat="1" applyFont="1" applyFill="1" applyBorder="1" applyAlignment="1">
      <alignment horizontal="center" vertical="center"/>
    </xf>
    <xf numFmtId="0" fontId="12" fillId="7" borderId="12" xfId="0" applyNumberFormat="1" applyFont="1" applyFill="1" applyBorder="1" applyAlignment="1">
      <alignment horizontal="center" vertical="center"/>
    </xf>
    <xf numFmtId="0" fontId="12" fillId="7" borderId="20" xfId="0" applyNumberFormat="1" applyFont="1" applyFill="1" applyBorder="1" applyAlignment="1">
      <alignment horizontal="center" vertical="center"/>
    </xf>
    <xf numFmtId="0" fontId="12" fillId="5" borderId="12" xfId="0" applyNumberFormat="1" applyFont="1" applyFill="1" applyBorder="1" applyAlignment="1">
      <alignment horizontal="center" vertical="center"/>
    </xf>
    <xf numFmtId="0" fontId="12" fillId="5" borderId="20" xfId="0" applyNumberFormat="1" applyFont="1" applyFill="1" applyBorder="1" applyAlignment="1">
      <alignment horizontal="center" vertical="center"/>
    </xf>
    <xf numFmtId="0" fontId="12" fillId="4" borderId="25" xfId="0" applyNumberFormat="1" applyFont="1" applyFill="1" applyBorder="1" applyAlignment="1">
      <alignment horizontal="center" vertical="center"/>
    </xf>
    <xf numFmtId="0" fontId="12" fillId="4" borderId="2" xfId="0" applyNumberFormat="1" applyFont="1" applyFill="1" applyBorder="1" applyAlignment="1">
      <alignment horizontal="center" vertical="center"/>
    </xf>
    <xf numFmtId="0" fontId="12" fillId="0" borderId="13" xfId="0" applyNumberFormat="1" applyFont="1" applyBorder="1" applyAlignment="1">
      <alignment horizontal="center" vertical="center"/>
    </xf>
    <xf numFmtId="0" fontId="12" fillId="3" borderId="13" xfId="0" applyNumberFormat="1" applyFont="1" applyFill="1" applyBorder="1" applyAlignment="1">
      <alignment horizontal="center" vertical="center"/>
    </xf>
    <xf numFmtId="0" fontId="12" fillId="0" borderId="2" xfId="0" applyNumberFormat="1" applyFont="1" applyBorder="1" applyAlignment="1">
      <alignment horizontal="center" vertical="center"/>
    </xf>
    <xf numFmtId="0" fontId="12" fillId="0" borderId="12" xfId="0" applyNumberFormat="1" applyFont="1" applyBorder="1" applyAlignment="1">
      <alignment horizontal="center" vertical="center"/>
    </xf>
    <xf numFmtId="0" fontId="12" fillId="0" borderId="20" xfId="0" applyNumberFormat="1" applyFont="1" applyBorder="1" applyAlignment="1">
      <alignment horizontal="center" vertical="center"/>
    </xf>
    <xf numFmtId="0" fontId="12" fillId="3" borderId="2" xfId="0" applyNumberFormat="1" applyFont="1" applyFill="1" applyBorder="1" applyAlignment="1">
      <alignment horizontal="center" vertical="center"/>
    </xf>
    <xf numFmtId="0" fontId="12" fillId="3" borderId="12" xfId="0" applyNumberFormat="1" applyFont="1" applyFill="1" applyBorder="1" applyAlignment="1">
      <alignment horizontal="center" vertical="center"/>
    </xf>
    <xf numFmtId="0" fontId="12" fillId="3" borderId="20" xfId="0" applyNumberFormat="1" applyFont="1" applyFill="1" applyBorder="1" applyAlignment="1">
      <alignment horizontal="center" vertical="center"/>
    </xf>
    <xf numFmtId="0" fontId="12" fillId="3" borderId="2" xfId="0" applyNumberFormat="1" applyFont="1" applyFill="1" applyBorder="1" applyAlignment="1" applyProtection="1">
      <alignment horizontal="center" vertical="center"/>
    </xf>
    <xf numFmtId="176" fontId="12" fillId="5" borderId="12" xfId="3" applyNumberFormat="1" applyFont="1" applyFill="1" applyBorder="1" applyAlignment="1" applyProtection="1">
      <alignment horizontal="center" vertical="center"/>
    </xf>
    <xf numFmtId="176" fontId="12" fillId="5" borderId="2" xfId="3" applyNumberFormat="1" applyFont="1" applyFill="1" applyBorder="1" applyAlignment="1" applyProtection="1">
      <alignment horizontal="center" vertical="center"/>
    </xf>
    <xf numFmtId="176" fontId="13" fillId="7" borderId="12" xfId="3" applyNumberFormat="1" applyFont="1" applyFill="1" applyBorder="1" applyAlignment="1" applyProtection="1">
      <alignment horizontal="center" vertical="center"/>
    </xf>
    <xf numFmtId="176" fontId="12" fillId="7" borderId="12" xfId="3" applyNumberFormat="1" applyFont="1" applyFill="1" applyBorder="1" applyAlignment="1" applyProtection="1">
      <alignment horizontal="center" vertical="center"/>
    </xf>
    <xf numFmtId="176" fontId="12" fillId="4" borderId="36" xfId="3" applyNumberFormat="1" applyFont="1" applyFill="1" applyBorder="1" applyAlignment="1" applyProtection="1">
      <alignment horizontal="center" vertical="center"/>
    </xf>
    <xf numFmtId="176" fontId="12" fillId="4" borderId="32" xfId="3" applyNumberFormat="1" applyFont="1" applyFill="1" applyBorder="1" applyAlignment="1" applyProtection="1">
      <alignment horizontal="center" vertical="center"/>
    </xf>
    <xf numFmtId="176" fontId="13" fillId="4" borderId="12" xfId="3" applyNumberFormat="1" applyFont="1" applyFill="1" applyBorder="1" applyAlignment="1" applyProtection="1">
      <alignment horizontal="center" vertical="center"/>
    </xf>
    <xf numFmtId="176" fontId="12" fillId="4" borderId="12" xfId="3" applyNumberFormat="1" applyFont="1" applyFill="1" applyBorder="1" applyAlignment="1">
      <alignment horizontal="center" vertical="center"/>
    </xf>
    <xf numFmtId="176" fontId="12" fillId="7" borderId="12" xfId="3" applyNumberFormat="1" applyFont="1" applyFill="1" applyBorder="1" applyAlignment="1">
      <alignment horizontal="center" vertical="center"/>
    </xf>
    <xf numFmtId="176" fontId="12" fillId="5" borderId="12" xfId="3" applyNumberFormat="1" applyFont="1" applyFill="1" applyBorder="1" applyAlignment="1">
      <alignment horizontal="center" vertical="center"/>
    </xf>
    <xf numFmtId="176" fontId="12" fillId="0" borderId="2" xfId="3" applyNumberFormat="1" applyFont="1" applyBorder="1" applyAlignment="1">
      <alignment horizontal="center" vertical="center"/>
    </xf>
    <xf numFmtId="176" fontId="12" fillId="3" borderId="2" xfId="3" applyNumberFormat="1" applyFont="1" applyFill="1" applyBorder="1" applyAlignment="1">
      <alignment horizontal="center" vertical="center"/>
    </xf>
    <xf numFmtId="176" fontId="12" fillId="3" borderId="12" xfId="3" applyNumberFormat="1" applyFont="1" applyFill="1" applyBorder="1" applyAlignment="1" applyProtection="1">
      <alignment horizontal="center" vertical="center"/>
    </xf>
    <xf numFmtId="184" fontId="12" fillId="5" borderId="13" xfId="0" applyNumberFormat="1" applyFont="1" applyFill="1" applyBorder="1" applyAlignment="1" applyProtection="1">
      <alignment horizontal="center" vertical="center"/>
    </xf>
    <xf numFmtId="184" fontId="12" fillId="6" borderId="13" xfId="0" applyNumberFormat="1" applyFont="1" applyFill="1" applyBorder="1" applyAlignment="1" applyProtection="1">
      <alignment horizontal="center" vertical="center"/>
    </xf>
    <xf numFmtId="184" fontId="13" fillId="7" borderId="13" xfId="0" applyNumberFormat="1" applyFont="1" applyFill="1" applyBorder="1" applyAlignment="1" applyProtection="1">
      <alignment horizontal="center" vertical="center"/>
    </xf>
    <xf numFmtId="184" fontId="12" fillId="7" borderId="13" xfId="0" applyNumberFormat="1" applyFont="1" applyFill="1" applyBorder="1" applyAlignment="1" applyProtection="1">
      <alignment horizontal="center" vertical="center"/>
    </xf>
    <xf numFmtId="184" fontId="13" fillId="5" borderId="13" xfId="0" applyNumberFormat="1" applyFont="1" applyFill="1" applyBorder="1" applyAlignment="1" applyProtection="1">
      <alignment horizontal="center" vertical="center"/>
    </xf>
    <xf numFmtId="184" fontId="12" fillId="5" borderId="13" xfId="0" applyNumberFormat="1" applyFont="1" applyFill="1" applyBorder="1" applyAlignment="1">
      <alignment horizontal="center" vertical="center"/>
    </xf>
    <xf numFmtId="184" fontId="12" fillId="4" borderId="13" xfId="0" applyNumberFormat="1" applyFont="1" applyFill="1" applyBorder="1" applyAlignment="1" applyProtection="1">
      <alignment horizontal="center" vertical="center"/>
    </xf>
    <xf numFmtId="184" fontId="13" fillId="4" borderId="13" xfId="0" applyNumberFormat="1" applyFont="1" applyFill="1" applyBorder="1" applyAlignment="1" applyProtection="1">
      <alignment horizontal="center" vertical="center"/>
    </xf>
    <xf numFmtId="184" fontId="12" fillId="5" borderId="38" xfId="0" applyNumberFormat="1" applyFont="1" applyFill="1" applyBorder="1" applyAlignment="1" applyProtection="1">
      <alignment horizontal="center" vertical="center"/>
    </xf>
    <xf numFmtId="184" fontId="12" fillId="5" borderId="10" xfId="0" applyNumberFormat="1" applyFont="1" applyFill="1" applyBorder="1" applyAlignment="1" applyProtection="1">
      <alignment horizontal="center" vertical="center"/>
    </xf>
    <xf numFmtId="184" fontId="12" fillId="7" borderId="13" xfId="0" applyNumberFormat="1" applyFont="1" applyFill="1" applyBorder="1" applyAlignment="1">
      <alignment horizontal="center" vertical="center"/>
    </xf>
    <xf numFmtId="184" fontId="12" fillId="0" borderId="13" xfId="0" applyNumberFormat="1" applyFont="1" applyBorder="1" applyAlignment="1">
      <alignment horizontal="center" vertical="center"/>
    </xf>
    <xf numFmtId="184" fontId="12" fillId="3" borderId="13" xfId="0" applyNumberFormat="1" applyFont="1" applyFill="1" applyBorder="1" applyAlignment="1">
      <alignment horizontal="center" vertical="center"/>
    </xf>
    <xf numFmtId="184" fontId="12" fillId="3" borderId="13" xfId="0" applyNumberFormat="1" applyFont="1" applyFill="1" applyBorder="1" applyAlignment="1" applyProtection="1">
      <alignment horizontal="center" vertical="center"/>
    </xf>
    <xf numFmtId="176" fontId="13" fillId="5" borderId="25" xfId="0" applyNumberFormat="1" applyFont="1" applyFill="1" applyBorder="1" applyAlignment="1">
      <alignment horizontal="center" vertical="center"/>
    </xf>
    <xf numFmtId="176" fontId="12" fillId="5" borderId="25" xfId="0" applyNumberFormat="1" applyFont="1" applyFill="1" applyBorder="1" applyAlignment="1" applyProtection="1">
      <alignment horizontal="center" vertical="center"/>
    </xf>
    <xf numFmtId="176" fontId="12" fillId="6" borderId="25" xfId="0" applyNumberFormat="1" applyFont="1" applyFill="1" applyBorder="1" applyAlignment="1" applyProtection="1">
      <alignment horizontal="center" vertical="center"/>
    </xf>
    <xf numFmtId="176" fontId="13" fillId="7" borderId="25" xfId="0" applyNumberFormat="1" applyFont="1" applyFill="1" applyBorder="1" applyAlignment="1" applyProtection="1">
      <alignment horizontal="center" vertical="center"/>
    </xf>
    <xf numFmtId="176" fontId="12" fillId="7" borderId="25" xfId="0" applyNumberFormat="1" applyFont="1" applyFill="1" applyBorder="1" applyAlignment="1" applyProtection="1">
      <alignment horizontal="center" vertical="center"/>
    </xf>
    <xf numFmtId="176" fontId="13" fillId="5" borderId="25" xfId="0" applyNumberFormat="1" applyFont="1" applyFill="1" applyBorder="1" applyAlignment="1" applyProtection="1">
      <alignment horizontal="center" vertical="center"/>
    </xf>
    <xf numFmtId="176" fontId="12" fillId="5" borderId="25" xfId="0" applyNumberFormat="1" applyFont="1" applyFill="1" applyBorder="1" applyAlignment="1">
      <alignment horizontal="center" vertical="center"/>
    </xf>
    <xf numFmtId="176" fontId="12" fillId="4" borderId="25" xfId="0" applyNumberFormat="1" applyFont="1" applyFill="1" applyBorder="1" applyAlignment="1" applyProtection="1">
      <alignment horizontal="center" vertical="center"/>
    </xf>
    <xf numFmtId="176" fontId="13" fillId="4" borderId="25" xfId="0" applyNumberFormat="1" applyFont="1" applyFill="1" applyBorder="1" applyAlignment="1" applyProtection="1">
      <alignment horizontal="center" vertical="center"/>
    </xf>
    <xf numFmtId="176" fontId="12" fillId="5" borderId="12" xfId="0" applyNumberFormat="1" applyFont="1" applyFill="1" applyBorder="1" applyAlignment="1" applyProtection="1">
      <alignment horizontal="center" vertical="center"/>
    </xf>
    <xf numFmtId="176" fontId="12" fillId="5" borderId="51" xfId="0" applyNumberFormat="1" applyFont="1" applyFill="1" applyBorder="1" applyAlignment="1" applyProtection="1">
      <alignment horizontal="center" vertical="center"/>
    </xf>
    <xf numFmtId="176" fontId="12" fillId="5" borderId="1" xfId="0" applyNumberFormat="1" applyFont="1" applyFill="1" applyBorder="1" applyAlignment="1" applyProtection="1">
      <alignment horizontal="center" vertical="center"/>
    </xf>
    <xf numFmtId="176" fontId="12" fillId="7" borderId="25" xfId="0" applyNumberFormat="1" applyFont="1" applyFill="1" applyBorder="1" applyAlignment="1">
      <alignment horizontal="center" vertical="center"/>
    </xf>
    <xf numFmtId="176" fontId="12" fillId="0" borderId="25" xfId="0" applyNumberFormat="1" applyFont="1" applyBorder="1" applyAlignment="1">
      <alignment horizontal="center" vertical="center"/>
    </xf>
    <xf numFmtId="176" fontId="12" fillId="3" borderId="25" xfId="0" applyNumberFormat="1" applyFont="1" applyFill="1" applyBorder="1" applyAlignment="1">
      <alignment horizontal="center" vertical="center"/>
    </xf>
    <xf numFmtId="176" fontId="12" fillId="0" borderId="13" xfId="0" applyNumberFormat="1" applyFont="1" applyBorder="1" applyAlignment="1">
      <alignment horizontal="center" vertical="center"/>
    </xf>
    <xf numFmtId="176" fontId="12" fillId="3" borderId="13" xfId="0" applyNumberFormat="1" applyFont="1" applyFill="1" applyBorder="1" applyAlignment="1">
      <alignment horizontal="center" vertical="center"/>
    </xf>
    <xf numFmtId="176" fontId="12" fillId="3" borderId="25" xfId="0" applyNumberFormat="1" applyFont="1" applyFill="1" applyBorder="1" applyAlignment="1" applyProtection="1">
      <alignment horizontal="center" vertical="center"/>
    </xf>
    <xf numFmtId="0" fontId="14" fillId="4" borderId="21" xfId="0" applyNumberFormat="1" applyFont="1" applyFill="1" applyBorder="1" applyAlignment="1" applyProtection="1">
      <alignment horizontal="left" vertical="center"/>
    </xf>
    <xf numFmtId="177" fontId="47" fillId="4" borderId="2" xfId="0" applyNumberFormat="1" applyFont="1" applyFill="1" applyBorder="1" applyAlignment="1" applyProtection="1">
      <alignment horizontal="center" vertical="center" wrapText="1"/>
    </xf>
    <xf numFmtId="0" fontId="47" fillId="4" borderId="12" xfId="0" applyNumberFormat="1" applyFont="1" applyFill="1" applyBorder="1" applyAlignment="1" applyProtection="1">
      <alignment horizontal="center" vertical="center" wrapText="1"/>
    </xf>
    <xf numFmtId="186" fontId="47" fillId="4" borderId="13" xfId="0" applyNumberFormat="1" applyFont="1" applyFill="1" applyBorder="1" applyAlignment="1" applyProtection="1">
      <alignment horizontal="center" vertical="center" wrapText="1"/>
    </xf>
    <xf numFmtId="180" fontId="47" fillId="4" borderId="13" xfId="0" applyNumberFormat="1" applyFont="1" applyFill="1" applyBorder="1" applyAlignment="1" applyProtection="1">
      <alignment horizontal="center" vertical="center" wrapText="1"/>
    </xf>
    <xf numFmtId="177" fontId="47" fillId="4" borderId="13" xfId="0" applyNumberFormat="1" applyFont="1" applyFill="1" applyBorder="1" applyAlignment="1" applyProtection="1">
      <alignment horizontal="center" vertical="center" wrapText="1"/>
    </xf>
    <xf numFmtId="180" fontId="33" fillId="0" borderId="2" xfId="0" applyNumberFormat="1" applyFont="1" applyBorder="1" applyAlignment="1">
      <alignment horizontal="center" vertical="center"/>
    </xf>
    <xf numFmtId="186" fontId="33" fillId="4" borderId="10" xfId="0" applyNumberFormat="1" applyFont="1" applyFill="1" applyBorder="1" applyAlignment="1">
      <alignment horizontal="center" vertical="center"/>
    </xf>
    <xf numFmtId="186" fontId="33" fillId="7" borderId="10" xfId="0" applyNumberFormat="1" applyFont="1" applyFill="1" applyBorder="1" applyAlignment="1">
      <alignment horizontal="center" vertical="center"/>
    </xf>
    <xf numFmtId="186" fontId="33" fillId="5" borderId="10" xfId="0" applyNumberFormat="1" applyFont="1" applyFill="1" applyBorder="1" applyAlignment="1">
      <alignment horizontal="center" vertical="center"/>
    </xf>
    <xf numFmtId="186" fontId="33" fillId="4" borderId="25" xfId="15" applyNumberFormat="1" applyFont="1" applyFill="1" applyBorder="1" applyAlignment="1">
      <alignment horizontal="center" vertical="center"/>
    </xf>
    <xf numFmtId="186" fontId="33" fillId="2" borderId="10" xfId="0" applyNumberFormat="1" applyFont="1" applyFill="1" applyBorder="1" applyAlignment="1">
      <alignment horizontal="center" vertical="center"/>
    </xf>
    <xf numFmtId="186" fontId="33" fillId="3" borderId="10" xfId="0" applyNumberFormat="1" applyFont="1" applyFill="1" applyBorder="1" applyAlignment="1">
      <alignment horizontal="center" vertical="center"/>
    </xf>
    <xf numFmtId="186" fontId="33" fillId="7" borderId="1" xfId="0" applyNumberFormat="1" applyFont="1" applyFill="1" applyBorder="1" applyAlignment="1">
      <alignment horizontal="center" vertical="center"/>
    </xf>
    <xf numFmtId="186" fontId="33" fillId="4" borderId="1" xfId="0" applyNumberFormat="1" applyFont="1" applyFill="1" applyBorder="1" applyAlignment="1">
      <alignment horizontal="center" vertical="center"/>
    </xf>
    <xf numFmtId="186" fontId="33" fillId="0" borderId="10" xfId="0" applyNumberFormat="1" applyFont="1" applyFill="1" applyBorder="1" applyAlignment="1">
      <alignment horizontal="center" vertical="center"/>
    </xf>
    <xf numFmtId="186" fontId="13" fillId="5" borderId="0" xfId="0" applyNumberFormat="1" applyFont="1" applyFill="1" applyAlignment="1">
      <alignment horizontal="right" vertical="center"/>
    </xf>
    <xf numFmtId="186" fontId="33" fillId="4" borderId="0" xfId="0" applyNumberFormat="1" applyFont="1" applyFill="1" applyBorder="1" applyAlignment="1">
      <alignment horizontal="center" vertical="center"/>
    </xf>
    <xf numFmtId="9" fontId="34" fillId="7" borderId="2" xfId="0" applyNumberFormat="1" applyFont="1" applyFill="1" applyBorder="1" applyAlignment="1">
      <alignment horizontal="center" vertical="center"/>
    </xf>
    <xf numFmtId="14" fontId="33" fillId="4" borderId="21" xfId="0" applyNumberFormat="1" applyFont="1" applyFill="1" applyBorder="1" applyAlignment="1" applyProtection="1">
      <alignment horizontal="center" vertical="center"/>
    </xf>
    <xf numFmtId="177" fontId="33" fillId="4" borderId="22" xfId="0" applyNumberFormat="1" applyFont="1" applyFill="1" applyBorder="1" applyAlignment="1" applyProtection="1">
      <alignment horizontal="center" vertical="center"/>
    </xf>
    <xf numFmtId="186" fontId="33" fillId="4" borderId="12" xfId="0" applyNumberFormat="1" applyFont="1" applyFill="1" applyBorder="1" applyAlignment="1" applyProtection="1">
      <alignment horizontal="center" vertical="center"/>
    </xf>
    <xf numFmtId="186" fontId="33" fillId="2" borderId="2" xfId="0" applyNumberFormat="1" applyFont="1" applyFill="1" applyBorder="1" applyAlignment="1" applyProtection="1">
      <alignment horizontal="center" vertical="center"/>
    </xf>
    <xf numFmtId="0" fontId="36" fillId="5" borderId="2" xfId="0" applyNumberFormat="1" applyFont="1" applyFill="1" applyBorder="1" applyAlignment="1">
      <alignment horizontal="center" vertical="center"/>
    </xf>
    <xf numFmtId="0" fontId="36" fillId="7" borderId="2" xfId="0" applyNumberFormat="1" applyFont="1" applyFill="1" applyBorder="1" applyAlignment="1">
      <alignment horizontal="center" vertical="center"/>
    </xf>
    <xf numFmtId="0" fontId="28" fillId="4" borderId="13" xfId="0" applyNumberFormat="1" applyFont="1" applyFill="1" applyBorder="1" applyAlignment="1">
      <alignment horizontal="center" vertical="center"/>
    </xf>
    <xf numFmtId="189" fontId="28" fillId="4" borderId="27" xfId="0" applyNumberFormat="1" applyFont="1" applyFill="1" applyBorder="1" applyAlignment="1">
      <alignment horizontal="center" vertical="center"/>
    </xf>
    <xf numFmtId="189" fontId="28" fillId="8" borderId="27" xfId="0" applyNumberFormat="1" applyFont="1" applyFill="1" applyBorder="1" applyAlignment="1">
      <alignment horizontal="center" vertical="center"/>
    </xf>
    <xf numFmtId="189" fontId="28" fillId="8" borderId="7" xfId="5" applyNumberFormat="1" applyFont="1" applyFill="1" applyBorder="1" applyAlignment="1">
      <alignment horizontal="center" vertical="center"/>
    </xf>
    <xf numFmtId="189" fontId="33" fillId="8" borderId="33" xfId="0" applyNumberFormat="1" applyFont="1" applyFill="1" applyBorder="1" applyAlignment="1">
      <alignment horizontal="center" vertical="center"/>
    </xf>
    <xf numFmtId="189" fontId="33" fillId="7" borderId="33" xfId="0" applyNumberFormat="1" applyFont="1" applyFill="1" applyBorder="1" applyAlignment="1">
      <alignment horizontal="center" vertical="center"/>
    </xf>
    <xf numFmtId="176" fontId="33" fillId="8" borderId="27" xfId="15" applyNumberFormat="1" applyFont="1" applyFill="1" applyBorder="1" applyAlignment="1">
      <alignment horizontal="center" vertical="center"/>
    </xf>
    <xf numFmtId="189" fontId="33" fillId="9" borderId="33" xfId="0" applyNumberFormat="1" applyFont="1" applyFill="1" applyBorder="1" applyAlignment="1">
      <alignment horizontal="center" vertical="center"/>
    </xf>
    <xf numFmtId="189" fontId="33" fillId="3" borderId="33" xfId="0" applyNumberFormat="1" applyFont="1" applyFill="1" applyBorder="1" applyAlignment="1">
      <alignment horizontal="center" vertical="center"/>
    </xf>
    <xf numFmtId="9" fontId="33" fillId="8" borderId="13" xfId="0" applyNumberFormat="1" applyFont="1" applyFill="1" applyBorder="1" applyAlignment="1">
      <alignment horizontal="center" vertical="center"/>
    </xf>
    <xf numFmtId="9" fontId="33" fillId="7" borderId="13" xfId="0" applyNumberFormat="1" applyFont="1" applyFill="1" applyBorder="1" applyAlignment="1">
      <alignment horizontal="center" vertical="center"/>
    </xf>
    <xf numFmtId="180" fontId="33" fillId="7" borderId="13" xfId="0" applyNumberFormat="1" applyFont="1" applyFill="1" applyBorder="1" applyAlignment="1">
      <alignment horizontal="center" vertical="center"/>
    </xf>
    <xf numFmtId="180" fontId="33" fillId="4" borderId="13" xfId="0" applyNumberFormat="1" applyFont="1" applyFill="1" applyBorder="1" applyAlignment="1">
      <alignment horizontal="center" vertical="center"/>
    </xf>
    <xf numFmtId="180" fontId="33" fillId="3" borderId="13" xfId="0" applyNumberFormat="1" applyFont="1" applyFill="1" applyBorder="1" applyAlignment="1">
      <alignment horizontal="center" vertical="center"/>
    </xf>
    <xf numFmtId="9" fontId="33" fillId="4" borderId="13" xfId="5" applyFont="1" applyFill="1" applyBorder="1" applyAlignment="1">
      <alignment horizontal="center" vertical="center"/>
    </xf>
    <xf numFmtId="9" fontId="33" fillId="0" borderId="13" xfId="5" applyFont="1" applyFill="1" applyBorder="1" applyAlignment="1">
      <alignment horizontal="center" vertical="center"/>
    </xf>
    <xf numFmtId="177" fontId="33" fillId="0" borderId="12" xfId="0" applyNumberFormat="1" applyFont="1" applyBorder="1" applyAlignment="1">
      <alignment horizontal="center" vertical="center" wrapText="1"/>
    </xf>
    <xf numFmtId="0" fontId="28" fillId="4" borderId="27" xfId="0" applyNumberFormat="1" applyFont="1" applyFill="1" applyBorder="1" applyAlignment="1">
      <alignment horizontal="center" vertical="center"/>
    </xf>
    <xf numFmtId="9" fontId="28" fillId="4" borderId="27" xfId="5" applyNumberFormat="1" applyFont="1" applyFill="1" applyBorder="1" applyAlignment="1">
      <alignment horizontal="center" vertical="center"/>
    </xf>
    <xf numFmtId="9" fontId="33" fillId="4" borderId="27" xfId="5" applyNumberFormat="1" applyFont="1" applyFill="1" applyBorder="1" applyAlignment="1">
      <alignment horizontal="center" vertical="center"/>
    </xf>
    <xf numFmtId="9" fontId="33" fillId="7" borderId="27" xfId="5" applyNumberFormat="1" applyFont="1" applyFill="1" applyBorder="1" applyAlignment="1">
      <alignment horizontal="center" vertical="center"/>
    </xf>
    <xf numFmtId="9" fontId="33" fillId="7" borderId="27" xfId="5" applyFont="1" applyFill="1" applyBorder="1" applyAlignment="1">
      <alignment horizontal="center" vertical="center"/>
    </xf>
    <xf numFmtId="9" fontId="33" fillId="4" borderId="27" xfId="5" applyFont="1" applyFill="1" applyBorder="1" applyAlignment="1">
      <alignment horizontal="center" vertical="center"/>
    </xf>
    <xf numFmtId="9" fontId="33" fillId="3" borderId="27" xfId="5" applyFont="1" applyFill="1" applyBorder="1" applyAlignment="1">
      <alignment horizontal="center" vertical="center"/>
    </xf>
    <xf numFmtId="9" fontId="33" fillId="0" borderId="27" xfId="5" applyFont="1" applyFill="1" applyBorder="1" applyAlignment="1">
      <alignment horizontal="center" vertical="center"/>
    </xf>
    <xf numFmtId="9" fontId="28" fillId="4" borderId="13" xfId="0" applyNumberFormat="1" applyFont="1" applyFill="1" applyBorder="1" applyAlignment="1">
      <alignment horizontal="center" vertical="center"/>
    </xf>
    <xf numFmtId="9" fontId="28" fillId="8" borderId="13" xfId="0" applyNumberFormat="1" applyFont="1" applyFill="1" applyBorder="1" applyAlignment="1">
      <alignment horizontal="center" vertical="center"/>
    </xf>
    <xf numFmtId="176" fontId="33" fillId="8" borderId="13" xfId="15" applyNumberFormat="1" applyFont="1" applyFill="1" applyBorder="1" applyAlignment="1">
      <alignment horizontal="center" vertical="center"/>
    </xf>
    <xf numFmtId="9" fontId="33" fillId="3" borderId="13" xfId="0" applyNumberFormat="1" applyFont="1" applyFill="1" applyBorder="1" applyAlignment="1">
      <alignment horizontal="center" vertical="center"/>
    </xf>
    <xf numFmtId="9" fontId="33" fillId="9" borderId="13" xfId="0" applyNumberFormat="1" applyFont="1" applyFill="1" applyBorder="1" applyAlignment="1">
      <alignment horizontal="center" vertical="center"/>
    </xf>
    <xf numFmtId="189" fontId="33" fillId="4" borderId="1" xfId="15" applyNumberFormat="1" applyFont="1" applyFill="1" applyBorder="1" applyAlignment="1">
      <alignment horizontal="center" vertical="center"/>
    </xf>
    <xf numFmtId="189" fontId="33" fillId="7" borderId="1" xfId="15" applyNumberFormat="1" applyFont="1" applyFill="1" applyBorder="1" applyAlignment="1">
      <alignment horizontal="center" vertical="center"/>
    </xf>
    <xf numFmtId="189" fontId="33" fillId="8" borderId="19" xfId="0" applyNumberFormat="1" applyFont="1" applyFill="1" applyBorder="1" applyAlignment="1">
      <alignment horizontal="center" vertical="center"/>
    </xf>
    <xf numFmtId="189" fontId="33" fillId="7" borderId="19" xfId="0" applyNumberFormat="1" applyFont="1" applyFill="1" applyBorder="1" applyAlignment="1">
      <alignment horizontal="center" vertical="center"/>
    </xf>
    <xf numFmtId="177" fontId="36" fillId="4" borderId="22" xfId="0" applyNumberFormat="1" applyFont="1" applyFill="1" applyBorder="1" applyAlignment="1" applyProtection="1">
      <alignment horizontal="center" vertical="center"/>
    </xf>
    <xf numFmtId="0" fontId="36" fillId="4" borderId="0" xfId="0" applyNumberFormat="1" applyFont="1" applyFill="1" applyBorder="1" applyAlignment="1" applyProtection="1">
      <alignment horizontal="center" vertical="center"/>
    </xf>
    <xf numFmtId="0" fontId="36" fillId="5" borderId="0" xfId="0" applyNumberFormat="1" applyFont="1" applyFill="1" applyBorder="1" applyAlignment="1" applyProtection="1">
      <alignment horizontal="center" vertical="center"/>
    </xf>
    <xf numFmtId="177" fontId="16" fillId="5" borderId="12" xfId="0" applyNumberFormat="1" applyFont="1" applyFill="1" applyBorder="1" applyAlignment="1" applyProtection="1">
      <alignment horizontal="center" vertical="center"/>
    </xf>
    <xf numFmtId="177" fontId="16" fillId="5" borderId="2" xfId="0" applyNumberFormat="1" applyFont="1" applyFill="1" applyBorder="1" applyAlignment="1" applyProtection="1">
      <alignment horizontal="center" vertical="center"/>
    </xf>
    <xf numFmtId="186" fontId="16" fillId="0" borderId="37" xfId="0" applyNumberFormat="1" applyFont="1" applyFill="1" applyBorder="1" applyAlignment="1" applyProtection="1">
      <alignment horizontal="center" vertical="center"/>
    </xf>
    <xf numFmtId="0" fontId="16" fillId="5" borderId="36" xfId="0" applyNumberFormat="1" applyFont="1" applyFill="1" applyBorder="1" applyAlignment="1" applyProtection="1">
      <alignment horizontal="center" vertical="center"/>
    </xf>
    <xf numFmtId="184" fontId="16" fillId="5" borderId="37" xfId="0" applyNumberFormat="1" applyFont="1" applyFill="1" applyBorder="1" applyAlignment="1" applyProtection="1">
      <alignment horizontal="center" vertical="center"/>
    </xf>
    <xf numFmtId="177" fontId="16" fillId="5" borderId="37" xfId="0" applyNumberFormat="1" applyFont="1" applyFill="1" applyBorder="1" applyAlignment="1" applyProtection="1">
      <alignment horizontal="center" vertical="center"/>
    </xf>
    <xf numFmtId="186" fontId="16" fillId="8" borderId="37" xfId="0" applyNumberFormat="1" applyFont="1" applyFill="1" applyBorder="1" applyAlignment="1" applyProtection="1">
      <alignment horizontal="center" vertical="center"/>
    </xf>
    <xf numFmtId="183" fontId="16" fillId="5" borderId="37" xfId="0" applyNumberFormat="1" applyFont="1" applyFill="1" applyBorder="1" applyAlignment="1" applyProtection="1">
      <alignment horizontal="center" vertical="center"/>
    </xf>
    <xf numFmtId="186" fontId="16" fillId="5" borderId="37" xfId="0" applyNumberFormat="1" applyFont="1" applyFill="1" applyBorder="1" applyAlignment="1" applyProtection="1">
      <alignment horizontal="center" vertical="center"/>
    </xf>
    <xf numFmtId="177" fontId="16" fillId="5" borderId="28" xfId="0" applyNumberFormat="1" applyFont="1" applyFill="1" applyBorder="1" applyAlignment="1" applyProtection="1">
      <alignment horizontal="center" vertical="center"/>
    </xf>
    <xf numFmtId="184" fontId="16" fillId="5" borderId="24" xfId="0" applyNumberFormat="1" applyFont="1" applyFill="1" applyBorder="1" applyAlignment="1" applyProtection="1">
      <alignment horizontal="center" vertical="center"/>
    </xf>
    <xf numFmtId="177" fontId="16" fillId="5" borderId="24" xfId="0" applyNumberFormat="1" applyFont="1" applyFill="1" applyBorder="1" applyAlignment="1" applyProtection="1">
      <alignment horizontal="center" vertical="center"/>
    </xf>
    <xf numFmtId="186" fontId="16" fillId="5" borderId="24" xfId="0" applyNumberFormat="1" applyFont="1" applyFill="1" applyBorder="1" applyAlignment="1" applyProtection="1">
      <alignment horizontal="center" vertical="center"/>
    </xf>
    <xf numFmtId="186" fontId="16" fillId="8" borderId="24" xfId="0" applyNumberFormat="1" applyFont="1" applyFill="1" applyBorder="1" applyAlignment="1" applyProtection="1">
      <alignment horizontal="center" vertical="center"/>
    </xf>
    <xf numFmtId="183" fontId="16" fillId="5" borderId="24" xfId="0" applyNumberFormat="1" applyFont="1" applyFill="1" applyBorder="1" applyAlignment="1" applyProtection="1">
      <alignment horizontal="center" vertical="center"/>
    </xf>
    <xf numFmtId="183" fontId="16" fillId="5" borderId="28" xfId="0" applyNumberFormat="1" applyFont="1" applyFill="1" applyBorder="1" applyAlignment="1" applyProtection="1">
      <alignment horizontal="center" vertical="center"/>
    </xf>
    <xf numFmtId="178" fontId="16" fillId="5" borderId="37" xfId="0" applyNumberFormat="1" applyFont="1" applyFill="1" applyBorder="1" applyAlignment="1" applyProtection="1">
      <alignment horizontal="center" vertical="center"/>
    </xf>
    <xf numFmtId="186" fontId="16" fillId="5" borderId="39" xfId="0" applyNumberFormat="1" applyFont="1" applyFill="1" applyBorder="1" applyAlignment="1" applyProtection="1">
      <alignment horizontal="center" vertical="center"/>
    </xf>
    <xf numFmtId="177" fontId="16" fillId="5" borderId="36" xfId="0" applyNumberFormat="1" applyFont="1" applyFill="1" applyBorder="1" applyAlignment="1" applyProtection="1">
      <alignment horizontal="center" vertical="center"/>
    </xf>
    <xf numFmtId="178" fontId="17" fillId="5" borderId="37" xfId="0" applyNumberFormat="1" applyFont="1" applyFill="1" applyBorder="1" applyAlignment="1" applyProtection="1">
      <alignment horizontal="center" vertical="center"/>
    </xf>
    <xf numFmtId="186" fontId="17" fillId="5" borderId="37" xfId="0" applyNumberFormat="1" applyFont="1" applyFill="1" applyBorder="1" applyAlignment="1" applyProtection="1">
      <alignment horizontal="center" vertical="center"/>
    </xf>
    <xf numFmtId="177" fontId="16" fillId="5" borderId="37" xfId="3" applyNumberFormat="1" applyFont="1" applyFill="1" applyBorder="1" applyAlignment="1" applyProtection="1">
      <alignment horizontal="center" vertical="center"/>
    </xf>
    <xf numFmtId="176" fontId="16" fillId="5" borderId="37" xfId="0" applyNumberFormat="1" applyFont="1" applyFill="1" applyBorder="1" applyAlignment="1" applyProtection="1">
      <alignment horizontal="center" vertical="center"/>
    </xf>
    <xf numFmtId="0" fontId="16" fillId="5" borderId="40" xfId="0" applyNumberFormat="1" applyFont="1" applyFill="1" applyBorder="1" applyAlignment="1" applyProtection="1">
      <alignment horizontal="center" vertical="center"/>
    </xf>
    <xf numFmtId="190" fontId="16" fillId="5" borderId="2" xfId="0" applyNumberFormat="1" applyFont="1" applyFill="1" applyBorder="1" applyAlignment="1" applyProtection="1">
      <alignment horizontal="center" vertical="center"/>
    </xf>
    <xf numFmtId="0" fontId="16" fillId="4" borderId="0" xfId="0" applyNumberFormat="1" applyFont="1" applyFill="1" applyBorder="1" applyAlignment="1" applyProtection="1">
      <alignment horizontal="center" vertical="center"/>
    </xf>
    <xf numFmtId="0" fontId="12" fillId="4" borderId="22" xfId="0" applyNumberFormat="1" applyFont="1" applyFill="1" applyBorder="1" applyAlignment="1" applyProtection="1">
      <alignment horizontal="center" vertical="center"/>
    </xf>
    <xf numFmtId="0" fontId="12" fillId="4" borderId="23" xfId="0" applyNumberFormat="1" applyFont="1" applyFill="1" applyBorder="1" applyAlignment="1" applyProtection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2" borderId="21" xfId="0" applyNumberFormat="1" applyFont="1" applyFill="1" applyBorder="1" applyAlignment="1" applyProtection="1">
      <alignment horizontal="center" vertical="center"/>
    </xf>
    <xf numFmtId="0" fontId="12" fillId="2" borderId="0" xfId="0" applyNumberFormat="1" applyFont="1" applyFill="1" applyBorder="1" applyAlignment="1" applyProtection="1">
      <alignment horizontal="center" vertical="center"/>
    </xf>
    <xf numFmtId="177" fontId="36" fillId="7" borderId="21" xfId="0" applyNumberFormat="1" applyFont="1" applyFill="1" applyBorder="1" applyAlignment="1">
      <alignment horizontal="center" vertical="center"/>
    </xf>
    <xf numFmtId="177" fontId="36" fillId="4" borderId="21" xfId="0" applyNumberFormat="1" applyFont="1" applyFill="1" applyBorder="1" applyAlignment="1">
      <alignment horizontal="center" vertical="center"/>
    </xf>
    <xf numFmtId="181" fontId="36" fillId="4" borderId="13" xfId="0" applyNumberFormat="1" applyFont="1" applyFill="1" applyBorder="1" applyAlignment="1">
      <alignment horizontal="center" vertical="center"/>
    </xf>
    <xf numFmtId="180" fontId="34" fillId="0" borderId="2" xfId="0" applyNumberFormat="1" applyFont="1" applyBorder="1" applyAlignment="1">
      <alignment horizontal="center" vertical="center"/>
    </xf>
    <xf numFmtId="195" fontId="34" fillId="0" borderId="2" xfId="0" applyNumberFormat="1" applyFont="1" applyBorder="1" applyAlignment="1">
      <alignment horizontal="center" vertical="center"/>
    </xf>
    <xf numFmtId="0" fontId="12" fillId="7" borderId="21" xfId="0" applyNumberFormat="1" applyFont="1" applyFill="1" applyBorder="1" applyAlignment="1" applyProtection="1">
      <alignment horizontal="center" vertical="center"/>
    </xf>
    <xf numFmtId="180" fontId="33" fillId="0" borderId="27" xfId="0" applyNumberFormat="1" applyFont="1" applyBorder="1" applyAlignment="1">
      <alignment horizontal="center" vertical="center"/>
    </xf>
    <xf numFmtId="192" fontId="12" fillId="4" borderId="13" xfId="0" applyNumberFormat="1" applyFont="1" applyFill="1" applyBorder="1" applyAlignment="1">
      <alignment horizontal="center" vertical="center"/>
    </xf>
    <xf numFmtId="177" fontId="13" fillId="4" borderId="2" xfId="0" applyNumberFormat="1" applyFont="1" applyFill="1" applyBorder="1" applyAlignment="1">
      <alignment horizontal="center" vertical="center"/>
    </xf>
    <xf numFmtId="180" fontId="33" fillId="4" borderId="0" xfId="0" applyNumberFormat="1" applyFont="1" applyFill="1" applyAlignment="1">
      <alignment horizontal="center" vertical="center"/>
    </xf>
    <xf numFmtId="0" fontId="43" fillId="4" borderId="9" xfId="0" applyFont="1" applyFill="1" applyBorder="1" applyAlignment="1">
      <alignment horizontal="left" vertical="center"/>
    </xf>
    <xf numFmtId="0" fontId="43" fillId="4" borderId="9" xfId="0" applyFont="1" applyFill="1" applyBorder="1" applyAlignment="1">
      <alignment horizontal="center" vertical="center"/>
    </xf>
    <xf numFmtId="180" fontId="13" fillId="0" borderId="2" xfId="0" applyNumberFormat="1" applyFont="1" applyBorder="1" applyAlignment="1">
      <alignment horizontal="center" vertical="center"/>
    </xf>
    <xf numFmtId="180" fontId="13" fillId="3" borderId="2" xfId="0" applyNumberFormat="1" applyFont="1" applyFill="1" applyBorder="1" applyAlignment="1">
      <alignment horizontal="center" vertical="center"/>
    </xf>
    <xf numFmtId="177" fontId="13" fillId="4" borderId="27" xfId="0" applyNumberFormat="1" applyFont="1" applyFill="1" applyBorder="1" applyAlignment="1">
      <alignment horizontal="center" vertical="center"/>
    </xf>
    <xf numFmtId="190" fontId="13" fillId="4" borderId="20" xfId="0" applyNumberFormat="1" applyFont="1" applyFill="1" applyBorder="1" applyAlignment="1">
      <alignment horizontal="center" vertical="center"/>
    </xf>
    <xf numFmtId="188" fontId="33" fillId="4" borderId="13" xfId="0" applyNumberFormat="1" applyFont="1" applyFill="1" applyBorder="1" applyAlignment="1">
      <alignment horizontal="center" vertical="center"/>
    </xf>
    <xf numFmtId="188" fontId="33" fillId="7" borderId="13" xfId="0" applyNumberFormat="1" applyFont="1" applyFill="1" applyBorder="1" applyAlignment="1">
      <alignment horizontal="center" vertical="center"/>
    </xf>
    <xf numFmtId="188" fontId="33" fillId="5" borderId="13" xfId="0" applyNumberFormat="1" applyFont="1" applyFill="1" applyBorder="1" applyAlignment="1">
      <alignment horizontal="center" vertical="center"/>
    </xf>
    <xf numFmtId="188" fontId="33" fillId="4" borderId="12" xfId="15" applyNumberFormat="1" applyFont="1" applyFill="1" applyBorder="1" applyAlignment="1">
      <alignment horizontal="center" vertical="center"/>
    </xf>
    <xf numFmtId="188" fontId="33" fillId="2" borderId="13" xfId="0" applyNumberFormat="1" applyFont="1" applyFill="1" applyBorder="1" applyAlignment="1">
      <alignment horizontal="center" vertical="center"/>
    </xf>
    <xf numFmtId="188" fontId="33" fillId="3" borderId="13" xfId="0" applyNumberFormat="1" applyFont="1" applyFill="1" applyBorder="1" applyAlignment="1">
      <alignment horizontal="center" vertical="center"/>
    </xf>
    <xf numFmtId="188" fontId="33" fillId="0" borderId="13" xfId="0" applyNumberFormat="1" applyFont="1" applyFill="1" applyBorder="1" applyAlignment="1">
      <alignment horizontal="center" vertical="center"/>
    </xf>
    <xf numFmtId="0" fontId="33" fillId="0" borderId="12" xfId="0" applyNumberFormat="1" applyFont="1" applyFill="1" applyBorder="1" applyAlignment="1">
      <alignment horizontal="center" vertical="center"/>
    </xf>
    <xf numFmtId="0" fontId="33" fillId="0" borderId="27" xfId="0" applyNumberFormat="1" applyFont="1" applyFill="1" applyBorder="1" applyAlignment="1">
      <alignment horizontal="center" vertical="center"/>
    </xf>
    <xf numFmtId="0" fontId="67" fillId="0" borderId="12" xfId="0" applyFont="1" applyFill="1" applyBorder="1" applyAlignment="1">
      <alignment horizontal="left" vertical="center"/>
    </xf>
    <xf numFmtId="187" fontId="28" fillId="4" borderId="13" xfId="0" applyNumberFormat="1" applyFont="1" applyFill="1" applyBorder="1" applyAlignment="1">
      <alignment horizontal="center" vertical="center"/>
    </xf>
    <xf numFmtId="187" fontId="28" fillId="4" borderId="2" xfId="0" applyNumberFormat="1" applyFont="1" applyFill="1" applyBorder="1" applyAlignment="1">
      <alignment horizontal="center" vertical="center"/>
    </xf>
    <xf numFmtId="187" fontId="28" fillId="4" borderId="8" xfId="0" applyNumberFormat="1" applyFont="1" applyFill="1" applyBorder="1" applyAlignment="1">
      <alignment horizontal="center" vertical="center"/>
    </xf>
    <xf numFmtId="187" fontId="33" fillId="4" borderId="2" xfId="15" applyNumberFormat="1" applyFont="1" applyFill="1" applyBorder="1" applyAlignment="1">
      <alignment horizontal="center" vertical="center"/>
    </xf>
    <xf numFmtId="187" fontId="33" fillId="4" borderId="2" xfId="0" applyNumberFormat="1" applyFont="1" applyFill="1" applyBorder="1" applyAlignment="1">
      <alignment horizontal="center" vertical="center"/>
    </xf>
    <xf numFmtId="187" fontId="33" fillId="7" borderId="2" xfId="15" applyNumberFormat="1" applyFont="1" applyFill="1" applyBorder="1" applyAlignment="1">
      <alignment horizontal="center" vertical="center"/>
    </xf>
    <xf numFmtId="187" fontId="33" fillId="5" borderId="2" xfId="0" applyNumberFormat="1" applyFont="1" applyFill="1" applyBorder="1" applyAlignment="1">
      <alignment horizontal="center" vertical="center"/>
    </xf>
    <xf numFmtId="187" fontId="33" fillId="4" borderId="12" xfId="15" applyNumberFormat="1" applyFont="1" applyFill="1" applyBorder="1" applyAlignment="1">
      <alignment horizontal="center" vertical="center"/>
    </xf>
    <xf numFmtId="187" fontId="33" fillId="4" borderId="2" xfId="42" applyNumberFormat="1" applyFont="1" applyFill="1" applyBorder="1" applyAlignment="1">
      <alignment horizontal="center" vertical="center"/>
    </xf>
    <xf numFmtId="187" fontId="33" fillId="7" borderId="2" xfId="42" applyNumberFormat="1" applyFont="1" applyFill="1" applyBorder="1" applyAlignment="1">
      <alignment horizontal="center" vertical="center"/>
    </xf>
    <xf numFmtId="187" fontId="33" fillId="2" borderId="2" xfId="42" applyNumberFormat="1" applyFont="1" applyFill="1" applyBorder="1" applyAlignment="1">
      <alignment horizontal="center" vertical="center"/>
    </xf>
    <xf numFmtId="187" fontId="33" fillId="3" borderId="2" xfId="42" applyNumberFormat="1" applyFont="1" applyFill="1" applyBorder="1" applyAlignment="1">
      <alignment horizontal="center" vertical="center"/>
    </xf>
    <xf numFmtId="187" fontId="33" fillId="0" borderId="2" xfId="42" applyNumberFormat="1" applyFont="1" applyFill="1" applyBorder="1" applyAlignment="1">
      <alignment horizontal="center" vertical="center"/>
    </xf>
    <xf numFmtId="187" fontId="13" fillId="5" borderId="0" xfId="0" applyNumberFormat="1" applyFont="1" applyFill="1" applyBorder="1" applyAlignment="1">
      <alignment horizontal="right" vertical="center"/>
    </xf>
    <xf numFmtId="0" fontId="33" fillId="4" borderId="2" xfId="42" applyNumberFormat="1" applyFont="1" applyFill="1" applyBorder="1" applyAlignment="1">
      <alignment horizontal="center" vertical="center"/>
    </xf>
    <xf numFmtId="0" fontId="33" fillId="7" borderId="2" xfId="42" applyNumberFormat="1" applyFont="1" applyFill="1" applyBorder="1" applyAlignment="1">
      <alignment horizontal="center" vertical="center"/>
    </xf>
    <xf numFmtId="180" fontId="12" fillId="5" borderId="2" xfId="0" applyNumberFormat="1" applyFont="1" applyFill="1" applyBorder="1" applyAlignment="1">
      <alignment horizontal="center" vertical="center"/>
    </xf>
    <xf numFmtId="180" fontId="12" fillId="7" borderId="2" xfId="0" applyNumberFormat="1" applyFont="1" applyFill="1" applyBorder="1" applyAlignment="1">
      <alignment horizontal="center" vertical="center"/>
    </xf>
    <xf numFmtId="0" fontId="35" fillId="0" borderId="21" xfId="0" applyNumberFormat="1" applyFont="1" applyFill="1" applyBorder="1" applyAlignment="1">
      <alignment horizontal="left" vertical="center"/>
    </xf>
    <xf numFmtId="0" fontId="33" fillId="0" borderId="21" xfId="0" applyNumberFormat="1" applyFont="1" applyFill="1" applyBorder="1" applyAlignment="1">
      <alignment horizontal="left" vertical="center"/>
    </xf>
    <xf numFmtId="0" fontId="33" fillId="0" borderId="21" xfId="0" applyNumberFormat="1" applyFont="1" applyFill="1" applyBorder="1" applyAlignment="1">
      <alignment horizontal="center" vertical="center"/>
    </xf>
    <xf numFmtId="0" fontId="33" fillId="0" borderId="21" xfId="0" applyFont="1" applyFill="1" applyBorder="1" applyAlignment="1">
      <alignment horizontal="center" vertical="center"/>
    </xf>
    <xf numFmtId="0" fontId="37" fillId="0" borderId="12" xfId="0" applyNumberFormat="1" applyFont="1" applyFill="1" applyBorder="1" applyAlignment="1">
      <alignment horizontal="center" vertical="center"/>
    </xf>
    <xf numFmtId="0" fontId="35" fillId="0" borderId="12" xfId="0" applyNumberFormat="1" applyFont="1" applyFill="1" applyBorder="1" applyAlignment="1">
      <alignment horizontal="left" vertical="center"/>
    </xf>
    <xf numFmtId="0" fontId="33" fillId="0" borderId="12" xfId="0" applyNumberFormat="1" applyFont="1" applyFill="1" applyBorder="1" applyAlignment="1">
      <alignment horizontal="left" vertical="center"/>
    </xf>
    <xf numFmtId="0" fontId="35" fillId="0" borderId="12" xfId="0" applyFont="1" applyFill="1" applyBorder="1" applyAlignment="1">
      <alignment horizontal="left" vertical="center"/>
    </xf>
    <xf numFmtId="0" fontId="33" fillId="0" borderId="12" xfId="0" applyFont="1" applyFill="1" applyBorder="1" applyAlignment="1">
      <alignment horizontal="left" vertical="center"/>
    </xf>
    <xf numFmtId="0" fontId="13" fillId="0" borderId="0" xfId="0" applyNumberFormat="1" applyFont="1" applyFill="1" applyBorder="1" applyAlignment="1">
      <alignment horizontal="right" vertical="center"/>
    </xf>
    <xf numFmtId="177" fontId="36" fillId="8" borderId="2" xfId="0" applyNumberFormat="1" applyFont="1" applyFill="1" applyBorder="1" applyAlignment="1">
      <alignment horizontal="center" vertical="center"/>
    </xf>
    <xf numFmtId="0" fontId="36" fillId="2" borderId="27" xfId="0" applyFont="1" applyFill="1" applyBorder="1" applyAlignment="1">
      <alignment horizontal="center" vertical="center"/>
    </xf>
    <xf numFmtId="0" fontId="36" fillId="2" borderId="2" xfId="0" applyFont="1" applyFill="1" applyBorder="1" applyAlignment="1">
      <alignment horizontal="center" vertical="center"/>
    </xf>
    <xf numFmtId="0" fontId="36" fillId="3" borderId="27" xfId="0" applyFont="1" applyFill="1" applyBorder="1" applyAlignment="1">
      <alignment horizontal="center" vertical="center"/>
    </xf>
    <xf numFmtId="0" fontId="36" fillId="0" borderId="27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16" fillId="5" borderId="40" xfId="0" applyFont="1" applyFill="1" applyBorder="1" applyAlignment="1">
      <alignment horizontal="center" vertical="center"/>
    </xf>
    <xf numFmtId="184" fontId="16" fillId="5" borderId="37" xfId="0" applyNumberFormat="1" applyFont="1" applyFill="1" applyBorder="1" applyAlignment="1">
      <alignment horizontal="center" vertical="center"/>
    </xf>
    <xf numFmtId="177" fontId="16" fillId="5" borderId="37" xfId="0" applyNumberFormat="1" applyFont="1" applyFill="1" applyBorder="1" applyAlignment="1">
      <alignment horizontal="center" vertical="center"/>
    </xf>
    <xf numFmtId="186" fontId="16" fillId="5" borderId="37" xfId="0" applyNumberFormat="1" applyFont="1" applyFill="1" applyBorder="1" applyAlignment="1">
      <alignment horizontal="center" vertical="center"/>
    </xf>
    <xf numFmtId="183" fontId="16" fillId="5" borderId="37" xfId="0" applyNumberFormat="1" applyFont="1" applyFill="1" applyBorder="1" applyAlignment="1">
      <alignment horizontal="center" vertical="center"/>
    </xf>
    <xf numFmtId="0" fontId="43" fillId="5" borderId="27" xfId="0" applyFont="1" applyFill="1" applyBorder="1" applyAlignment="1">
      <alignment horizontal="center" vertical="center"/>
    </xf>
    <xf numFmtId="184" fontId="43" fillId="5" borderId="2" xfId="0" applyNumberFormat="1" applyFont="1" applyFill="1" applyBorder="1" applyAlignment="1">
      <alignment horizontal="center" vertical="center"/>
    </xf>
    <xf numFmtId="177" fontId="43" fillId="5" borderId="2" xfId="0" applyNumberFormat="1" applyFont="1" applyFill="1" applyBorder="1" applyAlignment="1">
      <alignment horizontal="center" vertical="center"/>
    </xf>
    <xf numFmtId="186" fontId="43" fillId="5" borderId="2" xfId="0" applyNumberFormat="1" applyFont="1" applyFill="1" applyBorder="1" applyAlignment="1">
      <alignment horizontal="center" vertical="center"/>
    </xf>
    <xf numFmtId="183" fontId="43" fillId="5" borderId="2" xfId="0" applyNumberFormat="1" applyFont="1" applyFill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9" fontId="33" fillId="4" borderId="7" xfId="5" applyFont="1" applyFill="1" applyBorder="1" applyAlignment="1">
      <alignment horizontal="center" vertical="center"/>
    </xf>
    <xf numFmtId="9" fontId="33" fillId="4" borderId="32" xfId="5" applyFont="1" applyFill="1" applyBorder="1" applyAlignment="1">
      <alignment horizontal="center" vertical="center"/>
    </xf>
    <xf numFmtId="9" fontId="33" fillId="4" borderId="12" xfId="5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left" vertical="center"/>
    </xf>
    <xf numFmtId="184" fontId="12" fillId="0" borderId="13" xfId="0" applyNumberFormat="1" applyFont="1" applyFill="1" applyBorder="1" applyAlignment="1" applyProtection="1">
      <alignment horizontal="center" vertical="center"/>
    </xf>
    <xf numFmtId="0" fontId="35" fillId="4" borderId="12" xfId="0" applyFont="1" applyFill="1" applyBorder="1" applyAlignment="1">
      <alignment horizontal="left" vertical="center"/>
    </xf>
    <xf numFmtId="180" fontId="36" fillId="4" borderId="13" xfId="0" applyNumberFormat="1" applyFont="1" applyFill="1" applyBorder="1" applyAlignment="1">
      <alignment horizontal="center" vertical="center"/>
    </xf>
    <xf numFmtId="0" fontId="28" fillId="4" borderId="9" xfId="0" applyFont="1" applyFill="1" applyBorder="1" applyAlignment="1">
      <alignment horizontal="center" vertical="center"/>
    </xf>
    <xf numFmtId="0" fontId="28" fillId="4" borderId="9" xfId="0" applyFont="1" applyFill="1" applyBorder="1" applyAlignment="1">
      <alignment horizontal="left" vertical="center" wrapText="1"/>
    </xf>
    <xf numFmtId="0" fontId="12" fillId="4" borderId="9" xfId="0" applyFont="1" applyFill="1" applyBorder="1" applyAlignment="1">
      <alignment horizontal="left" vertical="center"/>
    </xf>
    <xf numFmtId="186" fontId="36" fillId="2" borderId="2" xfId="0" applyNumberFormat="1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180" fontId="33" fillId="4" borderId="6" xfId="0" applyNumberFormat="1" applyFont="1" applyFill="1" applyBorder="1" applyAlignment="1">
      <alignment horizontal="center" vertical="center"/>
    </xf>
    <xf numFmtId="189" fontId="28" fillId="8" borderId="7" xfId="0" applyNumberFormat="1" applyFont="1" applyFill="1" applyBorder="1" applyAlignment="1">
      <alignment horizontal="center" vertical="center"/>
    </xf>
    <xf numFmtId="189" fontId="33" fillId="8" borderId="12" xfId="0" applyNumberFormat="1" applyFont="1" applyFill="1" applyBorder="1" applyAlignment="1">
      <alignment horizontal="center" vertical="center"/>
    </xf>
    <xf numFmtId="189" fontId="33" fillId="7" borderId="12" xfId="0" applyNumberFormat="1" applyFont="1" applyFill="1" applyBorder="1" applyAlignment="1">
      <alignment horizontal="center" vertical="center"/>
    </xf>
    <xf numFmtId="186" fontId="36" fillId="4" borderId="13" xfId="0" applyNumberFormat="1" applyFont="1" applyFill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189" fontId="13" fillId="4" borderId="32" xfId="0" applyNumberFormat="1" applyFont="1" applyFill="1" applyBorder="1" applyAlignment="1">
      <alignment horizontal="center" vertical="center"/>
    </xf>
    <xf numFmtId="189" fontId="13" fillId="7" borderId="32" xfId="0" applyNumberFormat="1" applyFont="1" applyFill="1" applyBorder="1" applyAlignment="1">
      <alignment horizontal="center" vertical="center"/>
    </xf>
    <xf numFmtId="0" fontId="33" fillId="3" borderId="21" xfId="0" applyNumberFormat="1" applyFont="1" applyFill="1" applyBorder="1" applyAlignment="1">
      <alignment horizontal="center" vertical="center"/>
    </xf>
    <xf numFmtId="0" fontId="33" fillId="3" borderId="21" xfId="0" applyFont="1" applyFill="1" applyBorder="1" applyAlignment="1">
      <alignment horizontal="center" vertical="center"/>
    </xf>
    <xf numFmtId="0" fontId="33" fillId="3" borderId="12" xfId="0" applyNumberFormat="1" applyFont="1" applyFill="1" applyBorder="1" applyAlignment="1">
      <alignment horizontal="center" vertical="center"/>
    </xf>
    <xf numFmtId="0" fontId="33" fillId="3" borderId="12" xfId="0" applyNumberFormat="1" applyFont="1" applyFill="1" applyBorder="1" applyAlignment="1">
      <alignment horizontal="left" vertical="center"/>
    </xf>
    <xf numFmtId="0" fontId="35" fillId="3" borderId="12" xfId="0" applyFont="1" applyFill="1" applyBorder="1" applyAlignment="1">
      <alignment horizontal="left" vertical="center"/>
    </xf>
    <xf numFmtId="0" fontId="33" fillId="3" borderId="12" xfId="0" applyFont="1" applyFill="1" applyBorder="1" applyAlignment="1">
      <alignment horizontal="left" vertical="center"/>
    </xf>
    <xf numFmtId="186" fontId="16" fillId="8" borderId="37" xfId="0" applyNumberFormat="1" applyFont="1" applyFill="1" applyBorder="1" applyAlignment="1">
      <alignment horizontal="center" vertical="center"/>
    </xf>
    <xf numFmtId="186" fontId="43" fillId="8" borderId="2" xfId="0" applyNumberFormat="1" applyFont="1" applyFill="1" applyBorder="1" applyAlignment="1">
      <alignment horizontal="center" vertical="center"/>
    </xf>
    <xf numFmtId="0" fontId="13" fillId="5" borderId="13" xfId="0" applyNumberFormat="1" applyFont="1" applyFill="1" applyBorder="1" applyAlignment="1" applyProtection="1">
      <alignment horizontal="center" vertical="center"/>
    </xf>
    <xf numFmtId="189" fontId="13" fillId="0" borderId="32" xfId="0" applyNumberFormat="1" applyFont="1" applyFill="1" applyBorder="1" applyAlignment="1">
      <alignment horizontal="center" vertical="center"/>
    </xf>
    <xf numFmtId="177" fontId="12" fillId="0" borderId="2" xfId="0" applyNumberFormat="1" applyFont="1" applyBorder="1" applyAlignment="1">
      <alignment horizontal="center" vertical="center"/>
    </xf>
    <xf numFmtId="187" fontId="12" fillId="0" borderId="2" xfId="0" applyNumberFormat="1" applyFont="1" applyBorder="1" applyAlignment="1">
      <alignment horizontal="center" vertical="center"/>
    </xf>
    <xf numFmtId="177" fontId="12" fillId="0" borderId="13" xfId="0" applyNumberFormat="1" applyFont="1" applyBorder="1" applyAlignment="1">
      <alignment horizontal="center" vertical="center"/>
    </xf>
    <xf numFmtId="177" fontId="12" fillId="3" borderId="2" xfId="0" applyNumberFormat="1" applyFont="1" applyFill="1" applyBorder="1" applyAlignment="1">
      <alignment horizontal="center" vertical="center"/>
    </xf>
    <xf numFmtId="187" fontId="12" fillId="3" borderId="2" xfId="0" applyNumberFormat="1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77" fontId="12" fillId="3" borderId="13" xfId="0" applyNumberFormat="1" applyFont="1" applyFill="1" applyBorder="1" applyAlignment="1">
      <alignment horizontal="center" vertical="center"/>
    </xf>
    <xf numFmtId="0" fontId="12" fillId="3" borderId="20" xfId="0" applyFont="1" applyFill="1" applyBorder="1" applyAlignment="1">
      <alignment horizontal="center" vertical="center"/>
    </xf>
    <xf numFmtId="177" fontId="12" fillId="4" borderId="2" xfId="0" applyNumberFormat="1" applyFont="1" applyFill="1" applyBorder="1" applyAlignment="1" applyProtection="1">
      <alignment horizontal="center" vertical="center"/>
    </xf>
    <xf numFmtId="186" fontId="33" fillId="9" borderId="2" xfId="0" applyNumberFormat="1" applyFont="1" applyFill="1" applyBorder="1" applyAlignment="1">
      <alignment horizontal="center" vertical="center"/>
    </xf>
    <xf numFmtId="186" fontId="34" fillId="9" borderId="2" xfId="0" applyNumberFormat="1" applyFont="1" applyFill="1" applyBorder="1" applyAlignment="1">
      <alignment horizontal="center" vertical="center"/>
    </xf>
    <xf numFmtId="1" fontId="36" fillId="3" borderId="2" xfId="0" applyNumberFormat="1" applyFont="1" applyFill="1" applyBorder="1" applyAlignment="1">
      <alignment horizontal="center" vertical="center"/>
    </xf>
    <xf numFmtId="186" fontId="33" fillId="0" borderId="2" xfId="0" applyNumberFormat="1" applyFont="1" applyBorder="1" applyAlignment="1">
      <alignment horizontal="center" vertical="center"/>
    </xf>
    <xf numFmtId="186" fontId="34" fillId="0" borderId="2" xfId="0" applyNumberFormat="1" applyFont="1" applyBorder="1" applyAlignment="1">
      <alignment horizontal="center" vertical="center"/>
    </xf>
    <xf numFmtId="177" fontId="15" fillId="5" borderId="12" xfId="0" applyNumberFormat="1" applyFont="1" applyFill="1" applyBorder="1" applyAlignment="1">
      <alignment horizontal="center" vertical="center"/>
    </xf>
    <xf numFmtId="177" fontId="12" fillId="5" borderId="2" xfId="0" applyNumberFormat="1" applyFont="1" applyFill="1" applyBorder="1" applyAlignment="1" applyProtection="1">
      <alignment horizontal="center" vertical="center"/>
    </xf>
    <xf numFmtId="177" fontId="13" fillId="7" borderId="2" xfId="0" applyNumberFormat="1" applyFont="1" applyFill="1" applyBorder="1" applyAlignment="1" applyProtection="1">
      <alignment horizontal="center" vertical="center"/>
    </xf>
    <xf numFmtId="177" fontId="12" fillId="7" borderId="2" xfId="0" applyNumberFormat="1" applyFont="1" applyFill="1" applyBorder="1" applyAlignment="1" applyProtection="1">
      <alignment horizontal="center" vertical="center"/>
    </xf>
    <xf numFmtId="177" fontId="13" fillId="5" borderId="2" xfId="0" applyNumberFormat="1" applyFont="1" applyFill="1" applyBorder="1" applyAlignment="1" applyProtection="1">
      <alignment horizontal="center" vertical="center"/>
    </xf>
    <xf numFmtId="177" fontId="12" fillId="5" borderId="2" xfId="0" applyNumberFormat="1" applyFont="1" applyFill="1" applyBorder="1" applyAlignment="1">
      <alignment horizontal="center" vertical="center"/>
    </xf>
    <xf numFmtId="177" fontId="13" fillId="4" borderId="2" xfId="0" applyNumberFormat="1" applyFont="1" applyFill="1" applyBorder="1" applyAlignment="1" applyProtection="1">
      <alignment horizontal="center" vertical="center"/>
    </xf>
    <xf numFmtId="177" fontId="12" fillId="5" borderId="37" xfId="0" applyNumberFormat="1" applyFont="1" applyFill="1" applyBorder="1" applyAlignment="1" applyProtection="1">
      <alignment horizontal="center" vertical="center"/>
    </xf>
    <xf numFmtId="177" fontId="12" fillId="5" borderId="11" xfId="0" applyNumberFormat="1" applyFont="1" applyFill="1" applyBorder="1" applyAlignment="1" applyProtection="1">
      <alignment horizontal="center" vertical="center"/>
    </xf>
    <xf numFmtId="177" fontId="12" fillId="7" borderId="2" xfId="0" applyNumberFormat="1" applyFont="1" applyFill="1" applyBorder="1" applyAlignment="1">
      <alignment horizontal="center" vertical="center"/>
    </xf>
    <xf numFmtId="0" fontId="36" fillId="9" borderId="2" xfId="0" applyFont="1" applyFill="1" applyBorder="1" applyAlignment="1">
      <alignment horizontal="center" vertical="center"/>
    </xf>
    <xf numFmtId="189" fontId="28" fillId="4" borderId="25" xfId="0" applyNumberFormat="1" applyFont="1" applyFill="1" applyBorder="1" applyAlignment="1">
      <alignment horizontal="center" vertical="center"/>
    </xf>
    <xf numFmtId="189" fontId="33" fillId="7" borderId="1" xfId="0" applyNumberFormat="1" applyFont="1" applyFill="1" applyBorder="1" applyAlignment="1">
      <alignment horizontal="center" vertical="center"/>
    </xf>
    <xf numFmtId="176" fontId="33" fillId="8" borderId="25" xfId="15" applyNumberFormat="1" applyFont="1" applyFill="1" applyBorder="1" applyAlignment="1">
      <alignment horizontal="center" vertical="center"/>
    </xf>
    <xf numFmtId="196" fontId="28" fillId="4" borderId="20" xfId="0" applyNumberFormat="1" applyFont="1" applyFill="1" applyBorder="1" applyAlignment="1">
      <alignment horizontal="center" vertical="center"/>
    </xf>
    <xf numFmtId="196" fontId="28" fillId="8" borderId="20" xfId="0" applyNumberFormat="1" applyFont="1" applyFill="1" applyBorder="1" applyAlignment="1">
      <alignment horizontal="center" vertical="center"/>
    </xf>
    <xf numFmtId="196" fontId="33" fillId="8" borderId="58" xfId="0" applyNumberFormat="1" applyFont="1" applyFill="1" applyBorder="1" applyAlignment="1">
      <alignment horizontal="center" vertical="center"/>
    </xf>
    <xf numFmtId="196" fontId="33" fillId="8" borderId="20" xfId="0" applyNumberFormat="1" applyFont="1" applyFill="1" applyBorder="1" applyAlignment="1">
      <alignment horizontal="center" vertical="center"/>
    </xf>
    <xf numFmtId="196" fontId="33" fillId="7" borderId="20" xfId="0" applyNumberFormat="1" applyFont="1" applyFill="1" applyBorder="1" applyAlignment="1">
      <alignment horizontal="center" vertical="center"/>
    </xf>
    <xf numFmtId="196" fontId="33" fillId="3" borderId="20" xfId="0" applyNumberFormat="1" applyFont="1" applyFill="1" applyBorder="1" applyAlignment="1">
      <alignment horizontal="center" vertical="center"/>
    </xf>
    <xf numFmtId="196" fontId="33" fillId="9" borderId="20" xfId="0" applyNumberFormat="1" applyFont="1" applyFill="1" applyBorder="1" applyAlignment="1">
      <alignment horizontal="center" vertical="center"/>
    </xf>
    <xf numFmtId="196" fontId="13" fillId="8" borderId="26" xfId="0" applyNumberFormat="1" applyFont="1" applyFill="1" applyBorder="1" applyAlignment="1">
      <alignment horizontal="right" vertical="center"/>
    </xf>
    <xf numFmtId="189" fontId="33" fillId="4" borderId="12" xfId="0" applyNumberFormat="1" applyFont="1" applyFill="1" applyBorder="1" applyAlignment="1">
      <alignment horizontal="center" vertical="center"/>
    </xf>
    <xf numFmtId="0" fontId="28" fillId="8" borderId="2" xfId="0" applyFont="1" applyFill="1" applyBorder="1" applyAlignment="1">
      <alignment horizontal="center" vertical="center"/>
    </xf>
    <xf numFmtId="180" fontId="33" fillId="8" borderId="6" xfId="0" applyNumberFormat="1" applyFont="1" applyFill="1" applyBorder="1" applyAlignment="1">
      <alignment horizontal="center" vertical="center"/>
    </xf>
    <xf numFmtId="180" fontId="33" fillId="8" borderId="2" xfId="0" applyNumberFormat="1" applyFont="1" applyFill="1" applyBorder="1" applyAlignment="1">
      <alignment horizontal="center" vertical="center"/>
    </xf>
    <xf numFmtId="180" fontId="33" fillId="9" borderId="2" xfId="0" applyNumberFormat="1" applyFont="1" applyFill="1" applyBorder="1" applyAlignment="1">
      <alignment horizontal="center" vertical="center"/>
    </xf>
    <xf numFmtId="180" fontId="13" fillId="8" borderId="2" xfId="0" applyNumberFormat="1" applyFont="1" applyFill="1" applyBorder="1" applyAlignment="1">
      <alignment horizontal="right" vertical="center"/>
    </xf>
    <xf numFmtId="1" fontId="33" fillId="0" borderId="2" xfId="0" applyNumberFormat="1" applyFont="1" applyBorder="1" applyAlignment="1">
      <alignment horizontal="center" vertical="center"/>
    </xf>
    <xf numFmtId="185" fontId="34" fillId="7" borderId="12" xfId="0" applyNumberFormat="1" applyFont="1" applyFill="1" applyBorder="1" applyAlignment="1">
      <alignment horizontal="center" vertical="center"/>
    </xf>
    <xf numFmtId="185" fontId="34" fillId="4" borderId="12" xfId="0" applyNumberFormat="1" applyFont="1" applyFill="1" applyBorder="1" applyAlignment="1">
      <alignment horizontal="center" vertical="center"/>
    </xf>
    <xf numFmtId="1" fontId="33" fillId="3" borderId="2" xfId="0" applyNumberFormat="1" applyFont="1" applyFill="1" applyBorder="1" applyAlignment="1">
      <alignment horizontal="center" vertical="center"/>
    </xf>
    <xf numFmtId="0" fontId="0" fillId="2" borderId="2" xfId="0" applyFill="1" applyBorder="1"/>
    <xf numFmtId="0" fontId="33" fillId="4" borderId="0" xfId="0" applyFont="1" applyFill="1" applyAlignment="1">
      <alignment horizontal="right" vertical="center"/>
    </xf>
    <xf numFmtId="0" fontId="33" fillId="7" borderId="0" xfId="0" applyFont="1" applyFill="1" applyAlignment="1">
      <alignment horizontal="right" vertical="center"/>
    </xf>
    <xf numFmtId="176" fontId="34" fillId="7" borderId="12" xfId="15" applyNumberFormat="1" applyFont="1" applyFill="1" applyBorder="1" applyAlignment="1">
      <alignment horizontal="center" vertical="center"/>
    </xf>
    <xf numFmtId="176" fontId="33" fillId="0" borderId="12" xfId="0" applyNumberFormat="1" applyFont="1" applyFill="1" applyBorder="1" applyAlignment="1">
      <alignment horizontal="center" vertical="center"/>
    </xf>
    <xf numFmtId="176" fontId="33" fillId="4" borderId="32" xfId="0" applyNumberFormat="1" applyFont="1" applyFill="1" applyBorder="1" applyAlignment="1">
      <alignment horizontal="center" vertical="center"/>
    </xf>
    <xf numFmtId="188" fontId="33" fillId="8" borderId="11" xfId="0" applyNumberFormat="1" applyFont="1" applyFill="1" applyBorder="1" applyAlignment="1">
      <alignment horizontal="center" vertical="center"/>
    </xf>
    <xf numFmtId="186" fontId="33" fillId="4" borderId="11" xfId="0" applyNumberFormat="1" applyFont="1" applyFill="1" applyBorder="1" applyAlignment="1">
      <alignment horizontal="center" vertical="center"/>
    </xf>
    <xf numFmtId="185" fontId="34" fillId="8" borderId="11" xfId="0" applyNumberFormat="1" applyFont="1" applyFill="1" applyBorder="1" applyAlignment="1">
      <alignment horizontal="center" vertical="center"/>
    </xf>
    <xf numFmtId="176" fontId="33" fillId="4" borderId="27" xfId="0" applyNumberFormat="1" applyFont="1" applyFill="1" applyBorder="1" applyAlignment="1">
      <alignment horizontal="center" vertical="center"/>
    </xf>
    <xf numFmtId="1" fontId="33" fillId="4" borderId="2" xfId="0" applyNumberFormat="1" applyFont="1" applyFill="1" applyBorder="1" applyAlignment="1">
      <alignment horizontal="center" vertical="center"/>
    </xf>
    <xf numFmtId="1" fontId="33" fillId="7" borderId="2" xfId="0" applyNumberFormat="1" applyFont="1" applyFill="1" applyBorder="1" applyAlignment="1">
      <alignment horizontal="center" vertical="center"/>
    </xf>
    <xf numFmtId="177" fontId="28" fillId="4" borderId="27" xfId="0" applyNumberFormat="1" applyFont="1" applyFill="1" applyBorder="1" applyAlignment="1">
      <alignment horizontal="center" vertical="center"/>
    </xf>
    <xf numFmtId="177" fontId="28" fillId="8" borderId="27" xfId="0" applyNumberFormat="1" applyFont="1" applyFill="1" applyBorder="1" applyAlignment="1">
      <alignment horizontal="center" vertical="center"/>
    </xf>
    <xf numFmtId="177" fontId="28" fillId="8" borderId="7" xfId="0" applyNumberFormat="1" applyFont="1" applyFill="1" applyBorder="1" applyAlignment="1">
      <alignment horizontal="center" vertical="center"/>
    </xf>
    <xf numFmtId="177" fontId="33" fillId="8" borderId="27" xfId="0" applyNumberFormat="1" applyFont="1" applyFill="1" applyBorder="1" applyAlignment="1">
      <alignment horizontal="center" vertical="center"/>
    </xf>
    <xf numFmtId="177" fontId="33" fillId="7" borderId="27" xfId="0" applyNumberFormat="1" applyFont="1" applyFill="1" applyBorder="1" applyAlignment="1">
      <alignment horizontal="center" vertical="center"/>
    </xf>
    <xf numFmtId="177" fontId="13" fillId="8" borderId="27" xfId="0" applyNumberFormat="1" applyFont="1" applyFill="1" applyBorder="1" applyAlignment="1">
      <alignment horizontal="right" vertical="center"/>
    </xf>
    <xf numFmtId="0" fontId="33" fillId="0" borderId="12" xfId="0" applyFont="1" applyBorder="1" applyAlignment="1">
      <alignment horizontal="left" vertical="center"/>
    </xf>
    <xf numFmtId="3" fontId="12" fillId="8" borderId="21" xfId="3" applyNumberFormat="1" applyFont="1" applyFill="1" applyBorder="1" applyAlignment="1">
      <alignment horizontal="center" vertical="center"/>
    </xf>
    <xf numFmtId="177" fontId="12" fillId="4" borderId="13" xfId="0" applyNumberFormat="1" applyFont="1" applyFill="1" applyBorder="1" applyAlignment="1" applyProtection="1">
      <alignment horizontal="center" vertical="center" wrapText="1"/>
    </xf>
    <xf numFmtId="177" fontId="11" fillId="4" borderId="12" xfId="0" applyNumberFormat="1" applyFont="1" applyFill="1" applyBorder="1" applyAlignment="1" applyProtection="1">
      <alignment horizontal="center" vertical="center" wrapText="1"/>
    </xf>
    <xf numFmtId="0" fontId="28" fillId="4" borderId="13" xfId="0" applyNumberFormat="1" applyFont="1" applyFill="1" applyBorder="1" applyAlignment="1">
      <alignment horizontal="center" vertical="center"/>
    </xf>
    <xf numFmtId="189" fontId="28" fillId="4" borderId="13" xfId="0" applyNumberFormat="1" applyFont="1" applyFill="1" applyBorder="1" applyAlignment="1">
      <alignment horizontal="center" vertical="center"/>
    </xf>
    <xf numFmtId="189" fontId="28" fillId="4" borderId="12" xfId="0" applyNumberFormat="1" applyFont="1" applyFill="1" applyBorder="1" applyAlignment="1">
      <alignment horizontal="center" vertical="center"/>
    </xf>
    <xf numFmtId="176" fontId="12" fillId="4" borderId="12" xfId="3" applyNumberFormat="1" applyFont="1" applyFill="1" applyBorder="1" applyAlignment="1" applyProtection="1">
      <alignment horizontal="center" vertical="center"/>
    </xf>
    <xf numFmtId="192" fontId="12" fillId="4" borderId="25" xfId="3" applyNumberFormat="1" applyFont="1" applyFill="1" applyBorder="1" applyAlignment="1" applyProtection="1">
      <alignment horizontal="center" vertical="center"/>
    </xf>
    <xf numFmtId="177" fontId="28" fillId="4" borderId="2" xfId="3" applyNumberFormat="1" applyFont="1" applyFill="1" applyBorder="1" applyAlignment="1">
      <alignment horizontal="center" vertical="center"/>
    </xf>
    <xf numFmtId="176" fontId="36" fillId="4" borderId="12" xfId="3" applyNumberFormat="1" applyFont="1" applyFill="1" applyBorder="1" applyAlignment="1" applyProtection="1">
      <alignment horizontal="center" vertical="center"/>
    </xf>
    <xf numFmtId="177" fontId="12" fillId="4" borderId="27" xfId="3" applyNumberFormat="1" applyFont="1" applyFill="1" applyBorder="1" applyAlignment="1" applyProtection="1">
      <alignment horizontal="center" vertical="center"/>
    </xf>
    <xf numFmtId="177" fontId="33" fillId="4" borderId="27" xfId="3" applyNumberFormat="1" applyFont="1" applyFill="1" applyBorder="1" applyAlignment="1">
      <alignment horizontal="center" vertical="center"/>
    </xf>
    <xf numFmtId="180" fontId="36" fillId="4" borderId="13" xfId="3" applyNumberFormat="1" applyFont="1" applyFill="1" applyBorder="1" applyAlignment="1">
      <alignment horizontal="center" vertical="center"/>
    </xf>
    <xf numFmtId="0" fontId="13" fillId="4" borderId="0" xfId="0" applyFont="1" applyFill="1"/>
    <xf numFmtId="0" fontId="23" fillId="4" borderId="0" xfId="0" applyFont="1" applyFill="1"/>
    <xf numFmtId="0" fontId="33" fillId="4" borderId="9" xfId="0" applyFont="1" applyFill="1" applyBorder="1"/>
    <xf numFmtId="0" fontId="33" fillId="4" borderId="21" xfId="0" applyFont="1" applyFill="1" applyBorder="1" applyAlignment="1">
      <alignment horizontal="center"/>
    </xf>
    <xf numFmtId="0" fontId="10" fillId="4" borderId="0" xfId="0" applyFont="1" applyFill="1" applyAlignment="1">
      <alignment horizontal="center"/>
    </xf>
    <xf numFmtId="0" fontId="28" fillId="4" borderId="21" xfId="0" applyFont="1" applyFill="1" applyBorder="1" applyAlignment="1">
      <alignment horizontal="center" vertical="center"/>
    </xf>
    <xf numFmtId="0" fontId="33" fillId="4" borderId="0" xfId="0" applyFont="1" applyFill="1"/>
    <xf numFmtId="180" fontId="36" fillId="4" borderId="2" xfId="0" applyNumberFormat="1" applyFont="1" applyFill="1" applyBorder="1" applyAlignment="1">
      <alignment horizontal="left" vertical="center"/>
    </xf>
    <xf numFmtId="186" fontId="33" fillId="4" borderId="0" xfId="0" applyNumberFormat="1" applyFont="1" applyFill="1"/>
    <xf numFmtId="177" fontId="33" fillId="4" borderId="0" xfId="0" applyNumberFormat="1" applyFont="1" applyFill="1"/>
    <xf numFmtId="180" fontId="33" fillId="4" borderId="0" xfId="0" applyNumberFormat="1" applyFont="1" applyFill="1"/>
    <xf numFmtId="190" fontId="11" fillId="4" borderId="54" xfId="0" applyNumberFormat="1" applyFont="1" applyFill="1" applyBorder="1" applyAlignment="1" applyProtection="1">
      <alignment horizontal="center" vertical="center"/>
    </xf>
    <xf numFmtId="177" fontId="11" fillId="4" borderId="1" xfId="0" applyNumberFormat="1" applyFont="1" applyFill="1" applyBorder="1" applyAlignment="1" applyProtection="1">
      <alignment horizontal="center" vertical="center" wrapText="1"/>
    </xf>
    <xf numFmtId="0" fontId="13" fillId="4" borderId="9" xfId="0" applyNumberFormat="1" applyFont="1" applyFill="1" applyBorder="1" applyAlignment="1" applyProtection="1">
      <alignment horizontal="center" vertical="center"/>
    </xf>
    <xf numFmtId="0" fontId="10" fillId="4" borderId="9" xfId="0" applyFont="1" applyFill="1" applyBorder="1"/>
    <xf numFmtId="0" fontId="10" fillId="4" borderId="9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left" vertical="center"/>
    </xf>
    <xf numFmtId="190" fontId="10" fillId="4" borderId="0" xfId="0" applyNumberFormat="1" applyFont="1" applyFill="1" applyBorder="1" applyAlignment="1">
      <alignment horizontal="center"/>
    </xf>
    <xf numFmtId="0" fontId="10" fillId="4" borderId="0" xfId="0" applyFont="1" applyFill="1" applyBorder="1"/>
    <xf numFmtId="190" fontId="10" fillId="4" borderId="28" xfId="0" applyNumberFormat="1" applyFont="1" applyFill="1" applyBorder="1" applyAlignment="1">
      <alignment horizontal="center"/>
    </xf>
    <xf numFmtId="177" fontId="12" fillId="4" borderId="25" xfId="0" applyNumberFormat="1" applyFont="1" applyFill="1" applyBorder="1" applyAlignment="1" applyProtection="1">
      <alignment horizontal="center" vertical="center"/>
    </xf>
    <xf numFmtId="177" fontId="12" fillId="4" borderId="13" xfId="0" applyNumberFormat="1" applyFont="1" applyFill="1" applyBorder="1" applyAlignment="1" applyProtection="1">
      <alignment horizontal="center" vertical="center"/>
    </xf>
    <xf numFmtId="186" fontId="16" fillId="5" borderId="29" xfId="0" applyNumberFormat="1" applyFont="1" applyFill="1" applyBorder="1" applyAlignment="1" applyProtection="1">
      <alignment horizontal="center" vertical="center"/>
    </xf>
    <xf numFmtId="186" fontId="46" fillId="5" borderId="20" xfId="0" applyNumberFormat="1" applyFont="1" applyFill="1" applyBorder="1" applyAlignment="1" applyProtection="1">
      <alignment horizontal="center" vertical="center"/>
    </xf>
    <xf numFmtId="186" fontId="36" fillId="5" borderId="39" xfId="0" applyNumberFormat="1" applyFont="1" applyFill="1" applyBorder="1" applyAlignment="1" applyProtection="1">
      <alignment horizontal="center" vertical="center"/>
    </xf>
    <xf numFmtId="186" fontId="36" fillId="5" borderId="34" xfId="0" applyNumberFormat="1" applyFont="1" applyFill="1" applyBorder="1" applyAlignment="1">
      <alignment horizontal="center" vertical="center"/>
    </xf>
    <xf numFmtId="186" fontId="36" fillId="5" borderId="13" xfId="0" applyNumberFormat="1" applyFont="1" applyFill="1" applyBorder="1" applyAlignment="1" applyProtection="1">
      <alignment horizontal="center" vertical="center"/>
    </xf>
    <xf numFmtId="186" fontId="45" fillId="5" borderId="20" xfId="0" applyNumberFormat="1" applyFont="1" applyFill="1" applyBorder="1" applyAlignment="1" applyProtection="1">
      <alignment horizontal="center" vertical="center"/>
    </xf>
    <xf numFmtId="186" fontId="16" fillId="5" borderId="39" xfId="0" applyNumberFormat="1" applyFont="1" applyFill="1" applyBorder="1" applyAlignment="1">
      <alignment horizontal="center" vertical="center"/>
    </xf>
    <xf numFmtId="186" fontId="43" fillId="5" borderId="20" xfId="0" applyNumberFormat="1" applyFont="1" applyFill="1" applyBorder="1" applyAlignment="1">
      <alignment horizontal="center" vertical="center"/>
    </xf>
    <xf numFmtId="186" fontId="36" fillId="0" borderId="20" xfId="0" applyNumberFormat="1" applyFont="1" applyBorder="1" applyAlignment="1">
      <alignment horizontal="center" vertical="center"/>
    </xf>
    <xf numFmtId="186" fontId="33" fillId="0" borderId="20" xfId="0" applyNumberFormat="1" applyFont="1" applyBorder="1" applyAlignment="1">
      <alignment horizontal="center" vertical="center"/>
    </xf>
    <xf numFmtId="186" fontId="34" fillId="0" borderId="20" xfId="0" applyNumberFormat="1" applyFont="1" applyBorder="1" applyAlignment="1">
      <alignment horizontal="center" vertical="center"/>
    </xf>
    <xf numFmtId="186" fontId="36" fillId="2" borderId="20" xfId="0" applyNumberFormat="1" applyFont="1" applyFill="1" applyBorder="1" applyAlignment="1">
      <alignment horizontal="center" vertical="center"/>
    </xf>
    <xf numFmtId="186" fontId="16" fillId="5" borderId="20" xfId="0" applyNumberFormat="1" applyFont="1" applyFill="1" applyBorder="1" applyAlignment="1" applyProtection="1">
      <alignment horizontal="center" vertical="center"/>
    </xf>
    <xf numFmtId="186" fontId="47" fillId="5" borderId="20" xfId="0" applyNumberFormat="1" applyFont="1" applyFill="1" applyBorder="1" applyAlignment="1">
      <alignment horizontal="center" vertical="center"/>
    </xf>
    <xf numFmtId="186" fontId="47" fillId="7" borderId="20" xfId="0" applyNumberFormat="1" applyFont="1" applyFill="1" applyBorder="1" applyAlignment="1">
      <alignment horizontal="center" vertical="center"/>
    </xf>
    <xf numFmtId="186" fontId="48" fillId="5" borderId="20" xfId="0" applyNumberFormat="1" applyFont="1" applyFill="1" applyBorder="1" applyAlignment="1">
      <alignment horizontal="center" vertical="center"/>
    </xf>
    <xf numFmtId="186" fontId="36" fillId="5" borderId="13" xfId="0" applyNumberFormat="1" applyFont="1" applyFill="1" applyBorder="1" applyAlignment="1">
      <alignment horizontal="center" vertical="center"/>
    </xf>
    <xf numFmtId="186" fontId="36" fillId="7" borderId="13" xfId="0" applyNumberFormat="1" applyFont="1" applyFill="1" applyBorder="1" applyAlignment="1">
      <alignment horizontal="center" vertical="center"/>
    </xf>
    <xf numFmtId="176" fontId="16" fillId="8" borderId="37" xfId="0" applyNumberFormat="1" applyFont="1" applyFill="1" applyBorder="1" applyAlignment="1" applyProtection="1">
      <alignment horizontal="center" vertical="center"/>
    </xf>
    <xf numFmtId="176" fontId="43" fillId="8" borderId="2" xfId="0" applyNumberFormat="1" applyFont="1" applyFill="1" applyBorder="1" applyAlignment="1" applyProtection="1">
      <alignment horizontal="center" vertical="center"/>
    </xf>
    <xf numFmtId="176" fontId="36" fillId="8" borderId="11" xfId="0" applyNumberFormat="1" applyFont="1" applyFill="1" applyBorder="1" applyAlignment="1">
      <alignment horizontal="center" vertical="center"/>
    </xf>
    <xf numFmtId="176" fontId="36" fillId="8" borderId="2" xfId="0" applyNumberFormat="1" applyFont="1" applyFill="1" applyBorder="1" applyAlignment="1">
      <alignment horizontal="center" vertical="center"/>
    </xf>
    <xf numFmtId="176" fontId="33" fillId="8" borderId="2" xfId="0" applyNumberFormat="1" applyFont="1" applyFill="1" applyBorder="1" applyAlignment="1" applyProtection="1">
      <alignment horizontal="center" vertical="center"/>
    </xf>
    <xf numFmtId="176" fontId="36" fillId="8" borderId="2" xfId="0" applyNumberFormat="1" applyFont="1" applyFill="1" applyBorder="1" applyAlignment="1" applyProtection="1">
      <alignment horizontal="center" vertical="center"/>
    </xf>
    <xf numFmtId="176" fontId="34" fillId="8" borderId="2" xfId="0" applyNumberFormat="1" applyFont="1" applyFill="1" applyBorder="1" applyAlignment="1" applyProtection="1">
      <alignment horizontal="center" vertical="center"/>
    </xf>
    <xf numFmtId="176" fontId="34" fillId="8" borderId="2" xfId="0" applyNumberFormat="1" applyFont="1" applyFill="1" applyBorder="1" applyAlignment="1">
      <alignment horizontal="center" vertical="center"/>
    </xf>
    <xf numFmtId="176" fontId="36" fillId="8" borderId="12" xfId="0" applyNumberFormat="1" applyFont="1" applyFill="1" applyBorder="1" applyAlignment="1">
      <alignment horizontal="center" vertical="center"/>
    </xf>
    <xf numFmtId="183" fontId="16" fillId="5" borderId="2" xfId="0" applyNumberFormat="1" applyFont="1" applyFill="1" applyBorder="1" applyAlignment="1" applyProtection="1">
      <alignment horizontal="center" vertical="center"/>
    </xf>
    <xf numFmtId="183" fontId="47" fillId="5" borderId="2" xfId="0" applyNumberFormat="1" applyFont="1" applyFill="1" applyBorder="1" applyAlignment="1">
      <alignment horizontal="center" vertical="center"/>
    </xf>
    <xf numFmtId="183" fontId="47" fillId="7" borderId="2" xfId="0" applyNumberFormat="1" applyFont="1" applyFill="1" applyBorder="1" applyAlignment="1">
      <alignment horizontal="center" vertical="center"/>
    </xf>
    <xf numFmtId="183" fontId="48" fillId="5" borderId="2" xfId="0" applyNumberFormat="1" applyFont="1" applyFill="1" applyBorder="1" applyAlignment="1">
      <alignment horizontal="center" vertical="center"/>
    </xf>
    <xf numFmtId="176" fontId="16" fillId="5" borderId="37" xfId="0" applyNumberFormat="1" applyFont="1" applyFill="1" applyBorder="1" applyAlignment="1">
      <alignment horizontal="center" vertical="center"/>
    </xf>
    <xf numFmtId="176" fontId="43" fillId="5" borderId="2" xfId="0" applyNumberFormat="1" applyFont="1" applyFill="1" applyBorder="1" applyAlignment="1">
      <alignment horizontal="center" vertical="center"/>
    </xf>
    <xf numFmtId="176" fontId="36" fillId="0" borderId="2" xfId="0" applyNumberFormat="1" applyFont="1" applyBorder="1" applyAlignment="1">
      <alignment horizontal="center" vertical="center"/>
    </xf>
    <xf numFmtId="176" fontId="33" fillId="0" borderId="2" xfId="0" applyNumberFormat="1" applyFont="1" applyBorder="1" applyAlignment="1">
      <alignment horizontal="center" vertical="center"/>
    </xf>
    <xf numFmtId="176" fontId="34" fillId="0" borderId="2" xfId="0" applyNumberFormat="1" applyFont="1" applyBorder="1" applyAlignment="1">
      <alignment horizontal="center" vertical="center"/>
    </xf>
    <xf numFmtId="176" fontId="36" fillId="2" borderId="2" xfId="0" applyNumberFormat="1" applyFont="1" applyFill="1" applyBorder="1" applyAlignment="1">
      <alignment horizontal="center" vertical="center"/>
    </xf>
    <xf numFmtId="0" fontId="28" fillId="2" borderId="12" xfId="0" applyNumberFormat="1" applyFont="1" applyFill="1" applyBorder="1" applyAlignment="1">
      <alignment horizontal="center" vertical="center"/>
    </xf>
    <xf numFmtId="0" fontId="72" fillId="4" borderId="19" xfId="0" applyNumberFormat="1" applyFont="1" applyFill="1" applyBorder="1" applyAlignment="1" applyProtection="1">
      <alignment horizontal="left" vertical="center"/>
    </xf>
    <xf numFmtId="183" fontId="47" fillId="4" borderId="13" xfId="0" applyNumberFormat="1" applyFont="1" applyFill="1" applyBorder="1" applyAlignment="1" applyProtection="1">
      <alignment horizontal="center" vertical="center" wrapText="1"/>
    </xf>
    <xf numFmtId="183" fontId="36" fillId="4" borderId="13" xfId="0" applyNumberFormat="1" applyFont="1" applyFill="1" applyBorder="1" applyAlignment="1" applyProtection="1">
      <alignment horizontal="center" vertical="center"/>
    </xf>
    <xf numFmtId="183" fontId="34" fillId="0" borderId="2" xfId="0" applyNumberFormat="1" applyFont="1" applyBorder="1" applyAlignment="1">
      <alignment horizontal="center" vertical="center"/>
    </xf>
    <xf numFmtId="183" fontId="36" fillId="4" borderId="13" xfId="0" applyNumberFormat="1" applyFont="1" applyFill="1" applyBorder="1" applyAlignment="1">
      <alignment horizontal="center" vertical="center"/>
    </xf>
    <xf numFmtId="183" fontId="33" fillId="4" borderId="0" xfId="0" applyNumberFormat="1" applyFont="1" applyFill="1"/>
    <xf numFmtId="183" fontId="33" fillId="0" borderId="2" xfId="0" applyNumberFormat="1" applyFont="1" applyBorder="1" applyAlignment="1">
      <alignment horizontal="center" vertical="center"/>
    </xf>
    <xf numFmtId="0" fontId="0" fillId="4" borderId="0" xfId="0" applyFill="1" applyBorder="1"/>
    <xf numFmtId="0" fontId="0" fillId="8" borderId="0" xfId="0" applyFill="1" applyBorder="1"/>
    <xf numFmtId="0" fontId="0" fillId="4" borderId="12" xfId="0" applyFill="1" applyBorder="1"/>
    <xf numFmtId="0" fontId="0" fillId="4" borderId="21" xfId="0" applyFill="1" applyBorder="1"/>
    <xf numFmtId="177" fontId="12" fillId="4" borderId="25" xfId="3" applyNumberFormat="1" applyFont="1" applyFill="1" applyBorder="1" applyAlignment="1" applyProtection="1">
      <alignment horizontal="center" vertical="center"/>
    </xf>
    <xf numFmtId="177" fontId="13" fillId="4" borderId="13" xfId="3" applyNumberFormat="1" applyFont="1" applyFill="1" applyBorder="1" applyAlignment="1">
      <alignment horizontal="center" vertical="center"/>
    </xf>
    <xf numFmtId="190" fontId="0" fillId="4" borderId="0" xfId="0" applyNumberFormat="1" applyFill="1" applyBorder="1" applyAlignment="1">
      <alignment horizontal="center"/>
    </xf>
    <xf numFmtId="188" fontId="10" fillId="0" borderId="12" xfId="0" applyNumberFormat="1" applyFont="1" applyBorder="1" applyAlignment="1">
      <alignment horizontal="center" vertical="center"/>
    </xf>
    <xf numFmtId="188" fontId="10" fillId="0" borderId="25" xfId="0" applyNumberFormat="1" applyFont="1" applyBorder="1" applyAlignment="1">
      <alignment horizontal="center" vertical="center"/>
    </xf>
    <xf numFmtId="177" fontId="13" fillId="4" borderId="25" xfId="3" applyNumberFormat="1" applyFont="1" applyFill="1" applyBorder="1" applyAlignment="1">
      <alignment horizontal="center" vertical="center"/>
    </xf>
    <xf numFmtId="177" fontId="12" fillId="4" borderId="25" xfId="0" applyNumberFormat="1" applyFont="1" applyFill="1" applyBorder="1" applyAlignment="1">
      <alignment horizontal="center" vertical="center"/>
    </xf>
    <xf numFmtId="188" fontId="10" fillId="9" borderId="13" xfId="0" applyNumberFormat="1" applyFont="1" applyFill="1" applyBorder="1" applyAlignment="1">
      <alignment horizontal="center" vertical="center"/>
    </xf>
    <xf numFmtId="9" fontId="13" fillId="8" borderId="13" xfId="5" applyFont="1" applyFill="1" applyBorder="1" applyAlignment="1" applyProtection="1">
      <alignment horizontal="center" vertical="center"/>
    </xf>
    <xf numFmtId="190" fontId="22" fillId="8" borderId="59" xfId="0" applyNumberFormat="1" applyFont="1" applyFill="1" applyBorder="1" applyAlignment="1">
      <alignment horizontal="center"/>
    </xf>
    <xf numFmtId="188" fontId="10" fillId="0" borderId="13" xfId="0" applyNumberFormat="1" applyFont="1" applyBorder="1" applyAlignment="1">
      <alignment horizontal="center" vertical="center"/>
    </xf>
    <xf numFmtId="177" fontId="12" fillId="4" borderId="13" xfId="3" applyNumberFormat="1" applyFont="1" applyFill="1" applyBorder="1" applyAlignment="1" applyProtection="1">
      <alignment horizontal="center" vertical="center"/>
    </xf>
    <xf numFmtId="176" fontId="12" fillId="4" borderId="13" xfId="3" applyNumberFormat="1" applyFont="1" applyFill="1" applyBorder="1" applyAlignment="1" applyProtection="1">
      <alignment horizontal="center" vertical="center"/>
    </xf>
    <xf numFmtId="176" fontId="12" fillId="4" borderId="13" xfId="0" applyNumberFormat="1" applyFont="1" applyFill="1" applyBorder="1" applyAlignment="1">
      <alignment horizontal="center" vertical="center"/>
    </xf>
    <xf numFmtId="0" fontId="0" fillId="4" borderId="59" xfId="0" applyFill="1" applyBorder="1"/>
    <xf numFmtId="9" fontId="12" fillId="8" borderId="2" xfId="5" applyFont="1" applyFill="1" applyBorder="1" applyAlignment="1" applyProtection="1">
      <alignment horizontal="center" vertical="center"/>
    </xf>
    <xf numFmtId="0" fontId="0" fillId="8" borderId="24" xfId="0" applyFill="1" applyBorder="1"/>
    <xf numFmtId="0" fontId="0" fillId="4" borderId="51" xfId="0" applyFill="1" applyBorder="1"/>
    <xf numFmtId="190" fontId="0" fillId="4" borderId="51" xfId="0" applyNumberFormat="1" applyFill="1" applyBorder="1" applyAlignment="1">
      <alignment horizontal="center"/>
    </xf>
    <xf numFmtId="190" fontId="22" fillId="8" borderId="51" xfId="0" applyNumberFormat="1" applyFont="1" applyFill="1" applyBorder="1" applyAlignment="1">
      <alignment horizontal="center"/>
    </xf>
    <xf numFmtId="0" fontId="0" fillId="8" borderId="51" xfId="0" applyFill="1" applyBorder="1"/>
    <xf numFmtId="57" fontId="77" fillId="2" borderId="2" xfId="0" applyNumberFormat="1" applyFont="1" applyFill="1" applyBorder="1" applyAlignment="1">
      <alignment horizontal="center" vertical="center"/>
    </xf>
    <xf numFmtId="183" fontId="28" fillId="4" borderId="13" xfId="0" applyNumberFormat="1" applyFont="1" applyFill="1" applyBorder="1" applyAlignment="1">
      <alignment horizontal="center" vertical="center"/>
    </xf>
    <xf numFmtId="183" fontId="33" fillId="4" borderId="10" xfId="0" applyNumberFormat="1" applyFont="1" applyFill="1" applyBorder="1" applyAlignment="1">
      <alignment horizontal="center" vertical="center"/>
    </xf>
    <xf numFmtId="183" fontId="33" fillId="7" borderId="10" xfId="0" applyNumberFormat="1" applyFont="1" applyFill="1" applyBorder="1" applyAlignment="1">
      <alignment horizontal="center" vertical="center"/>
    </xf>
    <xf numFmtId="183" fontId="33" fillId="5" borderId="10" xfId="0" applyNumberFormat="1" applyFont="1" applyFill="1" applyBorder="1" applyAlignment="1">
      <alignment horizontal="center" vertical="center"/>
    </xf>
    <xf numFmtId="183" fontId="33" fillId="2" borderId="10" xfId="0" applyNumberFormat="1" applyFont="1" applyFill="1" applyBorder="1" applyAlignment="1">
      <alignment horizontal="center" vertical="center"/>
    </xf>
    <xf numFmtId="183" fontId="33" fillId="3" borderId="10" xfId="0" applyNumberFormat="1" applyFont="1" applyFill="1" applyBorder="1" applyAlignment="1">
      <alignment horizontal="center" vertical="center"/>
    </xf>
    <xf numFmtId="183" fontId="33" fillId="0" borderId="10" xfId="0" applyNumberFormat="1" applyFont="1" applyFill="1" applyBorder="1" applyAlignment="1">
      <alignment horizontal="center" vertical="center"/>
    </xf>
    <xf numFmtId="0" fontId="28" fillId="4" borderId="43" xfId="0" applyNumberFormat="1" applyFont="1" applyFill="1" applyBorder="1" applyAlignment="1">
      <alignment horizontal="center" vertical="center"/>
    </xf>
    <xf numFmtId="0" fontId="28" fillId="4" borderId="17" xfId="0" applyNumberFormat="1" applyFont="1" applyFill="1" applyBorder="1" applyAlignment="1">
      <alignment horizontal="center" vertical="center"/>
    </xf>
    <xf numFmtId="0" fontId="28" fillId="8" borderId="8" xfId="0" applyNumberFormat="1" applyFont="1" applyFill="1" applyBorder="1" applyAlignment="1">
      <alignment horizontal="center" vertical="center"/>
    </xf>
    <xf numFmtId="0" fontId="28" fillId="8" borderId="43" xfId="0" applyNumberFormat="1" applyFont="1" applyFill="1" applyBorder="1" applyAlignment="1">
      <alignment horizontal="center" vertical="center"/>
    </xf>
    <xf numFmtId="0" fontId="28" fillId="4" borderId="7" xfId="0" applyNumberFormat="1" applyFont="1" applyFill="1" applyBorder="1" applyAlignment="1">
      <alignment horizontal="center" vertical="center"/>
    </xf>
    <xf numFmtId="0" fontId="22" fillId="4" borderId="21" xfId="0" applyFont="1" applyFill="1" applyBorder="1"/>
    <xf numFmtId="0" fontId="33" fillId="7" borderId="20" xfId="15" applyFont="1" applyFill="1" applyBorder="1" applyAlignment="1">
      <alignment horizontal="center" vertical="center"/>
    </xf>
    <xf numFmtId="183" fontId="36" fillId="4" borderId="20" xfId="0" applyNumberFormat="1" applyFont="1" applyFill="1" applyBorder="1" applyAlignment="1">
      <alignment horizontal="center" vertical="center"/>
    </xf>
    <xf numFmtId="177" fontId="36" fillId="4" borderId="20" xfId="0" applyNumberFormat="1" applyFont="1" applyFill="1" applyBorder="1" applyAlignment="1">
      <alignment horizontal="center" vertical="center"/>
    </xf>
    <xf numFmtId="0" fontId="36" fillId="2" borderId="20" xfId="0" applyFont="1" applyFill="1" applyBorder="1" applyAlignment="1">
      <alignment horizontal="center" vertical="center"/>
    </xf>
    <xf numFmtId="183" fontId="36" fillId="7" borderId="20" xfId="0" applyNumberFormat="1" applyFont="1" applyFill="1" applyBorder="1" applyAlignment="1">
      <alignment horizontal="center" vertical="center"/>
    </xf>
    <xf numFmtId="177" fontId="36" fillId="7" borderId="20" xfId="0" applyNumberFormat="1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183" fontId="36" fillId="5" borderId="20" xfId="0" applyNumberFormat="1" applyFont="1" applyFill="1" applyBorder="1" applyAlignment="1">
      <alignment horizontal="center" vertical="center"/>
    </xf>
    <xf numFmtId="177" fontId="36" fillId="5" borderId="20" xfId="0" applyNumberFormat="1" applyFont="1" applyFill="1" applyBorder="1" applyAlignment="1">
      <alignment horizontal="center" vertical="center"/>
    </xf>
    <xf numFmtId="0" fontId="36" fillId="0" borderId="20" xfId="0" applyFont="1" applyBorder="1" applyAlignment="1">
      <alignment horizontal="center" vertical="center"/>
    </xf>
    <xf numFmtId="0" fontId="12" fillId="5" borderId="25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20" xfId="0" applyFont="1" applyFill="1" applyBorder="1" applyAlignment="1">
      <alignment horizontal="center" vertical="center"/>
    </xf>
    <xf numFmtId="0" fontId="12" fillId="7" borderId="25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2" fillId="7" borderId="20" xfId="0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177" fontId="28" fillId="8" borderId="12" xfId="0" applyNumberFormat="1" applyFont="1" applyFill="1" applyBorder="1" applyAlignment="1">
      <alignment horizontal="center" vertical="center"/>
    </xf>
    <xf numFmtId="177" fontId="28" fillId="8" borderId="8" xfId="0" applyNumberFormat="1" applyFont="1" applyFill="1" applyBorder="1" applyAlignment="1">
      <alignment horizontal="center" vertical="center"/>
    </xf>
    <xf numFmtId="177" fontId="33" fillId="8" borderId="32" xfId="15" applyNumberFormat="1" applyFont="1" applyFill="1" applyBorder="1" applyAlignment="1">
      <alignment horizontal="center" vertical="center"/>
    </xf>
    <xf numFmtId="177" fontId="33" fillId="7" borderId="32" xfId="15" applyNumberFormat="1" applyFont="1" applyFill="1" applyBorder="1" applyAlignment="1">
      <alignment horizontal="center" vertical="center"/>
    </xf>
    <xf numFmtId="177" fontId="33" fillId="7" borderId="32" xfId="0" applyNumberFormat="1" applyFont="1" applyFill="1" applyBorder="1" applyAlignment="1">
      <alignment horizontal="center" vertical="center"/>
    </xf>
    <xf numFmtId="177" fontId="33" fillId="8" borderId="12" xfId="15" applyNumberFormat="1" applyFont="1" applyFill="1" applyBorder="1" applyAlignment="1">
      <alignment horizontal="center" vertical="center"/>
    </xf>
    <xf numFmtId="177" fontId="33" fillId="9" borderId="32" xfId="15" applyNumberFormat="1" applyFont="1" applyFill="1" applyBorder="1" applyAlignment="1">
      <alignment horizontal="center" vertical="center"/>
    </xf>
    <xf numFmtId="177" fontId="33" fillId="3" borderId="32" xfId="15" applyNumberFormat="1" applyFont="1" applyFill="1" applyBorder="1" applyAlignment="1">
      <alignment horizontal="center" vertical="center"/>
    </xf>
    <xf numFmtId="177" fontId="13" fillId="8" borderId="28" xfId="0" applyNumberFormat="1" applyFont="1" applyFill="1" applyBorder="1" applyAlignment="1">
      <alignment horizontal="right" vertical="center"/>
    </xf>
    <xf numFmtId="177" fontId="13" fillId="8" borderId="0" xfId="0" applyNumberFormat="1" applyFont="1" applyFill="1" applyBorder="1" applyAlignment="1">
      <alignment horizontal="right" vertical="center"/>
    </xf>
    <xf numFmtId="189" fontId="33" fillId="4" borderId="22" xfId="0" applyNumberFormat="1" applyFont="1" applyFill="1" applyBorder="1" applyAlignment="1">
      <alignment horizontal="center" vertical="center"/>
    </xf>
    <xf numFmtId="189" fontId="33" fillId="5" borderId="22" xfId="0" applyNumberFormat="1" applyFont="1" applyFill="1" applyBorder="1" applyAlignment="1">
      <alignment horizontal="center" vertical="center"/>
    </xf>
    <xf numFmtId="189" fontId="33" fillId="2" borderId="22" xfId="0" applyNumberFormat="1" applyFont="1" applyFill="1" applyBorder="1" applyAlignment="1">
      <alignment horizontal="center" vertical="center"/>
    </xf>
    <xf numFmtId="189" fontId="33" fillId="0" borderId="22" xfId="0" applyNumberFormat="1" applyFont="1" applyFill="1" applyBorder="1" applyAlignment="1">
      <alignment horizontal="center" vertical="center"/>
    </xf>
    <xf numFmtId="189" fontId="33" fillId="4" borderId="1" xfId="0" applyNumberFormat="1" applyFont="1" applyFill="1" applyBorder="1" applyAlignment="1">
      <alignment horizontal="center" vertical="center"/>
    </xf>
    <xf numFmtId="177" fontId="33" fillId="8" borderId="2" xfId="15" applyNumberFormat="1" applyFont="1" applyFill="1" applyBorder="1" applyAlignment="1">
      <alignment horizontal="center" vertical="center"/>
    </xf>
    <xf numFmtId="185" fontId="33" fillId="8" borderId="2" xfId="15" applyNumberFormat="1" applyFont="1" applyFill="1" applyBorder="1" applyAlignment="1">
      <alignment horizontal="center" vertical="center"/>
    </xf>
    <xf numFmtId="177" fontId="33" fillId="9" borderId="2" xfId="15" applyNumberFormat="1" applyFont="1" applyFill="1" applyBorder="1" applyAlignment="1">
      <alignment horizontal="center" vertical="center"/>
    </xf>
    <xf numFmtId="177" fontId="33" fillId="8" borderId="11" xfId="15" applyNumberFormat="1" applyFont="1" applyFill="1" applyBorder="1" applyAlignment="1">
      <alignment horizontal="center" vertical="center"/>
    </xf>
    <xf numFmtId="185" fontId="33" fillId="8" borderId="11" xfId="15" applyNumberFormat="1" applyFont="1" applyFill="1" applyBorder="1" applyAlignment="1">
      <alignment horizontal="center" vertical="center"/>
    </xf>
    <xf numFmtId="184" fontId="28" fillId="4" borderId="25" xfId="0" applyNumberFormat="1" applyFont="1" applyFill="1" applyBorder="1" applyAlignment="1">
      <alignment horizontal="center" vertical="center"/>
    </xf>
    <xf numFmtId="184" fontId="28" fillId="8" borderId="25" xfId="0" applyNumberFormat="1" applyFont="1" applyFill="1" applyBorder="1" applyAlignment="1">
      <alignment horizontal="center" vertical="center"/>
    </xf>
    <xf numFmtId="184" fontId="28" fillId="8" borderId="17" xfId="0" applyNumberFormat="1" applyFont="1" applyFill="1" applyBorder="1" applyAlignment="1">
      <alignment horizontal="center" vertical="center"/>
    </xf>
    <xf numFmtId="184" fontId="33" fillId="8" borderId="11" xfId="15" applyNumberFormat="1" applyFont="1" applyFill="1" applyBorder="1" applyAlignment="1">
      <alignment horizontal="center" vertical="center"/>
    </xf>
    <xf numFmtId="184" fontId="33" fillId="8" borderId="2" xfId="15" applyNumberFormat="1" applyFont="1" applyFill="1" applyBorder="1" applyAlignment="1">
      <alignment horizontal="center" vertical="center"/>
    </xf>
    <xf numFmtId="184" fontId="13" fillId="8" borderId="0" xfId="0" applyNumberFormat="1" applyFont="1" applyFill="1" applyBorder="1" applyAlignment="1">
      <alignment horizontal="right" vertical="center"/>
    </xf>
    <xf numFmtId="185" fontId="68" fillId="4" borderId="13" xfId="0" applyNumberFormat="1" applyFont="1" applyFill="1" applyBorder="1" applyAlignment="1">
      <alignment horizontal="center" vertical="center"/>
    </xf>
    <xf numFmtId="0" fontId="67" fillId="0" borderId="21" xfId="0" applyNumberFormat="1" applyFont="1" applyFill="1" applyBorder="1" applyAlignment="1">
      <alignment horizontal="left" vertical="center"/>
    </xf>
    <xf numFmtId="0" fontId="28" fillId="4" borderId="13" xfId="0" applyNumberFormat="1" applyFont="1" applyFill="1" applyBorder="1" applyAlignment="1">
      <alignment horizontal="center" vertical="center"/>
    </xf>
    <xf numFmtId="0" fontId="28" fillId="4" borderId="12" xfId="0" applyNumberFormat="1" applyFont="1" applyFill="1" applyBorder="1"/>
    <xf numFmtId="0" fontId="23" fillId="0" borderId="30" xfId="0" applyNumberFormat="1" applyFont="1" applyFill="1" applyBorder="1" applyAlignment="1">
      <alignment horizontal="center" vertical="center"/>
    </xf>
    <xf numFmtId="0" fontId="10" fillId="0" borderId="26" xfId="0" applyNumberFormat="1" applyFont="1" applyFill="1" applyBorder="1"/>
    <xf numFmtId="0" fontId="10" fillId="0" borderId="31" xfId="0" applyNumberFormat="1" applyFont="1" applyFill="1" applyBorder="1"/>
    <xf numFmtId="0" fontId="17" fillId="4" borderId="47" xfId="0" applyNumberFormat="1" applyFont="1" applyFill="1" applyBorder="1" applyAlignment="1">
      <alignment horizontal="center" vertical="center"/>
    </xf>
    <xf numFmtId="0" fontId="13" fillId="4" borderId="41" xfId="0" applyNumberFormat="1" applyFont="1" applyFill="1" applyBorder="1"/>
    <xf numFmtId="0" fontId="13" fillId="4" borderId="44" xfId="0" applyNumberFormat="1" applyFont="1" applyFill="1" applyBorder="1"/>
    <xf numFmtId="0" fontId="17" fillId="4" borderId="46" xfId="0" applyNumberFormat="1" applyFont="1" applyFill="1" applyBorder="1" applyAlignment="1">
      <alignment horizontal="center" vertical="center"/>
    </xf>
    <xf numFmtId="0" fontId="13" fillId="4" borderId="46" xfId="0" applyNumberFormat="1" applyFont="1" applyFill="1" applyBorder="1"/>
    <xf numFmtId="0" fontId="28" fillId="4" borderId="25" xfId="0" applyNumberFormat="1" applyFont="1" applyFill="1" applyBorder="1" applyAlignment="1">
      <alignment horizontal="center" vertical="center"/>
    </xf>
    <xf numFmtId="0" fontId="17" fillId="4" borderId="41" xfId="0" applyNumberFormat="1" applyFont="1" applyFill="1" applyBorder="1" applyAlignment="1">
      <alignment horizontal="center" vertical="center"/>
    </xf>
    <xf numFmtId="0" fontId="17" fillId="4" borderId="44" xfId="0" applyNumberFormat="1" applyFont="1" applyFill="1" applyBorder="1" applyAlignment="1">
      <alignment horizontal="center" vertical="center"/>
    </xf>
    <xf numFmtId="184" fontId="28" fillId="2" borderId="13" xfId="0" applyNumberFormat="1" applyFont="1" applyFill="1" applyBorder="1" applyAlignment="1">
      <alignment horizontal="center" vertical="center"/>
    </xf>
    <xf numFmtId="0" fontId="28" fillId="2" borderId="25" xfId="0" applyFont="1" applyFill="1" applyBorder="1" applyAlignment="1">
      <alignment horizontal="center" vertical="center"/>
    </xf>
    <xf numFmtId="184" fontId="28" fillId="4" borderId="13" xfId="0" applyNumberFormat="1" applyFont="1" applyFill="1" applyBorder="1" applyAlignment="1">
      <alignment horizontal="center" vertical="center"/>
    </xf>
    <xf numFmtId="184" fontId="10" fillId="2" borderId="12" xfId="0" applyNumberFormat="1" applyFont="1" applyFill="1" applyBorder="1" applyAlignment="1">
      <alignment horizontal="center" vertical="center"/>
    </xf>
    <xf numFmtId="0" fontId="28" fillId="2" borderId="13" xfId="0" applyFont="1" applyFill="1" applyBorder="1" applyAlignment="1">
      <alignment horizontal="center" vertical="center" wrapText="1"/>
    </xf>
    <xf numFmtId="0" fontId="28" fillId="2" borderId="21" xfId="0" applyFont="1" applyFill="1" applyBorder="1" applyAlignment="1">
      <alignment horizontal="center" vertical="center" wrapText="1"/>
    </xf>
    <xf numFmtId="0" fontId="13" fillId="4" borderId="41" xfId="0" applyFont="1" applyFill="1" applyBorder="1" applyAlignment="1"/>
    <xf numFmtId="0" fontId="17" fillId="4" borderId="41" xfId="0" applyFont="1" applyFill="1" applyBorder="1" applyAlignment="1">
      <alignment horizontal="center" vertical="center"/>
    </xf>
    <xf numFmtId="0" fontId="17" fillId="4" borderId="44" xfId="0" applyFont="1" applyFill="1" applyBorder="1" applyAlignment="1">
      <alignment horizontal="center" vertical="center"/>
    </xf>
    <xf numFmtId="0" fontId="39" fillId="5" borderId="0" xfId="0" applyNumberFormat="1" applyFont="1" applyFill="1" applyBorder="1" applyAlignment="1">
      <alignment horizontal="center" vertical="center"/>
    </xf>
    <xf numFmtId="0" fontId="40" fillId="5" borderId="0" xfId="0" applyNumberFormat="1" applyFont="1" applyFill="1"/>
    <xf numFmtId="0" fontId="40" fillId="5" borderId="14" xfId="0" applyNumberFormat="1" applyFont="1" applyFill="1" applyBorder="1"/>
    <xf numFmtId="0" fontId="38" fillId="4" borderId="46" xfId="0" applyNumberFormat="1" applyFont="1" applyFill="1" applyBorder="1" applyAlignment="1">
      <alignment horizontal="center" vertical="center"/>
    </xf>
    <xf numFmtId="14" fontId="17" fillId="4" borderId="16" xfId="0" applyNumberFormat="1" applyFont="1" applyFill="1" applyBorder="1" applyAlignment="1">
      <alignment horizontal="center" vertical="center"/>
    </xf>
    <xf numFmtId="14" fontId="10" fillId="4" borderId="18" xfId="0" applyNumberFormat="1" applyFont="1" applyFill="1" applyBorder="1"/>
    <xf numFmtId="14" fontId="10" fillId="4" borderId="45" xfId="0" applyNumberFormat="1" applyFont="1" applyFill="1" applyBorder="1"/>
    <xf numFmtId="0" fontId="17" fillId="4" borderId="15" xfId="0" applyNumberFormat="1" applyFont="1" applyFill="1" applyBorder="1" applyAlignment="1">
      <alignment horizontal="center" vertical="center" wrapText="1"/>
    </xf>
    <xf numFmtId="189" fontId="28" fillId="4" borderId="13" xfId="0" applyNumberFormat="1" applyFont="1" applyFill="1" applyBorder="1" applyAlignment="1">
      <alignment horizontal="center" vertical="center"/>
    </xf>
    <xf numFmtId="189" fontId="28" fillId="4" borderId="12" xfId="0" applyNumberFormat="1" applyFont="1" applyFill="1" applyBorder="1" applyAlignment="1">
      <alignment horizontal="center" vertical="center"/>
    </xf>
    <xf numFmtId="0" fontId="13" fillId="4" borderId="47" xfId="0" applyNumberFormat="1" applyFont="1" applyFill="1" applyBorder="1"/>
    <xf numFmtId="0" fontId="13" fillId="4" borderId="46" xfId="0" applyNumberFormat="1" applyFont="1" applyFill="1" applyBorder="1" applyAlignment="1"/>
    <xf numFmtId="0" fontId="21" fillId="4" borderId="4" xfId="0" applyNumberFormat="1" applyFont="1" applyFill="1" applyBorder="1" applyAlignment="1" applyProtection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6" fillId="5" borderId="4" xfId="0" applyNumberFormat="1" applyFont="1" applyFill="1" applyBorder="1" applyAlignment="1" applyProtection="1">
      <alignment horizontal="center" vertical="center"/>
    </xf>
    <xf numFmtId="0" fontId="16" fillId="5" borderId="25" xfId="0" applyNumberFormat="1" applyFont="1" applyFill="1" applyBorder="1" applyAlignment="1" applyProtection="1">
      <alignment horizontal="center" vertical="center"/>
    </xf>
    <xf numFmtId="0" fontId="16" fillId="5" borderId="21" xfId="0" applyNumberFormat="1" applyFont="1" applyFill="1" applyBorder="1" applyAlignment="1" applyProtection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36" fillId="0" borderId="25" xfId="0" applyFont="1" applyBorder="1" applyAlignment="1">
      <alignment horizontal="center" vertical="center"/>
    </xf>
    <xf numFmtId="0" fontId="36" fillId="0" borderId="21" xfId="0" applyFont="1" applyBorder="1" applyAlignment="1">
      <alignment horizontal="center" vertical="center"/>
    </xf>
    <xf numFmtId="0" fontId="71" fillId="5" borderId="4" xfId="0" applyNumberFormat="1" applyFont="1" applyFill="1" applyBorder="1" applyAlignment="1" applyProtection="1">
      <alignment horizontal="center" vertical="center"/>
    </xf>
    <xf numFmtId="0" fontId="71" fillId="0" borderId="4" xfId="0" applyFont="1" applyBorder="1" applyAlignment="1">
      <alignment horizontal="center" vertical="center"/>
    </xf>
    <xf numFmtId="188" fontId="36" fillId="0" borderId="0" xfId="0" applyNumberFormat="1" applyFont="1" applyFill="1" applyBorder="1" applyAlignment="1" applyProtection="1">
      <alignment horizontal="center" vertical="center"/>
    </xf>
    <xf numFmtId="0" fontId="36" fillId="4" borderId="0" xfId="0" applyNumberFormat="1" applyFont="1" applyFill="1" applyBorder="1" applyAlignment="1" applyProtection="1">
      <alignment horizontal="center" vertical="center"/>
    </xf>
    <xf numFmtId="0" fontId="42" fillId="5" borderId="25" xfId="0" applyNumberFormat="1" applyFont="1" applyFill="1" applyBorder="1" applyAlignment="1" applyProtection="1">
      <alignment horizontal="center" vertical="center"/>
    </xf>
    <xf numFmtId="0" fontId="42" fillId="5" borderId="21" xfId="0" applyNumberFormat="1" applyFont="1" applyFill="1" applyBorder="1" applyAlignment="1" applyProtection="1">
      <alignment horizontal="center" vertical="center"/>
    </xf>
    <xf numFmtId="197" fontId="69" fillId="5" borderId="1" xfId="0" applyNumberFormat="1" applyFont="1" applyFill="1" applyBorder="1" applyAlignment="1" applyProtection="1">
      <alignment horizontal="center" vertical="center"/>
    </xf>
    <xf numFmtId="14" fontId="12" fillId="5" borderId="42" xfId="0" applyNumberFormat="1" applyFont="1" applyFill="1" applyBorder="1" applyAlignment="1" applyProtection="1">
      <alignment horizontal="center" vertical="center"/>
    </xf>
    <xf numFmtId="14" fontId="12" fillId="5" borderId="18" xfId="0" applyNumberFormat="1" applyFont="1" applyFill="1" applyBorder="1" applyAlignment="1" applyProtection="1">
      <alignment horizontal="center" vertical="center"/>
    </xf>
    <xf numFmtId="177" fontId="16" fillId="5" borderId="42" xfId="0" applyNumberFormat="1" applyFont="1" applyFill="1" applyBorder="1" applyAlignment="1" applyProtection="1">
      <alignment horizontal="center" vertical="center"/>
    </xf>
    <xf numFmtId="177" fontId="16" fillId="5" borderId="19" xfId="0" applyNumberFormat="1" applyFont="1" applyFill="1" applyBorder="1" applyAlignment="1" applyProtection="1">
      <alignment horizontal="center" vertical="center"/>
    </xf>
    <xf numFmtId="177" fontId="12" fillId="4" borderId="13" xfId="0" applyNumberFormat="1" applyFont="1" applyFill="1" applyBorder="1" applyAlignment="1" applyProtection="1">
      <alignment horizontal="center" vertical="center"/>
    </xf>
    <xf numFmtId="177" fontId="12" fillId="4" borderId="12" xfId="0" applyNumberFormat="1" applyFont="1" applyFill="1" applyBorder="1" applyAlignment="1" applyProtection="1">
      <alignment horizontal="center" vertical="center"/>
    </xf>
    <xf numFmtId="177" fontId="57" fillId="4" borderId="25" xfId="0" applyNumberFormat="1" applyFont="1" applyFill="1" applyBorder="1" applyAlignment="1" applyProtection="1">
      <alignment horizontal="center" vertical="center"/>
    </xf>
    <xf numFmtId="177" fontId="57" fillId="4" borderId="2" xfId="0" applyNumberFormat="1" applyFont="1" applyFill="1" applyBorder="1" applyAlignment="1" applyProtection="1">
      <alignment horizontal="center" vertical="center"/>
    </xf>
    <xf numFmtId="177" fontId="12" fillId="4" borderId="2" xfId="0" applyNumberFormat="1" applyFont="1" applyFill="1" applyBorder="1" applyAlignment="1" applyProtection="1">
      <alignment horizontal="center" vertical="center"/>
    </xf>
    <xf numFmtId="177" fontId="12" fillId="4" borderId="25" xfId="0" applyNumberFormat="1" applyFont="1" applyFill="1" applyBorder="1" applyAlignment="1" applyProtection="1">
      <alignment horizontal="center" vertical="center"/>
    </xf>
    <xf numFmtId="14" fontId="73" fillId="4" borderId="3" xfId="0" applyNumberFormat="1" applyFont="1" applyFill="1" applyBorder="1" applyAlignment="1" applyProtection="1">
      <alignment horizontal="center"/>
    </xf>
    <xf numFmtId="14" fontId="73" fillId="4" borderId="0" xfId="0" applyNumberFormat="1" applyFont="1" applyFill="1" applyBorder="1" applyAlignment="1" applyProtection="1">
      <alignment horizontal="center"/>
    </xf>
    <xf numFmtId="14" fontId="73" fillId="4" borderId="14" xfId="0" applyNumberFormat="1" applyFont="1" applyFill="1" applyBorder="1" applyAlignment="1" applyProtection="1">
      <alignment horizontal="center"/>
    </xf>
    <xf numFmtId="14" fontId="16" fillId="4" borderId="16" xfId="0" applyNumberFormat="1" applyFont="1" applyFill="1" applyBorder="1" applyAlignment="1" applyProtection="1">
      <alignment horizontal="center" vertical="center"/>
    </xf>
    <xf numFmtId="14" fontId="16" fillId="4" borderId="18" xfId="0" applyNumberFormat="1" applyFont="1" applyFill="1" applyBorder="1" applyAlignment="1" applyProtection="1">
      <alignment horizontal="center" vertical="center"/>
    </xf>
    <xf numFmtId="0" fontId="17" fillId="0" borderId="19" xfId="0" applyFont="1" applyBorder="1" applyAlignment="1">
      <alignment horizontal="center" vertical="center"/>
    </xf>
    <xf numFmtId="180" fontId="73" fillId="4" borderId="5" xfId="0" applyNumberFormat="1" applyFont="1" applyFill="1" applyBorder="1" applyAlignment="1" applyProtection="1">
      <alignment horizontal="center" vertical="center"/>
    </xf>
    <xf numFmtId="180" fontId="73" fillId="4" borderId="52" xfId="0" applyNumberFormat="1" applyFont="1" applyFill="1" applyBorder="1" applyAlignment="1" applyProtection="1">
      <alignment horizontal="center" vertical="center"/>
    </xf>
    <xf numFmtId="180" fontId="73" fillId="4" borderId="6" xfId="0" applyNumberFormat="1" applyFont="1" applyFill="1" applyBorder="1" applyAlignment="1" applyProtection="1">
      <alignment horizontal="center" vertical="center"/>
    </xf>
    <xf numFmtId="180" fontId="73" fillId="4" borderId="7" xfId="0" applyNumberFormat="1" applyFont="1" applyFill="1" applyBorder="1" applyAlignment="1" applyProtection="1">
      <alignment horizontal="center" vertical="center"/>
    </xf>
    <xf numFmtId="180" fontId="73" fillId="4" borderId="35" xfId="0" applyNumberFormat="1" applyFont="1" applyFill="1" applyBorder="1" applyAlignment="1" applyProtection="1">
      <alignment horizontal="center" vertical="center"/>
    </xf>
    <xf numFmtId="180" fontId="73" fillId="4" borderId="8" xfId="0" applyNumberFormat="1" applyFont="1" applyFill="1" applyBorder="1" applyAlignment="1" applyProtection="1">
      <alignment horizontal="center" vertical="center"/>
    </xf>
    <xf numFmtId="0" fontId="47" fillId="4" borderId="16" xfId="0" applyNumberFormat="1" applyFont="1" applyFill="1" applyBorder="1" applyAlignment="1" applyProtection="1">
      <alignment horizontal="center" vertical="center"/>
    </xf>
    <xf numFmtId="0" fontId="47" fillId="4" borderId="18" xfId="0" applyNumberFormat="1" applyFont="1" applyFill="1" applyBorder="1" applyAlignment="1" applyProtection="1">
      <alignment horizontal="center" vertical="center"/>
    </xf>
    <xf numFmtId="0" fontId="47" fillId="4" borderId="19" xfId="0" applyNumberFormat="1" applyFont="1" applyFill="1" applyBorder="1" applyAlignment="1" applyProtection="1">
      <alignment horizontal="center" vertical="center"/>
    </xf>
    <xf numFmtId="177" fontId="17" fillId="4" borderId="54" xfId="0" applyNumberFormat="1" applyFont="1" applyFill="1" applyBorder="1" applyAlignment="1" applyProtection="1">
      <alignment horizontal="center" vertical="center" wrapText="1"/>
    </xf>
    <xf numFmtId="0" fontId="17" fillId="0" borderId="33" xfId="0" applyFont="1" applyBorder="1" applyAlignment="1">
      <alignment horizontal="center" wrapText="1"/>
    </xf>
    <xf numFmtId="177" fontId="17" fillId="4" borderId="15" xfId="0" applyNumberFormat="1" applyFont="1" applyFill="1" applyBorder="1" applyAlignment="1" applyProtection="1">
      <alignment horizontal="center" vertical="center"/>
    </xf>
    <xf numFmtId="177" fontId="17" fillId="4" borderId="41" xfId="0" applyNumberFormat="1" applyFont="1" applyFill="1" applyBorder="1" applyAlignment="1" applyProtection="1">
      <alignment horizontal="center" vertical="center"/>
    </xf>
    <xf numFmtId="177" fontId="17" fillId="4" borderId="52" xfId="0" applyNumberFormat="1" applyFont="1" applyFill="1" applyBorder="1" applyAlignment="1" applyProtection="1">
      <alignment horizontal="center" vertical="center"/>
    </xf>
    <xf numFmtId="177" fontId="17" fillId="4" borderId="6" xfId="0" applyNumberFormat="1" applyFont="1" applyFill="1" applyBorder="1" applyAlignment="1" applyProtection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7" fillId="0" borderId="52" xfId="0" applyFont="1" applyBorder="1" applyAlignment="1">
      <alignment horizontal="center" vertical="center"/>
    </xf>
    <xf numFmtId="0" fontId="17" fillId="0" borderId="53" xfId="0" applyFont="1" applyBorder="1" applyAlignment="1">
      <alignment horizontal="center" vertical="center" wrapText="1"/>
    </xf>
    <xf numFmtId="0" fontId="17" fillId="0" borderId="34" xfId="0" applyFont="1" applyBorder="1" applyAlignment="1">
      <alignment wrapText="1"/>
    </xf>
    <xf numFmtId="0" fontId="13" fillId="0" borderId="12" xfId="0" applyFont="1" applyBorder="1" applyAlignment="1">
      <alignment horizontal="center" vertical="center"/>
    </xf>
    <xf numFmtId="0" fontId="38" fillId="0" borderId="60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177" fontId="12" fillId="4" borderId="25" xfId="0" applyNumberFormat="1" applyFont="1" applyFill="1" applyBorder="1" applyAlignment="1" applyProtection="1">
      <alignment horizontal="center" vertical="center" wrapText="1"/>
    </xf>
    <xf numFmtId="177" fontId="12" fillId="4" borderId="13" xfId="0" applyNumberFormat="1" applyFont="1" applyFill="1" applyBorder="1" applyAlignment="1" applyProtection="1">
      <alignment horizontal="center" vertical="center" wrapText="1"/>
    </xf>
    <xf numFmtId="177" fontId="12" fillId="4" borderId="12" xfId="0" applyNumberFormat="1" applyFont="1" applyFill="1" applyBorder="1" applyAlignment="1" applyProtection="1">
      <alignment horizontal="center" vertical="center" wrapText="1"/>
    </xf>
    <xf numFmtId="14" fontId="8" fillId="4" borderId="3" xfId="0" applyNumberFormat="1" applyFont="1" applyFill="1" applyBorder="1" applyAlignment="1" applyProtection="1">
      <alignment horizontal="center"/>
    </xf>
    <xf numFmtId="14" fontId="8" fillId="4" borderId="14" xfId="0" applyNumberFormat="1" applyFont="1" applyFill="1" applyBorder="1" applyAlignment="1" applyProtection="1">
      <alignment horizontal="center"/>
    </xf>
    <xf numFmtId="14" fontId="8" fillId="4" borderId="31" xfId="0" applyNumberFormat="1" applyFont="1" applyFill="1" applyBorder="1" applyAlignment="1" applyProtection="1">
      <alignment horizontal="center"/>
    </xf>
    <xf numFmtId="14" fontId="11" fillId="4" borderId="16" xfId="0" applyNumberFormat="1" applyFont="1" applyFill="1" applyBorder="1" applyAlignment="1" applyProtection="1">
      <alignment horizontal="center" vertical="center"/>
    </xf>
    <xf numFmtId="14" fontId="11" fillId="4" borderId="18" xfId="0" applyNumberFormat="1" applyFont="1" applyFill="1" applyBorder="1" applyAlignment="1" applyProtection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11" fillId="4" borderId="30" xfId="0" applyNumberFormat="1" applyFont="1" applyFill="1" applyBorder="1" applyAlignment="1" applyProtection="1">
      <alignment horizontal="center" vertical="center"/>
    </xf>
    <xf numFmtId="0" fontId="11" fillId="4" borderId="26" xfId="0" applyNumberFormat="1" applyFont="1" applyFill="1" applyBorder="1" applyAlignment="1" applyProtection="1">
      <alignment horizontal="center" vertical="center"/>
    </xf>
    <xf numFmtId="0" fontId="11" fillId="4" borderId="22" xfId="0" applyNumberFormat="1" applyFont="1" applyFill="1" applyBorder="1" applyAlignment="1" applyProtection="1">
      <alignment horizontal="center" vertical="center"/>
    </xf>
    <xf numFmtId="14" fontId="53" fillId="4" borderId="55" xfId="0" applyNumberFormat="1" applyFont="1" applyFill="1" applyBorder="1" applyAlignment="1" applyProtection="1">
      <alignment horizontal="center" vertical="center"/>
    </xf>
    <xf numFmtId="14" fontId="53" fillId="4" borderId="56" xfId="0" applyNumberFormat="1" applyFont="1" applyFill="1" applyBorder="1" applyAlignment="1" applyProtection="1">
      <alignment horizontal="center" vertical="center"/>
    </xf>
    <xf numFmtId="0" fontId="54" fillId="0" borderId="56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54" fillId="0" borderId="57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90" fontId="20" fillId="4" borderId="4" xfId="0" applyNumberFormat="1" applyFont="1" applyFill="1" applyBorder="1" applyAlignment="1" applyProtection="1">
      <alignment horizontal="center" vertical="center"/>
    </xf>
    <xf numFmtId="0" fontId="0" fillId="0" borderId="12" xfId="0" applyBorder="1" applyAlignment="1">
      <alignment horizontal="center" vertical="center"/>
    </xf>
    <xf numFmtId="177" fontId="11" fillId="4" borderId="13" xfId="0" applyNumberFormat="1" applyFont="1" applyFill="1" applyBorder="1" applyAlignment="1" applyProtection="1">
      <alignment horizontal="center" vertical="center" wrapText="1"/>
    </xf>
    <xf numFmtId="177" fontId="11" fillId="4" borderId="12" xfId="0" applyNumberFormat="1" applyFont="1" applyFill="1" applyBorder="1" applyAlignment="1" applyProtection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184" fontId="27" fillId="5" borderId="3" xfId="0" applyNumberFormat="1" applyFont="1" applyFill="1" applyBorder="1" applyAlignment="1" applyProtection="1">
      <alignment horizontal="center" vertical="center"/>
    </xf>
    <xf numFmtId="184" fontId="27" fillId="5" borderId="14" xfId="0" applyNumberFormat="1" applyFont="1" applyFill="1" applyBorder="1" applyAlignment="1" applyProtection="1">
      <alignment horizontal="center" vertical="center"/>
    </xf>
    <xf numFmtId="14" fontId="16" fillId="5" borderId="9" xfId="0" applyNumberFormat="1" applyFont="1" applyFill="1" applyBorder="1" applyAlignment="1" applyProtection="1">
      <alignment horizontal="center" vertical="center"/>
    </xf>
    <xf numFmtId="0" fontId="16" fillId="4" borderId="16" xfId="0" applyNumberFormat="1" applyFont="1" applyFill="1" applyBorder="1" applyAlignment="1" applyProtection="1">
      <alignment horizontal="center" vertical="center"/>
    </xf>
    <xf numFmtId="0" fontId="16" fillId="4" borderId="18" xfId="0" applyNumberFormat="1" applyFont="1" applyFill="1" applyBorder="1" applyAlignment="1" applyProtection="1">
      <alignment horizontal="center" vertical="center"/>
    </xf>
    <xf numFmtId="0" fontId="16" fillId="4" borderId="19" xfId="0" applyNumberFormat="1" applyFont="1" applyFill="1" applyBorder="1" applyAlignment="1" applyProtection="1">
      <alignment horizontal="center" vertical="center"/>
    </xf>
    <xf numFmtId="0" fontId="13" fillId="5" borderId="13" xfId="0" applyNumberFormat="1" applyFont="1" applyFill="1" applyBorder="1" applyAlignment="1" applyProtection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21" fillId="5" borderId="47" xfId="0" applyNumberFormat="1" applyFont="1" applyFill="1" applyBorder="1" applyAlignment="1" applyProtection="1">
      <alignment horizontal="center" vertical="center"/>
    </xf>
    <xf numFmtId="0" fontId="0" fillId="0" borderId="41" xfId="0" applyNumberFormat="1" applyBorder="1" applyAlignment="1">
      <alignment horizontal="center" vertical="center"/>
    </xf>
    <xf numFmtId="0" fontId="0" fillId="0" borderId="44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/>
    <xf numFmtId="14" fontId="74" fillId="4" borderId="3" xfId="0" applyNumberFormat="1" applyFont="1" applyFill="1" applyBorder="1" applyAlignment="1" applyProtection="1">
      <alignment horizontal="center"/>
    </xf>
    <xf numFmtId="14" fontId="74" fillId="4" borderId="0" xfId="0" applyNumberFormat="1" applyFont="1" applyFill="1" applyBorder="1" applyAlignment="1" applyProtection="1">
      <alignment horizontal="center"/>
    </xf>
    <xf numFmtId="14" fontId="74" fillId="4" borderId="14" xfId="0" applyNumberFormat="1" applyFont="1" applyFill="1" applyBorder="1" applyAlignment="1" applyProtection="1">
      <alignment horizontal="center"/>
    </xf>
    <xf numFmtId="14" fontId="11" fillId="4" borderId="55" xfId="0" applyNumberFormat="1" applyFont="1" applyFill="1" applyBorder="1" applyAlignment="1" applyProtection="1">
      <alignment horizontal="center" vertical="center"/>
    </xf>
    <xf numFmtId="14" fontId="11" fillId="4" borderId="48" xfId="0" applyNumberFormat="1" applyFont="1" applyFill="1" applyBorder="1" applyAlignment="1" applyProtection="1">
      <alignment horizontal="center" vertical="center"/>
    </xf>
    <xf numFmtId="0" fontId="10" fillId="0" borderId="57" xfId="0" applyFont="1" applyBorder="1" applyAlignment="1">
      <alignment horizontal="center" vertical="center"/>
    </xf>
    <xf numFmtId="0" fontId="11" fillId="4" borderId="16" xfId="0" applyNumberFormat="1" applyFont="1" applyFill="1" applyBorder="1" applyAlignment="1" applyProtection="1">
      <alignment horizontal="center" vertical="center"/>
    </xf>
    <xf numFmtId="0" fontId="11" fillId="4" borderId="18" xfId="0" applyNumberFormat="1" applyFont="1" applyFill="1" applyBorder="1" applyAlignment="1" applyProtection="1">
      <alignment horizontal="center" vertical="center"/>
    </xf>
    <xf numFmtId="0" fontId="11" fillId="4" borderId="19" xfId="0" applyNumberFormat="1" applyFont="1" applyFill="1" applyBorder="1" applyAlignment="1" applyProtection="1">
      <alignment horizontal="center" vertical="center"/>
    </xf>
    <xf numFmtId="14" fontId="75" fillId="4" borderId="55" xfId="0" applyNumberFormat="1" applyFont="1" applyFill="1" applyBorder="1" applyAlignment="1" applyProtection="1">
      <alignment horizontal="center" vertical="center"/>
    </xf>
    <xf numFmtId="0" fontId="40" fillId="0" borderId="56" xfId="0" applyFont="1" applyBorder="1" applyAlignment="1">
      <alignment horizontal="center" vertical="center"/>
    </xf>
    <xf numFmtId="0" fontId="40" fillId="0" borderId="30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horizontal="center" vertical="center"/>
    </xf>
    <xf numFmtId="0" fontId="40" fillId="0" borderId="31" xfId="0" applyFont="1" applyBorder="1" applyAlignment="1">
      <alignment horizontal="center" vertical="center"/>
    </xf>
    <xf numFmtId="177" fontId="12" fillId="4" borderId="40" xfId="0" applyNumberFormat="1" applyFont="1" applyFill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190" fontId="12" fillId="4" borderId="39" xfId="0" applyNumberFormat="1" applyFont="1" applyFill="1" applyBorder="1" applyAlignment="1">
      <alignment horizontal="center" vertical="center"/>
    </xf>
    <xf numFmtId="190" fontId="10" fillId="0" borderId="34" xfId="0" applyNumberFormat="1" applyFont="1" applyBorder="1" applyAlignment="1">
      <alignment horizontal="center" vertical="center"/>
    </xf>
  </cellXfs>
  <cellStyles count="48">
    <cellStyle name="百分比" xfId="5" builtinId="5"/>
    <cellStyle name="百分比 2" xfId="6" xr:uid="{00000000-0005-0000-0000-000001000000}"/>
    <cellStyle name="百分比 2 2" xfId="9" xr:uid="{00000000-0005-0000-0000-000002000000}"/>
    <cellStyle name="百分比 3" xfId="46" xr:uid="{00000000-0005-0000-0000-000003000000}"/>
    <cellStyle name="常规" xfId="0" builtinId="0"/>
    <cellStyle name="常规 2" xfId="15" xr:uid="{00000000-0005-0000-0000-000005000000}"/>
    <cellStyle name="常规 2 2" xfId="14" xr:uid="{00000000-0005-0000-0000-000006000000}"/>
    <cellStyle name="常规 3" xfId="16" xr:uid="{00000000-0005-0000-0000-000007000000}"/>
    <cellStyle name="常规 3 2" xfId="12" xr:uid="{00000000-0005-0000-0000-000008000000}"/>
    <cellStyle name="常规 4" xfId="17" xr:uid="{00000000-0005-0000-0000-000009000000}"/>
    <cellStyle name="常规 4 2" xfId="18" xr:uid="{00000000-0005-0000-0000-00000A000000}"/>
    <cellStyle name="常规 4 2 2" xfId="2" xr:uid="{00000000-0005-0000-0000-00000B000000}"/>
    <cellStyle name="常规 4 2 2 2" xfId="11" xr:uid="{00000000-0005-0000-0000-00000C000000}"/>
    <cellStyle name="常规 4 2 2 2 2" xfId="19" xr:uid="{00000000-0005-0000-0000-00000D000000}"/>
    <cellStyle name="常规 4 2 2 2 2 2" xfId="13" xr:uid="{00000000-0005-0000-0000-00000E000000}"/>
    <cellStyle name="常规 4 2 2 2 3" xfId="21" xr:uid="{00000000-0005-0000-0000-00000F000000}"/>
    <cellStyle name="常规 4 2 2 3" xfId="8" xr:uid="{00000000-0005-0000-0000-000010000000}"/>
    <cellStyle name="常规 4 2 2 3 2" xfId="22" xr:uid="{00000000-0005-0000-0000-000011000000}"/>
    <cellStyle name="常规 4 2 2 4" xfId="4" xr:uid="{00000000-0005-0000-0000-000012000000}"/>
    <cellStyle name="常规 4 2 3" xfId="23" xr:uid="{00000000-0005-0000-0000-000013000000}"/>
    <cellStyle name="常规 4 2 3 2" xfId="25" xr:uid="{00000000-0005-0000-0000-000014000000}"/>
    <cellStyle name="常规 4 2 3 2 2" xfId="27" xr:uid="{00000000-0005-0000-0000-000015000000}"/>
    <cellStyle name="常规 4 2 3 3" xfId="28" xr:uid="{00000000-0005-0000-0000-000016000000}"/>
    <cellStyle name="常规 4 2 4" xfId="29" xr:uid="{00000000-0005-0000-0000-000017000000}"/>
    <cellStyle name="常规 4 2 4 2" xfId="31" xr:uid="{00000000-0005-0000-0000-000018000000}"/>
    <cellStyle name="常规 4 2 5" xfId="32" xr:uid="{00000000-0005-0000-0000-000019000000}"/>
    <cellStyle name="常规 4 3" xfId="33" xr:uid="{00000000-0005-0000-0000-00001A000000}"/>
    <cellStyle name="常规 4 3 2" xfId="34" xr:uid="{00000000-0005-0000-0000-00001B000000}"/>
    <cellStyle name="常规 4 3 2 2" xfId="35" xr:uid="{00000000-0005-0000-0000-00001C000000}"/>
    <cellStyle name="常规 4 3 2 2 2" xfId="36" xr:uid="{00000000-0005-0000-0000-00001D000000}"/>
    <cellStyle name="常规 4 3 2 3" xfId="37" xr:uid="{00000000-0005-0000-0000-00001E000000}"/>
    <cellStyle name="常规 4 3 3" xfId="38" xr:uid="{00000000-0005-0000-0000-00001F000000}"/>
    <cellStyle name="常规 4 3 3 2" xfId="39" xr:uid="{00000000-0005-0000-0000-000020000000}"/>
    <cellStyle name="常规 4 3 4" xfId="40" xr:uid="{00000000-0005-0000-0000-000021000000}"/>
    <cellStyle name="常规 4 4" xfId="1" xr:uid="{00000000-0005-0000-0000-000022000000}"/>
    <cellStyle name="常规 4 4 2" xfId="10" xr:uid="{00000000-0005-0000-0000-000023000000}"/>
    <cellStyle name="常规 4 4 2 2" xfId="20" xr:uid="{00000000-0005-0000-0000-000024000000}"/>
    <cellStyle name="常规 4 4 3" xfId="7" xr:uid="{00000000-0005-0000-0000-000025000000}"/>
    <cellStyle name="常规 4 5" xfId="24" xr:uid="{00000000-0005-0000-0000-000026000000}"/>
    <cellStyle name="常规 4 5 2" xfId="26" xr:uid="{00000000-0005-0000-0000-000027000000}"/>
    <cellStyle name="常规 4 6" xfId="30" xr:uid="{00000000-0005-0000-0000-000028000000}"/>
    <cellStyle name="常规 5" xfId="41" xr:uid="{00000000-0005-0000-0000-000029000000}"/>
    <cellStyle name="常规 6" xfId="44" xr:uid="{00000000-0005-0000-0000-00002A000000}"/>
    <cellStyle name="常规 7" xfId="47" xr:uid="{00000000-0005-0000-0000-00002B000000}"/>
    <cellStyle name="千位分隔" xfId="3" builtinId="3"/>
    <cellStyle name="千位分隔 2" xfId="42" xr:uid="{00000000-0005-0000-0000-00002D000000}"/>
    <cellStyle name="千位分隔 2 2" xfId="43" xr:uid="{00000000-0005-0000-0000-00002E000000}"/>
    <cellStyle name="千位分隔 3" xfId="45" xr:uid="{00000000-0005-0000-0000-00002F000000}"/>
  </cellStyles>
  <dxfs count="0"/>
  <tableStyles count="0" defaultTableStyle="TableStyleMedium9" defaultPivotStyle="PivotStyleLight16"/>
  <colors>
    <mruColors>
      <color rgb="FFCCFFCC"/>
      <color rgb="FFFFFF99"/>
      <color rgb="FF66FF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6.xml"/><Relationship Id="rId13" Type="http://schemas.openxmlformats.org/officeDocument/2006/relationships/worksheet" Target="worksheets/sheet5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5.xml"/><Relationship Id="rId12" Type="http://schemas.openxmlformats.org/officeDocument/2006/relationships/worksheet" Target="worksheets/sheet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1" Type="http://schemas.openxmlformats.org/officeDocument/2006/relationships/worksheet" Target="worksheets/sheet3.xml"/><Relationship Id="rId5" Type="http://schemas.openxmlformats.org/officeDocument/2006/relationships/chartsheet" Target="chartsheets/sheet3.xml"/><Relationship Id="rId15" Type="http://schemas.openxmlformats.org/officeDocument/2006/relationships/worksheet" Target="worksheets/sheet7.xml"/><Relationship Id="rId10" Type="http://schemas.openxmlformats.org/officeDocument/2006/relationships/chartsheet" Target="chartsheets/sheet8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chartsheet" Target="chartsheets/sheet7.xml"/><Relationship Id="rId14" Type="http://schemas.openxmlformats.org/officeDocument/2006/relationships/worksheet" Target="worksheets/sheet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zh-CN" altLang="en-US" sz="1200">
                <a:latin typeface="Times New Roman" pitchFamily="18" charset="0"/>
                <a:cs typeface="Times New Roman" pitchFamily="18" charset="0"/>
              </a:rPr>
              <a:t>水量</a:t>
            </a:r>
            <a:r>
              <a:rPr lang="en-US" altLang="zh-CN" sz="1200">
                <a:latin typeface="Times New Roman" pitchFamily="18" charset="0"/>
                <a:cs typeface="Times New Roman" pitchFamily="18" charset="0"/>
              </a:rPr>
              <a:t>Q</a:t>
            </a:r>
            <a:endParaRPr lang="zh-CN" altLang="en-US" sz="120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5015849999999854"/>
          <c:y val="1.452138888888890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9267325649754745E-2"/>
          <c:y val="8.7201111111110979E-2"/>
          <c:w val="0.87366236490468352"/>
          <c:h val="0.7280227777777778"/>
        </c:manualLayout>
      </c:layout>
      <c:lineChart>
        <c:grouping val="standard"/>
        <c:varyColors val="0"/>
        <c:ser>
          <c:idx val="1"/>
          <c:order val="0"/>
          <c:tx>
            <c:v>企业来水</c:v>
          </c:tx>
          <c:spPr>
            <a:ln w="1270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运行数据!$B$7:$B$446</c:f>
              <c:numCache>
                <c:formatCode>#,##0_);\(#,##0\)</c:formatCode>
                <c:ptCount val="440"/>
                <c:pt idx="0">
                  <c:v>3962</c:v>
                </c:pt>
                <c:pt idx="1">
                  <c:v>3225</c:v>
                </c:pt>
                <c:pt idx="2">
                  <c:v>3094</c:v>
                </c:pt>
                <c:pt idx="3">
                  <c:v>2915</c:v>
                </c:pt>
                <c:pt idx="4">
                  <c:v>4293</c:v>
                </c:pt>
                <c:pt idx="5">
                  <c:v>3477</c:v>
                </c:pt>
                <c:pt idx="6">
                  <c:v>4431</c:v>
                </c:pt>
                <c:pt idx="7">
                  <c:v>4763</c:v>
                </c:pt>
                <c:pt idx="8">
                  <c:v>4909</c:v>
                </c:pt>
                <c:pt idx="9">
                  <c:v>3332</c:v>
                </c:pt>
                <c:pt idx="10">
                  <c:v>3789</c:v>
                </c:pt>
                <c:pt idx="11">
                  <c:v>3632</c:v>
                </c:pt>
                <c:pt idx="12">
                  <c:v>2646</c:v>
                </c:pt>
                <c:pt idx="13">
                  <c:v>3112</c:v>
                </c:pt>
                <c:pt idx="14">
                  <c:v>3641</c:v>
                </c:pt>
                <c:pt idx="15">
                  <c:v>3097</c:v>
                </c:pt>
                <c:pt idx="16">
                  <c:v>2124</c:v>
                </c:pt>
                <c:pt idx="17">
                  <c:v>1907</c:v>
                </c:pt>
                <c:pt idx="18">
                  <c:v>37</c:v>
                </c:pt>
                <c:pt idx="19">
                  <c:v>1289</c:v>
                </c:pt>
                <c:pt idx="20">
                  <c:v>1274</c:v>
                </c:pt>
                <c:pt idx="21">
                  <c:v>1871</c:v>
                </c:pt>
                <c:pt idx="22">
                  <c:v>2108</c:v>
                </c:pt>
                <c:pt idx="23">
                  <c:v>2115</c:v>
                </c:pt>
                <c:pt idx="25">
                  <c:v>1121</c:v>
                </c:pt>
                <c:pt idx="26">
                  <c:v>433</c:v>
                </c:pt>
                <c:pt idx="27">
                  <c:v>0</c:v>
                </c:pt>
                <c:pt idx="28">
                  <c:v>1051</c:v>
                </c:pt>
                <c:pt idx="29">
                  <c:v>394</c:v>
                </c:pt>
                <c:pt idx="30">
                  <c:v>826</c:v>
                </c:pt>
                <c:pt idx="31">
                  <c:v>540</c:v>
                </c:pt>
                <c:pt idx="32">
                  <c:v>469</c:v>
                </c:pt>
                <c:pt idx="33">
                  <c:v>117</c:v>
                </c:pt>
                <c:pt idx="34">
                  <c:v>135</c:v>
                </c:pt>
                <c:pt idx="35">
                  <c:v>133</c:v>
                </c:pt>
                <c:pt idx="36">
                  <c:v>154</c:v>
                </c:pt>
                <c:pt idx="37">
                  <c:v>244</c:v>
                </c:pt>
                <c:pt idx="38">
                  <c:v>2</c:v>
                </c:pt>
                <c:pt idx="39">
                  <c:v>65</c:v>
                </c:pt>
                <c:pt idx="40">
                  <c:v>115</c:v>
                </c:pt>
                <c:pt idx="41">
                  <c:v>197</c:v>
                </c:pt>
                <c:pt idx="42">
                  <c:v>138</c:v>
                </c:pt>
                <c:pt idx="43">
                  <c:v>183</c:v>
                </c:pt>
                <c:pt idx="44">
                  <c:v>259</c:v>
                </c:pt>
                <c:pt idx="45">
                  <c:v>392</c:v>
                </c:pt>
                <c:pt idx="46">
                  <c:v>393</c:v>
                </c:pt>
                <c:pt idx="47">
                  <c:v>755</c:v>
                </c:pt>
                <c:pt idx="48">
                  <c:v>760</c:v>
                </c:pt>
                <c:pt idx="49">
                  <c:v>805</c:v>
                </c:pt>
                <c:pt idx="50">
                  <c:v>1604</c:v>
                </c:pt>
                <c:pt idx="51">
                  <c:v>885</c:v>
                </c:pt>
                <c:pt idx="52">
                  <c:v>1121</c:v>
                </c:pt>
                <c:pt idx="53">
                  <c:v>1490</c:v>
                </c:pt>
                <c:pt idx="54">
                  <c:v>793</c:v>
                </c:pt>
                <c:pt idx="55">
                  <c:v>1188</c:v>
                </c:pt>
                <c:pt idx="56">
                  <c:v>1554</c:v>
                </c:pt>
                <c:pt idx="57">
                  <c:v>1817</c:v>
                </c:pt>
                <c:pt idx="58">
                  <c:v>2985</c:v>
                </c:pt>
                <c:pt idx="59">
                  <c:v>3487</c:v>
                </c:pt>
                <c:pt idx="60">
                  <c:v>3474</c:v>
                </c:pt>
                <c:pt idx="61">
                  <c:v>3638</c:v>
                </c:pt>
                <c:pt idx="62">
                  <c:v>3836</c:v>
                </c:pt>
                <c:pt idx="63">
                  <c:v>3782</c:v>
                </c:pt>
                <c:pt idx="64">
                  <c:v>4028</c:v>
                </c:pt>
                <c:pt idx="65">
                  <c:v>3491</c:v>
                </c:pt>
                <c:pt idx="66">
                  <c:v>3607</c:v>
                </c:pt>
                <c:pt idx="67">
                  <c:v>3433</c:v>
                </c:pt>
                <c:pt idx="68">
                  <c:v>3713</c:v>
                </c:pt>
                <c:pt idx="69">
                  <c:v>3245</c:v>
                </c:pt>
                <c:pt idx="70">
                  <c:v>2805</c:v>
                </c:pt>
                <c:pt idx="71">
                  <c:v>2235</c:v>
                </c:pt>
                <c:pt idx="72">
                  <c:v>2657</c:v>
                </c:pt>
                <c:pt idx="73">
                  <c:v>3519</c:v>
                </c:pt>
                <c:pt idx="74">
                  <c:v>3576</c:v>
                </c:pt>
                <c:pt idx="75">
                  <c:v>3787</c:v>
                </c:pt>
                <c:pt idx="76">
                  <c:v>3773</c:v>
                </c:pt>
                <c:pt idx="77">
                  <c:v>3307</c:v>
                </c:pt>
                <c:pt idx="78">
                  <c:v>3406</c:v>
                </c:pt>
                <c:pt idx="79">
                  <c:v>4729</c:v>
                </c:pt>
                <c:pt idx="80">
                  <c:v>3186</c:v>
                </c:pt>
                <c:pt idx="81">
                  <c:v>3598</c:v>
                </c:pt>
                <c:pt idx="82">
                  <c:v>3090</c:v>
                </c:pt>
                <c:pt idx="83">
                  <c:v>3421</c:v>
                </c:pt>
                <c:pt idx="84">
                  <c:v>1915</c:v>
                </c:pt>
                <c:pt idx="85">
                  <c:v>4193</c:v>
                </c:pt>
                <c:pt idx="86">
                  <c:v>3936</c:v>
                </c:pt>
                <c:pt idx="87">
                  <c:v>3223</c:v>
                </c:pt>
                <c:pt idx="88">
                  <c:v>3432</c:v>
                </c:pt>
                <c:pt idx="89">
                  <c:v>3414</c:v>
                </c:pt>
                <c:pt idx="90">
                  <c:v>2149</c:v>
                </c:pt>
                <c:pt idx="91">
                  <c:v>2127</c:v>
                </c:pt>
                <c:pt idx="92">
                  <c:v>4272</c:v>
                </c:pt>
                <c:pt idx="93">
                  <c:v>3029</c:v>
                </c:pt>
                <c:pt idx="94">
                  <c:v>4476</c:v>
                </c:pt>
                <c:pt idx="95">
                  <c:v>2323</c:v>
                </c:pt>
                <c:pt idx="96">
                  <c:v>2458</c:v>
                </c:pt>
                <c:pt idx="97">
                  <c:v>2450</c:v>
                </c:pt>
                <c:pt idx="98">
                  <c:v>3122</c:v>
                </c:pt>
                <c:pt idx="99">
                  <c:v>2928</c:v>
                </c:pt>
                <c:pt idx="100">
                  <c:v>3398</c:v>
                </c:pt>
                <c:pt idx="101">
                  <c:v>3246</c:v>
                </c:pt>
                <c:pt idx="102">
                  <c:v>3597</c:v>
                </c:pt>
                <c:pt idx="103">
                  <c:v>4107</c:v>
                </c:pt>
                <c:pt idx="104">
                  <c:v>4053</c:v>
                </c:pt>
                <c:pt idx="105">
                  <c:v>3645</c:v>
                </c:pt>
                <c:pt idx="106">
                  <c:v>3735</c:v>
                </c:pt>
                <c:pt idx="107">
                  <c:v>2849</c:v>
                </c:pt>
                <c:pt idx="108">
                  <c:v>4198</c:v>
                </c:pt>
                <c:pt idx="109">
                  <c:v>5168</c:v>
                </c:pt>
                <c:pt idx="110">
                  <c:v>4019</c:v>
                </c:pt>
                <c:pt idx="111">
                  <c:v>2990</c:v>
                </c:pt>
                <c:pt idx="112">
                  <c:v>3908</c:v>
                </c:pt>
                <c:pt idx="113">
                  <c:v>4131</c:v>
                </c:pt>
                <c:pt idx="114">
                  <c:v>3422</c:v>
                </c:pt>
                <c:pt idx="115">
                  <c:v>3360</c:v>
                </c:pt>
                <c:pt idx="116">
                  <c:v>3525</c:v>
                </c:pt>
                <c:pt idx="117">
                  <c:v>4193</c:v>
                </c:pt>
                <c:pt idx="118">
                  <c:v>3236</c:v>
                </c:pt>
                <c:pt idx="119">
                  <c:v>3917</c:v>
                </c:pt>
                <c:pt idx="120">
                  <c:v>3264</c:v>
                </c:pt>
                <c:pt idx="121">
                  <c:v>3523</c:v>
                </c:pt>
                <c:pt idx="122">
                  <c:v>4212</c:v>
                </c:pt>
                <c:pt idx="123">
                  <c:v>3757</c:v>
                </c:pt>
                <c:pt idx="124">
                  <c:v>3790</c:v>
                </c:pt>
                <c:pt idx="125">
                  <c:v>4319</c:v>
                </c:pt>
                <c:pt idx="126">
                  <c:v>3666</c:v>
                </c:pt>
                <c:pt idx="127">
                  <c:v>4627</c:v>
                </c:pt>
                <c:pt idx="128">
                  <c:v>5139</c:v>
                </c:pt>
                <c:pt idx="129">
                  <c:v>4447</c:v>
                </c:pt>
                <c:pt idx="130">
                  <c:v>4734</c:v>
                </c:pt>
                <c:pt idx="131">
                  <c:v>3814</c:v>
                </c:pt>
                <c:pt idx="132">
                  <c:v>3101</c:v>
                </c:pt>
                <c:pt idx="133">
                  <c:v>4007</c:v>
                </c:pt>
                <c:pt idx="134">
                  <c:v>4807</c:v>
                </c:pt>
                <c:pt idx="135">
                  <c:v>4740</c:v>
                </c:pt>
                <c:pt idx="136">
                  <c:v>4510</c:v>
                </c:pt>
                <c:pt idx="137">
                  <c:v>3914</c:v>
                </c:pt>
                <c:pt idx="138">
                  <c:v>4750</c:v>
                </c:pt>
                <c:pt idx="139">
                  <c:v>3673</c:v>
                </c:pt>
                <c:pt idx="140">
                  <c:v>3943</c:v>
                </c:pt>
                <c:pt idx="141">
                  <c:v>3013</c:v>
                </c:pt>
                <c:pt idx="142">
                  <c:v>4514</c:v>
                </c:pt>
                <c:pt idx="143">
                  <c:v>3774</c:v>
                </c:pt>
                <c:pt idx="144">
                  <c:v>3138</c:v>
                </c:pt>
                <c:pt idx="145">
                  <c:v>3279</c:v>
                </c:pt>
                <c:pt idx="146">
                  <c:v>3795</c:v>
                </c:pt>
                <c:pt idx="147">
                  <c:v>3426</c:v>
                </c:pt>
                <c:pt idx="148">
                  <c:v>3346</c:v>
                </c:pt>
                <c:pt idx="149">
                  <c:v>3141</c:v>
                </c:pt>
                <c:pt idx="150">
                  <c:v>4180</c:v>
                </c:pt>
                <c:pt idx="151">
                  <c:v>3827</c:v>
                </c:pt>
                <c:pt idx="152">
                  <c:v>4218</c:v>
                </c:pt>
                <c:pt idx="153">
                  <c:v>3029</c:v>
                </c:pt>
                <c:pt idx="154">
                  <c:v>3414</c:v>
                </c:pt>
                <c:pt idx="155">
                  <c:v>3552</c:v>
                </c:pt>
                <c:pt idx="156">
                  <c:v>3390</c:v>
                </c:pt>
                <c:pt idx="157">
                  <c:v>3154</c:v>
                </c:pt>
                <c:pt idx="158">
                  <c:v>3509</c:v>
                </c:pt>
                <c:pt idx="159">
                  <c:v>3608</c:v>
                </c:pt>
                <c:pt idx="160">
                  <c:v>3514</c:v>
                </c:pt>
                <c:pt idx="161">
                  <c:v>3901</c:v>
                </c:pt>
                <c:pt idx="162">
                  <c:v>4313</c:v>
                </c:pt>
                <c:pt idx="163">
                  <c:v>4239</c:v>
                </c:pt>
                <c:pt idx="164">
                  <c:v>3442</c:v>
                </c:pt>
                <c:pt idx="165">
                  <c:v>3395</c:v>
                </c:pt>
                <c:pt idx="166">
                  <c:v>3636</c:v>
                </c:pt>
                <c:pt idx="167">
                  <c:v>3517</c:v>
                </c:pt>
                <c:pt idx="168">
                  <c:v>3520</c:v>
                </c:pt>
                <c:pt idx="169">
                  <c:v>3715</c:v>
                </c:pt>
                <c:pt idx="170">
                  <c:v>5298</c:v>
                </c:pt>
                <c:pt idx="171">
                  <c:v>5380</c:v>
                </c:pt>
                <c:pt idx="172">
                  <c:v>5004</c:v>
                </c:pt>
                <c:pt idx="173">
                  <c:v>6356</c:v>
                </c:pt>
                <c:pt idx="174">
                  <c:v>5850</c:v>
                </c:pt>
                <c:pt idx="175">
                  <c:v>5262</c:v>
                </c:pt>
                <c:pt idx="176">
                  <c:v>4888</c:v>
                </c:pt>
                <c:pt idx="177">
                  <c:v>4342</c:v>
                </c:pt>
                <c:pt idx="178">
                  <c:v>4030</c:v>
                </c:pt>
                <c:pt idx="179">
                  <c:v>4246</c:v>
                </c:pt>
                <c:pt idx="180">
                  <c:v>5838</c:v>
                </c:pt>
                <c:pt idx="181">
                  <c:v>4994</c:v>
                </c:pt>
                <c:pt idx="182">
                  <c:v>4278</c:v>
                </c:pt>
                <c:pt idx="183">
                  <c:v>4204</c:v>
                </c:pt>
                <c:pt idx="184">
                  <c:v>5700</c:v>
                </c:pt>
                <c:pt idx="185">
                  <c:v>5332</c:v>
                </c:pt>
                <c:pt idx="186">
                  <c:v>5002</c:v>
                </c:pt>
                <c:pt idx="187">
                  <c:v>5401</c:v>
                </c:pt>
                <c:pt idx="188">
                  <c:v>5868</c:v>
                </c:pt>
                <c:pt idx="189">
                  <c:v>5569</c:v>
                </c:pt>
                <c:pt idx="190">
                  <c:v>5292</c:v>
                </c:pt>
                <c:pt idx="191">
                  <c:v>5999</c:v>
                </c:pt>
                <c:pt idx="192">
                  <c:v>5277</c:v>
                </c:pt>
                <c:pt idx="193">
                  <c:v>5392</c:v>
                </c:pt>
                <c:pt idx="194">
                  <c:v>4553</c:v>
                </c:pt>
                <c:pt idx="195">
                  <c:v>3241</c:v>
                </c:pt>
                <c:pt idx="196">
                  <c:v>3064</c:v>
                </c:pt>
                <c:pt idx="197">
                  <c:v>3605</c:v>
                </c:pt>
                <c:pt idx="198">
                  <c:v>3800</c:v>
                </c:pt>
                <c:pt idx="199">
                  <c:v>3717</c:v>
                </c:pt>
                <c:pt idx="200">
                  <c:v>4058</c:v>
                </c:pt>
                <c:pt idx="201">
                  <c:v>4469</c:v>
                </c:pt>
                <c:pt idx="202">
                  <c:v>3943</c:v>
                </c:pt>
                <c:pt idx="203">
                  <c:v>4888</c:v>
                </c:pt>
                <c:pt idx="204">
                  <c:v>3768</c:v>
                </c:pt>
                <c:pt idx="205">
                  <c:v>4372</c:v>
                </c:pt>
                <c:pt idx="206">
                  <c:v>4952</c:v>
                </c:pt>
                <c:pt idx="207">
                  <c:v>4419</c:v>
                </c:pt>
                <c:pt idx="208">
                  <c:v>4939</c:v>
                </c:pt>
                <c:pt idx="209">
                  <c:v>4548</c:v>
                </c:pt>
                <c:pt idx="210">
                  <c:v>3876</c:v>
                </c:pt>
                <c:pt idx="211">
                  <c:v>4310</c:v>
                </c:pt>
                <c:pt idx="212">
                  <c:v>6173</c:v>
                </c:pt>
                <c:pt idx="213">
                  <c:v>4990</c:v>
                </c:pt>
                <c:pt idx="214">
                  <c:v>5436</c:v>
                </c:pt>
                <c:pt idx="215">
                  <c:v>5262</c:v>
                </c:pt>
                <c:pt idx="216">
                  <c:v>4518</c:v>
                </c:pt>
                <c:pt idx="217">
                  <c:v>5163</c:v>
                </c:pt>
                <c:pt idx="218">
                  <c:v>5082</c:v>
                </c:pt>
                <c:pt idx="219">
                  <c:v>4424</c:v>
                </c:pt>
                <c:pt idx="220">
                  <c:v>5683</c:v>
                </c:pt>
                <c:pt idx="221">
                  <c:v>4276</c:v>
                </c:pt>
                <c:pt idx="222">
                  <c:v>5270</c:v>
                </c:pt>
                <c:pt idx="223">
                  <c:v>5886</c:v>
                </c:pt>
                <c:pt idx="224">
                  <c:v>4242</c:v>
                </c:pt>
                <c:pt idx="225">
                  <c:v>4775</c:v>
                </c:pt>
                <c:pt idx="226">
                  <c:v>5676</c:v>
                </c:pt>
                <c:pt idx="227">
                  <c:v>4366</c:v>
                </c:pt>
                <c:pt idx="228">
                  <c:v>5122</c:v>
                </c:pt>
                <c:pt idx="229">
                  <c:v>5283</c:v>
                </c:pt>
                <c:pt idx="230">
                  <c:v>5947</c:v>
                </c:pt>
                <c:pt idx="231">
                  <c:v>4492</c:v>
                </c:pt>
                <c:pt idx="232">
                  <c:v>5589</c:v>
                </c:pt>
                <c:pt idx="233">
                  <c:v>5773</c:v>
                </c:pt>
                <c:pt idx="234">
                  <c:v>5130</c:v>
                </c:pt>
                <c:pt idx="235">
                  <c:v>4699</c:v>
                </c:pt>
                <c:pt idx="236">
                  <c:v>4478</c:v>
                </c:pt>
                <c:pt idx="237">
                  <c:v>3797</c:v>
                </c:pt>
                <c:pt idx="238">
                  <c:v>5273</c:v>
                </c:pt>
                <c:pt idx="239">
                  <c:v>4183</c:v>
                </c:pt>
                <c:pt idx="240">
                  <c:v>3378</c:v>
                </c:pt>
                <c:pt idx="241">
                  <c:v>4482</c:v>
                </c:pt>
                <c:pt idx="242">
                  <c:v>4423</c:v>
                </c:pt>
                <c:pt idx="243">
                  <c:v>3379</c:v>
                </c:pt>
                <c:pt idx="244">
                  <c:v>4728</c:v>
                </c:pt>
                <c:pt idx="245">
                  <c:v>4252</c:v>
                </c:pt>
                <c:pt idx="246">
                  <c:v>4203</c:v>
                </c:pt>
                <c:pt idx="247">
                  <c:v>4118</c:v>
                </c:pt>
                <c:pt idx="248">
                  <c:v>4517</c:v>
                </c:pt>
                <c:pt idx="249">
                  <c:v>4420</c:v>
                </c:pt>
                <c:pt idx="250">
                  <c:v>4401</c:v>
                </c:pt>
                <c:pt idx="251">
                  <c:v>3770</c:v>
                </c:pt>
                <c:pt idx="252">
                  <c:v>4613</c:v>
                </c:pt>
                <c:pt idx="253">
                  <c:v>5625</c:v>
                </c:pt>
                <c:pt idx="254">
                  <c:v>5016</c:v>
                </c:pt>
                <c:pt idx="255">
                  <c:v>3078</c:v>
                </c:pt>
                <c:pt idx="256">
                  <c:v>5029</c:v>
                </c:pt>
                <c:pt idx="257">
                  <c:v>4629</c:v>
                </c:pt>
                <c:pt idx="258">
                  <c:v>3895</c:v>
                </c:pt>
                <c:pt idx="259">
                  <c:v>5466</c:v>
                </c:pt>
                <c:pt idx="260">
                  <c:v>5024</c:v>
                </c:pt>
                <c:pt idx="261">
                  <c:v>4917</c:v>
                </c:pt>
                <c:pt idx="262">
                  <c:v>5110</c:v>
                </c:pt>
                <c:pt idx="263">
                  <c:v>5909</c:v>
                </c:pt>
                <c:pt idx="264">
                  <c:v>5579</c:v>
                </c:pt>
                <c:pt idx="265">
                  <c:v>5317</c:v>
                </c:pt>
                <c:pt idx="266">
                  <c:v>5576</c:v>
                </c:pt>
                <c:pt idx="267">
                  <c:v>5481</c:v>
                </c:pt>
                <c:pt idx="268">
                  <c:v>5136</c:v>
                </c:pt>
                <c:pt idx="269">
                  <c:v>4615</c:v>
                </c:pt>
                <c:pt idx="270">
                  <c:v>5524</c:v>
                </c:pt>
                <c:pt idx="271">
                  <c:v>4899</c:v>
                </c:pt>
                <c:pt idx="272">
                  <c:v>4945</c:v>
                </c:pt>
                <c:pt idx="273">
                  <c:v>4460</c:v>
                </c:pt>
                <c:pt idx="274">
                  <c:v>4918</c:v>
                </c:pt>
                <c:pt idx="275">
                  <c:v>5354</c:v>
                </c:pt>
                <c:pt idx="276">
                  <c:v>5211</c:v>
                </c:pt>
                <c:pt idx="277">
                  <c:v>4903</c:v>
                </c:pt>
                <c:pt idx="278">
                  <c:v>4777</c:v>
                </c:pt>
                <c:pt idx="279">
                  <c:v>3904</c:v>
                </c:pt>
                <c:pt idx="280">
                  <c:v>4667</c:v>
                </c:pt>
                <c:pt idx="281">
                  <c:v>4183</c:v>
                </c:pt>
                <c:pt idx="282">
                  <c:v>4630</c:v>
                </c:pt>
                <c:pt idx="283">
                  <c:v>4942</c:v>
                </c:pt>
                <c:pt idx="284">
                  <c:v>4636</c:v>
                </c:pt>
                <c:pt idx="285">
                  <c:v>4485</c:v>
                </c:pt>
                <c:pt idx="286">
                  <c:v>4758</c:v>
                </c:pt>
                <c:pt idx="287">
                  <c:v>4175</c:v>
                </c:pt>
                <c:pt idx="288">
                  <c:v>3820</c:v>
                </c:pt>
                <c:pt idx="289">
                  <c:v>5455</c:v>
                </c:pt>
                <c:pt idx="290">
                  <c:v>4900</c:v>
                </c:pt>
                <c:pt idx="291">
                  <c:v>4901</c:v>
                </c:pt>
                <c:pt idx="292">
                  <c:v>4354</c:v>
                </c:pt>
                <c:pt idx="293">
                  <c:v>4935</c:v>
                </c:pt>
                <c:pt idx="294">
                  <c:v>4809</c:v>
                </c:pt>
                <c:pt idx="295">
                  <c:v>4673</c:v>
                </c:pt>
                <c:pt idx="296">
                  <c:v>5072</c:v>
                </c:pt>
                <c:pt idx="297">
                  <c:v>4234</c:v>
                </c:pt>
                <c:pt idx="298">
                  <c:v>4826</c:v>
                </c:pt>
                <c:pt idx="299">
                  <c:v>4560</c:v>
                </c:pt>
                <c:pt idx="300">
                  <c:v>5332</c:v>
                </c:pt>
                <c:pt idx="301">
                  <c:v>5445</c:v>
                </c:pt>
                <c:pt idx="302">
                  <c:v>5085</c:v>
                </c:pt>
                <c:pt idx="303">
                  <c:v>4064</c:v>
                </c:pt>
                <c:pt idx="304">
                  <c:v>4601</c:v>
                </c:pt>
                <c:pt idx="305">
                  <c:v>4947</c:v>
                </c:pt>
                <c:pt idx="306">
                  <c:v>5202</c:v>
                </c:pt>
                <c:pt idx="307">
                  <c:v>4425</c:v>
                </c:pt>
                <c:pt idx="308">
                  <c:v>4571</c:v>
                </c:pt>
                <c:pt idx="309">
                  <c:v>4622</c:v>
                </c:pt>
                <c:pt idx="310">
                  <c:v>4813</c:v>
                </c:pt>
                <c:pt idx="311">
                  <c:v>4265</c:v>
                </c:pt>
                <c:pt idx="312">
                  <c:v>3885</c:v>
                </c:pt>
                <c:pt idx="313">
                  <c:v>3802</c:v>
                </c:pt>
                <c:pt idx="314">
                  <c:v>3892</c:v>
                </c:pt>
                <c:pt idx="315">
                  <c:v>4871</c:v>
                </c:pt>
                <c:pt idx="316">
                  <c:v>4133</c:v>
                </c:pt>
                <c:pt idx="317">
                  <c:v>4152</c:v>
                </c:pt>
                <c:pt idx="318">
                  <c:v>5023</c:v>
                </c:pt>
                <c:pt idx="319">
                  <c:v>4321</c:v>
                </c:pt>
                <c:pt idx="320">
                  <c:v>4151</c:v>
                </c:pt>
                <c:pt idx="321">
                  <c:v>5611</c:v>
                </c:pt>
                <c:pt idx="322">
                  <c:v>5104</c:v>
                </c:pt>
                <c:pt idx="323">
                  <c:v>5095</c:v>
                </c:pt>
                <c:pt idx="324">
                  <c:v>5345</c:v>
                </c:pt>
                <c:pt idx="325">
                  <c:v>6081</c:v>
                </c:pt>
                <c:pt idx="326">
                  <c:v>5798</c:v>
                </c:pt>
                <c:pt idx="327">
                  <c:v>6421</c:v>
                </c:pt>
                <c:pt idx="328">
                  <c:v>5678</c:v>
                </c:pt>
                <c:pt idx="329">
                  <c:v>5078</c:v>
                </c:pt>
                <c:pt idx="330">
                  <c:v>5868</c:v>
                </c:pt>
                <c:pt idx="331">
                  <c:v>4866</c:v>
                </c:pt>
                <c:pt idx="332">
                  <c:v>4994</c:v>
                </c:pt>
                <c:pt idx="333">
                  <c:v>4916</c:v>
                </c:pt>
                <c:pt idx="334">
                  <c:v>5261</c:v>
                </c:pt>
                <c:pt idx="335">
                  <c:v>5257</c:v>
                </c:pt>
                <c:pt idx="336">
                  <c:v>5179</c:v>
                </c:pt>
                <c:pt idx="337">
                  <c:v>5474</c:v>
                </c:pt>
                <c:pt idx="338">
                  <c:v>5069</c:v>
                </c:pt>
                <c:pt idx="339">
                  <c:v>4663</c:v>
                </c:pt>
                <c:pt idx="340">
                  <c:v>5165</c:v>
                </c:pt>
                <c:pt idx="341">
                  <c:v>4540</c:v>
                </c:pt>
                <c:pt idx="342">
                  <c:v>4348</c:v>
                </c:pt>
                <c:pt idx="343">
                  <c:v>4234</c:v>
                </c:pt>
                <c:pt idx="344">
                  <c:v>5151</c:v>
                </c:pt>
                <c:pt idx="345">
                  <c:v>4931</c:v>
                </c:pt>
                <c:pt idx="346">
                  <c:v>5080</c:v>
                </c:pt>
                <c:pt idx="347">
                  <c:v>5002</c:v>
                </c:pt>
                <c:pt idx="348">
                  <c:v>4368</c:v>
                </c:pt>
                <c:pt idx="349">
                  <c:v>4917</c:v>
                </c:pt>
                <c:pt idx="350">
                  <c:v>4443</c:v>
                </c:pt>
                <c:pt idx="351">
                  <c:v>4844</c:v>
                </c:pt>
                <c:pt idx="352">
                  <c:v>4684</c:v>
                </c:pt>
                <c:pt idx="353">
                  <c:v>5063</c:v>
                </c:pt>
                <c:pt idx="354">
                  <c:v>4984</c:v>
                </c:pt>
                <c:pt idx="355">
                  <c:v>4320</c:v>
                </c:pt>
                <c:pt idx="356">
                  <c:v>5127</c:v>
                </c:pt>
                <c:pt idx="357">
                  <c:v>5120</c:v>
                </c:pt>
                <c:pt idx="358">
                  <c:v>4442</c:v>
                </c:pt>
                <c:pt idx="359">
                  <c:v>5286</c:v>
                </c:pt>
                <c:pt idx="360">
                  <c:v>3018</c:v>
                </c:pt>
                <c:pt idx="361">
                  <c:v>2950</c:v>
                </c:pt>
                <c:pt idx="362">
                  <c:v>6272</c:v>
                </c:pt>
                <c:pt idx="363">
                  <c:v>5654</c:v>
                </c:pt>
                <c:pt idx="364">
                  <c:v>4652</c:v>
                </c:pt>
                <c:pt idx="365">
                  <c:v>4328</c:v>
                </c:pt>
                <c:pt idx="366">
                  <c:v>5500</c:v>
                </c:pt>
                <c:pt idx="367">
                  <c:v>4186</c:v>
                </c:pt>
                <c:pt idx="368">
                  <c:v>5257</c:v>
                </c:pt>
                <c:pt idx="369">
                  <c:v>5242</c:v>
                </c:pt>
                <c:pt idx="370">
                  <c:v>4882</c:v>
                </c:pt>
                <c:pt idx="371">
                  <c:v>5332</c:v>
                </c:pt>
                <c:pt idx="372">
                  <c:v>4709</c:v>
                </c:pt>
                <c:pt idx="373">
                  <c:v>3305</c:v>
                </c:pt>
                <c:pt idx="374">
                  <c:v>3832</c:v>
                </c:pt>
                <c:pt idx="375">
                  <c:v>4871</c:v>
                </c:pt>
                <c:pt idx="376">
                  <c:v>4843</c:v>
                </c:pt>
                <c:pt idx="377">
                  <c:v>4219</c:v>
                </c:pt>
                <c:pt idx="378">
                  <c:v>3629</c:v>
                </c:pt>
                <c:pt idx="379">
                  <c:v>4365</c:v>
                </c:pt>
                <c:pt idx="380">
                  <c:v>4216</c:v>
                </c:pt>
                <c:pt idx="381">
                  <c:v>3739</c:v>
                </c:pt>
                <c:pt idx="382">
                  <c:v>5259</c:v>
                </c:pt>
                <c:pt idx="383">
                  <c:v>4484</c:v>
                </c:pt>
                <c:pt idx="384">
                  <c:v>4536</c:v>
                </c:pt>
                <c:pt idx="385">
                  <c:v>4807</c:v>
                </c:pt>
                <c:pt idx="386">
                  <c:v>4957</c:v>
                </c:pt>
                <c:pt idx="387">
                  <c:v>5099</c:v>
                </c:pt>
                <c:pt idx="388">
                  <c:v>3952</c:v>
                </c:pt>
                <c:pt idx="389">
                  <c:v>3952</c:v>
                </c:pt>
                <c:pt idx="390">
                  <c:v>4836</c:v>
                </c:pt>
                <c:pt idx="391">
                  <c:v>5513</c:v>
                </c:pt>
                <c:pt idx="392">
                  <c:v>5158</c:v>
                </c:pt>
                <c:pt idx="393">
                  <c:v>4613</c:v>
                </c:pt>
                <c:pt idx="394">
                  <c:v>5078</c:v>
                </c:pt>
                <c:pt idx="395">
                  <c:v>5521</c:v>
                </c:pt>
                <c:pt idx="396">
                  <c:v>5112</c:v>
                </c:pt>
                <c:pt idx="397">
                  <c:v>5405</c:v>
                </c:pt>
                <c:pt idx="398">
                  <c:v>5157</c:v>
                </c:pt>
                <c:pt idx="399">
                  <c:v>5354</c:v>
                </c:pt>
                <c:pt idx="400">
                  <c:v>7967</c:v>
                </c:pt>
                <c:pt idx="401">
                  <c:v>7090</c:v>
                </c:pt>
                <c:pt idx="402">
                  <c:v>6360</c:v>
                </c:pt>
                <c:pt idx="403">
                  <c:v>7767</c:v>
                </c:pt>
                <c:pt idx="404">
                  <c:v>8152</c:v>
                </c:pt>
                <c:pt idx="405">
                  <c:v>10143</c:v>
                </c:pt>
                <c:pt idx="406">
                  <c:v>10114</c:v>
                </c:pt>
                <c:pt idx="407">
                  <c:v>10385</c:v>
                </c:pt>
                <c:pt idx="408">
                  <c:v>9449</c:v>
                </c:pt>
                <c:pt idx="409">
                  <c:v>8505</c:v>
                </c:pt>
                <c:pt idx="410">
                  <c:v>7388</c:v>
                </c:pt>
                <c:pt idx="411">
                  <c:v>8824</c:v>
                </c:pt>
                <c:pt idx="412">
                  <c:v>9046</c:v>
                </c:pt>
                <c:pt idx="413">
                  <c:v>9621</c:v>
                </c:pt>
                <c:pt idx="414">
                  <c:v>9814</c:v>
                </c:pt>
                <c:pt idx="415">
                  <c:v>10254</c:v>
                </c:pt>
                <c:pt idx="416">
                  <c:v>9324</c:v>
                </c:pt>
                <c:pt idx="417">
                  <c:v>10032</c:v>
                </c:pt>
                <c:pt idx="418">
                  <c:v>8323</c:v>
                </c:pt>
                <c:pt idx="419">
                  <c:v>8003</c:v>
                </c:pt>
                <c:pt idx="420">
                  <c:v>8523</c:v>
                </c:pt>
                <c:pt idx="421">
                  <c:v>10452</c:v>
                </c:pt>
                <c:pt idx="422">
                  <c:v>11478</c:v>
                </c:pt>
                <c:pt idx="423">
                  <c:v>10290</c:v>
                </c:pt>
                <c:pt idx="424">
                  <c:v>10551</c:v>
                </c:pt>
                <c:pt idx="425">
                  <c:v>12212</c:v>
                </c:pt>
                <c:pt idx="426">
                  <c:v>11428</c:v>
                </c:pt>
                <c:pt idx="427">
                  <c:v>12747</c:v>
                </c:pt>
                <c:pt idx="428">
                  <c:v>9825</c:v>
                </c:pt>
                <c:pt idx="429">
                  <c:v>11388</c:v>
                </c:pt>
                <c:pt idx="430">
                  <c:v>12510</c:v>
                </c:pt>
                <c:pt idx="431">
                  <c:v>12960</c:v>
                </c:pt>
                <c:pt idx="432">
                  <c:v>12809</c:v>
                </c:pt>
                <c:pt idx="433">
                  <c:v>13192</c:v>
                </c:pt>
                <c:pt idx="434">
                  <c:v>13477</c:v>
                </c:pt>
                <c:pt idx="435">
                  <c:v>13554</c:v>
                </c:pt>
                <c:pt idx="436">
                  <c:v>14618</c:v>
                </c:pt>
                <c:pt idx="437">
                  <c:v>14421</c:v>
                </c:pt>
                <c:pt idx="438">
                  <c:v>14703</c:v>
                </c:pt>
                <c:pt idx="439">
                  <c:v>14951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6-4AE4-B390-1E65AABFEE1F}"/>
            </c:ext>
          </c:extLst>
        </c:ser>
        <c:ser>
          <c:idx val="0"/>
          <c:order val="1"/>
          <c:tx>
            <c:v>调节池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运行数据!$T$7:$T$446</c:f>
              <c:numCache>
                <c:formatCode>#,##0_);\(#,##0\)</c:formatCode>
                <c:ptCount val="440"/>
                <c:pt idx="0">
                  <c:v>3962</c:v>
                </c:pt>
                <c:pt idx="1">
                  <c:v>3225</c:v>
                </c:pt>
                <c:pt idx="2">
                  <c:v>3094</c:v>
                </c:pt>
                <c:pt idx="3">
                  <c:v>2915</c:v>
                </c:pt>
                <c:pt idx="4">
                  <c:v>4293</c:v>
                </c:pt>
                <c:pt idx="5">
                  <c:v>3477</c:v>
                </c:pt>
                <c:pt idx="6">
                  <c:v>4431</c:v>
                </c:pt>
                <c:pt idx="7">
                  <c:v>4763</c:v>
                </c:pt>
                <c:pt idx="8">
                  <c:v>4909</c:v>
                </c:pt>
                <c:pt idx="9">
                  <c:v>3332</c:v>
                </c:pt>
                <c:pt idx="10">
                  <c:v>3789</c:v>
                </c:pt>
                <c:pt idx="11">
                  <c:v>3632</c:v>
                </c:pt>
                <c:pt idx="12">
                  <c:v>2646</c:v>
                </c:pt>
                <c:pt idx="13">
                  <c:v>3112</c:v>
                </c:pt>
                <c:pt idx="14">
                  <c:v>3641</c:v>
                </c:pt>
                <c:pt idx="15">
                  <c:v>3097</c:v>
                </c:pt>
                <c:pt idx="16">
                  <c:v>2124</c:v>
                </c:pt>
                <c:pt idx="17">
                  <c:v>1907</c:v>
                </c:pt>
                <c:pt idx="18">
                  <c:v>37</c:v>
                </c:pt>
                <c:pt idx="19">
                  <c:v>1289</c:v>
                </c:pt>
                <c:pt idx="20">
                  <c:v>1274</c:v>
                </c:pt>
                <c:pt idx="21">
                  <c:v>1871</c:v>
                </c:pt>
                <c:pt idx="22">
                  <c:v>2108</c:v>
                </c:pt>
                <c:pt idx="23">
                  <c:v>2115</c:v>
                </c:pt>
                <c:pt idx="24">
                  <c:v>0</c:v>
                </c:pt>
                <c:pt idx="25">
                  <c:v>1121</c:v>
                </c:pt>
                <c:pt idx="26">
                  <c:v>433</c:v>
                </c:pt>
                <c:pt idx="27">
                  <c:v>0</c:v>
                </c:pt>
                <c:pt idx="28">
                  <c:v>1051</c:v>
                </c:pt>
                <c:pt idx="29">
                  <c:v>394</c:v>
                </c:pt>
                <c:pt idx="30">
                  <c:v>826</c:v>
                </c:pt>
                <c:pt idx="31">
                  <c:v>540</c:v>
                </c:pt>
                <c:pt idx="32">
                  <c:v>469</c:v>
                </c:pt>
                <c:pt idx="33">
                  <c:v>117</c:v>
                </c:pt>
                <c:pt idx="34">
                  <c:v>135</c:v>
                </c:pt>
                <c:pt idx="35">
                  <c:v>133</c:v>
                </c:pt>
                <c:pt idx="36">
                  <c:v>154</c:v>
                </c:pt>
                <c:pt idx="37">
                  <c:v>244</c:v>
                </c:pt>
                <c:pt idx="38">
                  <c:v>2</c:v>
                </c:pt>
                <c:pt idx="39">
                  <c:v>65</c:v>
                </c:pt>
                <c:pt idx="40">
                  <c:v>115</c:v>
                </c:pt>
                <c:pt idx="41">
                  <c:v>197</c:v>
                </c:pt>
                <c:pt idx="42">
                  <c:v>138</c:v>
                </c:pt>
                <c:pt idx="43">
                  <c:v>183</c:v>
                </c:pt>
                <c:pt idx="44">
                  <c:v>259</c:v>
                </c:pt>
                <c:pt idx="45">
                  <c:v>392</c:v>
                </c:pt>
                <c:pt idx="46">
                  <c:v>393</c:v>
                </c:pt>
                <c:pt idx="47">
                  <c:v>755</c:v>
                </c:pt>
                <c:pt idx="48">
                  <c:v>760</c:v>
                </c:pt>
                <c:pt idx="49">
                  <c:v>805</c:v>
                </c:pt>
                <c:pt idx="50">
                  <c:v>1604</c:v>
                </c:pt>
                <c:pt idx="51">
                  <c:v>885</c:v>
                </c:pt>
                <c:pt idx="52">
                  <c:v>1121</c:v>
                </c:pt>
                <c:pt idx="53">
                  <c:v>1490</c:v>
                </c:pt>
                <c:pt idx="54">
                  <c:v>793</c:v>
                </c:pt>
                <c:pt idx="55" formatCode="#,##0_);[Red]\(#,##0\)">
                  <c:v>1188</c:v>
                </c:pt>
                <c:pt idx="56" formatCode="#,##0_);[Red]\(#,##0\)">
                  <c:v>1554</c:v>
                </c:pt>
                <c:pt idx="57" formatCode="#,##0_);[Red]\(#,##0\)">
                  <c:v>1817</c:v>
                </c:pt>
                <c:pt idx="58" formatCode="#,##0_);[Red]\(#,##0\)">
                  <c:v>2985</c:v>
                </c:pt>
                <c:pt idx="59" formatCode="#,##0_);[Red]\(#,##0\)">
                  <c:v>3487</c:v>
                </c:pt>
                <c:pt idx="60" formatCode="#,##0_);[Red]\(#,##0\)">
                  <c:v>3474</c:v>
                </c:pt>
                <c:pt idx="61" formatCode="#,##0_);[Red]\(#,##0\)">
                  <c:v>3638</c:v>
                </c:pt>
                <c:pt idx="62" formatCode="#,##0_);[Red]\(#,##0\)">
                  <c:v>3836</c:v>
                </c:pt>
                <c:pt idx="63" formatCode="#,##0_);[Red]\(#,##0\)">
                  <c:v>3782</c:v>
                </c:pt>
                <c:pt idx="64" formatCode="#,##0_);[Red]\(#,##0\)">
                  <c:v>4028</c:v>
                </c:pt>
                <c:pt idx="65">
                  <c:v>3491</c:v>
                </c:pt>
                <c:pt idx="66">
                  <c:v>3607</c:v>
                </c:pt>
                <c:pt idx="67">
                  <c:v>3433</c:v>
                </c:pt>
                <c:pt idx="68">
                  <c:v>3713</c:v>
                </c:pt>
                <c:pt idx="69">
                  <c:v>3245</c:v>
                </c:pt>
                <c:pt idx="70">
                  <c:v>2805</c:v>
                </c:pt>
                <c:pt idx="71">
                  <c:v>2235</c:v>
                </c:pt>
                <c:pt idx="72">
                  <c:v>2657</c:v>
                </c:pt>
                <c:pt idx="73">
                  <c:v>3519</c:v>
                </c:pt>
                <c:pt idx="74">
                  <c:v>3576</c:v>
                </c:pt>
                <c:pt idx="75">
                  <c:v>3787</c:v>
                </c:pt>
                <c:pt idx="76">
                  <c:v>3773</c:v>
                </c:pt>
                <c:pt idx="77">
                  <c:v>3307</c:v>
                </c:pt>
                <c:pt idx="78">
                  <c:v>3406</c:v>
                </c:pt>
                <c:pt idx="79">
                  <c:v>4729</c:v>
                </c:pt>
                <c:pt idx="80">
                  <c:v>3186</c:v>
                </c:pt>
                <c:pt idx="81">
                  <c:v>3598</c:v>
                </c:pt>
                <c:pt idx="82">
                  <c:v>3090</c:v>
                </c:pt>
                <c:pt idx="83">
                  <c:v>3421</c:v>
                </c:pt>
                <c:pt idx="84">
                  <c:v>1915</c:v>
                </c:pt>
                <c:pt idx="85">
                  <c:v>4193</c:v>
                </c:pt>
                <c:pt idx="86">
                  <c:v>3936</c:v>
                </c:pt>
                <c:pt idx="87">
                  <c:v>3223</c:v>
                </c:pt>
                <c:pt idx="88">
                  <c:v>3432</c:v>
                </c:pt>
                <c:pt idx="89">
                  <c:v>3414</c:v>
                </c:pt>
                <c:pt idx="90">
                  <c:v>2149</c:v>
                </c:pt>
                <c:pt idx="91">
                  <c:v>2127</c:v>
                </c:pt>
                <c:pt idx="92">
                  <c:v>4272</c:v>
                </c:pt>
                <c:pt idx="93">
                  <c:v>3029</c:v>
                </c:pt>
                <c:pt idx="94">
                  <c:v>4476</c:v>
                </c:pt>
                <c:pt idx="95">
                  <c:v>2323</c:v>
                </c:pt>
                <c:pt idx="96">
                  <c:v>2458</c:v>
                </c:pt>
                <c:pt idx="97">
                  <c:v>2450</c:v>
                </c:pt>
                <c:pt idx="98">
                  <c:v>3122</c:v>
                </c:pt>
                <c:pt idx="99">
                  <c:v>2928</c:v>
                </c:pt>
                <c:pt idx="100">
                  <c:v>3398</c:v>
                </c:pt>
                <c:pt idx="101">
                  <c:v>3246</c:v>
                </c:pt>
                <c:pt idx="102">
                  <c:v>3597</c:v>
                </c:pt>
                <c:pt idx="103">
                  <c:v>4107</c:v>
                </c:pt>
                <c:pt idx="104">
                  <c:v>4053</c:v>
                </c:pt>
                <c:pt idx="105">
                  <c:v>3645</c:v>
                </c:pt>
                <c:pt idx="106">
                  <c:v>3735</c:v>
                </c:pt>
                <c:pt idx="107">
                  <c:v>2849</c:v>
                </c:pt>
                <c:pt idx="108">
                  <c:v>4198</c:v>
                </c:pt>
                <c:pt idx="109">
                  <c:v>5168</c:v>
                </c:pt>
                <c:pt idx="110">
                  <c:v>4019</c:v>
                </c:pt>
                <c:pt idx="111">
                  <c:v>2990</c:v>
                </c:pt>
                <c:pt idx="112">
                  <c:v>3908</c:v>
                </c:pt>
                <c:pt idx="113">
                  <c:v>4131</c:v>
                </c:pt>
                <c:pt idx="114">
                  <c:v>3422</c:v>
                </c:pt>
                <c:pt idx="115">
                  <c:v>3360</c:v>
                </c:pt>
                <c:pt idx="116">
                  <c:v>3525</c:v>
                </c:pt>
                <c:pt idx="117">
                  <c:v>4193</c:v>
                </c:pt>
                <c:pt idx="118">
                  <c:v>3236</c:v>
                </c:pt>
                <c:pt idx="119" formatCode="#,##0_ ">
                  <c:v>3917</c:v>
                </c:pt>
                <c:pt idx="120" formatCode="#,##0_ ">
                  <c:v>3264</c:v>
                </c:pt>
                <c:pt idx="121" formatCode="#,##0_ ">
                  <c:v>3523</c:v>
                </c:pt>
                <c:pt idx="122" formatCode="#,##0_ ">
                  <c:v>4212</c:v>
                </c:pt>
                <c:pt idx="123" formatCode="#,##0_ ">
                  <c:v>3757</c:v>
                </c:pt>
                <c:pt idx="124" formatCode="#,##0_ ">
                  <c:v>3790</c:v>
                </c:pt>
                <c:pt idx="125" formatCode="#,##0_ ">
                  <c:v>4319</c:v>
                </c:pt>
                <c:pt idx="126" formatCode="#,##0_ ">
                  <c:v>3666</c:v>
                </c:pt>
                <c:pt idx="127" formatCode="#,##0_ ">
                  <c:v>4627</c:v>
                </c:pt>
                <c:pt idx="128" formatCode="#,##0_ ">
                  <c:v>5139</c:v>
                </c:pt>
                <c:pt idx="129" formatCode="#,##0_ ">
                  <c:v>4447</c:v>
                </c:pt>
                <c:pt idx="130" formatCode="#,##0_ ">
                  <c:v>4734</c:v>
                </c:pt>
                <c:pt idx="131" formatCode="#,##0_ ">
                  <c:v>3814</c:v>
                </c:pt>
                <c:pt idx="132" formatCode="#,##0_ ">
                  <c:v>3101</c:v>
                </c:pt>
                <c:pt idx="133" formatCode="#,##0_ ">
                  <c:v>4007</c:v>
                </c:pt>
                <c:pt idx="134" formatCode="#,##0_ ">
                  <c:v>4807</c:v>
                </c:pt>
                <c:pt idx="135" formatCode="#,##0_ ">
                  <c:v>4740</c:v>
                </c:pt>
                <c:pt idx="136" formatCode="#,##0_ ">
                  <c:v>4510</c:v>
                </c:pt>
                <c:pt idx="137" formatCode="#,##0_ ">
                  <c:v>3914</c:v>
                </c:pt>
                <c:pt idx="138" formatCode="#,##0_ ">
                  <c:v>4750</c:v>
                </c:pt>
                <c:pt idx="139" formatCode="#,##0_ ">
                  <c:v>3673</c:v>
                </c:pt>
                <c:pt idx="140" formatCode="#,##0_ ">
                  <c:v>3943</c:v>
                </c:pt>
                <c:pt idx="141" formatCode="#,##0_ ">
                  <c:v>3013</c:v>
                </c:pt>
                <c:pt idx="142" formatCode="#,##0_ ">
                  <c:v>4514</c:v>
                </c:pt>
                <c:pt idx="143" formatCode="#,##0_ ">
                  <c:v>3774</c:v>
                </c:pt>
                <c:pt idx="144" formatCode="#,##0_ ">
                  <c:v>3138</c:v>
                </c:pt>
                <c:pt idx="145" formatCode="#,##0_ ">
                  <c:v>3279</c:v>
                </c:pt>
                <c:pt idx="146" formatCode="#,##0_ ">
                  <c:v>3795</c:v>
                </c:pt>
                <c:pt idx="147" formatCode="#,##0_ ">
                  <c:v>3426</c:v>
                </c:pt>
                <c:pt idx="148" formatCode="#,##0_ ">
                  <c:v>3346</c:v>
                </c:pt>
                <c:pt idx="149" formatCode="#,##0_ ">
                  <c:v>3141</c:v>
                </c:pt>
                <c:pt idx="150" formatCode="#,##0_ ">
                  <c:v>4180</c:v>
                </c:pt>
                <c:pt idx="151" formatCode="#,##0_ ">
                  <c:v>3827</c:v>
                </c:pt>
                <c:pt idx="152" formatCode="#,##0_ ">
                  <c:v>4218</c:v>
                </c:pt>
                <c:pt idx="153" formatCode="#,##0_ ">
                  <c:v>3029</c:v>
                </c:pt>
                <c:pt idx="154" formatCode="#,##0_ ">
                  <c:v>3414</c:v>
                </c:pt>
                <c:pt idx="155" formatCode="#,##0_ ">
                  <c:v>3552</c:v>
                </c:pt>
                <c:pt idx="156" formatCode="#,##0_ ">
                  <c:v>3390</c:v>
                </c:pt>
                <c:pt idx="157" formatCode="#,##0_ ">
                  <c:v>3154</c:v>
                </c:pt>
                <c:pt idx="158" formatCode="#,##0_ ">
                  <c:v>3509</c:v>
                </c:pt>
                <c:pt idx="159" formatCode="#,##0_ ">
                  <c:v>3608</c:v>
                </c:pt>
                <c:pt idx="160" formatCode="#,##0_ ">
                  <c:v>3514</c:v>
                </c:pt>
                <c:pt idx="161" formatCode="#,##0_ ">
                  <c:v>3901</c:v>
                </c:pt>
                <c:pt idx="162" formatCode="#,##0_ ">
                  <c:v>4313</c:v>
                </c:pt>
                <c:pt idx="163" formatCode="#,##0_ ">
                  <c:v>4239</c:v>
                </c:pt>
                <c:pt idx="164" formatCode="#,##0_ ">
                  <c:v>3442</c:v>
                </c:pt>
                <c:pt idx="165" formatCode="#,##0_ ">
                  <c:v>3395</c:v>
                </c:pt>
                <c:pt idx="166" formatCode="#,##0_ ">
                  <c:v>3636</c:v>
                </c:pt>
                <c:pt idx="167" formatCode="#,##0_ ">
                  <c:v>3517</c:v>
                </c:pt>
                <c:pt idx="168" formatCode="#,##0_ ">
                  <c:v>3520</c:v>
                </c:pt>
                <c:pt idx="169" formatCode="#,##0_ ">
                  <c:v>3715</c:v>
                </c:pt>
                <c:pt idx="170" formatCode="#,##0_ ">
                  <c:v>5298</c:v>
                </c:pt>
                <c:pt idx="171" formatCode="#,##0_ ">
                  <c:v>5380</c:v>
                </c:pt>
                <c:pt idx="172" formatCode="#,##0_ ">
                  <c:v>5004</c:v>
                </c:pt>
                <c:pt idx="173" formatCode="#,##0_ ">
                  <c:v>6356</c:v>
                </c:pt>
                <c:pt idx="174" formatCode="#,##0_ ">
                  <c:v>5850</c:v>
                </c:pt>
                <c:pt idx="175" formatCode="#,##0_ ">
                  <c:v>5262</c:v>
                </c:pt>
                <c:pt idx="176" formatCode="#,##0_ ">
                  <c:v>4888</c:v>
                </c:pt>
                <c:pt idx="177" formatCode="#,##0_ ">
                  <c:v>4342</c:v>
                </c:pt>
                <c:pt idx="178" formatCode="#,##0_ ">
                  <c:v>4030</c:v>
                </c:pt>
                <c:pt idx="179" formatCode="#,##0_ ">
                  <c:v>4246</c:v>
                </c:pt>
                <c:pt idx="180" formatCode="General">
                  <c:v>5838</c:v>
                </c:pt>
                <c:pt idx="181" formatCode="#,##0_ ">
                  <c:v>4994</c:v>
                </c:pt>
                <c:pt idx="182">
                  <c:v>4278</c:v>
                </c:pt>
                <c:pt idx="183">
                  <c:v>4204</c:v>
                </c:pt>
                <c:pt idx="184">
                  <c:v>5700</c:v>
                </c:pt>
                <c:pt idx="185">
                  <c:v>5332</c:v>
                </c:pt>
                <c:pt idx="186">
                  <c:v>5002</c:v>
                </c:pt>
                <c:pt idx="187">
                  <c:v>5401</c:v>
                </c:pt>
                <c:pt idx="188">
                  <c:v>5868</c:v>
                </c:pt>
                <c:pt idx="189">
                  <c:v>5569</c:v>
                </c:pt>
                <c:pt idx="190">
                  <c:v>5292</c:v>
                </c:pt>
                <c:pt idx="191">
                  <c:v>5999</c:v>
                </c:pt>
                <c:pt idx="192">
                  <c:v>5277</c:v>
                </c:pt>
                <c:pt idx="193">
                  <c:v>5392</c:v>
                </c:pt>
                <c:pt idx="194">
                  <c:v>4553</c:v>
                </c:pt>
                <c:pt idx="195">
                  <c:v>3241</c:v>
                </c:pt>
                <c:pt idx="196">
                  <c:v>3064</c:v>
                </c:pt>
                <c:pt idx="197">
                  <c:v>3605</c:v>
                </c:pt>
                <c:pt idx="198">
                  <c:v>3800</c:v>
                </c:pt>
                <c:pt idx="199">
                  <c:v>3717</c:v>
                </c:pt>
                <c:pt idx="200">
                  <c:v>4058</c:v>
                </c:pt>
                <c:pt idx="201">
                  <c:v>4469</c:v>
                </c:pt>
                <c:pt idx="202">
                  <c:v>3943</c:v>
                </c:pt>
                <c:pt idx="203">
                  <c:v>4888</c:v>
                </c:pt>
                <c:pt idx="204">
                  <c:v>3768</c:v>
                </c:pt>
                <c:pt idx="205">
                  <c:v>4372</c:v>
                </c:pt>
                <c:pt idx="206">
                  <c:v>4952</c:v>
                </c:pt>
                <c:pt idx="207">
                  <c:v>4419</c:v>
                </c:pt>
                <c:pt idx="208">
                  <c:v>4939</c:v>
                </c:pt>
                <c:pt idx="209">
                  <c:v>4548</c:v>
                </c:pt>
                <c:pt idx="210">
                  <c:v>3876</c:v>
                </c:pt>
                <c:pt idx="211">
                  <c:v>4310</c:v>
                </c:pt>
                <c:pt idx="212">
                  <c:v>6173</c:v>
                </c:pt>
                <c:pt idx="213">
                  <c:v>4990</c:v>
                </c:pt>
                <c:pt idx="214">
                  <c:v>5436</c:v>
                </c:pt>
                <c:pt idx="215">
                  <c:v>5262</c:v>
                </c:pt>
                <c:pt idx="216">
                  <c:v>4518</c:v>
                </c:pt>
                <c:pt idx="217">
                  <c:v>5163</c:v>
                </c:pt>
                <c:pt idx="218">
                  <c:v>5082</c:v>
                </c:pt>
                <c:pt idx="219">
                  <c:v>4424</c:v>
                </c:pt>
                <c:pt idx="220">
                  <c:v>5683</c:v>
                </c:pt>
                <c:pt idx="221">
                  <c:v>4276</c:v>
                </c:pt>
                <c:pt idx="222">
                  <c:v>5270</c:v>
                </c:pt>
                <c:pt idx="223">
                  <c:v>5886</c:v>
                </c:pt>
                <c:pt idx="224">
                  <c:v>4242</c:v>
                </c:pt>
                <c:pt idx="225">
                  <c:v>4775</c:v>
                </c:pt>
                <c:pt idx="226">
                  <c:v>5420</c:v>
                </c:pt>
                <c:pt idx="227">
                  <c:v>4622</c:v>
                </c:pt>
                <c:pt idx="228">
                  <c:v>5122</c:v>
                </c:pt>
                <c:pt idx="229">
                  <c:v>5283</c:v>
                </c:pt>
                <c:pt idx="230">
                  <c:v>5947</c:v>
                </c:pt>
                <c:pt idx="231">
                  <c:v>4492</c:v>
                </c:pt>
                <c:pt idx="232">
                  <c:v>5635</c:v>
                </c:pt>
                <c:pt idx="233">
                  <c:v>5727</c:v>
                </c:pt>
                <c:pt idx="234">
                  <c:v>5130</c:v>
                </c:pt>
                <c:pt idx="235">
                  <c:v>4699</c:v>
                </c:pt>
                <c:pt idx="236">
                  <c:v>4478</c:v>
                </c:pt>
                <c:pt idx="237">
                  <c:v>3797</c:v>
                </c:pt>
                <c:pt idx="238">
                  <c:v>5273</c:v>
                </c:pt>
                <c:pt idx="239">
                  <c:v>4183</c:v>
                </c:pt>
                <c:pt idx="240">
                  <c:v>3378</c:v>
                </c:pt>
                <c:pt idx="241">
                  <c:v>4482</c:v>
                </c:pt>
                <c:pt idx="242">
                  <c:v>4423</c:v>
                </c:pt>
                <c:pt idx="243">
                  <c:v>3379</c:v>
                </c:pt>
                <c:pt idx="244">
                  <c:v>4728</c:v>
                </c:pt>
                <c:pt idx="245">
                  <c:v>4252</c:v>
                </c:pt>
                <c:pt idx="246">
                  <c:v>4203</c:v>
                </c:pt>
                <c:pt idx="247">
                  <c:v>4118</c:v>
                </c:pt>
                <c:pt idx="248">
                  <c:v>4517</c:v>
                </c:pt>
                <c:pt idx="249">
                  <c:v>4420</c:v>
                </c:pt>
                <c:pt idx="250">
                  <c:v>4401</c:v>
                </c:pt>
                <c:pt idx="251">
                  <c:v>3770</c:v>
                </c:pt>
                <c:pt idx="252">
                  <c:v>4613</c:v>
                </c:pt>
                <c:pt idx="253">
                  <c:v>5625</c:v>
                </c:pt>
                <c:pt idx="254">
                  <c:v>5016</c:v>
                </c:pt>
                <c:pt idx="255">
                  <c:v>3078</c:v>
                </c:pt>
                <c:pt idx="256">
                  <c:v>5029</c:v>
                </c:pt>
                <c:pt idx="257">
                  <c:v>4629</c:v>
                </c:pt>
                <c:pt idx="258">
                  <c:v>3895</c:v>
                </c:pt>
                <c:pt idx="259">
                  <c:v>5466</c:v>
                </c:pt>
                <c:pt idx="260">
                  <c:v>5024</c:v>
                </c:pt>
                <c:pt idx="261">
                  <c:v>4917</c:v>
                </c:pt>
                <c:pt idx="262">
                  <c:v>5110</c:v>
                </c:pt>
                <c:pt idx="263">
                  <c:v>5909</c:v>
                </c:pt>
                <c:pt idx="264">
                  <c:v>5579</c:v>
                </c:pt>
                <c:pt idx="265">
                  <c:v>5317</c:v>
                </c:pt>
                <c:pt idx="266">
                  <c:v>5576</c:v>
                </c:pt>
                <c:pt idx="267">
                  <c:v>5481</c:v>
                </c:pt>
                <c:pt idx="268">
                  <c:v>5136</c:v>
                </c:pt>
                <c:pt idx="269">
                  <c:v>4615</c:v>
                </c:pt>
                <c:pt idx="270">
                  <c:v>5524</c:v>
                </c:pt>
                <c:pt idx="271">
                  <c:v>4899</c:v>
                </c:pt>
                <c:pt idx="272">
                  <c:v>4945</c:v>
                </c:pt>
                <c:pt idx="273">
                  <c:v>4460</c:v>
                </c:pt>
                <c:pt idx="274">
                  <c:v>4918</c:v>
                </c:pt>
                <c:pt idx="275">
                  <c:v>5354</c:v>
                </c:pt>
                <c:pt idx="276">
                  <c:v>5211</c:v>
                </c:pt>
                <c:pt idx="277">
                  <c:v>4903</c:v>
                </c:pt>
                <c:pt idx="278">
                  <c:v>4777</c:v>
                </c:pt>
                <c:pt idx="279">
                  <c:v>3904</c:v>
                </c:pt>
                <c:pt idx="280">
                  <c:v>4667</c:v>
                </c:pt>
                <c:pt idx="281">
                  <c:v>4183</c:v>
                </c:pt>
                <c:pt idx="282">
                  <c:v>4630</c:v>
                </c:pt>
                <c:pt idx="283">
                  <c:v>4942</c:v>
                </c:pt>
                <c:pt idx="284">
                  <c:v>4636</c:v>
                </c:pt>
                <c:pt idx="285">
                  <c:v>4485</c:v>
                </c:pt>
                <c:pt idx="286">
                  <c:v>4758</c:v>
                </c:pt>
                <c:pt idx="287">
                  <c:v>4175</c:v>
                </c:pt>
                <c:pt idx="288">
                  <c:v>3820</c:v>
                </c:pt>
                <c:pt idx="289">
                  <c:v>5455</c:v>
                </c:pt>
                <c:pt idx="290">
                  <c:v>4900</c:v>
                </c:pt>
                <c:pt idx="291">
                  <c:v>4901</c:v>
                </c:pt>
                <c:pt idx="292">
                  <c:v>4354</c:v>
                </c:pt>
                <c:pt idx="293">
                  <c:v>4935</c:v>
                </c:pt>
                <c:pt idx="294">
                  <c:v>4809</c:v>
                </c:pt>
                <c:pt idx="295">
                  <c:v>4673</c:v>
                </c:pt>
                <c:pt idx="296">
                  <c:v>5072</c:v>
                </c:pt>
                <c:pt idx="297">
                  <c:v>4234</c:v>
                </c:pt>
                <c:pt idx="298">
                  <c:v>4826</c:v>
                </c:pt>
                <c:pt idx="299">
                  <c:v>4560</c:v>
                </c:pt>
                <c:pt idx="300">
                  <c:v>5332</c:v>
                </c:pt>
                <c:pt idx="301">
                  <c:v>5445</c:v>
                </c:pt>
                <c:pt idx="302">
                  <c:v>5085</c:v>
                </c:pt>
                <c:pt idx="303">
                  <c:v>4064</c:v>
                </c:pt>
                <c:pt idx="304">
                  <c:v>4601</c:v>
                </c:pt>
                <c:pt idx="305">
                  <c:v>4947</c:v>
                </c:pt>
                <c:pt idx="306">
                  <c:v>5202</c:v>
                </c:pt>
                <c:pt idx="307">
                  <c:v>4425</c:v>
                </c:pt>
                <c:pt idx="308">
                  <c:v>4571</c:v>
                </c:pt>
                <c:pt idx="309">
                  <c:v>4622</c:v>
                </c:pt>
                <c:pt idx="310">
                  <c:v>4813</c:v>
                </c:pt>
                <c:pt idx="311">
                  <c:v>4265</c:v>
                </c:pt>
                <c:pt idx="312">
                  <c:v>3885</c:v>
                </c:pt>
                <c:pt idx="313">
                  <c:v>3802</c:v>
                </c:pt>
                <c:pt idx="314">
                  <c:v>3892</c:v>
                </c:pt>
                <c:pt idx="315">
                  <c:v>4871</c:v>
                </c:pt>
                <c:pt idx="316">
                  <c:v>4133</c:v>
                </c:pt>
                <c:pt idx="317">
                  <c:v>4152</c:v>
                </c:pt>
                <c:pt idx="318">
                  <c:v>5023</c:v>
                </c:pt>
                <c:pt idx="319">
                  <c:v>4321</c:v>
                </c:pt>
                <c:pt idx="320">
                  <c:v>4151</c:v>
                </c:pt>
                <c:pt idx="321">
                  <c:v>5611</c:v>
                </c:pt>
                <c:pt idx="322">
                  <c:v>5104</c:v>
                </c:pt>
                <c:pt idx="323">
                  <c:v>5095</c:v>
                </c:pt>
                <c:pt idx="324">
                  <c:v>5345</c:v>
                </c:pt>
                <c:pt idx="325">
                  <c:v>6081</c:v>
                </c:pt>
                <c:pt idx="326">
                  <c:v>5798</c:v>
                </c:pt>
                <c:pt idx="327">
                  <c:v>6421</c:v>
                </c:pt>
                <c:pt idx="328">
                  <c:v>5678</c:v>
                </c:pt>
                <c:pt idx="329">
                  <c:v>5078</c:v>
                </c:pt>
                <c:pt idx="330">
                  <c:v>5868</c:v>
                </c:pt>
                <c:pt idx="331">
                  <c:v>4866</c:v>
                </c:pt>
                <c:pt idx="332">
                  <c:v>4994</c:v>
                </c:pt>
                <c:pt idx="333">
                  <c:v>4916</c:v>
                </c:pt>
                <c:pt idx="334">
                  <c:v>5261</c:v>
                </c:pt>
                <c:pt idx="335">
                  <c:v>5257</c:v>
                </c:pt>
                <c:pt idx="336">
                  <c:v>5179</c:v>
                </c:pt>
                <c:pt idx="337">
                  <c:v>5474</c:v>
                </c:pt>
                <c:pt idx="338">
                  <c:v>5069</c:v>
                </c:pt>
                <c:pt idx="339">
                  <c:v>4663</c:v>
                </c:pt>
                <c:pt idx="340">
                  <c:v>5165</c:v>
                </c:pt>
                <c:pt idx="341">
                  <c:v>4540</c:v>
                </c:pt>
                <c:pt idx="342">
                  <c:v>4348</c:v>
                </c:pt>
                <c:pt idx="343">
                  <c:v>4234</c:v>
                </c:pt>
                <c:pt idx="344">
                  <c:v>5151</c:v>
                </c:pt>
                <c:pt idx="345">
                  <c:v>4931</c:v>
                </c:pt>
                <c:pt idx="346">
                  <c:v>5080</c:v>
                </c:pt>
                <c:pt idx="347">
                  <c:v>5002</c:v>
                </c:pt>
                <c:pt idx="348">
                  <c:v>4368</c:v>
                </c:pt>
                <c:pt idx="349">
                  <c:v>4917</c:v>
                </c:pt>
                <c:pt idx="350">
                  <c:v>4443</c:v>
                </c:pt>
                <c:pt idx="351">
                  <c:v>4844</c:v>
                </c:pt>
                <c:pt idx="352">
                  <c:v>4684</c:v>
                </c:pt>
                <c:pt idx="353">
                  <c:v>5063</c:v>
                </c:pt>
                <c:pt idx="354">
                  <c:v>4984</c:v>
                </c:pt>
                <c:pt idx="355">
                  <c:v>4320</c:v>
                </c:pt>
                <c:pt idx="356">
                  <c:v>5127</c:v>
                </c:pt>
                <c:pt idx="357">
                  <c:v>5120</c:v>
                </c:pt>
                <c:pt idx="358">
                  <c:v>4442</c:v>
                </c:pt>
                <c:pt idx="359">
                  <c:v>5286</c:v>
                </c:pt>
                <c:pt idx="360">
                  <c:v>3018</c:v>
                </c:pt>
                <c:pt idx="361">
                  <c:v>2950</c:v>
                </c:pt>
                <c:pt idx="362">
                  <c:v>6272</c:v>
                </c:pt>
                <c:pt idx="363">
                  <c:v>5654</c:v>
                </c:pt>
                <c:pt idx="364">
                  <c:v>4652</c:v>
                </c:pt>
                <c:pt idx="365">
                  <c:v>4328</c:v>
                </c:pt>
                <c:pt idx="366">
                  <c:v>5500</c:v>
                </c:pt>
                <c:pt idx="367">
                  <c:v>4186</c:v>
                </c:pt>
                <c:pt idx="368">
                  <c:v>5257</c:v>
                </c:pt>
                <c:pt idx="369">
                  <c:v>5242</c:v>
                </c:pt>
                <c:pt idx="370">
                  <c:v>4882</c:v>
                </c:pt>
                <c:pt idx="371">
                  <c:v>5332</c:v>
                </c:pt>
                <c:pt idx="372">
                  <c:v>4709</c:v>
                </c:pt>
                <c:pt idx="373">
                  <c:v>3305</c:v>
                </c:pt>
                <c:pt idx="374">
                  <c:v>3832</c:v>
                </c:pt>
                <c:pt idx="375">
                  <c:v>4871</c:v>
                </c:pt>
                <c:pt idx="376">
                  <c:v>4843</c:v>
                </c:pt>
                <c:pt idx="377">
                  <c:v>4219</c:v>
                </c:pt>
                <c:pt idx="378">
                  <c:v>3629</c:v>
                </c:pt>
                <c:pt idx="379">
                  <c:v>4365</c:v>
                </c:pt>
                <c:pt idx="380">
                  <c:v>4216</c:v>
                </c:pt>
                <c:pt idx="381">
                  <c:v>3739</c:v>
                </c:pt>
                <c:pt idx="382">
                  <c:v>5259</c:v>
                </c:pt>
                <c:pt idx="383">
                  <c:v>4484</c:v>
                </c:pt>
                <c:pt idx="384">
                  <c:v>4536</c:v>
                </c:pt>
                <c:pt idx="385">
                  <c:v>4807</c:v>
                </c:pt>
                <c:pt idx="386">
                  <c:v>4957</c:v>
                </c:pt>
                <c:pt idx="387">
                  <c:v>5099</c:v>
                </c:pt>
                <c:pt idx="388">
                  <c:v>3952</c:v>
                </c:pt>
                <c:pt idx="389">
                  <c:v>3952</c:v>
                </c:pt>
                <c:pt idx="390">
                  <c:v>4836</c:v>
                </c:pt>
                <c:pt idx="391">
                  <c:v>5513</c:v>
                </c:pt>
                <c:pt idx="392">
                  <c:v>5158</c:v>
                </c:pt>
                <c:pt idx="393">
                  <c:v>4613</c:v>
                </c:pt>
                <c:pt idx="394">
                  <c:v>5078</c:v>
                </c:pt>
                <c:pt idx="395">
                  <c:v>5521</c:v>
                </c:pt>
                <c:pt idx="396">
                  <c:v>5112</c:v>
                </c:pt>
                <c:pt idx="397">
                  <c:v>5405</c:v>
                </c:pt>
                <c:pt idx="398">
                  <c:v>5157</c:v>
                </c:pt>
                <c:pt idx="399">
                  <c:v>5354</c:v>
                </c:pt>
                <c:pt idx="400">
                  <c:v>5114</c:v>
                </c:pt>
                <c:pt idx="401">
                  <c:v>7090</c:v>
                </c:pt>
                <c:pt idx="402">
                  <c:v>6360</c:v>
                </c:pt>
                <c:pt idx="403">
                  <c:v>7767</c:v>
                </c:pt>
                <c:pt idx="404">
                  <c:v>8152</c:v>
                </c:pt>
                <c:pt idx="405">
                  <c:v>6232</c:v>
                </c:pt>
                <c:pt idx="406">
                  <c:v>6209</c:v>
                </c:pt>
                <c:pt idx="407">
                  <c:v>6292</c:v>
                </c:pt>
                <c:pt idx="408">
                  <c:v>5276</c:v>
                </c:pt>
                <c:pt idx="409">
                  <c:v>6115</c:v>
                </c:pt>
                <c:pt idx="410">
                  <c:v>6332</c:v>
                </c:pt>
                <c:pt idx="411">
                  <c:v>6051</c:v>
                </c:pt>
                <c:pt idx="412">
                  <c:v>5953</c:v>
                </c:pt>
                <c:pt idx="413">
                  <c:v>6140</c:v>
                </c:pt>
                <c:pt idx="414">
                  <c:v>6117</c:v>
                </c:pt>
                <c:pt idx="415">
                  <c:v>6471</c:v>
                </c:pt>
                <c:pt idx="416">
                  <c:v>5593</c:v>
                </c:pt>
                <c:pt idx="417">
                  <c:v>6478</c:v>
                </c:pt>
                <c:pt idx="418">
                  <c:v>5932</c:v>
                </c:pt>
                <c:pt idx="419">
                  <c:v>5698</c:v>
                </c:pt>
                <c:pt idx="420">
                  <c:v>6149</c:v>
                </c:pt>
                <c:pt idx="421">
                  <c:v>6738</c:v>
                </c:pt>
                <c:pt idx="422">
                  <c:v>7206</c:v>
                </c:pt>
                <c:pt idx="423">
                  <c:v>6551</c:v>
                </c:pt>
                <c:pt idx="424">
                  <c:v>6930</c:v>
                </c:pt>
                <c:pt idx="425">
                  <c:v>8244</c:v>
                </c:pt>
                <c:pt idx="426">
                  <c:v>7457</c:v>
                </c:pt>
                <c:pt idx="427">
                  <c:v>7474</c:v>
                </c:pt>
                <c:pt idx="428">
                  <c:v>7498</c:v>
                </c:pt>
                <c:pt idx="429">
                  <c:v>7826</c:v>
                </c:pt>
                <c:pt idx="430">
                  <c:v>7328</c:v>
                </c:pt>
                <c:pt idx="431">
                  <c:v>8234</c:v>
                </c:pt>
                <c:pt idx="432">
                  <c:v>8336</c:v>
                </c:pt>
                <c:pt idx="433">
                  <c:v>8524</c:v>
                </c:pt>
                <c:pt idx="434">
                  <c:v>7744</c:v>
                </c:pt>
                <c:pt idx="435">
                  <c:v>8530</c:v>
                </c:pt>
                <c:pt idx="436">
                  <c:v>8544</c:v>
                </c:pt>
                <c:pt idx="437">
                  <c:v>8498</c:v>
                </c:pt>
                <c:pt idx="438">
                  <c:v>8716</c:v>
                </c:pt>
                <c:pt idx="439">
                  <c:v>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6-4AE4-B390-1E65AABFEE1F}"/>
            </c:ext>
          </c:extLst>
        </c:ser>
        <c:ser>
          <c:idx val="2"/>
          <c:order val="2"/>
          <c:tx>
            <c:v>排水</c:v>
          </c:tx>
          <c:spPr>
            <a:ln w="12700">
              <a:solidFill>
                <a:srgbClr val="0070C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运行数据!$DT$7:$DT$446</c:f>
              <c:numCache>
                <c:formatCode>#,##0_);\(#,##0\)</c:formatCode>
                <c:ptCount val="440"/>
                <c:pt idx="0">
                  <c:v>3811</c:v>
                </c:pt>
                <c:pt idx="1">
                  <c:v>3668</c:v>
                </c:pt>
                <c:pt idx="2">
                  <c:v>2871</c:v>
                </c:pt>
                <c:pt idx="3">
                  <c:v>4826</c:v>
                </c:pt>
                <c:pt idx="4">
                  <c:v>4979</c:v>
                </c:pt>
                <c:pt idx="5">
                  <c:v>5277</c:v>
                </c:pt>
                <c:pt idx="6">
                  <c:v>5397</c:v>
                </c:pt>
                <c:pt idx="7">
                  <c:v>5302</c:v>
                </c:pt>
                <c:pt idx="8">
                  <c:v>5399</c:v>
                </c:pt>
                <c:pt idx="9">
                  <c:v>5356</c:v>
                </c:pt>
                <c:pt idx="10">
                  <c:v>5172</c:v>
                </c:pt>
                <c:pt idx="11">
                  <c:v>5387</c:v>
                </c:pt>
                <c:pt idx="12">
                  <c:v>5122</c:v>
                </c:pt>
                <c:pt idx="13">
                  <c:v>5347</c:v>
                </c:pt>
                <c:pt idx="14">
                  <c:v>5270</c:v>
                </c:pt>
                <c:pt idx="15">
                  <c:v>5094</c:v>
                </c:pt>
                <c:pt idx="16">
                  <c:v>5010</c:v>
                </c:pt>
                <c:pt idx="17">
                  <c:v>5059</c:v>
                </c:pt>
                <c:pt idx="18">
                  <c:v>4256</c:v>
                </c:pt>
                <c:pt idx="19">
                  <c:v>5400</c:v>
                </c:pt>
                <c:pt idx="20">
                  <c:v>4195</c:v>
                </c:pt>
                <c:pt idx="21">
                  <c:v>3490</c:v>
                </c:pt>
                <c:pt idx="22">
                  <c:v>1547</c:v>
                </c:pt>
                <c:pt idx="23">
                  <c:v>916</c:v>
                </c:pt>
                <c:pt idx="24">
                  <c:v>293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</c:v>
                </c:pt>
                <c:pt idx="31">
                  <c:v>287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480</c:v>
                </c:pt>
                <c:pt idx="42">
                  <c:v>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5600</c:v>
                </c:pt>
                <c:pt idx="49">
                  <c:v>0</c:v>
                </c:pt>
                <c:pt idx="50">
                  <c:v>237</c:v>
                </c:pt>
                <c:pt idx="51">
                  <c:v>1</c:v>
                </c:pt>
                <c:pt idx="52">
                  <c:v>2612</c:v>
                </c:pt>
                <c:pt idx="53">
                  <c:v>634</c:v>
                </c:pt>
                <c:pt idx="54">
                  <c:v>902</c:v>
                </c:pt>
                <c:pt idx="55" formatCode="#,##0_);[Red]\(#,##0\)">
                  <c:v>1492</c:v>
                </c:pt>
                <c:pt idx="56" formatCode="#,##0_);[Red]\(#,##0\)">
                  <c:v>1663</c:v>
                </c:pt>
                <c:pt idx="57" formatCode="#,##0_);[Red]\(#,##0\)">
                  <c:v>2389</c:v>
                </c:pt>
                <c:pt idx="58" formatCode="#,##0_);[Red]\(#,##0\)">
                  <c:v>2985</c:v>
                </c:pt>
                <c:pt idx="59">
                  <c:v>4584</c:v>
                </c:pt>
                <c:pt idx="60">
                  <c:v>4818</c:v>
                </c:pt>
                <c:pt idx="61">
                  <c:v>4469</c:v>
                </c:pt>
                <c:pt idx="62">
                  <c:v>4432</c:v>
                </c:pt>
                <c:pt idx="63">
                  <c:v>4401</c:v>
                </c:pt>
                <c:pt idx="64">
                  <c:v>3934</c:v>
                </c:pt>
                <c:pt idx="65">
                  <c:v>4150</c:v>
                </c:pt>
                <c:pt idx="66">
                  <c:v>4167</c:v>
                </c:pt>
                <c:pt idx="67">
                  <c:v>4438</c:v>
                </c:pt>
                <c:pt idx="68">
                  <c:v>4688</c:v>
                </c:pt>
                <c:pt idx="69">
                  <c:v>4719</c:v>
                </c:pt>
                <c:pt idx="70">
                  <c:v>4106</c:v>
                </c:pt>
                <c:pt idx="71">
                  <c:v>4057</c:v>
                </c:pt>
                <c:pt idx="72">
                  <c:v>3765</c:v>
                </c:pt>
                <c:pt idx="73">
                  <c:v>4088</c:v>
                </c:pt>
                <c:pt idx="74">
                  <c:v>4400</c:v>
                </c:pt>
                <c:pt idx="75">
                  <c:v>4688</c:v>
                </c:pt>
                <c:pt idx="76">
                  <c:v>4285</c:v>
                </c:pt>
                <c:pt idx="77">
                  <c:v>4334</c:v>
                </c:pt>
                <c:pt idx="78">
                  <c:v>4675</c:v>
                </c:pt>
                <c:pt idx="79">
                  <c:v>4501</c:v>
                </c:pt>
                <c:pt idx="80">
                  <c:v>4784</c:v>
                </c:pt>
                <c:pt idx="81">
                  <c:v>4924</c:v>
                </c:pt>
                <c:pt idx="82">
                  <c:v>4344</c:v>
                </c:pt>
                <c:pt idx="83">
                  <c:v>5145</c:v>
                </c:pt>
                <c:pt idx="84">
                  <c:v>4675</c:v>
                </c:pt>
                <c:pt idx="85">
                  <c:v>3504</c:v>
                </c:pt>
                <c:pt idx="86">
                  <c:v>4551</c:v>
                </c:pt>
                <c:pt idx="87">
                  <c:v>5151</c:v>
                </c:pt>
                <c:pt idx="88">
                  <c:v>4691</c:v>
                </c:pt>
                <c:pt idx="89">
                  <c:v>4593</c:v>
                </c:pt>
                <c:pt idx="90">
                  <c:v>4418</c:v>
                </c:pt>
                <c:pt idx="91">
                  <c:v>2645</c:v>
                </c:pt>
                <c:pt idx="92">
                  <c:v>4251</c:v>
                </c:pt>
                <c:pt idx="93">
                  <c:v>3980</c:v>
                </c:pt>
                <c:pt idx="94">
                  <c:v>5389</c:v>
                </c:pt>
                <c:pt idx="95">
                  <c:v>4819</c:v>
                </c:pt>
                <c:pt idx="96">
                  <c:v>4079</c:v>
                </c:pt>
                <c:pt idx="97">
                  <c:v>3791</c:v>
                </c:pt>
                <c:pt idx="98">
                  <c:v>3990</c:v>
                </c:pt>
                <c:pt idx="99">
                  <c:v>4018</c:v>
                </c:pt>
                <c:pt idx="100">
                  <c:v>3738</c:v>
                </c:pt>
                <c:pt idx="101">
                  <c:v>4596</c:v>
                </c:pt>
                <c:pt idx="102">
                  <c:v>4599</c:v>
                </c:pt>
                <c:pt idx="103">
                  <c:v>4568</c:v>
                </c:pt>
                <c:pt idx="104">
                  <c:v>5074</c:v>
                </c:pt>
                <c:pt idx="105">
                  <c:v>5083</c:v>
                </c:pt>
                <c:pt idx="106">
                  <c:v>3675</c:v>
                </c:pt>
                <c:pt idx="107">
                  <c:v>3113</c:v>
                </c:pt>
                <c:pt idx="108">
                  <c:v>5324</c:v>
                </c:pt>
                <c:pt idx="109">
                  <c:v>5273</c:v>
                </c:pt>
                <c:pt idx="110">
                  <c:v>5042</c:v>
                </c:pt>
                <c:pt idx="111">
                  <c:v>3988</c:v>
                </c:pt>
                <c:pt idx="112">
                  <c:v>4742</c:v>
                </c:pt>
                <c:pt idx="113">
                  <c:v>4648</c:v>
                </c:pt>
                <c:pt idx="114">
                  <c:v>4242</c:v>
                </c:pt>
                <c:pt idx="115">
                  <c:v>3908</c:v>
                </c:pt>
                <c:pt idx="116">
                  <c:v>1985</c:v>
                </c:pt>
                <c:pt idx="117">
                  <c:v>4373</c:v>
                </c:pt>
                <c:pt idx="118">
                  <c:v>4693</c:v>
                </c:pt>
                <c:pt idx="119">
                  <c:v>4466</c:v>
                </c:pt>
                <c:pt idx="120">
                  <c:v>4527</c:v>
                </c:pt>
                <c:pt idx="121">
                  <c:v>4444</c:v>
                </c:pt>
                <c:pt idx="122">
                  <c:v>4776</c:v>
                </c:pt>
                <c:pt idx="123">
                  <c:v>4964</c:v>
                </c:pt>
                <c:pt idx="124">
                  <c:v>4951</c:v>
                </c:pt>
                <c:pt idx="125">
                  <c:v>4665</c:v>
                </c:pt>
                <c:pt idx="126">
                  <c:v>5187</c:v>
                </c:pt>
                <c:pt idx="127">
                  <c:v>4876</c:v>
                </c:pt>
                <c:pt idx="128">
                  <c:v>5543</c:v>
                </c:pt>
                <c:pt idx="129">
                  <c:v>5668</c:v>
                </c:pt>
                <c:pt idx="130">
                  <c:v>5302</c:v>
                </c:pt>
                <c:pt idx="131">
                  <c:v>4847</c:v>
                </c:pt>
                <c:pt idx="132">
                  <c:v>4637</c:v>
                </c:pt>
                <c:pt idx="133">
                  <c:v>4016</c:v>
                </c:pt>
                <c:pt idx="134">
                  <c:v>4509</c:v>
                </c:pt>
                <c:pt idx="135">
                  <c:v>5374</c:v>
                </c:pt>
                <c:pt idx="136">
                  <c:v>4537</c:v>
                </c:pt>
                <c:pt idx="137">
                  <c:v>5661</c:v>
                </c:pt>
                <c:pt idx="138">
                  <c:v>5292</c:v>
                </c:pt>
                <c:pt idx="139">
                  <c:v>5042</c:v>
                </c:pt>
                <c:pt idx="140">
                  <c:v>4900</c:v>
                </c:pt>
                <c:pt idx="141">
                  <c:v>4586</c:v>
                </c:pt>
                <c:pt idx="142">
                  <c:v>3767</c:v>
                </c:pt>
                <c:pt idx="143">
                  <c:v>5114</c:v>
                </c:pt>
                <c:pt idx="144">
                  <c:v>3893</c:v>
                </c:pt>
                <c:pt idx="145">
                  <c:v>4709</c:v>
                </c:pt>
                <c:pt idx="146">
                  <c:v>4701</c:v>
                </c:pt>
                <c:pt idx="147">
                  <c:v>4924</c:v>
                </c:pt>
                <c:pt idx="148">
                  <c:v>4611</c:v>
                </c:pt>
                <c:pt idx="149">
                  <c:v>4990</c:v>
                </c:pt>
                <c:pt idx="150">
                  <c:v>4191</c:v>
                </c:pt>
                <c:pt idx="151">
                  <c:v>4169</c:v>
                </c:pt>
                <c:pt idx="152">
                  <c:v>4172</c:v>
                </c:pt>
                <c:pt idx="153">
                  <c:v>5102</c:v>
                </c:pt>
                <c:pt idx="154">
                  <c:v>4843</c:v>
                </c:pt>
                <c:pt idx="155">
                  <c:v>4787</c:v>
                </c:pt>
                <c:pt idx="156">
                  <c:v>4646</c:v>
                </c:pt>
                <c:pt idx="157">
                  <c:v>4526</c:v>
                </c:pt>
                <c:pt idx="158">
                  <c:v>4483</c:v>
                </c:pt>
                <c:pt idx="159">
                  <c:v>4017</c:v>
                </c:pt>
                <c:pt idx="160">
                  <c:v>4994</c:v>
                </c:pt>
                <c:pt idx="161">
                  <c:v>4534</c:v>
                </c:pt>
                <c:pt idx="162">
                  <c:v>4062</c:v>
                </c:pt>
                <c:pt idx="163">
                  <c:v>5351</c:v>
                </c:pt>
                <c:pt idx="164">
                  <c:v>5468</c:v>
                </c:pt>
                <c:pt idx="165">
                  <c:v>4767</c:v>
                </c:pt>
                <c:pt idx="166">
                  <c:v>4549</c:v>
                </c:pt>
                <c:pt idx="167">
                  <c:v>4559</c:v>
                </c:pt>
                <c:pt idx="168">
                  <c:v>5366</c:v>
                </c:pt>
                <c:pt idx="169">
                  <c:v>4716</c:v>
                </c:pt>
                <c:pt idx="170" formatCode="#,##0_);[Red]\(#,##0\)">
                  <c:v>5578</c:v>
                </c:pt>
                <c:pt idx="171" formatCode="#,##0_);[Red]\(#,##0\)">
                  <c:v>5863</c:v>
                </c:pt>
                <c:pt idx="172" formatCode="#,##0_);[Red]\(#,##0\)">
                  <c:v>6704</c:v>
                </c:pt>
                <c:pt idx="173" formatCode="#,##0_);[Red]\(#,##0\)">
                  <c:v>6509</c:v>
                </c:pt>
                <c:pt idx="174" formatCode="#,##0_);[Red]\(#,##0\)">
                  <c:v>6057</c:v>
                </c:pt>
                <c:pt idx="175" formatCode="#,##0_);[Red]\(#,##0\)">
                  <c:v>5840</c:v>
                </c:pt>
                <c:pt idx="176" formatCode="#,##0_);[Red]\(#,##0\)">
                  <c:v>5566</c:v>
                </c:pt>
                <c:pt idx="177" formatCode="#,##0_);[Red]\(#,##0\)">
                  <c:v>4344</c:v>
                </c:pt>
                <c:pt idx="178" formatCode="#,##0_);[Red]\(#,##0\)">
                  <c:v>4152</c:v>
                </c:pt>
                <c:pt idx="179" formatCode="#,##0_);[Red]\(#,##0\)">
                  <c:v>4664</c:v>
                </c:pt>
                <c:pt idx="180" formatCode="#,##0_);[Red]\(#,##0\)">
                  <c:v>5284</c:v>
                </c:pt>
                <c:pt idx="181" formatCode="#,##0_);[Red]\(#,##0\)">
                  <c:v>5927</c:v>
                </c:pt>
                <c:pt idx="182" formatCode="#,##0_);[Red]\(#,##0\)">
                  <c:v>4357</c:v>
                </c:pt>
                <c:pt idx="183" formatCode="#,##0_);[Red]\(#,##0\)">
                  <c:v>5460</c:v>
                </c:pt>
                <c:pt idx="184" formatCode="#,##0_);[Red]\(#,##0\)">
                  <c:v>5568</c:v>
                </c:pt>
                <c:pt idx="185" formatCode="#,##0_);[Red]\(#,##0\)">
                  <c:v>6240</c:v>
                </c:pt>
                <c:pt idx="186" formatCode="#,##0_);[Red]\(#,##0\)">
                  <c:v>5246</c:v>
                </c:pt>
                <c:pt idx="187" formatCode="#,##0_);[Red]\(#,##0\)">
                  <c:v>5631</c:v>
                </c:pt>
                <c:pt idx="188" formatCode="#,##0_);[Red]\(#,##0\)">
                  <c:v>6132</c:v>
                </c:pt>
                <c:pt idx="189" formatCode="#,##0_);[Red]\(#,##0\)">
                  <c:v>7428</c:v>
                </c:pt>
                <c:pt idx="190" formatCode="#,##0_);[Red]\(#,##0\)">
                  <c:v>5813</c:v>
                </c:pt>
                <c:pt idx="191" formatCode="#,##0_);[Red]\(#,##0\)">
                  <c:v>5375</c:v>
                </c:pt>
                <c:pt idx="192" formatCode="#,##0_);[Red]\(#,##0\)">
                  <c:v>5892</c:v>
                </c:pt>
                <c:pt idx="193" formatCode="#,##0_);[Red]\(#,##0\)">
                  <c:v>5191</c:v>
                </c:pt>
                <c:pt idx="194" formatCode="#,##0_);[Red]\(#,##0\)">
                  <c:v>5577</c:v>
                </c:pt>
                <c:pt idx="195" formatCode="#,##0_);[Red]\(#,##0\)">
                  <c:v>4650</c:v>
                </c:pt>
                <c:pt idx="196" formatCode="#,##0_);[Red]\(#,##0\)">
                  <c:v>3725</c:v>
                </c:pt>
                <c:pt idx="197">
                  <c:v>4496</c:v>
                </c:pt>
                <c:pt idx="198">
                  <c:v>4662</c:v>
                </c:pt>
                <c:pt idx="199">
                  <c:v>4474</c:v>
                </c:pt>
                <c:pt idx="200">
                  <c:v>4452</c:v>
                </c:pt>
                <c:pt idx="201">
                  <c:v>5155</c:v>
                </c:pt>
                <c:pt idx="202">
                  <c:v>5318</c:v>
                </c:pt>
                <c:pt idx="203">
                  <c:v>5112</c:v>
                </c:pt>
                <c:pt idx="204">
                  <c:v>4887</c:v>
                </c:pt>
                <c:pt idx="205">
                  <c:v>4756</c:v>
                </c:pt>
                <c:pt idx="206">
                  <c:v>5200</c:v>
                </c:pt>
                <c:pt idx="207">
                  <c:v>5636</c:v>
                </c:pt>
                <c:pt idx="208">
                  <c:v>5853</c:v>
                </c:pt>
                <c:pt idx="209">
                  <c:v>5497</c:v>
                </c:pt>
                <c:pt idx="210">
                  <c:v>5716</c:v>
                </c:pt>
                <c:pt idx="211">
                  <c:v>4444</c:v>
                </c:pt>
                <c:pt idx="212">
                  <c:v>5509</c:v>
                </c:pt>
                <c:pt idx="213">
                  <c:v>6189</c:v>
                </c:pt>
                <c:pt idx="214">
                  <c:v>5823</c:v>
                </c:pt>
                <c:pt idx="215">
                  <c:v>5898</c:v>
                </c:pt>
                <c:pt idx="216">
                  <c:v>5857</c:v>
                </c:pt>
                <c:pt idx="217">
                  <c:v>5682</c:v>
                </c:pt>
                <c:pt idx="218">
                  <c:v>5357</c:v>
                </c:pt>
                <c:pt idx="219" formatCode="#,##0_ ">
                  <c:v>5752</c:v>
                </c:pt>
                <c:pt idx="220" formatCode="#,##0_ ">
                  <c:v>5231</c:v>
                </c:pt>
                <c:pt idx="221" formatCode="#,##0_ ">
                  <c:v>5731</c:v>
                </c:pt>
                <c:pt idx="222" formatCode="#,##0_ ">
                  <c:v>6034</c:v>
                </c:pt>
                <c:pt idx="223" formatCode="#,##0_ ">
                  <c:v>6020</c:v>
                </c:pt>
                <c:pt idx="224" formatCode="#,##0_ ">
                  <c:v>5926</c:v>
                </c:pt>
                <c:pt idx="225">
                  <c:v>5160</c:v>
                </c:pt>
                <c:pt idx="226">
                  <c:v>5316</c:v>
                </c:pt>
                <c:pt idx="227">
                  <c:v>5651</c:v>
                </c:pt>
                <c:pt idx="228">
                  <c:v>5630</c:v>
                </c:pt>
                <c:pt idx="229">
                  <c:v>5655</c:v>
                </c:pt>
                <c:pt idx="230">
                  <c:v>5884</c:v>
                </c:pt>
                <c:pt idx="231">
                  <c:v>5883</c:v>
                </c:pt>
                <c:pt idx="232">
                  <c:v>5891</c:v>
                </c:pt>
                <c:pt idx="233">
                  <c:v>6350</c:v>
                </c:pt>
                <c:pt idx="234">
                  <c:v>6158</c:v>
                </c:pt>
                <c:pt idx="235">
                  <c:v>5912</c:v>
                </c:pt>
                <c:pt idx="236">
                  <c:v>5688</c:v>
                </c:pt>
                <c:pt idx="237">
                  <c:v>5224</c:v>
                </c:pt>
                <c:pt idx="238">
                  <c:v>5388</c:v>
                </c:pt>
                <c:pt idx="239">
                  <c:v>5278</c:v>
                </c:pt>
                <c:pt idx="240">
                  <c:v>4896</c:v>
                </c:pt>
                <c:pt idx="241">
                  <c:v>4163</c:v>
                </c:pt>
                <c:pt idx="242">
                  <c:v>4903</c:v>
                </c:pt>
                <c:pt idx="243">
                  <c:v>5302</c:v>
                </c:pt>
                <c:pt idx="244">
                  <c:v>4843</c:v>
                </c:pt>
                <c:pt idx="245">
                  <c:v>5179</c:v>
                </c:pt>
                <c:pt idx="246">
                  <c:v>4995</c:v>
                </c:pt>
                <c:pt idx="247">
                  <c:v>4987</c:v>
                </c:pt>
                <c:pt idx="248">
                  <c:v>5036</c:v>
                </c:pt>
                <c:pt idx="249">
                  <c:v>5078</c:v>
                </c:pt>
                <c:pt idx="250">
                  <c:v>5134</c:v>
                </c:pt>
                <c:pt idx="251">
                  <c:v>5055</c:v>
                </c:pt>
                <c:pt idx="252">
                  <c:v>4899</c:v>
                </c:pt>
                <c:pt idx="253">
                  <c:v>5240</c:v>
                </c:pt>
                <c:pt idx="254">
                  <c:v>4807</c:v>
                </c:pt>
                <c:pt idx="255">
                  <c:v>5165</c:v>
                </c:pt>
                <c:pt idx="256">
                  <c:v>5501</c:v>
                </c:pt>
                <c:pt idx="257">
                  <c:v>4737</c:v>
                </c:pt>
                <c:pt idx="258">
                  <c:v>5404</c:v>
                </c:pt>
                <c:pt idx="259">
                  <c:v>5126</c:v>
                </c:pt>
                <c:pt idx="260">
                  <c:v>5198</c:v>
                </c:pt>
                <c:pt idx="261">
                  <c:v>5579</c:v>
                </c:pt>
                <c:pt idx="262">
                  <c:v>5432</c:v>
                </c:pt>
                <c:pt idx="263">
                  <c:v>5564</c:v>
                </c:pt>
                <c:pt idx="264">
                  <c:v>6059</c:v>
                </c:pt>
                <c:pt idx="265">
                  <c:v>5673</c:v>
                </c:pt>
                <c:pt idx="266">
                  <c:v>5740</c:v>
                </c:pt>
                <c:pt idx="267">
                  <c:v>5535</c:v>
                </c:pt>
                <c:pt idx="268">
                  <c:v>5763</c:v>
                </c:pt>
                <c:pt idx="269">
                  <c:v>5502</c:v>
                </c:pt>
                <c:pt idx="270">
                  <c:v>5051</c:v>
                </c:pt>
                <c:pt idx="271">
                  <c:v>5528</c:v>
                </c:pt>
                <c:pt idx="272">
                  <c:v>5541</c:v>
                </c:pt>
                <c:pt idx="273">
                  <c:v>5681</c:v>
                </c:pt>
                <c:pt idx="274">
                  <c:v>5155</c:v>
                </c:pt>
                <c:pt idx="275">
                  <c:v>4833</c:v>
                </c:pt>
                <c:pt idx="276">
                  <c:v>5456</c:v>
                </c:pt>
                <c:pt idx="277">
                  <c:v>5517</c:v>
                </c:pt>
                <c:pt idx="278">
                  <c:v>5067</c:v>
                </c:pt>
                <c:pt idx="279">
                  <c:v>5247</c:v>
                </c:pt>
                <c:pt idx="280">
                  <c:v>4677</c:v>
                </c:pt>
                <c:pt idx="281">
                  <c:v>4858</c:v>
                </c:pt>
                <c:pt idx="282">
                  <c:v>4972</c:v>
                </c:pt>
                <c:pt idx="283">
                  <c:v>5407</c:v>
                </c:pt>
                <c:pt idx="284">
                  <c:v>4382</c:v>
                </c:pt>
                <c:pt idx="285">
                  <c:v>5133</c:v>
                </c:pt>
                <c:pt idx="286">
                  <c:v>5124</c:v>
                </c:pt>
                <c:pt idx="287">
                  <c:v>5023</c:v>
                </c:pt>
                <c:pt idx="288">
                  <c:v>3955</c:v>
                </c:pt>
                <c:pt idx="289">
                  <c:v>5894</c:v>
                </c:pt>
                <c:pt idx="290">
                  <c:v>5975</c:v>
                </c:pt>
                <c:pt idx="291">
                  <c:v>5119</c:v>
                </c:pt>
                <c:pt idx="292">
                  <c:v>4483</c:v>
                </c:pt>
                <c:pt idx="293">
                  <c:v>4667</c:v>
                </c:pt>
                <c:pt idx="294">
                  <c:v>5398</c:v>
                </c:pt>
                <c:pt idx="295">
                  <c:v>5302</c:v>
                </c:pt>
                <c:pt idx="296">
                  <c:v>5109</c:v>
                </c:pt>
                <c:pt idx="297">
                  <c:v>5186</c:v>
                </c:pt>
                <c:pt idx="298">
                  <c:v>4815</c:v>
                </c:pt>
                <c:pt idx="299">
                  <c:v>4819</c:v>
                </c:pt>
                <c:pt idx="300">
                  <c:v>5383</c:v>
                </c:pt>
                <c:pt idx="301">
                  <c:v>5673</c:v>
                </c:pt>
                <c:pt idx="302">
                  <c:v>4013</c:v>
                </c:pt>
                <c:pt idx="303">
                  <c:v>5819</c:v>
                </c:pt>
                <c:pt idx="304">
                  <c:v>5264</c:v>
                </c:pt>
                <c:pt idx="305">
                  <c:v>5268</c:v>
                </c:pt>
                <c:pt idx="306">
                  <c:v>5327</c:v>
                </c:pt>
                <c:pt idx="307">
                  <c:v>5327</c:v>
                </c:pt>
                <c:pt idx="308">
                  <c:v>4852</c:v>
                </c:pt>
                <c:pt idx="309">
                  <c:v>5419</c:v>
                </c:pt>
                <c:pt idx="310">
                  <c:v>5224</c:v>
                </c:pt>
                <c:pt idx="311">
                  <c:v>5115</c:v>
                </c:pt>
                <c:pt idx="312">
                  <c:v>4950</c:v>
                </c:pt>
                <c:pt idx="313">
                  <c:v>4722</c:v>
                </c:pt>
                <c:pt idx="314">
                  <c:v>1772</c:v>
                </c:pt>
                <c:pt idx="315">
                  <c:v>5009</c:v>
                </c:pt>
                <c:pt idx="316">
                  <c:v>5693</c:v>
                </c:pt>
                <c:pt idx="317">
                  <c:v>4875</c:v>
                </c:pt>
                <c:pt idx="318">
                  <c:v>4889</c:v>
                </c:pt>
                <c:pt idx="319">
                  <c:v>5116</c:v>
                </c:pt>
                <c:pt idx="320">
                  <c:v>4925</c:v>
                </c:pt>
                <c:pt idx="321">
                  <c:v>5129</c:v>
                </c:pt>
                <c:pt idx="322">
                  <c:v>5819</c:v>
                </c:pt>
                <c:pt idx="323">
                  <c:v>5848</c:v>
                </c:pt>
                <c:pt idx="324">
                  <c:v>5745</c:v>
                </c:pt>
                <c:pt idx="325">
                  <c:v>5512</c:v>
                </c:pt>
                <c:pt idx="326">
                  <c:v>5815</c:v>
                </c:pt>
                <c:pt idx="327">
                  <c:v>5678</c:v>
                </c:pt>
                <c:pt idx="328">
                  <c:v>5943</c:v>
                </c:pt>
                <c:pt idx="329">
                  <c:v>5628</c:v>
                </c:pt>
                <c:pt idx="330">
                  <c:v>5413</c:v>
                </c:pt>
                <c:pt idx="331">
                  <c:v>5397</c:v>
                </c:pt>
                <c:pt idx="332">
                  <c:v>5206</c:v>
                </c:pt>
                <c:pt idx="333">
                  <c:v>5396</c:v>
                </c:pt>
                <c:pt idx="334">
                  <c:v>5769</c:v>
                </c:pt>
                <c:pt idx="335">
                  <c:v>5592</c:v>
                </c:pt>
                <c:pt idx="336">
                  <c:v>5361</c:v>
                </c:pt>
                <c:pt idx="337">
                  <c:v>4927</c:v>
                </c:pt>
                <c:pt idx="338">
                  <c:v>4875</c:v>
                </c:pt>
                <c:pt idx="339">
                  <c:v>5212</c:v>
                </c:pt>
                <c:pt idx="340">
                  <c:v>5491</c:v>
                </c:pt>
                <c:pt idx="341">
                  <c:v>5437</c:v>
                </c:pt>
                <c:pt idx="342">
                  <c:v>4170</c:v>
                </c:pt>
                <c:pt idx="343">
                  <c:v>4072</c:v>
                </c:pt>
                <c:pt idx="344">
                  <c:v>4655</c:v>
                </c:pt>
                <c:pt idx="345">
                  <c:v>4866</c:v>
                </c:pt>
                <c:pt idx="346">
                  <c:v>4630</c:v>
                </c:pt>
                <c:pt idx="347">
                  <c:v>4952</c:v>
                </c:pt>
                <c:pt idx="348">
                  <c:v>5039</c:v>
                </c:pt>
                <c:pt idx="349">
                  <c:v>4703</c:v>
                </c:pt>
                <c:pt idx="350">
                  <c:v>4925</c:v>
                </c:pt>
                <c:pt idx="351">
                  <c:v>4723</c:v>
                </c:pt>
                <c:pt idx="352">
                  <c:v>4872</c:v>
                </c:pt>
                <c:pt idx="353">
                  <c:v>4448</c:v>
                </c:pt>
                <c:pt idx="354">
                  <c:v>4943</c:v>
                </c:pt>
                <c:pt idx="355">
                  <c:v>4936</c:v>
                </c:pt>
                <c:pt idx="356">
                  <c:v>4848</c:v>
                </c:pt>
                <c:pt idx="357">
                  <c:v>4987</c:v>
                </c:pt>
                <c:pt idx="358">
                  <c:v>4629</c:v>
                </c:pt>
                <c:pt idx="359">
                  <c:v>5226</c:v>
                </c:pt>
                <c:pt idx="360">
                  <c:v>5273</c:v>
                </c:pt>
                <c:pt idx="361">
                  <c:v>2097</c:v>
                </c:pt>
                <c:pt idx="362">
                  <c:v>4973</c:v>
                </c:pt>
                <c:pt idx="363">
                  <c:v>5511</c:v>
                </c:pt>
                <c:pt idx="364">
                  <c:v>4839</c:v>
                </c:pt>
                <c:pt idx="365">
                  <c:v>4902</c:v>
                </c:pt>
                <c:pt idx="366">
                  <c:v>4865</c:v>
                </c:pt>
                <c:pt idx="367">
                  <c:v>4388</c:v>
                </c:pt>
                <c:pt idx="368">
                  <c:v>4656</c:v>
                </c:pt>
                <c:pt idx="369">
                  <c:v>5321</c:v>
                </c:pt>
                <c:pt idx="370">
                  <c:v>5474</c:v>
                </c:pt>
                <c:pt idx="371">
                  <c:v>5197</c:v>
                </c:pt>
                <c:pt idx="372">
                  <c:v>5043</c:v>
                </c:pt>
                <c:pt idx="373">
                  <c:v>4150</c:v>
                </c:pt>
                <c:pt idx="374">
                  <c:v>3950</c:v>
                </c:pt>
                <c:pt idx="375">
                  <c:v>4183</c:v>
                </c:pt>
                <c:pt idx="376">
                  <c:v>4997</c:v>
                </c:pt>
                <c:pt idx="377">
                  <c:v>4241</c:v>
                </c:pt>
                <c:pt idx="378">
                  <c:v>5252</c:v>
                </c:pt>
                <c:pt idx="379">
                  <c:v>4355</c:v>
                </c:pt>
                <c:pt idx="380">
                  <c:v>4653</c:v>
                </c:pt>
                <c:pt idx="381">
                  <c:v>4553</c:v>
                </c:pt>
                <c:pt idx="382">
                  <c:v>4491</c:v>
                </c:pt>
                <c:pt idx="383">
                  <c:v>5077</c:v>
                </c:pt>
                <c:pt idx="384">
                  <c:v>4837</c:v>
                </c:pt>
                <c:pt idx="385">
                  <c:v>5272</c:v>
                </c:pt>
                <c:pt idx="386">
                  <c:v>5249</c:v>
                </c:pt>
                <c:pt idx="387">
                  <c:v>4967</c:v>
                </c:pt>
                <c:pt idx="388">
                  <c:v>5260</c:v>
                </c:pt>
                <c:pt idx="389">
                  <c:v>4841</c:v>
                </c:pt>
                <c:pt idx="390">
                  <c:v>4132</c:v>
                </c:pt>
                <c:pt idx="391">
                  <c:v>5185</c:v>
                </c:pt>
                <c:pt idx="392">
                  <c:v>5673</c:v>
                </c:pt>
                <c:pt idx="393">
                  <c:v>5563</c:v>
                </c:pt>
                <c:pt idx="394">
                  <c:v>5146</c:v>
                </c:pt>
                <c:pt idx="395">
                  <c:v>5291</c:v>
                </c:pt>
                <c:pt idx="396">
                  <c:v>5248</c:v>
                </c:pt>
                <c:pt idx="397">
                  <c:v>5449</c:v>
                </c:pt>
                <c:pt idx="398">
                  <c:v>5475</c:v>
                </c:pt>
                <c:pt idx="399">
                  <c:v>5007</c:v>
                </c:pt>
                <c:pt idx="400">
                  <c:v>6228</c:v>
                </c:pt>
                <c:pt idx="401">
                  <c:v>6984</c:v>
                </c:pt>
                <c:pt idx="402">
                  <c:v>6797</c:v>
                </c:pt>
                <c:pt idx="403">
                  <c:v>6946</c:v>
                </c:pt>
                <c:pt idx="404">
                  <c:v>7239</c:v>
                </c:pt>
                <c:pt idx="405">
                  <c:v>7476</c:v>
                </c:pt>
                <c:pt idx="406">
                  <c:v>8606</c:v>
                </c:pt>
                <c:pt idx="407">
                  <c:v>8659</c:v>
                </c:pt>
                <c:pt idx="408">
                  <c:v>8732</c:v>
                </c:pt>
                <c:pt idx="409">
                  <c:v>7810</c:v>
                </c:pt>
                <c:pt idx="410">
                  <c:v>6067</c:v>
                </c:pt>
                <c:pt idx="411">
                  <c:v>7825</c:v>
                </c:pt>
                <c:pt idx="412">
                  <c:v>8101</c:v>
                </c:pt>
                <c:pt idx="413">
                  <c:v>8019</c:v>
                </c:pt>
                <c:pt idx="414">
                  <c:v>8192</c:v>
                </c:pt>
                <c:pt idx="415">
                  <c:v>8326</c:v>
                </c:pt>
                <c:pt idx="416">
                  <c:v>8521</c:v>
                </c:pt>
                <c:pt idx="417">
                  <c:v>8349</c:v>
                </c:pt>
                <c:pt idx="418">
                  <c:v>8221</c:v>
                </c:pt>
                <c:pt idx="419">
                  <c:v>7456</c:v>
                </c:pt>
                <c:pt idx="420">
                  <c:v>7020</c:v>
                </c:pt>
                <c:pt idx="421">
                  <c:v>8670</c:v>
                </c:pt>
                <c:pt idx="422">
                  <c:v>9258</c:v>
                </c:pt>
                <c:pt idx="423">
                  <c:v>8964</c:v>
                </c:pt>
                <c:pt idx="424">
                  <c:v>8537</c:v>
                </c:pt>
                <c:pt idx="425">
                  <c:v>9365</c:v>
                </c:pt>
                <c:pt idx="426">
                  <c:v>9830</c:v>
                </c:pt>
                <c:pt idx="427">
                  <c:v>10495</c:v>
                </c:pt>
                <c:pt idx="428">
                  <c:v>8476</c:v>
                </c:pt>
                <c:pt idx="429">
                  <c:v>8963</c:v>
                </c:pt>
                <c:pt idx="430">
                  <c:v>10025</c:v>
                </c:pt>
                <c:pt idx="431">
                  <c:v>9856</c:v>
                </c:pt>
                <c:pt idx="432">
                  <c:v>9713</c:v>
                </c:pt>
                <c:pt idx="433">
                  <c:v>10109</c:v>
                </c:pt>
                <c:pt idx="434">
                  <c:v>10500</c:v>
                </c:pt>
                <c:pt idx="435">
                  <c:v>9515</c:v>
                </c:pt>
                <c:pt idx="436">
                  <c:v>11275</c:v>
                </c:pt>
                <c:pt idx="437">
                  <c:v>10757</c:v>
                </c:pt>
                <c:pt idx="438">
                  <c:v>11031</c:v>
                </c:pt>
                <c:pt idx="439">
                  <c:v>11285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6-4AE4-B390-1E65AABFE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42112"/>
        <c:axId val="232755584"/>
      </c:lineChart>
      <c:dateAx>
        <c:axId val="232442112"/>
        <c:scaling>
          <c:orientation val="minMax"/>
          <c:max val="44270"/>
        </c:scaling>
        <c:delete val="0"/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7698888888890156"/>
              <c:y val="0.93121527777777779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755584"/>
        <c:crosses val="autoZero"/>
        <c:auto val="0"/>
        <c:lblOffset val="100"/>
        <c:baseTimeUnit val="days"/>
        <c:majorUnit val="1"/>
        <c:majorTimeUnit val="months"/>
        <c:minorUnit val="1"/>
        <c:minorTimeUnit val="months"/>
      </c:dateAx>
      <c:valAx>
        <c:axId val="232755584"/>
        <c:scaling>
          <c:orientation val="minMax"/>
          <c:max val="15000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Q</a:t>
                </a:r>
                <a:r>
                  <a:rPr lang="zh-CN" altLang="en-US" sz="1200" b="0">
                    <a:latin typeface="Times New Roman" pitchFamily="18" charset="0"/>
                    <a:cs typeface="Times New Roman" pitchFamily="18" charset="0"/>
                  </a:rPr>
                  <a:t>（</a:t>
                </a: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m3/d)</a:t>
                </a:r>
                <a:endParaRPr lang="en-US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8.9225280948408725E-4"/>
              <c:y val="0.34630555555555581"/>
            </c:manualLayout>
          </c:layout>
          <c:overlay val="0"/>
        </c:title>
        <c:numFmt formatCode="#,##0_);\(#,##0\)" sourceLinked="1"/>
        <c:majorTickMark val="out"/>
        <c:minorTickMark val="none"/>
        <c:tickLblPos val="nextTo"/>
        <c:txPr>
          <a:bodyPr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442112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r"/>
      <c:legendEntry>
        <c:idx val="1"/>
        <c:txPr>
          <a:bodyPr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3.6716666666666661E-2"/>
          <c:y val="8.5477257342138499E-2"/>
          <c:w val="0.50623320707070707"/>
          <c:h val="6.8964388034614382E-2"/>
        </c:manualLayout>
      </c:layout>
      <c:overlay val="0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/>
            </a:pPr>
            <a:r>
              <a:rPr lang="zh-CN" altLang="en-US" sz="1200" b="1">
                <a:latin typeface="Times New Roman" pitchFamily="18" charset="0"/>
                <a:cs typeface="Times New Roman" pitchFamily="18" charset="0"/>
              </a:rPr>
              <a:t>调节池</a:t>
            </a:r>
            <a:r>
              <a:rPr lang="en-US" altLang="zh-CN" sz="1200" b="1">
                <a:latin typeface="Times New Roman" pitchFamily="18" charset="0"/>
                <a:cs typeface="Times New Roman" pitchFamily="18" charset="0"/>
              </a:rPr>
              <a:t>Cond.&amp;</a:t>
            </a:r>
            <a:r>
              <a:rPr lang="en-US" altLang="zh-CN" sz="1200" b="1" baseline="0">
                <a:latin typeface="Times New Roman" pitchFamily="18" charset="0"/>
                <a:cs typeface="Times New Roman" pitchFamily="18" charset="0"/>
              </a:rPr>
              <a:t> Cl</a:t>
            </a:r>
            <a:r>
              <a:rPr lang="en-US" altLang="zh-CN" sz="1200" b="1" baseline="30000">
                <a:latin typeface="Times New Roman" pitchFamily="18" charset="0"/>
                <a:cs typeface="Times New Roman" pitchFamily="18" charset="0"/>
              </a:rPr>
              <a:t>-</a:t>
            </a:r>
            <a:r>
              <a:rPr lang="en-US" altLang="zh-CN" sz="1200" b="1" baseline="0">
                <a:latin typeface="Times New Roman" pitchFamily="18" charset="0"/>
                <a:cs typeface="Times New Roman" pitchFamily="18" charset="0"/>
              </a:rPr>
              <a:t> </a:t>
            </a:r>
            <a:endParaRPr lang="zh-CN" altLang="en-US" sz="1200" b="1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42910027777778675"/>
          <c:y val="2.290485998185784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233569444444444"/>
          <c:y val="9.0728888888890233E-2"/>
          <c:w val="0.8047105555555556"/>
          <c:h val="0.73816604812099496"/>
        </c:manualLayout>
      </c:layout>
      <c:lineChart>
        <c:grouping val="standard"/>
        <c:varyColors val="0"/>
        <c:ser>
          <c:idx val="0"/>
          <c:order val="0"/>
          <c:tx>
            <c:v>Cond.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运行数据!$V$7:$V$446</c:f>
              <c:numCache>
                <c:formatCode>#,##0_ </c:formatCode>
                <c:ptCount val="440"/>
                <c:pt idx="0">
                  <c:v>4450</c:v>
                </c:pt>
                <c:pt idx="1">
                  <c:v>4040</c:v>
                </c:pt>
                <c:pt idx="2">
                  <c:v>5220</c:v>
                </c:pt>
                <c:pt idx="3">
                  <c:v>4820</c:v>
                </c:pt>
                <c:pt idx="4">
                  <c:v>4430</c:v>
                </c:pt>
                <c:pt idx="5">
                  <c:v>4080</c:v>
                </c:pt>
                <c:pt idx="6">
                  <c:v>4350</c:v>
                </c:pt>
                <c:pt idx="7">
                  <c:v>4550</c:v>
                </c:pt>
                <c:pt idx="8">
                  <c:v>4480</c:v>
                </c:pt>
                <c:pt idx="9">
                  <c:v>4440</c:v>
                </c:pt>
                <c:pt idx="10">
                  <c:v>3960</c:v>
                </c:pt>
                <c:pt idx="11">
                  <c:v>3530</c:v>
                </c:pt>
                <c:pt idx="12">
                  <c:v>3410</c:v>
                </c:pt>
                <c:pt idx="13">
                  <c:v>3490</c:v>
                </c:pt>
                <c:pt idx="14">
                  <c:v>3480</c:v>
                </c:pt>
                <c:pt idx="15" formatCode="#,##0_);\(#,##0\)">
                  <c:v>3620</c:v>
                </c:pt>
                <c:pt idx="16">
                  <c:v>3720</c:v>
                </c:pt>
                <c:pt idx="17">
                  <c:v>3920</c:v>
                </c:pt>
                <c:pt idx="18">
                  <c:v>4030</c:v>
                </c:pt>
                <c:pt idx="19">
                  <c:v>3740</c:v>
                </c:pt>
                <c:pt idx="20">
                  <c:v>3540</c:v>
                </c:pt>
                <c:pt idx="21">
                  <c:v>3060</c:v>
                </c:pt>
                <c:pt idx="26">
                  <c:v>4230</c:v>
                </c:pt>
                <c:pt idx="28">
                  <c:v>4130</c:v>
                </c:pt>
                <c:pt idx="30">
                  <c:v>4080</c:v>
                </c:pt>
                <c:pt idx="34">
                  <c:v>4910</c:v>
                </c:pt>
                <c:pt idx="38">
                  <c:v>4810</c:v>
                </c:pt>
                <c:pt idx="46">
                  <c:v>4230</c:v>
                </c:pt>
                <c:pt idx="49">
                  <c:v>4620</c:v>
                </c:pt>
                <c:pt idx="50">
                  <c:v>4710</c:v>
                </c:pt>
                <c:pt idx="51">
                  <c:v>4680</c:v>
                </c:pt>
                <c:pt idx="52">
                  <c:v>4850</c:v>
                </c:pt>
                <c:pt idx="53">
                  <c:v>4670</c:v>
                </c:pt>
                <c:pt idx="54">
                  <c:v>4050</c:v>
                </c:pt>
                <c:pt idx="55">
                  <c:v>4520</c:v>
                </c:pt>
                <c:pt idx="56">
                  <c:v>4640</c:v>
                </c:pt>
                <c:pt idx="57">
                  <c:v>4770</c:v>
                </c:pt>
                <c:pt idx="58">
                  <c:v>4750</c:v>
                </c:pt>
                <c:pt idx="59">
                  <c:v>4730</c:v>
                </c:pt>
                <c:pt idx="60">
                  <c:v>4220</c:v>
                </c:pt>
                <c:pt idx="61">
                  <c:v>4190</c:v>
                </c:pt>
                <c:pt idx="62">
                  <c:v>4240</c:v>
                </c:pt>
                <c:pt idx="63">
                  <c:v>4360</c:v>
                </c:pt>
                <c:pt idx="64">
                  <c:v>4570</c:v>
                </c:pt>
                <c:pt idx="65">
                  <c:v>4530</c:v>
                </c:pt>
                <c:pt idx="66">
                  <c:v>4240</c:v>
                </c:pt>
                <c:pt idx="67">
                  <c:v>4400</c:v>
                </c:pt>
                <c:pt idx="68">
                  <c:v>4220</c:v>
                </c:pt>
                <c:pt idx="69">
                  <c:v>4210</c:v>
                </c:pt>
                <c:pt idx="70">
                  <c:v>4100</c:v>
                </c:pt>
                <c:pt idx="71">
                  <c:v>3960</c:v>
                </c:pt>
                <c:pt idx="72">
                  <c:v>4260</c:v>
                </c:pt>
                <c:pt idx="73">
                  <c:v>4040</c:v>
                </c:pt>
                <c:pt idx="74">
                  <c:v>3660</c:v>
                </c:pt>
                <c:pt idx="75">
                  <c:v>3810</c:v>
                </c:pt>
                <c:pt idx="76">
                  <c:v>3790</c:v>
                </c:pt>
                <c:pt idx="77">
                  <c:v>3870</c:v>
                </c:pt>
                <c:pt idx="78">
                  <c:v>3710</c:v>
                </c:pt>
                <c:pt idx="79">
                  <c:v>3900</c:v>
                </c:pt>
                <c:pt idx="80">
                  <c:v>3630</c:v>
                </c:pt>
                <c:pt idx="81">
                  <c:v>3450</c:v>
                </c:pt>
                <c:pt idx="82">
                  <c:v>3830</c:v>
                </c:pt>
                <c:pt idx="83">
                  <c:v>3790</c:v>
                </c:pt>
                <c:pt idx="84">
                  <c:v>4210</c:v>
                </c:pt>
                <c:pt idx="85">
                  <c:v>4060</c:v>
                </c:pt>
                <c:pt idx="86">
                  <c:v>4030</c:v>
                </c:pt>
                <c:pt idx="87">
                  <c:v>3880</c:v>
                </c:pt>
                <c:pt idx="88">
                  <c:v>3910</c:v>
                </c:pt>
                <c:pt idx="89">
                  <c:v>4160</c:v>
                </c:pt>
                <c:pt idx="90">
                  <c:v>4160</c:v>
                </c:pt>
                <c:pt idx="92">
                  <c:v>4250</c:v>
                </c:pt>
                <c:pt idx="93">
                  <c:v>4350</c:v>
                </c:pt>
                <c:pt idx="94">
                  <c:v>4310</c:v>
                </c:pt>
                <c:pt idx="95">
                  <c:v>3990</c:v>
                </c:pt>
                <c:pt idx="96">
                  <c:v>3960</c:v>
                </c:pt>
                <c:pt idx="97">
                  <c:v>4090</c:v>
                </c:pt>
                <c:pt idx="98">
                  <c:v>4520</c:v>
                </c:pt>
                <c:pt idx="99">
                  <c:v>4200</c:v>
                </c:pt>
                <c:pt idx="100">
                  <c:v>5060</c:v>
                </c:pt>
                <c:pt idx="101">
                  <c:v>5160</c:v>
                </c:pt>
                <c:pt idx="102">
                  <c:v>4700</c:v>
                </c:pt>
                <c:pt idx="103">
                  <c:v>4290</c:v>
                </c:pt>
                <c:pt idx="104">
                  <c:v>4450</c:v>
                </c:pt>
                <c:pt idx="105">
                  <c:v>4530</c:v>
                </c:pt>
                <c:pt idx="106">
                  <c:v>4400</c:v>
                </c:pt>
                <c:pt idx="107">
                  <c:v>4460</c:v>
                </c:pt>
                <c:pt idx="108">
                  <c:v>4940</c:v>
                </c:pt>
                <c:pt idx="109">
                  <c:v>4410</c:v>
                </c:pt>
                <c:pt idx="110">
                  <c:v>3930</c:v>
                </c:pt>
                <c:pt idx="111">
                  <c:v>3940</c:v>
                </c:pt>
                <c:pt idx="112">
                  <c:v>3830</c:v>
                </c:pt>
                <c:pt idx="113">
                  <c:v>3770</c:v>
                </c:pt>
                <c:pt idx="114">
                  <c:v>3840</c:v>
                </c:pt>
                <c:pt idx="115">
                  <c:v>3980</c:v>
                </c:pt>
                <c:pt idx="116">
                  <c:v>4470</c:v>
                </c:pt>
                <c:pt idx="117">
                  <c:v>4470</c:v>
                </c:pt>
                <c:pt idx="118">
                  <c:v>4450</c:v>
                </c:pt>
                <c:pt idx="119">
                  <c:v>5960</c:v>
                </c:pt>
                <c:pt idx="120">
                  <c:v>3520</c:v>
                </c:pt>
                <c:pt idx="121">
                  <c:v>4170</c:v>
                </c:pt>
                <c:pt idx="122">
                  <c:v>4510</c:v>
                </c:pt>
                <c:pt idx="123">
                  <c:v>4550</c:v>
                </c:pt>
                <c:pt idx="124">
                  <c:v>4300</c:v>
                </c:pt>
                <c:pt idx="125">
                  <c:v>3930</c:v>
                </c:pt>
                <c:pt idx="126">
                  <c:v>3860</c:v>
                </c:pt>
                <c:pt idx="127">
                  <c:v>4040</c:v>
                </c:pt>
                <c:pt idx="128">
                  <c:v>4120</c:v>
                </c:pt>
                <c:pt idx="129">
                  <c:v>4090</c:v>
                </c:pt>
                <c:pt idx="130">
                  <c:v>3880</c:v>
                </c:pt>
                <c:pt idx="131">
                  <c:v>3970</c:v>
                </c:pt>
                <c:pt idx="132">
                  <c:v>4060</c:v>
                </c:pt>
                <c:pt idx="133">
                  <c:v>4020</c:v>
                </c:pt>
                <c:pt idx="134">
                  <c:v>3870</c:v>
                </c:pt>
                <c:pt idx="135">
                  <c:v>3620</c:v>
                </c:pt>
                <c:pt idx="136">
                  <c:v>3660</c:v>
                </c:pt>
                <c:pt idx="137">
                  <c:v>3800</c:v>
                </c:pt>
                <c:pt idx="138">
                  <c:v>3500</c:v>
                </c:pt>
                <c:pt idx="139">
                  <c:v>3610</c:v>
                </c:pt>
                <c:pt idx="140">
                  <c:v>3800</c:v>
                </c:pt>
                <c:pt idx="141">
                  <c:v>3870</c:v>
                </c:pt>
                <c:pt idx="142">
                  <c:v>3900</c:v>
                </c:pt>
                <c:pt idx="143">
                  <c:v>3550</c:v>
                </c:pt>
                <c:pt idx="144">
                  <c:v>3130</c:v>
                </c:pt>
                <c:pt idx="145">
                  <c:v>3290</c:v>
                </c:pt>
                <c:pt idx="146">
                  <c:v>3620</c:v>
                </c:pt>
                <c:pt idx="147">
                  <c:v>3430</c:v>
                </c:pt>
                <c:pt idx="148">
                  <c:v>3460</c:v>
                </c:pt>
                <c:pt idx="149">
                  <c:v>3790</c:v>
                </c:pt>
                <c:pt idx="150">
                  <c:v>3600</c:v>
                </c:pt>
                <c:pt idx="151">
                  <c:v>3640</c:v>
                </c:pt>
                <c:pt idx="152">
                  <c:v>3800</c:v>
                </c:pt>
                <c:pt idx="153">
                  <c:v>3640</c:v>
                </c:pt>
                <c:pt idx="154">
                  <c:v>3340</c:v>
                </c:pt>
                <c:pt idx="155">
                  <c:v>3970</c:v>
                </c:pt>
                <c:pt idx="156">
                  <c:v>3810</c:v>
                </c:pt>
                <c:pt idx="157">
                  <c:v>3440</c:v>
                </c:pt>
                <c:pt idx="158">
                  <c:v>3970</c:v>
                </c:pt>
                <c:pt idx="159">
                  <c:v>4050</c:v>
                </c:pt>
                <c:pt idx="160">
                  <c:v>3650</c:v>
                </c:pt>
                <c:pt idx="161">
                  <c:v>3810</c:v>
                </c:pt>
                <c:pt idx="162">
                  <c:v>3790</c:v>
                </c:pt>
                <c:pt idx="163">
                  <c:v>3790</c:v>
                </c:pt>
                <c:pt idx="164">
                  <c:v>3540</c:v>
                </c:pt>
                <c:pt idx="165">
                  <c:v>3430</c:v>
                </c:pt>
                <c:pt idx="166">
                  <c:v>4120</c:v>
                </c:pt>
                <c:pt idx="167">
                  <c:v>3670</c:v>
                </c:pt>
                <c:pt idx="168">
                  <c:v>3180</c:v>
                </c:pt>
                <c:pt idx="169">
                  <c:v>3710</c:v>
                </c:pt>
                <c:pt idx="170">
                  <c:v>3380</c:v>
                </c:pt>
                <c:pt idx="171">
                  <c:v>3020</c:v>
                </c:pt>
                <c:pt idx="172">
                  <c:v>2990</c:v>
                </c:pt>
                <c:pt idx="173">
                  <c:v>3020</c:v>
                </c:pt>
                <c:pt idx="174">
                  <c:v>3050</c:v>
                </c:pt>
                <c:pt idx="175">
                  <c:v>2700</c:v>
                </c:pt>
                <c:pt idx="176">
                  <c:v>2950</c:v>
                </c:pt>
                <c:pt idx="177">
                  <c:v>3380</c:v>
                </c:pt>
                <c:pt idx="178">
                  <c:v>2910</c:v>
                </c:pt>
                <c:pt idx="179">
                  <c:v>2810</c:v>
                </c:pt>
                <c:pt idx="180">
                  <c:v>2810</c:v>
                </c:pt>
                <c:pt idx="181">
                  <c:v>3350</c:v>
                </c:pt>
                <c:pt idx="182">
                  <c:v>2420</c:v>
                </c:pt>
                <c:pt idx="183">
                  <c:v>2370</c:v>
                </c:pt>
                <c:pt idx="184">
                  <c:v>2080</c:v>
                </c:pt>
                <c:pt idx="185">
                  <c:v>2410</c:v>
                </c:pt>
                <c:pt idx="186">
                  <c:v>2170</c:v>
                </c:pt>
                <c:pt idx="187">
                  <c:v>2070</c:v>
                </c:pt>
                <c:pt idx="188">
                  <c:v>2110</c:v>
                </c:pt>
                <c:pt idx="189">
                  <c:v>2100</c:v>
                </c:pt>
                <c:pt idx="190">
                  <c:v>2470</c:v>
                </c:pt>
                <c:pt idx="191">
                  <c:v>2290</c:v>
                </c:pt>
                <c:pt idx="192">
                  <c:v>3870</c:v>
                </c:pt>
                <c:pt idx="193">
                  <c:v>4170</c:v>
                </c:pt>
                <c:pt idx="194">
                  <c:v>3780</c:v>
                </c:pt>
                <c:pt idx="195">
                  <c:v>4020</c:v>
                </c:pt>
                <c:pt idx="196">
                  <c:v>4080</c:v>
                </c:pt>
                <c:pt idx="197">
                  <c:v>4560</c:v>
                </c:pt>
                <c:pt idx="198">
                  <c:v>4510</c:v>
                </c:pt>
                <c:pt idx="199">
                  <c:v>4050</c:v>
                </c:pt>
                <c:pt idx="200">
                  <c:v>4350</c:v>
                </c:pt>
                <c:pt idx="201">
                  <c:v>4230</c:v>
                </c:pt>
                <c:pt idx="202">
                  <c:v>3530</c:v>
                </c:pt>
                <c:pt idx="203">
                  <c:v>3180</c:v>
                </c:pt>
                <c:pt idx="204">
                  <c:v>3490</c:v>
                </c:pt>
                <c:pt idx="205">
                  <c:v>3560</c:v>
                </c:pt>
                <c:pt idx="206">
                  <c:v>3320</c:v>
                </c:pt>
                <c:pt idx="207">
                  <c:v>3710</c:v>
                </c:pt>
                <c:pt idx="208">
                  <c:v>3770</c:v>
                </c:pt>
                <c:pt idx="209">
                  <c:v>3960</c:v>
                </c:pt>
                <c:pt idx="210">
                  <c:v>3660</c:v>
                </c:pt>
                <c:pt idx="211">
                  <c:v>3770</c:v>
                </c:pt>
                <c:pt idx="212">
                  <c:v>3700</c:v>
                </c:pt>
                <c:pt idx="213">
                  <c:v>3900</c:v>
                </c:pt>
                <c:pt idx="214">
                  <c:v>3820</c:v>
                </c:pt>
                <c:pt idx="215">
                  <c:v>3830</c:v>
                </c:pt>
                <c:pt idx="216">
                  <c:v>3500</c:v>
                </c:pt>
                <c:pt idx="217">
                  <c:v>3770</c:v>
                </c:pt>
                <c:pt idx="218">
                  <c:v>4309</c:v>
                </c:pt>
                <c:pt idx="219">
                  <c:v>4180</c:v>
                </c:pt>
                <c:pt idx="220">
                  <c:v>4810</c:v>
                </c:pt>
                <c:pt idx="221">
                  <c:v>4380</c:v>
                </c:pt>
                <c:pt idx="222">
                  <c:v>3890</c:v>
                </c:pt>
                <c:pt idx="223">
                  <c:v>3860</c:v>
                </c:pt>
                <c:pt idx="224">
                  <c:v>3970</c:v>
                </c:pt>
                <c:pt idx="225">
                  <c:v>3950</c:v>
                </c:pt>
                <c:pt idx="226">
                  <c:v>4110</c:v>
                </c:pt>
                <c:pt idx="227">
                  <c:v>4220</c:v>
                </c:pt>
                <c:pt idx="228">
                  <c:v>4000</c:v>
                </c:pt>
                <c:pt idx="229">
                  <c:v>4300</c:v>
                </c:pt>
                <c:pt idx="230">
                  <c:v>3980</c:v>
                </c:pt>
                <c:pt idx="231">
                  <c:v>3970</c:v>
                </c:pt>
                <c:pt idx="232">
                  <c:v>4040</c:v>
                </c:pt>
                <c:pt idx="233">
                  <c:v>4440</c:v>
                </c:pt>
                <c:pt idx="234">
                  <c:v>4070</c:v>
                </c:pt>
                <c:pt idx="235">
                  <c:v>4220</c:v>
                </c:pt>
                <c:pt idx="236">
                  <c:v>4250</c:v>
                </c:pt>
                <c:pt idx="237">
                  <c:v>4460</c:v>
                </c:pt>
                <c:pt idx="238">
                  <c:v>4390</c:v>
                </c:pt>
                <c:pt idx="239">
                  <c:v>4490</c:v>
                </c:pt>
                <c:pt idx="240">
                  <c:v>3740</c:v>
                </c:pt>
                <c:pt idx="241">
                  <c:v>4290</c:v>
                </c:pt>
                <c:pt idx="242">
                  <c:v>4870</c:v>
                </c:pt>
                <c:pt idx="243">
                  <c:v>4940</c:v>
                </c:pt>
                <c:pt idx="244">
                  <c:v>4160</c:v>
                </c:pt>
                <c:pt idx="245">
                  <c:v>4420</c:v>
                </c:pt>
                <c:pt idx="246">
                  <c:v>4380</c:v>
                </c:pt>
                <c:pt idx="247">
                  <c:v>4450</c:v>
                </c:pt>
                <c:pt idx="248">
                  <c:v>4410</c:v>
                </c:pt>
                <c:pt idx="249">
                  <c:v>4660</c:v>
                </c:pt>
                <c:pt idx="250">
                  <c:v>4640</c:v>
                </c:pt>
                <c:pt idx="251">
                  <c:v>4760</c:v>
                </c:pt>
                <c:pt idx="252">
                  <c:v>4440</c:v>
                </c:pt>
                <c:pt idx="253">
                  <c:v>4390</c:v>
                </c:pt>
                <c:pt idx="254">
                  <c:v>3780</c:v>
                </c:pt>
                <c:pt idx="255">
                  <c:v>3330</c:v>
                </c:pt>
                <c:pt idx="256">
                  <c:v>3390</c:v>
                </c:pt>
                <c:pt idx="257">
                  <c:v>4200</c:v>
                </c:pt>
                <c:pt idx="258">
                  <c:v>4180</c:v>
                </c:pt>
                <c:pt idx="259">
                  <c:v>3640</c:v>
                </c:pt>
                <c:pt idx="260">
                  <c:v>3550</c:v>
                </c:pt>
                <c:pt idx="261">
                  <c:v>3190</c:v>
                </c:pt>
                <c:pt idx="262">
                  <c:v>3640</c:v>
                </c:pt>
                <c:pt idx="263">
                  <c:v>3370</c:v>
                </c:pt>
                <c:pt idx="264">
                  <c:v>3720</c:v>
                </c:pt>
                <c:pt idx="265">
                  <c:v>3800</c:v>
                </c:pt>
                <c:pt idx="266">
                  <c:v>3990</c:v>
                </c:pt>
                <c:pt idx="267">
                  <c:v>4160</c:v>
                </c:pt>
                <c:pt idx="268">
                  <c:v>3500</c:v>
                </c:pt>
                <c:pt idx="269">
                  <c:v>3800</c:v>
                </c:pt>
                <c:pt idx="270">
                  <c:v>3580</c:v>
                </c:pt>
                <c:pt idx="271">
                  <c:v>3600</c:v>
                </c:pt>
                <c:pt idx="272">
                  <c:v>3940</c:v>
                </c:pt>
                <c:pt idx="273">
                  <c:v>4120</c:v>
                </c:pt>
                <c:pt idx="274">
                  <c:v>4150</c:v>
                </c:pt>
                <c:pt idx="275">
                  <c:v>4190</c:v>
                </c:pt>
                <c:pt idx="276">
                  <c:v>4420</c:v>
                </c:pt>
                <c:pt idx="277">
                  <c:v>4490</c:v>
                </c:pt>
                <c:pt idx="278">
                  <c:v>4360</c:v>
                </c:pt>
                <c:pt idx="279">
                  <c:v>4270</c:v>
                </c:pt>
                <c:pt idx="280">
                  <c:v>4330</c:v>
                </c:pt>
                <c:pt idx="281">
                  <c:v>4540</c:v>
                </c:pt>
                <c:pt idx="282">
                  <c:v>4130</c:v>
                </c:pt>
                <c:pt idx="283">
                  <c:v>4510</c:v>
                </c:pt>
                <c:pt idx="284">
                  <c:v>4880</c:v>
                </c:pt>
                <c:pt idx="285">
                  <c:v>4370</c:v>
                </c:pt>
                <c:pt idx="286">
                  <c:v>4640</c:v>
                </c:pt>
                <c:pt idx="287">
                  <c:v>5090</c:v>
                </c:pt>
                <c:pt idx="288">
                  <c:v>5270</c:v>
                </c:pt>
                <c:pt idx="289">
                  <c:v>5190</c:v>
                </c:pt>
                <c:pt idx="290">
                  <c:v>4780</c:v>
                </c:pt>
                <c:pt idx="291">
                  <c:v>5500</c:v>
                </c:pt>
                <c:pt idx="292">
                  <c:v>5230</c:v>
                </c:pt>
                <c:pt idx="293">
                  <c:v>5450</c:v>
                </c:pt>
                <c:pt idx="294">
                  <c:v>5200</c:v>
                </c:pt>
                <c:pt idx="295">
                  <c:v>5140</c:v>
                </c:pt>
                <c:pt idx="296">
                  <c:v>5010</c:v>
                </c:pt>
                <c:pt idx="297">
                  <c:v>5100</c:v>
                </c:pt>
                <c:pt idx="298">
                  <c:v>5110</c:v>
                </c:pt>
                <c:pt idx="299">
                  <c:v>5050</c:v>
                </c:pt>
                <c:pt idx="300">
                  <c:v>5110</c:v>
                </c:pt>
                <c:pt idx="301">
                  <c:v>4900</c:v>
                </c:pt>
                <c:pt idx="302">
                  <c:v>4770</c:v>
                </c:pt>
                <c:pt idx="303">
                  <c:v>4450</c:v>
                </c:pt>
                <c:pt idx="304">
                  <c:v>4600</c:v>
                </c:pt>
                <c:pt idx="305">
                  <c:v>4210</c:v>
                </c:pt>
                <c:pt idx="306">
                  <c:v>5720</c:v>
                </c:pt>
                <c:pt idx="307">
                  <c:v>4880</c:v>
                </c:pt>
                <c:pt idx="308">
                  <c:v>5460</c:v>
                </c:pt>
                <c:pt idx="309">
                  <c:v>4980</c:v>
                </c:pt>
                <c:pt idx="310">
                  <c:v>4950</c:v>
                </c:pt>
                <c:pt idx="311">
                  <c:v>5610</c:v>
                </c:pt>
                <c:pt idx="312">
                  <c:v>5110</c:v>
                </c:pt>
                <c:pt idx="313">
                  <c:v>4870</c:v>
                </c:pt>
                <c:pt idx="314">
                  <c:v>5510</c:v>
                </c:pt>
                <c:pt idx="315">
                  <c:v>5520</c:v>
                </c:pt>
                <c:pt idx="316">
                  <c:v>5510</c:v>
                </c:pt>
                <c:pt idx="317">
                  <c:v>5670</c:v>
                </c:pt>
                <c:pt idx="318">
                  <c:v>7320</c:v>
                </c:pt>
                <c:pt idx="319">
                  <c:v>5880</c:v>
                </c:pt>
                <c:pt idx="320">
                  <c:v>6270</c:v>
                </c:pt>
                <c:pt idx="321">
                  <c:v>5650</c:v>
                </c:pt>
                <c:pt idx="322">
                  <c:v>5670</c:v>
                </c:pt>
                <c:pt idx="323">
                  <c:v>5130</c:v>
                </c:pt>
                <c:pt idx="324">
                  <c:v>5230</c:v>
                </c:pt>
                <c:pt idx="325">
                  <c:v>5100</c:v>
                </c:pt>
                <c:pt idx="326">
                  <c:v>4890</c:v>
                </c:pt>
                <c:pt idx="327">
                  <c:v>5220</c:v>
                </c:pt>
                <c:pt idx="328">
                  <c:v>5340</c:v>
                </c:pt>
                <c:pt idx="329">
                  <c:v>5340</c:v>
                </c:pt>
                <c:pt idx="330">
                  <c:v>4560</c:v>
                </c:pt>
                <c:pt idx="331">
                  <c:v>3440</c:v>
                </c:pt>
                <c:pt idx="332">
                  <c:v>3050</c:v>
                </c:pt>
                <c:pt idx="333">
                  <c:v>3680</c:v>
                </c:pt>
                <c:pt idx="334">
                  <c:v>3320</c:v>
                </c:pt>
                <c:pt idx="335">
                  <c:v>3510</c:v>
                </c:pt>
                <c:pt idx="336">
                  <c:v>2750</c:v>
                </c:pt>
                <c:pt idx="337">
                  <c:v>2780</c:v>
                </c:pt>
                <c:pt idx="338">
                  <c:v>2970</c:v>
                </c:pt>
                <c:pt idx="339">
                  <c:v>2910</c:v>
                </c:pt>
                <c:pt idx="340">
                  <c:v>2450</c:v>
                </c:pt>
                <c:pt idx="341">
                  <c:v>2500</c:v>
                </c:pt>
                <c:pt idx="342">
                  <c:v>3610</c:v>
                </c:pt>
                <c:pt idx="343">
                  <c:v>3180</c:v>
                </c:pt>
                <c:pt idx="344">
                  <c:v>4560</c:v>
                </c:pt>
                <c:pt idx="345">
                  <c:v>4810</c:v>
                </c:pt>
                <c:pt idx="346">
                  <c:v>3930</c:v>
                </c:pt>
                <c:pt idx="347">
                  <c:v>4450</c:v>
                </c:pt>
                <c:pt idx="348">
                  <c:v>4020</c:v>
                </c:pt>
                <c:pt idx="349">
                  <c:v>4690</c:v>
                </c:pt>
                <c:pt idx="350">
                  <c:v>4660</c:v>
                </c:pt>
                <c:pt idx="351">
                  <c:v>4410</c:v>
                </c:pt>
                <c:pt idx="352">
                  <c:v>4000</c:v>
                </c:pt>
                <c:pt idx="353">
                  <c:v>4090</c:v>
                </c:pt>
                <c:pt idx="354">
                  <c:v>4100</c:v>
                </c:pt>
                <c:pt idx="355">
                  <c:v>4700</c:v>
                </c:pt>
                <c:pt idx="356">
                  <c:v>4620</c:v>
                </c:pt>
                <c:pt idx="357">
                  <c:v>4880</c:v>
                </c:pt>
                <c:pt idx="358">
                  <c:v>5000</c:v>
                </c:pt>
                <c:pt idx="359">
                  <c:v>4600</c:v>
                </c:pt>
                <c:pt idx="360">
                  <c:v>4420</c:v>
                </c:pt>
                <c:pt idx="361">
                  <c:v>4420</c:v>
                </c:pt>
                <c:pt idx="362">
                  <c:v>4020</c:v>
                </c:pt>
                <c:pt idx="363">
                  <c:v>4280</c:v>
                </c:pt>
                <c:pt idx="364">
                  <c:v>4610</c:v>
                </c:pt>
                <c:pt idx="365">
                  <c:v>4610</c:v>
                </c:pt>
                <c:pt idx="366">
                  <c:v>3220</c:v>
                </c:pt>
                <c:pt idx="367">
                  <c:v>4330</c:v>
                </c:pt>
                <c:pt idx="368">
                  <c:v>3720</c:v>
                </c:pt>
                <c:pt idx="369">
                  <c:v>3720</c:v>
                </c:pt>
                <c:pt idx="370">
                  <c:v>3940</c:v>
                </c:pt>
                <c:pt idx="371">
                  <c:v>4210</c:v>
                </c:pt>
                <c:pt idx="372">
                  <c:v>4000</c:v>
                </c:pt>
                <c:pt idx="373">
                  <c:v>5390</c:v>
                </c:pt>
                <c:pt idx="374">
                  <c:v>4010</c:v>
                </c:pt>
                <c:pt idx="375">
                  <c:v>4500</c:v>
                </c:pt>
                <c:pt idx="376">
                  <c:v>4800</c:v>
                </c:pt>
                <c:pt idx="377">
                  <c:v>4610</c:v>
                </c:pt>
                <c:pt idx="378">
                  <c:v>4200</c:v>
                </c:pt>
                <c:pt idx="379">
                  <c:v>4020</c:v>
                </c:pt>
                <c:pt idx="380">
                  <c:v>3960</c:v>
                </c:pt>
                <c:pt idx="381">
                  <c:v>4500</c:v>
                </c:pt>
                <c:pt idx="382">
                  <c:v>4440</c:v>
                </c:pt>
                <c:pt idx="383">
                  <c:v>3750</c:v>
                </c:pt>
                <c:pt idx="384">
                  <c:v>4140</c:v>
                </c:pt>
                <c:pt idx="385">
                  <c:v>4070</c:v>
                </c:pt>
                <c:pt idx="386">
                  <c:v>4100</c:v>
                </c:pt>
                <c:pt idx="387">
                  <c:v>4000</c:v>
                </c:pt>
                <c:pt idx="388">
                  <c:v>4080</c:v>
                </c:pt>
                <c:pt idx="389">
                  <c:v>3620</c:v>
                </c:pt>
                <c:pt idx="390">
                  <c:v>4000</c:v>
                </c:pt>
                <c:pt idx="391">
                  <c:v>4630</c:v>
                </c:pt>
                <c:pt idx="392">
                  <c:v>4330</c:v>
                </c:pt>
                <c:pt idx="393">
                  <c:v>4070</c:v>
                </c:pt>
                <c:pt idx="394">
                  <c:v>3610</c:v>
                </c:pt>
                <c:pt idx="395">
                  <c:v>3400</c:v>
                </c:pt>
                <c:pt idx="396">
                  <c:v>3290</c:v>
                </c:pt>
                <c:pt idx="397">
                  <c:v>4240</c:v>
                </c:pt>
                <c:pt idx="398">
                  <c:v>3240</c:v>
                </c:pt>
                <c:pt idx="399">
                  <c:v>3040</c:v>
                </c:pt>
                <c:pt idx="400">
                  <c:v>3110</c:v>
                </c:pt>
                <c:pt idx="401">
                  <c:v>2640</c:v>
                </c:pt>
                <c:pt idx="402">
                  <c:v>2980</c:v>
                </c:pt>
                <c:pt idx="403">
                  <c:v>2970</c:v>
                </c:pt>
                <c:pt idx="404">
                  <c:v>2130</c:v>
                </c:pt>
                <c:pt idx="405">
                  <c:v>2570</c:v>
                </c:pt>
                <c:pt idx="406">
                  <c:v>1895</c:v>
                </c:pt>
                <c:pt idx="407">
                  <c:v>2060</c:v>
                </c:pt>
                <c:pt idx="408">
                  <c:v>2220</c:v>
                </c:pt>
                <c:pt idx="409">
                  <c:v>2330</c:v>
                </c:pt>
                <c:pt idx="410">
                  <c:v>2780</c:v>
                </c:pt>
                <c:pt idx="411">
                  <c:v>2580</c:v>
                </c:pt>
                <c:pt idx="412">
                  <c:v>2650</c:v>
                </c:pt>
                <c:pt idx="413">
                  <c:v>2170</c:v>
                </c:pt>
                <c:pt idx="414">
                  <c:v>2160</c:v>
                </c:pt>
                <c:pt idx="415">
                  <c:v>2200</c:v>
                </c:pt>
                <c:pt idx="416">
                  <c:v>2260</c:v>
                </c:pt>
                <c:pt idx="417">
                  <c:v>2700</c:v>
                </c:pt>
                <c:pt idx="418">
                  <c:v>2700</c:v>
                </c:pt>
                <c:pt idx="419">
                  <c:v>2450</c:v>
                </c:pt>
                <c:pt idx="420">
                  <c:v>2400</c:v>
                </c:pt>
                <c:pt idx="421">
                  <c:v>2510</c:v>
                </c:pt>
                <c:pt idx="422">
                  <c:v>2780</c:v>
                </c:pt>
                <c:pt idx="423">
                  <c:v>3670</c:v>
                </c:pt>
                <c:pt idx="424">
                  <c:v>2980</c:v>
                </c:pt>
                <c:pt idx="425">
                  <c:v>3430</c:v>
                </c:pt>
                <c:pt idx="426">
                  <c:v>2890</c:v>
                </c:pt>
                <c:pt idx="427">
                  <c:v>3280</c:v>
                </c:pt>
                <c:pt idx="428">
                  <c:v>3000</c:v>
                </c:pt>
                <c:pt idx="429">
                  <c:v>2880</c:v>
                </c:pt>
                <c:pt idx="430">
                  <c:v>2790</c:v>
                </c:pt>
                <c:pt idx="431">
                  <c:v>2710</c:v>
                </c:pt>
                <c:pt idx="432">
                  <c:v>2820</c:v>
                </c:pt>
                <c:pt idx="433">
                  <c:v>3130</c:v>
                </c:pt>
                <c:pt idx="434">
                  <c:v>2820</c:v>
                </c:pt>
                <c:pt idx="435">
                  <c:v>3150</c:v>
                </c:pt>
                <c:pt idx="436">
                  <c:v>3450</c:v>
                </c:pt>
                <c:pt idx="437">
                  <c:v>2830</c:v>
                </c:pt>
                <c:pt idx="438">
                  <c:v>3200</c:v>
                </c:pt>
                <c:pt idx="439">
                  <c:v>3170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C-4B7D-9AC3-1B45A738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873984"/>
        <c:axId val="232875904"/>
      </c:lineChart>
      <c:lineChart>
        <c:grouping val="standard"/>
        <c:varyColors val="0"/>
        <c:ser>
          <c:idx val="1"/>
          <c:order val="1"/>
          <c:tx>
            <c:v>Cl</c:v>
          </c:tx>
          <c:spPr>
            <a:ln>
              <a:solidFill>
                <a:srgbClr val="FF0000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运行数据!$AD$7:$AD$446</c:f>
              <c:numCache>
                <c:formatCode>#,##0_);\(#,##0\)</c:formatCode>
                <c:ptCount val="440"/>
                <c:pt idx="46">
                  <c:v>653.79999999999995</c:v>
                </c:pt>
                <c:pt idx="68">
                  <c:v>674.2</c:v>
                </c:pt>
                <c:pt idx="72">
                  <c:v>801</c:v>
                </c:pt>
                <c:pt idx="115">
                  <c:v>618.5</c:v>
                </c:pt>
                <c:pt idx="119">
                  <c:v>673.2</c:v>
                </c:pt>
                <c:pt idx="124">
                  <c:v>520</c:v>
                </c:pt>
                <c:pt idx="131">
                  <c:v>496</c:v>
                </c:pt>
                <c:pt idx="151">
                  <c:v>765.8</c:v>
                </c:pt>
                <c:pt idx="157">
                  <c:v>738.3</c:v>
                </c:pt>
                <c:pt idx="166">
                  <c:v>984</c:v>
                </c:pt>
                <c:pt idx="173">
                  <c:v>894.2</c:v>
                </c:pt>
                <c:pt idx="180">
                  <c:v>758</c:v>
                </c:pt>
                <c:pt idx="187">
                  <c:v>728</c:v>
                </c:pt>
                <c:pt idx="194">
                  <c:v>565</c:v>
                </c:pt>
                <c:pt idx="199">
                  <c:v>581.20000000000005</c:v>
                </c:pt>
                <c:pt idx="201">
                  <c:v>717</c:v>
                </c:pt>
                <c:pt idx="208">
                  <c:v>689</c:v>
                </c:pt>
                <c:pt idx="215">
                  <c:v>650</c:v>
                </c:pt>
                <c:pt idx="224" formatCode="0_ ">
                  <c:v>710</c:v>
                </c:pt>
                <c:pt idx="245">
                  <c:v>583.6</c:v>
                </c:pt>
                <c:pt idx="252">
                  <c:v>672</c:v>
                </c:pt>
                <c:pt idx="258">
                  <c:v>729</c:v>
                </c:pt>
                <c:pt idx="265">
                  <c:v>536</c:v>
                </c:pt>
                <c:pt idx="272">
                  <c:v>609.5</c:v>
                </c:pt>
                <c:pt idx="279">
                  <c:v>724</c:v>
                </c:pt>
                <c:pt idx="286">
                  <c:v>729</c:v>
                </c:pt>
                <c:pt idx="293">
                  <c:v>1038.3</c:v>
                </c:pt>
                <c:pt idx="300">
                  <c:v>841</c:v>
                </c:pt>
                <c:pt idx="307">
                  <c:v>671</c:v>
                </c:pt>
                <c:pt idx="314">
                  <c:v>754</c:v>
                </c:pt>
                <c:pt idx="321">
                  <c:v>689</c:v>
                </c:pt>
                <c:pt idx="328">
                  <c:v>768</c:v>
                </c:pt>
                <c:pt idx="335">
                  <c:v>608</c:v>
                </c:pt>
                <c:pt idx="342">
                  <c:v>724</c:v>
                </c:pt>
                <c:pt idx="349">
                  <c:v>740</c:v>
                </c:pt>
                <c:pt idx="356">
                  <c:v>551.9</c:v>
                </c:pt>
                <c:pt idx="363">
                  <c:v>547</c:v>
                </c:pt>
                <c:pt idx="370">
                  <c:v>572</c:v>
                </c:pt>
                <c:pt idx="377">
                  <c:v>816</c:v>
                </c:pt>
                <c:pt idx="384">
                  <c:v>690.8</c:v>
                </c:pt>
                <c:pt idx="391">
                  <c:v>822</c:v>
                </c:pt>
                <c:pt idx="398">
                  <c:v>602</c:v>
                </c:pt>
                <c:pt idx="405">
                  <c:v>304</c:v>
                </c:pt>
                <c:pt idx="412">
                  <c:v>397</c:v>
                </c:pt>
                <c:pt idx="419">
                  <c:v>413</c:v>
                </c:pt>
                <c:pt idx="426">
                  <c:v>484</c:v>
                </c:pt>
                <c:pt idx="433">
                  <c:v>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C-4B7D-9AC3-1B45A7380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880000"/>
        <c:axId val="232878080"/>
      </c:lineChart>
      <c:dateAx>
        <c:axId val="232873984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6642902777777812"/>
              <c:y val="0.94332251681836166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87590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2875904"/>
        <c:scaling>
          <c:orientation val="minMax"/>
          <c:max val="1000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Cond (us/cm)</a:t>
                </a:r>
              </a:p>
            </c:rich>
          </c:tx>
          <c:layout>
            <c:manualLayout>
              <c:xMode val="edge"/>
              <c:yMode val="edge"/>
              <c:x val="1.3964646464646464E-3"/>
              <c:y val="0.35450972222222232"/>
            </c:manualLayout>
          </c:layout>
          <c:overlay val="0"/>
        </c:title>
        <c:numFmt formatCode="#,##0_ " sourceLinked="1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873984"/>
        <c:crosses val="autoZero"/>
        <c:crossBetween val="between"/>
      </c:valAx>
      <c:valAx>
        <c:axId val="232878080"/>
        <c:scaling>
          <c:orientation val="minMax"/>
          <c:max val="100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20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Cl- mg/L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96301944444444465"/>
              <c:y val="0.38073277777778602"/>
            </c:manualLayout>
          </c:layout>
          <c:overlay val="0"/>
        </c:title>
        <c:numFmt formatCode="#,##0_);\(#,##0\)" sourceLinked="1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880000"/>
        <c:crosses val="max"/>
        <c:crossBetween val="between"/>
      </c:valAx>
      <c:dateAx>
        <c:axId val="232880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32878080"/>
        <c:crosses val="autoZero"/>
        <c:auto val="1"/>
        <c:lblOffset val="100"/>
        <c:baseTimeUnit val="days"/>
      </c:dateAx>
      <c:spPr>
        <a:ln>
          <a:solidFill>
            <a:schemeClr val="tx1"/>
          </a:solidFill>
        </a:ln>
      </c:spPr>
    </c:plotArea>
    <c:legend>
      <c:legendPos val="l"/>
      <c:legendEntry>
        <c:idx val="0"/>
        <c:txPr>
          <a:bodyPr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9.8709722222222768E-2"/>
          <c:y val="9.2126944444444525E-2"/>
          <c:w val="0.24412069444444442"/>
          <c:h val="7.1127499999999996E-2"/>
        </c:manualLayout>
      </c:layout>
      <c:overlay val="0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CN" sz="1400">
                <a:latin typeface="Times New Roman" pitchFamily="18" charset="0"/>
                <a:cs typeface="Times New Roman" pitchFamily="18" charset="0"/>
              </a:rPr>
              <a:t>TOC</a:t>
            </a:r>
            <a:endParaRPr lang="zh-CN" altLang="en-US" sz="140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49753409090909978"/>
          <c:y val="8.8841666666667728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5877361111111231E-2"/>
          <c:y val="9.3902123730378595E-2"/>
          <c:w val="0.85629533465239771"/>
          <c:h val="0.7165947222222222"/>
        </c:manualLayout>
      </c:layout>
      <c:lineChart>
        <c:grouping val="standard"/>
        <c:varyColors val="0"/>
        <c:ser>
          <c:idx val="0"/>
          <c:order val="0"/>
          <c:tx>
            <c:v>调节池</c:v>
          </c:tx>
          <c:spPr>
            <a:ln w="12700">
              <a:solidFill>
                <a:schemeClr val="tx1"/>
              </a:solidFill>
            </a:ln>
          </c:spPr>
          <c:marker>
            <c:symbol val="diamond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运行数据!$W$7:$W$446</c:f>
              <c:numCache>
                <c:formatCode>0_ </c:formatCode>
                <c:ptCount val="440"/>
                <c:pt idx="0">
                  <c:v>28.6</c:v>
                </c:pt>
                <c:pt idx="1">
                  <c:v>33.4</c:v>
                </c:pt>
                <c:pt idx="2">
                  <c:v>24</c:v>
                </c:pt>
                <c:pt idx="3">
                  <c:v>23.5</c:v>
                </c:pt>
                <c:pt idx="5">
                  <c:v>20.2</c:v>
                </c:pt>
                <c:pt idx="6">
                  <c:v>23.5</c:v>
                </c:pt>
                <c:pt idx="7">
                  <c:v>30.4</c:v>
                </c:pt>
                <c:pt idx="8">
                  <c:v>21.2</c:v>
                </c:pt>
                <c:pt idx="9">
                  <c:v>20</c:v>
                </c:pt>
                <c:pt idx="10">
                  <c:v>20.8</c:v>
                </c:pt>
                <c:pt idx="11">
                  <c:v>18.8</c:v>
                </c:pt>
                <c:pt idx="12">
                  <c:v>18.3</c:v>
                </c:pt>
                <c:pt idx="13">
                  <c:v>21.7</c:v>
                </c:pt>
                <c:pt idx="14">
                  <c:v>21.9</c:v>
                </c:pt>
                <c:pt idx="15">
                  <c:v>22.8</c:v>
                </c:pt>
                <c:pt idx="16">
                  <c:v>23.4</c:v>
                </c:pt>
                <c:pt idx="17">
                  <c:v>25</c:v>
                </c:pt>
                <c:pt idx="18">
                  <c:v>24.5</c:v>
                </c:pt>
                <c:pt idx="19">
                  <c:v>22</c:v>
                </c:pt>
                <c:pt idx="20">
                  <c:v>17.399999999999999</c:v>
                </c:pt>
                <c:pt idx="21">
                  <c:v>17.3</c:v>
                </c:pt>
                <c:pt idx="26">
                  <c:v>20.2</c:v>
                </c:pt>
                <c:pt idx="28">
                  <c:v>18</c:v>
                </c:pt>
                <c:pt idx="30">
                  <c:v>18.3</c:v>
                </c:pt>
                <c:pt idx="34">
                  <c:v>20.6</c:v>
                </c:pt>
                <c:pt idx="38">
                  <c:v>19.899999999999999</c:v>
                </c:pt>
                <c:pt idx="46">
                  <c:v>14.9</c:v>
                </c:pt>
                <c:pt idx="49">
                  <c:v>18.100000000000001</c:v>
                </c:pt>
                <c:pt idx="50">
                  <c:v>18</c:v>
                </c:pt>
                <c:pt idx="51">
                  <c:v>21.9</c:v>
                </c:pt>
                <c:pt idx="52">
                  <c:v>23.6</c:v>
                </c:pt>
                <c:pt idx="53">
                  <c:v>26.7</c:v>
                </c:pt>
                <c:pt idx="54">
                  <c:v>20.399999999999999</c:v>
                </c:pt>
                <c:pt idx="55">
                  <c:v>21.9</c:v>
                </c:pt>
                <c:pt idx="56">
                  <c:v>23.9</c:v>
                </c:pt>
                <c:pt idx="57">
                  <c:v>25.5</c:v>
                </c:pt>
                <c:pt idx="58">
                  <c:v>23.7</c:v>
                </c:pt>
                <c:pt idx="59">
                  <c:v>27.9</c:v>
                </c:pt>
                <c:pt idx="60">
                  <c:v>24.6</c:v>
                </c:pt>
                <c:pt idx="61">
                  <c:v>27.4</c:v>
                </c:pt>
                <c:pt idx="62">
                  <c:v>29.2</c:v>
                </c:pt>
                <c:pt idx="63">
                  <c:v>27.2</c:v>
                </c:pt>
                <c:pt idx="64">
                  <c:v>29.3</c:v>
                </c:pt>
                <c:pt idx="65">
                  <c:v>30.2</c:v>
                </c:pt>
                <c:pt idx="66">
                  <c:v>30.2</c:v>
                </c:pt>
                <c:pt idx="67">
                  <c:v>28.8</c:v>
                </c:pt>
                <c:pt idx="68">
                  <c:v>39.1</c:v>
                </c:pt>
                <c:pt idx="69">
                  <c:v>28.9</c:v>
                </c:pt>
                <c:pt idx="70">
                  <c:v>30.5</c:v>
                </c:pt>
                <c:pt idx="71">
                  <c:v>28.9</c:v>
                </c:pt>
                <c:pt idx="72">
                  <c:v>31.1</c:v>
                </c:pt>
                <c:pt idx="73">
                  <c:v>32.700000000000003</c:v>
                </c:pt>
                <c:pt idx="74">
                  <c:v>27</c:v>
                </c:pt>
                <c:pt idx="75">
                  <c:v>27.9</c:v>
                </c:pt>
                <c:pt idx="76">
                  <c:v>27</c:v>
                </c:pt>
                <c:pt idx="77">
                  <c:v>32.299999999999997</c:v>
                </c:pt>
                <c:pt idx="78">
                  <c:v>30.7</c:v>
                </c:pt>
                <c:pt idx="79">
                  <c:v>32.9</c:v>
                </c:pt>
                <c:pt idx="80">
                  <c:v>29</c:v>
                </c:pt>
                <c:pt idx="81">
                  <c:v>33.4</c:v>
                </c:pt>
                <c:pt idx="82">
                  <c:v>36.700000000000003</c:v>
                </c:pt>
                <c:pt idx="83">
                  <c:v>33.1</c:v>
                </c:pt>
                <c:pt idx="84">
                  <c:v>42.2</c:v>
                </c:pt>
                <c:pt idx="85">
                  <c:v>49.6</c:v>
                </c:pt>
                <c:pt idx="86">
                  <c:v>37.799999999999997</c:v>
                </c:pt>
                <c:pt idx="87">
                  <c:v>32</c:v>
                </c:pt>
                <c:pt idx="88">
                  <c:v>41.2</c:v>
                </c:pt>
                <c:pt idx="89">
                  <c:v>45.1</c:v>
                </c:pt>
                <c:pt idx="90">
                  <c:v>38.1</c:v>
                </c:pt>
                <c:pt idx="92">
                  <c:v>38.700000000000003</c:v>
                </c:pt>
                <c:pt idx="93">
                  <c:v>36.6</c:v>
                </c:pt>
                <c:pt idx="94">
                  <c:v>42.3</c:v>
                </c:pt>
                <c:pt idx="95">
                  <c:v>37.9</c:v>
                </c:pt>
                <c:pt idx="96">
                  <c:v>42.9</c:v>
                </c:pt>
                <c:pt idx="97">
                  <c:v>43.2</c:v>
                </c:pt>
                <c:pt idx="98">
                  <c:v>51.2</c:v>
                </c:pt>
                <c:pt idx="99">
                  <c:v>43.6</c:v>
                </c:pt>
                <c:pt idx="109">
                  <c:v>29.099999999999998</c:v>
                </c:pt>
                <c:pt idx="110">
                  <c:v>29</c:v>
                </c:pt>
                <c:pt idx="111">
                  <c:v>36</c:v>
                </c:pt>
                <c:pt idx="112">
                  <c:v>25</c:v>
                </c:pt>
                <c:pt idx="113">
                  <c:v>27.1</c:v>
                </c:pt>
                <c:pt idx="114">
                  <c:v>28.3</c:v>
                </c:pt>
                <c:pt idx="115">
                  <c:v>35.299999999999997</c:v>
                </c:pt>
                <c:pt idx="116">
                  <c:v>35</c:v>
                </c:pt>
                <c:pt idx="117">
                  <c:v>24.5</c:v>
                </c:pt>
                <c:pt idx="118">
                  <c:v>38</c:v>
                </c:pt>
                <c:pt idx="119">
                  <c:v>51.1</c:v>
                </c:pt>
                <c:pt idx="120">
                  <c:v>67.599999999999994</c:v>
                </c:pt>
                <c:pt idx="121">
                  <c:v>72.400000000000006</c:v>
                </c:pt>
                <c:pt idx="122">
                  <c:v>59.48</c:v>
                </c:pt>
                <c:pt idx="123">
                  <c:v>68.400000000000006</c:v>
                </c:pt>
                <c:pt idx="124">
                  <c:v>49.9</c:v>
                </c:pt>
                <c:pt idx="125">
                  <c:v>83</c:v>
                </c:pt>
                <c:pt idx="126">
                  <c:v>70.400000000000006</c:v>
                </c:pt>
                <c:pt idx="127">
                  <c:v>71.3</c:v>
                </c:pt>
                <c:pt idx="128">
                  <c:v>97.1</c:v>
                </c:pt>
                <c:pt idx="129">
                  <c:v>72.2</c:v>
                </c:pt>
                <c:pt idx="130">
                  <c:v>60.8</c:v>
                </c:pt>
                <c:pt idx="131">
                  <c:v>35</c:v>
                </c:pt>
                <c:pt idx="132">
                  <c:v>91.3</c:v>
                </c:pt>
                <c:pt idx="133">
                  <c:v>116.7</c:v>
                </c:pt>
                <c:pt idx="134">
                  <c:v>78.5</c:v>
                </c:pt>
                <c:pt idx="135">
                  <c:v>73.599999999999994</c:v>
                </c:pt>
                <c:pt idx="136">
                  <c:v>59.3</c:v>
                </c:pt>
                <c:pt idx="137">
                  <c:v>91.8</c:v>
                </c:pt>
                <c:pt idx="138">
                  <c:v>81.099999999999994</c:v>
                </c:pt>
                <c:pt idx="139">
                  <c:v>88.6</c:v>
                </c:pt>
                <c:pt idx="140">
                  <c:v>47.2</c:v>
                </c:pt>
                <c:pt idx="141">
                  <c:v>40.6</c:v>
                </c:pt>
                <c:pt idx="142">
                  <c:v>57</c:v>
                </c:pt>
                <c:pt idx="143">
                  <c:v>92.4</c:v>
                </c:pt>
                <c:pt idx="144">
                  <c:v>60.9</c:v>
                </c:pt>
                <c:pt idx="145">
                  <c:v>72.2</c:v>
                </c:pt>
                <c:pt idx="146">
                  <c:v>92.5</c:v>
                </c:pt>
                <c:pt idx="147">
                  <c:v>44.7</c:v>
                </c:pt>
                <c:pt idx="148">
                  <c:v>46</c:v>
                </c:pt>
                <c:pt idx="149">
                  <c:v>38.299999999999997</c:v>
                </c:pt>
                <c:pt idx="150">
                  <c:v>55.9</c:v>
                </c:pt>
                <c:pt idx="151">
                  <c:v>33.799999999999997</c:v>
                </c:pt>
                <c:pt idx="152">
                  <c:v>59.8</c:v>
                </c:pt>
                <c:pt idx="153">
                  <c:v>59.6</c:v>
                </c:pt>
                <c:pt idx="154">
                  <c:v>63.6</c:v>
                </c:pt>
                <c:pt idx="155">
                  <c:v>120.2</c:v>
                </c:pt>
                <c:pt idx="156">
                  <c:v>56.7</c:v>
                </c:pt>
                <c:pt idx="157">
                  <c:v>85.8</c:v>
                </c:pt>
                <c:pt idx="158">
                  <c:v>135.5</c:v>
                </c:pt>
                <c:pt idx="159">
                  <c:v>134.69999999999999</c:v>
                </c:pt>
                <c:pt idx="160">
                  <c:v>56.3</c:v>
                </c:pt>
                <c:pt idx="161">
                  <c:v>71.3</c:v>
                </c:pt>
                <c:pt idx="162">
                  <c:v>106.2</c:v>
                </c:pt>
                <c:pt idx="163">
                  <c:v>112</c:v>
                </c:pt>
                <c:pt idx="164">
                  <c:v>58.3</c:v>
                </c:pt>
                <c:pt idx="165">
                  <c:v>47.5</c:v>
                </c:pt>
                <c:pt idx="166">
                  <c:v>48</c:v>
                </c:pt>
                <c:pt idx="167">
                  <c:v>51.2</c:v>
                </c:pt>
                <c:pt idx="168">
                  <c:v>45.1</c:v>
                </c:pt>
                <c:pt idx="169">
                  <c:v>45.9</c:v>
                </c:pt>
                <c:pt idx="170">
                  <c:v>50.7</c:v>
                </c:pt>
                <c:pt idx="171">
                  <c:v>39.1</c:v>
                </c:pt>
                <c:pt idx="172">
                  <c:v>69</c:v>
                </c:pt>
                <c:pt idx="173">
                  <c:v>38.799999999999997</c:v>
                </c:pt>
                <c:pt idx="174">
                  <c:v>34</c:v>
                </c:pt>
                <c:pt idx="175">
                  <c:v>37.200000000000003</c:v>
                </c:pt>
                <c:pt idx="176">
                  <c:v>37.299999999999997</c:v>
                </c:pt>
                <c:pt idx="177">
                  <c:v>36.9</c:v>
                </c:pt>
                <c:pt idx="178">
                  <c:v>31.5</c:v>
                </c:pt>
                <c:pt idx="179">
                  <c:v>34.799999999999997</c:v>
                </c:pt>
                <c:pt idx="180">
                  <c:v>37.700000000000003</c:v>
                </c:pt>
                <c:pt idx="181">
                  <c:v>36</c:v>
                </c:pt>
                <c:pt idx="182">
                  <c:v>36.9</c:v>
                </c:pt>
                <c:pt idx="186">
                  <c:v>31.6</c:v>
                </c:pt>
                <c:pt idx="187">
                  <c:v>30.3</c:v>
                </c:pt>
                <c:pt idx="188">
                  <c:v>29.4</c:v>
                </c:pt>
                <c:pt idx="189">
                  <c:v>28.3</c:v>
                </c:pt>
                <c:pt idx="190">
                  <c:v>24.1</c:v>
                </c:pt>
                <c:pt idx="191">
                  <c:v>30.7</c:v>
                </c:pt>
                <c:pt idx="192">
                  <c:v>25.9</c:v>
                </c:pt>
                <c:pt idx="193">
                  <c:v>31</c:v>
                </c:pt>
                <c:pt idx="194">
                  <c:v>24.3</c:v>
                </c:pt>
                <c:pt idx="195">
                  <c:v>24</c:v>
                </c:pt>
                <c:pt idx="196">
                  <c:v>45.7</c:v>
                </c:pt>
                <c:pt idx="197">
                  <c:v>33.9</c:v>
                </c:pt>
                <c:pt idx="198">
                  <c:v>29.6</c:v>
                </c:pt>
                <c:pt idx="199">
                  <c:v>30.7</c:v>
                </c:pt>
                <c:pt idx="200">
                  <c:v>32.200000000000003</c:v>
                </c:pt>
                <c:pt idx="201">
                  <c:v>30.9</c:v>
                </c:pt>
                <c:pt idx="202">
                  <c:v>28.3</c:v>
                </c:pt>
                <c:pt idx="203">
                  <c:v>28.4</c:v>
                </c:pt>
                <c:pt idx="204">
                  <c:v>29.1</c:v>
                </c:pt>
                <c:pt idx="205">
                  <c:v>29</c:v>
                </c:pt>
                <c:pt idx="206">
                  <c:v>28</c:v>
                </c:pt>
                <c:pt idx="207">
                  <c:v>27</c:v>
                </c:pt>
                <c:pt idx="208">
                  <c:v>28</c:v>
                </c:pt>
                <c:pt idx="209">
                  <c:v>30.1</c:v>
                </c:pt>
                <c:pt idx="210">
                  <c:v>26.3</c:v>
                </c:pt>
                <c:pt idx="211">
                  <c:v>29</c:v>
                </c:pt>
                <c:pt idx="212">
                  <c:v>31.5</c:v>
                </c:pt>
                <c:pt idx="213">
                  <c:v>30.3</c:v>
                </c:pt>
                <c:pt idx="214">
                  <c:v>31</c:v>
                </c:pt>
                <c:pt idx="215">
                  <c:v>33.6</c:v>
                </c:pt>
                <c:pt idx="216">
                  <c:v>27.8</c:v>
                </c:pt>
                <c:pt idx="217">
                  <c:v>30.3</c:v>
                </c:pt>
                <c:pt idx="218">
                  <c:v>30</c:v>
                </c:pt>
                <c:pt idx="219">
                  <c:v>30.8</c:v>
                </c:pt>
                <c:pt idx="220">
                  <c:v>34.5</c:v>
                </c:pt>
                <c:pt idx="221">
                  <c:v>31.8</c:v>
                </c:pt>
                <c:pt idx="222">
                  <c:v>30.2</c:v>
                </c:pt>
                <c:pt idx="223">
                  <c:v>27</c:v>
                </c:pt>
                <c:pt idx="224">
                  <c:v>29.2</c:v>
                </c:pt>
                <c:pt idx="225">
                  <c:v>35.299999999999997</c:v>
                </c:pt>
                <c:pt idx="226">
                  <c:v>33.4</c:v>
                </c:pt>
                <c:pt idx="227">
                  <c:v>38.5</c:v>
                </c:pt>
                <c:pt idx="228">
                  <c:v>40.299999999999997</c:v>
                </c:pt>
                <c:pt idx="229">
                  <c:v>35.9</c:v>
                </c:pt>
                <c:pt idx="230">
                  <c:v>38.200000000000003</c:v>
                </c:pt>
                <c:pt idx="231">
                  <c:v>33.4</c:v>
                </c:pt>
                <c:pt idx="232">
                  <c:v>35.4</c:v>
                </c:pt>
                <c:pt idx="233">
                  <c:v>35.200000000000003</c:v>
                </c:pt>
                <c:pt idx="234">
                  <c:v>33.9</c:v>
                </c:pt>
                <c:pt idx="235">
                  <c:v>31.5</c:v>
                </c:pt>
                <c:pt idx="236">
                  <c:v>33.4</c:v>
                </c:pt>
                <c:pt idx="237">
                  <c:v>36.200000000000003</c:v>
                </c:pt>
                <c:pt idx="238">
                  <c:v>28.7</c:v>
                </c:pt>
                <c:pt idx="239">
                  <c:v>38.299999999999997</c:v>
                </c:pt>
                <c:pt idx="240">
                  <c:v>35.4</c:v>
                </c:pt>
                <c:pt idx="241">
                  <c:v>42.7</c:v>
                </c:pt>
                <c:pt idx="242">
                  <c:v>43.3</c:v>
                </c:pt>
                <c:pt idx="243">
                  <c:v>38.1</c:v>
                </c:pt>
                <c:pt idx="244">
                  <c:v>32.6</c:v>
                </c:pt>
                <c:pt idx="245">
                  <c:v>36.4</c:v>
                </c:pt>
                <c:pt idx="246">
                  <c:v>40.1</c:v>
                </c:pt>
                <c:pt idx="247">
                  <c:v>34.5</c:v>
                </c:pt>
                <c:pt idx="248">
                  <c:v>35.700000000000003</c:v>
                </c:pt>
                <c:pt idx="249">
                  <c:v>38.6</c:v>
                </c:pt>
                <c:pt idx="250">
                  <c:v>41.9</c:v>
                </c:pt>
                <c:pt idx="251">
                  <c:v>38.200000000000003</c:v>
                </c:pt>
                <c:pt idx="252">
                  <c:v>37.200000000000003</c:v>
                </c:pt>
                <c:pt idx="253">
                  <c:v>30.2</c:v>
                </c:pt>
                <c:pt idx="254">
                  <c:v>26.7</c:v>
                </c:pt>
                <c:pt idx="255">
                  <c:v>27.3</c:v>
                </c:pt>
                <c:pt idx="256">
                  <c:v>26.1</c:v>
                </c:pt>
                <c:pt idx="257">
                  <c:v>27.7</c:v>
                </c:pt>
                <c:pt idx="258">
                  <c:v>29.4</c:v>
                </c:pt>
                <c:pt idx="259">
                  <c:v>27.4</c:v>
                </c:pt>
                <c:pt idx="260">
                  <c:v>25.9</c:v>
                </c:pt>
                <c:pt idx="261">
                  <c:v>25.2</c:v>
                </c:pt>
                <c:pt idx="262">
                  <c:v>27.1</c:v>
                </c:pt>
                <c:pt idx="263">
                  <c:v>24.9</c:v>
                </c:pt>
                <c:pt idx="264">
                  <c:v>26.6</c:v>
                </c:pt>
                <c:pt idx="265">
                  <c:v>36.9</c:v>
                </c:pt>
                <c:pt idx="266">
                  <c:v>29</c:v>
                </c:pt>
                <c:pt idx="267">
                  <c:v>30.8</c:v>
                </c:pt>
                <c:pt idx="268">
                  <c:v>23.6</c:v>
                </c:pt>
                <c:pt idx="269">
                  <c:v>23.4</c:v>
                </c:pt>
                <c:pt idx="270">
                  <c:v>27.6</c:v>
                </c:pt>
                <c:pt idx="271">
                  <c:v>20.8</c:v>
                </c:pt>
                <c:pt idx="272">
                  <c:v>24.6</c:v>
                </c:pt>
                <c:pt idx="273">
                  <c:v>23.3</c:v>
                </c:pt>
                <c:pt idx="274">
                  <c:v>25.7</c:v>
                </c:pt>
                <c:pt idx="275">
                  <c:v>23.8</c:v>
                </c:pt>
                <c:pt idx="276">
                  <c:v>27</c:v>
                </c:pt>
                <c:pt idx="277">
                  <c:v>30.6</c:v>
                </c:pt>
                <c:pt idx="278">
                  <c:v>30.9</c:v>
                </c:pt>
                <c:pt idx="279">
                  <c:v>25.9</c:v>
                </c:pt>
                <c:pt idx="280">
                  <c:v>29.9</c:v>
                </c:pt>
                <c:pt idx="281">
                  <c:v>27.1</c:v>
                </c:pt>
                <c:pt idx="282">
                  <c:v>28.3</c:v>
                </c:pt>
                <c:pt idx="283">
                  <c:v>27.3</c:v>
                </c:pt>
                <c:pt idx="284">
                  <c:v>29.1</c:v>
                </c:pt>
                <c:pt idx="285">
                  <c:v>29.9</c:v>
                </c:pt>
                <c:pt idx="286">
                  <c:v>28.3</c:v>
                </c:pt>
                <c:pt idx="287">
                  <c:v>35.299999999999997</c:v>
                </c:pt>
                <c:pt idx="288">
                  <c:v>36.5</c:v>
                </c:pt>
                <c:pt idx="289">
                  <c:v>37.1</c:v>
                </c:pt>
                <c:pt idx="290">
                  <c:v>40.6</c:v>
                </c:pt>
                <c:pt idx="291">
                  <c:v>54.1</c:v>
                </c:pt>
                <c:pt idx="292">
                  <c:v>44.9</c:v>
                </c:pt>
                <c:pt idx="293">
                  <c:v>57.9</c:v>
                </c:pt>
                <c:pt idx="294">
                  <c:v>35.1</c:v>
                </c:pt>
                <c:pt idx="295">
                  <c:v>46</c:v>
                </c:pt>
                <c:pt idx="296">
                  <c:v>46.2</c:v>
                </c:pt>
                <c:pt idx="297">
                  <c:v>44.1</c:v>
                </c:pt>
                <c:pt idx="298">
                  <c:v>62.9</c:v>
                </c:pt>
                <c:pt idx="299">
                  <c:v>38</c:v>
                </c:pt>
                <c:pt idx="300">
                  <c:v>42.7</c:v>
                </c:pt>
                <c:pt idx="301">
                  <c:v>30</c:v>
                </c:pt>
                <c:pt idx="302">
                  <c:v>30.3</c:v>
                </c:pt>
                <c:pt idx="303">
                  <c:v>32.200000000000003</c:v>
                </c:pt>
                <c:pt idx="304">
                  <c:v>32.5</c:v>
                </c:pt>
                <c:pt idx="305">
                  <c:v>27.5</c:v>
                </c:pt>
                <c:pt idx="306">
                  <c:v>32.5</c:v>
                </c:pt>
                <c:pt idx="307">
                  <c:v>31.9</c:v>
                </c:pt>
                <c:pt idx="308">
                  <c:v>36.5</c:v>
                </c:pt>
                <c:pt idx="309">
                  <c:v>32.6</c:v>
                </c:pt>
                <c:pt idx="310">
                  <c:v>25.8</c:v>
                </c:pt>
                <c:pt idx="311">
                  <c:v>32.1</c:v>
                </c:pt>
                <c:pt idx="312">
                  <c:v>32.1</c:v>
                </c:pt>
                <c:pt idx="313">
                  <c:v>35.700000000000003</c:v>
                </c:pt>
                <c:pt idx="314">
                  <c:v>35</c:v>
                </c:pt>
                <c:pt idx="315">
                  <c:v>32.9</c:v>
                </c:pt>
                <c:pt idx="316">
                  <c:v>43.7</c:v>
                </c:pt>
                <c:pt idx="317">
                  <c:v>39.6</c:v>
                </c:pt>
                <c:pt idx="318">
                  <c:v>44.6</c:v>
                </c:pt>
                <c:pt idx="319">
                  <c:v>40.700000000000003</c:v>
                </c:pt>
                <c:pt idx="320">
                  <c:v>41.6</c:v>
                </c:pt>
                <c:pt idx="321">
                  <c:v>32.9</c:v>
                </c:pt>
                <c:pt idx="322">
                  <c:v>31.9</c:v>
                </c:pt>
                <c:pt idx="323">
                  <c:v>34.1</c:v>
                </c:pt>
                <c:pt idx="324">
                  <c:v>38.4</c:v>
                </c:pt>
                <c:pt idx="325">
                  <c:v>33.6</c:v>
                </c:pt>
                <c:pt idx="326">
                  <c:v>35</c:v>
                </c:pt>
                <c:pt idx="327">
                  <c:v>32.6</c:v>
                </c:pt>
                <c:pt idx="328">
                  <c:v>34.6</c:v>
                </c:pt>
                <c:pt idx="329">
                  <c:v>35.299999999999997</c:v>
                </c:pt>
                <c:pt idx="330">
                  <c:v>37</c:v>
                </c:pt>
                <c:pt idx="331">
                  <c:v>38.799999999999997</c:v>
                </c:pt>
                <c:pt idx="332">
                  <c:v>34</c:v>
                </c:pt>
                <c:pt idx="333">
                  <c:v>36.700000000000003</c:v>
                </c:pt>
                <c:pt idx="334">
                  <c:v>33.799999999999997</c:v>
                </c:pt>
                <c:pt idx="335">
                  <c:v>27.6</c:v>
                </c:pt>
                <c:pt idx="336">
                  <c:v>23.7</c:v>
                </c:pt>
                <c:pt idx="337">
                  <c:v>31.2</c:v>
                </c:pt>
                <c:pt idx="338">
                  <c:v>27.4</c:v>
                </c:pt>
                <c:pt idx="339">
                  <c:v>26.5</c:v>
                </c:pt>
                <c:pt idx="340">
                  <c:v>32.700000000000003</c:v>
                </c:pt>
                <c:pt idx="341">
                  <c:v>27.6</c:v>
                </c:pt>
                <c:pt idx="342">
                  <c:v>32.799999999999997</c:v>
                </c:pt>
                <c:pt idx="343">
                  <c:v>26.3</c:v>
                </c:pt>
                <c:pt idx="344">
                  <c:v>34.6</c:v>
                </c:pt>
                <c:pt idx="345">
                  <c:v>38.299999999999997</c:v>
                </c:pt>
                <c:pt idx="346">
                  <c:v>40.200000000000003</c:v>
                </c:pt>
                <c:pt idx="347">
                  <c:v>39.799999999999997</c:v>
                </c:pt>
                <c:pt idx="348">
                  <c:v>41.6</c:v>
                </c:pt>
                <c:pt idx="349">
                  <c:v>42.5</c:v>
                </c:pt>
                <c:pt idx="350">
                  <c:v>41.2</c:v>
                </c:pt>
                <c:pt idx="351">
                  <c:v>43.9</c:v>
                </c:pt>
                <c:pt idx="352">
                  <c:v>40.700000000000003</c:v>
                </c:pt>
                <c:pt idx="353">
                  <c:v>38.9</c:v>
                </c:pt>
                <c:pt idx="354">
                  <c:v>33.6</c:v>
                </c:pt>
                <c:pt idx="355">
                  <c:v>34.1</c:v>
                </c:pt>
                <c:pt idx="356">
                  <c:v>34.4</c:v>
                </c:pt>
                <c:pt idx="357">
                  <c:v>39</c:v>
                </c:pt>
                <c:pt idx="358">
                  <c:v>33.299999999999997</c:v>
                </c:pt>
                <c:pt idx="359">
                  <c:v>43.6</c:v>
                </c:pt>
                <c:pt idx="360">
                  <c:v>39.9</c:v>
                </c:pt>
                <c:pt idx="361">
                  <c:v>51.3</c:v>
                </c:pt>
                <c:pt idx="362">
                  <c:v>33.9</c:v>
                </c:pt>
                <c:pt idx="363">
                  <c:v>33.9</c:v>
                </c:pt>
                <c:pt idx="364">
                  <c:v>33.6</c:v>
                </c:pt>
                <c:pt idx="365">
                  <c:v>31.3</c:v>
                </c:pt>
                <c:pt idx="366">
                  <c:v>28.5</c:v>
                </c:pt>
                <c:pt idx="367">
                  <c:v>27.7</c:v>
                </c:pt>
                <c:pt idx="368">
                  <c:v>27.9</c:v>
                </c:pt>
                <c:pt idx="369">
                  <c:v>24</c:v>
                </c:pt>
                <c:pt idx="370">
                  <c:v>26.7</c:v>
                </c:pt>
                <c:pt idx="371">
                  <c:v>30.4</c:v>
                </c:pt>
                <c:pt idx="372">
                  <c:v>31</c:v>
                </c:pt>
                <c:pt idx="373">
                  <c:v>33.6</c:v>
                </c:pt>
                <c:pt idx="374">
                  <c:v>38.4</c:v>
                </c:pt>
                <c:pt idx="375">
                  <c:v>37.9</c:v>
                </c:pt>
                <c:pt idx="376">
                  <c:v>39.5</c:v>
                </c:pt>
                <c:pt idx="377">
                  <c:v>41.9</c:v>
                </c:pt>
                <c:pt idx="378">
                  <c:v>42.1</c:v>
                </c:pt>
                <c:pt idx="379">
                  <c:v>50.5</c:v>
                </c:pt>
                <c:pt idx="380">
                  <c:v>36.1</c:v>
                </c:pt>
                <c:pt idx="381">
                  <c:v>35.200000000000003</c:v>
                </c:pt>
                <c:pt idx="382">
                  <c:v>34.9</c:v>
                </c:pt>
                <c:pt idx="383">
                  <c:v>35.299999999999997</c:v>
                </c:pt>
                <c:pt idx="384">
                  <c:v>33</c:v>
                </c:pt>
                <c:pt idx="385">
                  <c:v>32</c:v>
                </c:pt>
                <c:pt idx="386">
                  <c:v>32.799999999999997</c:v>
                </c:pt>
                <c:pt idx="387">
                  <c:v>33</c:v>
                </c:pt>
                <c:pt idx="388">
                  <c:v>33.299999999999997</c:v>
                </c:pt>
                <c:pt idx="389">
                  <c:v>32.6</c:v>
                </c:pt>
                <c:pt idx="390">
                  <c:v>27.7</c:v>
                </c:pt>
                <c:pt idx="391">
                  <c:v>27.3</c:v>
                </c:pt>
                <c:pt idx="392">
                  <c:v>36.799999999999997</c:v>
                </c:pt>
                <c:pt idx="393">
                  <c:v>36.4</c:v>
                </c:pt>
                <c:pt idx="394">
                  <c:v>28.8</c:v>
                </c:pt>
                <c:pt idx="395">
                  <c:v>34.1</c:v>
                </c:pt>
                <c:pt idx="396">
                  <c:v>30.4</c:v>
                </c:pt>
                <c:pt idx="397">
                  <c:v>31</c:v>
                </c:pt>
                <c:pt idx="398">
                  <c:v>29.9</c:v>
                </c:pt>
                <c:pt idx="399">
                  <c:v>30</c:v>
                </c:pt>
                <c:pt idx="400">
                  <c:v>32</c:v>
                </c:pt>
                <c:pt idx="401">
                  <c:v>18.399999999999999</c:v>
                </c:pt>
                <c:pt idx="402">
                  <c:v>34.799999999999997</c:v>
                </c:pt>
                <c:pt idx="403">
                  <c:v>14</c:v>
                </c:pt>
                <c:pt idx="404">
                  <c:v>12.8</c:v>
                </c:pt>
                <c:pt idx="405">
                  <c:v>13.2</c:v>
                </c:pt>
                <c:pt idx="406">
                  <c:v>11.5</c:v>
                </c:pt>
                <c:pt idx="407">
                  <c:v>10.6</c:v>
                </c:pt>
                <c:pt idx="408">
                  <c:v>15.3</c:v>
                </c:pt>
                <c:pt idx="409">
                  <c:v>13.1</c:v>
                </c:pt>
                <c:pt idx="410">
                  <c:v>14.3</c:v>
                </c:pt>
                <c:pt idx="411">
                  <c:v>14</c:v>
                </c:pt>
                <c:pt idx="412">
                  <c:v>15.2</c:v>
                </c:pt>
                <c:pt idx="413">
                  <c:v>13.1</c:v>
                </c:pt>
                <c:pt idx="414">
                  <c:v>13.9</c:v>
                </c:pt>
                <c:pt idx="415">
                  <c:v>12.8</c:v>
                </c:pt>
                <c:pt idx="416">
                  <c:v>12.6</c:v>
                </c:pt>
                <c:pt idx="417">
                  <c:v>14.9</c:v>
                </c:pt>
                <c:pt idx="418">
                  <c:v>14.6</c:v>
                </c:pt>
                <c:pt idx="419">
                  <c:v>19.399999999999999</c:v>
                </c:pt>
                <c:pt idx="420">
                  <c:v>15.4</c:v>
                </c:pt>
                <c:pt idx="421">
                  <c:v>19.2</c:v>
                </c:pt>
                <c:pt idx="422">
                  <c:v>18.399999999999999</c:v>
                </c:pt>
                <c:pt idx="423">
                  <c:v>23.4</c:v>
                </c:pt>
                <c:pt idx="426">
                  <c:v>17.5</c:v>
                </c:pt>
                <c:pt idx="427">
                  <c:v>26</c:v>
                </c:pt>
                <c:pt idx="428">
                  <c:v>19</c:v>
                </c:pt>
                <c:pt idx="429">
                  <c:v>20</c:v>
                </c:pt>
                <c:pt idx="430">
                  <c:v>23.9</c:v>
                </c:pt>
                <c:pt idx="431">
                  <c:v>19</c:v>
                </c:pt>
                <c:pt idx="432">
                  <c:v>22.5</c:v>
                </c:pt>
                <c:pt idx="433">
                  <c:v>27.9</c:v>
                </c:pt>
                <c:pt idx="434">
                  <c:v>33.299999999999997</c:v>
                </c:pt>
                <c:pt idx="435">
                  <c:v>23.6</c:v>
                </c:pt>
                <c:pt idx="436">
                  <c:v>38.9</c:v>
                </c:pt>
                <c:pt idx="437">
                  <c:v>19.100000000000001</c:v>
                </c:pt>
                <c:pt idx="438">
                  <c:v>25.4</c:v>
                </c:pt>
                <c:pt idx="439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8-4501-82E4-39ED4A3730BE}"/>
            </c:ext>
          </c:extLst>
        </c:ser>
        <c:ser>
          <c:idx val="4"/>
          <c:order val="1"/>
          <c:tx>
            <c:v>二沉池</c:v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运行数据!$BL$7:$BL$446</c:f>
              <c:numCache>
                <c:formatCode>0.0_ </c:formatCode>
                <c:ptCount val="440"/>
                <c:pt idx="0">
                  <c:v>22.9</c:v>
                </c:pt>
                <c:pt idx="1">
                  <c:v>18.5</c:v>
                </c:pt>
                <c:pt idx="2">
                  <c:v>15.6</c:v>
                </c:pt>
                <c:pt idx="3">
                  <c:v>16.45</c:v>
                </c:pt>
                <c:pt idx="4">
                  <c:v>15.75</c:v>
                </c:pt>
                <c:pt idx="5">
                  <c:v>16.850000000000001</c:v>
                </c:pt>
                <c:pt idx="6">
                  <c:v>16.7</c:v>
                </c:pt>
                <c:pt idx="7">
                  <c:v>16.2</c:v>
                </c:pt>
                <c:pt idx="8">
                  <c:v>16.7</c:v>
                </c:pt>
                <c:pt idx="9">
                  <c:v>17.3</c:v>
                </c:pt>
                <c:pt idx="10">
                  <c:v>16.2</c:v>
                </c:pt>
                <c:pt idx="11">
                  <c:v>17.2</c:v>
                </c:pt>
                <c:pt idx="12">
                  <c:v>17.899999999999999</c:v>
                </c:pt>
                <c:pt idx="13">
                  <c:v>17.2</c:v>
                </c:pt>
                <c:pt idx="14">
                  <c:v>16.5</c:v>
                </c:pt>
                <c:pt idx="15" formatCode="#,##0.0_);\(#,##0.0\)">
                  <c:v>17.5</c:v>
                </c:pt>
                <c:pt idx="16" formatCode="#,##0.0_);\(#,##0.0\)">
                  <c:v>16.399999999999999</c:v>
                </c:pt>
                <c:pt idx="17" formatCode="#,##0.0_);\(#,##0.0\)">
                  <c:v>19.7</c:v>
                </c:pt>
                <c:pt idx="18" formatCode="#,##0.0_);\(#,##0.0\)">
                  <c:v>16.2</c:v>
                </c:pt>
                <c:pt idx="19" formatCode="#,##0.0_);\(#,##0.0\)">
                  <c:v>17.399999999999999</c:v>
                </c:pt>
                <c:pt idx="20" formatCode="#,##0.0_);\(#,##0.0\)">
                  <c:v>17.100000000000001</c:v>
                </c:pt>
                <c:pt idx="21" formatCode="#,##0.0_);\(#,##0.0\)">
                  <c:v>17.899999999999999</c:v>
                </c:pt>
                <c:pt idx="26" formatCode="#,##0.0_);\(#,##0.0\)">
                  <c:v>17.8</c:v>
                </c:pt>
                <c:pt idx="28">
                  <c:v>17.3</c:v>
                </c:pt>
                <c:pt idx="30">
                  <c:v>17.3</c:v>
                </c:pt>
                <c:pt idx="34">
                  <c:v>15.9</c:v>
                </c:pt>
                <c:pt idx="38">
                  <c:v>16.600000000000001</c:v>
                </c:pt>
                <c:pt idx="46">
                  <c:v>15.9</c:v>
                </c:pt>
                <c:pt idx="49">
                  <c:v>16.2</c:v>
                </c:pt>
                <c:pt idx="50">
                  <c:v>14.7</c:v>
                </c:pt>
                <c:pt idx="51">
                  <c:v>16.5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16.7</c:v>
                </c:pt>
                <c:pt idx="56">
                  <c:v>18.8</c:v>
                </c:pt>
                <c:pt idx="57">
                  <c:v>17.399999999999999</c:v>
                </c:pt>
                <c:pt idx="58">
                  <c:v>18.5</c:v>
                </c:pt>
                <c:pt idx="59">
                  <c:v>19.5</c:v>
                </c:pt>
                <c:pt idx="60">
                  <c:v>20.7</c:v>
                </c:pt>
                <c:pt idx="61">
                  <c:v>23</c:v>
                </c:pt>
                <c:pt idx="62">
                  <c:v>24.3</c:v>
                </c:pt>
                <c:pt idx="63">
                  <c:v>21.1</c:v>
                </c:pt>
                <c:pt idx="64">
                  <c:v>22</c:v>
                </c:pt>
                <c:pt idx="65">
                  <c:v>20.6</c:v>
                </c:pt>
                <c:pt idx="66">
                  <c:v>20.2</c:v>
                </c:pt>
                <c:pt idx="67">
                  <c:v>20.3</c:v>
                </c:pt>
                <c:pt idx="68">
                  <c:v>20.9</c:v>
                </c:pt>
                <c:pt idx="69">
                  <c:v>25.8</c:v>
                </c:pt>
                <c:pt idx="70">
                  <c:v>24</c:v>
                </c:pt>
                <c:pt idx="71">
                  <c:v>24</c:v>
                </c:pt>
                <c:pt idx="72">
                  <c:v>22.1</c:v>
                </c:pt>
                <c:pt idx="73">
                  <c:v>23.1</c:v>
                </c:pt>
                <c:pt idx="74">
                  <c:v>21.6</c:v>
                </c:pt>
                <c:pt idx="75">
                  <c:v>22.1</c:v>
                </c:pt>
                <c:pt idx="76">
                  <c:v>25.6</c:v>
                </c:pt>
                <c:pt idx="77">
                  <c:v>21.4</c:v>
                </c:pt>
                <c:pt idx="78">
                  <c:v>24</c:v>
                </c:pt>
                <c:pt idx="79">
                  <c:v>25</c:v>
                </c:pt>
                <c:pt idx="80">
                  <c:v>25</c:v>
                </c:pt>
                <c:pt idx="81">
                  <c:v>25.4</c:v>
                </c:pt>
                <c:pt idx="82">
                  <c:v>23</c:v>
                </c:pt>
                <c:pt idx="83">
                  <c:v>25.9</c:v>
                </c:pt>
                <c:pt idx="84">
                  <c:v>25.9</c:v>
                </c:pt>
                <c:pt idx="85">
                  <c:v>25</c:v>
                </c:pt>
                <c:pt idx="86">
                  <c:v>25.6</c:v>
                </c:pt>
                <c:pt idx="87">
                  <c:v>26</c:v>
                </c:pt>
                <c:pt idx="88">
                  <c:v>26.7</c:v>
                </c:pt>
                <c:pt idx="89">
                  <c:v>27.3</c:v>
                </c:pt>
                <c:pt idx="90">
                  <c:v>28.7</c:v>
                </c:pt>
                <c:pt idx="91">
                  <c:v>28.9</c:v>
                </c:pt>
                <c:pt idx="92">
                  <c:v>28.2</c:v>
                </c:pt>
                <c:pt idx="93">
                  <c:v>29.7</c:v>
                </c:pt>
                <c:pt idx="94">
                  <c:v>28.3</c:v>
                </c:pt>
                <c:pt idx="95">
                  <c:v>28.8</c:v>
                </c:pt>
                <c:pt idx="96">
                  <c:v>28.7</c:v>
                </c:pt>
                <c:pt idx="97">
                  <c:v>28.2</c:v>
                </c:pt>
                <c:pt idx="98">
                  <c:v>32.6</c:v>
                </c:pt>
                <c:pt idx="99">
                  <c:v>32.9</c:v>
                </c:pt>
                <c:pt idx="110">
                  <c:v>19.5</c:v>
                </c:pt>
                <c:pt idx="112">
                  <c:v>19.7</c:v>
                </c:pt>
                <c:pt idx="113">
                  <c:v>18.899999999999999</c:v>
                </c:pt>
                <c:pt idx="114">
                  <c:v>18.7</c:v>
                </c:pt>
                <c:pt idx="115">
                  <c:v>19.100000000000001</c:v>
                </c:pt>
                <c:pt idx="116">
                  <c:v>18.899999999999999</c:v>
                </c:pt>
                <c:pt idx="117">
                  <c:v>19.399999999999999</c:v>
                </c:pt>
                <c:pt idx="118">
                  <c:v>19.5</c:v>
                </c:pt>
                <c:pt idx="119">
                  <c:v>19.899999999999999</c:v>
                </c:pt>
                <c:pt idx="120">
                  <c:v>19.3</c:v>
                </c:pt>
                <c:pt idx="121">
                  <c:v>19.7</c:v>
                </c:pt>
                <c:pt idx="122">
                  <c:v>19.2</c:v>
                </c:pt>
                <c:pt idx="123">
                  <c:v>19.2</c:v>
                </c:pt>
                <c:pt idx="124">
                  <c:v>19.8</c:v>
                </c:pt>
                <c:pt idx="125">
                  <c:v>19.7</c:v>
                </c:pt>
                <c:pt idx="126">
                  <c:v>20.2</c:v>
                </c:pt>
                <c:pt idx="127">
                  <c:v>20.100000000000001</c:v>
                </c:pt>
                <c:pt idx="128">
                  <c:v>21.1</c:v>
                </c:pt>
                <c:pt idx="129">
                  <c:v>23.1</c:v>
                </c:pt>
                <c:pt idx="130">
                  <c:v>23.4</c:v>
                </c:pt>
                <c:pt idx="131">
                  <c:v>24.3</c:v>
                </c:pt>
                <c:pt idx="132">
                  <c:v>23.9</c:v>
                </c:pt>
                <c:pt idx="133">
                  <c:v>26.1</c:v>
                </c:pt>
                <c:pt idx="134">
                  <c:v>24.9</c:v>
                </c:pt>
                <c:pt idx="135">
                  <c:v>25.2</c:v>
                </c:pt>
                <c:pt idx="136">
                  <c:v>25.9</c:v>
                </c:pt>
                <c:pt idx="137">
                  <c:v>24.7</c:v>
                </c:pt>
                <c:pt idx="138">
                  <c:v>25.7</c:v>
                </c:pt>
                <c:pt idx="139">
                  <c:v>26.2</c:v>
                </c:pt>
                <c:pt idx="140">
                  <c:v>26</c:v>
                </c:pt>
                <c:pt idx="141">
                  <c:v>24.4</c:v>
                </c:pt>
                <c:pt idx="142">
                  <c:v>23.3</c:v>
                </c:pt>
                <c:pt idx="143">
                  <c:v>22.5</c:v>
                </c:pt>
                <c:pt idx="144">
                  <c:v>22.7</c:v>
                </c:pt>
                <c:pt idx="145">
                  <c:v>22.8</c:v>
                </c:pt>
                <c:pt idx="146">
                  <c:v>22.4</c:v>
                </c:pt>
                <c:pt idx="147">
                  <c:v>23.7</c:v>
                </c:pt>
                <c:pt idx="148">
                  <c:v>22.8</c:v>
                </c:pt>
                <c:pt idx="149">
                  <c:v>23.2</c:v>
                </c:pt>
                <c:pt idx="150">
                  <c:v>22.3</c:v>
                </c:pt>
                <c:pt idx="151">
                  <c:v>23.6</c:v>
                </c:pt>
                <c:pt idx="152">
                  <c:v>23</c:v>
                </c:pt>
                <c:pt idx="153">
                  <c:v>23.9</c:v>
                </c:pt>
                <c:pt idx="154">
                  <c:v>25</c:v>
                </c:pt>
                <c:pt idx="155">
                  <c:v>23</c:v>
                </c:pt>
                <c:pt idx="156">
                  <c:v>22.9</c:v>
                </c:pt>
                <c:pt idx="157">
                  <c:v>24.4</c:v>
                </c:pt>
                <c:pt idx="158">
                  <c:v>23.1</c:v>
                </c:pt>
                <c:pt idx="159">
                  <c:v>24.2</c:v>
                </c:pt>
                <c:pt idx="160">
                  <c:v>25.9</c:v>
                </c:pt>
                <c:pt idx="161">
                  <c:v>28.1</c:v>
                </c:pt>
                <c:pt idx="162">
                  <c:v>28.5</c:v>
                </c:pt>
                <c:pt idx="163">
                  <c:v>26.1</c:v>
                </c:pt>
                <c:pt idx="164">
                  <c:v>27.8</c:v>
                </c:pt>
                <c:pt idx="165">
                  <c:v>28.4</c:v>
                </c:pt>
                <c:pt idx="166">
                  <c:v>28.3</c:v>
                </c:pt>
                <c:pt idx="167">
                  <c:v>27.9</c:v>
                </c:pt>
                <c:pt idx="168">
                  <c:v>24.1</c:v>
                </c:pt>
                <c:pt idx="169">
                  <c:v>25.4</c:v>
                </c:pt>
                <c:pt idx="170">
                  <c:v>24.4</c:v>
                </c:pt>
                <c:pt idx="171">
                  <c:v>23.5</c:v>
                </c:pt>
                <c:pt idx="172">
                  <c:v>24</c:v>
                </c:pt>
                <c:pt idx="173">
                  <c:v>22.2</c:v>
                </c:pt>
                <c:pt idx="174">
                  <c:v>24.2</c:v>
                </c:pt>
                <c:pt idx="175">
                  <c:v>22.3</c:v>
                </c:pt>
                <c:pt idx="176">
                  <c:v>22.9</c:v>
                </c:pt>
                <c:pt idx="177">
                  <c:v>20.399999999999999</c:v>
                </c:pt>
                <c:pt idx="178">
                  <c:v>20.7</c:v>
                </c:pt>
                <c:pt idx="179">
                  <c:v>19.5</c:v>
                </c:pt>
                <c:pt idx="180">
                  <c:v>21.4</c:v>
                </c:pt>
                <c:pt idx="181">
                  <c:v>21.3</c:v>
                </c:pt>
                <c:pt idx="182">
                  <c:v>21.1</c:v>
                </c:pt>
                <c:pt idx="186">
                  <c:v>21.4</c:v>
                </c:pt>
                <c:pt idx="187">
                  <c:v>21.2</c:v>
                </c:pt>
                <c:pt idx="188">
                  <c:v>20.399999999999999</c:v>
                </c:pt>
                <c:pt idx="189">
                  <c:v>20.2</c:v>
                </c:pt>
                <c:pt idx="190">
                  <c:v>18.2</c:v>
                </c:pt>
                <c:pt idx="191">
                  <c:v>18.3</c:v>
                </c:pt>
                <c:pt idx="192">
                  <c:v>17.2</c:v>
                </c:pt>
                <c:pt idx="193">
                  <c:v>18.7</c:v>
                </c:pt>
                <c:pt idx="194">
                  <c:v>18.100000000000001</c:v>
                </c:pt>
                <c:pt idx="195">
                  <c:v>18.5</c:v>
                </c:pt>
                <c:pt idx="196">
                  <c:v>19.3</c:v>
                </c:pt>
                <c:pt idx="197">
                  <c:v>20.399999999999999</c:v>
                </c:pt>
                <c:pt idx="198">
                  <c:v>20</c:v>
                </c:pt>
                <c:pt idx="199">
                  <c:v>22.6</c:v>
                </c:pt>
                <c:pt idx="200">
                  <c:v>21.9</c:v>
                </c:pt>
                <c:pt idx="201">
                  <c:v>22.6</c:v>
                </c:pt>
                <c:pt idx="202">
                  <c:v>25.5</c:v>
                </c:pt>
                <c:pt idx="203">
                  <c:v>26</c:v>
                </c:pt>
                <c:pt idx="204">
                  <c:v>25.6</c:v>
                </c:pt>
                <c:pt idx="205">
                  <c:v>25.6</c:v>
                </c:pt>
                <c:pt idx="206">
                  <c:v>26</c:v>
                </c:pt>
                <c:pt idx="207">
                  <c:v>25.1</c:v>
                </c:pt>
                <c:pt idx="208">
                  <c:v>24.1</c:v>
                </c:pt>
                <c:pt idx="209">
                  <c:v>24.7</c:v>
                </c:pt>
                <c:pt idx="210">
                  <c:v>23.4</c:v>
                </c:pt>
                <c:pt idx="211">
                  <c:v>23.9</c:v>
                </c:pt>
                <c:pt idx="212">
                  <c:v>23.1</c:v>
                </c:pt>
                <c:pt idx="213">
                  <c:v>23.5</c:v>
                </c:pt>
                <c:pt idx="214">
                  <c:v>21.6</c:v>
                </c:pt>
                <c:pt idx="215">
                  <c:v>21.5</c:v>
                </c:pt>
                <c:pt idx="216">
                  <c:v>20.399999999999999</c:v>
                </c:pt>
                <c:pt idx="217">
                  <c:v>23.1</c:v>
                </c:pt>
                <c:pt idx="218">
                  <c:v>23.9</c:v>
                </c:pt>
                <c:pt idx="219">
                  <c:v>21.1</c:v>
                </c:pt>
                <c:pt idx="220">
                  <c:v>20.7</c:v>
                </c:pt>
                <c:pt idx="221">
                  <c:v>21.9</c:v>
                </c:pt>
                <c:pt idx="222">
                  <c:v>21.8</c:v>
                </c:pt>
                <c:pt idx="223">
                  <c:v>22.9</c:v>
                </c:pt>
                <c:pt idx="224">
                  <c:v>22.4</c:v>
                </c:pt>
                <c:pt idx="225">
                  <c:v>21.7</c:v>
                </c:pt>
                <c:pt idx="226">
                  <c:v>23.2</c:v>
                </c:pt>
                <c:pt idx="227">
                  <c:v>24.1</c:v>
                </c:pt>
                <c:pt idx="228">
                  <c:v>28</c:v>
                </c:pt>
                <c:pt idx="229">
                  <c:v>24.3</c:v>
                </c:pt>
                <c:pt idx="230">
                  <c:v>29.9</c:v>
                </c:pt>
                <c:pt idx="231">
                  <c:v>29.7</c:v>
                </c:pt>
                <c:pt idx="232">
                  <c:v>27.7</c:v>
                </c:pt>
                <c:pt idx="233">
                  <c:v>29.6</c:v>
                </c:pt>
                <c:pt idx="234">
                  <c:v>28.9</c:v>
                </c:pt>
                <c:pt idx="235">
                  <c:v>28.4</c:v>
                </c:pt>
                <c:pt idx="236">
                  <c:v>29.7</c:v>
                </c:pt>
                <c:pt idx="237">
                  <c:v>26.7</c:v>
                </c:pt>
                <c:pt idx="238">
                  <c:v>27.7</c:v>
                </c:pt>
                <c:pt idx="239">
                  <c:v>29.5</c:v>
                </c:pt>
                <c:pt idx="240">
                  <c:v>29</c:v>
                </c:pt>
                <c:pt idx="241">
                  <c:v>27.7</c:v>
                </c:pt>
                <c:pt idx="242">
                  <c:v>26.6</c:v>
                </c:pt>
                <c:pt idx="243">
                  <c:v>27.2</c:v>
                </c:pt>
                <c:pt idx="244">
                  <c:v>27.9</c:v>
                </c:pt>
                <c:pt idx="245">
                  <c:v>26.6</c:v>
                </c:pt>
                <c:pt idx="246">
                  <c:v>27.7</c:v>
                </c:pt>
                <c:pt idx="247" formatCode="#,##0_);\(#,##0\)">
                  <c:v>27</c:v>
                </c:pt>
                <c:pt idx="248">
                  <c:v>26.5</c:v>
                </c:pt>
                <c:pt idx="249">
                  <c:v>27.7</c:v>
                </c:pt>
                <c:pt idx="250">
                  <c:v>27.7</c:v>
                </c:pt>
                <c:pt idx="251">
                  <c:v>27.9</c:v>
                </c:pt>
                <c:pt idx="252">
                  <c:v>27.8</c:v>
                </c:pt>
                <c:pt idx="253">
                  <c:v>28.7</c:v>
                </c:pt>
                <c:pt idx="254">
                  <c:v>29.3</c:v>
                </c:pt>
                <c:pt idx="255">
                  <c:v>26.5</c:v>
                </c:pt>
                <c:pt idx="256">
                  <c:v>27.9</c:v>
                </c:pt>
                <c:pt idx="257">
                  <c:v>24.6</c:v>
                </c:pt>
                <c:pt idx="258">
                  <c:v>23.8</c:v>
                </c:pt>
                <c:pt idx="259">
                  <c:v>21.9</c:v>
                </c:pt>
                <c:pt idx="260">
                  <c:v>20.8</c:v>
                </c:pt>
                <c:pt idx="261">
                  <c:v>20.9</c:v>
                </c:pt>
                <c:pt idx="262">
                  <c:v>19.899999999999999</c:v>
                </c:pt>
                <c:pt idx="263">
                  <c:v>19.2</c:v>
                </c:pt>
                <c:pt idx="264">
                  <c:v>18.399999999999999</c:v>
                </c:pt>
                <c:pt idx="265">
                  <c:v>18.3</c:v>
                </c:pt>
                <c:pt idx="266">
                  <c:v>19.399999999999999</c:v>
                </c:pt>
                <c:pt idx="267">
                  <c:v>20.3</c:v>
                </c:pt>
                <c:pt idx="268">
                  <c:v>19.100000000000001</c:v>
                </c:pt>
                <c:pt idx="269">
                  <c:v>18.5</c:v>
                </c:pt>
                <c:pt idx="270">
                  <c:v>18.600000000000001</c:v>
                </c:pt>
                <c:pt idx="271">
                  <c:v>19</c:v>
                </c:pt>
                <c:pt idx="272">
                  <c:v>17.8</c:v>
                </c:pt>
                <c:pt idx="273">
                  <c:v>19.399999999999999</c:v>
                </c:pt>
                <c:pt idx="274">
                  <c:v>18.2</c:v>
                </c:pt>
                <c:pt idx="275">
                  <c:v>18.5</c:v>
                </c:pt>
                <c:pt idx="276">
                  <c:v>18.5</c:v>
                </c:pt>
                <c:pt idx="277">
                  <c:v>18.8</c:v>
                </c:pt>
                <c:pt idx="278">
                  <c:v>19.600000000000001</c:v>
                </c:pt>
                <c:pt idx="279">
                  <c:v>21</c:v>
                </c:pt>
                <c:pt idx="280">
                  <c:v>22.5</c:v>
                </c:pt>
                <c:pt idx="281">
                  <c:v>23.9</c:v>
                </c:pt>
                <c:pt idx="282">
                  <c:v>24.1</c:v>
                </c:pt>
                <c:pt idx="283">
                  <c:v>23.3</c:v>
                </c:pt>
                <c:pt idx="284">
                  <c:v>23.8</c:v>
                </c:pt>
                <c:pt idx="285">
                  <c:v>24.8</c:v>
                </c:pt>
                <c:pt idx="286">
                  <c:v>24.6</c:v>
                </c:pt>
                <c:pt idx="287">
                  <c:v>24.3</c:v>
                </c:pt>
                <c:pt idx="288">
                  <c:v>25.1</c:v>
                </c:pt>
                <c:pt idx="289">
                  <c:v>24.3</c:v>
                </c:pt>
                <c:pt idx="290">
                  <c:v>26.3</c:v>
                </c:pt>
                <c:pt idx="291">
                  <c:v>25.1</c:v>
                </c:pt>
                <c:pt idx="292">
                  <c:v>25.7</c:v>
                </c:pt>
                <c:pt idx="293">
                  <c:v>26.9</c:v>
                </c:pt>
                <c:pt idx="294">
                  <c:v>26.9</c:v>
                </c:pt>
                <c:pt idx="295">
                  <c:v>25.3</c:v>
                </c:pt>
                <c:pt idx="296">
                  <c:v>26.8</c:v>
                </c:pt>
                <c:pt idx="297">
                  <c:v>26.3</c:v>
                </c:pt>
                <c:pt idx="298">
                  <c:v>28.3</c:v>
                </c:pt>
                <c:pt idx="299">
                  <c:v>30.1</c:v>
                </c:pt>
                <c:pt idx="300">
                  <c:v>30.6</c:v>
                </c:pt>
                <c:pt idx="301">
                  <c:v>31.6</c:v>
                </c:pt>
                <c:pt idx="302">
                  <c:v>32.6</c:v>
                </c:pt>
                <c:pt idx="303">
                  <c:v>29.6</c:v>
                </c:pt>
                <c:pt idx="304">
                  <c:v>29.3</c:v>
                </c:pt>
                <c:pt idx="305">
                  <c:v>28.8</c:v>
                </c:pt>
                <c:pt idx="306">
                  <c:v>24.8</c:v>
                </c:pt>
                <c:pt idx="307">
                  <c:v>27.6</c:v>
                </c:pt>
                <c:pt idx="308">
                  <c:v>26.3</c:v>
                </c:pt>
                <c:pt idx="309">
                  <c:v>29.5</c:v>
                </c:pt>
                <c:pt idx="310">
                  <c:v>24.6</c:v>
                </c:pt>
                <c:pt idx="311">
                  <c:v>26.3</c:v>
                </c:pt>
                <c:pt idx="312">
                  <c:v>25.9</c:v>
                </c:pt>
                <c:pt idx="313">
                  <c:v>25.9</c:v>
                </c:pt>
                <c:pt idx="314">
                  <c:v>24.2</c:v>
                </c:pt>
                <c:pt idx="315">
                  <c:v>25.1</c:v>
                </c:pt>
                <c:pt idx="316">
                  <c:v>27.3</c:v>
                </c:pt>
                <c:pt idx="317">
                  <c:v>25.1</c:v>
                </c:pt>
                <c:pt idx="318">
                  <c:v>27.1</c:v>
                </c:pt>
                <c:pt idx="319">
                  <c:v>28.6</c:v>
                </c:pt>
                <c:pt idx="320">
                  <c:v>28.6</c:v>
                </c:pt>
                <c:pt idx="321">
                  <c:v>29.5</c:v>
                </c:pt>
                <c:pt idx="322">
                  <c:v>30.7</c:v>
                </c:pt>
                <c:pt idx="323">
                  <c:v>31.7</c:v>
                </c:pt>
                <c:pt idx="324">
                  <c:v>30.6</c:v>
                </c:pt>
                <c:pt idx="325">
                  <c:v>28.9</c:v>
                </c:pt>
                <c:pt idx="326">
                  <c:v>29.5</c:v>
                </c:pt>
                <c:pt idx="327">
                  <c:v>29.3</c:v>
                </c:pt>
                <c:pt idx="328">
                  <c:v>27.1</c:v>
                </c:pt>
                <c:pt idx="329">
                  <c:v>27.6</c:v>
                </c:pt>
                <c:pt idx="330">
                  <c:v>29.7</c:v>
                </c:pt>
                <c:pt idx="331">
                  <c:v>26.9</c:v>
                </c:pt>
                <c:pt idx="332">
                  <c:v>25.9</c:v>
                </c:pt>
                <c:pt idx="333">
                  <c:v>27</c:v>
                </c:pt>
                <c:pt idx="334">
                  <c:v>28.7</c:v>
                </c:pt>
                <c:pt idx="335">
                  <c:v>29.5</c:v>
                </c:pt>
                <c:pt idx="336">
                  <c:v>28.5</c:v>
                </c:pt>
                <c:pt idx="337">
                  <c:v>29.8</c:v>
                </c:pt>
                <c:pt idx="338">
                  <c:v>28.5</c:v>
                </c:pt>
                <c:pt idx="339">
                  <c:v>27.5</c:v>
                </c:pt>
                <c:pt idx="340">
                  <c:v>28.2</c:v>
                </c:pt>
                <c:pt idx="341">
                  <c:v>27.4</c:v>
                </c:pt>
                <c:pt idx="342">
                  <c:v>27.2</c:v>
                </c:pt>
                <c:pt idx="343">
                  <c:v>26.7</c:v>
                </c:pt>
                <c:pt idx="344">
                  <c:v>26.4</c:v>
                </c:pt>
                <c:pt idx="345">
                  <c:v>27</c:v>
                </c:pt>
                <c:pt idx="346">
                  <c:v>26.9</c:v>
                </c:pt>
                <c:pt idx="347">
                  <c:v>28.3</c:v>
                </c:pt>
                <c:pt idx="348">
                  <c:v>27.5</c:v>
                </c:pt>
                <c:pt idx="349">
                  <c:v>30</c:v>
                </c:pt>
                <c:pt idx="350">
                  <c:v>31.4</c:v>
                </c:pt>
                <c:pt idx="351">
                  <c:v>31.9</c:v>
                </c:pt>
                <c:pt idx="352">
                  <c:v>36.700000000000003</c:v>
                </c:pt>
                <c:pt idx="353">
                  <c:v>32.5</c:v>
                </c:pt>
                <c:pt idx="354">
                  <c:v>34.299999999999997</c:v>
                </c:pt>
                <c:pt idx="355">
                  <c:v>34.799999999999997</c:v>
                </c:pt>
                <c:pt idx="356">
                  <c:v>34.6</c:v>
                </c:pt>
                <c:pt idx="357">
                  <c:v>36.5</c:v>
                </c:pt>
                <c:pt idx="358">
                  <c:v>36</c:v>
                </c:pt>
                <c:pt idx="359">
                  <c:v>34.6</c:v>
                </c:pt>
                <c:pt idx="360">
                  <c:v>34.4</c:v>
                </c:pt>
                <c:pt idx="361">
                  <c:v>34</c:v>
                </c:pt>
                <c:pt idx="362">
                  <c:v>33.6</c:v>
                </c:pt>
                <c:pt idx="363">
                  <c:v>33.200000000000003</c:v>
                </c:pt>
                <c:pt idx="364">
                  <c:v>30</c:v>
                </c:pt>
                <c:pt idx="365">
                  <c:v>32.200000000000003</c:v>
                </c:pt>
                <c:pt idx="366">
                  <c:v>32.9</c:v>
                </c:pt>
                <c:pt idx="367">
                  <c:v>29.2</c:v>
                </c:pt>
                <c:pt idx="368">
                  <c:v>30.2</c:v>
                </c:pt>
                <c:pt idx="369">
                  <c:v>28.8</c:v>
                </c:pt>
                <c:pt idx="370">
                  <c:v>29.2</c:v>
                </c:pt>
                <c:pt idx="371">
                  <c:v>31.8</c:v>
                </c:pt>
                <c:pt idx="372">
                  <c:v>28.3</c:v>
                </c:pt>
                <c:pt idx="373">
                  <c:v>28.8</c:v>
                </c:pt>
                <c:pt idx="374">
                  <c:v>30.2</c:v>
                </c:pt>
                <c:pt idx="375">
                  <c:v>30.2</c:v>
                </c:pt>
                <c:pt idx="376">
                  <c:v>32.299999999999997</c:v>
                </c:pt>
                <c:pt idx="377">
                  <c:v>34.9</c:v>
                </c:pt>
                <c:pt idx="378">
                  <c:v>33.799999999999997</c:v>
                </c:pt>
                <c:pt idx="379">
                  <c:v>33.299999999999997</c:v>
                </c:pt>
                <c:pt idx="380">
                  <c:v>33.5</c:v>
                </c:pt>
                <c:pt idx="381">
                  <c:v>33.5</c:v>
                </c:pt>
                <c:pt idx="382">
                  <c:v>33.299999999999997</c:v>
                </c:pt>
                <c:pt idx="383">
                  <c:v>32.700000000000003</c:v>
                </c:pt>
                <c:pt idx="384">
                  <c:v>31.9</c:v>
                </c:pt>
                <c:pt idx="385">
                  <c:v>30.9</c:v>
                </c:pt>
                <c:pt idx="386">
                  <c:v>31</c:v>
                </c:pt>
                <c:pt idx="387">
                  <c:v>29.1</c:v>
                </c:pt>
                <c:pt idx="388">
                  <c:v>27</c:v>
                </c:pt>
                <c:pt idx="389">
                  <c:v>27.3</c:v>
                </c:pt>
                <c:pt idx="390">
                  <c:v>28.3</c:v>
                </c:pt>
                <c:pt idx="391">
                  <c:v>28</c:v>
                </c:pt>
                <c:pt idx="392">
                  <c:v>26.5</c:v>
                </c:pt>
                <c:pt idx="393">
                  <c:v>25.2</c:v>
                </c:pt>
                <c:pt idx="394">
                  <c:v>24.5</c:v>
                </c:pt>
                <c:pt idx="395">
                  <c:v>26.7</c:v>
                </c:pt>
                <c:pt idx="396">
                  <c:v>28</c:v>
                </c:pt>
                <c:pt idx="397">
                  <c:v>28.9</c:v>
                </c:pt>
                <c:pt idx="398">
                  <c:v>29.4</c:v>
                </c:pt>
                <c:pt idx="399">
                  <c:v>29.1</c:v>
                </c:pt>
                <c:pt idx="400">
                  <c:v>29</c:v>
                </c:pt>
                <c:pt idx="401">
                  <c:v>27.6</c:v>
                </c:pt>
                <c:pt idx="402">
                  <c:v>26.2</c:v>
                </c:pt>
                <c:pt idx="403">
                  <c:v>23.3</c:v>
                </c:pt>
                <c:pt idx="404">
                  <c:v>22.1</c:v>
                </c:pt>
                <c:pt idx="405">
                  <c:v>18.2</c:v>
                </c:pt>
                <c:pt idx="406">
                  <c:v>15.7</c:v>
                </c:pt>
                <c:pt idx="407">
                  <c:v>13.7</c:v>
                </c:pt>
                <c:pt idx="408">
                  <c:v>12.2</c:v>
                </c:pt>
                <c:pt idx="409">
                  <c:v>11.8</c:v>
                </c:pt>
                <c:pt idx="410">
                  <c:v>12.5</c:v>
                </c:pt>
                <c:pt idx="411">
                  <c:v>13.4</c:v>
                </c:pt>
                <c:pt idx="412">
                  <c:v>13.5</c:v>
                </c:pt>
                <c:pt idx="413">
                  <c:v>14.6</c:v>
                </c:pt>
                <c:pt idx="414">
                  <c:v>14.4</c:v>
                </c:pt>
                <c:pt idx="415">
                  <c:v>14.2</c:v>
                </c:pt>
                <c:pt idx="416">
                  <c:v>15.1</c:v>
                </c:pt>
                <c:pt idx="417">
                  <c:v>15</c:v>
                </c:pt>
                <c:pt idx="418">
                  <c:v>15.8</c:v>
                </c:pt>
                <c:pt idx="419">
                  <c:v>17.100000000000001</c:v>
                </c:pt>
                <c:pt idx="420">
                  <c:v>16.2</c:v>
                </c:pt>
                <c:pt idx="421">
                  <c:v>15.2</c:v>
                </c:pt>
                <c:pt idx="422">
                  <c:v>16</c:v>
                </c:pt>
                <c:pt idx="423">
                  <c:v>16.399999999999999</c:v>
                </c:pt>
                <c:pt idx="426">
                  <c:v>19.5</c:v>
                </c:pt>
                <c:pt idx="427">
                  <c:v>18.5</c:v>
                </c:pt>
                <c:pt idx="428">
                  <c:v>18.8</c:v>
                </c:pt>
                <c:pt idx="429">
                  <c:v>20.100000000000001</c:v>
                </c:pt>
                <c:pt idx="430">
                  <c:v>20.2</c:v>
                </c:pt>
                <c:pt idx="431">
                  <c:v>20.7</c:v>
                </c:pt>
                <c:pt idx="432">
                  <c:v>19.100000000000001</c:v>
                </c:pt>
                <c:pt idx="433">
                  <c:v>19.100000000000001</c:v>
                </c:pt>
                <c:pt idx="434">
                  <c:v>23.8</c:v>
                </c:pt>
                <c:pt idx="435">
                  <c:v>19</c:v>
                </c:pt>
                <c:pt idx="436">
                  <c:v>20.5</c:v>
                </c:pt>
                <c:pt idx="437">
                  <c:v>22.6</c:v>
                </c:pt>
                <c:pt idx="438">
                  <c:v>24.7</c:v>
                </c:pt>
                <c:pt idx="43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8-4501-82E4-39ED4A3730BE}"/>
            </c:ext>
          </c:extLst>
        </c:ser>
        <c:ser>
          <c:idx val="5"/>
          <c:order val="2"/>
          <c:tx>
            <c:v>终沉池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运行数据!$CL$7:$CL$446</c:f>
              <c:numCache>
                <c:formatCode>0.0_ </c:formatCode>
                <c:ptCount val="440"/>
                <c:pt idx="0">
                  <c:v>14.9</c:v>
                </c:pt>
                <c:pt idx="1">
                  <c:v>13.6</c:v>
                </c:pt>
                <c:pt idx="2">
                  <c:v>11.85</c:v>
                </c:pt>
                <c:pt idx="3">
                  <c:v>12</c:v>
                </c:pt>
                <c:pt idx="4">
                  <c:v>12.95</c:v>
                </c:pt>
                <c:pt idx="5">
                  <c:v>13.95</c:v>
                </c:pt>
                <c:pt idx="6">
                  <c:v>13.8</c:v>
                </c:pt>
                <c:pt idx="7">
                  <c:v>13.4</c:v>
                </c:pt>
                <c:pt idx="8">
                  <c:v>14.6</c:v>
                </c:pt>
                <c:pt idx="10">
                  <c:v>14.4</c:v>
                </c:pt>
                <c:pt idx="11">
                  <c:v>14.8</c:v>
                </c:pt>
                <c:pt idx="12">
                  <c:v>13.6</c:v>
                </c:pt>
                <c:pt idx="13">
                  <c:v>12.5</c:v>
                </c:pt>
                <c:pt idx="14">
                  <c:v>13.6</c:v>
                </c:pt>
                <c:pt idx="15" formatCode="#,##0.0_);\(#,##0.0\)">
                  <c:v>14.5</c:v>
                </c:pt>
                <c:pt idx="16" formatCode="#,##0.0_);\(#,##0.0\)">
                  <c:v>15</c:v>
                </c:pt>
                <c:pt idx="17" formatCode="#,##0.0_);\(#,##0.0\)">
                  <c:v>15</c:v>
                </c:pt>
                <c:pt idx="18" formatCode="#,##0.0_);\(#,##0.0\)">
                  <c:v>14.3</c:v>
                </c:pt>
                <c:pt idx="19" formatCode="#,##0.0_);\(#,##0.0\)">
                  <c:v>15.7</c:v>
                </c:pt>
                <c:pt idx="20" formatCode="#,##0.0_);\(#,##0.0\)">
                  <c:v>14.9</c:v>
                </c:pt>
                <c:pt idx="21" formatCode="#,##0.0_);\(#,##0.0\)">
                  <c:v>15.6</c:v>
                </c:pt>
                <c:pt idx="26" formatCode="#,##0.0_);\(#,##0.0\)">
                  <c:v>14.6</c:v>
                </c:pt>
                <c:pt idx="28" formatCode="#,##0.0_);\(#,##0.0\)">
                  <c:v>10.1</c:v>
                </c:pt>
                <c:pt idx="30" formatCode="#,##0.0_);\(#,##0.0\)">
                  <c:v>15.3</c:v>
                </c:pt>
                <c:pt idx="34" formatCode="#,##0.0_);\(#,##0.0\)">
                  <c:v>14.9</c:v>
                </c:pt>
                <c:pt idx="38" formatCode="#,##0.0_);\(#,##0.0\)">
                  <c:v>14.4</c:v>
                </c:pt>
                <c:pt idx="49">
                  <c:v>12.2</c:v>
                </c:pt>
                <c:pt idx="50">
                  <c:v>15.2</c:v>
                </c:pt>
                <c:pt idx="51">
                  <c:v>14.3</c:v>
                </c:pt>
                <c:pt idx="52">
                  <c:v>14.4</c:v>
                </c:pt>
                <c:pt idx="53">
                  <c:v>13.9</c:v>
                </c:pt>
                <c:pt idx="54">
                  <c:v>14.1</c:v>
                </c:pt>
                <c:pt idx="55">
                  <c:v>15.2</c:v>
                </c:pt>
                <c:pt idx="56">
                  <c:v>15.1</c:v>
                </c:pt>
                <c:pt idx="57">
                  <c:v>14.7</c:v>
                </c:pt>
                <c:pt idx="58">
                  <c:v>14.5</c:v>
                </c:pt>
                <c:pt idx="59">
                  <c:v>17.100000000000001</c:v>
                </c:pt>
                <c:pt idx="60">
                  <c:v>18</c:v>
                </c:pt>
                <c:pt idx="61">
                  <c:v>19.399999999999999</c:v>
                </c:pt>
                <c:pt idx="62">
                  <c:v>19.399999999999999</c:v>
                </c:pt>
                <c:pt idx="63">
                  <c:v>18.899999999999999</c:v>
                </c:pt>
                <c:pt idx="64">
                  <c:v>20.2</c:v>
                </c:pt>
                <c:pt idx="65">
                  <c:v>17.8</c:v>
                </c:pt>
                <c:pt idx="66">
                  <c:v>17.399999999999999</c:v>
                </c:pt>
                <c:pt idx="67">
                  <c:v>16.899999999999999</c:v>
                </c:pt>
                <c:pt idx="68">
                  <c:v>18.899999999999999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19.600000000000001</c:v>
                </c:pt>
                <c:pt idx="73">
                  <c:v>21.1</c:v>
                </c:pt>
                <c:pt idx="74">
                  <c:v>18.2</c:v>
                </c:pt>
                <c:pt idx="75">
                  <c:v>19.899999999999999</c:v>
                </c:pt>
                <c:pt idx="76">
                  <c:v>22</c:v>
                </c:pt>
                <c:pt idx="77">
                  <c:v>20.399999999999999</c:v>
                </c:pt>
                <c:pt idx="78">
                  <c:v>21.3</c:v>
                </c:pt>
                <c:pt idx="79">
                  <c:v>23.1</c:v>
                </c:pt>
                <c:pt idx="80">
                  <c:v>23.3</c:v>
                </c:pt>
                <c:pt idx="81">
                  <c:v>23.2</c:v>
                </c:pt>
                <c:pt idx="82">
                  <c:v>26.4</c:v>
                </c:pt>
                <c:pt idx="83">
                  <c:v>21.6</c:v>
                </c:pt>
                <c:pt idx="84">
                  <c:v>20.5</c:v>
                </c:pt>
                <c:pt idx="85">
                  <c:v>22.4</c:v>
                </c:pt>
                <c:pt idx="86">
                  <c:v>25.8</c:v>
                </c:pt>
                <c:pt idx="87">
                  <c:v>23.5</c:v>
                </c:pt>
                <c:pt idx="88">
                  <c:v>23.8</c:v>
                </c:pt>
                <c:pt idx="89">
                  <c:v>26.6</c:v>
                </c:pt>
                <c:pt idx="90">
                  <c:v>24.7</c:v>
                </c:pt>
                <c:pt idx="91">
                  <c:v>24.7</c:v>
                </c:pt>
                <c:pt idx="92">
                  <c:v>25.8</c:v>
                </c:pt>
                <c:pt idx="93">
                  <c:v>24.2</c:v>
                </c:pt>
                <c:pt idx="94">
                  <c:v>24.3</c:v>
                </c:pt>
                <c:pt idx="95">
                  <c:v>25.4</c:v>
                </c:pt>
                <c:pt idx="96">
                  <c:v>25.9</c:v>
                </c:pt>
                <c:pt idx="97">
                  <c:v>24.3</c:v>
                </c:pt>
                <c:pt idx="98">
                  <c:v>28.9</c:v>
                </c:pt>
                <c:pt idx="110">
                  <c:v>18.100000000000001</c:v>
                </c:pt>
                <c:pt idx="112">
                  <c:v>17.3</c:v>
                </c:pt>
                <c:pt idx="113">
                  <c:v>15.7</c:v>
                </c:pt>
                <c:pt idx="114">
                  <c:v>16</c:v>
                </c:pt>
                <c:pt idx="115">
                  <c:v>14.7</c:v>
                </c:pt>
                <c:pt idx="116">
                  <c:v>13.4</c:v>
                </c:pt>
                <c:pt idx="117">
                  <c:v>13.4</c:v>
                </c:pt>
                <c:pt idx="118">
                  <c:v>15.7</c:v>
                </c:pt>
                <c:pt idx="119">
                  <c:v>16.8</c:v>
                </c:pt>
                <c:pt idx="120">
                  <c:v>17.100000000000001</c:v>
                </c:pt>
                <c:pt idx="121">
                  <c:v>17</c:v>
                </c:pt>
                <c:pt idx="122">
                  <c:v>17.100000000000001</c:v>
                </c:pt>
                <c:pt idx="123">
                  <c:v>17</c:v>
                </c:pt>
                <c:pt idx="124">
                  <c:v>17.7</c:v>
                </c:pt>
                <c:pt idx="125">
                  <c:v>17.5</c:v>
                </c:pt>
                <c:pt idx="126">
                  <c:v>18.3</c:v>
                </c:pt>
                <c:pt idx="127">
                  <c:v>19.100000000000001</c:v>
                </c:pt>
                <c:pt idx="128">
                  <c:v>19.600000000000001</c:v>
                </c:pt>
                <c:pt idx="129">
                  <c:v>21.4</c:v>
                </c:pt>
                <c:pt idx="130">
                  <c:v>20.9</c:v>
                </c:pt>
                <c:pt idx="131">
                  <c:v>22.3</c:v>
                </c:pt>
                <c:pt idx="132">
                  <c:v>22.2</c:v>
                </c:pt>
                <c:pt idx="133">
                  <c:v>22.7</c:v>
                </c:pt>
                <c:pt idx="134">
                  <c:v>24.5</c:v>
                </c:pt>
                <c:pt idx="135">
                  <c:v>23.7</c:v>
                </c:pt>
                <c:pt idx="136">
                  <c:v>23.2</c:v>
                </c:pt>
                <c:pt idx="137">
                  <c:v>23.3</c:v>
                </c:pt>
                <c:pt idx="138">
                  <c:v>23.9</c:v>
                </c:pt>
                <c:pt idx="139">
                  <c:v>24.4</c:v>
                </c:pt>
                <c:pt idx="140">
                  <c:v>24.5</c:v>
                </c:pt>
                <c:pt idx="141">
                  <c:v>22.9</c:v>
                </c:pt>
                <c:pt idx="142">
                  <c:v>21.7</c:v>
                </c:pt>
                <c:pt idx="143">
                  <c:v>21.3</c:v>
                </c:pt>
                <c:pt idx="144">
                  <c:v>21.1</c:v>
                </c:pt>
                <c:pt idx="145">
                  <c:v>20.9</c:v>
                </c:pt>
                <c:pt idx="146">
                  <c:v>20.9</c:v>
                </c:pt>
                <c:pt idx="147">
                  <c:v>21.7</c:v>
                </c:pt>
                <c:pt idx="148">
                  <c:v>20.8</c:v>
                </c:pt>
                <c:pt idx="149">
                  <c:v>21.2</c:v>
                </c:pt>
                <c:pt idx="150">
                  <c:v>19.7</c:v>
                </c:pt>
                <c:pt idx="151">
                  <c:v>21.3</c:v>
                </c:pt>
                <c:pt idx="152">
                  <c:v>21</c:v>
                </c:pt>
                <c:pt idx="153">
                  <c:v>22</c:v>
                </c:pt>
                <c:pt idx="154">
                  <c:v>21</c:v>
                </c:pt>
                <c:pt idx="155">
                  <c:v>20.8</c:v>
                </c:pt>
                <c:pt idx="156">
                  <c:v>20.8</c:v>
                </c:pt>
                <c:pt idx="157">
                  <c:v>21.7</c:v>
                </c:pt>
                <c:pt idx="158">
                  <c:v>20.7</c:v>
                </c:pt>
                <c:pt idx="159">
                  <c:v>21.8</c:v>
                </c:pt>
                <c:pt idx="160">
                  <c:v>23.2</c:v>
                </c:pt>
                <c:pt idx="161">
                  <c:v>24.4</c:v>
                </c:pt>
                <c:pt idx="162">
                  <c:v>24.9</c:v>
                </c:pt>
                <c:pt idx="163">
                  <c:v>24.7</c:v>
                </c:pt>
                <c:pt idx="164">
                  <c:v>24.4</c:v>
                </c:pt>
                <c:pt idx="165">
                  <c:v>26.3</c:v>
                </c:pt>
                <c:pt idx="166">
                  <c:v>27.4</c:v>
                </c:pt>
                <c:pt idx="167">
                  <c:v>25.5</c:v>
                </c:pt>
                <c:pt idx="168">
                  <c:v>22.6</c:v>
                </c:pt>
                <c:pt idx="169">
                  <c:v>23.1</c:v>
                </c:pt>
                <c:pt idx="170">
                  <c:v>20.3</c:v>
                </c:pt>
                <c:pt idx="171">
                  <c:v>21.4</c:v>
                </c:pt>
                <c:pt idx="172">
                  <c:v>22.5</c:v>
                </c:pt>
                <c:pt idx="173">
                  <c:v>21.4</c:v>
                </c:pt>
                <c:pt idx="174">
                  <c:v>20.399999999999999</c:v>
                </c:pt>
                <c:pt idx="175">
                  <c:v>21</c:v>
                </c:pt>
                <c:pt idx="176">
                  <c:v>20.5</c:v>
                </c:pt>
                <c:pt idx="177">
                  <c:v>19.899999999999999</c:v>
                </c:pt>
                <c:pt idx="178">
                  <c:v>17.600000000000001</c:v>
                </c:pt>
                <c:pt idx="179">
                  <c:v>17.7</c:v>
                </c:pt>
                <c:pt idx="180">
                  <c:v>17.3</c:v>
                </c:pt>
                <c:pt idx="181">
                  <c:v>17.7</c:v>
                </c:pt>
                <c:pt idx="182">
                  <c:v>17.8</c:v>
                </c:pt>
                <c:pt idx="186">
                  <c:v>19.3</c:v>
                </c:pt>
                <c:pt idx="187">
                  <c:v>17.600000000000001</c:v>
                </c:pt>
                <c:pt idx="188">
                  <c:v>18.5</c:v>
                </c:pt>
                <c:pt idx="189">
                  <c:v>18.899999999999999</c:v>
                </c:pt>
                <c:pt idx="190">
                  <c:v>16.899999999999999</c:v>
                </c:pt>
                <c:pt idx="191">
                  <c:v>16.899999999999999</c:v>
                </c:pt>
                <c:pt idx="192">
                  <c:v>16.5</c:v>
                </c:pt>
                <c:pt idx="193">
                  <c:v>16.2</c:v>
                </c:pt>
                <c:pt idx="194">
                  <c:v>16</c:v>
                </c:pt>
                <c:pt idx="195">
                  <c:v>16.100000000000001</c:v>
                </c:pt>
                <c:pt idx="196">
                  <c:v>16.8</c:v>
                </c:pt>
                <c:pt idx="197">
                  <c:v>16.7</c:v>
                </c:pt>
                <c:pt idx="198">
                  <c:v>16.7</c:v>
                </c:pt>
                <c:pt idx="199">
                  <c:v>18.2</c:v>
                </c:pt>
                <c:pt idx="200">
                  <c:v>17.899999999999999</c:v>
                </c:pt>
                <c:pt idx="201">
                  <c:v>18.7</c:v>
                </c:pt>
                <c:pt idx="202">
                  <c:v>18.3</c:v>
                </c:pt>
                <c:pt idx="203">
                  <c:v>21.4</c:v>
                </c:pt>
                <c:pt idx="204">
                  <c:v>22.8</c:v>
                </c:pt>
                <c:pt idx="205">
                  <c:v>22.5</c:v>
                </c:pt>
                <c:pt idx="206">
                  <c:v>22.2</c:v>
                </c:pt>
                <c:pt idx="207">
                  <c:v>23.5</c:v>
                </c:pt>
                <c:pt idx="208">
                  <c:v>21.5</c:v>
                </c:pt>
                <c:pt idx="209">
                  <c:v>20</c:v>
                </c:pt>
                <c:pt idx="210">
                  <c:v>21.3</c:v>
                </c:pt>
                <c:pt idx="211">
                  <c:v>21.5</c:v>
                </c:pt>
                <c:pt idx="212">
                  <c:v>21.7</c:v>
                </c:pt>
                <c:pt idx="213">
                  <c:v>22.8</c:v>
                </c:pt>
                <c:pt idx="214">
                  <c:v>19.8</c:v>
                </c:pt>
                <c:pt idx="215">
                  <c:v>19.899999999999999</c:v>
                </c:pt>
                <c:pt idx="216">
                  <c:v>19.399999999999999</c:v>
                </c:pt>
                <c:pt idx="217">
                  <c:v>20.6</c:v>
                </c:pt>
                <c:pt idx="218">
                  <c:v>20.8</c:v>
                </c:pt>
                <c:pt idx="219">
                  <c:v>20.100000000000001</c:v>
                </c:pt>
                <c:pt idx="220">
                  <c:v>17.100000000000001</c:v>
                </c:pt>
                <c:pt idx="221">
                  <c:v>17.5</c:v>
                </c:pt>
                <c:pt idx="222">
                  <c:v>19.100000000000001</c:v>
                </c:pt>
                <c:pt idx="223">
                  <c:v>19.3</c:v>
                </c:pt>
                <c:pt idx="224">
                  <c:v>19.7</c:v>
                </c:pt>
                <c:pt idx="225">
                  <c:v>20.100000000000001</c:v>
                </c:pt>
                <c:pt idx="226">
                  <c:v>21.3</c:v>
                </c:pt>
                <c:pt idx="227">
                  <c:v>21.9</c:v>
                </c:pt>
                <c:pt idx="228">
                  <c:v>26</c:v>
                </c:pt>
                <c:pt idx="229">
                  <c:v>23.5</c:v>
                </c:pt>
                <c:pt idx="230">
                  <c:v>26.8</c:v>
                </c:pt>
                <c:pt idx="231">
                  <c:v>26.1</c:v>
                </c:pt>
                <c:pt idx="232">
                  <c:v>27.8</c:v>
                </c:pt>
                <c:pt idx="233">
                  <c:v>28.3</c:v>
                </c:pt>
                <c:pt idx="234">
                  <c:v>27.3</c:v>
                </c:pt>
                <c:pt idx="235">
                  <c:v>27.2</c:v>
                </c:pt>
                <c:pt idx="236">
                  <c:v>26.1</c:v>
                </c:pt>
                <c:pt idx="237">
                  <c:v>25.6</c:v>
                </c:pt>
                <c:pt idx="238">
                  <c:v>25.6</c:v>
                </c:pt>
                <c:pt idx="239">
                  <c:v>26.9</c:v>
                </c:pt>
                <c:pt idx="240">
                  <c:v>27.3</c:v>
                </c:pt>
                <c:pt idx="241">
                  <c:v>25.7</c:v>
                </c:pt>
                <c:pt idx="242">
                  <c:v>26.7</c:v>
                </c:pt>
                <c:pt idx="243">
                  <c:v>26.2</c:v>
                </c:pt>
                <c:pt idx="244">
                  <c:v>26.3</c:v>
                </c:pt>
                <c:pt idx="245">
                  <c:v>26.3</c:v>
                </c:pt>
                <c:pt idx="246">
                  <c:v>25.1</c:v>
                </c:pt>
                <c:pt idx="247">
                  <c:v>26.8</c:v>
                </c:pt>
                <c:pt idx="248">
                  <c:v>25.7</c:v>
                </c:pt>
                <c:pt idx="249">
                  <c:v>27.6</c:v>
                </c:pt>
                <c:pt idx="250">
                  <c:v>25.9</c:v>
                </c:pt>
                <c:pt idx="251">
                  <c:v>26.2</c:v>
                </c:pt>
                <c:pt idx="252">
                  <c:v>26.6</c:v>
                </c:pt>
                <c:pt idx="253">
                  <c:v>26.9</c:v>
                </c:pt>
                <c:pt idx="254">
                  <c:v>28.1</c:v>
                </c:pt>
                <c:pt idx="255">
                  <c:v>26.4</c:v>
                </c:pt>
                <c:pt idx="256">
                  <c:v>25.8</c:v>
                </c:pt>
                <c:pt idx="257">
                  <c:v>25.5</c:v>
                </c:pt>
                <c:pt idx="258">
                  <c:v>24.7</c:v>
                </c:pt>
                <c:pt idx="259">
                  <c:v>22.5</c:v>
                </c:pt>
                <c:pt idx="260">
                  <c:v>20.8</c:v>
                </c:pt>
                <c:pt idx="261">
                  <c:v>20.7</c:v>
                </c:pt>
                <c:pt idx="262">
                  <c:v>19.899999999999999</c:v>
                </c:pt>
                <c:pt idx="263">
                  <c:v>19.899999999999999</c:v>
                </c:pt>
                <c:pt idx="264">
                  <c:v>19.7</c:v>
                </c:pt>
                <c:pt idx="265">
                  <c:v>18.8</c:v>
                </c:pt>
                <c:pt idx="266">
                  <c:v>19.3</c:v>
                </c:pt>
                <c:pt idx="267">
                  <c:v>19.899999999999999</c:v>
                </c:pt>
                <c:pt idx="268">
                  <c:v>19.100000000000001</c:v>
                </c:pt>
                <c:pt idx="269">
                  <c:v>18.5</c:v>
                </c:pt>
                <c:pt idx="270">
                  <c:v>18.3</c:v>
                </c:pt>
                <c:pt idx="271">
                  <c:v>18.3</c:v>
                </c:pt>
                <c:pt idx="272">
                  <c:v>18.399999999999999</c:v>
                </c:pt>
                <c:pt idx="273">
                  <c:v>18.100000000000001</c:v>
                </c:pt>
                <c:pt idx="274">
                  <c:v>17.399999999999999</c:v>
                </c:pt>
                <c:pt idx="275">
                  <c:v>17.8</c:v>
                </c:pt>
                <c:pt idx="276">
                  <c:v>17.7</c:v>
                </c:pt>
                <c:pt idx="277">
                  <c:v>18.600000000000001</c:v>
                </c:pt>
                <c:pt idx="278">
                  <c:v>19.600000000000001</c:v>
                </c:pt>
                <c:pt idx="279">
                  <c:v>20.5</c:v>
                </c:pt>
                <c:pt idx="280">
                  <c:v>21.4</c:v>
                </c:pt>
                <c:pt idx="281">
                  <c:v>23.5</c:v>
                </c:pt>
                <c:pt idx="282">
                  <c:v>24</c:v>
                </c:pt>
                <c:pt idx="283">
                  <c:v>22.8</c:v>
                </c:pt>
                <c:pt idx="284">
                  <c:v>23.4</c:v>
                </c:pt>
                <c:pt idx="285">
                  <c:v>24.6</c:v>
                </c:pt>
                <c:pt idx="286">
                  <c:v>24.9</c:v>
                </c:pt>
                <c:pt idx="287">
                  <c:v>24.9</c:v>
                </c:pt>
                <c:pt idx="288">
                  <c:v>23.9</c:v>
                </c:pt>
                <c:pt idx="289">
                  <c:v>23.7</c:v>
                </c:pt>
                <c:pt idx="290">
                  <c:v>25.2</c:v>
                </c:pt>
                <c:pt idx="291">
                  <c:v>25.1</c:v>
                </c:pt>
                <c:pt idx="292">
                  <c:v>26.4</c:v>
                </c:pt>
                <c:pt idx="293">
                  <c:v>26.1</c:v>
                </c:pt>
                <c:pt idx="294">
                  <c:v>27.1</c:v>
                </c:pt>
                <c:pt idx="295">
                  <c:v>25.3</c:v>
                </c:pt>
                <c:pt idx="296">
                  <c:v>26.8</c:v>
                </c:pt>
                <c:pt idx="297">
                  <c:v>25.8</c:v>
                </c:pt>
                <c:pt idx="298">
                  <c:v>28</c:v>
                </c:pt>
                <c:pt idx="299">
                  <c:v>29.9</c:v>
                </c:pt>
                <c:pt idx="300">
                  <c:v>29.8</c:v>
                </c:pt>
                <c:pt idx="301">
                  <c:v>31.8</c:v>
                </c:pt>
                <c:pt idx="302">
                  <c:v>32.299999999999997</c:v>
                </c:pt>
                <c:pt idx="303">
                  <c:v>30.3</c:v>
                </c:pt>
                <c:pt idx="304">
                  <c:v>26.2</c:v>
                </c:pt>
                <c:pt idx="305">
                  <c:v>27.1</c:v>
                </c:pt>
                <c:pt idx="306">
                  <c:v>25.5</c:v>
                </c:pt>
                <c:pt idx="307">
                  <c:v>26.1</c:v>
                </c:pt>
                <c:pt idx="308">
                  <c:v>25.6</c:v>
                </c:pt>
                <c:pt idx="309">
                  <c:v>24.2</c:v>
                </c:pt>
                <c:pt idx="310">
                  <c:v>23.7</c:v>
                </c:pt>
                <c:pt idx="311">
                  <c:v>25.6</c:v>
                </c:pt>
                <c:pt idx="312">
                  <c:v>26.9</c:v>
                </c:pt>
                <c:pt idx="313">
                  <c:v>28.7</c:v>
                </c:pt>
                <c:pt idx="314">
                  <c:v>23.9</c:v>
                </c:pt>
                <c:pt idx="315">
                  <c:v>18</c:v>
                </c:pt>
                <c:pt idx="316">
                  <c:v>25.6</c:v>
                </c:pt>
                <c:pt idx="317">
                  <c:v>24.8</c:v>
                </c:pt>
                <c:pt idx="318">
                  <c:v>26.6</c:v>
                </c:pt>
                <c:pt idx="319">
                  <c:v>28.1</c:v>
                </c:pt>
                <c:pt idx="320">
                  <c:v>27.8</c:v>
                </c:pt>
                <c:pt idx="321">
                  <c:v>28.8</c:v>
                </c:pt>
                <c:pt idx="322">
                  <c:v>30.2</c:v>
                </c:pt>
                <c:pt idx="323">
                  <c:v>28.5</c:v>
                </c:pt>
                <c:pt idx="324">
                  <c:v>27.2</c:v>
                </c:pt>
                <c:pt idx="325">
                  <c:v>24.6</c:v>
                </c:pt>
                <c:pt idx="326">
                  <c:v>26.9</c:v>
                </c:pt>
                <c:pt idx="327">
                  <c:v>26.6</c:v>
                </c:pt>
                <c:pt idx="328">
                  <c:v>24.6</c:v>
                </c:pt>
                <c:pt idx="329">
                  <c:v>25</c:v>
                </c:pt>
                <c:pt idx="330">
                  <c:v>25</c:v>
                </c:pt>
                <c:pt idx="331">
                  <c:v>24</c:v>
                </c:pt>
                <c:pt idx="332">
                  <c:v>22.5</c:v>
                </c:pt>
                <c:pt idx="333">
                  <c:v>23.4</c:v>
                </c:pt>
                <c:pt idx="334">
                  <c:v>24.5</c:v>
                </c:pt>
                <c:pt idx="335">
                  <c:v>24.6</c:v>
                </c:pt>
                <c:pt idx="336">
                  <c:v>25.3</c:v>
                </c:pt>
                <c:pt idx="337">
                  <c:v>25.3</c:v>
                </c:pt>
                <c:pt idx="338">
                  <c:v>24.2</c:v>
                </c:pt>
                <c:pt idx="339">
                  <c:v>23.9</c:v>
                </c:pt>
                <c:pt idx="340">
                  <c:v>23.6</c:v>
                </c:pt>
                <c:pt idx="341">
                  <c:v>22.6</c:v>
                </c:pt>
                <c:pt idx="342">
                  <c:v>22.1</c:v>
                </c:pt>
                <c:pt idx="343">
                  <c:v>22.4</c:v>
                </c:pt>
                <c:pt idx="344">
                  <c:v>21.7</c:v>
                </c:pt>
                <c:pt idx="345">
                  <c:v>22.2</c:v>
                </c:pt>
                <c:pt idx="346">
                  <c:v>22.4</c:v>
                </c:pt>
                <c:pt idx="347">
                  <c:v>25.7</c:v>
                </c:pt>
                <c:pt idx="348">
                  <c:v>26.8</c:v>
                </c:pt>
                <c:pt idx="349">
                  <c:v>27.9</c:v>
                </c:pt>
                <c:pt idx="350">
                  <c:v>30</c:v>
                </c:pt>
                <c:pt idx="351">
                  <c:v>29.5</c:v>
                </c:pt>
                <c:pt idx="352">
                  <c:v>32.799999999999997</c:v>
                </c:pt>
                <c:pt idx="353">
                  <c:v>32.5</c:v>
                </c:pt>
                <c:pt idx="354">
                  <c:v>32.5</c:v>
                </c:pt>
                <c:pt idx="355">
                  <c:v>31</c:v>
                </c:pt>
                <c:pt idx="356">
                  <c:v>30</c:v>
                </c:pt>
                <c:pt idx="357">
                  <c:v>32</c:v>
                </c:pt>
                <c:pt idx="358">
                  <c:v>31.2</c:v>
                </c:pt>
                <c:pt idx="359">
                  <c:v>28.8</c:v>
                </c:pt>
                <c:pt idx="360">
                  <c:v>25.9</c:v>
                </c:pt>
                <c:pt idx="361">
                  <c:v>27</c:v>
                </c:pt>
                <c:pt idx="362">
                  <c:v>27.4</c:v>
                </c:pt>
                <c:pt idx="363">
                  <c:v>26.5</c:v>
                </c:pt>
                <c:pt idx="364">
                  <c:v>25</c:v>
                </c:pt>
                <c:pt idx="365">
                  <c:v>25.4</c:v>
                </c:pt>
                <c:pt idx="366">
                  <c:v>28.7</c:v>
                </c:pt>
                <c:pt idx="367">
                  <c:v>24.7</c:v>
                </c:pt>
                <c:pt idx="368">
                  <c:v>26.3</c:v>
                </c:pt>
                <c:pt idx="369">
                  <c:v>24.9</c:v>
                </c:pt>
                <c:pt idx="370">
                  <c:v>23.5</c:v>
                </c:pt>
                <c:pt idx="371">
                  <c:v>25.8</c:v>
                </c:pt>
                <c:pt idx="372">
                  <c:v>26.1</c:v>
                </c:pt>
                <c:pt idx="373">
                  <c:v>27.5</c:v>
                </c:pt>
                <c:pt idx="374">
                  <c:v>27.5</c:v>
                </c:pt>
                <c:pt idx="375">
                  <c:v>28.9</c:v>
                </c:pt>
                <c:pt idx="376">
                  <c:v>28.4</c:v>
                </c:pt>
                <c:pt idx="377">
                  <c:v>30.5</c:v>
                </c:pt>
                <c:pt idx="378">
                  <c:v>29.7</c:v>
                </c:pt>
                <c:pt idx="379">
                  <c:v>31</c:v>
                </c:pt>
                <c:pt idx="380">
                  <c:v>32.9</c:v>
                </c:pt>
                <c:pt idx="381">
                  <c:v>33.6</c:v>
                </c:pt>
                <c:pt idx="382">
                  <c:v>32.9</c:v>
                </c:pt>
                <c:pt idx="383">
                  <c:v>33.1</c:v>
                </c:pt>
                <c:pt idx="384">
                  <c:v>32.1</c:v>
                </c:pt>
                <c:pt idx="385">
                  <c:v>30.9</c:v>
                </c:pt>
                <c:pt idx="386">
                  <c:v>30.8</c:v>
                </c:pt>
                <c:pt idx="387">
                  <c:v>29.2</c:v>
                </c:pt>
                <c:pt idx="388">
                  <c:v>27.3</c:v>
                </c:pt>
                <c:pt idx="389">
                  <c:v>26.6</c:v>
                </c:pt>
                <c:pt idx="390">
                  <c:v>27.1</c:v>
                </c:pt>
                <c:pt idx="391">
                  <c:v>25.9</c:v>
                </c:pt>
                <c:pt idx="392">
                  <c:v>25.8</c:v>
                </c:pt>
                <c:pt idx="393">
                  <c:v>24.7</c:v>
                </c:pt>
                <c:pt idx="394">
                  <c:v>24.6</c:v>
                </c:pt>
                <c:pt idx="395">
                  <c:v>26.8</c:v>
                </c:pt>
                <c:pt idx="396">
                  <c:v>26.6</c:v>
                </c:pt>
                <c:pt idx="397">
                  <c:v>27.2</c:v>
                </c:pt>
                <c:pt idx="398">
                  <c:v>28.3</c:v>
                </c:pt>
                <c:pt idx="399">
                  <c:v>29.1</c:v>
                </c:pt>
                <c:pt idx="400">
                  <c:v>28.5</c:v>
                </c:pt>
                <c:pt idx="401">
                  <c:v>27</c:v>
                </c:pt>
                <c:pt idx="402">
                  <c:v>25.8</c:v>
                </c:pt>
                <c:pt idx="403">
                  <c:v>23.7</c:v>
                </c:pt>
                <c:pt idx="404">
                  <c:v>23.3</c:v>
                </c:pt>
                <c:pt idx="405">
                  <c:v>19.399999999999999</c:v>
                </c:pt>
                <c:pt idx="406">
                  <c:v>16.8</c:v>
                </c:pt>
                <c:pt idx="407">
                  <c:v>14.4</c:v>
                </c:pt>
                <c:pt idx="408">
                  <c:v>12.4</c:v>
                </c:pt>
                <c:pt idx="409">
                  <c:v>11.7</c:v>
                </c:pt>
                <c:pt idx="410">
                  <c:v>12.2</c:v>
                </c:pt>
                <c:pt idx="411">
                  <c:v>14.1</c:v>
                </c:pt>
                <c:pt idx="412">
                  <c:v>12.3</c:v>
                </c:pt>
                <c:pt idx="413">
                  <c:v>13.7</c:v>
                </c:pt>
                <c:pt idx="414">
                  <c:v>13.2</c:v>
                </c:pt>
                <c:pt idx="415">
                  <c:v>13.5</c:v>
                </c:pt>
                <c:pt idx="416">
                  <c:v>13.5</c:v>
                </c:pt>
                <c:pt idx="417">
                  <c:v>13.8</c:v>
                </c:pt>
                <c:pt idx="418">
                  <c:v>12.3</c:v>
                </c:pt>
                <c:pt idx="419">
                  <c:v>14.9</c:v>
                </c:pt>
                <c:pt idx="420">
                  <c:v>15.4</c:v>
                </c:pt>
                <c:pt idx="421">
                  <c:v>14.3</c:v>
                </c:pt>
                <c:pt idx="422">
                  <c:v>16</c:v>
                </c:pt>
                <c:pt idx="423">
                  <c:v>17.100000000000001</c:v>
                </c:pt>
                <c:pt idx="426">
                  <c:v>17.3</c:v>
                </c:pt>
                <c:pt idx="427">
                  <c:v>18.899999999999999</c:v>
                </c:pt>
                <c:pt idx="428">
                  <c:v>18.5</c:v>
                </c:pt>
                <c:pt idx="429">
                  <c:v>19</c:v>
                </c:pt>
                <c:pt idx="430">
                  <c:v>18.899999999999999</c:v>
                </c:pt>
                <c:pt idx="431">
                  <c:v>20.8</c:v>
                </c:pt>
                <c:pt idx="432">
                  <c:v>19.100000000000001</c:v>
                </c:pt>
                <c:pt idx="433">
                  <c:v>19</c:v>
                </c:pt>
                <c:pt idx="434">
                  <c:v>23.5</c:v>
                </c:pt>
                <c:pt idx="435">
                  <c:v>18.7</c:v>
                </c:pt>
                <c:pt idx="436">
                  <c:v>20</c:v>
                </c:pt>
                <c:pt idx="437">
                  <c:v>22.8</c:v>
                </c:pt>
                <c:pt idx="438">
                  <c:v>23.2</c:v>
                </c:pt>
                <c:pt idx="439">
                  <c:v>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A8-4501-82E4-39ED4A3730BE}"/>
            </c:ext>
          </c:extLst>
        </c:ser>
        <c:ser>
          <c:idx val="6"/>
          <c:order val="3"/>
          <c:tx>
            <c:v>CBR</c:v>
          </c:tx>
          <c:spPr>
            <a:ln w="12700">
              <a:solidFill>
                <a:schemeClr val="tx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运行数据!$DG$7:$DG$446</c:f>
              <c:numCache>
                <c:formatCode>0.0_ </c:formatCode>
                <c:ptCount val="440"/>
                <c:pt idx="2">
                  <c:v>9.4</c:v>
                </c:pt>
                <c:pt idx="3">
                  <c:v>9.1</c:v>
                </c:pt>
                <c:pt idx="4">
                  <c:v>8.8000000000000007</c:v>
                </c:pt>
                <c:pt idx="5">
                  <c:v>7.34</c:v>
                </c:pt>
                <c:pt idx="7">
                  <c:v>12.5</c:v>
                </c:pt>
                <c:pt idx="8">
                  <c:v>11.3</c:v>
                </c:pt>
                <c:pt idx="10">
                  <c:v>11.3</c:v>
                </c:pt>
                <c:pt idx="11">
                  <c:v>11.2</c:v>
                </c:pt>
                <c:pt idx="12">
                  <c:v>10</c:v>
                </c:pt>
                <c:pt idx="13">
                  <c:v>9</c:v>
                </c:pt>
                <c:pt idx="14">
                  <c:v>10.1</c:v>
                </c:pt>
                <c:pt idx="15" formatCode="#,##0.0_);\(#,##0.0\)">
                  <c:v>10.9</c:v>
                </c:pt>
                <c:pt idx="16" formatCode="#,##0.0_);\(#,##0.0\)">
                  <c:v>9.8000000000000007</c:v>
                </c:pt>
                <c:pt idx="17" formatCode="#,##0.0_);\(#,##0.0\)">
                  <c:v>8.4</c:v>
                </c:pt>
                <c:pt idx="18" formatCode="#,##0.0_);\(#,##0.0\)">
                  <c:v>10.6</c:v>
                </c:pt>
                <c:pt idx="19" formatCode="#,##0.0_);\(#,##0.0\)">
                  <c:v>9.5</c:v>
                </c:pt>
                <c:pt idx="20" formatCode="#,##0.0_);\(#,##0.0\)">
                  <c:v>7.5</c:v>
                </c:pt>
                <c:pt idx="21" formatCode="#,##0.0_);\(#,##0.0\)">
                  <c:v>9.5</c:v>
                </c:pt>
                <c:pt idx="26">
                  <c:v>5.0999999999999996</c:v>
                </c:pt>
                <c:pt idx="30">
                  <c:v>11.9</c:v>
                </c:pt>
                <c:pt idx="34">
                  <c:v>10.9</c:v>
                </c:pt>
                <c:pt idx="38">
                  <c:v>4.3</c:v>
                </c:pt>
                <c:pt idx="46">
                  <c:v>4.3</c:v>
                </c:pt>
                <c:pt idx="49">
                  <c:v>13</c:v>
                </c:pt>
                <c:pt idx="51">
                  <c:v>11.3</c:v>
                </c:pt>
                <c:pt idx="52">
                  <c:v>11.9</c:v>
                </c:pt>
                <c:pt idx="53">
                  <c:v>11.1</c:v>
                </c:pt>
                <c:pt idx="54">
                  <c:v>10.7</c:v>
                </c:pt>
                <c:pt idx="57">
                  <c:v>10.8</c:v>
                </c:pt>
                <c:pt idx="58">
                  <c:v>11.4</c:v>
                </c:pt>
                <c:pt idx="59">
                  <c:v>12.7</c:v>
                </c:pt>
                <c:pt idx="60">
                  <c:v>15.2</c:v>
                </c:pt>
                <c:pt idx="61">
                  <c:v>15.1</c:v>
                </c:pt>
                <c:pt idx="62">
                  <c:v>14.1</c:v>
                </c:pt>
                <c:pt idx="63">
                  <c:v>13.6</c:v>
                </c:pt>
                <c:pt idx="64">
                  <c:v>13.3</c:v>
                </c:pt>
                <c:pt idx="65">
                  <c:v>12.1</c:v>
                </c:pt>
                <c:pt idx="66">
                  <c:v>12.3</c:v>
                </c:pt>
                <c:pt idx="67">
                  <c:v>13.8</c:v>
                </c:pt>
                <c:pt idx="68">
                  <c:v>14</c:v>
                </c:pt>
                <c:pt idx="69">
                  <c:v>16.7</c:v>
                </c:pt>
                <c:pt idx="70">
                  <c:v>16.100000000000001</c:v>
                </c:pt>
                <c:pt idx="71">
                  <c:v>13</c:v>
                </c:pt>
                <c:pt idx="72">
                  <c:v>13.4</c:v>
                </c:pt>
                <c:pt idx="73">
                  <c:v>13.7</c:v>
                </c:pt>
                <c:pt idx="74">
                  <c:v>13.4</c:v>
                </c:pt>
                <c:pt idx="75">
                  <c:v>15.4</c:v>
                </c:pt>
                <c:pt idx="76">
                  <c:v>15.8</c:v>
                </c:pt>
                <c:pt idx="77">
                  <c:v>17.3</c:v>
                </c:pt>
                <c:pt idx="78">
                  <c:v>17.2</c:v>
                </c:pt>
                <c:pt idx="79">
                  <c:v>19.399999999999999</c:v>
                </c:pt>
                <c:pt idx="80">
                  <c:v>16.399999999999999</c:v>
                </c:pt>
                <c:pt idx="81">
                  <c:v>19.8</c:v>
                </c:pt>
                <c:pt idx="82">
                  <c:v>17.8</c:v>
                </c:pt>
                <c:pt idx="83">
                  <c:v>14.7</c:v>
                </c:pt>
                <c:pt idx="84">
                  <c:v>13.9</c:v>
                </c:pt>
                <c:pt idx="85">
                  <c:v>12.8</c:v>
                </c:pt>
                <c:pt idx="86">
                  <c:v>16.399999999999999</c:v>
                </c:pt>
                <c:pt idx="87">
                  <c:v>16.2</c:v>
                </c:pt>
                <c:pt idx="88">
                  <c:v>16.399999999999999</c:v>
                </c:pt>
                <c:pt idx="89">
                  <c:v>17.100000000000001</c:v>
                </c:pt>
                <c:pt idx="90">
                  <c:v>16.7</c:v>
                </c:pt>
                <c:pt idx="91">
                  <c:v>16.7</c:v>
                </c:pt>
                <c:pt idx="92">
                  <c:v>16.8</c:v>
                </c:pt>
                <c:pt idx="93">
                  <c:v>17.100000000000001</c:v>
                </c:pt>
                <c:pt idx="96">
                  <c:v>17.5</c:v>
                </c:pt>
                <c:pt idx="97">
                  <c:v>17.3</c:v>
                </c:pt>
                <c:pt idx="98">
                  <c:v>17.399999999999999</c:v>
                </c:pt>
                <c:pt idx="110">
                  <c:v>13.8</c:v>
                </c:pt>
                <c:pt idx="112">
                  <c:v>13.1</c:v>
                </c:pt>
                <c:pt idx="113">
                  <c:v>13.4</c:v>
                </c:pt>
                <c:pt idx="114">
                  <c:v>11.6</c:v>
                </c:pt>
                <c:pt idx="116">
                  <c:v>12.1</c:v>
                </c:pt>
                <c:pt idx="117">
                  <c:v>11.5</c:v>
                </c:pt>
                <c:pt idx="118">
                  <c:v>9.8000000000000007</c:v>
                </c:pt>
                <c:pt idx="119">
                  <c:v>7.2</c:v>
                </c:pt>
                <c:pt idx="120">
                  <c:v>7.4</c:v>
                </c:pt>
                <c:pt idx="121">
                  <c:v>7.9</c:v>
                </c:pt>
                <c:pt idx="122">
                  <c:v>7.8</c:v>
                </c:pt>
                <c:pt idx="123">
                  <c:v>7.2</c:v>
                </c:pt>
                <c:pt idx="124">
                  <c:v>7.7</c:v>
                </c:pt>
                <c:pt idx="125">
                  <c:v>7.1</c:v>
                </c:pt>
                <c:pt idx="126">
                  <c:v>10.3</c:v>
                </c:pt>
                <c:pt idx="127">
                  <c:v>11.3</c:v>
                </c:pt>
                <c:pt idx="128">
                  <c:v>8.1999999999999993</c:v>
                </c:pt>
                <c:pt idx="129">
                  <c:v>12.9</c:v>
                </c:pt>
                <c:pt idx="130">
                  <c:v>12.1</c:v>
                </c:pt>
                <c:pt idx="131">
                  <c:v>13.8</c:v>
                </c:pt>
                <c:pt idx="132">
                  <c:v>11.2</c:v>
                </c:pt>
                <c:pt idx="133">
                  <c:v>9.3000000000000007</c:v>
                </c:pt>
                <c:pt idx="134">
                  <c:v>12.4</c:v>
                </c:pt>
                <c:pt idx="135">
                  <c:v>12.4</c:v>
                </c:pt>
                <c:pt idx="136">
                  <c:v>11.7</c:v>
                </c:pt>
                <c:pt idx="137">
                  <c:v>8.8000000000000007</c:v>
                </c:pt>
                <c:pt idx="138">
                  <c:v>12.5</c:v>
                </c:pt>
                <c:pt idx="139">
                  <c:v>11.4</c:v>
                </c:pt>
                <c:pt idx="140">
                  <c:v>10.6</c:v>
                </c:pt>
                <c:pt idx="141">
                  <c:v>8.9</c:v>
                </c:pt>
                <c:pt idx="142">
                  <c:v>8.5</c:v>
                </c:pt>
                <c:pt idx="143">
                  <c:v>8.4</c:v>
                </c:pt>
                <c:pt idx="144">
                  <c:v>8.9</c:v>
                </c:pt>
                <c:pt idx="145">
                  <c:v>9.5</c:v>
                </c:pt>
                <c:pt idx="146">
                  <c:v>8.6999999999999993</c:v>
                </c:pt>
                <c:pt idx="147">
                  <c:v>9.8000000000000007</c:v>
                </c:pt>
                <c:pt idx="148">
                  <c:v>8.4</c:v>
                </c:pt>
                <c:pt idx="149">
                  <c:v>9.1999999999999993</c:v>
                </c:pt>
                <c:pt idx="150">
                  <c:v>10</c:v>
                </c:pt>
                <c:pt idx="151">
                  <c:v>10.199999999999999</c:v>
                </c:pt>
                <c:pt idx="152">
                  <c:v>10.3</c:v>
                </c:pt>
                <c:pt idx="153">
                  <c:v>14</c:v>
                </c:pt>
                <c:pt idx="154">
                  <c:v>9.8000000000000007</c:v>
                </c:pt>
                <c:pt idx="155">
                  <c:v>8</c:v>
                </c:pt>
                <c:pt idx="156">
                  <c:v>8.1</c:v>
                </c:pt>
                <c:pt idx="157">
                  <c:v>8.3000000000000007</c:v>
                </c:pt>
                <c:pt idx="158">
                  <c:v>8.3000000000000007</c:v>
                </c:pt>
                <c:pt idx="159">
                  <c:v>8.5</c:v>
                </c:pt>
                <c:pt idx="160">
                  <c:v>11.1</c:v>
                </c:pt>
                <c:pt idx="161">
                  <c:v>11.6</c:v>
                </c:pt>
                <c:pt idx="162">
                  <c:v>12</c:v>
                </c:pt>
                <c:pt idx="163">
                  <c:v>12.1</c:v>
                </c:pt>
                <c:pt idx="164">
                  <c:v>11.4</c:v>
                </c:pt>
                <c:pt idx="165">
                  <c:v>12.1</c:v>
                </c:pt>
                <c:pt idx="166">
                  <c:v>10.199999999999999</c:v>
                </c:pt>
                <c:pt idx="167">
                  <c:v>8</c:v>
                </c:pt>
                <c:pt idx="168">
                  <c:v>8.3000000000000007</c:v>
                </c:pt>
                <c:pt idx="169">
                  <c:v>7.7</c:v>
                </c:pt>
                <c:pt idx="170">
                  <c:v>6.7</c:v>
                </c:pt>
                <c:pt idx="171">
                  <c:v>9.4</c:v>
                </c:pt>
                <c:pt idx="172">
                  <c:v>8.1</c:v>
                </c:pt>
                <c:pt idx="173">
                  <c:v>9.6</c:v>
                </c:pt>
                <c:pt idx="174">
                  <c:v>8.1999999999999993</c:v>
                </c:pt>
                <c:pt idx="175">
                  <c:v>10.1</c:v>
                </c:pt>
                <c:pt idx="176">
                  <c:v>8.4</c:v>
                </c:pt>
                <c:pt idx="177">
                  <c:v>8.9</c:v>
                </c:pt>
                <c:pt idx="178">
                  <c:v>7.1</c:v>
                </c:pt>
                <c:pt idx="179">
                  <c:v>8.1999999999999993</c:v>
                </c:pt>
                <c:pt idx="180">
                  <c:v>6.4</c:v>
                </c:pt>
                <c:pt idx="181">
                  <c:v>9.1999999999999993</c:v>
                </c:pt>
                <c:pt idx="182">
                  <c:v>7.1</c:v>
                </c:pt>
                <c:pt idx="186">
                  <c:v>8</c:v>
                </c:pt>
                <c:pt idx="187">
                  <c:v>8.3000000000000007</c:v>
                </c:pt>
                <c:pt idx="188">
                  <c:v>7.4</c:v>
                </c:pt>
                <c:pt idx="189">
                  <c:v>11</c:v>
                </c:pt>
                <c:pt idx="190">
                  <c:v>10.199999999999999</c:v>
                </c:pt>
                <c:pt idx="191">
                  <c:v>5.6</c:v>
                </c:pt>
                <c:pt idx="192">
                  <c:v>8</c:v>
                </c:pt>
                <c:pt idx="193">
                  <c:v>7.7</c:v>
                </c:pt>
                <c:pt idx="194">
                  <c:v>8.3000000000000007</c:v>
                </c:pt>
                <c:pt idx="195">
                  <c:v>6.7</c:v>
                </c:pt>
                <c:pt idx="196">
                  <c:v>6.6</c:v>
                </c:pt>
                <c:pt idx="197">
                  <c:v>8.3000000000000007</c:v>
                </c:pt>
                <c:pt idx="198">
                  <c:v>5.9</c:v>
                </c:pt>
                <c:pt idx="199">
                  <c:v>7.4</c:v>
                </c:pt>
                <c:pt idx="200">
                  <c:v>7.2</c:v>
                </c:pt>
                <c:pt idx="201">
                  <c:v>7.1</c:v>
                </c:pt>
                <c:pt idx="202">
                  <c:v>6.5</c:v>
                </c:pt>
                <c:pt idx="203">
                  <c:v>6.7</c:v>
                </c:pt>
                <c:pt idx="204">
                  <c:v>7.6</c:v>
                </c:pt>
                <c:pt idx="205">
                  <c:v>9.4</c:v>
                </c:pt>
                <c:pt idx="206">
                  <c:v>6.3</c:v>
                </c:pt>
                <c:pt idx="207">
                  <c:v>7.5</c:v>
                </c:pt>
                <c:pt idx="208">
                  <c:v>8.8000000000000007</c:v>
                </c:pt>
                <c:pt idx="209">
                  <c:v>6.6</c:v>
                </c:pt>
                <c:pt idx="210">
                  <c:v>7.1</c:v>
                </c:pt>
                <c:pt idx="211">
                  <c:v>6.2</c:v>
                </c:pt>
                <c:pt idx="212">
                  <c:v>5.6</c:v>
                </c:pt>
                <c:pt idx="213">
                  <c:v>9.1999999999999993</c:v>
                </c:pt>
                <c:pt idx="214">
                  <c:v>7.8</c:v>
                </c:pt>
                <c:pt idx="215">
                  <c:v>7.9</c:v>
                </c:pt>
                <c:pt idx="216">
                  <c:v>10.8</c:v>
                </c:pt>
                <c:pt idx="217">
                  <c:v>9.5</c:v>
                </c:pt>
                <c:pt idx="218">
                  <c:v>8</c:v>
                </c:pt>
                <c:pt idx="219">
                  <c:v>12.3</c:v>
                </c:pt>
                <c:pt idx="220">
                  <c:v>9.3000000000000007</c:v>
                </c:pt>
                <c:pt idx="221">
                  <c:v>8.9</c:v>
                </c:pt>
                <c:pt idx="222">
                  <c:v>9.1</c:v>
                </c:pt>
                <c:pt idx="223">
                  <c:v>10.6</c:v>
                </c:pt>
                <c:pt idx="224">
                  <c:v>10</c:v>
                </c:pt>
                <c:pt idx="225">
                  <c:v>8.8000000000000007</c:v>
                </c:pt>
                <c:pt idx="226">
                  <c:v>8</c:v>
                </c:pt>
                <c:pt idx="227">
                  <c:v>9.1</c:v>
                </c:pt>
                <c:pt idx="228">
                  <c:v>11</c:v>
                </c:pt>
                <c:pt idx="229">
                  <c:v>10.199999999999999</c:v>
                </c:pt>
                <c:pt idx="230">
                  <c:v>11.8</c:v>
                </c:pt>
                <c:pt idx="231">
                  <c:v>11.3</c:v>
                </c:pt>
                <c:pt idx="232">
                  <c:v>10.9</c:v>
                </c:pt>
                <c:pt idx="233">
                  <c:v>12</c:v>
                </c:pt>
                <c:pt idx="234">
                  <c:v>11.7</c:v>
                </c:pt>
                <c:pt idx="235">
                  <c:v>12</c:v>
                </c:pt>
                <c:pt idx="236">
                  <c:v>12.8</c:v>
                </c:pt>
                <c:pt idx="237">
                  <c:v>11.4</c:v>
                </c:pt>
                <c:pt idx="238">
                  <c:v>10.5</c:v>
                </c:pt>
                <c:pt idx="239">
                  <c:v>10.9</c:v>
                </c:pt>
                <c:pt idx="240">
                  <c:v>10.9</c:v>
                </c:pt>
                <c:pt idx="241">
                  <c:v>8.9</c:v>
                </c:pt>
                <c:pt idx="242">
                  <c:v>12.5</c:v>
                </c:pt>
                <c:pt idx="243">
                  <c:v>13</c:v>
                </c:pt>
                <c:pt idx="244">
                  <c:v>12.4</c:v>
                </c:pt>
                <c:pt idx="245">
                  <c:v>11.6</c:v>
                </c:pt>
                <c:pt idx="246">
                  <c:v>11.4</c:v>
                </c:pt>
                <c:pt idx="247">
                  <c:v>11.1</c:v>
                </c:pt>
                <c:pt idx="248">
                  <c:v>11.2</c:v>
                </c:pt>
                <c:pt idx="249">
                  <c:v>10.9</c:v>
                </c:pt>
                <c:pt idx="250">
                  <c:v>11.3</c:v>
                </c:pt>
                <c:pt idx="251">
                  <c:v>9.4</c:v>
                </c:pt>
                <c:pt idx="252">
                  <c:v>10.199999999999999</c:v>
                </c:pt>
                <c:pt idx="253">
                  <c:v>11.6</c:v>
                </c:pt>
                <c:pt idx="254">
                  <c:v>12.4</c:v>
                </c:pt>
                <c:pt idx="255">
                  <c:v>12.3</c:v>
                </c:pt>
                <c:pt idx="256">
                  <c:v>11.1</c:v>
                </c:pt>
                <c:pt idx="257">
                  <c:v>11.2</c:v>
                </c:pt>
                <c:pt idx="258">
                  <c:v>12.4</c:v>
                </c:pt>
                <c:pt idx="259">
                  <c:v>8.4</c:v>
                </c:pt>
                <c:pt idx="260">
                  <c:v>10.3</c:v>
                </c:pt>
                <c:pt idx="261">
                  <c:v>11.2</c:v>
                </c:pt>
                <c:pt idx="262">
                  <c:v>9.4</c:v>
                </c:pt>
                <c:pt idx="263">
                  <c:v>8</c:v>
                </c:pt>
                <c:pt idx="264">
                  <c:v>10.6</c:v>
                </c:pt>
                <c:pt idx="265">
                  <c:v>13.9</c:v>
                </c:pt>
                <c:pt idx="266">
                  <c:v>10.6</c:v>
                </c:pt>
                <c:pt idx="267">
                  <c:v>10.8</c:v>
                </c:pt>
                <c:pt idx="268">
                  <c:v>11</c:v>
                </c:pt>
                <c:pt idx="269">
                  <c:v>10.6</c:v>
                </c:pt>
                <c:pt idx="270">
                  <c:v>8.6</c:v>
                </c:pt>
                <c:pt idx="271">
                  <c:v>9.1</c:v>
                </c:pt>
                <c:pt idx="272">
                  <c:v>8.6999999999999993</c:v>
                </c:pt>
                <c:pt idx="273">
                  <c:v>11.3</c:v>
                </c:pt>
                <c:pt idx="274">
                  <c:v>9.9</c:v>
                </c:pt>
                <c:pt idx="275">
                  <c:v>8.6999999999999993</c:v>
                </c:pt>
                <c:pt idx="276">
                  <c:v>6.5</c:v>
                </c:pt>
                <c:pt idx="277">
                  <c:v>9.6999999999999993</c:v>
                </c:pt>
                <c:pt idx="278">
                  <c:v>9.9</c:v>
                </c:pt>
                <c:pt idx="279">
                  <c:v>10.6</c:v>
                </c:pt>
                <c:pt idx="280">
                  <c:v>10.5</c:v>
                </c:pt>
                <c:pt idx="281">
                  <c:v>9</c:v>
                </c:pt>
                <c:pt idx="282">
                  <c:v>11.6</c:v>
                </c:pt>
                <c:pt idx="283">
                  <c:v>12.1</c:v>
                </c:pt>
                <c:pt idx="284">
                  <c:v>13.3</c:v>
                </c:pt>
                <c:pt idx="285">
                  <c:v>12.7</c:v>
                </c:pt>
                <c:pt idx="286">
                  <c:v>12.1</c:v>
                </c:pt>
                <c:pt idx="287">
                  <c:v>12.2</c:v>
                </c:pt>
                <c:pt idx="288">
                  <c:v>10.5</c:v>
                </c:pt>
                <c:pt idx="289">
                  <c:v>13.8</c:v>
                </c:pt>
                <c:pt idx="290">
                  <c:v>12.8</c:v>
                </c:pt>
                <c:pt idx="291">
                  <c:v>12.8</c:v>
                </c:pt>
                <c:pt idx="292">
                  <c:v>12.4</c:v>
                </c:pt>
                <c:pt idx="293">
                  <c:v>9.6</c:v>
                </c:pt>
                <c:pt idx="294">
                  <c:v>12.1</c:v>
                </c:pt>
                <c:pt idx="295">
                  <c:v>12.4</c:v>
                </c:pt>
                <c:pt idx="296">
                  <c:v>11.5</c:v>
                </c:pt>
                <c:pt idx="297">
                  <c:v>11.5</c:v>
                </c:pt>
                <c:pt idx="298">
                  <c:v>11.6</c:v>
                </c:pt>
                <c:pt idx="299">
                  <c:v>11</c:v>
                </c:pt>
                <c:pt idx="300">
                  <c:v>12.5</c:v>
                </c:pt>
                <c:pt idx="301">
                  <c:v>16.100000000000001</c:v>
                </c:pt>
                <c:pt idx="302">
                  <c:v>16.3</c:v>
                </c:pt>
                <c:pt idx="303">
                  <c:v>14.1</c:v>
                </c:pt>
                <c:pt idx="304">
                  <c:v>11.1</c:v>
                </c:pt>
                <c:pt idx="305">
                  <c:v>11.1</c:v>
                </c:pt>
                <c:pt idx="306">
                  <c:v>9.9</c:v>
                </c:pt>
                <c:pt idx="307">
                  <c:v>12.3</c:v>
                </c:pt>
                <c:pt idx="308">
                  <c:v>10.8</c:v>
                </c:pt>
                <c:pt idx="309">
                  <c:v>10.4</c:v>
                </c:pt>
                <c:pt idx="310">
                  <c:v>9.6999999999999993</c:v>
                </c:pt>
                <c:pt idx="311">
                  <c:v>11.9</c:v>
                </c:pt>
                <c:pt idx="312">
                  <c:v>16.2</c:v>
                </c:pt>
                <c:pt idx="313">
                  <c:v>11</c:v>
                </c:pt>
                <c:pt idx="314">
                  <c:v>9</c:v>
                </c:pt>
                <c:pt idx="315">
                  <c:v>6.9</c:v>
                </c:pt>
                <c:pt idx="316">
                  <c:v>16.399999999999999</c:v>
                </c:pt>
                <c:pt idx="317">
                  <c:v>11.7</c:v>
                </c:pt>
                <c:pt idx="318">
                  <c:v>10.4</c:v>
                </c:pt>
                <c:pt idx="319">
                  <c:v>12.8</c:v>
                </c:pt>
                <c:pt idx="320">
                  <c:v>13.4</c:v>
                </c:pt>
                <c:pt idx="321">
                  <c:v>13</c:v>
                </c:pt>
                <c:pt idx="322">
                  <c:v>16.600000000000001</c:v>
                </c:pt>
                <c:pt idx="323">
                  <c:v>14.7</c:v>
                </c:pt>
                <c:pt idx="324">
                  <c:v>13.9</c:v>
                </c:pt>
                <c:pt idx="325">
                  <c:v>13.4</c:v>
                </c:pt>
                <c:pt idx="326">
                  <c:v>13.6</c:v>
                </c:pt>
                <c:pt idx="327">
                  <c:v>13.3</c:v>
                </c:pt>
                <c:pt idx="328">
                  <c:v>13.5</c:v>
                </c:pt>
                <c:pt idx="329">
                  <c:v>13.6</c:v>
                </c:pt>
                <c:pt idx="330">
                  <c:v>12.2</c:v>
                </c:pt>
                <c:pt idx="331">
                  <c:v>12.4</c:v>
                </c:pt>
                <c:pt idx="332">
                  <c:v>11.5</c:v>
                </c:pt>
                <c:pt idx="333">
                  <c:v>12.1</c:v>
                </c:pt>
                <c:pt idx="334">
                  <c:v>14.8</c:v>
                </c:pt>
                <c:pt idx="335">
                  <c:v>14.2</c:v>
                </c:pt>
                <c:pt idx="336">
                  <c:v>14.7</c:v>
                </c:pt>
                <c:pt idx="337">
                  <c:v>13.6</c:v>
                </c:pt>
                <c:pt idx="338">
                  <c:v>12.6</c:v>
                </c:pt>
                <c:pt idx="339">
                  <c:v>11.6</c:v>
                </c:pt>
                <c:pt idx="340">
                  <c:v>16.2</c:v>
                </c:pt>
                <c:pt idx="341">
                  <c:v>14.5</c:v>
                </c:pt>
                <c:pt idx="342">
                  <c:v>14.3</c:v>
                </c:pt>
                <c:pt idx="343">
                  <c:v>15.2</c:v>
                </c:pt>
                <c:pt idx="344">
                  <c:v>15</c:v>
                </c:pt>
                <c:pt idx="345">
                  <c:v>15.4</c:v>
                </c:pt>
                <c:pt idx="346">
                  <c:v>16.100000000000001</c:v>
                </c:pt>
                <c:pt idx="347">
                  <c:v>15.7</c:v>
                </c:pt>
                <c:pt idx="348">
                  <c:v>15.3</c:v>
                </c:pt>
                <c:pt idx="349">
                  <c:v>15.3</c:v>
                </c:pt>
                <c:pt idx="350">
                  <c:v>16.399999999999999</c:v>
                </c:pt>
                <c:pt idx="351">
                  <c:v>15.2</c:v>
                </c:pt>
                <c:pt idx="352">
                  <c:v>15.9</c:v>
                </c:pt>
                <c:pt idx="353">
                  <c:v>17.7</c:v>
                </c:pt>
                <c:pt idx="354">
                  <c:v>17.2</c:v>
                </c:pt>
                <c:pt idx="355">
                  <c:v>18.5</c:v>
                </c:pt>
                <c:pt idx="356">
                  <c:v>17.7</c:v>
                </c:pt>
                <c:pt idx="357">
                  <c:v>20</c:v>
                </c:pt>
                <c:pt idx="358">
                  <c:v>21.3</c:v>
                </c:pt>
                <c:pt idx="359">
                  <c:v>19.2</c:v>
                </c:pt>
                <c:pt idx="360">
                  <c:v>17.399999999999999</c:v>
                </c:pt>
                <c:pt idx="361">
                  <c:v>17.100000000000001</c:v>
                </c:pt>
                <c:pt idx="362">
                  <c:v>15.3</c:v>
                </c:pt>
                <c:pt idx="363">
                  <c:v>16.8</c:v>
                </c:pt>
                <c:pt idx="364">
                  <c:v>16.100000000000001</c:v>
                </c:pt>
                <c:pt idx="365">
                  <c:v>16.7</c:v>
                </c:pt>
                <c:pt idx="366">
                  <c:v>16.100000000000001</c:v>
                </c:pt>
                <c:pt idx="367">
                  <c:v>15.2</c:v>
                </c:pt>
                <c:pt idx="368">
                  <c:v>13.5</c:v>
                </c:pt>
                <c:pt idx="369">
                  <c:v>15.3</c:v>
                </c:pt>
                <c:pt idx="370">
                  <c:v>15.9</c:v>
                </c:pt>
                <c:pt idx="371">
                  <c:v>17.2</c:v>
                </c:pt>
                <c:pt idx="372">
                  <c:v>16.8</c:v>
                </c:pt>
                <c:pt idx="373">
                  <c:v>17.7</c:v>
                </c:pt>
                <c:pt idx="374">
                  <c:v>16.7</c:v>
                </c:pt>
                <c:pt idx="375">
                  <c:v>14.3</c:v>
                </c:pt>
                <c:pt idx="376">
                  <c:v>17</c:v>
                </c:pt>
                <c:pt idx="377">
                  <c:v>17.399999999999999</c:v>
                </c:pt>
                <c:pt idx="378">
                  <c:v>17.5</c:v>
                </c:pt>
                <c:pt idx="379">
                  <c:v>16.5</c:v>
                </c:pt>
                <c:pt idx="380">
                  <c:v>14.8</c:v>
                </c:pt>
                <c:pt idx="381">
                  <c:v>17.399999999999999</c:v>
                </c:pt>
                <c:pt idx="382">
                  <c:v>17.100000000000001</c:v>
                </c:pt>
                <c:pt idx="383">
                  <c:v>16.5</c:v>
                </c:pt>
                <c:pt idx="384">
                  <c:v>17</c:v>
                </c:pt>
                <c:pt idx="385">
                  <c:v>15.9</c:v>
                </c:pt>
                <c:pt idx="386">
                  <c:v>15.3</c:v>
                </c:pt>
                <c:pt idx="387">
                  <c:v>15</c:v>
                </c:pt>
                <c:pt idx="388">
                  <c:v>13</c:v>
                </c:pt>
                <c:pt idx="389">
                  <c:v>12.4</c:v>
                </c:pt>
                <c:pt idx="390">
                  <c:v>11.2</c:v>
                </c:pt>
                <c:pt idx="391">
                  <c:v>11.1</c:v>
                </c:pt>
                <c:pt idx="392">
                  <c:v>12.6</c:v>
                </c:pt>
                <c:pt idx="393">
                  <c:v>13.3</c:v>
                </c:pt>
                <c:pt idx="394">
                  <c:v>12.4</c:v>
                </c:pt>
                <c:pt idx="395">
                  <c:v>14.4</c:v>
                </c:pt>
                <c:pt idx="396">
                  <c:v>13.8</c:v>
                </c:pt>
                <c:pt idx="397">
                  <c:v>13.4</c:v>
                </c:pt>
                <c:pt idx="398">
                  <c:v>14.3</c:v>
                </c:pt>
                <c:pt idx="399">
                  <c:v>13.8</c:v>
                </c:pt>
                <c:pt idx="400">
                  <c:v>13.8</c:v>
                </c:pt>
                <c:pt idx="401">
                  <c:v>15.3</c:v>
                </c:pt>
                <c:pt idx="402">
                  <c:v>14.3</c:v>
                </c:pt>
                <c:pt idx="403">
                  <c:v>12.1</c:v>
                </c:pt>
                <c:pt idx="404">
                  <c:v>10.9</c:v>
                </c:pt>
                <c:pt idx="405">
                  <c:v>8.8000000000000007</c:v>
                </c:pt>
                <c:pt idx="406">
                  <c:v>8.6</c:v>
                </c:pt>
                <c:pt idx="407">
                  <c:v>7.1</c:v>
                </c:pt>
                <c:pt idx="408">
                  <c:v>6.9</c:v>
                </c:pt>
                <c:pt idx="409">
                  <c:v>5</c:v>
                </c:pt>
                <c:pt idx="410">
                  <c:v>6</c:v>
                </c:pt>
                <c:pt idx="411">
                  <c:v>6.9</c:v>
                </c:pt>
                <c:pt idx="412">
                  <c:v>7.6</c:v>
                </c:pt>
                <c:pt idx="413">
                  <c:v>7.3</c:v>
                </c:pt>
                <c:pt idx="414">
                  <c:v>7.2</c:v>
                </c:pt>
                <c:pt idx="415">
                  <c:v>7</c:v>
                </c:pt>
                <c:pt idx="416">
                  <c:v>7.4</c:v>
                </c:pt>
                <c:pt idx="417">
                  <c:v>7.6</c:v>
                </c:pt>
                <c:pt idx="418">
                  <c:v>8.6999999999999993</c:v>
                </c:pt>
                <c:pt idx="419">
                  <c:v>9</c:v>
                </c:pt>
                <c:pt idx="420">
                  <c:v>8.8000000000000007</c:v>
                </c:pt>
                <c:pt idx="421">
                  <c:v>9.3000000000000007</c:v>
                </c:pt>
                <c:pt idx="422">
                  <c:v>9</c:v>
                </c:pt>
                <c:pt idx="423">
                  <c:v>9.9</c:v>
                </c:pt>
                <c:pt idx="426">
                  <c:v>15.4</c:v>
                </c:pt>
                <c:pt idx="427">
                  <c:v>14.9</c:v>
                </c:pt>
                <c:pt idx="428">
                  <c:v>13.2</c:v>
                </c:pt>
                <c:pt idx="429">
                  <c:v>14.4</c:v>
                </c:pt>
                <c:pt idx="430">
                  <c:v>14.6</c:v>
                </c:pt>
                <c:pt idx="431">
                  <c:v>13.4</c:v>
                </c:pt>
                <c:pt idx="432">
                  <c:v>14.5</c:v>
                </c:pt>
                <c:pt idx="433">
                  <c:v>15.3</c:v>
                </c:pt>
                <c:pt idx="434">
                  <c:v>13.3</c:v>
                </c:pt>
                <c:pt idx="435">
                  <c:v>12.3</c:v>
                </c:pt>
                <c:pt idx="436">
                  <c:v>15.2</c:v>
                </c:pt>
                <c:pt idx="437">
                  <c:v>13.2</c:v>
                </c:pt>
                <c:pt idx="438">
                  <c:v>14.1</c:v>
                </c:pt>
                <c:pt idx="439">
                  <c:v>14.4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A8-4501-82E4-39ED4A3730BE}"/>
            </c:ext>
          </c:extLst>
        </c:ser>
        <c:ser>
          <c:idx val="8"/>
          <c:order val="4"/>
          <c:tx>
            <c:v>排放池</c:v>
          </c:tx>
          <c:spPr>
            <a:ln w="12700">
              <a:solidFill>
                <a:srgbClr val="00B0F0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运行数据!$DX$7:$DX$446</c:f>
              <c:numCache>
                <c:formatCode>0.0_ </c:formatCode>
                <c:ptCount val="440"/>
                <c:pt idx="0">
                  <c:v>13.5</c:v>
                </c:pt>
                <c:pt idx="1">
                  <c:v>10</c:v>
                </c:pt>
                <c:pt idx="2">
                  <c:v>9.3000000000000007</c:v>
                </c:pt>
                <c:pt idx="3">
                  <c:v>9</c:v>
                </c:pt>
                <c:pt idx="4">
                  <c:v>9</c:v>
                </c:pt>
                <c:pt idx="5">
                  <c:v>9.4</c:v>
                </c:pt>
                <c:pt idx="6">
                  <c:v>10</c:v>
                </c:pt>
                <c:pt idx="7">
                  <c:v>9.9</c:v>
                </c:pt>
                <c:pt idx="8">
                  <c:v>11</c:v>
                </c:pt>
                <c:pt idx="9">
                  <c:v>10.9</c:v>
                </c:pt>
                <c:pt idx="10">
                  <c:v>11.1</c:v>
                </c:pt>
                <c:pt idx="11">
                  <c:v>10.6</c:v>
                </c:pt>
                <c:pt idx="12">
                  <c:v>10.7</c:v>
                </c:pt>
                <c:pt idx="13">
                  <c:v>11.2</c:v>
                </c:pt>
                <c:pt idx="14">
                  <c:v>10</c:v>
                </c:pt>
                <c:pt idx="15" formatCode="#,##0.0_);\(#,##0.0\)">
                  <c:v>10.9</c:v>
                </c:pt>
                <c:pt idx="16" formatCode="#,##0.0_);\(#,##0.0\)">
                  <c:v>10.7</c:v>
                </c:pt>
                <c:pt idx="17" formatCode="#,##0.0_);\(#,##0.0\)">
                  <c:v>9.6</c:v>
                </c:pt>
                <c:pt idx="18" formatCode="#,##0.0_);\(#,##0.0\)">
                  <c:v>10.1</c:v>
                </c:pt>
                <c:pt idx="19" formatCode="#,##0.0_);\(#,##0.0\)">
                  <c:v>10.1</c:v>
                </c:pt>
                <c:pt idx="20" formatCode="#,##0.0_);\(#,##0.0\)">
                  <c:v>8.3000000000000007</c:v>
                </c:pt>
                <c:pt idx="21" formatCode="#,##0.0_);\(#,##0.0\)">
                  <c:v>8.4</c:v>
                </c:pt>
                <c:pt idx="26">
                  <c:v>8</c:v>
                </c:pt>
                <c:pt idx="28">
                  <c:v>7.2</c:v>
                </c:pt>
                <c:pt idx="30">
                  <c:v>12</c:v>
                </c:pt>
                <c:pt idx="34">
                  <c:v>9.5</c:v>
                </c:pt>
                <c:pt idx="38">
                  <c:v>8.4</c:v>
                </c:pt>
                <c:pt idx="46">
                  <c:v>10.4</c:v>
                </c:pt>
                <c:pt idx="49">
                  <c:v>11.3</c:v>
                </c:pt>
                <c:pt idx="50">
                  <c:v>11.1</c:v>
                </c:pt>
                <c:pt idx="51">
                  <c:v>12.1</c:v>
                </c:pt>
                <c:pt idx="52">
                  <c:v>12.4</c:v>
                </c:pt>
                <c:pt idx="53">
                  <c:v>11</c:v>
                </c:pt>
                <c:pt idx="54">
                  <c:v>10.8</c:v>
                </c:pt>
                <c:pt idx="55">
                  <c:v>10</c:v>
                </c:pt>
                <c:pt idx="56">
                  <c:v>9.8000000000000007</c:v>
                </c:pt>
                <c:pt idx="57">
                  <c:v>10</c:v>
                </c:pt>
                <c:pt idx="58">
                  <c:v>11.2</c:v>
                </c:pt>
                <c:pt idx="59">
                  <c:v>12.2</c:v>
                </c:pt>
                <c:pt idx="60">
                  <c:v>14.6</c:v>
                </c:pt>
                <c:pt idx="61">
                  <c:v>14.6</c:v>
                </c:pt>
                <c:pt idx="62">
                  <c:v>14</c:v>
                </c:pt>
                <c:pt idx="63">
                  <c:v>13</c:v>
                </c:pt>
                <c:pt idx="64">
                  <c:v>12.1</c:v>
                </c:pt>
                <c:pt idx="65">
                  <c:v>11.5</c:v>
                </c:pt>
                <c:pt idx="66">
                  <c:v>12.6</c:v>
                </c:pt>
                <c:pt idx="67">
                  <c:v>12.5</c:v>
                </c:pt>
                <c:pt idx="68">
                  <c:v>14</c:v>
                </c:pt>
                <c:pt idx="69">
                  <c:v>15.5</c:v>
                </c:pt>
                <c:pt idx="70">
                  <c:v>14</c:v>
                </c:pt>
                <c:pt idx="71">
                  <c:v>12.8</c:v>
                </c:pt>
                <c:pt idx="72">
                  <c:v>13.1</c:v>
                </c:pt>
                <c:pt idx="73">
                  <c:v>13.5</c:v>
                </c:pt>
                <c:pt idx="74">
                  <c:v>12.9</c:v>
                </c:pt>
                <c:pt idx="75">
                  <c:v>13.8</c:v>
                </c:pt>
                <c:pt idx="76">
                  <c:v>15.8</c:v>
                </c:pt>
                <c:pt idx="77">
                  <c:v>13.8</c:v>
                </c:pt>
                <c:pt idx="78">
                  <c:v>15.8</c:v>
                </c:pt>
                <c:pt idx="79">
                  <c:v>16.100000000000001</c:v>
                </c:pt>
                <c:pt idx="80">
                  <c:v>17.2</c:v>
                </c:pt>
                <c:pt idx="81">
                  <c:v>18.899999999999999</c:v>
                </c:pt>
                <c:pt idx="82">
                  <c:v>16.8</c:v>
                </c:pt>
                <c:pt idx="83">
                  <c:v>13.8</c:v>
                </c:pt>
                <c:pt idx="84">
                  <c:v>14.4</c:v>
                </c:pt>
                <c:pt idx="85">
                  <c:v>12.5</c:v>
                </c:pt>
                <c:pt idx="86">
                  <c:v>16.600000000000001</c:v>
                </c:pt>
                <c:pt idx="87">
                  <c:v>16.3</c:v>
                </c:pt>
                <c:pt idx="88">
                  <c:v>16.5</c:v>
                </c:pt>
                <c:pt idx="89">
                  <c:v>17.100000000000001</c:v>
                </c:pt>
                <c:pt idx="90">
                  <c:v>17.600000000000001</c:v>
                </c:pt>
                <c:pt idx="91">
                  <c:v>15.6</c:v>
                </c:pt>
                <c:pt idx="92">
                  <c:v>16.3</c:v>
                </c:pt>
                <c:pt idx="93">
                  <c:v>16.8</c:v>
                </c:pt>
                <c:pt idx="94">
                  <c:v>18.7</c:v>
                </c:pt>
                <c:pt idx="95">
                  <c:v>18.2</c:v>
                </c:pt>
                <c:pt idx="96">
                  <c:v>18.2</c:v>
                </c:pt>
                <c:pt idx="97">
                  <c:v>16.3</c:v>
                </c:pt>
                <c:pt idx="98">
                  <c:v>18.2</c:v>
                </c:pt>
                <c:pt idx="110">
                  <c:v>13.4</c:v>
                </c:pt>
                <c:pt idx="111">
                  <c:v>12.5</c:v>
                </c:pt>
                <c:pt idx="112">
                  <c:v>12.2</c:v>
                </c:pt>
                <c:pt idx="113">
                  <c:v>12</c:v>
                </c:pt>
                <c:pt idx="114">
                  <c:v>11.6</c:v>
                </c:pt>
                <c:pt idx="115">
                  <c:v>12.7</c:v>
                </c:pt>
                <c:pt idx="116">
                  <c:v>13.9</c:v>
                </c:pt>
                <c:pt idx="117">
                  <c:v>11.4</c:v>
                </c:pt>
                <c:pt idx="118">
                  <c:v>9.5</c:v>
                </c:pt>
                <c:pt idx="119">
                  <c:v>7.2</c:v>
                </c:pt>
                <c:pt idx="120">
                  <c:v>6.9</c:v>
                </c:pt>
                <c:pt idx="121">
                  <c:v>6.9</c:v>
                </c:pt>
                <c:pt idx="122">
                  <c:v>6.6</c:v>
                </c:pt>
                <c:pt idx="123">
                  <c:v>6.3</c:v>
                </c:pt>
                <c:pt idx="124">
                  <c:v>6.9</c:v>
                </c:pt>
                <c:pt idx="125">
                  <c:v>6.5</c:v>
                </c:pt>
                <c:pt idx="126">
                  <c:v>9.1999999999999993</c:v>
                </c:pt>
                <c:pt idx="127">
                  <c:v>10.9</c:v>
                </c:pt>
                <c:pt idx="128">
                  <c:v>11.7</c:v>
                </c:pt>
                <c:pt idx="129">
                  <c:v>12.1</c:v>
                </c:pt>
                <c:pt idx="130">
                  <c:v>11</c:v>
                </c:pt>
                <c:pt idx="131">
                  <c:v>12.2</c:v>
                </c:pt>
                <c:pt idx="132">
                  <c:v>10.4</c:v>
                </c:pt>
                <c:pt idx="133">
                  <c:v>8.9</c:v>
                </c:pt>
                <c:pt idx="134">
                  <c:v>10.6</c:v>
                </c:pt>
                <c:pt idx="135">
                  <c:v>11.3</c:v>
                </c:pt>
                <c:pt idx="136">
                  <c:v>10.6</c:v>
                </c:pt>
                <c:pt idx="137">
                  <c:v>7.8</c:v>
                </c:pt>
                <c:pt idx="138">
                  <c:v>11</c:v>
                </c:pt>
                <c:pt idx="139">
                  <c:v>10.199999999999999</c:v>
                </c:pt>
                <c:pt idx="140">
                  <c:v>10</c:v>
                </c:pt>
                <c:pt idx="141">
                  <c:v>8.3000000000000007</c:v>
                </c:pt>
                <c:pt idx="142">
                  <c:v>7.8</c:v>
                </c:pt>
                <c:pt idx="143">
                  <c:v>7.5</c:v>
                </c:pt>
                <c:pt idx="144">
                  <c:v>9.1</c:v>
                </c:pt>
                <c:pt idx="145">
                  <c:v>8.3000000000000007</c:v>
                </c:pt>
                <c:pt idx="146">
                  <c:v>8.5</c:v>
                </c:pt>
                <c:pt idx="147">
                  <c:v>9.1999999999999993</c:v>
                </c:pt>
                <c:pt idx="148">
                  <c:v>8.5</c:v>
                </c:pt>
                <c:pt idx="149">
                  <c:v>8.1</c:v>
                </c:pt>
                <c:pt idx="150">
                  <c:v>9.5</c:v>
                </c:pt>
                <c:pt idx="151">
                  <c:v>11</c:v>
                </c:pt>
                <c:pt idx="152">
                  <c:v>10.1</c:v>
                </c:pt>
                <c:pt idx="153">
                  <c:v>14.2</c:v>
                </c:pt>
                <c:pt idx="154">
                  <c:v>13.4</c:v>
                </c:pt>
                <c:pt idx="155">
                  <c:v>7.4</c:v>
                </c:pt>
                <c:pt idx="156">
                  <c:v>8.3000000000000007</c:v>
                </c:pt>
                <c:pt idx="157">
                  <c:v>8.1</c:v>
                </c:pt>
                <c:pt idx="158">
                  <c:v>7.2</c:v>
                </c:pt>
                <c:pt idx="159">
                  <c:v>8.3000000000000007</c:v>
                </c:pt>
                <c:pt idx="160">
                  <c:v>11.4</c:v>
                </c:pt>
                <c:pt idx="161">
                  <c:v>11.6</c:v>
                </c:pt>
                <c:pt idx="162">
                  <c:v>10.9</c:v>
                </c:pt>
                <c:pt idx="163">
                  <c:v>12.3</c:v>
                </c:pt>
                <c:pt idx="164">
                  <c:v>11.4</c:v>
                </c:pt>
                <c:pt idx="165">
                  <c:v>10.5</c:v>
                </c:pt>
                <c:pt idx="166">
                  <c:v>10.5</c:v>
                </c:pt>
                <c:pt idx="167">
                  <c:v>7.7</c:v>
                </c:pt>
                <c:pt idx="168">
                  <c:v>7.2</c:v>
                </c:pt>
                <c:pt idx="169">
                  <c:v>7.5</c:v>
                </c:pt>
                <c:pt idx="170">
                  <c:v>5.4</c:v>
                </c:pt>
                <c:pt idx="171">
                  <c:v>7.4</c:v>
                </c:pt>
                <c:pt idx="172">
                  <c:v>6.5</c:v>
                </c:pt>
                <c:pt idx="173">
                  <c:v>9.8000000000000007</c:v>
                </c:pt>
                <c:pt idx="174">
                  <c:v>6.9</c:v>
                </c:pt>
                <c:pt idx="175">
                  <c:v>9.1999999999999993</c:v>
                </c:pt>
                <c:pt idx="176">
                  <c:v>7</c:v>
                </c:pt>
                <c:pt idx="177">
                  <c:v>6</c:v>
                </c:pt>
                <c:pt idx="178">
                  <c:v>6.3</c:v>
                </c:pt>
                <c:pt idx="179">
                  <c:v>7.9</c:v>
                </c:pt>
                <c:pt idx="180">
                  <c:v>5.8</c:v>
                </c:pt>
                <c:pt idx="181">
                  <c:v>7.8</c:v>
                </c:pt>
                <c:pt idx="182">
                  <c:v>6.4</c:v>
                </c:pt>
                <c:pt idx="186">
                  <c:v>7.6</c:v>
                </c:pt>
                <c:pt idx="187">
                  <c:v>7.2</c:v>
                </c:pt>
                <c:pt idx="188">
                  <c:v>7.4</c:v>
                </c:pt>
                <c:pt idx="189">
                  <c:v>10</c:v>
                </c:pt>
                <c:pt idx="190">
                  <c:v>9.6</c:v>
                </c:pt>
                <c:pt idx="191">
                  <c:v>5.0999999999999996</c:v>
                </c:pt>
                <c:pt idx="192">
                  <c:v>7.2</c:v>
                </c:pt>
                <c:pt idx="193">
                  <c:v>6.7</c:v>
                </c:pt>
                <c:pt idx="194">
                  <c:v>7.4</c:v>
                </c:pt>
                <c:pt idx="195">
                  <c:v>7.2</c:v>
                </c:pt>
                <c:pt idx="196">
                  <c:v>5.5</c:v>
                </c:pt>
                <c:pt idx="197">
                  <c:v>7.9</c:v>
                </c:pt>
                <c:pt idx="198">
                  <c:v>5.3</c:v>
                </c:pt>
                <c:pt idx="199">
                  <c:v>6.8</c:v>
                </c:pt>
                <c:pt idx="200">
                  <c:v>6.4</c:v>
                </c:pt>
                <c:pt idx="201">
                  <c:v>6.7</c:v>
                </c:pt>
                <c:pt idx="202">
                  <c:v>6</c:v>
                </c:pt>
                <c:pt idx="203">
                  <c:v>6</c:v>
                </c:pt>
                <c:pt idx="204">
                  <c:v>6.3</c:v>
                </c:pt>
                <c:pt idx="205">
                  <c:v>8.6999999999999993</c:v>
                </c:pt>
                <c:pt idx="206">
                  <c:v>5.3</c:v>
                </c:pt>
                <c:pt idx="207">
                  <c:v>6.8</c:v>
                </c:pt>
                <c:pt idx="208">
                  <c:v>7.7</c:v>
                </c:pt>
                <c:pt idx="209">
                  <c:v>6.4</c:v>
                </c:pt>
                <c:pt idx="210">
                  <c:v>6.7</c:v>
                </c:pt>
                <c:pt idx="211">
                  <c:v>6.1</c:v>
                </c:pt>
                <c:pt idx="212">
                  <c:v>4.5999999999999996</c:v>
                </c:pt>
                <c:pt idx="213">
                  <c:v>8.1999999999999993</c:v>
                </c:pt>
                <c:pt idx="214">
                  <c:v>7.4</c:v>
                </c:pt>
                <c:pt idx="215">
                  <c:v>7.1</c:v>
                </c:pt>
                <c:pt idx="216">
                  <c:v>8.3000000000000007</c:v>
                </c:pt>
                <c:pt idx="217">
                  <c:v>8.4</c:v>
                </c:pt>
                <c:pt idx="218">
                  <c:v>8.4</c:v>
                </c:pt>
                <c:pt idx="219">
                  <c:v>11.4</c:v>
                </c:pt>
                <c:pt idx="220">
                  <c:v>8.6999999999999993</c:v>
                </c:pt>
                <c:pt idx="221">
                  <c:v>8.6</c:v>
                </c:pt>
                <c:pt idx="222">
                  <c:v>8.3000000000000007</c:v>
                </c:pt>
                <c:pt idx="223">
                  <c:v>9.8000000000000007</c:v>
                </c:pt>
                <c:pt idx="224">
                  <c:v>8.6</c:v>
                </c:pt>
                <c:pt idx="225">
                  <c:v>8.5</c:v>
                </c:pt>
                <c:pt idx="226">
                  <c:v>7.1</c:v>
                </c:pt>
                <c:pt idx="227">
                  <c:v>8.1</c:v>
                </c:pt>
                <c:pt idx="228">
                  <c:v>9.9</c:v>
                </c:pt>
                <c:pt idx="229">
                  <c:v>9</c:v>
                </c:pt>
                <c:pt idx="230">
                  <c:v>10.5</c:v>
                </c:pt>
                <c:pt idx="231">
                  <c:v>10</c:v>
                </c:pt>
                <c:pt idx="232">
                  <c:v>10.1</c:v>
                </c:pt>
                <c:pt idx="233">
                  <c:v>10.9</c:v>
                </c:pt>
                <c:pt idx="234">
                  <c:v>11.2</c:v>
                </c:pt>
                <c:pt idx="235">
                  <c:v>11.2</c:v>
                </c:pt>
                <c:pt idx="236">
                  <c:v>11.2</c:v>
                </c:pt>
                <c:pt idx="237">
                  <c:v>11</c:v>
                </c:pt>
                <c:pt idx="238">
                  <c:v>9.4</c:v>
                </c:pt>
                <c:pt idx="239">
                  <c:v>9.9</c:v>
                </c:pt>
                <c:pt idx="240">
                  <c:v>11.7</c:v>
                </c:pt>
                <c:pt idx="241">
                  <c:v>8.3000000000000007</c:v>
                </c:pt>
                <c:pt idx="242">
                  <c:v>10.6</c:v>
                </c:pt>
                <c:pt idx="243">
                  <c:v>12.3</c:v>
                </c:pt>
                <c:pt idx="244">
                  <c:v>11.6</c:v>
                </c:pt>
                <c:pt idx="245">
                  <c:v>10.4</c:v>
                </c:pt>
                <c:pt idx="246">
                  <c:v>11.3</c:v>
                </c:pt>
                <c:pt idx="247">
                  <c:v>11.4</c:v>
                </c:pt>
                <c:pt idx="248">
                  <c:v>10.9</c:v>
                </c:pt>
                <c:pt idx="249">
                  <c:v>10.1</c:v>
                </c:pt>
                <c:pt idx="250">
                  <c:v>11.1</c:v>
                </c:pt>
                <c:pt idx="251">
                  <c:v>9.3000000000000007</c:v>
                </c:pt>
                <c:pt idx="252">
                  <c:v>10.4</c:v>
                </c:pt>
                <c:pt idx="253">
                  <c:v>9.6999999999999993</c:v>
                </c:pt>
                <c:pt idx="254">
                  <c:v>11.9</c:v>
                </c:pt>
                <c:pt idx="255">
                  <c:v>10.5</c:v>
                </c:pt>
                <c:pt idx="256">
                  <c:v>11.2</c:v>
                </c:pt>
                <c:pt idx="257">
                  <c:v>10</c:v>
                </c:pt>
                <c:pt idx="258">
                  <c:v>11.6</c:v>
                </c:pt>
                <c:pt idx="259">
                  <c:v>7.8</c:v>
                </c:pt>
                <c:pt idx="260">
                  <c:v>8.8000000000000007</c:v>
                </c:pt>
                <c:pt idx="261">
                  <c:v>10.1</c:v>
                </c:pt>
                <c:pt idx="262">
                  <c:v>8.3000000000000007</c:v>
                </c:pt>
                <c:pt idx="263">
                  <c:v>8</c:v>
                </c:pt>
                <c:pt idx="264">
                  <c:v>9.1</c:v>
                </c:pt>
                <c:pt idx="265">
                  <c:v>13.3</c:v>
                </c:pt>
                <c:pt idx="266">
                  <c:v>9.4</c:v>
                </c:pt>
                <c:pt idx="267">
                  <c:v>10</c:v>
                </c:pt>
                <c:pt idx="268">
                  <c:v>10.4</c:v>
                </c:pt>
                <c:pt idx="269">
                  <c:v>9.5</c:v>
                </c:pt>
                <c:pt idx="270">
                  <c:v>8.3000000000000007</c:v>
                </c:pt>
                <c:pt idx="271">
                  <c:v>8.6</c:v>
                </c:pt>
                <c:pt idx="272">
                  <c:v>8.1</c:v>
                </c:pt>
                <c:pt idx="273">
                  <c:v>8.6</c:v>
                </c:pt>
                <c:pt idx="274">
                  <c:v>8.9</c:v>
                </c:pt>
                <c:pt idx="275">
                  <c:v>8.3000000000000007</c:v>
                </c:pt>
                <c:pt idx="276">
                  <c:v>6.3</c:v>
                </c:pt>
                <c:pt idx="277">
                  <c:v>8.6999999999999993</c:v>
                </c:pt>
                <c:pt idx="278">
                  <c:v>9.1999999999999993</c:v>
                </c:pt>
                <c:pt idx="279">
                  <c:v>9.6</c:v>
                </c:pt>
                <c:pt idx="280">
                  <c:v>10.5</c:v>
                </c:pt>
                <c:pt idx="281">
                  <c:v>8.9</c:v>
                </c:pt>
                <c:pt idx="282">
                  <c:v>10.6</c:v>
                </c:pt>
                <c:pt idx="283">
                  <c:v>11.1</c:v>
                </c:pt>
                <c:pt idx="284">
                  <c:v>12.9</c:v>
                </c:pt>
                <c:pt idx="285">
                  <c:v>12.4</c:v>
                </c:pt>
                <c:pt idx="286">
                  <c:v>11</c:v>
                </c:pt>
                <c:pt idx="287">
                  <c:v>11.1</c:v>
                </c:pt>
                <c:pt idx="288">
                  <c:v>10.6</c:v>
                </c:pt>
                <c:pt idx="289">
                  <c:v>12.8</c:v>
                </c:pt>
                <c:pt idx="290">
                  <c:v>12.5</c:v>
                </c:pt>
                <c:pt idx="291">
                  <c:v>12.8</c:v>
                </c:pt>
                <c:pt idx="292">
                  <c:v>11.8</c:v>
                </c:pt>
                <c:pt idx="293">
                  <c:v>8.9</c:v>
                </c:pt>
                <c:pt idx="294">
                  <c:v>12.4</c:v>
                </c:pt>
                <c:pt idx="295">
                  <c:v>12.5</c:v>
                </c:pt>
                <c:pt idx="296">
                  <c:v>11.9</c:v>
                </c:pt>
                <c:pt idx="297">
                  <c:v>11.1</c:v>
                </c:pt>
                <c:pt idx="298">
                  <c:v>11.7</c:v>
                </c:pt>
                <c:pt idx="299">
                  <c:v>10.7</c:v>
                </c:pt>
                <c:pt idx="300">
                  <c:v>11.7</c:v>
                </c:pt>
                <c:pt idx="301">
                  <c:v>14.8</c:v>
                </c:pt>
                <c:pt idx="302">
                  <c:v>15.7</c:v>
                </c:pt>
                <c:pt idx="303">
                  <c:v>16.100000000000001</c:v>
                </c:pt>
                <c:pt idx="304">
                  <c:v>11.4</c:v>
                </c:pt>
                <c:pt idx="305">
                  <c:v>9.8000000000000007</c:v>
                </c:pt>
                <c:pt idx="306">
                  <c:v>9.8000000000000007</c:v>
                </c:pt>
                <c:pt idx="307">
                  <c:v>10.8</c:v>
                </c:pt>
                <c:pt idx="308">
                  <c:v>10.1</c:v>
                </c:pt>
                <c:pt idx="309">
                  <c:v>10.3</c:v>
                </c:pt>
                <c:pt idx="310">
                  <c:v>9.1999999999999993</c:v>
                </c:pt>
                <c:pt idx="311">
                  <c:v>10.9</c:v>
                </c:pt>
                <c:pt idx="312">
                  <c:v>13.4</c:v>
                </c:pt>
                <c:pt idx="313">
                  <c:v>9.5</c:v>
                </c:pt>
                <c:pt idx="314">
                  <c:v>9.1999999999999993</c:v>
                </c:pt>
                <c:pt idx="315">
                  <c:v>6.9</c:v>
                </c:pt>
                <c:pt idx="316">
                  <c:v>14</c:v>
                </c:pt>
                <c:pt idx="317">
                  <c:v>10.6</c:v>
                </c:pt>
                <c:pt idx="318">
                  <c:v>9.9</c:v>
                </c:pt>
                <c:pt idx="319">
                  <c:v>11.8</c:v>
                </c:pt>
                <c:pt idx="320">
                  <c:v>12.5</c:v>
                </c:pt>
                <c:pt idx="321">
                  <c:v>12.9</c:v>
                </c:pt>
                <c:pt idx="322">
                  <c:v>15.8</c:v>
                </c:pt>
                <c:pt idx="323">
                  <c:v>14</c:v>
                </c:pt>
                <c:pt idx="324">
                  <c:v>12.5</c:v>
                </c:pt>
                <c:pt idx="325">
                  <c:v>12.1</c:v>
                </c:pt>
                <c:pt idx="326">
                  <c:v>12.9</c:v>
                </c:pt>
                <c:pt idx="327">
                  <c:v>13.4</c:v>
                </c:pt>
                <c:pt idx="328">
                  <c:v>12.7</c:v>
                </c:pt>
                <c:pt idx="329">
                  <c:v>13</c:v>
                </c:pt>
                <c:pt idx="330">
                  <c:v>12.6</c:v>
                </c:pt>
                <c:pt idx="331">
                  <c:v>11.7</c:v>
                </c:pt>
                <c:pt idx="332">
                  <c:v>10.5</c:v>
                </c:pt>
                <c:pt idx="333">
                  <c:v>11.3</c:v>
                </c:pt>
                <c:pt idx="334">
                  <c:v>13.5</c:v>
                </c:pt>
                <c:pt idx="335">
                  <c:v>13.2</c:v>
                </c:pt>
                <c:pt idx="336">
                  <c:v>13.3</c:v>
                </c:pt>
                <c:pt idx="337">
                  <c:v>13.3</c:v>
                </c:pt>
                <c:pt idx="338">
                  <c:v>12</c:v>
                </c:pt>
                <c:pt idx="339">
                  <c:v>11.2</c:v>
                </c:pt>
                <c:pt idx="340">
                  <c:v>14.1</c:v>
                </c:pt>
                <c:pt idx="341">
                  <c:v>13</c:v>
                </c:pt>
                <c:pt idx="342">
                  <c:v>13.4</c:v>
                </c:pt>
                <c:pt idx="343">
                  <c:v>14.5</c:v>
                </c:pt>
                <c:pt idx="344">
                  <c:v>14.3</c:v>
                </c:pt>
                <c:pt idx="345">
                  <c:v>14.5</c:v>
                </c:pt>
                <c:pt idx="346">
                  <c:v>14.8</c:v>
                </c:pt>
                <c:pt idx="347">
                  <c:v>14.8</c:v>
                </c:pt>
                <c:pt idx="348">
                  <c:v>14.9</c:v>
                </c:pt>
                <c:pt idx="349">
                  <c:v>14.8</c:v>
                </c:pt>
                <c:pt idx="350">
                  <c:v>14.6</c:v>
                </c:pt>
                <c:pt idx="351">
                  <c:v>14.9</c:v>
                </c:pt>
                <c:pt idx="352">
                  <c:v>15.1</c:v>
                </c:pt>
                <c:pt idx="353">
                  <c:v>15.9</c:v>
                </c:pt>
                <c:pt idx="354">
                  <c:v>17.100000000000001</c:v>
                </c:pt>
                <c:pt idx="355">
                  <c:v>17.600000000000001</c:v>
                </c:pt>
                <c:pt idx="356">
                  <c:v>17.5</c:v>
                </c:pt>
                <c:pt idx="357">
                  <c:v>18.600000000000001</c:v>
                </c:pt>
                <c:pt idx="358">
                  <c:v>19.399999999999999</c:v>
                </c:pt>
                <c:pt idx="359">
                  <c:v>17.5</c:v>
                </c:pt>
                <c:pt idx="360">
                  <c:v>15.4</c:v>
                </c:pt>
                <c:pt idx="361">
                  <c:v>17.399999999999999</c:v>
                </c:pt>
                <c:pt idx="362">
                  <c:v>13.7</c:v>
                </c:pt>
                <c:pt idx="363">
                  <c:v>15.2</c:v>
                </c:pt>
                <c:pt idx="364">
                  <c:v>15.4</c:v>
                </c:pt>
                <c:pt idx="365">
                  <c:v>15.8</c:v>
                </c:pt>
                <c:pt idx="366">
                  <c:v>16.100000000000001</c:v>
                </c:pt>
                <c:pt idx="367">
                  <c:v>14.7</c:v>
                </c:pt>
                <c:pt idx="368">
                  <c:v>13</c:v>
                </c:pt>
                <c:pt idx="369">
                  <c:v>14.3</c:v>
                </c:pt>
                <c:pt idx="370">
                  <c:v>14.9</c:v>
                </c:pt>
                <c:pt idx="371">
                  <c:v>15.3</c:v>
                </c:pt>
                <c:pt idx="372">
                  <c:v>14.8</c:v>
                </c:pt>
                <c:pt idx="373">
                  <c:v>16.7</c:v>
                </c:pt>
                <c:pt idx="374">
                  <c:v>15.6</c:v>
                </c:pt>
                <c:pt idx="375">
                  <c:v>13.6</c:v>
                </c:pt>
                <c:pt idx="376">
                  <c:v>14.6</c:v>
                </c:pt>
                <c:pt idx="377">
                  <c:v>16</c:v>
                </c:pt>
                <c:pt idx="378">
                  <c:v>16.600000000000001</c:v>
                </c:pt>
                <c:pt idx="379">
                  <c:v>15.7</c:v>
                </c:pt>
                <c:pt idx="380">
                  <c:v>13.9</c:v>
                </c:pt>
                <c:pt idx="381">
                  <c:v>15.1</c:v>
                </c:pt>
                <c:pt idx="382">
                  <c:v>16.899999999999999</c:v>
                </c:pt>
                <c:pt idx="383">
                  <c:v>15.1</c:v>
                </c:pt>
                <c:pt idx="384">
                  <c:v>16.2</c:v>
                </c:pt>
                <c:pt idx="385">
                  <c:v>15.4</c:v>
                </c:pt>
                <c:pt idx="386">
                  <c:v>15.1</c:v>
                </c:pt>
                <c:pt idx="387">
                  <c:v>14</c:v>
                </c:pt>
                <c:pt idx="388">
                  <c:v>12</c:v>
                </c:pt>
                <c:pt idx="389">
                  <c:v>11.4</c:v>
                </c:pt>
                <c:pt idx="390">
                  <c:v>10.5</c:v>
                </c:pt>
                <c:pt idx="391">
                  <c:v>9.4</c:v>
                </c:pt>
                <c:pt idx="392">
                  <c:v>11.6</c:v>
                </c:pt>
                <c:pt idx="393">
                  <c:v>12.7</c:v>
                </c:pt>
                <c:pt idx="394">
                  <c:v>11.4</c:v>
                </c:pt>
                <c:pt idx="395">
                  <c:v>12.4</c:v>
                </c:pt>
                <c:pt idx="396">
                  <c:v>12.4</c:v>
                </c:pt>
                <c:pt idx="397">
                  <c:v>12.2</c:v>
                </c:pt>
                <c:pt idx="398">
                  <c:v>12.5</c:v>
                </c:pt>
                <c:pt idx="399">
                  <c:v>12.1</c:v>
                </c:pt>
                <c:pt idx="400">
                  <c:v>13.8</c:v>
                </c:pt>
                <c:pt idx="401">
                  <c:v>13.9</c:v>
                </c:pt>
                <c:pt idx="402">
                  <c:v>13.9</c:v>
                </c:pt>
                <c:pt idx="403">
                  <c:v>11.5</c:v>
                </c:pt>
                <c:pt idx="404">
                  <c:v>9.1</c:v>
                </c:pt>
                <c:pt idx="405">
                  <c:v>8.4</c:v>
                </c:pt>
                <c:pt idx="406">
                  <c:v>7.9</c:v>
                </c:pt>
                <c:pt idx="407">
                  <c:v>6.6</c:v>
                </c:pt>
                <c:pt idx="408">
                  <c:v>5.9</c:v>
                </c:pt>
                <c:pt idx="409">
                  <c:v>5</c:v>
                </c:pt>
                <c:pt idx="410">
                  <c:v>5.5</c:v>
                </c:pt>
                <c:pt idx="411">
                  <c:v>5.6</c:v>
                </c:pt>
                <c:pt idx="412">
                  <c:v>6.5</c:v>
                </c:pt>
                <c:pt idx="413">
                  <c:v>6.6</c:v>
                </c:pt>
                <c:pt idx="414">
                  <c:v>6.2</c:v>
                </c:pt>
                <c:pt idx="415">
                  <c:v>6.1</c:v>
                </c:pt>
                <c:pt idx="416">
                  <c:v>6.7</c:v>
                </c:pt>
                <c:pt idx="417">
                  <c:v>6.5</c:v>
                </c:pt>
                <c:pt idx="418">
                  <c:v>8</c:v>
                </c:pt>
                <c:pt idx="419">
                  <c:v>8.1</c:v>
                </c:pt>
                <c:pt idx="420">
                  <c:v>8</c:v>
                </c:pt>
                <c:pt idx="421">
                  <c:v>7.8</c:v>
                </c:pt>
                <c:pt idx="422">
                  <c:v>7.9</c:v>
                </c:pt>
                <c:pt idx="423">
                  <c:v>9.8000000000000007</c:v>
                </c:pt>
                <c:pt idx="426">
                  <c:v>9.9</c:v>
                </c:pt>
                <c:pt idx="427">
                  <c:v>13.3</c:v>
                </c:pt>
                <c:pt idx="428">
                  <c:v>10.8</c:v>
                </c:pt>
                <c:pt idx="429">
                  <c:v>14.6</c:v>
                </c:pt>
                <c:pt idx="430">
                  <c:v>14.1</c:v>
                </c:pt>
                <c:pt idx="431">
                  <c:v>12.6</c:v>
                </c:pt>
                <c:pt idx="432">
                  <c:v>13.8</c:v>
                </c:pt>
                <c:pt idx="433">
                  <c:v>13.6</c:v>
                </c:pt>
                <c:pt idx="434">
                  <c:v>12.5</c:v>
                </c:pt>
                <c:pt idx="435">
                  <c:v>11.7</c:v>
                </c:pt>
                <c:pt idx="436">
                  <c:v>11.9</c:v>
                </c:pt>
                <c:pt idx="437">
                  <c:v>11.8</c:v>
                </c:pt>
                <c:pt idx="438">
                  <c:v>12.7</c:v>
                </c:pt>
                <c:pt idx="43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A8-4501-82E4-39ED4A373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967552"/>
        <c:axId val="232982016"/>
      </c:lineChart>
      <c:dateAx>
        <c:axId val="232967552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6959819444444489"/>
              <c:y val="0.92826197071626326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98201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2982016"/>
        <c:scaling>
          <c:orientation val="minMax"/>
          <c:max val="120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TOC (mg/L)</a:t>
                </a:r>
              </a:p>
            </c:rich>
          </c:tx>
          <c:layout>
            <c:manualLayout>
              <c:xMode val="edge"/>
              <c:yMode val="edge"/>
              <c:x val="1.3784166666666967E-2"/>
              <c:y val="0.31890638888889816"/>
            </c:manualLayout>
          </c:layout>
          <c:overlay val="0"/>
        </c:title>
        <c:numFmt formatCode="0_ " sourceLinked="1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2967552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legend>
      <c:legendPos val="l"/>
      <c:legendEntry>
        <c:idx val="0"/>
        <c:txPr>
          <a:bodyPr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5.9350416666666822E-2"/>
          <c:y val="8.9753888888891936E-2"/>
          <c:w val="0.70461305555555565"/>
          <c:h val="7.3841944444444432E-2"/>
        </c:manualLayout>
      </c:layout>
      <c:overlay val="0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COD</a:t>
            </a:r>
            <a:endParaRPr lang="zh-CN" sz="1400"/>
          </a:p>
        </c:rich>
      </c:tx>
      <c:layout>
        <c:manualLayout>
          <c:xMode val="edge"/>
          <c:yMode val="edge"/>
          <c:x val="0.46998291666667441"/>
          <c:y val="2.575527777777868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6336805555555562E-2"/>
          <c:y val="0.10461083333333333"/>
          <c:w val="0.82386708333333369"/>
          <c:h val="0.72082491015274064"/>
        </c:manualLayout>
      </c:layout>
      <c:lineChart>
        <c:grouping val="standard"/>
        <c:varyColors val="0"/>
        <c:ser>
          <c:idx val="2"/>
          <c:order val="0"/>
          <c:tx>
            <c:v>调节池</c:v>
          </c:tx>
          <c:spPr>
            <a:ln w="508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运行数据!$X$7:$X$446</c:f>
              <c:numCache>
                <c:formatCode>0_ </c:formatCode>
                <c:ptCount val="440"/>
                <c:pt idx="0">
                  <c:v>78</c:v>
                </c:pt>
                <c:pt idx="1">
                  <c:v>89</c:v>
                </c:pt>
                <c:pt idx="2">
                  <c:v>80</c:v>
                </c:pt>
                <c:pt idx="3">
                  <c:v>66</c:v>
                </c:pt>
                <c:pt idx="5">
                  <c:v>68</c:v>
                </c:pt>
                <c:pt idx="6">
                  <c:v>68</c:v>
                </c:pt>
                <c:pt idx="7">
                  <c:v>72</c:v>
                </c:pt>
                <c:pt idx="8">
                  <c:v>71</c:v>
                </c:pt>
                <c:pt idx="9">
                  <c:v>73.7</c:v>
                </c:pt>
                <c:pt idx="10">
                  <c:v>79.8</c:v>
                </c:pt>
                <c:pt idx="11">
                  <c:v>60</c:v>
                </c:pt>
                <c:pt idx="12">
                  <c:v>57</c:v>
                </c:pt>
                <c:pt idx="13">
                  <c:v>66</c:v>
                </c:pt>
                <c:pt idx="14">
                  <c:v>65</c:v>
                </c:pt>
                <c:pt idx="15" formatCode="#,##0_);\(#,##0\)">
                  <c:v>80</c:v>
                </c:pt>
                <c:pt idx="16">
                  <c:v>114</c:v>
                </c:pt>
                <c:pt idx="17">
                  <c:v>116</c:v>
                </c:pt>
                <c:pt idx="18">
                  <c:v>108</c:v>
                </c:pt>
                <c:pt idx="19">
                  <c:v>104</c:v>
                </c:pt>
                <c:pt idx="20">
                  <c:v>84</c:v>
                </c:pt>
                <c:pt idx="21">
                  <c:v>80</c:v>
                </c:pt>
                <c:pt idx="26">
                  <c:v>76</c:v>
                </c:pt>
                <c:pt idx="28">
                  <c:v>60</c:v>
                </c:pt>
                <c:pt idx="30">
                  <c:v>88</c:v>
                </c:pt>
                <c:pt idx="34">
                  <c:v>76</c:v>
                </c:pt>
                <c:pt idx="38">
                  <c:v>104</c:v>
                </c:pt>
                <c:pt idx="46">
                  <c:v>76</c:v>
                </c:pt>
                <c:pt idx="49">
                  <c:v>72</c:v>
                </c:pt>
                <c:pt idx="50">
                  <c:v>72</c:v>
                </c:pt>
                <c:pt idx="51">
                  <c:v>81.03</c:v>
                </c:pt>
                <c:pt idx="52">
                  <c:v>87.320000000000007</c:v>
                </c:pt>
                <c:pt idx="53">
                  <c:v>98.79</c:v>
                </c:pt>
                <c:pt idx="54">
                  <c:v>75.48</c:v>
                </c:pt>
                <c:pt idx="55">
                  <c:v>81.03</c:v>
                </c:pt>
                <c:pt idx="56">
                  <c:v>88.429999999999993</c:v>
                </c:pt>
                <c:pt idx="57">
                  <c:v>94.350000000000009</c:v>
                </c:pt>
                <c:pt idx="58">
                  <c:v>87.69</c:v>
                </c:pt>
                <c:pt idx="59">
                  <c:v>103.23</c:v>
                </c:pt>
                <c:pt idx="60">
                  <c:v>91.02000000000001</c:v>
                </c:pt>
                <c:pt idx="61">
                  <c:v>101.38</c:v>
                </c:pt>
                <c:pt idx="62">
                  <c:v>108.04</c:v>
                </c:pt>
                <c:pt idx="63">
                  <c:v>100.64</c:v>
                </c:pt>
                <c:pt idx="64">
                  <c:v>108.41000000000001</c:v>
                </c:pt>
                <c:pt idx="65">
                  <c:v>96</c:v>
                </c:pt>
                <c:pt idx="66">
                  <c:v>88</c:v>
                </c:pt>
                <c:pt idx="67">
                  <c:v>86</c:v>
                </c:pt>
                <c:pt idx="68">
                  <c:v>108</c:v>
                </c:pt>
                <c:pt idx="69">
                  <c:v>86</c:v>
                </c:pt>
                <c:pt idx="70">
                  <c:v>90</c:v>
                </c:pt>
                <c:pt idx="71">
                  <c:v>82</c:v>
                </c:pt>
                <c:pt idx="72">
                  <c:v>100</c:v>
                </c:pt>
                <c:pt idx="73">
                  <c:v>108</c:v>
                </c:pt>
                <c:pt idx="74">
                  <c:v>88</c:v>
                </c:pt>
                <c:pt idx="75">
                  <c:v>98</c:v>
                </c:pt>
                <c:pt idx="76">
                  <c:v>84</c:v>
                </c:pt>
                <c:pt idx="77">
                  <c:v>72</c:v>
                </c:pt>
                <c:pt idx="78">
                  <c:v>92</c:v>
                </c:pt>
                <c:pt idx="79">
                  <c:v>96</c:v>
                </c:pt>
                <c:pt idx="80">
                  <c:v>88</c:v>
                </c:pt>
                <c:pt idx="81">
                  <c:v>88</c:v>
                </c:pt>
                <c:pt idx="82">
                  <c:v>98</c:v>
                </c:pt>
                <c:pt idx="83">
                  <c:v>92</c:v>
                </c:pt>
                <c:pt idx="84">
                  <c:v>128</c:v>
                </c:pt>
                <c:pt idx="85">
                  <c:v>136</c:v>
                </c:pt>
                <c:pt idx="86">
                  <c:v>108</c:v>
                </c:pt>
                <c:pt idx="87">
                  <c:v>100</c:v>
                </c:pt>
                <c:pt idx="88">
                  <c:v>116</c:v>
                </c:pt>
                <c:pt idx="89">
                  <c:v>132</c:v>
                </c:pt>
                <c:pt idx="90">
                  <c:v>112</c:v>
                </c:pt>
                <c:pt idx="92">
                  <c:v>116</c:v>
                </c:pt>
                <c:pt idx="93">
                  <c:v>103.4</c:v>
                </c:pt>
                <c:pt idx="94">
                  <c:v>124</c:v>
                </c:pt>
                <c:pt idx="95">
                  <c:v>112</c:v>
                </c:pt>
                <c:pt idx="96">
                  <c:v>126.6</c:v>
                </c:pt>
                <c:pt idx="97">
                  <c:v>127</c:v>
                </c:pt>
                <c:pt idx="98">
                  <c:v>151</c:v>
                </c:pt>
                <c:pt idx="99">
                  <c:v>128.5</c:v>
                </c:pt>
                <c:pt idx="100">
                  <c:v>150</c:v>
                </c:pt>
                <c:pt idx="101">
                  <c:v>176.4</c:v>
                </c:pt>
                <c:pt idx="103">
                  <c:v>120.4</c:v>
                </c:pt>
                <c:pt idx="104">
                  <c:v>125</c:v>
                </c:pt>
                <c:pt idx="105">
                  <c:v>102</c:v>
                </c:pt>
                <c:pt idx="106">
                  <c:v>91.8</c:v>
                </c:pt>
                <c:pt idx="107">
                  <c:v>96.3</c:v>
                </c:pt>
                <c:pt idx="108">
                  <c:v>93.3</c:v>
                </c:pt>
                <c:pt idx="109">
                  <c:v>87.3</c:v>
                </c:pt>
                <c:pt idx="110">
                  <c:v>90</c:v>
                </c:pt>
                <c:pt idx="111">
                  <c:v>109.8</c:v>
                </c:pt>
                <c:pt idx="112">
                  <c:v>75</c:v>
                </c:pt>
                <c:pt idx="113">
                  <c:v>90</c:v>
                </c:pt>
                <c:pt idx="114">
                  <c:v>109.8</c:v>
                </c:pt>
                <c:pt idx="115">
                  <c:v>188</c:v>
                </c:pt>
                <c:pt idx="116">
                  <c:v>167.6</c:v>
                </c:pt>
                <c:pt idx="117">
                  <c:v>127</c:v>
                </c:pt>
                <c:pt idx="118">
                  <c:v>186.7</c:v>
                </c:pt>
                <c:pt idx="119">
                  <c:v>227</c:v>
                </c:pt>
                <c:pt idx="120">
                  <c:v>272.74</c:v>
                </c:pt>
                <c:pt idx="121">
                  <c:v>260</c:v>
                </c:pt>
                <c:pt idx="122">
                  <c:v>237.2</c:v>
                </c:pt>
                <c:pt idx="123">
                  <c:v>282.7</c:v>
                </c:pt>
                <c:pt idx="124">
                  <c:v>200.7</c:v>
                </c:pt>
                <c:pt idx="125">
                  <c:v>320.10000000000002</c:v>
                </c:pt>
                <c:pt idx="126">
                  <c:v>251.9</c:v>
                </c:pt>
                <c:pt idx="127">
                  <c:v>242.2</c:v>
                </c:pt>
                <c:pt idx="128">
                  <c:v>325.39999999999998</c:v>
                </c:pt>
                <c:pt idx="129">
                  <c:v>281.7</c:v>
                </c:pt>
                <c:pt idx="130">
                  <c:v>242</c:v>
                </c:pt>
                <c:pt idx="131">
                  <c:v>247.9</c:v>
                </c:pt>
                <c:pt idx="132">
                  <c:v>307.10000000000002</c:v>
                </c:pt>
                <c:pt idx="133">
                  <c:v>366.1</c:v>
                </c:pt>
                <c:pt idx="134">
                  <c:v>259.8</c:v>
                </c:pt>
                <c:pt idx="135">
                  <c:v>270.5</c:v>
                </c:pt>
                <c:pt idx="136">
                  <c:v>337.3</c:v>
                </c:pt>
                <c:pt idx="137">
                  <c:v>312</c:v>
                </c:pt>
                <c:pt idx="138">
                  <c:v>276</c:v>
                </c:pt>
                <c:pt idx="139">
                  <c:v>305</c:v>
                </c:pt>
                <c:pt idx="140">
                  <c:v>219.1</c:v>
                </c:pt>
                <c:pt idx="141">
                  <c:v>205.5</c:v>
                </c:pt>
                <c:pt idx="142">
                  <c:v>218</c:v>
                </c:pt>
                <c:pt idx="143">
                  <c:v>316.89999999999998</c:v>
                </c:pt>
                <c:pt idx="144">
                  <c:v>231.4</c:v>
                </c:pt>
                <c:pt idx="145">
                  <c:v>273.5</c:v>
                </c:pt>
                <c:pt idx="146">
                  <c:v>315</c:v>
                </c:pt>
                <c:pt idx="147">
                  <c:v>215</c:v>
                </c:pt>
                <c:pt idx="148">
                  <c:v>262</c:v>
                </c:pt>
                <c:pt idx="149">
                  <c:v>214</c:v>
                </c:pt>
                <c:pt idx="150">
                  <c:v>219</c:v>
                </c:pt>
                <c:pt idx="151">
                  <c:v>238</c:v>
                </c:pt>
                <c:pt idx="152">
                  <c:v>221</c:v>
                </c:pt>
                <c:pt idx="153">
                  <c:v>288</c:v>
                </c:pt>
                <c:pt idx="154">
                  <c:v>228</c:v>
                </c:pt>
                <c:pt idx="155">
                  <c:v>397</c:v>
                </c:pt>
                <c:pt idx="156">
                  <c:v>239</c:v>
                </c:pt>
                <c:pt idx="157">
                  <c:v>352</c:v>
                </c:pt>
                <c:pt idx="158">
                  <c:v>355</c:v>
                </c:pt>
                <c:pt idx="159">
                  <c:v>500</c:v>
                </c:pt>
                <c:pt idx="160">
                  <c:v>260</c:v>
                </c:pt>
                <c:pt idx="161">
                  <c:v>261</c:v>
                </c:pt>
                <c:pt idx="162">
                  <c:v>387</c:v>
                </c:pt>
                <c:pt idx="163">
                  <c:v>416</c:v>
                </c:pt>
                <c:pt idx="164">
                  <c:v>220</c:v>
                </c:pt>
                <c:pt idx="165">
                  <c:v>196</c:v>
                </c:pt>
                <c:pt idx="166">
                  <c:v>182.7</c:v>
                </c:pt>
                <c:pt idx="167">
                  <c:v>195</c:v>
                </c:pt>
                <c:pt idx="168">
                  <c:v>158</c:v>
                </c:pt>
                <c:pt idx="169">
                  <c:v>182</c:v>
                </c:pt>
                <c:pt idx="170">
                  <c:v>214</c:v>
                </c:pt>
                <c:pt idx="171">
                  <c:v>155</c:v>
                </c:pt>
                <c:pt idx="172">
                  <c:v>275.60000000000002</c:v>
                </c:pt>
                <c:pt idx="173">
                  <c:v>158</c:v>
                </c:pt>
                <c:pt idx="174">
                  <c:v>145</c:v>
                </c:pt>
                <c:pt idx="175">
                  <c:v>159</c:v>
                </c:pt>
                <c:pt idx="176">
                  <c:v>140</c:v>
                </c:pt>
                <c:pt idx="177">
                  <c:v>179</c:v>
                </c:pt>
                <c:pt idx="178">
                  <c:v>156</c:v>
                </c:pt>
                <c:pt idx="179">
                  <c:v>171.4</c:v>
                </c:pt>
                <c:pt idx="180">
                  <c:v>165.3</c:v>
                </c:pt>
                <c:pt idx="181">
                  <c:v>141</c:v>
                </c:pt>
                <c:pt idx="182">
                  <c:v>157</c:v>
                </c:pt>
                <c:pt idx="183">
                  <c:v>180</c:v>
                </c:pt>
                <c:pt idx="184">
                  <c:v>198</c:v>
                </c:pt>
                <c:pt idx="185">
                  <c:v>219</c:v>
                </c:pt>
                <c:pt idx="186">
                  <c:v>140</c:v>
                </c:pt>
                <c:pt idx="187">
                  <c:v>127</c:v>
                </c:pt>
                <c:pt idx="188">
                  <c:v>123</c:v>
                </c:pt>
                <c:pt idx="189">
                  <c:v>103.2</c:v>
                </c:pt>
                <c:pt idx="190">
                  <c:v>112</c:v>
                </c:pt>
                <c:pt idx="191">
                  <c:v>99.6</c:v>
                </c:pt>
                <c:pt idx="192">
                  <c:v>100.8</c:v>
                </c:pt>
                <c:pt idx="193">
                  <c:v>120</c:v>
                </c:pt>
                <c:pt idx="194">
                  <c:v>104</c:v>
                </c:pt>
                <c:pt idx="195">
                  <c:v>102</c:v>
                </c:pt>
                <c:pt idx="196">
                  <c:v>164</c:v>
                </c:pt>
                <c:pt idx="197">
                  <c:v>144</c:v>
                </c:pt>
                <c:pt idx="198">
                  <c:v>142</c:v>
                </c:pt>
                <c:pt idx="199">
                  <c:v>133</c:v>
                </c:pt>
                <c:pt idx="200">
                  <c:v>133</c:v>
                </c:pt>
                <c:pt idx="201">
                  <c:v>127</c:v>
                </c:pt>
                <c:pt idx="202">
                  <c:v>117</c:v>
                </c:pt>
                <c:pt idx="203">
                  <c:v>116</c:v>
                </c:pt>
                <c:pt idx="204">
                  <c:v>119</c:v>
                </c:pt>
                <c:pt idx="205">
                  <c:v>95</c:v>
                </c:pt>
                <c:pt idx="206">
                  <c:v>86</c:v>
                </c:pt>
                <c:pt idx="207">
                  <c:v>90</c:v>
                </c:pt>
                <c:pt idx="208">
                  <c:v>94</c:v>
                </c:pt>
                <c:pt idx="209">
                  <c:v>106</c:v>
                </c:pt>
                <c:pt idx="210">
                  <c:v>98</c:v>
                </c:pt>
                <c:pt idx="211">
                  <c:v>112</c:v>
                </c:pt>
                <c:pt idx="212">
                  <c:v>117</c:v>
                </c:pt>
                <c:pt idx="213">
                  <c:v>148</c:v>
                </c:pt>
                <c:pt idx="214">
                  <c:v>173</c:v>
                </c:pt>
                <c:pt idx="215">
                  <c:v>171.5</c:v>
                </c:pt>
                <c:pt idx="216">
                  <c:v>138</c:v>
                </c:pt>
                <c:pt idx="217">
                  <c:v>136</c:v>
                </c:pt>
                <c:pt idx="218">
                  <c:v>150</c:v>
                </c:pt>
                <c:pt idx="219">
                  <c:v>142</c:v>
                </c:pt>
                <c:pt idx="220">
                  <c:v>138</c:v>
                </c:pt>
                <c:pt idx="221">
                  <c:v>124</c:v>
                </c:pt>
                <c:pt idx="222">
                  <c:v>110</c:v>
                </c:pt>
                <c:pt idx="223">
                  <c:v>118</c:v>
                </c:pt>
                <c:pt idx="224">
                  <c:v>126</c:v>
                </c:pt>
                <c:pt idx="225">
                  <c:v>140</c:v>
                </c:pt>
                <c:pt idx="226">
                  <c:v>136</c:v>
                </c:pt>
                <c:pt idx="227">
                  <c:v>132</c:v>
                </c:pt>
                <c:pt idx="228">
                  <c:v>140</c:v>
                </c:pt>
                <c:pt idx="229">
                  <c:v>131</c:v>
                </c:pt>
                <c:pt idx="230">
                  <c:v>137</c:v>
                </c:pt>
                <c:pt idx="231">
                  <c:v>130</c:v>
                </c:pt>
                <c:pt idx="232">
                  <c:v>157.4</c:v>
                </c:pt>
                <c:pt idx="233">
                  <c:v>141</c:v>
                </c:pt>
                <c:pt idx="234">
                  <c:v>141</c:v>
                </c:pt>
                <c:pt idx="235">
                  <c:v>129.4</c:v>
                </c:pt>
                <c:pt idx="236">
                  <c:v>121.3</c:v>
                </c:pt>
                <c:pt idx="237">
                  <c:v>128.6</c:v>
                </c:pt>
                <c:pt idx="238">
                  <c:v>127</c:v>
                </c:pt>
                <c:pt idx="239">
                  <c:v>119</c:v>
                </c:pt>
                <c:pt idx="240">
                  <c:v>143</c:v>
                </c:pt>
                <c:pt idx="241">
                  <c:v>163</c:v>
                </c:pt>
                <c:pt idx="242">
                  <c:v>143</c:v>
                </c:pt>
                <c:pt idx="243">
                  <c:v>148</c:v>
                </c:pt>
                <c:pt idx="244">
                  <c:v>115</c:v>
                </c:pt>
                <c:pt idx="245">
                  <c:v>131</c:v>
                </c:pt>
                <c:pt idx="246">
                  <c:v>127</c:v>
                </c:pt>
                <c:pt idx="247">
                  <c:v>150</c:v>
                </c:pt>
                <c:pt idx="248">
                  <c:v>125</c:v>
                </c:pt>
                <c:pt idx="249">
                  <c:v>120</c:v>
                </c:pt>
                <c:pt idx="250">
                  <c:v>139</c:v>
                </c:pt>
                <c:pt idx="251">
                  <c:v>147</c:v>
                </c:pt>
                <c:pt idx="252">
                  <c:v>146</c:v>
                </c:pt>
                <c:pt idx="253">
                  <c:v>146</c:v>
                </c:pt>
                <c:pt idx="254">
                  <c:v>111</c:v>
                </c:pt>
                <c:pt idx="255">
                  <c:v>103</c:v>
                </c:pt>
                <c:pt idx="256">
                  <c:v>112</c:v>
                </c:pt>
                <c:pt idx="257">
                  <c:v>112</c:v>
                </c:pt>
                <c:pt idx="258">
                  <c:v>135</c:v>
                </c:pt>
                <c:pt idx="259">
                  <c:v>115</c:v>
                </c:pt>
                <c:pt idx="260">
                  <c:v>126</c:v>
                </c:pt>
                <c:pt idx="261">
                  <c:v>110</c:v>
                </c:pt>
                <c:pt idx="262">
                  <c:v>111</c:v>
                </c:pt>
                <c:pt idx="263">
                  <c:v>102</c:v>
                </c:pt>
                <c:pt idx="264">
                  <c:v>110</c:v>
                </c:pt>
                <c:pt idx="265">
                  <c:v>152</c:v>
                </c:pt>
                <c:pt idx="266">
                  <c:v>125</c:v>
                </c:pt>
                <c:pt idx="267">
                  <c:v>125</c:v>
                </c:pt>
                <c:pt idx="268">
                  <c:v>107</c:v>
                </c:pt>
                <c:pt idx="269">
                  <c:v>107</c:v>
                </c:pt>
                <c:pt idx="270">
                  <c:v>119</c:v>
                </c:pt>
                <c:pt idx="271">
                  <c:v>95</c:v>
                </c:pt>
                <c:pt idx="272">
                  <c:v>126</c:v>
                </c:pt>
                <c:pt idx="273">
                  <c:v>122</c:v>
                </c:pt>
                <c:pt idx="274">
                  <c:v>122</c:v>
                </c:pt>
                <c:pt idx="275">
                  <c:v>98</c:v>
                </c:pt>
                <c:pt idx="276">
                  <c:v>114</c:v>
                </c:pt>
                <c:pt idx="277">
                  <c:v>136</c:v>
                </c:pt>
                <c:pt idx="278">
                  <c:v>121</c:v>
                </c:pt>
                <c:pt idx="279">
                  <c:v>106.2</c:v>
                </c:pt>
                <c:pt idx="280">
                  <c:v>115</c:v>
                </c:pt>
                <c:pt idx="281">
                  <c:v>108</c:v>
                </c:pt>
                <c:pt idx="282">
                  <c:v>112</c:v>
                </c:pt>
                <c:pt idx="283">
                  <c:v>140</c:v>
                </c:pt>
                <c:pt idx="284">
                  <c:v>132</c:v>
                </c:pt>
                <c:pt idx="285">
                  <c:v>104</c:v>
                </c:pt>
                <c:pt idx="286">
                  <c:v>112</c:v>
                </c:pt>
                <c:pt idx="287">
                  <c:v>154</c:v>
                </c:pt>
                <c:pt idx="288">
                  <c:v>133</c:v>
                </c:pt>
                <c:pt idx="289">
                  <c:v>169</c:v>
                </c:pt>
                <c:pt idx="290">
                  <c:v>170</c:v>
                </c:pt>
                <c:pt idx="291">
                  <c:v>212</c:v>
                </c:pt>
                <c:pt idx="292">
                  <c:v>194</c:v>
                </c:pt>
                <c:pt idx="293">
                  <c:v>237</c:v>
                </c:pt>
                <c:pt idx="294">
                  <c:v>162</c:v>
                </c:pt>
                <c:pt idx="295">
                  <c:v>186.5</c:v>
                </c:pt>
                <c:pt idx="296">
                  <c:v>182</c:v>
                </c:pt>
                <c:pt idx="297">
                  <c:v>170</c:v>
                </c:pt>
                <c:pt idx="298">
                  <c:v>241</c:v>
                </c:pt>
                <c:pt idx="299">
                  <c:v>181</c:v>
                </c:pt>
                <c:pt idx="300">
                  <c:v>173</c:v>
                </c:pt>
                <c:pt idx="301">
                  <c:v>114</c:v>
                </c:pt>
                <c:pt idx="302">
                  <c:v>123</c:v>
                </c:pt>
                <c:pt idx="303">
                  <c:v>138</c:v>
                </c:pt>
                <c:pt idx="304">
                  <c:v>146</c:v>
                </c:pt>
                <c:pt idx="305">
                  <c:v>109</c:v>
                </c:pt>
                <c:pt idx="306">
                  <c:v>127</c:v>
                </c:pt>
                <c:pt idx="307">
                  <c:v>134</c:v>
                </c:pt>
                <c:pt idx="308">
                  <c:v>153.30000000000001</c:v>
                </c:pt>
                <c:pt idx="309">
                  <c:v>137</c:v>
                </c:pt>
                <c:pt idx="310">
                  <c:v>108</c:v>
                </c:pt>
                <c:pt idx="311">
                  <c:v>160</c:v>
                </c:pt>
                <c:pt idx="312">
                  <c:v>155</c:v>
                </c:pt>
                <c:pt idx="313">
                  <c:v>168</c:v>
                </c:pt>
                <c:pt idx="314">
                  <c:v>140</c:v>
                </c:pt>
                <c:pt idx="315">
                  <c:v>191</c:v>
                </c:pt>
                <c:pt idx="316">
                  <c:v>172</c:v>
                </c:pt>
                <c:pt idx="317">
                  <c:v>160</c:v>
                </c:pt>
                <c:pt idx="318">
                  <c:v>170</c:v>
                </c:pt>
                <c:pt idx="319">
                  <c:v>173</c:v>
                </c:pt>
                <c:pt idx="320">
                  <c:v>157</c:v>
                </c:pt>
                <c:pt idx="321">
                  <c:v>141</c:v>
                </c:pt>
                <c:pt idx="322">
                  <c:v>183</c:v>
                </c:pt>
                <c:pt idx="323">
                  <c:v>110</c:v>
                </c:pt>
                <c:pt idx="324">
                  <c:v>129</c:v>
                </c:pt>
                <c:pt idx="325">
                  <c:v>128</c:v>
                </c:pt>
                <c:pt idx="326">
                  <c:v>133</c:v>
                </c:pt>
                <c:pt idx="327">
                  <c:v>127</c:v>
                </c:pt>
                <c:pt idx="328">
                  <c:v>136</c:v>
                </c:pt>
                <c:pt idx="329">
                  <c:v>144</c:v>
                </c:pt>
                <c:pt idx="330">
                  <c:v>117</c:v>
                </c:pt>
                <c:pt idx="331">
                  <c:v>183</c:v>
                </c:pt>
                <c:pt idx="332">
                  <c:v>144</c:v>
                </c:pt>
                <c:pt idx="333">
                  <c:v>137</c:v>
                </c:pt>
                <c:pt idx="334">
                  <c:v>128</c:v>
                </c:pt>
                <c:pt idx="335">
                  <c:v>108</c:v>
                </c:pt>
                <c:pt idx="336">
                  <c:v>95</c:v>
                </c:pt>
                <c:pt idx="337">
                  <c:v>115</c:v>
                </c:pt>
                <c:pt idx="338">
                  <c:v>123</c:v>
                </c:pt>
                <c:pt idx="339">
                  <c:v>118.6</c:v>
                </c:pt>
                <c:pt idx="340">
                  <c:v>138</c:v>
                </c:pt>
                <c:pt idx="341">
                  <c:v>110</c:v>
                </c:pt>
                <c:pt idx="342">
                  <c:v>118</c:v>
                </c:pt>
                <c:pt idx="343">
                  <c:v>103</c:v>
                </c:pt>
                <c:pt idx="344">
                  <c:v>129</c:v>
                </c:pt>
                <c:pt idx="345">
                  <c:v>143</c:v>
                </c:pt>
                <c:pt idx="346">
                  <c:v>159</c:v>
                </c:pt>
                <c:pt idx="347">
                  <c:v>162</c:v>
                </c:pt>
                <c:pt idx="348">
                  <c:v>119</c:v>
                </c:pt>
                <c:pt idx="349">
                  <c:v>167</c:v>
                </c:pt>
                <c:pt idx="350">
                  <c:v>163</c:v>
                </c:pt>
                <c:pt idx="351">
                  <c:v>169</c:v>
                </c:pt>
                <c:pt idx="352">
                  <c:v>162</c:v>
                </c:pt>
                <c:pt idx="353">
                  <c:v>146.19999999999999</c:v>
                </c:pt>
                <c:pt idx="354">
                  <c:v>150</c:v>
                </c:pt>
                <c:pt idx="355">
                  <c:v>150</c:v>
                </c:pt>
                <c:pt idx="356">
                  <c:v>134</c:v>
                </c:pt>
                <c:pt idx="357">
                  <c:v>154</c:v>
                </c:pt>
                <c:pt idx="358">
                  <c:v>133</c:v>
                </c:pt>
                <c:pt idx="359">
                  <c:v>142</c:v>
                </c:pt>
                <c:pt idx="360">
                  <c:v>157</c:v>
                </c:pt>
                <c:pt idx="361">
                  <c:v>206</c:v>
                </c:pt>
                <c:pt idx="362">
                  <c:v>148</c:v>
                </c:pt>
                <c:pt idx="363">
                  <c:v>142.4</c:v>
                </c:pt>
                <c:pt idx="364">
                  <c:v>135</c:v>
                </c:pt>
                <c:pt idx="365">
                  <c:v>131</c:v>
                </c:pt>
                <c:pt idx="366">
                  <c:v>120</c:v>
                </c:pt>
                <c:pt idx="367">
                  <c:v>128</c:v>
                </c:pt>
                <c:pt idx="368">
                  <c:v>119.5</c:v>
                </c:pt>
                <c:pt idx="369">
                  <c:v>95.2</c:v>
                </c:pt>
                <c:pt idx="370">
                  <c:v>126.5</c:v>
                </c:pt>
                <c:pt idx="371">
                  <c:v>119</c:v>
                </c:pt>
                <c:pt idx="372">
                  <c:v>123</c:v>
                </c:pt>
                <c:pt idx="373">
                  <c:v>130</c:v>
                </c:pt>
                <c:pt idx="374">
                  <c:v>119</c:v>
                </c:pt>
                <c:pt idx="375">
                  <c:v>126</c:v>
                </c:pt>
                <c:pt idx="376">
                  <c:v>133.30000000000001</c:v>
                </c:pt>
                <c:pt idx="377">
                  <c:v>129</c:v>
                </c:pt>
                <c:pt idx="378">
                  <c:v>161</c:v>
                </c:pt>
                <c:pt idx="379">
                  <c:v>181</c:v>
                </c:pt>
                <c:pt idx="380">
                  <c:v>137</c:v>
                </c:pt>
                <c:pt idx="381">
                  <c:v>128</c:v>
                </c:pt>
                <c:pt idx="382">
                  <c:v>136</c:v>
                </c:pt>
                <c:pt idx="383">
                  <c:v>130</c:v>
                </c:pt>
                <c:pt idx="384">
                  <c:v>124</c:v>
                </c:pt>
                <c:pt idx="385">
                  <c:v>125</c:v>
                </c:pt>
                <c:pt idx="386">
                  <c:v>130</c:v>
                </c:pt>
                <c:pt idx="387">
                  <c:v>157</c:v>
                </c:pt>
                <c:pt idx="388">
                  <c:v>129</c:v>
                </c:pt>
                <c:pt idx="389">
                  <c:v>129</c:v>
                </c:pt>
                <c:pt idx="390">
                  <c:v>116</c:v>
                </c:pt>
                <c:pt idx="391">
                  <c:v>131</c:v>
                </c:pt>
                <c:pt idx="392">
                  <c:v>151</c:v>
                </c:pt>
                <c:pt idx="393">
                  <c:v>158</c:v>
                </c:pt>
                <c:pt idx="394">
                  <c:v>134</c:v>
                </c:pt>
                <c:pt idx="395">
                  <c:v>126.5</c:v>
                </c:pt>
                <c:pt idx="396">
                  <c:v>124</c:v>
                </c:pt>
                <c:pt idx="397">
                  <c:v>137</c:v>
                </c:pt>
                <c:pt idx="398">
                  <c:v>110.2</c:v>
                </c:pt>
                <c:pt idx="399">
                  <c:v>102</c:v>
                </c:pt>
                <c:pt idx="400">
                  <c:v>110</c:v>
                </c:pt>
                <c:pt idx="401">
                  <c:v>86.2</c:v>
                </c:pt>
                <c:pt idx="402">
                  <c:v>129</c:v>
                </c:pt>
                <c:pt idx="403">
                  <c:v>50.2</c:v>
                </c:pt>
                <c:pt idx="404">
                  <c:v>69.7</c:v>
                </c:pt>
                <c:pt idx="405">
                  <c:v>40</c:v>
                </c:pt>
                <c:pt idx="406">
                  <c:v>51.8</c:v>
                </c:pt>
                <c:pt idx="407">
                  <c:v>43.6</c:v>
                </c:pt>
                <c:pt idx="408">
                  <c:v>49.7</c:v>
                </c:pt>
                <c:pt idx="409">
                  <c:v>51.2</c:v>
                </c:pt>
                <c:pt idx="410">
                  <c:v>52.7</c:v>
                </c:pt>
                <c:pt idx="411">
                  <c:v>48</c:v>
                </c:pt>
                <c:pt idx="412">
                  <c:v>71.099999999999994</c:v>
                </c:pt>
                <c:pt idx="413">
                  <c:v>47.4</c:v>
                </c:pt>
                <c:pt idx="414">
                  <c:v>51</c:v>
                </c:pt>
                <c:pt idx="415">
                  <c:v>56.7</c:v>
                </c:pt>
                <c:pt idx="416">
                  <c:v>74.5</c:v>
                </c:pt>
                <c:pt idx="417">
                  <c:v>78.400000000000006</c:v>
                </c:pt>
                <c:pt idx="418">
                  <c:v>78.400000000000006</c:v>
                </c:pt>
                <c:pt idx="419">
                  <c:v>78.400000000000006</c:v>
                </c:pt>
                <c:pt idx="420">
                  <c:v>86</c:v>
                </c:pt>
                <c:pt idx="421">
                  <c:v>81.7</c:v>
                </c:pt>
                <c:pt idx="422">
                  <c:v>77.8</c:v>
                </c:pt>
                <c:pt idx="423">
                  <c:v>140</c:v>
                </c:pt>
                <c:pt idx="424">
                  <c:v>97.3</c:v>
                </c:pt>
                <c:pt idx="425">
                  <c:v>85.6</c:v>
                </c:pt>
                <c:pt idx="426">
                  <c:v>75.400000000000006</c:v>
                </c:pt>
                <c:pt idx="427">
                  <c:v>116</c:v>
                </c:pt>
                <c:pt idx="428">
                  <c:v>95.2</c:v>
                </c:pt>
                <c:pt idx="429">
                  <c:v>63.7</c:v>
                </c:pt>
                <c:pt idx="430">
                  <c:v>71.5</c:v>
                </c:pt>
                <c:pt idx="431">
                  <c:v>63.2</c:v>
                </c:pt>
                <c:pt idx="432">
                  <c:v>111</c:v>
                </c:pt>
                <c:pt idx="433">
                  <c:v>94.8</c:v>
                </c:pt>
                <c:pt idx="434">
                  <c:v>87.3</c:v>
                </c:pt>
                <c:pt idx="435">
                  <c:v>87</c:v>
                </c:pt>
                <c:pt idx="436">
                  <c:v>126</c:v>
                </c:pt>
                <c:pt idx="437">
                  <c:v>86.6</c:v>
                </c:pt>
                <c:pt idx="438">
                  <c:v>99.6</c:v>
                </c:pt>
                <c:pt idx="439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4-4232-83F8-3AE0BA37F1B5}"/>
            </c:ext>
          </c:extLst>
        </c:ser>
        <c:ser>
          <c:idx val="1"/>
          <c:order val="1"/>
          <c:tx>
            <c:v>二沉池</c:v>
          </c:tx>
          <c:spPr>
            <a:ln w="6350">
              <a:solidFill>
                <a:srgbClr val="FF0000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rgbClr val="FF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运行数据!$BM$7:$BM$446</c:f>
              <c:numCache>
                <c:formatCode>0.0_ </c:formatCode>
                <c:ptCount val="440"/>
                <c:pt idx="0">
                  <c:v>68.699999999999989</c:v>
                </c:pt>
                <c:pt idx="1">
                  <c:v>55.5</c:v>
                </c:pt>
                <c:pt idx="2">
                  <c:v>46.8</c:v>
                </c:pt>
                <c:pt idx="3">
                  <c:v>49.349999999999994</c:v>
                </c:pt>
                <c:pt idx="4">
                  <c:v>47.25</c:v>
                </c:pt>
                <c:pt idx="5">
                  <c:v>50.550000000000004</c:v>
                </c:pt>
                <c:pt idx="6">
                  <c:v>50.099999999999994</c:v>
                </c:pt>
                <c:pt idx="7">
                  <c:v>48.599999999999994</c:v>
                </c:pt>
                <c:pt idx="8">
                  <c:v>50.099999999999994</c:v>
                </c:pt>
                <c:pt idx="9">
                  <c:v>51.900000000000006</c:v>
                </c:pt>
                <c:pt idx="10">
                  <c:v>48.599999999999994</c:v>
                </c:pt>
                <c:pt idx="11">
                  <c:v>51.599999999999994</c:v>
                </c:pt>
                <c:pt idx="12">
                  <c:v>53.699999999999996</c:v>
                </c:pt>
                <c:pt idx="13">
                  <c:v>51.599999999999994</c:v>
                </c:pt>
                <c:pt idx="14">
                  <c:v>49.5</c:v>
                </c:pt>
                <c:pt idx="15">
                  <c:v>52.5</c:v>
                </c:pt>
                <c:pt idx="16">
                  <c:v>49.199999999999996</c:v>
                </c:pt>
                <c:pt idx="17">
                  <c:v>59.099999999999994</c:v>
                </c:pt>
                <c:pt idx="18">
                  <c:v>48.599999999999994</c:v>
                </c:pt>
                <c:pt idx="19">
                  <c:v>52.199999999999996</c:v>
                </c:pt>
                <c:pt idx="20">
                  <c:v>51.300000000000004</c:v>
                </c:pt>
                <c:pt idx="21">
                  <c:v>53.699999999999996</c:v>
                </c:pt>
                <c:pt idx="26">
                  <c:v>53.400000000000006</c:v>
                </c:pt>
                <c:pt idx="28">
                  <c:v>51.900000000000006</c:v>
                </c:pt>
                <c:pt idx="30">
                  <c:v>51.900000000000006</c:v>
                </c:pt>
                <c:pt idx="34">
                  <c:v>47.7</c:v>
                </c:pt>
                <c:pt idx="38">
                  <c:v>49.800000000000004</c:v>
                </c:pt>
                <c:pt idx="46">
                  <c:v>47.7</c:v>
                </c:pt>
                <c:pt idx="49">
                  <c:v>48.599999999999994</c:v>
                </c:pt>
                <c:pt idx="50">
                  <c:v>44.099999999999994</c:v>
                </c:pt>
                <c:pt idx="51">
                  <c:v>49.5</c:v>
                </c:pt>
                <c:pt idx="52">
                  <c:v>46.8</c:v>
                </c:pt>
                <c:pt idx="53">
                  <c:v>47.7</c:v>
                </c:pt>
                <c:pt idx="54">
                  <c:v>48.599999999999994</c:v>
                </c:pt>
                <c:pt idx="55">
                  <c:v>50.099999999999994</c:v>
                </c:pt>
                <c:pt idx="56">
                  <c:v>56.400000000000006</c:v>
                </c:pt>
                <c:pt idx="57">
                  <c:v>52.199999999999996</c:v>
                </c:pt>
                <c:pt idx="58">
                  <c:v>55.5</c:v>
                </c:pt>
                <c:pt idx="59">
                  <c:v>58.5</c:v>
                </c:pt>
                <c:pt idx="60">
                  <c:v>62.099999999999994</c:v>
                </c:pt>
                <c:pt idx="61">
                  <c:v>69</c:v>
                </c:pt>
                <c:pt idx="62">
                  <c:v>72.900000000000006</c:v>
                </c:pt>
                <c:pt idx="63">
                  <c:v>63.300000000000004</c:v>
                </c:pt>
                <c:pt idx="64">
                  <c:v>66</c:v>
                </c:pt>
                <c:pt idx="65">
                  <c:v>61.800000000000004</c:v>
                </c:pt>
                <c:pt idx="66">
                  <c:v>60.599999999999994</c:v>
                </c:pt>
                <c:pt idx="67">
                  <c:v>60.900000000000006</c:v>
                </c:pt>
                <c:pt idx="68">
                  <c:v>62.699999999999996</c:v>
                </c:pt>
                <c:pt idx="69">
                  <c:v>77.400000000000006</c:v>
                </c:pt>
                <c:pt idx="70">
                  <c:v>72</c:v>
                </c:pt>
                <c:pt idx="71">
                  <c:v>72</c:v>
                </c:pt>
                <c:pt idx="72">
                  <c:v>66.300000000000011</c:v>
                </c:pt>
                <c:pt idx="73">
                  <c:v>69.300000000000011</c:v>
                </c:pt>
                <c:pt idx="74">
                  <c:v>64.800000000000011</c:v>
                </c:pt>
                <c:pt idx="75">
                  <c:v>66.300000000000011</c:v>
                </c:pt>
                <c:pt idx="76">
                  <c:v>76.800000000000011</c:v>
                </c:pt>
                <c:pt idx="77">
                  <c:v>64.199999999999989</c:v>
                </c:pt>
                <c:pt idx="78">
                  <c:v>72</c:v>
                </c:pt>
                <c:pt idx="79">
                  <c:v>75</c:v>
                </c:pt>
                <c:pt idx="80">
                  <c:v>75</c:v>
                </c:pt>
                <c:pt idx="81">
                  <c:v>76.199999999999989</c:v>
                </c:pt>
                <c:pt idx="82">
                  <c:v>69</c:v>
                </c:pt>
                <c:pt idx="83">
                  <c:v>77.699999999999989</c:v>
                </c:pt>
                <c:pt idx="84">
                  <c:v>77.699999999999989</c:v>
                </c:pt>
                <c:pt idx="85">
                  <c:v>75</c:v>
                </c:pt>
                <c:pt idx="86">
                  <c:v>76.800000000000011</c:v>
                </c:pt>
                <c:pt idx="87">
                  <c:v>78</c:v>
                </c:pt>
                <c:pt idx="88">
                  <c:v>80.099999999999994</c:v>
                </c:pt>
                <c:pt idx="89">
                  <c:v>81.900000000000006</c:v>
                </c:pt>
                <c:pt idx="90">
                  <c:v>86.1</c:v>
                </c:pt>
                <c:pt idx="91">
                  <c:v>86.699999999999989</c:v>
                </c:pt>
                <c:pt idx="92">
                  <c:v>84.6</c:v>
                </c:pt>
                <c:pt idx="93">
                  <c:v>89.1</c:v>
                </c:pt>
                <c:pt idx="94">
                  <c:v>84.9</c:v>
                </c:pt>
                <c:pt idx="95">
                  <c:v>86.4</c:v>
                </c:pt>
                <c:pt idx="96">
                  <c:v>86.1</c:v>
                </c:pt>
                <c:pt idx="97">
                  <c:v>84.6</c:v>
                </c:pt>
                <c:pt idx="98">
                  <c:v>97.800000000000011</c:v>
                </c:pt>
                <c:pt idx="99">
                  <c:v>98.699999999999989</c:v>
                </c:pt>
                <c:pt idx="110">
                  <c:v>58.5</c:v>
                </c:pt>
                <c:pt idx="112">
                  <c:v>59.099999999999994</c:v>
                </c:pt>
                <c:pt idx="113">
                  <c:v>56.699999999999996</c:v>
                </c:pt>
                <c:pt idx="114">
                  <c:v>56.099999999999994</c:v>
                </c:pt>
                <c:pt idx="115">
                  <c:v>57.300000000000004</c:v>
                </c:pt>
                <c:pt idx="116">
                  <c:v>56.699999999999996</c:v>
                </c:pt>
                <c:pt idx="117">
                  <c:v>58.199999999999996</c:v>
                </c:pt>
                <c:pt idx="118">
                  <c:v>58.5</c:v>
                </c:pt>
                <c:pt idx="119">
                  <c:v>59.699999999999996</c:v>
                </c:pt>
                <c:pt idx="120">
                  <c:v>57.900000000000006</c:v>
                </c:pt>
                <c:pt idx="121">
                  <c:v>59.099999999999994</c:v>
                </c:pt>
                <c:pt idx="122">
                  <c:v>57.599999999999994</c:v>
                </c:pt>
                <c:pt idx="123">
                  <c:v>57.599999999999994</c:v>
                </c:pt>
                <c:pt idx="124">
                  <c:v>59.400000000000006</c:v>
                </c:pt>
                <c:pt idx="125">
                  <c:v>59.099999999999994</c:v>
                </c:pt>
                <c:pt idx="126">
                  <c:v>60.599999999999994</c:v>
                </c:pt>
                <c:pt idx="127">
                  <c:v>60.300000000000004</c:v>
                </c:pt>
                <c:pt idx="128">
                  <c:v>63.300000000000004</c:v>
                </c:pt>
                <c:pt idx="129">
                  <c:v>69.300000000000011</c:v>
                </c:pt>
                <c:pt idx="130">
                  <c:v>70.199999999999989</c:v>
                </c:pt>
                <c:pt idx="131">
                  <c:v>72.900000000000006</c:v>
                </c:pt>
                <c:pt idx="132">
                  <c:v>71.699999999999989</c:v>
                </c:pt>
                <c:pt idx="133">
                  <c:v>78.300000000000011</c:v>
                </c:pt>
                <c:pt idx="134">
                  <c:v>74.699999999999989</c:v>
                </c:pt>
                <c:pt idx="135">
                  <c:v>75.599999999999994</c:v>
                </c:pt>
                <c:pt idx="136">
                  <c:v>77.699999999999989</c:v>
                </c:pt>
                <c:pt idx="137">
                  <c:v>74.099999999999994</c:v>
                </c:pt>
                <c:pt idx="138">
                  <c:v>77.099999999999994</c:v>
                </c:pt>
                <c:pt idx="139">
                  <c:v>78.599999999999994</c:v>
                </c:pt>
                <c:pt idx="140">
                  <c:v>78</c:v>
                </c:pt>
                <c:pt idx="141">
                  <c:v>73.199999999999989</c:v>
                </c:pt>
                <c:pt idx="142">
                  <c:v>69.900000000000006</c:v>
                </c:pt>
                <c:pt idx="143">
                  <c:v>67.5</c:v>
                </c:pt>
                <c:pt idx="144">
                  <c:v>68.099999999999994</c:v>
                </c:pt>
                <c:pt idx="145">
                  <c:v>68.400000000000006</c:v>
                </c:pt>
                <c:pt idx="146">
                  <c:v>67.199999999999989</c:v>
                </c:pt>
                <c:pt idx="147">
                  <c:v>71.099999999999994</c:v>
                </c:pt>
                <c:pt idx="148">
                  <c:v>68.400000000000006</c:v>
                </c:pt>
                <c:pt idx="149">
                  <c:v>69.599999999999994</c:v>
                </c:pt>
                <c:pt idx="150">
                  <c:v>66.900000000000006</c:v>
                </c:pt>
                <c:pt idx="151">
                  <c:v>70.800000000000011</c:v>
                </c:pt>
                <c:pt idx="152">
                  <c:v>69</c:v>
                </c:pt>
                <c:pt idx="153">
                  <c:v>71.699999999999989</c:v>
                </c:pt>
                <c:pt idx="154">
                  <c:v>75</c:v>
                </c:pt>
                <c:pt idx="155">
                  <c:v>69</c:v>
                </c:pt>
                <c:pt idx="156">
                  <c:v>68.699999999999989</c:v>
                </c:pt>
                <c:pt idx="157">
                  <c:v>73.199999999999989</c:v>
                </c:pt>
                <c:pt idx="158">
                  <c:v>69.300000000000011</c:v>
                </c:pt>
                <c:pt idx="159">
                  <c:v>72.599999999999994</c:v>
                </c:pt>
                <c:pt idx="160">
                  <c:v>77.699999999999989</c:v>
                </c:pt>
                <c:pt idx="161">
                  <c:v>84.300000000000011</c:v>
                </c:pt>
                <c:pt idx="162">
                  <c:v>85.5</c:v>
                </c:pt>
                <c:pt idx="163">
                  <c:v>78.300000000000011</c:v>
                </c:pt>
                <c:pt idx="164">
                  <c:v>83.4</c:v>
                </c:pt>
                <c:pt idx="165">
                  <c:v>85.199999999999989</c:v>
                </c:pt>
                <c:pt idx="166">
                  <c:v>84.9</c:v>
                </c:pt>
                <c:pt idx="167">
                  <c:v>83.699999999999989</c:v>
                </c:pt>
                <c:pt idx="168">
                  <c:v>72.300000000000011</c:v>
                </c:pt>
                <c:pt idx="169">
                  <c:v>76.199999999999989</c:v>
                </c:pt>
                <c:pt idx="170">
                  <c:v>73.199999999999989</c:v>
                </c:pt>
                <c:pt idx="171">
                  <c:v>70.5</c:v>
                </c:pt>
                <c:pt idx="172">
                  <c:v>72</c:v>
                </c:pt>
                <c:pt idx="173">
                  <c:v>66.599999999999994</c:v>
                </c:pt>
                <c:pt idx="174">
                  <c:v>72.599999999999994</c:v>
                </c:pt>
                <c:pt idx="175">
                  <c:v>66.900000000000006</c:v>
                </c:pt>
                <c:pt idx="176">
                  <c:v>68.699999999999989</c:v>
                </c:pt>
                <c:pt idx="177">
                  <c:v>61.199999999999996</c:v>
                </c:pt>
                <c:pt idx="178">
                  <c:v>62.099999999999994</c:v>
                </c:pt>
                <c:pt idx="179">
                  <c:v>58.5</c:v>
                </c:pt>
                <c:pt idx="180">
                  <c:v>64.199999999999989</c:v>
                </c:pt>
                <c:pt idx="181">
                  <c:v>63.900000000000006</c:v>
                </c:pt>
                <c:pt idx="182">
                  <c:v>63.300000000000004</c:v>
                </c:pt>
                <c:pt idx="186">
                  <c:v>64.199999999999989</c:v>
                </c:pt>
                <c:pt idx="187">
                  <c:v>63.599999999999994</c:v>
                </c:pt>
                <c:pt idx="188">
                  <c:v>61.199999999999996</c:v>
                </c:pt>
                <c:pt idx="189">
                  <c:v>60.599999999999994</c:v>
                </c:pt>
                <c:pt idx="190">
                  <c:v>54.599999999999994</c:v>
                </c:pt>
                <c:pt idx="191">
                  <c:v>54.900000000000006</c:v>
                </c:pt>
                <c:pt idx="192">
                  <c:v>51.599999999999994</c:v>
                </c:pt>
                <c:pt idx="193">
                  <c:v>56.099999999999994</c:v>
                </c:pt>
                <c:pt idx="194">
                  <c:v>54.300000000000004</c:v>
                </c:pt>
                <c:pt idx="195">
                  <c:v>55.5</c:v>
                </c:pt>
                <c:pt idx="196">
                  <c:v>57.900000000000006</c:v>
                </c:pt>
                <c:pt idx="197">
                  <c:v>61.199999999999996</c:v>
                </c:pt>
                <c:pt idx="198">
                  <c:v>60</c:v>
                </c:pt>
                <c:pt idx="199">
                  <c:v>67.800000000000011</c:v>
                </c:pt>
                <c:pt idx="200">
                  <c:v>65.699999999999989</c:v>
                </c:pt>
                <c:pt idx="201">
                  <c:v>67.800000000000011</c:v>
                </c:pt>
                <c:pt idx="202">
                  <c:v>76.5</c:v>
                </c:pt>
                <c:pt idx="203">
                  <c:v>78</c:v>
                </c:pt>
                <c:pt idx="204">
                  <c:v>76.800000000000011</c:v>
                </c:pt>
                <c:pt idx="205">
                  <c:v>76.800000000000011</c:v>
                </c:pt>
                <c:pt idx="206">
                  <c:v>78</c:v>
                </c:pt>
                <c:pt idx="207">
                  <c:v>75.300000000000011</c:v>
                </c:pt>
                <c:pt idx="208">
                  <c:v>72.300000000000011</c:v>
                </c:pt>
                <c:pt idx="209">
                  <c:v>74.099999999999994</c:v>
                </c:pt>
                <c:pt idx="210">
                  <c:v>70.199999999999989</c:v>
                </c:pt>
                <c:pt idx="211">
                  <c:v>71.699999999999989</c:v>
                </c:pt>
                <c:pt idx="212">
                  <c:v>69.300000000000011</c:v>
                </c:pt>
                <c:pt idx="213">
                  <c:v>70.5</c:v>
                </c:pt>
                <c:pt idx="214">
                  <c:v>64.800000000000011</c:v>
                </c:pt>
                <c:pt idx="215">
                  <c:v>64.5</c:v>
                </c:pt>
                <c:pt idx="216">
                  <c:v>61.199999999999996</c:v>
                </c:pt>
                <c:pt idx="217">
                  <c:v>69.300000000000011</c:v>
                </c:pt>
                <c:pt idx="218">
                  <c:v>71.699999999999989</c:v>
                </c:pt>
                <c:pt idx="219">
                  <c:v>63.300000000000004</c:v>
                </c:pt>
                <c:pt idx="220">
                  <c:v>62.099999999999994</c:v>
                </c:pt>
                <c:pt idx="221">
                  <c:v>65.699999999999989</c:v>
                </c:pt>
                <c:pt idx="222">
                  <c:v>65.400000000000006</c:v>
                </c:pt>
                <c:pt idx="223">
                  <c:v>68.699999999999989</c:v>
                </c:pt>
                <c:pt idx="224">
                  <c:v>67.199999999999989</c:v>
                </c:pt>
                <c:pt idx="225">
                  <c:v>65.099999999999994</c:v>
                </c:pt>
                <c:pt idx="226">
                  <c:v>69.599999999999994</c:v>
                </c:pt>
                <c:pt idx="227">
                  <c:v>72.300000000000011</c:v>
                </c:pt>
                <c:pt idx="228">
                  <c:v>84</c:v>
                </c:pt>
                <c:pt idx="229">
                  <c:v>72.900000000000006</c:v>
                </c:pt>
                <c:pt idx="230">
                  <c:v>89.699999999999989</c:v>
                </c:pt>
                <c:pt idx="231">
                  <c:v>89.1</c:v>
                </c:pt>
                <c:pt idx="232">
                  <c:v>83.1</c:v>
                </c:pt>
                <c:pt idx="233">
                  <c:v>88.800000000000011</c:v>
                </c:pt>
                <c:pt idx="234">
                  <c:v>86.699999999999989</c:v>
                </c:pt>
                <c:pt idx="235">
                  <c:v>85.199999999999989</c:v>
                </c:pt>
                <c:pt idx="236">
                  <c:v>89.1</c:v>
                </c:pt>
                <c:pt idx="237">
                  <c:v>80.099999999999994</c:v>
                </c:pt>
                <c:pt idx="238">
                  <c:v>83.1</c:v>
                </c:pt>
                <c:pt idx="239">
                  <c:v>88.5</c:v>
                </c:pt>
                <c:pt idx="240">
                  <c:v>87</c:v>
                </c:pt>
                <c:pt idx="241">
                  <c:v>83.1</c:v>
                </c:pt>
                <c:pt idx="242">
                  <c:v>79.800000000000011</c:v>
                </c:pt>
                <c:pt idx="243">
                  <c:v>81.599999999999994</c:v>
                </c:pt>
                <c:pt idx="244">
                  <c:v>83.699999999999989</c:v>
                </c:pt>
                <c:pt idx="245">
                  <c:v>79.800000000000011</c:v>
                </c:pt>
                <c:pt idx="246">
                  <c:v>83.1</c:v>
                </c:pt>
                <c:pt idx="247">
                  <c:v>81</c:v>
                </c:pt>
                <c:pt idx="248">
                  <c:v>79.5</c:v>
                </c:pt>
                <c:pt idx="249">
                  <c:v>83.1</c:v>
                </c:pt>
                <c:pt idx="250">
                  <c:v>83.1</c:v>
                </c:pt>
                <c:pt idx="251">
                  <c:v>83.699999999999989</c:v>
                </c:pt>
                <c:pt idx="252">
                  <c:v>83.4</c:v>
                </c:pt>
                <c:pt idx="253">
                  <c:v>86.1</c:v>
                </c:pt>
                <c:pt idx="254">
                  <c:v>87.9</c:v>
                </c:pt>
                <c:pt idx="255">
                  <c:v>79.5</c:v>
                </c:pt>
                <c:pt idx="256">
                  <c:v>83.699999999999989</c:v>
                </c:pt>
                <c:pt idx="257">
                  <c:v>73.800000000000011</c:v>
                </c:pt>
                <c:pt idx="258">
                  <c:v>71.400000000000006</c:v>
                </c:pt>
                <c:pt idx="259">
                  <c:v>65.699999999999989</c:v>
                </c:pt>
                <c:pt idx="260">
                  <c:v>62.400000000000006</c:v>
                </c:pt>
                <c:pt idx="261">
                  <c:v>62.699999999999996</c:v>
                </c:pt>
                <c:pt idx="262">
                  <c:v>59.699999999999996</c:v>
                </c:pt>
                <c:pt idx="263">
                  <c:v>57.599999999999994</c:v>
                </c:pt>
                <c:pt idx="264">
                  <c:v>55.199999999999996</c:v>
                </c:pt>
                <c:pt idx="265">
                  <c:v>54.900000000000006</c:v>
                </c:pt>
                <c:pt idx="266">
                  <c:v>58.199999999999996</c:v>
                </c:pt>
                <c:pt idx="267">
                  <c:v>60.900000000000006</c:v>
                </c:pt>
                <c:pt idx="268">
                  <c:v>57.300000000000004</c:v>
                </c:pt>
                <c:pt idx="269">
                  <c:v>55.5</c:v>
                </c:pt>
                <c:pt idx="270">
                  <c:v>55.800000000000004</c:v>
                </c:pt>
                <c:pt idx="271">
                  <c:v>57</c:v>
                </c:pt>
                <c:pt idx="272">
                  <c:v>53.400000000000006</c:v>
                </c:pt>
                <c:pt idx="273">
                  <c:v>58.199999999999996</c:v>
                </c:pt>
                <c:pt idx="274">
                  <c:v>54.599999999999994</c:v>
                </c:pt>
                <c:pt idx="275">
                  <c:v>55.5</c:v>
                </c:pt>
                <c:pt idx="276">
                  <c:v>55.5</c:v>
                </c:pt>
                <c:pt idx="277">
                  <c:v>56.400000000000006</c:v>
                </c:pt>
                <c:pt idx="278">
                  <c:v>58.800000000000004</c:v>
                </c:pt>
                <c:pt idx="279">
                  <c:v>63</c:v>
                </c:pt>
                <c:pt idx="280">
                  <c:v>67.5</c:v>
                </c:pt>
                <c:pt idx="281">
                  <c:v>71.699999999999989</c:v>
                </c:pt>
                <c:pt idx="282">
                  <c:v>72.300000000000011</c:v>
                </c:pt>
                <c:pt idx="283">
                  <c:v>69.900000000000006</c:v>
                </c:pt>
                <c:pt idx="284">
                  <c:v>71.400000000000006</c:v>
                </c:pt>
                <c:pt idx="285">
                  <c:v>74.400000000000006</c:v>
                </c:pt>
                <c:pt idx="286">
                  <c:v>73.800000000000011</c:v>
                </c:pt>
                <c:pt idx="287">
                  <c:v>72.900000000000006</c:v>
                </c:pt>
                <c:pt idx="288">
                  <c:v>75.300000000000011</c:v>
                </c:pt>
                <c:pt idx="289">
                  <c:v>72.900000000000006</c:v>
                </c:pt>
                <c:pt idx="290">
                  <c:v>78.900000000000006</c:v>
                </c:pt>
                <c:pt idx="291">
                  <c:v>75.300000000000011</c:v>
                </c:pt>
                <c:pt idx="292">
                  <c:v>77.099999999999994</c:v>
                </c:pt>
                <c:pt idx="293">
                  <c:v>80.699999999999989</c:v>
                </c:pt>
                <c:pt idx="294">
                  <c:v>80.699999999999989</c:v>
                </c:pt>
                <c:pt idx="295">
                  <c:v>75.900000000000006</c:v>
                </c:pt>
                <c:pt idx="296">
                  <c:v>80.400000000000006</c:v>
                </c:pt>
                <c:pt idx="297">
                  <c:v>78.900000000000006</c:v>
                </c:pt>
                <c:pt idx="298">
                  <c:v>84.9</c:v>
                </c:pt>
                <c:pt idx="299">
                  <c:v>90.300000000000011</c:v>
                </c:pt>
                <c:pt idx="300">
                  <c:v>91.800000000000011</c:v>
                </c:pt>
                <c:pt idx="301">
                  <c:v>94.800000000000011</c:v>
                </c:pt>
                <c:pt idx="302">
                  <c:v>97.800000000000011</c:v>
                </c:pt>
                <c:pt idx="303">
                  <c:v>88.800000000000011</c:v>
                </c:pt>
                <c:pt idx="304">
                  <c:v>87.9</c:v>
                </c:pt>
                <c:pt idx="305">
                  <c:v>86.4</c:v>
                </c:pt>
                <c:pt idx="306">
                  <c:v>74.400000000000006</c:v>
                </c:pt>
                <c:pt idx="307">
                  <c:v>82.800000000000011</c:v>
                </c:pt>
                <c:pt idx="308">
                  <c:v>78.900000000000006</c:v>
                </c:pt>
                <c:pt idx="309">
                  <c:v>88.5</c:v>
                </c:pt>
                <c:pt idx="310">
                  <c:v>73.800000000000011</c:v>
                </c:pt>
                <c:pt idx="311">
                  <c:v>78.900000000000006</c:v>
                </c:pt>
                <c:pt idx="312">
                  <c:v>77.699999999999989</c:v>
                </c:pt>
                <c:pt idx="313">
                  <c:v>77.699999999999989</c:v>
                </c:pt>
                <c:pt idx="314">
                  <c:v>72.599999999999994</c:v>
                </c:pt>
                <c:pt idx="315">
                  <c:v>75.300000000000011</c:v>
                </c:pt>
                <c:pt idx="316">
                  <c:v>81.900000000000006</c:v>
                </c:pt>
                <c:pt idx="317">
                  <c:v>75.300000000000011</c:v>
                </c:pt>
                <c:pt idx="318">
                  <c:v>81.300000000000011</c:v>
                </c:pt>
                <c:pt idx="319">
                  <c:v>85.800000000000011</c:v>
                </c:pt>
                <c:pt idx="320">
                  <c:v>85.800000000000011</c:v>
                </c:pt>
                <c:pt idx="321">
                  <c:v>88.5</c:v>
                </c:pt>
                <c:pt idx="322">
                  <c:v>92.1</c:v>
                </c:pt>
                <c:pt idx="323">
                  <c:v>95.1</c:v>
                </c:pt>
                <c:pt idx="324">
                  <c:v>91.800000000000011</c:v>
                </c:pt>
                <c:pt idx="325">
                  <c:v>86.699999999999989</c:v>
                </c:pt>
                <c:pt idx="326">
                  <c:v>88.5</c:v>
                </c:pt>
                <c:pt idx="327">
                  <c:v>87.9</c:v>
                </c:pt>
                <c:pt idx="328">
                  <c:v>81.300000000000011</c:v>
                </c:pt>
                <c:pt idx="329">
                  <c:v>82.800000000000011</c:v>
                </c:pt>
                <c:pt idx="330">
                  <c:v>89.1</c:v>
                </c:pt>
                <c:pt idx="331">
                  <c:v>80.699999999999989</c:v>
                </c:pt>
                <c:pt idx="332">
                  <c:v>77.699999999999989</c:v>
                </c:pt>
                <c:pt idx="333">
                  <c:v>81</c:v>
                </c:pt>
                <c:pt idx="334">
                  <c:v>86.1</c:v>
                </c:pt>
                <c:pt idx="335">
                  <c:v>88.5</c:v>
                </c:pt>
                <c:pt idx="336">
                  <c:v>85.5</c:v>
                </c:pt>
                <c:pt idx="337">
                  <c:v>89.4</c:v>
                </c:pt>
                <c:pt idx="338">
                  <c:v>85.5</c:v>
                </c:pt>
                <c:pt idx="339">
                  <c:v>82.5</c:v>
                </c:pt>
                <c:pt idx="340">
                  <c:v>84.6</c:v>
                </c:pt>
                <c:pt idx="341">
                  <c:v>82.199999999999989</c:v>
                </c:pt>
                <c:pt idx="342">
                  <c:v>81.599999999999994</c:v>
                </c:pt>
                <c:pt idx="343">
                  <c:v>80.099999999999994</c:v>
                </c:pt>
                <c:pt idx="344">
                  <c:v>79.199999999999989</c:v>
                </c:pt>
                <c:pt idx="345">
                  <c:v>81</c:v>
                </c:pt>
                <c:pt idx="346">
                  <c:v>80.699999999999989</c:v>
                </c:pt>
                <c:pt idx="347">
                  <c:v>84.9</c:v>
                </c:pt>
                <c:pt idx="348">
                  <c:v>82.5</c:v>
                </c:pt>
                <c:pt idx="349">
                  <c:v>90</c:v>
                </c:pt>
                <c:pt idx="350">
                  <c:v>94.199999999999989</c:v>
                </c:pt>
                <c:pt idx="351">
                  <c:v>95.699999999999989</c:v>
                </c:pt>
                <c:pt idx="352">
                  <c:v>110.10000000000001</c:v>
                </c:pt>
                <c:pt idx="353">
                  <c:v>97.5</c:v>
                </c:pt>
                <c:pt idx="354">
                  <c:v>102.89999999999999</c:v>
                </c:pt>
                <c:pt idx="355">
                  <c:v>104.39999999999999</c:v>
                </c:pt>
                <c:pt idx="356">
                  <c:v>103.80000000000001</c:v>
                </c:pt>
                <c:pt idx="357">
                  <c:v>109.5</c:v>
                </c:pt>
                <c:pt idx="358">
                  <c:v>108</c:v>
                </c:pt>
                <c:pt idx="359">
                  <c:v>103.80000000000001</c:v>
                </c:pt>
                <c:pt idx="360">
                  <c:v>103.19999999999999</c:v>
                </c:pt>
                <c:pt idx="361">
                  <c:v>102</c:v>
                </c:pt>
                <c:pt idx="362">
                  <c:v>100.80000000000001</c:v>
                </c:pt>
                <c:pt idx="363">
                  <c:v>99.600000000000009</c:v>
                </c:pt>
                <c:pt idx="364">
                  <c:v>90</c:v>
                </c:pt>
                <c:pt idx="365">
                  <c:v>96.600000000000009</c:v>
                </c:pt>
                <c:pt idx="366">
                  <c:v>98.699999999999989</c:v>
                </c:pt>
                <c:pt idx="367">
                  <c:v>87.6</c:v>
                </c:pt>
                <c:pt idx="368">
                  <c:v>90.6</c:v>
                </c:pt>
                <c:pt idx="369">
                  <c:v>86.4</c:v>
                </c:pt>
                <c:pt idx="370">
                  <c:v>87.6</c:v>
                </c:pt>
                <c:pt idx="371">
                  <c:v>95.4</c:v>
                </c:pt>
                <c:pt idx="372">
                  <c:v>84.9</c:v>
                </c:pt>
                <c:pt idx="373">
                  <c:v>86.4</c:v>
                </c:pt>
                <c:pt idx="374">
                  <c:v>90.6</c:v>
                </c:pt>
                <c:pt idx="375">
                  <c:v>90.6</c:v>
                </c:pt>
                <c:pt idx="376">
                  <c:v>96.899999999999991</c:v>
                </c:pt>
                <c:pt idx="377">
                  <c:v>104.69999999999999</c:v>
                </c:pt>
                <c:pt idx="378">
                  <c:v>101.39999999999999</c:v>
                </c:pt>
                <c:pt idx="379">
                  <c:v>99.899999999999991</c:v>
                </c:pt>
                <c:pt idx="380">
                  <c:v>100.5</c:v>
                </c:pt>
                <c:pt idx="381">
                  <c:v>100.5</c:v>
                </c:pt>
                <c:pt idx="382">
                  <c:v>99.899999999999991</c:v>
                </c:pt>
                <c:pt idx="383">
                  <c:v>98.100000000000009</c:v>
                </c:pt>
                <c:pt idx="384">
                  <c:v>95.699999999999989</c:v>
                </c:pt>
                <c:pt idx="385">
                  <c:v>92.699999999999989</c:v>
                </c:pt>
                <c:pt idx="386">
                  <c:v>93</c:v>
                </c:pt>
                <c:pt idx="387">
                  <c:v>87.300000000000011</c:v>
                </c:pt>
                <c:pt idx="388">
                  <c:v>81</c:v>
                </c:pt>
                <c:pt idx="389">
                  <c:v>81.900000000000006</c:v>
                </c:pt>
                <c:pt idx="390">
                  <c:v>84.9</c:v>
                </c:pt>
                <c:pt idx="391">
                  <c:v>84</c:v>
                </c:pt>
                <c:pt idx="392">
                  <c:v>79.5</c:v>
                </c:pt>
                <c:pt idx="393">
                  <c:v>75.599999999999994</c:v>
                </c:pt>
                <c:pt idx="394">
                  <c:v>73.5</c:v>
                </c:pt>
                <c:pt idx="395">
                  <c:v>80.099999999999994</c:v>
                </c:pt>
                <c:pt idx="396">
                  <c:v>84</c:v>
                </c:pt>
                <c:pt idx="397">
                  <c:v>86.699999999999989</c:v>
                </c:pt>
                <c:pt idx="398">
                  <c:v>88.199999999999989</c:v>
                </c:pt>
                <c:pt idx="399">
                  <c:v>87.300000000000011</c:v>
                </c:pt>
                <c:pt idx="400">
                  <c:v>87</c:v>
                </c:pt>
                <c:pt idx="401">
                  <c:v>82.800000000000011</c:v>
                </c:pt>
                <c:pt idx="402">
                  <c:v>78.599999999999994</c:v>
                </c:pt>
                <c:pt idx="403">
                  <c:v>69.900000000000006</c:v>
                </c:pt>
                <c:pt idx="404">
                  <c:v>66.300000000000011</c:v>
                </c:pt>
                <c:pt idx="405">
                  <c:v>54.599999999999994</c:v>
                </c:pt>
                <c:pt idx="406">
                  <c:v>47.099999999999994</c:v>
                </c:pt>
                <c:pt idx="407">
                  <c:v>41.099999999999994</c:v>
                </c:pt>
                <c:pt idx="408">
                  <c:v>36.599999999999994</c:v>
                </c:pt>
                <c:pt idx="409">
                  <c:v>35.400000000000006</c:v>
                </c:pt>
                <c:pt idx="410">
                  <c:v>37.5</c:v>
                </c:pt>
                <c:pt idx="411">
                  <c:v>40.200000000000003</c:v>
                </c:pt>
                <c:pt idx="412">
                  <c:v>40.5</c:v>
                </c:pt>
                <c:pt idx="413">
                  <c:v>43.8</c:v>
                </c:pt>
                <c:pt idx="414">
                  <c:v>43.2</c:v>
                </c:pt>
                <c:pt idx="415">
                  <c:v>42.599999999999994</c:v>
                </c:pt>
                <c:pt idx="416">
                  <c:v>45.3</c:v>
                </c:pt>
                <c:pt idx="417">
                  <c:v>45</c:v>
                </c:pt>
                <c:pt idx="418">
                  <c:v>47.400000000000006</c:v>
                </c:pt>
                <c:pt idx="419">
                  <c:v>51.300000000000004</c:v>
                </c:pt>
                <c:pt idx="420">
                  <c:v>48.599999999999994</c:v>
                </c:pt>
                <c:pt idx="421">
                  <c:v>45.599999999999994</c:v>
                </c:pt>
                <c:pt idx="422">
                  <c:v>48</c:v>
                </c:pt>
                <c:pt idx="423">
                  <c:v>49.199999999999996</c:v>
                </c:pt>
                <c:pt idx="426">
                  <c:v>58.5</c:v>
                </c:pt>
                <c:pt idx="427">
                  <c:v>55.5</c:v>
                </c:pt>
                <c:pt idx="428">
                  <c:v>56.400000000000006</c:v>
                </c:pt>
                <c:pt idx="429">
                  <c:v>60.300000000000004</c:v>
                </c:pt>
                <c:pt idx="430">
                  <c:v>60.599999999999994</c:v>
                </c:pt>
                <c:pt idx="431">
                  <c:v>62.099999999999994</c:v>
                </c:pt>
                <c:pt idx="432">
                  <c:v>57.300000000000004</c:v>
                </c:pt>
                <c:pt idx="433">
                  <c:v>57.300000000000004</c:v>
                </c:pt>
                <c:pt idx="434">
                  <c:v>71.400000000000006</c:v>
                </c:pt>
                <c:pt idx="435">
                  <c:v>57</c:v>
                </c:pt>
                <c:pt idx="436">
                  <c:v>61.5</c:v>
                </c:pt>
                <c:pt idx="437">
                  <c:v>67.800000000000011</c:v>
                </c:pt>
                <c:pt idx="438">
                  <c:v>74.099999999999994</c:v>
                </c:pt>
                <c:pt idx="439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9A-4BE8-9839-E80EA7780691}"/>
            </c:ext>
          </c:extLst>
        </c:ser>
        <c:ser>
          <c:idx val="0"/>
          <c:order val="2"/>
          <c:tx>
            <c:v>CBR</c:v>
          </c:tx>
          <c:spPr>
            <a:ln w="12700">
              <a:solidFill>
                <a:schemeClr val="tx1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运行数据!$DH$7:$DH$446</c:f>
              <c:numCache>
                <c:formatCode>0_);[Red]\(0\)</c:formatCode>
                <c:ptCount val="440"/>
                <c:pt idx="2">
                  <c:v>28.200000000000003</c:v>
                </c:pt>
                <c:pt idx="3">
                  <c:v>27.299999999999997</c:v>
                </c:pt>
                <c:pt idx="4">
                  <c:v>26.400000000000002</c:v>
                </c:pt>
                <c:pt idx="5">
                  <c:v>22.02</c:v>
                </c:pt>
                <c:pt idx="7">
                  <c:v>37.5</c:v>
                </c:pt>
                <c:pt idx="8">
                  <c:v>33.900000000000006</c:v>
                </c:pt>
                <c:pt idx="10">
                  <c:v>33.900000000000006</c:v>
                </c:pt>
                <c:pt idx="11">
                  <c:v>33.599999999999994</c:v>
                </c:pt>
                <c:pt idx="12">
                  <c:v>30</c:v>
                </c:pt>
                <c:pt idx="13">
                  <c:v>27</c:v>
                </c:pt>
                <c:pt idx="14">
                  <c:v>30.299999999999997</c:v>
                </c:pt>
                <c:pt idx="15">
                  <c:v>32.700000000000003</c:v>
                </c:pt>
                <c:pt idx="16">
                  <c:v>29.400000000000002</c:v>
                </c:pt>
                <c:pt idx="17">
                  <c:v>25.200000000000003</c:v>
                </c:pt>
                <c:pt idx="18">
                  <c:v>31.799999999999997</c:v>
                </c:pt>
                <c:pt idx="19">
                  <c:v>28.5</c:v>
                </c:pt>
                <c:pt idx="20">
                  <c:v>22.5</c:v>
                </c:pt>
                <c:pt idx="21">
                  <c:v>28.5</c:v>
                </c:pt>
                <c:pt idx="26">
                  <c:v>15.299999999999999</c:v>
                </c:pt>
                <c:pt idx="30">
                  <c:v>35.700000000000003</c:v>
                </c:pt>
                <c:pt idx="34">
                  <c:v>32.700000000000003</c:v>
                </c:pt>
                <c:pt idx="38">
                  <c:v>12.899999999999999</c:v>
                </c:pt>
                <c:pt idx="46">
                  <c:v>12.899999999999999</c:v>
                </c:pt>
                <c:pt idx="49">
                  <c:v>39</c:v>
                </c:pt>
                <c:pt idx="51">
                  <c:v>33.900000000000006</c:v>
                </c:pt>
                <c:pt idx="52">
                  <c:v>35.700000000000003</c:v>
                </c:pt>
                <c:pt idx="53">
                  <c:v>33.299999999999997</c:v>
                </c:pt>
                <c:pt idx="54">
                  <c:v>32.099999999999994</c:v>
                </c:pt>
                <c:pt idx="57">
                  <c:v>32.400000000000006</c:v>
                </c:pt>
                <c:pt idx="58">
                  <c:v>34.200000000000003</c:v>
                </c:pt>
                <c:pt idx="59">
                  <c:v>38.099999999999994</c:v>
                </c:pt>
                <c:pt idx="60">
                  <c:v>45.599999999999994</c:v>
                </c:pt>
                <c:pt idx="61">
                  <c:v>45.3</c:v>
                </c:pt>
                <c:pt idx="62">
                  <c:v>42.3</c:v>
                </c:pt>
                <c:pt idx="63">
                  <c:v>40.799999999999997</c:v>
                </c:pt>
                <c:pt idx="64">
                  <c:v>39.900000000000006</c:v>
                </c:pt>
                <c:pt idx="65">
                  <c:v>36.299999999999997</c:v>
                </c:pt>
                <c:pt idx="66">
                  <c:v>36.900000000000006</c:v>
                </c:pt>
                <c:pt idx="67">
                  <c:v>41.400000000000006</c:v>
                </c:pt>
                <c:pt idx="68">
                  <c:v>42</c:v>
                </c:pt>
                <c:pt idx="69">
                  <c:v>50.099999999999994</c:v>
                </c:pt>
                <c:pt idx="70">
                  <c:v>48.300000000000004</c:v>
                </c:pt>
                <c:pt idx="71">
                  <c:v>39</c:v>
                </c:pt>
                <c:pt idx="72">
                  <c:v>40.200000000000003</c:v>
                </c:pt>
                <c:pt idx="73">
                  <c:v>41.099999999999994</c:v>
                </c:pt>
                <c:pt idx="74">
                  <c:v>40.200000000000003</c:v>
                </c:pt>
                <c:pt idx="75">
                  <c:v>46.2</c:v>
                </c:pt>
                <c:pt idx="76">
                  <c:v>47.400000000000006</c:v>
                </c:pt>
                <c:pt idx="77">
                  <c:v>51.900000000000006</c:v>
                </c:pt>
                <c:pt idx="78">
                  <c:v>51.599999999999994</c:v>
                </c:pt>
                <c:pt idx="79">
                  <c:v>58.199999999999996</c:v>
                </c:pt>
                <c:pt idx="80">
                  <c:v>49.199999999999996</c:v>
                </c:pt>
                <c:pt idx="81">
                  <c:v>59.400000000000006</c:v>
                </c:pt>
                <c:pt idx="82">
                  <c:v>53.400000000000006</c:v>
                </c:pt>
                <c:pt idx="83">
                  <c:v>44.099999999999994</c:v>
                </c:pt>
                <c:pt idx="84">
                  <c:v>41.7</c:v>
                </c:pt>
                <c:pt idx="85">
                  <c:v>38.400000000000006</c:v>
                </c:pt>
                <c:pt idx="86">
                  <c:v>49.199999999999996</c:v>
                </c:pt>
                <c:pt idx="87">
                  <c:v>48.599999999999994</c:v>
                </c:pt>
                <c:pt idx="88">
                  <c:v>49.199999999999996</c:v>
                </c:pt>
                <c:pt idx="89">
                  <c:v>51.300000000000004</c:v>
                </c:pt>
                <c:pt idx="90">
                  <c:v>50.099999999999994</c:v>
                </c:pt>
                <c:pt idx="91">
                  <c:v>50.099999999999994</c:v>
                </c:pt>
                <c:pt idx="92">
                  <c:v>50.400000000000006</c:v>
                </c:pt>
                <c:pt idx="93">
                  <c:v>51.300000000000004</c:v>
                </c:pt>
                <c:pt idx="96">
                  <c:v>52.5</c:v>
                </c:pt>
                <c:pt idx="97">
                  <c:v>51.900000000000006</c:v>
                </c:pt>
                <c:pt idx="98">
                  <c:v>52.199999999999996</c:v>
                </c:pt>
                <c:pt idx="110">
                  <c:v>41.400000000000006</c:v>
                </c:pt>
                <c:pt idx="112">
                  <c:v>39.299999999999997</c:v>
                </c:pt>
                <c:pt idx="113">
                  <c:v>40.200000000000003</c:v>
                </c:pt>
                <c:pt idx="114">
                  <c:v>34.799999999999997</c:v>
                </c:pt>
                <c:pt idx="116">
                  <c:v>36.299999999999997</c:v>
                </c:pt>
                <c:pt idx="117">
                  <c:v>34.5</c:v>
                </c:pt>
                <c:pt idx="118">
                  <c:v>29.400000000000002</c:v>
                </c:pt>
                <c:pt idx="119">
                  <c:v>21.6</c:v>
                </c:pt>
                <c:pt idx="120">
                  <c:v>22.200000000000003</c:v>
                </c:pt>
                <c:pt idx="121">
                  <c:v>23.700000000000003</c:v>
                </c:pt>
                <c:pt idx="122">
                  <c:v>23.4</c:v>
                </c:pt>
                <c:pt idx="123">
                  <c:v>21.6</c:v>
                </c:pt>
                <c:pt idx="124">
                  <c:v>23.1</c:v>
                </c:pt>
                <c:pt idx="125">
                  <c:v>21.299999999999997</c:v>
                </c:pt>
                <c:pt idx="126">
                  <c:v>30.900000000000002</c:v>
                </c:pt>
                <c:pt idx="127">
                  <c:v>33.900000000000006</c:v>
                </c:pt>
                <c:pt idx="128">
                  <c:v>24.599999999999998</c:v>
                </c:pt>
                <c:pt idx="129">
                  <c:v>38.700000000000003</c:v>
                </c:pt>
                <c:pt idx="130">
                  <c:v>36.299999999999997</c:v>
                </c:pt>
                <c:pt idx="131">
                  <c:v>41.400000000000006</c:v>
                </c:pt>
                <c:pt idx="132">
                  <c:v>33.599999999999994</c:v>
                </c:pt>
                <c:pt idx="133">
                  <c:v>27.900000000000002</c:v>
                </c:pt>
                <c:pt idx="134">
                  <c:v>37.200000000000003</c:v>
                </c:pt>
                <c:pt idx="135">
                  <c:v>37.200000000000003</c:v>
                </c:pt>
                <c:pt idx="136">
                  <c:v>35.099999999999994</c:v>
                </c:pt>
                <c:pt idx="137">
                  <c:v>26.400000000000002</c:v>
                </c:pt>
                <c:pt idx="138">
                  <c:v>37.5</c:v>
                </c:pt>
                <c:pt idx="139">
                  <c:v>34.200000000000003</c:v>
                </c:pt>
                <c:pt idx="140">
                  <c:v>31.799999999999997</c:v>
                </c:pt>
                <c:pt idx="141">
                  <c:v>26.700000000000003</c:v>
                </c:pt>
                <c:pt idx="142">
                  <c:v>25.5</c:v>
                </c:pt>
                <c:pt idx="143">
                  <c:v>25.200000000000003</c:v>
                </c:pt>
                <c:pt idx="144">
                  <c:v>26.700000000000003</c:v>
                </c:pt>
                <c:pt idx="145">
                  <c:v>28.5</c:v>
                </c:pt>
                <c:pt idx="146">
                  <c:v>26.099999999999998</c:v>
                </c:pt>
                <c:pt idx="147">
                  <c:v>29.400000000000002</c:v>
                </c:pt>
                <c:pt idx="148">
                  <c:v>25.200000000000003</c:v>
                </c:pt>
                <c:pt idx="149">
                  <c:v>27.599999999999998</c:v>
                </c:pt>
                <c:pt idx="150">
                  <c:v>30</c:v>
                </c:pt>
                <c:pt idx="151">
                  <c:v>30.599999999999998</c:v>
                </c:pt>
                <c:pt idx="152">
                  <c:v>30.900000000000002</c:v>
                </c:pt>
                <c:pt idx="153">
                  <c:v>42</c:v>
                </c:pt>
                <c:pt idx="154">
                  <c:v>29.400000000000002</c:v>
                </c:pt>
                <c:pt idx="155">
                  <c:v>24</c:v>
                </c:pt>
                <c:pt idx="156">
                  <c:v>24.299999999999997</c:v>
                </c:pt>
                <c:pt idx="157">
                  <c:v>24.900000000000002</c:v>
                </c:pt>
                <c:pt idx="158">
                  <c:v>24.900000000000002</c:v>
                </c:pt>
                <c:pt idx="159">
                  <c:v>25.5</c:v>
                </c:pt>
                <c:pt idx="160">
                  <c:v>33.299999999999997</c:v>
                </c:pt>
                <c:pt idx="161">
                  <c:v>34.799999999999997</c:v>
                </c:pt>
                <c:pt idx="162">
                  <c:v>36</c:v>
                </c:pt>
                <c:pt idx="163">
                  <c:v>36.299999999999997</c:v>
                </c:pt>
                <c:pt idx="164">
                  <c:v>34.200000000000003</c:v>
                </c:pt>
                <c:pt idx="165">
                  <c:v>36.299999999999997</c:v>
                </c:pt>
                <c:pt idx="166">
                  <c:v>30.599999999999998</c:v>
                </c:pt>
                <c:pt idx="167">
                  <c:v>24</c:v>
                </c:pt>
                <c:pt idx="168">
                  <c:v>24.900000000000002</c:v>
                </c:pt>
                <c:pt idx="169">
                  <c:v>23.1</c:v>
                </c:pt>
                <c:pt idx="170">
                  <c:v>20.100000000000001</c:v>
                </c:pt>
                <c:pt idx="171">
                  <c:v>28.200000000000003</c:v>
                </c:pt>
                <c:pt idx="172">
                  <c:v>24.299999999999997</c:v>
                </c:pt>
                <c:pt idx="173">
                  <c:v>28.799999999999997</c:v>
                </c:pt>
                <c:pt idx="174">
                  <c:v>24.599999999999998</c:v>
                </c:pt>
                <c:pt idx="175">
                  <c:v>30.299999999999997</c:v>
                </c:pt>
                <c:pt idx="176">
                  <c:v>25.200000000000003</c:v>
                </c:pt>
                <c:pt idx="177">
                  <c:v>26.700000000000003</c:v>
                </c:pt>
                <c:pt idx="178">
                  <c:v>21.299999999999997</c:v>
                </c:pt>
                <c:pt idx="179">
                  <c:v>24.599999999999998</c:v>
                </c:pt>
                <c:pt idx="180">
                  <c:v>19.200000000000003</c:v>
                </c:pt>
                <c:pt idx="181">
                  <c:v>27.599999999999998</c:v>
                </c:pt>
                <c:pt idx="182">
                  <c:v>21.299999999999997</c:v>
                </c:pt>
                <c:pt idx="186">
                  <c:v>24</c:v>
                </c:pt>
                <c:pt idx="187">
                  <c:v>24.900000000000002</c:v>
                </c:pt>
                <c:pt idx="188">
                  <c:v>22.200000000000003</c:v>
                </c:pt>
                <c:pt idx="189">
                  <c:v>33</c:v>
                </c:pt>
                <c:pt idx="190">
                  <c:v>30.599999999999998</c:v>
                </c:pt>
                <c:pt idx="191">
                  <c:v>16.799999999999997</c:v>
                </c:pt>
                <c:pt idx="192">
                  <c:v>24</c:v>
                </c:pt>
                <c:pt idx="193">
                  <c:v>23.1</c:v>
                </c:pt>
                <c:pt idx="194">
                  <c:v>24.900000000000002</c:v>
                </c:pt>
                <c:pt idx="195">
                  <c:v>20.100000000000001</c:v>
                </c:pt>
                <c:pt idx="196">
                  <c:v>19.799999999999997</c:v>
                </c:pt>
                <c:pt idx="197">
                  <c:v>24.900000000000002</c:v>
                </c:pt>
                <c:pt idx="198">
                  <c:v>17.700000000000003</c:v>
                </c:pt>
                <c:pt idx="199">
                  <c:v>22.200000000000003</c:v>
                </c:pt>
                <c:pt idx="200">
                  <c:v>21.6</c:v>
                </c:pt>
                <c:pt idx="201">
                  <c:v>21.299999999999997</c:v>
                </c:pt>
                <c:pt idx="202">
                  <c:v>19.5</c:v>
                </c:pt>
                <c:pt idx="203">
                  <c:v>20.100000000000001</c:v>
                </c:pt>
                <c:pt idx="204">
                  <c:v>22.799999999999997</c:v>
                </c:pt>
                <c:pt idx="205">
                  <c:v>28.200000000000003</c:v>
                </c:pt>
                <c:pt idx="206">
                  <c:v>18.899999999999999</c:v>
                </c:pt>
                <c:pt idx="207">
                  <c:v>22.5</c:v>
                </c:pt>
                <c:pt idx="208">
                  <c:v>26.400000000000002</c:v>
                </c:pt>
                <c:pt idx="209">
                  <c:v>19.799999999999997</c:v>
                </c:pt>
                <c:pt idx="210">
                  <c:v>21.299999999999997</c:v>
                </c:pt>
                <c:pt idx="211">
                  <c:v>18.600000000000001</c:v>
                </c:pt>
                <c:pt idx="212">
                  <c:v>16.799999999999997</c:v>
                </c:pt>
                <c:pt idx="213">
                  <c:v>27.599999999999998</c:v>
                </c:pt>
                <c:pt idx="214">
                  <c:v>23.4</c:v>
                </c:pt>
                <c:pt idx="215">
                  <c:v>23.700000000000003</c:v>
                </c:pt>
                <c:pt idx="216">
                  <c:v>32.400000000000006</c:v>
                </c:pt>
                <c:pt idx="217">
                  <c:v>28.5</c:v>
                </c:pt>
                <c:pt idx="218">
                  <c:v>24</c:v>
                </c:pt>
                <c:pt idx="219">
                  <c:v>36.900000000000006</c:v>
                </c:pt>
                <c:pt idx="220">
                  <c:v>27.900000000000002</c:v>
                </c:pt>
                <c:pt idx="221">
                  <c:v>26.700000000000003</c:v>
                </c:pt>
                <c:pt idx="222">
                  <c:v>27.299999999999997</c:v>
                </c:pt>
                <c:pt idx="223">
                  <c:v>31.799999999999997</c:v>
                </c:pt>
                <c:pt idx="224">
                  <c:v>30</c:v>
                </c:pt>
                <c:pt idx="225">
                  <c:v>26.400000000000002</c:v>
                </c:pt>
                <c:pt idx="226">
                  <c:v>24</c:v>
                </c:pt>
                <c:pt idx="227">
                  <c:v>27.299999999999997</c:v>
                </c:pt>
                <c:pt idx="228">
                  <c:v>33</c:v>
                </c:pt>
                <c:pt idx="229">
                  <c:v>30.599999999999998</c:v>
                </c:pt>
                <c:pt idx="230">
                  <c:v>35.400000000000006</c:v>
                </c:pt>
                <c:pt idx="231">
                  <c:v>33.900000000000006</c:v>
                </c:pt>
                <c:pt idx="232">
                  <c:v>32.700000000000003</c:v>
                </c:pt>
                <c:pt idx="233">
                  <c:v>36</c:v>
                </c:pt>
                <c:pt idx="234">
                  <c:v>35.099999999999994</c:v>
                </c:pt>
                <c:pt idx="235">
                  <c:v>36</c:v>
                </c:pt>
                <c:pt idx="236">
                  <c:v>38.400000000000006</c:v>
                </c:pt>
                <c:pt idx="237">
                  <c:v>34.200000000000003</c:v>
                </c:pt>
                <c:pt idx="238">
                  <c:v>31.5</c:v>
                </c:pt>
                <c:pt idx="239">
                  <c:v>32.700000000000003</c:v>
                </c:pt>
                <c:pt idx="240">
                  <c:v>32.700000000000003</c:v>
                </c:pt>
                <c:pt idx="241">
                  <c:v>26.700000000000003</c:v>
                </c:pt>
                <c:pt idx="242">
                  <c:v>37.5</c:v>
                </c:pt>
                <c:pt idx="243">
                  <c:v>39</c:v>
                </c:pt>
                <c:pt idx="244">
                  <c:v>37.200000000000003</c:v>
                </c:pt>
                <c:pt idx="245">
                  <c:v>34.799999999999997</c:v>
                </c:pt>
                <c:pt idx="246">
                  <c:v>34.200000000000003</c:v>
                </c:pt>
                <c:pt idx="247">
                  <c:v>33.299999999999997</c:v>
                </c:pt>
                <c:pt idx="248">
                  <c:v>33.599999999999994</c:v>
                </c:pt>
                <c:pt idx="249">
                  <c:v>32.700000000000003</c:v>
                </c:pt>
                <c:pt idx="250">
                  <c:v>33.900000000000006</c:v>
                </c:pt>
                <c:pt idx="251">
                  <c:v>28.200000000000003</c:v>
                </c:pt>
                <c:pt idx="252">
                  <c:v>30.599999999999998</c:v>
                </c:pt>
                <c:pt idx="253">
                  <c:v>34.799999999999997</c:v>
                </c:pt>
                <c:pt idx="254">
                  <c:v>37.200000000000003</c:v>
                </c:pt>
                <c:pt idx="255">
                  <c:v>36.900000000000006</c:v>
                </c:pt>
                <c:pt idx="256">
                  <c:v>33.299999999999997</c:v>
                </c:pt>
                <c:pt idx="257">
                  <c:v>33.599999999999994</c:v>
                </c:pt>
                <c:pt idx="258">
                  <c:v>37.200000000000003</c:v>
                </c:pt>
                <c:pt idx="259">
                  <c:v>25.200000000000003</c:v>
                </c:pt>
                <c:pt idx="260">
                  <c:v>30.900000000000002</c:v>
                </c:pt>
                <c:pt idx="261">
                  <c:v>33.599999999999994</c:v>
                </c:pt>
                <c:pt idx="262">
                  <c:v>28.200000000000003</c:v>
                </c:pt>
                <c:pt idx="263">
                  <c:v>24</c:v>
                </c:pt>
                <c:pt idx="264">
                  <c:v>31.799999999999997</c:v>
                </c:pt>
                <c:pt idx="265">
                  <c:v>41.7</c:v>
                </c:pt>
                <c:pt idx="266">
                  <c:v>31.799999999999997</c:v>
                </c:pt>
                <c:pt idx="267">
                  <c:v>32.400000000000006</c:v>
                </c:pt>
                <c:pt idx="268">
                  <c:v>33</c:v>
                </c:pt>
                <c:pt idx="269">
                  <c:v>31.799999999999997</c:v>
                </c:pt>
                <c:pt idx="270">
                  <c:v>25.799999999999997</c:v>
                </c:pt>
                <c:pt idx="271">
                  <c:v>27.299999999999997</c:v>
                </c:pt>
                <c:pt idx="272">
                  <c:v>26.099999999999998</c:v>
                </c:pt>
                <c:pt idx="273">
                  <c:v>33.900000000000006</c:v>
                </c:pt>
                <c:pt idx="274">
                  <c:v>29.700000000000003</c:v>
                </c:pt>
                <c:pt idx="275">
                  <c:v>26.099999999999998</c:v>
                </c:pt>
                <c:pt idx="276">
                  <c:v>19.5</c:v>
                </c:pt>
                <c:pt idx="277">
                  <c:v>29.099999999999998</c:v>
                </c:pt>
                <c:pt idx="278">
                  <c:v>29.700000000000003</c:v>
                </c:pt>
                <c:pt idx="279">
                  <c:v>31.799999999999997</c:v>
                </c:pt>
                <c:pt idx="280">
                  <c:v>31.5</c:v>
                </c:pt>
                <c:pt idx="281">
                  <c:v>27</c:v>
                </c:pt>
                <c:pt idx="282">
                  <c:v>34.799999999999997</c:v>
                </c:pt>
                <c:pt idx="283">
                  <c:v>36.299999999999997</c:v>
                </c:pt>
                <c:pt idx="284">
                  <c:v>39.900000000000006</c:v>
                </c:pt>
                <c:pt idx="285">
                  <c:v>38.099999999999994</c:v>
                </c:pt>
                <c:pt idx="286">
                  <c:v>36.299999999999997</c:v>
                </c:pt>
                <c:pt idx="287">
                  <c:v>36.599999999999994</c:v>
                </c:pt>
                <c:pt idx="288">
                  <c:v>31.5</c:v>
                </c:pt>
                <c:pt idx="289">
                  <c:v>41.400000000000006</c:v>
                </c:pt>
                <c:pt idx="290">
                  <c:v>38.400000000000006</c:v>
                </c:pt>
                <c:pt idx="291">
                  <c:v>38.400000000000006</c:v>
                </c:pt>
                <c:pt idx="292">
                  <c:v>37.200000000000003</c:v>
                </c:pt>
                <c:pt idx="293">
                  <c:v>28.799999999999997</c:v>
                </c:pt>
                <c:pt idx="294">
                  <c:v>36.299999999999997</c:v>
                </c:pt>
                <c:pt idx="295">
                  <c:v>37.200000000000003</c:v>
                </c:pt>
                <c:pt idx="296">
                  <c:v>34.5</c:v>
                </c:pt>
                <c:pt idx="297">
                  <c:v>34.5</c:v>
                </c:pt>
                <c:pt idx="298">
                  <c:v>34.799999999999997</c:v>
                </c:pt>
                <c:pt idx="299">
                  <c:v>33</c:v>
                </c:pt>
                <c:pt idx="300">
                  <c:v>37.5</c:v>
                </c:pt>
                <c:pt idx="301">
                  <c:v>48.300000000000004</c:v>
                </c:pt>
                <c:pt idx="302">
                  <c:v>48.900000000000006</c:v>
                </c:pt>
                <c:pt idx="303">
                  <c:v>42.3</c:v>
                </c:pt>
                <c:pt idx="304">
                  <c:v>33.299999999999997</c:v>
                </c:pt>
                <c:pt idx="305">
                  <c:v>33.299999999999997</c:v>
                </c:pt>
                <c:pt idx="306">
                  <c:v>29.700000000000003</c:v>
                </c:pt>
                <c:pt idx="307">
                  <c:v>36.900000000000006</c:v>
                </c:pt>
                <c:pt idx="308">
                  <c:v>32.400000000000006</c:v>
                </c:pt>
                <c:pt idx="309">
                  <c:v>31.200000000000003</c:v>
                </c:pt>
                <c:pt idx="310">
                  <c:v>29.099999999999998</c:v>
                </c:pt>
                <c:pt idx="311">
                  <c:v>35.700000000000003</c:v>
                </c:pt>
                <c:pt idx="312">
                  <c:v>48.599999999999994</c:v>
                </c:pt>
                <c:pt idx="313">
                  <c:v>33</c:v>
                </c:pt>
                <c:pt idx="314">
                  <c:v>27</c:v>
                </c:pt>
                <c:pt idx="315">
                  <c:v>20.700000000000003</c:v>
                </c:pt>
                <c:pt idx="316">
                  <c:v>49.199999999999996</c:v>
                </c:pt>
                <c:pt idx="317">
                  <c:v>35.099999999999994</c:v>
                </c:pt>
                <c:pt idx="318">
                  <c:v>31.200000000000003</c:v>
                </c:pt>
                <c:pt idx="319">
                  <c:v>38.400000000000006</c:v>
                </c:pt>
                <c:pt idx="320">
                  <c:v>40.200000000000003</c:v>
                </c:pt>
                <c:pt idx="321">
                  <c:v>39</c:v>
                </c:pt>
                <c:pt idx="322">
                  <c:v>49.800000000000004</c:v>
                </c:pt>
                <c:pt idx="323">
                  <c:v>44.099999999999994</c:v>
                </c:pt>
                <c:pt idx="324">
                  <c:v>41.7</c:v>
                </c:pt>
                <c:pt idx="325">
                  <c:v>40.200000000000003</c:v>
                </c:pt>
                <c:pt idx="326">
                  <c:v>40.799999999999997</c:v>
                </c:pt>
                <c:pt idx="327">
                  <c:v>39.900000000000006</c:v>
                </c:pt>
                <c:pt idx="328">
                  <c:v>40.5</c:v>
                </c:pt>
                <c:pt idx="329">
                  <c:v>40.799999999999997</c:v>
                </c:pt>
                <c:pt idx="330">
                  <c:v>36.599999999999994</c:v>
                </c:pt>
                <c:pt idx="331">
                  <c:v>37.200000000000003</c:v>
                </c:pt>
                <c:pt idx="332">
                  <c:v>34.5</c:v>
                </c:pt>
                <c:pt idx="333">
                  <c:v>36.299999999999997</c:v>
                </c:pt>
                <c:pt idx="334">
                  <c:v>44.400000000000006</c:v>
                </c:pt>
                <c:pt idx="335">
                  <c:v>42.599999999999994</c:v>
                </c:pt>
                <c:pt idx="336">
                  <c:v>44.099999999999994</c:v>
                </c:pt>
                <c:pt idx="337">
                  <c:v>40.799999999999997</c:v>
                </c:pt>
                <c:pt idx="338">
                  <c:v>37.799999999999997</c:v>
                </c:pt>
                <c:pt idx="339">
                  <c:v>34.799999999999997</c:v>
                </c:pt>
                <c:pt idx="340">
                  <c:v>48.599999999999994</c:v>
                </c:pt>
                <c:pt idx="341">
                  <c:v>43.5</c:v>
                </c:pt>
                <c:pt idx="342">
                  <c:v>42.900000000000006</c:v>
                </c:pt>
                <c:pt idx="343">
                  <c:v>45.599999999999994</c:v>
                </c:pt>
                <c:pt idx="344">
                  <c:v>45</c:v>
                </c:pt>
                <c:pt idx="345">
                  <c:v>46.2</c:v>
                </c:pt>
                <c:pt idx="346">
                  <c:v>48.300000000000004</c:v>
                </c:pt>
                <c:pt idx="347">
                  <c:v>47.099999999999994</c:v>
                </c:pt>
                <c:pt idx="348">
                  <c:v>45.900000000000006</c:v>
                </c:pt>
                <c:pt idx="349">
                  <c:v>45.900000000000006</c:v>
                </c:pt>
                <c:pt idx="350">
                  <c:v>49.199999999999996</c:v>
                </c:pt>
                <c:pt idx="351">
                  <c:v>45.599999999999994</c:v>
                </c:pt>
                <c:pt idx="352">
                  <c:v>47.7</c:v>
                </c:pt>
                <c:pt idx="353">
                  <c:v>53.099999999999994</c:v>
                </c:pt>
                <c:pt idx="354">
                  <c:v>51.599999999999994</c:v>
                </c:pt>
                <c:pt idx="355">
                  <c:v>55.5</c:v>
                </c:pt>
                <c:pt idx="356">
                  <c:v>53.099999999999994</c:v>
                </c:pt>
                <c:pt idx="357">
                  <c:v>60</c:v>
                </c:pt>
                <c:pt idx="358">
                  <c:v>63.900000000000006</c:v>
                </c:pt>
                <c:pt idx="359">
                  <c:v>57.599999999999994</c:v>
                </c:pt>
                <c:pt idx="360">
                  <c:v>52.199999999999996</c:v>
                </c:pt>
                <c:pt idx="361">
                  <c:v>51.300000000000004</c:v>
                </c:pt>
                <c:pt idx="362">
                  <c:v>45.900000000000006</c:v>
                </c:pt>
                <c:pt idx="363">
                  <c:v>50.400000000000006</c:v>
                </c:pt>
                <c:pt idx="364">
                  <c:v>48.300000000000004</c:v>
                </c:pt>
                <c:pt idx="365">
                  <c:v>50.099999999999994</c:v>
                </c:pt>
                <c:pt idx="366">
                  <c:v>48.300000000000004</c:v>
                </c:pt>
                <c:pt idx="367">
                  <c:v>45.599999999999994</c:v>
                </c:pt>
                <c:pt idx="368">
                  <c:v>40.5</c:v>
                </c:pt>
                <c:pt idx="369">
                  <c:v>45.900000000000006</c:v>
                </c:pt>
                <c:pt idx="370">
                  <c:v>47.7</c:v>
                </c:pt>
                <c:pt idx="371">
                  <c:v>51.599999999999994</c:v>
                </c:pt>
                <c:pt idx="372">
                  <c:v>50.400000000000006</c:v>
                </c:pt>
                <c:pt idx="373">
                  <c:v>53.099999999999994</c:v>
                </c:pt>
                <c:pt idx="374">
                  <c:v>50.099999999999994</c:v>
                </c:pt>
                <c:pt idx="375">
                  <c:v>42.900000000000006</c:v>
                </c:pt>
                <c:pt idx="376">
                  <c:v>51</c:v>
                </c:pt>
                <c:pt idx="377">
                  <c:v>52.199999999999996</c:v>
                </c:pt>
                <c:pt idx="378">
                  <c:v>52.5</c:v>
                </c:pt>
                <c:pt idx="379">
                  <c:v>49.5</c:v>
                </c:pt>
                <c:pt idx="380">
                  <c:v>44.400000000000006</c:v>
                </c:pt>
                <c:pt idx="381">
                  <c:v>52.199999999999996</c:v>
                </c:pt>
                <c:pt idx="382">
                  <c:v>51.300000000000004</c:v>
                </c:pt>
                <c:pt idx="383">
                  <c:v>49.5</c:v>
                </c:pt>
                <c:pt idx="384">
                  <c:v>51</c:v>
                </c:pt>
                <c:pt idx="385">
                  <c:v>47.7</c:v>
                </c:pt>
                <c:pt idx="386">
                  <c:v>45.900000000000006</c:v>
                </c:pt>
                <c:pt idx="387">
                  <c:v>45</c:v>
                </c:pt>
                <c:pt idx="388">
                  <c:v>39</c:v>
                </c:pt>
                <c:pt idx="389">
                  <c:v>37.200000000000003</c:v>
                </c:pt>
                <c:pt idx="390">
                  <c:v>33.599999999999994</c:v>
                </c:pt>
                <c:pt idx="391">
                  <c:v>33.299999999999997</c:v>
                </c:pt>
                <c:pt idx="392">
                  <c:v>37.799999999999997</c:v>
                </c:pt>
                <c:pt idx="393">
                  <c:v>39.900000000000006</c:v>
                </c:pt>
                <c:pt idx="394">
                  <c:v>37.200000000000003</c:v>
                </c:pt>
                <c:pt idx="395">
                  <c:v>43.2</c:v>
                </c:pt>
                <c:pt idx="396">
                  <c:v>41.400000000000006</c:v>
                </c:pt>
                <c:pt idx="397">
                  <c:v>40.200000000000003</c:v>
                </c:pt>
                <c:pt idx="398">
                  <c:v>42.900000000000006</c:v>
                </c:pt>
                <c:pt idx="399">
                  <c:v>41.400000000000006</c:v>
                </c:pt>
                <c:pt idx="400">
                  <c:v>41.400000000000006</c:v>
                </c:pt>
                <c:pt idx="401">
                  <c:v>45.900000000000006</c:v>
                </c:pt>
                <c:pt idx="402">
                  <c:v>42.900000000000006</c:v>
                </c:pt>
                <c:pt idx="403">
                  <c:v>36.299999999999997</c:v>
                </c:pt>
                <c:pt idx="404">
                  <c:v>32.700000000000003</c:v>
                </c:pt>
                <c:pt idx="405">
                  <c:v>26.400000000000002</c:v>
                </c:pt>
                <c:pt idx="406">
                  <c:v>25.799999999999997</c:v>
                </c:pt>
                <c:pt idx="407">
                  <c:v>21.299999999999997</c:v>
                </c:pt>
                <c:pt idx="408">
                  <c:v>20.700000000000003</c:v>
                </c:pt>
                <c:pt idx="409">
                  <c:v>15</c:v>
                </c:pt>
                <c:pt idx="410">
                  <c:v>18</c:v>
                </c:pt>
                <c:pt idx="411">
                  <c:v>20.700000000000003</c:v>
                </c:pt>
                <c:pt idx="412">
                  <c:v>22.799999999999997</c:v>
                </c:pt>
                <c:pt idx="413">
                  <c:v>21.9</c:v>
                </c:pt>
                <c:pt idx="414">
                  <c:v>21.6</c:v>
                </c:pt>
                <c:pt idx="415">
                  <c:v>21</c:v>
                </c:pt>
                <c:pt idx="416">
                  <c:v>22.200000000000003</c:v>
                </c:pt>
                <c:pt idx="417">
                  <c:v>22.799999999999997</c:v>
                </c:pt>
                <c:pt idx="418">
                  <c:v>26.099999999999998</c:v>
                </c:pt>
                <c:pt idx="419">
                  <c:v>27</c:v>
                </c:pt>
                <c:pt idx="420">
                  <c:v>26.400000000000002</c:v>
                </c:pt>
                <c:pt idx="421">
                  <c:v>27.900000000000002</c:v>
                </c:pt>
                <c:pt idx="422">
                  <c:v>27</c:v>
                </c:pt>
                <c:pt idx="423">
                  <c:v>29.700000000000003</c:v>
                </c:pt>
                <c:pt idx="424">
                  <c:v>28</c:v>
                </c:pt>
                <c:pt idx="425">
                  <c:v>29</c:v>
                </c:pt>
                <c:pt idx="426">
                  <c:v>46.2</c:v>
                </c:pt>
                <c:pt idx="427">
                  <c:v>44.7</c:v>
                </c:pt>
                <c:pt idx="428">
                  <c:v>39.599999999999994</c:v>
                </c:pt>
                <c:pt idx="429">
                  <c:v>43.2</c:v>
                </c:pt>
                <c:pt idx="430">
                  <c:v>43.8</c:v>
                </c:pt>
                <c:pt idx="431">
                  <c:v>40.200000000000003</c:v>
                </c:pt>
                <c:pt idx="432">
                  <c:v>43.5</c:v>
                </c:pt>
                <c:pt idx="433">
                  <c:v>45.900000000000006</c:v>
                </c:pt>
                <c:pt idx="434">
                  <c:v>39.900000000000006</c:v>
                </c:pt>
                <c:pt idx="435">
                  <c:v>36.900000000000006</c:v>
                </c:pt>
                <c:pt idx="436">
                  <c:v>45.599999999999994</c:v>
                </c:pt>
                <c:pt idx="437">
                  <c:v>39.599999999999994</c:v>
                </c:pt>
                <c:pt idx="438">
                  <c:v>42.3</c:v>
                </c:pt>
                <c:pt idx="439">
                  <c:v>43.2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9A-4BE8-9839-E80EA7780691}"/>
            </c:ext>
          </c:extLst>
        </c:ser>
        <c:ser>
          <c:idx val="3"/>
          <c:order val="3"/>
          <c:tx>
            <c:v>排放池</c:v>
          </c:tx>
          <c:spPr>
            <a:ln w="6350">
              <a:solidFill>
                <a:srgbClr val="0070C0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运行数据!$DY$7:$DY$446</c:f>
              <c:numCache>
                <c:formatCode>0_);[Red]\(0\)</c:formatCode>
                <c:ptCount val="440"/>
                <c:pt idx="0">
                  <c:v>44</c:v>
                </c:pt>
                <c:pt idx="1">
                  <c:v>44</c:v>
                </c:pt>
                <c:pt idx="2">
                  <c:v>36</c:v>
                </c:pt>
                <c:pt idx="3">
                  <c:v>20</c:v>
                </c:pt>
                <c:pt idx="4">
                  <c:v>32</c:v>
                </c:pt>
                <c:pt idx="5">
                  <c:v>25</c:v>
                </c:pt>
                <c:pt idx="6">
                  <c:v>36</c:v>
                </c:pt>
                <c:pt idx="7">
                  <c:v>44</c:v>
                </c:pt>
                <c:pt idx="8">
                  <c:v>46</c:v>
                </c:pt>
                <c:pt idx="9">
                  <c:v>40</c:v>
                </c:pt>
                <c:pt idx="10">
                  <c:v>36</c:v>
                </c:pt>
                <c:pt idx="11">
                  <c:v>48</c:v>
                </c:pt>
                <c:pt idx="12">
                  <c:v>36</c:v>
                </c:pt>
                <c:pt idx="13">
                  <c:v>40</c:v>
                </c:pt>
                <c:pt idx="14">
                  <c:v>23</c:v>
                </c:pt>
                <c:pt idx="15">
                  <c:v>40</c:v>
                </c:pt>
                <c:pt idx="16">
                  <c:v>44</c:v>
                </c:pt>
                <c:pt idx="17">
                  <c:v>32</c:v>
                </c:pt>
                <c:pt idx="18">
                  <c:v>40</c:v>
                </c:pt>
                <c:pt idx="19">
                  <c:v>42</c:v>
                </c:pt>
                <c:pt idx="20">
                  <c:v>36</c:v>
                </c:pt>
                <c:pt idx="21">
                  <c:v>32</c:v>
                </c:pt>
                <c:pt idx="26">
                  <c:v>32</c:v>
                </c:pt>
                <c:pt idx="28">
                  <c:v>24</c:v>
                </c:pt>
                <c:pt idx="30">
                  <c:v>36</c:v>
                </c:pt>
                <c:pt idx="34">
                  <c:v>44</c:v>
                </c:pt>
                <c:pt idx="38">
                  <c:v>36</c:v>
                </c:pt>
                <c:pt idx="46">
                  <c:v>40</c:v>
                </c:pt>
                <c:pt idx="49">
                  <c:v>52</c:v>
                </c:pt>
                <c:pt idx="50">
                  <c:v>36</c:v>
                </c:pt>
                <c:pt idx="51">
                  <c:v>48</c:v>
                </c:pt>
                <c:pt idx="52">
                  <c:v>38</c:v>
                </c:pt>
                <c:pt idx="53">
                  <c:v>32</c:v>
                </c:pt>
                <c:pt idx="54">
                  <c:v>32</c:v>
                </c:pt>
                <c:pt idx="55">
                  <c:v>36</c:v>
                </c:pt>
                <c:pt idx="56">
                  <c:v>32</c:v>
                </c:pt>
                <c:pt idx="57">
                  <c:v>24</c:v>
                </c:pt>
                <c:pt idx="58">
                  <c:v>34</c:v>
                </c:pt>
                <c:pt idx="59">
                  <c:v>38</c:v>
                </c:pt>
                <c:pt idx="60">
                  <c:v>42</c:v>
                </c:pt>
                <c:pt idx="61">
                  <c:v>44</c:v>
                </c:pt>
                <c:pt idx="62">
                  <c:v>42</c:v>
                </c:pt>
                <c:pt idx="63">
                  <c:v>40</c:v>
                </c:pt>
                <c:pt idx="64">
                  <c:v>40</c:v>
                </c:pt>
                <c:pt idx="65">
                  <c:v>42</c:v>
                </c:pt>
                <c:pt idx="66">
                  <c:v>36</c:v>
                </c:pt>
                <c:pt idx="67">
                  <c:v>38</c:v>
                </c:pt>
                <c:pt idx="68">
                  <c:v>42</c:v>
                </c:pt>
                <c:pt idx="69">
                  <c:v>46</c:v>
                </c:pt>
                <c:pt idx="70">
                  <c:v>40</c:v>
                </c:pt>
                <c:pt idx="71">
                  <c:v>38</c:v>
                </c:pt>
                <c:pt idx="72">
                  <c:v>40</c:v>
                </c:pt>
                <c:pt idx="73">
                  <c:v>38</c:v>
                </c:pt>
                <c:pt idx="74">
                  <c:v>36</c:v>
                </c:pt>
                <c:pt idx="75">
                  <c:v>42</c:v>
                </c:pt>
                <c:pt idx="76">
                  <c:v>40</c:v>
                </c:pt>
                <c:pt idx="77">
                  <c:v>44</c:v>
                </c:pt>
                <c:pt idx="78">
                  <c:v>48</c:v>
                </c:pt>
                <c:pt idx="79">
                  <c:v>48</c:v>
                </c:pt>
                <c:pt idx="80">
                  <c:v>50</c:v>
                </c:pt>
                <c:pt idx="81">
                  <c:v>40</c:v>
                </c:pt>
                <c:pt idx="82">
                  <c:v>40</c:v>
                </c:pt>
                <c:pt idx="83">
                  <c:v>36</c:v>
                </c:pt>
                <c:pt idx="84">
                  <c:v>40</c:v>
                </c:pt>
                <c:pt idx="85">
                  <c:v>40</c:v>
                </c:pt>
                <c:pt idx="86">
                  <c:v>36</c:v>
                </c:pt>
                <c:pt idx="87">
                  <c:v>48</c:v>
                </c:pt>
                <c:pt idx="88">
                  <c:v>44</c:v>
                </c:pt>
                <c:pt idx="89">
                  <c:v>46</c:v>
                </c:pt>
                <c:pt idx="90">
                  <c:v>48</c:v>
                </c:pt>
                <c:pt idx="92">
                  <c:v>41.8</c:v>
                </c:pt>
                <c:pt idx="93">
                  <c:v>47.7</c:v>
                </c:pt>
                <c:pt idx="94">
                  <c:v>50</c:v>
                </c:pt>
                <c:pt idx="95">
                  <c:v>49</c:v>
                </c:pt>
                <c:pt idx="96">
                  <c:v>48.6</c:v>
                </c:pt>
                <c:pt idx="97">
                  <c:v>44</c:v>
                </c:pt>
                <c:pt idx="98">
                  <c:v>48</c:v>
                </c:pt>
                <c:pt idx="99">
                  <c:v>47</c:v>
                </c:pt>
                <c:pt idx="100">
                  <c:v>46.7</c:v>
                </c:pt>
                <c:pt idx="101">
                  <c:v>44.9</c:v>
                </c:pt>
                <c:pt idx="102">
                  <c:v>28.7</c:v>
                </c:pt>
                <c:pt idx="103">
                  <c:v>44</c:v>
                </c:pt>
                <c:pt idx="104">
                  <c:v>32</c:v>
                </c:pt>
                <c:pt idx="105">
                  <c:v>36</c:v>
                </c:pt>
                <c:pt idx="106">
                  <c:v>38</c:v>
                </c:pt>
                <c:pt idx="107">
                  <c:v>44</c:v>
                </c:pt>
                <c:pt idx="108">
                  <c:v>40</c:v>
                </c:pt>
                <c:pt idx="109">
                  <c:v>40</c:v>
                </c:pt>
                <c:pt idx="110">
                  <c:v>36</c:v>
                </c:pt>
                <c:pt idx="111">
                  <c:v>27.1</c:v>
                </c:pt>
                <c:pt idx="112">
                  <c:v>36</c:v>
                </c:pt>
                <c:pt idx="113">
                  <c:v>33.1</c:v>
                </c:pt>
                <c:pt idx="114">
                  <c:v>31</c:v>
                </c:pt>
                <c:pt idx="115">
                  <c:v>28</c:v>
                </c:pt>
                <c:pt idx="116">
                  <c:v>40</c:v>
                </c:pt>
                <c:pt idx="117">
                  <c:v>34.6</c:v>
                </c:pt>
                <c:pt idx="118">
                  <c:v>22.5</c:v>
                </c:pt>
                <c:pt idx="119">
                  <c:v>17.8</c:v>
                </c:pt>
                <c:pt idx="120">
                  <c:v>19.04</c:v>
                </c:pt>
                <c:pt idx="121">
                  <c:v>14.8</c:v>
                </c:pt>
                <c:pt idx="122">
                  <c:v>17.399999999999999</c:v>
                </c:pt>
                <c:pt idx="123">
                  <c:v>18.600000000000001</c:v>
                </c:pt>
                <c:pt idx="124">
                  <c:v>22.6</c:v>
                </c:pt>
                <c:pt idx="125">
                  <c:v>20.9</c:v>
                </c:pt>
                <c:pt idx="126">
                  <c:v>22.3</c:v>
                </c:pt>
                <c:pt idx="127">
                  <c:v>26.5</c:v>
                </c:pt>
                <c:pt idx="128">
                  <c:v>30.2</c:v>
                </c:pt>
                <c:pt idx="129">
                  <c:v>20.6</c:v>
                </c:pt>
                <c:pt idx="130">
                  <c:v>23.3</c:v>
                </c:pt>
                <c:pt idx="131">
                  <c:v>23.34</c:v>
                </c:pt>
                <c:pt idx="132">
                  <c:v>24.4</c:v>
                </c:pt>
                <c:pt idx="133">
                  <c:v>20.7</c:v>
                </c:pt>
                <c:pt idx="134">
                  <c:v>24.7</c:v>
                </c:pt>
                <c:pt idx="135">
                  <c:v>27.7</c:v>
                </c:pt>
                <c:pt idx="136">
                  <c:v>26.4</c:v>
                </c:pt>
                <c:pt idx="137">
                  <c:v>18.100000000000001</c:v>
                </c:pt>
                <c:pt idx="138">
                  <c:v>29.3</c:v>
                </c:pt>
                <c:pt idx="139">
                  <c:v>21.4</c:v>
                </c:pt>
                <c:pt idx="140">
                  <c:v>24.2</c:v>
                </c:pt>
                <c:pt idx="141">
                  <c:v>27</c:v>
                </c:pt>
                <c:pt idx="142">
                  <c:v>26</c:v>
                </c:pt>
                <c:pt idx="143">
                  <c:v>25</c:v>
                </c:pt>
                <c:pt idx="144">
                  <c:v>28.2</c:v>
                </c:pt>
                <c:pt idx="145">
                  <c:v>26</c:v>
                </c:pt>
                <c:pt idx="146">
                  <c:v>26.4</c:v>
                </c:pt>
                <c:pt idx="147">
                  <c:v>29.4</c:v>
                </c:pt>
                <c:pt idx="148">
                  <c:v>27</c:v>
                </c:pt>
                <c:pt idx="149">
                  <c:v>26</c:v>
                </c:pt>
                <c:pt idx="150">
                  <c:v>30</c:v>
                </c:pt>
                <c:pt idx="151">
                  <c:v>31</c:v>
                </c:pt>
                <c:pt idx="152">
                  <c:v>31.2</c:v>
                </c:pt>
                <c:pt idx="153">
                  <c:v>33.299999999999997</c:v>
                </c:pt>
                <c:pt idx="154">
                  <c:v>30</c:v>
                </c:pt>
                <c:pt idx="155">
                  <c:v>18.7</c:v>
                </c:pt>
                <c:pt idx="156">
                  <c:v>24.8</c:v>
                </c:pt>
                <c:pt idx="157">
                  <c:v>23.5</c:v>
                </c:pt>
                <c:pt idx="158">
                  <c:v>20.3</c:v>
                </c:pt>
                <c:pt idx="159">
                  <c:v>25</c:v>
                </c:pt>
                <c:pt idx="160">
                  <c:v>30.2</c:v>
                </c:pt>
                <c:pt idx="161">
                  <c:v>35</c:v>
                </c:pt>
                <c:pt idx="162">
                  <c:v>33</c:v>
                </c:pt>
                <c:pt idx="163">
                  <c:v>37.1</c:v>
                </c:pt>
                <c:pt idx="164">
                  <c:v>35</c:v>
                </c:pt>
                <c:pt idx="165">
                  <c:v>31</c:v>
                </c:pt>
                <c:pt idx="166">
                  <c:v>31</c:v>
                </c:pt>
                <c:pt idx="167">
                  <c:v>24</c:v>
                </c:pt>
                <c:pt idx="168">
                  <c:v>22</c:v>
                </c:pt>
                <c:pt idx="169">
                  <c:v>23</c:v>
                </c:pt>
                <c:pt idx="170">
                  <c:v>17.5</c:v>
                </c:pt>
                <c:pt idx="171">
                  <c:v>22</c:v>
                </c:pt>
                <c:pt idx="172">
                  <c:v>20</c:v>
                </c:pt>
                <c:pt idx="173">
                  <c:v>29</c:v>
                </c:pt>
                <c:pt idx="174">
                  <c:v>21.3</c:v>
                </c:pt>
                <c:pt idx="175">
                  <c:v>28.1</c:v>
                </c:pt>
                <c:pt idx="176">
                  <c:v>21.1</c:v>
                </c:pt>
                <c:pt idx="177">
                  <c:v>19</c:v>
                </c:pt>
                <c:pt idx="178">
                  <c:v>19</c:v>
                </c:pt>
                <c:pt idx="179">
                  <c:v>24</c:v>
                </c:pt>
                <c:pt idx="180">
                  <c:v>20.2</c:v>
                </c:pt>
                <c:pt idx="181">
                  <c:v>24</c:v>
                </c:pt>
                <c:pt idx="182">
                  <c:v>20</c:v>
                </c:pt>
                <c:pt idx="183">
                  <c:v>24</c:v>
                </c:pt>
                <c:pt idx="184">
                  <c:v>26</c:v>
                </c:pt>
                <c:pt idx="185">
                  <c:v>28</c:v>
                </c:pt>
                <c:pt idx="186">
                  <c:v>24</c:v>
                </c:pt>
                <c:pt idx="187">
                  <c:v>22</c:v>
                </c:pt>
                <c:pt idx="188">
                  <c:v>21.4</c:v>
                </c:pt>
                <c:pt idx="189">
                  <c:v>27.8</c:v>
                </c:pt>
                <c:pt idx="190">
                  <c:v>28</c:v>
                </c:pt>
                <c:pt idx="191">
                  <c:v>16</c:v>
                </c:pt>
                <c:pt idx="192">
                  <c:v>24.2</c:v>
                </c:pt>
                <c:pt idx="193">
                  <c:v>22</c:v>
                </c:pt>
                <c:pt idx="194">
                  <c:v>24</c:v>
                </c:pt>
                <c:pt idx="195">
                  <c:v>22</c:v>
                </c:pt>
                <c:pt idx="196">
                  <c:v>17</c:v>
                </c:pt>
                <c:pt idx="197">
                  <c:v>24</c:v>
                </c:pt>
                <c:pt idx="198">
                  <c:v>16.3</c:v>
                </c:pt>
                <c:pt idx="199">
                  <c:v>24</c:v>
                </c:pt>
                <c:pt idx="200">
                  <c:v>20</c:v>
                </c:pt>
                <c:pt idx="201">
                  <c:v>16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29</c:v>
                </c:pt>
                <c:pt idx="206">
                  <c:v>20</c:v>
                </c:pt>
                <c:pt idx="207">
                  <c:v>20</c:v>
                </c:pt>
                <c:pt idx="208">
                  <c:v>25</c:v>
                </c:pt>
                <c:pt idx="209">
                  <c:v>20</c:v>
                </c:pt>
                <c:pt idx="210">
                  <c:v>24</c:v>
                </c:pt>
                <c:pt idx="211">
                  <c:v>19</c:v>
                </c:pt>
                <c:pt idx="212">
                  <c:v>14</c:v>
                </c:pt>
                <c:pt idx="213">
                  <c:v>25</c:v>
                </c:pt>
                <c:pt idx="214">
                  <c:v>25</c:v>
                </c:pt>
                <c:pt idx="215">
                  <c:v>21</c:v>
                </c:pt>
                <c:pt idx="216">
                  <c:v>25</c:v>
                </c:pt>
                <c:pt idx="217">
                  <c:v>24.8</c:v>
                </c:pt>
                <c:pt idx="218">
                  <c:v>27.5</c:v>
                </c:pt>
                <c:pt idx="219" formatCode="0_ ">
                  <c:v>32</c:v>
                </c:pt>
                <c:pt idx="220" formatCode="0_ ">
                  <c:v>24.7</c:v>
                </c:pt>
                <c:pt idx="221" formatCode="0_ ">
                  <c:v>26</c:v>
                </c:pt>
                <c:pt idx="222" formatCode="0_ ">
                  <c:v>24</c:v>
                </c:pt>
                <c:pt idx="223" formatCode="0_ ">
                  <c:v>27.5</c:v>
                </c:pt>
                <c:pt idx="224" formatCode="0_ ">
                  <c:v>28</c:v>
                </c:pt>
                <c:pt idx="225">
                  <c:v>25</c:v>
                </c:pt>
                <c:pt idx="226">
                  <c:v>25</c:v>
                </c:pt>
                <c:pt idx="227">
                  <c:v>29</c:v>
                </c:pt>
                <c:pt idx="228">
                  <c:v>29</c:v>
                </c:pt>
                <c:pt idx="229">
                  <c:v>28</c:v>
                </c:pt>
                <c:pt idx="230">
                  <c:v>32</c:v>
                </c:pt>
                <c:pt idx="231">
                  <c:v>29.6</c:v>
                </c:pt>
                <c:pt idx="232">
                  <c:v>31.4</c:v>
                </c:pt>
                <c:pt idx="233">
                  <c:v>33.4</c:v>
                </c:pt>
                <c:pt idx="234">
                  <c:v>27</c:v>
                </c:pt>
                <c:pt idx="235">
                  <c:v>35</c:v>
                </c:pt>
                <c:pt idx="236">
                  <c:v>27.4</c:v>
                </c:pt>
                <c:pt idx="237">
                  <c:v>31.2</c:v>
                </c:pt>
                <c:pt idx="238">
                  <c:v>24</c:v>
                </c:pt>
                <c:pt idx="239">
                  <c:v>27.7</c:v>
                </c:pt>
                <c:pt idx="240">
                  <c:v>27</c:v>
                </c:pt>
                <c:pt idx="241">
                  <c:v>27</c:v>
                </c:pt>
                <c:pt idx="242">
                  <c:v>26</c:v>
                </c:pt>
                <c:pt idx="243">
                  <c:v>31</c:v>
                </c:pt>
                <c:pt idx="244">
                  <c:v>29</c:v>
                </c:pt>
                <c:pt idx="245">
                  <c:v>31.7</c:v>
                </c:pt>
                <c:pt idx="246">
                  <c:v>32</c:v>
                </c:pt>
                <c:pt idx="247">
                  <c:v>31</c:v>
                </c:pt>
                <c:pt idx="248">
                  <c:v>30</c:v>
                </c:pt>
                <c:pt idx="249">
                  <c:v>32</c:v>
                </c:pt>
                <c:pt idx="250">
                  <c:v>32</c:v>
                </c:pt>
                <c:pt idx="251">
                  <c:v>27</c:v>
                </c:pt>
                <c:pt idx="252">
                  <c:v>31.7</c:v>
                </c:pt>
                <c:pt idx="253">
                  <c:v>31.9</c:v>
                </c:pt>
                <c:pt idx="254">
                  <c:v>33</c:v>
                </c:pt>
                <c:pt idx="255">
                  <c:v>25.3</c:v>
                </c:pt>
                <c:pt idx="256">
                  <c:v>28.4</c:v>
                </c:pt>
                <c:pt idx="257">
                  <c:v>26</c:v>
                </c:pt>
                <c:pt idx="258">
                  <c:v>25</c:v>
                </c:pt>
                <c:pt idx="259">
                  <c:v>25.6</c:v>
                </c:pt>
                <c:pt idx="260">
                  <c:v>22.7</c:v>
                </c:pt>
                <c:pt idx="261">
                  <c:v>26</c:v>
                </c:pt>
                <c:pt idx="262">
                  <c:v>22</c:v>
                </c:pt>
                <c:pt idx="263">
                  <c:v>22</c:v>
                </c:pt>
                <c:pt idx="264">
                  <c:v>24</c:v>
                </c:pt>
                <c:pt idx="265">
                  <c:v>27.3</c:v>
                </c:pt>
                <c:pt idx="266">
                  <c:v>23.6</c:v>
                </c:pt>
                <c:pt idx="267">
                  <c:v>26.6</c:v>
                </c:pt>
                <c:pt idx="268">
                  <c:v>27.2</c:v>
                </c:pt>
                <c:pt idx="269">
                  <c:v>26.6</c:v>
                </c:pt>
                <c:pt idx="270">
                  <c:v>24</c:v>
                </c:pt>
                <c:pt idx="271">
                  <c:v>22</c:v>
                </c:pt>
                <c:pt idx="272">
                  <c:v>24</c:v>
                </c:pt>
                <c:pt idx="273">
                  <c:v>19</c:v>
                </c:pt>
                <c:pt idx="274">
                  <c:v>25</c:v>
                </c:pt>
                <c:pt idx="275">
                  <c:v>22</c:v>
                </c:pt>
                <c:pt idx="276">
                  <c:v>24</c:v>
                </c:pt>
                <c:pt idx="277">
                  <c:v>25</c:v>
                </c:pt>
                <c:pt idx="278">
                  <c:v>23</c:v>
                </c:pt>
                <c:pt idx="279">
                  <c:v>24.5</c:v>
                </c:pt>
                <c:pt idx="280">
                  <c:v>24</c:v>
                </c:pt>
                <c:pt idx="281">
                  <c:v>20</c:v>
                </c:pt>
                <c:pt idx="282">
                  <c:v>24.6</c:v>
                </c:pt>
                <c:pt idx="283">
                  <c:v>27.5</c:v>
                </c:pt>
                <c:pt idx="284">
                  <c:v>32</c:v>
                </c:pt>
                <c:pt idx="285">
                  <c:v>32</c:v>
                </c:pt>
                <c:pt idx="286">
                  <c:v>31.6</c:v>
                </c:pt>
                <c:pt idx="287">
                  <c:v>28</c:v>
                </c:pt>
                <c:pt idx="288">
                  <c:v>26.5</c:v>
                </c:pt>
                <c:pt idx="289">
                  <c:v>31.4</c:v>
                </c:pt>
                <c:pt idx="290">
                  <c:v>31</c:v>
                </c:pt>
                <c:pt idx="291">
                  <c:v>33</c:v>
                </c:pt>
                <c:pt idx="292">
                  <c:v>30.9</c:v>
                </c:pt>
                <c:pt idx="293">
                  <c:v>22.7</c:v>
                </c:pt>
                <c:pt idx="294">
                  <c:v>28.7</c:v>
                </c:pt>
                <c:pt idx="295">
                  <c:v>29.6</c:v>
                </c:pt>
                <c:pt idx="296">
                  <c:v>32.1</c:v>
                </c:pt>
                <c:pt idx="297">
                  <c:v>30.1</c:v>
                </c:pt>
                <c:pt idx="298">
                  <c:v>30.9</c:v>
                </c:pt>
                <c:pt idx="299">
                  <c:v>24.7</c:v>
                </c:pt>
                <c:pt idx="300">
                  <c:v>25.6</c:v>
                </c:pt>
                <c:pt idx="301">
                  <c:v>31.1</c:v>
                </c:pt>
                <c:pt idx="302">
                  <c:v>30.9</c:v>
                </c:pt>
                <c:pt idx="303">
                  <c:v>36.6</c:v>
                </c:pt>
                <c:pt idx="304">
                  <c:v>23.2</c:v>
                </c:pt>
                <c:pt idx="305">
                  <c:v>24.6</c:v>
                </c:pt>
                <c:pt idx="306">
                  <c:v>25</c:v>
                </c:pt>
                <c:pt idx="307">
                  <c:v>26.5</c:v>
                </c:pt>
                <c:pt idx="308">
                  <c:v>26</c:v>
                </c:pt>
                <c:pt idx="309">
                  <c:v>26.8</c:v>
                </c:pt>
                <c:pt idx="310">
                  <c:v>23.9</c:v>
                </c:pt>
                <c:pt idx="311">
                  <c:v>26.8</c:v>
                </c:pt>
                <c:pt idx="312">
                  <c:v>29</c:v>
                </c:pt>
                <c:pt idx="313">
                  <c:v>25</c:v>
                </c:pt>
                <c:pt idx="314">
                  <c:v>22.2</c:v>
                </c:pt>
                <c:pt idx="315">
                  <c:v>21.2</c:v>
                </c:pt>
                <c:pt idx="316">
                  <c:v>28.7</c:v>
                </c:pt>
                <c:pt idx="317">
                  <c:v>26</c:v>
                </c:pt>
                <c:pt idx="318">
                  <c:v>26.8</c:v>
                </c:pt>
                <c:pt idx="319">
                  <c:v>26.4</c:v>
                </c:pt>
                <c:pt idx="320">
                  <c:v>25.9</c:v>
                </c:pt>
                <c:pt idx="321">
                  <c:v>29.4</c:v>
                </c:pt>
                <c:pt idx="322">
                  <c:v>39.1</c:v>
                </c:pt>
                <c:pt idx="323">
                  <c:v>29.1</c:v>
                </c:pt>
                <c:pt idx="324">
                  <c:v>34.799999999999997</c:v>
                </c:pt>
                <c:pt idx="325">
                  <c:v>31.6</c:v>
                </c:pt>
                <c:pt idx="326">
                  <c:v>32.299999999999997</c:v>
                </c:pt>
                <c:pt idx="327">
                  <c:v>34</c:v>
                </c:pt>
                <c:pt idx="328">
                  <c:v>29.9</c:v>
                </c:pt>
                <c:pt idx="329">
                  <c:v>33.4</c:v>
                </c:pt>
                <c:pt idx="330">
                  <c:v>27.7</c:v>
                </c:pt>
                <c:pt idx="331">
                  <c:v>26.1</c:v>
                </c:pt>
                <c:pt idx="332">
                  <c:v>23.3</c:v>
                </c:pt>
                <c:pt idx="333">
                  <c:v>25.6</c:v>
                </c:pt>
                <c:pt idx="334">
                  <c:v>31.2</c:v>
                </c:pt>
                <c:pt idx="335">
                  <c:v>31.3</c:v>
                </c:pt>
                <c:pt idx="336">
                  <c:v>29.9</c:v>
                </c:pt>
                <c:pt idx="337">
                  <c:v>31.3</c:v>
                </c:pt>
                <c:pt idx="338">
                  <c:v>27.2</c:v>
                </c:pt>
                <c:pt idx="339">
                  <c:v>27.1</c:v>
                </c:pt>
                <c:pt idx="340">
                  <c:v>27.7</c:v>
                </c:pt>
                <c:pt idx="341">
                  <c:v>28.3</c:v>
                </c:pt>
                <c:pt idx="342">
                  <c:v>30</c:v>
                </c:pt>
                <c:pt idx="343">
                  <c:v>30.5</c:v>
                </c:pt>
                <c:pt idx="344">
                  <c:v>33.799999999999997</c:v>
                </c:pt>
                <c:pt idx="345">
                  <c:v>32.799999999999997</c:v>
                </c:pt>
                <c:pt idx="346">
                  <c:v>32.9</c:v>
                </c:pt>
                <c:pt idx="347">
                  <c:v>32.5</c:v>
                </c:pt>
                <c:pt idx="348">
                  <c:v>34.200000000000003</c:v>
                </c:pt>
                <c:pt idx="349">
                  <c:v>34.5</c:v>
                </c:pt>
                <c:pt idx="350">
                  <c:v>38.6</c:v>
                </c:pt>
                <c:pt idx="351">
                  <c:v>33.799999999999997</c:v>
                </c:pt>
                <c:pt idx="352">
                  <c:v>32.9</c:v>
                </c:pt>
                <c:pt idx="353">
                  <c:v>36.200000000000003</c:v>
                </c:pt>
                <c:pt idx="354">
                  <c:v>37.799999999999997</c:v>
                </c:pt>
                <c:pt idx="355">
                  <c:v>39.6</c:v>
                </c:pt>
                <c:pt idx="356">
                  <c:v>40.1</c:v>
                </c:pt>
                <c:pt idx="357">
                  <c:v>45</c:v>
                </c:pt>
                <c:pt idx="358">
                  <c:v>41.9</c:v>
                </c:pt>
                <c:pt idx="359">
                  <c:v>35.200000000000003</c:v>
                </c:pt>
                <c:pt idx="360">
                  <c:v>33.799999999999997</c:v>
                </c:pt>
                <c:pt idx="361">
                  <c:v>38.700000000000003</c:v>
                </c:pt>
                <c:pt idx="362">
                  <c:v>38.700000000000003</c:v>
                </c:pt>
                <c:pt idx="363">
                  <c:v>39.200000000000003</c:v>
                </c:pt>
                <c:pt idx="364">
                  <c:v>39.6</c:v>
                </c:pt>
                <c:pt idx="365">
                  <c:v>40</c:v>
                </c:pt>
                <c:pt idx="366">
                  <c:v>39.9</c:v>
                </c:pt>
                <c:pt idx="367">
                  <c:v>37.9</c:v>
                </c:pt>
                <c:pt idx="368">
                  <c:v>31.6</c:v>
                </c:pt>
                <c:pt idx="369">
                  <c:v>31</c:v>
                </c:pt>
                <c:pt idx="370">
                  <c:v>38.700000000000003</c:v>
                </c:pt>
                <c:pt idx="371">
                  <c:v>41.3</c:v>
                </c:pt>
                <c:pt idx="372">
                  <c:v>38</c:v>
                </c:pt>
                <c:pt idx="373">
                  <c:v>39.5</c:v>
                </c:pt>
                <c:pt idx="374">
                  <c:v>38.200000000000003</c:v>
                </c:pt>
                <c:pt idx="375">
                  <c:v>32.5</c:v>
                </c:pt>
                <c:pt idx="376">
                  <c:v>32.9</c:v>
                </c:pt>
                <c:pt idx="377">
                  <c:v>32.6</c:v>
                </c:pt>
                <c:pt idx="378">
                  <c:v>40</c:v>
                </c:pt>
                <c:pt idx="379">
                  <c:v>37.1</c:v>
                </c:pt>
                <c:pt idx="380">
                  <c:v>30.8</c:v>
                </c:pt>
                <c:pt idx="381">
                  <c:v>32.1</c:v>
                </c:pt>
                <c:pt idx="382">
                  <c:v>34.5</c:v>
                </c:pt>
                <c:pt idx="383">
                  <c:v>37</c:v>
                </c:pt>
                <c:pt idx="384">
                  <c:v>34.9</c:v>
                </c:pt>
                <c:pt idx="385">
                  <c:v>32.4</c:v>
                </c:pt>
                <c:pt idx="386">
                  <c:v>31.7</c:v>
                </c:pt>
                <c:pt idx="387">
                  <c:v>33.299999999999997</c:v>
                </c:pt>
                <c:pt idx="388">
                  <c:v>27.9</c:v>
                </c:pt>
                <c:pt idx="389">
                  <c:v>26.6</c:v>
                </c:pt>
                <c:pt idx="390">
                  <c:v>24.9</c:v>
                </c:pt>
                <c:pt idx="391">
                  <c:v>25</c:v>
                </c:pt>
                <c:pt idx="392">
                  <c:v>28.3</c:v>
                </c:pt>
                <c:pt idx="393">
                  <c:v>28.9</c:v>
                </c:pt>
                <c:pt idx="394">
                  <c:v>28.1</c:v>
                </c:pt>
                <c:pt idx="395">
                  <c:v>32.200000000000003</c:v>
                </c:pt>
                <c:pt idx="396">
                  <c:v>23.2</c:v>
                </c:pt>
                <c:pt idx="397">
                  <c:v>32.299999999999997</c:v>
                </c:pt>
                <c:pt idx="398">
                  <c:v>29.4</c:v>
                </c:pt>
                <c:pt idx="399">
                  <c:v>28.8</c:v>
                </c:pt>
                <c:pt idx="400">
                  <c:v>31.7</c:v>
                </c:pt>
                <c:pt idx="401">
                  <c:v>35.200000000000003</c:v>
                </c:pt>
                <c:pt idx="402">
                  <c:v>30.4</c:v>
                </c:pt>
                <c:pt idx="403">
                  <c:v>24.1</c:v>
                </c:pt>
                <c:pt idx="404">
                  <c:v>22.7</c:v>
                </c:pt>
                <c:pt idx="405">
                  <c:v>22.1</c:v>
                </c:pt>
                <c:pt idx="406">
                  <c:v>17.5</c:v>
                </c:pt>
                <c:pt idx="407">
                  <c:v>16.3</c:v>
                </c:pt>
                <c:pt idx="408">
                  <c:v>18.100000000000001</c:v>
                </c:pt>
                <c:pt idx="409">
                  <c:v>16.600000000000001</c:v>
                </c:pt>
                <c:pt idx="410">
                  <c:v>19.600000000000001</c:v>
                </c:pt>
                <c:pt idx="411">
                  <c:v>14</c:v>
                </c:pt>
                <c:pt idx="412">
                  <c:v>16.8</c:v>
                </c:pt>
                <c:pt idx="413">
                  <c:v>17.2</c:v>
                </c:pt>
                <c:pt idx="414">
                  <c:v>18.600000000000001</c:v>
                </c:pt>
                <c:pt idx="415">
                  <c:v>18.600000000000001</c:v>
                </c:pt>
                <c:pt idx="416">
                  <c:v>15.3</c:v>
                </c:pt>
                <c:pt idx="417">
                  <c:v>16.2</c:v>
                </c:pt>
                <c:pt idx="418">
                  <c:v>26.5</c:v>
                </c:pt>
                <c:pt idx="419">
                  <c:v>19.5</c:v>
                </c:pt>
                <c:pt idx="420">
                  <c:v>17.3</c:v>
                </c:pt>
                <c:pt idx="421">
                  <c:v>21.5</c:v>
                </c:pt>
                <c:pt idx="422">
                  <c:v>24</c:v>
                </c:pt>
                <c:pt idx="423">
                  <c:v>22.9</c:v>
                </c:pt>
                <c:pt idx="424">
                  <c:v>27.9</c:v>
                </c:pt>
                <c:pt idx="425">
                  <c:v>29.1</c:v>
                </c:pt>
                <c:pt idx="426">
                  <c:v>35</c:v>
                </c:pt>
                <c:pt idx="427">
                  <c:v>39</c:v>
                </c:pt>
                <c:pt idx="428">
                  <c:v>36</c:v>
                </c:pt>
                <c:pt idx="429">
                  <c:v>36.4</c:v>
                </c:pt>
                <c:pt idx="430">
                  <c:v>37</c:v>
                </c:pt>
                <c:pt idx="431">
                  <c:v>34.200000000000003</c:v>
                </c:pt>
                <c:pt idx="432">
                  <c:v>38</c:v>
                </c:pt>
                <c:pt idx="433">
                  <c:v>38.1</c:v>
                </c:pt>
                <c:pt idx="434">
                  <c:v>38.700000000000003</c:v>
                </c:pt>
                <c:pt idx="435">
                  <c:v>29.7</c:v>
                </c:pt>
                <c:pt idx="436">
                  <c:v>24.8</c:v>
                </c:pt>
                <c:pt idx="437">
                  <c:v>24.7</c:v>
                </c:pt>
                <c:pt idx="438">
                  <c:v>31.8</c:v>
                </c:pt>
                <c:pt idx="4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9A-4BE8-9839-E80EA778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072896"/>
        <c:axId val="233189760"/>
      </c:lineChart>
      <c:dateAx>
        <c:axId val="233072896"/>
        <c:scaling>
          <c:orientation val="minMax"/>
          <c:max val="44271"/>
          <c:min val="43831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Date</a:t>
                </a:r>
                <a:endParaRPr lang="zh-CN" sz="1200"/>
              </a:p>
            </c:rich>
          </c:tx>
          <c:layout>
            <c:manualLayout>
              <c:xMode val="edge"/>
              <c:yMode val="edge"/>
              <c:x val="0.45813902777777776"/>
              <c:y val="0.93279989447302614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zh-CN"/>
          </a:p>
        </c:txPr>
        <c:crossAx val="233189760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3189760"/>
        <c:scaling>
          <c:orientation val="minMax"/>
          <c:max val="500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 algn="ctr">
                  <a:defRPr sz="1200"/>
                </a:pPr>
                <a:r>
                  <a:rPr lang="en-US" sz="1200"/>
                  <a:t>COD </a:t>
                </a:r>
                <a:r>
                  <a:rPr lang="en-US" sz="1200" baseline="0"/>
                  <a:t> (</a:t>
                </a:r>
                <a:r>
                  <a:rPr lang="en-US" sz="1200"/>
                  <a:t>mg/L)</a:t>
                </a:r>
              </a:p>
            </c:rich>
          </c:tx>
          <c:layout>
            <c:manualLayout>
              <c:xMode val="edge"/>
              <c:yMode val="edge"/>
              <c:x val="1.9157828282829047E-3"/>
              <c:y val="0.38086083333334858"/>
            </c:manualLayout>
          </c:layout>
          <c:overlay val="0"/>
        </c:title>
        <c:numFmt formatCode="0_ " sourceLinked="1"/>
        <c:majorTickMark val="out"/>
        <c:minorTickMark val="none"/>
        <c:tickLblPos val="nextTo"/>
        <c:crossAx val="233072896"/>
        <c:crosses val="autoZero"/>
        <c:crossBetween val="between"/>
      </c:valAx>
      <c:spPr>
        <a:ln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8.8673333333333368E-2"/>
          <c:y val="0.11521000000000002"/>
          <c:w val="0.62537874999999998"/>
          <c:h val="5.5938888888888899E-2"/>
        </c:manualLayout>
      </c:layout>
      <c:overlay val="0"/>
      <c:spPr>
        <a:noFill/>
      </c:spPr>
    </c:legend>
    <c:plotVisOnly val="1"/>
    <c:dispBlanksAs val="gap"/>
    <c:showDLblsOverMax val="0"/>
  </c:chart>
  <c:txPr>
    <a:bodyPr/>
    <a:lstStyle/>
    <a:p>
      <a:pPr>
        <a:defRPr b="0">
          <a:latin typeface="Times New Roman" pitchFamily="18" charset="0"/>
          <a:cs typeface="Times New Roman" pitchFamily="18" charset="0"/>
        </a:defRPr>
      </a:pPr>
      <a:endParaRPr lang="zh-CN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en-US" sz="1400">
                <a:latin typeface="Times New Roman" pitchFamily="18" charset="0"/>
                <a:cs typeface="Times New Roman" pitchFamily="18" charset="0"/>
              </a:rPr>
              <a:t>NH</a:t>
            </a:r>
            <a:r>
              <a:rPr lang="en-US" altLang="en-US" sz="1400" baseline="-25000">
                <a:latin typeface="Times New Roman" pitchFamily="18" charset="0"/>
                <a:cs typeface="Times New Roman" pitchFamily="18" charset="0"/>
              </a:rPr>
              <a:t>3</a:t>
            </a:r>
            <a:r>
              <a:rPr lang="en-US" altLang="zh-CN" sz="1400">
                <a:latin typeface="Times New Roman" pitchFamily="18" charset="0"/>
                <a:cs typeface="Times New Roman" pitchFamily="18" charset="0"/>
              </a:rPr>
              <a:t>-N</a:t>
            </a:r>
            <a:endParaRPr lang="en-US" altLang="en-US" sz="1400">
              <a:latin typeface="Times New Roman" pitchFamily="18" charset="0"/>
              <a:cs typeface="Times New Roman" pitchFamily="18" charset="0"/>
            </a:endParaRPr>
          </a:p>
        </c:rich>
      </c:tx>
      <c:layout>
        <c:manualLayout>
          <c:xMode val="edge"/>
          <c:yMode val="edge"/>
          <c:x val="0.47819083333333334"/>
          <c:y val="4.738243911404700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692638888889524E-2"/>
          <c:y val="0.13295805718993406"/>
          <c:w val="0.84501402777777779"/>
          <c:h val="0.68318548779507404"/>
        </c:manualLayout>
      </c:layout>
      <c:lineChart>
        <c:grouping val="standard"/>
        <c:varyColors val="0"/>
        <c:ser>
          <c:idx val="0"/>
          <c:order val="0"/>
          <c:tx>
            <c:v>调节池TN</c:v>
          </c:tx>
          <c:spPr>
            <a:ln w="635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运行数据!$AA$7:$AA$446</c:f>
              <c:numCache>
                <c:formatCode>0.0_ </c:formatCode>
                <c:ptCount val="440"/>
                <c:pt idx="0">
                  <c:v>24.4</c:v>
                </c:pt>
                <c:pt idx="1">
                  <c:v>45.5</c:v>
                </c:pt>
                <c:pt idx="2">
                  <c:v>26.9</c:v>
                </c:pt>
                <c:pt idx="3">
                  <c:v>23.8</c:v>
                </c:pt>
                <c:pt idx="5">
                  <c:v>21.9</c:v>
                </c:pt>
                <c:pt idx="6">
                  <c:v>24.6</c:v>
                </c:pt>
                <c:pt idx="7">
                  <c:v>50.6</c:v>
                </c:pt>
                <c:pt idx="8">
                  <c:v>37.799999999999997</c:v>
                </c:pt>
                <c:pt idx="9">
                  <c:v>21.5</c:v>
                </c:pt>
                <c:pt idx="10">
                  <c:v>24.9</c:v>
                </c:pt>
                <c:pt idx="11">
                  <c:v>23.3</c:v>
                </c:pt>
                <c:pt idx="12">
                  <c:v>21.1</c:v>
                </c:pt>
                <c:pt idx="13">
                  <c:v>22.4</c:v>
                </c:pt>
                <c:pt idx="14">
                  <c:v>24</c:v>
                </c:pt>
                <c:pt idx="15" formatCode="#,##0.0_);\(#,##0.0\)">
                  <c:v>25.1</c:v>
                </c:pt>
                <c:pt idx="16">
                  <c:v>28.6</c:v>
                </c:pt>
                <c:pt idx="17">
                  <c:v>29</c:v>
                </c:pt>
                <c:pt idx="18">
                  <c:v>28.5</c:v>
                </c:pt>
                <c:pt idx="19">
                  <c:v>30.8</c:v>
                </c:pt>
                <c:pt idx="20">
                  <c:v>30</c:v>
                </c:pt>
                <c:pt idx="21">
                  <c:v>23.1</c:v>
                </c:pt>
                <c:pt idx="26">
                  <c:v>21.3</c:v>
                </c:pt>
                <c:pt idx="28">
                  <c:v>20.6</c:v>
                </c:pt>
                <c:pt idx="30">
                  <c:v>27.4</c:v>
                </c:pt>
                <c:pt idx="34">
                  <c:v>35.5</c:v>
                </c:pt>
                <c:pt idx="38">
                  <c:v>57.8</c:v>
                </c:pt>
                <c:pt idx="46">
                  <c:v>46.9</c:v>
                </c:pt>
                <c:pt idx="49">
                  <c:v>21.9</c:v>
                </c:pt>
                <c:pt idx="50">
                  <c:v>19.3</c:v>
                </c:pt>
                <c:pt idx="51">
                  <c:v>16.5</c:v>
                </c:pt>
                <c:pt idx="52">
                  <c:v>18.8</c:v>
                </c:pt>
                <c:pt idx="53">
                  <c:v>21.7</c:v>
                </c:pt>
                <c:pt idx="54">
                  <c:v>16.100000000000001</c:v>
                </c:pt>
                <c:pt idx="55">
                  <c:v>16.100000000000001</c:v>
                </c:pt>
                <c:pt idx="56">
                  <c:v>16.5</c:v>
                </c:pt>
                <c:pt idx="57">
                  <c:v>16.100000000000001</c:v>
                </c:pt>
                <c:pt idx="58">
                  <c:v>15.5</c:v>
                </c:pt>
                <c:pt idx="59">
                  <c:v>16</c:v>
                </c:pt>
                <c:pt idx="60">
                  <c:v>13.3</c:v>
                </c:pt>
                <c:pt idx="61">
                  <c:v>15.4</c:v>
                </c:pt>
                <c:pt idx="62">
                  <c:v>15.3</c:v>
                </c:pt>
                <c:pt idx="63">
                  <c:v>12.6</c:v>
                </c:pt>
                <c:pt idx="64">
                  <c:v>15.7</c:v>
                </c:pt>
                <c:pt idx="65">
                  <c:v>16</c:v>
                </c:pt>
                <c:pt idx="66">
                  <c:v>14.5</c:v>
                </c:pt>
                <c:pt idx="67">
                  <c:v>15.2</c:v>
                </c:pt>
                <c:pt idx="68">
                  <c:v>13.6</c:v>
                </c:pt>
                <c:pt idx="69">
                  <c:v>14.2</c:v>
                </c:pt>
                <c:pt idx="70">
                  <c:v>15.5</c:v>
                </c:pt>
                <c:pt idx="71">
                  <c:v>14.1</c:v>
                </c:pt>
                <c:pt idx="72">
                  <c:v>16.100000000000001</c:v>
                </c:pt>
                <c:pt idx="73">
                  <c:v>17.399999999999999</c:v>
                </c:pt>
                <c:pt idx="74">
                  <c:v>15.8</c:v>
                </c:pt>
                <c:pt idx="75">
                  <c:v>14.6</c:v>
                </c:pt>
                <c:pt idx="76">
                  <c:v>15.4</c:v>
                </c:pt>
                <c:pt idx="77">
                  <c:v>17.899999999999999</c:v>
                </c:pt>
                <c:pt idx="78">
                  <c:v>18.899999999999999</c:v>
                </c:pt>
                <c:pt idx="79">
                  <c:v>18.8</c:v>
                </c:pt>
                <c:pt idx="80">
                  <c:v>19.600000000000001</c:v>
                </c:pt>
                <c:pt idx="81">
                  <c:v>21.2</c:v>
                </c:pt>
                <c:pt idx="82">
                  <c:v>22.6</c:v>
                </c:pt>
                <c:pt idx="83">
                  <c:v>18.399999999999999</c:v>
                </c:pt>
                <c:pt idx="84">
                  <c:v>19.5</c:v>
                </c:pt>
                <c:pt idx="85">
                  <c:v>19.600000000000001</c:v>
                </c:pt>
                <c:pt idx="86">
                  <c:v>18.7</c:v>
                </c:pt>
                <c:pt idx="87">
                  <c:v>16.5</c:v>
                </c:pt>
                <c:pt idx="88">
                  <c:v>20.5</c:v>
                </c:pt>
                <c:pt idx="89">
                  <c:v>23.3</c:v>
                </c:pt>
                <c:pt idx="90">
                  <c:v>22.8</c:v>
                </c:pt>
                <c:pt idx="92">
                  <c:v>19.100000000000001</c:v>
                </c:pt>
                <c:pt idx="93">
                  <c:v>23.2</c:v>
                </c:pt>
                <c:pt idx="94">
                  <c:v>26.9</c:v>
                </c:pt>
                <c:pt idx="95">
                  <c:v>26.5</c:v>
                </c:pt>
                <c:pt idx="96">
                  <c:v>19.989999999999998</c:v>
                </c:pt>
                <c:pt idx="97">
                  <c:v>20.9</c:v>
                </c:pt>
                <c:pt idx="98">
                  <c:v>25</c:v>
                </c:pt>
                <c:pt idx="99">
                  <c:v>18</c:v>
                </c:pt>
                <c:pt idx="100">
                  <c:v>21.9</c:v>
                </c:pt>
                <c:pt idx="101">
                  <c:v>28.9</c:v>
                </c:pt>
                <c:pt idx="110">
                  <c:v>27.5</c:v>
                </c:pt>
                <c:pt idx="112">
                  <c:v>26.5</c:v>
                </c:pt>
                <c:pt idx="113">
                  <c:v>20.399999999999999</c:v>
                </c:pt>
                <c:pt idx="114">
                  <c:v>24.3</c:v>
                </c:pt>
                <c:pt idx="115">
                  <c:v>24.2</c:v>
                </c:pt>
                <c:pt idx="116">
                  <c:v>19.7</c:v>
                </c:pt>
                <c:pt idx="117">
                  <c:v>18.7</c:v>
                </c:pt>
                <c:pt idx="118">
                  <c:v>19.100000000000001</c:v>
                </c:pt>
                <c:pt idx="119">
                  <c:v>22.1</c:v>
                </c:pt>
                <c:pt idx="120">
                  <c:v>29.4</c:v>
                </c:pt>
                <c:pt idx="121">
                  <c:v>14.3</c:v>
                </c:pt>
                <c:pt idx="122">
                  <c:v>14.1</c:v>
                </c:pt>
                <c:pt idx="123">
                  <c:v>14.1</c:v>
                </c:pt>
                <c:pt idx="124">
                  <c:v>14.8</c:v>
                </c:pt>
                <c:pt idx="125">
                  <c:v>15.4</c:v>
                </c:pt>
                <c:pt idx="126">
                  <c:v>17</c:v>
                </c:pt>
                <c:pt idx="127">
                  <c:v>18.8</c:v>
                </c:pt>
                <c:pt idx="128">
                  <c:v>19.7</c:v>
                </c:pt>
                <c:pt idx="129">
                  <c:v>13.7</c:v>
                </c:pt>
                <c:pt idx="130">
                  <c:v>13.5</c:v>
                </c:pt>
                <c:pt idx="131">
                  <c:v>11.4</c:v>
                </c:pt>
                <c:pt idx="132">
                  <c:v>11.1</c:v>
                </c:pt>
                <c:pt idx="133">
                  <c:v>15.7</c:v>
                </c:pt>
                <c:pt idx="134">
                  <c:v>8.5</c:v>
                </c:pt>
                <c:pt idx="135">
                  <c:v>11</c:v>
                </c:pt>
                <c:pt idx="136">
                  <c:v>25.8</c:v>
                </c:pt>
                <c:pt idx="137">
                  <c:v>14.1</c:v>
                </c:pt>
                <c:pt idx="138">
                  <c:v>16.7</c:v>
                </c:pt>
                <c:pt idx="139">
                  <c:v>16.100000000000001</c:v>
                </c:pt>
                <c:pt idx="140">
                  <c:v>42.2</c:v>
                </c:pt>
                <c:pt idx="141">
                  <c:v>8.6</c:v>
                </c:pt>
                <c:pt idx="142">
                  <c:v>11.3</c:v>
                </c:pt>
                <c:pt idx="143">
                  <c:v>20.7</c:v>
                </c:pt>
                <c:pt idx="144">
                  <c:v>22.3</c:v>
                </c:pt>
                <c:pt idx="145">
                  <c:v>20.8</c:v>
                </c:pt>
                <c:pt idx="146">
                  <c:v>14.4</c:v>
                </c:pt>
                <c:pt idx="147">
                  <c:v>38.799999999999997</c:v>
                </c:pt>
                <c:pt idx="148">
                  <c:v>10.5</c:v>
                </c:pt>
                <c:pt idx="149">
                  <c:v>10.1</c:v>
                </c:pt>
                <c:pt idx="150">
                  <c:v>12.8</c:v>
                </c:pt>
                <c:pt idx="151">
                  <c:v>9.1</c:v>
                </c:pt>
                <c:pt idx="152">
                  <c:v>12.4</c:v>
                </c:pt>
                <c:pt idx="153">
                  <c:v>8.5</c:v>
                </c:pt>
                <c:pt idx="154">
                  <c:v>10.4</c:v>
                </c:pt>
                <c:pt idx="155">
                  <c:v>12.5</c:v>
                </c:pt>
                <c:pt idx="156">
                  <c:v>10.6</c:v>
                </c:pt>
                <c:pt idx="157">
                  <c:v>8.6999999999999993</c:v>
                </c:pt>
                <c:pt idx="158">
                  <c:v>8.3000000000000007</c:v>
                </c:pt>
                <c:pt idx="159">
                  <c:v>13.3</c:v>
                </c:pt>
                <c:pt idx="160">
                  <c:v>15.3</c:v>
                </c:pt>
                <c:pt idx="161">
                  <c:v>19.899999999999999</c:v>
                </c:pt>
                <c:pt idx="162">
                  <c:v>15.5</c:v>
                </c:pt>
                <c:pt idx="163">
                  <c:v>26.4</c:v>
                </c:pt>
                <c:pt idx="164">
                  <c:v>19.8</c:v>
                </c:pt>
                <c:pt idx="165">
                  <c:v>16.3</c:v>
                </c:pt>
                <c:pt idx="166">
                  <c:v>15.6</c:v>
                </c:pt>
                <c:pt idx="167">
                  <c:v>20.8</c:v>
                </c:pt>
                <c:pt idx="168">
                  <c:v>14.4</c:v>
                </c:pt>
                <c:pt idx="169">
                  <c:v>13.2</c:v>
                </c:pt>
                <c:pt idx="170">
                  <c:v>14.4</c:v>
                </c:pt>
                <c:pt idx="171">
                  <c:v>11.7</c:v>
                </c:pt>
                <c:pt idx="172">
                  <c:v>12.3</c:v>
                </c:pt>
                <c:pt idx="173">
                  <c:v>14.9</c:v>
                </c:pt>
                <c:pt idx="174">
                  <c:v>11.9</c:v>
                </c:pt>
                <c:pt idx="175">
                  <c:v>15.1</c:v>
                </c:pt>
                <c:pt idx="176">
                  <c:v>16.7</c:v>
                </c:pt>
                <c:pt idx="177">
                  <c:v>17.22</c:v>
                </c:pt>
                <c:pt idx="178">
                  <c:v>14</c:v>
                </c:pt>
                <c:pt idx="179">
                  <c:v>16.7</c:v>
                </c:pt>
                <c:pt idx="180">
                  <c:v>17.899999999999999</c:v>
                </c:pt>
                <c:pt idx="181">
                  <c:v>14.7</c:v>
                </c:pt>
                <c:pt idx="182">
                  <c:v>15.5</c:v>
                </c:pt>
                <c:pt idx="184">
                  <c:v>19.3</c:v>
                </c:pt>
                <c:pt idx="186">
                  <c:v>14.1</c:v>
                </c:pt>
                <c:pt idx="187">
                  <c:v>12.3</c:v>
                </c:pt>
                <c:pt idx="188">
                  <c:v>21.6</c:v>
                </c:pt>
                <c:pt idx="189">
                  <c:v>21.2</c:v>
                </c:pt>
                <c:pt idx="190">
                  <c:v>23.9</c:v>
                </c:pt>
                <c:pt idx="191">
                  <c:v>21.7</c:v>
                </c:pt>
                <c:pt idx="192">
                  <c:v>25</c:v>
                </c:pt>
                <c:pt idx="193">
                  <c:v>24.2</c:v>
                </c:pt>
                <c:pt idx="194">
                  <c:v>24</c:v>
                </c:pt>
                <c:pt idx="195">
                  <c:v>27.9</c:v>
                </c:pt>
                <c:pt idx="196">
                  <c:v>27</c:v>
                </c:pt>
                <c:pt idx="197">
                  <c:v>37.299999999999997</c:v>
                </c:pt>
                <c:pt idx="198">
                  <c:v>41.4</c:v>
                </c:pt>
                <c:pt idx="199">
                  <c:v>36.9</c:v>
                </c:pt>
                <c:pt idx="200">
                  <c:v>41.3</c:v>
                </c:pt>
                <c:pt idx="201">
                  <c:v>44.3</c:v>
                </c:pt>
                <c:pt idx="202">
                  <c:v>32.299999999999997</c:v>
                </c:pt>
                <c:pt idx="203">
                  <c:v>30.3</c:v>
                </c:pt>
                <c:pt idx="204">
                  <c:v>29.6</c:v>
                </c:pt>
                <c:pt idx="205">
                  <c:v>28.1</c:v>
                </c:pt>
                <c:pt idx="206">
                  <c:v>27.8</c:v>
                </c:pt>
                <c:pt idx="207">
                  <c:v>28</c:v>
                </c:pt>
                <c:pt idx="208">
                  <c:v>28.5</c:v>
                </c:pt>
                <c:pt idx="209">
                  <c:v>28.4</c:v>
                </c:pt>
                <c:pt idx="210">
                  <c:v>26</c:v>
                </c:pt>
                <c:pt idx="211">
                  <c:v>26.2</c:v>
                </c:pt>
                <c:pt idx="212">
                  <c:v>25.4</c:v>
                </c:pt>
                <c:pt idx="213">
                  <c:v>23.7</c:v>
                </c:pt>
                <c:pt idx="214">
                  <c:v>27.8</c:v>
                </c:pt>
                <c:pt idx="215">
                  <c:v>23</c:v>
                </c:pt>
                <c:pt idx="216">
                  <c:v>24.2</c:v>
                </c:pt>
                <c:pt idx="217">
                  <c:v>23.1</c:v>
                </c:pt>
                <c:pt idx="218">
                  <c:v>24</c:v>
                </c:pt>
                <c:pt idx="219">
                  <c:v>22.2</c:v>
                </c:pt>
                <c:pt idx="220">
                  <c:v>20.9</c:v>
                </c:pt>
                <c:pt idx="221">
                  <c:v>24.5</c:v>
                </c:pt>
                <c:pt idx="222">
                  <c:v>19.3</c:v>
                </c:pt>
                <c:pt idx="223">
                  <c:v>23.5</c:v>
                </c:pt>
                <c:pt idx="224">
                  <c:v>22.9</c:v>
                </c:pt>
                <c:pt idx="225">
                  <c:v>23</c:v>
                </c:pt>
                <c:pt idx="226">
                  <c:v>22.4</c:v>
                </c:pt>
                <c:pt idx="227">
                  <c:v>22.7</c:v>
                </c:pt>
                <c:pt idx="228">
                  <c:v>22.1</c:v>
                </c:pt>
                <c:pt idx="229">
                  <c:v>21</c:v>
                </c:pt>
                <c:pt idx="230">
                  <c:v>20.7</c:v>
                </c:pt>
                <c:pt idx="231">
                  <c:v>22.4</c:v>
                </c:pt>
                <c:pt idx="232">
                  <c:v>22.8</c:v>
                </c:pt>
                <c:pt idx="233">
                  <c:v>22.3</c:v>
                </c:pt>
                <c:pt idx="234">
                  <c:v>19.5</c:v>
                </c:pt>
                <c:pt idx="235">
                  <c:v>18.3</c:v>
                </c:pt>
                <c:pt idx="236">
                  <c:v>20.399999999999999</c:v>
                </c:pt>
                <c:pt idx="237">
                  <c:v>28.4</c:v>
                </c:pt>
                <c:pt idx="238">
                  <c:v>18.5</c:v>
                </c:pt>
                <c:pt idx="239">
                  <c:v>23</c:v>
                </c:pt>
                <c:pt idx="240">
                  <c:v>20</c:v>
                </c:pt>
                <c:pt idx="241">
                  <c:v>24.2</c:v>
                </c:pt>
                <c:pt idx="242">
                  <c:v>20.2</c:v>
                </c:pt>
                <c:pt idx="243">
                  <c:v>19.899999999999999</c:v>
                </c:pt>
                <c:pt idx="244">
                  <c:v>17.3</c:v>
                </c:pt>
                <c:pt idx="245">
                  <c:v>18.100000000000001</c:v>
                </c:pt>
                <c:pt idx="246">
                  <c:v>19.399999999999999</c:v>
                </c:pt>
                <c:pt idx="247">
                  <c:v>22.9</c:v>
                </c:pt>
                <c:pt idx="248">
                  <c:v>19.600000000000001</c:v>
                </c:pt>
                <c:pt idx="249">
                  <c:v>21.8</c:v>
                </c:pt>
                <c:pt idx="250">
                  <c:v>21.8</c:v>
                </c:pt>
                <c:pt idx="251">
                  <c:v>21.2</c:v>
                </c:pt>
                <c:pt idx="252">
                  <c:v>18.100000000000001</c:v>
                </c:pt>
                <c:pt idx="253">
                  <c:v>15</c:v>
                </c:pt>
                <c:pt idx="254">
                  <c:v>15</c:v>
                </c:pt>
                <c:pt idx="255">
                  <c:v>11.6</c:v>
                </c:pt>
                <c:pt idx="256">
                  <c:v>13</c:v>
                </c:pt>
                <c:pt idx="257">
                  <c:v>15.3</c:v>
                </c:pt>
                <c:pt idx="258">
                  <c:v>17.399999999999999</c:v>
                </c:pt>
                <c:pt idx="259">
                  <c:v>16.8</c:v>
                </c:pt>
                <c:pt idx="260">
                  <c:v>17.3</c:v>
                </c:pt>
                <c:pt idx="261">
                  <c:v>18.3</c:v>
                </c:pt>
                <c:pt idx="262">
                  <c:v>22.1</c:v>
                </c:pt>
                <c:pt idx="263">
                  <c:v>20.9</c:v>
                </c:pt>
                <c:pt idx="264">
                  <c:v>22.3</c:v>
                </c:pt>
                <c:pt idx="265">
                  <c:v>12.6</c:v>
                </c:pt>
                <c:pt idx="266">
                  <c:v>32.299999999999997</c:v>
                </c:pt>
                <c:pt idx="267">
                  <c:v>32.799999999999997</c:v>
                </c:pt>
                <c:pt idx="268">
                  <c:v>22.7</c:v>
                </c:pt>
                <c:pt idx="269">
                  <c:v>23.6</c:v>
                </c:pt>
                <c:pt idx="270">
                  <c:v>34.5</c:v>
                </c:pt>
                <c:pt idx="271">
                  <c:v>22.3</c:v>
                </c:pt>
                <c:pt idx="272">
                  <c:v>23</c:v>
                </c:pt>
                <c:pt idx="273">
                  <c:v>20.9</c:v>
                </c:pt>
                <c:pt idx="274">
                  <c:v>24</c:v>
                </c:pt>
                <c:pt idx="275">
                  <c:v>21.6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19.3</c:v>
                </c:pt>
                <c:pt idx="279">
                  <c:v>22.5</c:v>
                </c:pt>
                <c:pt idx="280">
                  <c:v>23.9</c:v>
                </c:pt>
                <c:pt idx="281">
                  <c:v>22.1</c:v>
                </c:pt>
                <c:pt idx="282">
                  <c:v>22.7</c:v>
                </c:pt>
                <c:pt idx="283">
                  <c:v>20.7</c:v>
                </c:pt>
                <c:pt idx="284">
                  <c:v>24.4</c:v>
                </c:pt>
                <c:pt idx="285">
                  <c:v>20.399999999999999</c:v>
                </c:pt>
                <c:pt idx="286">
                  <c:v>25.7</c:v>
                </c:pt>
                <c:pt idx="287">
                  <c:v>30.1</c:v>
                </c:pt>
                <c:pt idx="288">
                  <c:v>25.4</c:v>
                </c:pt>
                <c:pt idx="289">
                  <c:v>22.5</c:v>
                </c:pt>
                <c:pt idx="290">
                  <c:v>24.9</c:v>
                </c:pt>
                <c:pt idx="291">
                  <c:v>21.3</c:v>
                </c:pt>
                <c:pt idx="292">
                  <c:v>20.399999999999999</c:v>
                </c:pt>
                <c:pt idx="293">
                  <c:v>24.6</c:v>
                </c:pt>
                <c:pt idx="294">
                  <c:v>20.7</c:v>
                </c:pt>
                <c:pt idx="295">
                  <c:v>20.5</c:v>
                </c:pt>
                <c:pt idx="296">
                  <c:v>29.8</c:v>
                </c:pt>
                <c:pt idx="297">
                  <c:v>19.8</c:v>
                </c:pt>
                <c:pt idx="298">
                  <c:v>21.8</c:v>
                </c:pt>
                <c:pt idx="299">
                  <c:v>19</c:v>
                </c:pt>
                <c:pt idx="300">
                  <c:v>26.8</c:v>
                </c:pt>
                <c:pt idx="301">
                  <c:v>27.1</c:v>
                </c:pt>
                <c:pt idx="302">
                  <c:v>32.799999999999997</c:v>
                </c:pt>
                <c:pt idx="303">
                  <c:v>28.8</c:v>
                </c:pt>
                <c:pt idx="304">
                  <c:v>28.2</c:v>
                </c:pt>
                <c:pt idx="305">
                  <c:v>31.4</c:v>
                </c:pt>
                <c:pt idx="306">
                  <c:v>33.799999999999997</c:v>
                </c:pt>
                <c:pt idx="307">
                  <c:v>28.4</c:v>
                </c:pt>
                <c:pt idx="308">
                  <c:v>35</c:v>
                </c:pt>
                <c:pt idx="309">
                  <c:v>26.9</c:v>
                </c:pt>
                <c:pt idx="310">
                  <c:v>27.4</c:v>
                </c:pt>
                <c:pt idx="311">
                  <c:v>32.5</c:v>
                </c:pt>
                <c:pt idx="312">
                  <c:v>25</c:v>
                </c:pt>
                <c:pt idx="313">
                  <c:v>26</c:v>
                </c:pt>
                <c:pt idx="314">
                  <c:v>36.5</c:v>
                </c:pt>
                <c:pt idx="315">
                  <c:v>33.700000000000003</c:v>
                </c:pt>
                <c:pt idx="316">
                  <c:v>27.6</c:v>
                </c:pt>
                <c:pt idx="317">
                  <c:v>27.4</c:v>
                </c:pt>
                <c:pt idx="318">
                  <c:v>25.8</c:v>
                </c:pt>
                <c:pt idx="319">
                  <c:v>24.9</c:v>
                </c:pt>
                <c:pt idx="320">
                  <c:v>26.4</c:v>
                </c:pt>
                <c:pt idx="321">
                  <c:v>19.399999999999999</c:v>
                </c:pt>
                <c:pt idx="322">
                  <c:v>19.600000000000001</c:v>
                </c:pt>
                <c:pt idx="323">
                  <c:v>20.3</c:v>
                </c:pt>
                <c:pt idx="324">
                  <c:v>17.8</c:v>
                </c:pt>
                <c:pt idx="325">
                  <c:v>17</c:v>
                </c:pt>
                <c:pt idx="326">
                  <c:v>15.9</c:v>
                </c:pt>
                <c:pt idx="327">
                  <c:v>20.9</c:v>
                </c:pt>
                <c:pt idx="328">
                  <c:v>21.6</c:v>
                </c:pt>
                <c:pt idx="329">
                  <c:v>25.6</c:v>
                </c:pt>
                <c:pt idx="330">
                  <c:v>27</c:v>
                </c:pt>
                <c:pt idx="331">
                  <c:v>21.9</c:v>
                </c:pt>
                <c:pt idx="332">
                  <c:v>20.6</c:v>
                </c:pt>
                <c:pt idx="333">
                  <c:v>20.399999999999999</c:v>
                </c:pt>
                <c:pt idx="334">
                  <c:v>20.9</c:v>
                </c:pt>
                <c:pt idx="335">
                  <c:v>19.399999999999999</c:v>
                </c:pt>
                <c:pt idx="336">
                  <c:v>21.4</c:v>
                </c:pt>
                <c:pt idx="337">
                  <c:v>22.8</c:v>
                </c:pt>
                <c:pt idx="338">
                  <c:v>16.899999999999999</c:v>
                </c:pt>
                <c:pt idx="339">
                  <c:v>17.7</c:v>
                </c:pt>
                <c:pt idx="340">
                  <c:v>16.600000000000001</c:v>
                </c:pt>
                <c:pt idx="341">
                  <c:v>16.600000000000001</c:v>
                </c:pt>
                <c:pt idx="342">
                  <c:v>17.7</c:v>
                </c:pt>
                <c:pt idx="343">
                  <c:v>16.2</c:v>
                </c:pt>
                <c:pt idx="344">
                  <c:v>20.7</c:v>
                </c:pt>
                <c:pt idx="345">
                  <c:v>18.3</c:v>
                </c:pt>
                <c:pt idx="346">
                  <c:v>19</c:v>
                </c:pt>
                <c:pt idx="347">
                  <c:v>20.8</c:v>
                </c:pt>
                <c:pt idx="348">
                  <c:v>16.600000000000001</c:v>
                </c:pt>
                <c:pt idx="349">
                  <c:v>23.4</c:v>
                </c:pt>
                <c:pt idx="350">
                  <c:v>26.1</c:v>
                </c:pt>
                <c:pt idx="351">
                  <c:v>25.5</c:v>
                </c:pt>
                <c:pt idx="352">
                  <c:v>25</c:v>
                </c:pt>
                <c:pt idx="353">
                  <c:v>24.5</c:v>
                </c:pt>
                <c:pt idx="354">
                  <c:v>22.8</c:v>
                </c:pt>
                <c:pt idx="355">
                  <c:v>24.1</c:v>
                </c:pt>
                <c:pt idx="356">
                  <c:v>24.1</c:v>
                </c:pt>
                <c:pt idx="357">
                  <c:v>24.4</c:v>
                </c:pt>
                <c:pt idx="358">
                  <c:v>23.5</c:v>
                </c:pt>
                <c:pt idx="359">
                  <c:v>26.3</c:v>
                </c:pt>
                <c:pt idx="360">
                  <c:v>23.4</c:v>
                </c:pt>
                <c:pt idx="361">
                  <c:v>29</c:v>
                </c:pt>
                <c:pt idx="362">
                  <c:v>21.6</c:v>
                </c:pt>
                <c:pt idx="363">
                  <c:v>28.5</c:v>
                </c:pt>
                <c:pt idx="364">
                  <c:v>24.2</c:v>
                </c:pt>
                <c:pt idx="365">
                  <c:v>22.4</c:v>
                </c:pt>
                <c:pt idx="366">
                  <c:v>14.6</c:v>
                </c:pt>
                <c:pt idx="367">
                  <c:v>17.8</c:v>
                </c:pt>
                <c:pt idx="368">
                  <c:v>16.600000000000001</c:v>
                </c:pt>
                <c:pt idx="369">
                  <c:v>16</c:v>
                </c:pt>
                <c:pt idx="370">
                  <c:v>17.5</c:v>
                </c:pt>
                <c:pt idx="371">
                  <c:v>19.2</c:v>
                </c:pt>
                <c:pt idx="372">
                  <c:v>20.8</c:v>
                </c:pt>
                <c:pt idx="373">
                  <c:v>22.7</c:v>
                </c:pt>
                <c:pt idx="374">
                  <c:v>20.3</c:v>
                </c:pt>
                <c:pt idx="375">
                  <c:v>24.2</c:v>
                </c:pt>
                <c:pt idx="376">
                  <c:v>19.5</c:v>
                </c:pt>
                <c:pt idx="377">
                  <c:v>18.899999999999999</c:v>
                </c:pt>
                <c:pt idx="378">
                  <c:v>18.3</c:v>
                </c:pt>
                <c:pt idx="379">
                  <c:v>21.3</c:v>
                </c:pt>
                <c:pt idx="380">
                  <c:v>14.9</c:v>
                </c:pt>
                <c:pt idx="381">
                  <c:v>14.3</c:v>
                </c:pt>
                <c:pt idx="382">
                  <c:v>14.5</c:v>
                </c:pt>
                <c:pt idx="383">
                  <c:v>17.600000000000001</c:v>
                </c:pt>
                <c:pt idx="384">
                  <c:v>14.6</c:v>
                </c:pt>
                <c:pt idx="385">
                  <c:v>15.6</c:v>
                </c:pt>
                <c:pt idx="386">
                  <c:v>13.8</c:v>
                </c:pt>
                <c:pt idx="387">
                  <c:v>16.3</c:v>
                </c:pt>
                <c:pt idx="388">
                  <c:v>16.2</c:v>
                </c:pt>
                <c:pt idx="389">
                  <c:v>17.7</c:v>
                </c:pt>
                <c:pt idx="390">
                  <c:v>16.5</c:v>
                </c:pt>
                <c:pt idx="391">
                  <c:v>14.7</c:v>
                </c:pt>
                <c:pt idx="392">
                  <c:v>17.5</c:v>
                </c:pt>
                <c:pt idx="393">
                  <c:v>16.899999999999999</c:v>
                </c:pt>
                <c:pt idx="394">
                  <c:v>16.399999999999999</c:v>
                </c:pt>
                <c:pt idx="395">
                  <c:v>15.4</c:v>
                </c:pt>
                <c:pt idx="396">
                  <c:v>16.8</c:v>
                </c:pt>
                <c:pt idx="397">
                  <c:v>18.899999999999999</c:v>
                </c:pt>
                <c:pt idx="398">
                  <c:v>16.2</c:v>
                </c:pt>
                <c:pt idx="399">
                  <c:v>15.6</c:v>
                </c:pt>
                <c:pt idx="400">
                  <c:v>15</c:v>
                </c:pt>
                <c:pt idx="401">
                  <c:v>8.5</c:v>
                </c:pt>
                <c:pt idx="402">
                  <c:v>26.5</c:v>
                </c:pt>
                <c:pt idx="403">
                  <c:v>7.2</c:v>
                </c:pt>
                <c:pt idx="404">
                  <c:v>9.1999999999999993</c:v>
                </c:pt>
                <c:pt idx="405">
                  <c:v>8.9</c:v>
                </c:pt>
                <c:pt idx="406">
                  <c:v>10.199999999999999</c:v>
                </c:pt>
                <c:pt idx="407">
                  <c:v>11.4</c:v>
                </c:pt>
                <c:pt idx="408">
                  <c:v>10.7</c:v>
                </c:pt>
                <c:pt idx="409">
                  <c:v>10.6</c:v>
                </c:pt>
                <c:pt idx="410">
                  <c:v>12.2</c:v>
                </c:pt>
                <c:pt idx="411">
                  <c:v>9.1999999999999993</c:v>
                </c:pt>
                <c:pt idx="412">
                  <c:v>10</c:v>
                </c:pt>
                <c:pt idx="413">
                  <c:v>7.4</c:v>
                </c:pt>
                <c:pt idx="414">
                  <c:v>9.5</c:v>
                </c:pt>
                <c:pt idx="415">
                  <c:v>9.8000000000000007</c:v>
                </c:pt>
                <c:pt idx="416">
                  <c:v>12</c:v>
                </c:pt>
                <c:pt idx="417">
                  <c:v>11.2</c:v>
                </c:pt>
                <c:pt idx="418">
                  <c:v>9.6</c:v>
                </c:pt>
                <c:pt idx="419">
                  <c:v>13</c:v>
                </c:pt>
                <c:pt idx="420">
                  <c:v>10.199999999999999</c:v>
                </c:pt>
                <c:pt idx="421">
                  <c:v>12.1</c:v>
                </c:pt>
                <c:pt idx="422">
                  <c:v>13</c:v>
                </c:pt>
                <c:pt idx="423">
                  <c:v>11.1</c:v>
                </c:pt>
                <c:pt idx="426">
                  <c:v>17.2</c:v>
                </c:pt>
                <c:pt idx="427">
                  <c:v>16.399999999999999</c:v>
                </c:pt>
                <c:pt idx="428">
                  <c:v>23.1</c:v>
                </c:pt>
                <c:pt idx="429">
                  <c:v>24</c:v>
                </c:pt>
                <c:pt idx="430">
                  <c:v>26</c:v>
                </c:pt>
                <c:pt idx="431">
                  <c:v>23</c:v>
                </c:pt>
                <c:pt idx="432">
                  <c:v>25.7</c:v>
                </c:pt>
                <c:pt idx="433">
                  <c:v>24.4</c:v>
                </c:pt>
                <c:pt idx="434">
                  <c:v>23.8</c:v>
                </c:pt>
                <c:pt idx="435">
                  <c:v>23</c:v>
                </c:pt>
                <c:pt idx="436">
                  <c:v>26.1</c:v>
                </c:pt>
                <c:pt idx="437">
                  <c:v>22.6</c:v>
                </c:pt>
                <c:pt idx="438">
                  <c:v>19.899999999999999</c:v>
                </c:pt>
                <c:pt idx="439">
                  <c:v>21.6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68-4A09-A2CA-E9420AE62D9D}"/>
            </c:ext>
          </c:extLst>
        </c:ser>
        <c:ser>
          <c:idx val="4"/>
          <c:order val="1"/>
          <c:tx>
            <c:v>二沉池NH3-N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运行数据!$BO$7:$BO$446</c:f>
              <c:numCache>
                <c:formatCode>0.0_ </c:formatCode>
                <c:ptCount val="440"/>
                <c:pt idx="0">
                  <c:v>3.4</c:v>
                </c:pt>
                <c:pt idx="1">
                  <c:v>6</c:v>
                </c:pt>
                <c:pt idx="2">
                  <c:v>1.3</c:v>
                </c:pt>
                <c:pt idx="3">
                  <c:v>1.2</c:v>
                </c:pt>
                <c:pt idx="4">
                  <c:v>0.3</c:v>
                </c:pt>
                <c:pt idx="5">
                  <c:v>0.55000000000000004</c:v>
                </c:pt>
                <c:pt idx="6">
                  <c:v>0.7</c:v>
                </c:pt>
                <c:pt idx="7">
                  <c:v>0.3</c:v>
                </c:pt>
                <c:pt idx="8">
                  <c:v>0.5</c:v>
                </c:pt>
                <c:pt idx="9">
                  <c:v>0.5</c:v>
                </c:pt>
                <c:pt idx="10">
                  <c:v>1.1000000000000001</c:v>
                </c:pt>
                <c:pt idx="11">
                  <c:v>1.7</c:v>
                </c:pt>
                <c:pt idx="12">
                  <c:v>0.8</c:v>
                </c:pt>
                <c:pt idx="13">
                  <c:v>0.3</c:v>
                </c:pt>
                <c:pt idx="14">
                  <c:v>0.3</c:v>
                </c:pt>
                <c:pt idx="15" formatCode="#,##0.0_);\(#,##0.0\)">
                  <c:v>0.4</c:v>
                </c:pt>
                <c:pt idx="16" formatCode="#,##0.0_);\(#,##0.0\)">
                  <c:v>0.5</c:v>
                </c:pt>
                <c:pt idx="17" formatCode="#,##0.0_);\(#,##0.0\)">
                  <c:v>0.4</c:v>
                </c:pt>
                <c:pt idx="18" formatCode="#,##0.0_);\(#,##0.0\)">
                  <c:v>0.4</c:v>
                </c:pt>
                <c:pt idx="19" formatCode="#,##0.0_);\(#,##0.0\)">
                  <c:v>0.9</c:v>
                </c:pt>
                <c:pt idx="20" formatCode="#,##0.0_);\(#,##0.0\)">
                  <c:v>0.5</c:v>
                </c:pt>
                <c:pt idx="21" formatCode="#,##0.0_);\(#,##0.0\)">
                  <c:v>0.3</c:v>
                </c:pt>
                <c:pt idx="26" formatCode="#,##0.0_);\(#,##0.0\)">
                  <c:v>3</c:v>
                </c:pt>
                <c:pt idx="28">
                  <c:v>2.5</c:v>
                </c:pt>
                <c:pt idx="30">
                  <c:v>2.2000000000000002</c:v>
                </c:pt>
                <c:pt idx="34">
                  <c:v>3.2</c:v>
                </c:pt>
                <c:pt idx="38">
                  <c:v>2.7</c:v>
                </c:pt>
                <c:pt idx="46">
                  <c:v>1</c:v>
                </c:pt>
                <c:pt idx="49">
                  <c:v>0.7</c:v>
                </c:pt>
                <c:pt idx="51">
                  <c:v>2</c:v>
                </c:pt>
                <c:pt idx="52">
                  <c:v>3.3</c:v>
                </c:pt>
                <c:pt idx="53">
                  <c:v>8.6999999999999993</c:v>
                </c:pt>
                <c:pt idx="54">
                  <c:v>10.3</c:v>
                </c:pt>
                <c:pt idx="55">
                  <c:v>10.4</c:v>
                </c:pt>
                <c:pt idx="56">
                  <c:v>10.7</c:v>
                </c:pt>
                <c:pt idx="57">
                  <c:v>10</c:v>
                </c:pt>
                <c:pt idx="58">
                  <c:v>9.4</c:v>
                </c:pt>
                <c:pt idx="59">
                  <c:v>10</c:v>
                </c:pt>
                <c:pt idx="60">
                  <c:v>6.9</c:v>
                </c:pt>
                <c:pt idx="61">
                  <c:v>6.1</c:v>
                </c:pt>
                <c:pt idx="62">
                  <c:v>5.8</c:v>
                </c:pt>
                <c:pt idx="63">
                  <c:v>5.5</c:v>
                </c:pt>
                <c:pt idx="64">
                  <c:v>5.3</c:v>
                </c:pt>
                <c:pt idx="65">
                  <c:v>5.4</c:v>
                </c:pt>
                <c:pt idx="66">
                  <c:v>5.2</c:v>
                </c:pt>
                <c:pt idx="67">
                  <c:v>5</c:v>
                </c:pt>
                <c:pt idx="68">
                  <c:v>5</c:v>
                </c:pt>
                <c:pt idx="69">
                  <c:v>6.2</c:v>
                </c:pt>
                <c:pt idx="70">
                  <c:v>6.3</c:v>
                </c:pt>
                <c:pt idx="71">
                  <c:v>6.5</c:v>
                </c:pt>
                <c:pt idx="72">
                  <c:v>7.6</c:v>
                </c:pt>
                <c:pt idx="73">
                  <c:v>8.6999999999999993</c:v>
                </c:pt>
                <c:pt idx="74">
                  <c:v>8</c:v>
                </c:pt>
                <c:pt idx="75">
                  <c:v>8</c:v>
                </c:pt>
                <c:pt idx="76">
                  <c:v>9.6</c:v>
                </c:pt>
                <c:pt idx="77">
                  <c:v>10.6</c:v>
                </c:pt>
                <c:pt idx="78">
                  <c:v>8.9</c:v>
                </c:pt>
                <c:pt idx="79">
                  <c:v>7.3</c:v>
                </c:pt>
                <c:pt idx="80">
                  <c:v>3.9</c:v>
                </c:pt>
                <c:pt idx="81">
                  <c:v>0.7</c:v>
                </c:pt>
                <c:pt idx="92">
                  <c:v>0.4</c:v>
                </c:pt>
                <c:pt idx="93">
                  <c:v>0.4</c:v>
                </c:pt>
                <c:pt idx="94">
                  <c:v>1.2</c:v>
                </c:pt>
                <c:pt idx="95">
                  <c:v>2.2999999999999998</c:v>
                </c:pt>
                <c:pt idx="96">
                  <c:v>1.7</c:v>
                </c:pt>
                <c:pt idx="97">
                  <c:v>0.2</c:v>
                </c:pt>
                <c:pt idx="98">
                  <c:v>0.2</c:v>
                </c:pt>
                <c:pt idx="99">
                  <c:v>0.4</c:v>
                </c:pt>
                <c:pt idx="100">
                  <c:v>0.5</c:v>
                </c:pt>
                <c:pt idx="101">
                  <c:v>1.7</c:v>
                </c:pt>
                <c:pt idx="102">
                  <c:v>4.05</c:v>
                </c:pt>
                <c:pt idx="103">
                  <c:v>5</c:v>
                </c:pt>
                <c:pt idx="104">
                  <c:v>7.2</c:v>
                </c:pt>
                <c:pt idx="105">
                  <c:v>8.5</c:v>
                </c:pt>
                <c:pt idx="106">
                  <c:v>7.4</c:v>
                </c:pt>
                <c:pt idx="107">
                  <c:v>6.9</c:v>
                </c:pt>
                <c:pt idx="108">
                  <c:v>6</c:v>
                </c:pt>
                <c:pt idx="109">
                  <c:v>5.2</c:v>
                </c:pt>
                <c:pt idx="110">
                  <c:v>5.6</c:v>
                </c:pt>
                <c:pt idx="111">
                  <c:v>4.9000000000000004</c:v>
                </c:pt>
                <c:pt idx="112">
                  <c:v>5.0999999999999996</c:v>
                </c:pt>
                <c:pt idx="113">
                  <c:v>5</c:v>
                </c:pt>
                <c:pt idx="114">
                  <c:v>3.3</c:v>
                </c:pt>
                <c:pt idx="115">
                  <c:v>1.7</c:v>
                </c:pt>
                <c:pt idx="116">
                  <c:v>0.85</c:v>
                </c:pt>
                <c:pt idx="117">
                  <c:v>0.2</c:v>
                </c:pt>
                <c:pt idx="118">
                  <c:v>0.3</c:v>
                </c:pt>
                <c:pt idx="119">
                  <c:v>0.4</c:v>
                </c:pt>
                <c:pt idx="120">
                  <c:v>0.5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0.64</c:v>
                </c:pt>
                <c:pt idx="128">
                  <c:v>1.25</c:v>
                </c:pt>
                <c:pt idx="129">
                  <c:v>0.4</c:v>
                </c:pt>
                <c:pt idx="130">
                  <c:v>0.72</c:v>
                </c:pt>
                <c:pt idx="131">
                  <c:v>0.35</c:v>
                </c:pt>
                <c:pt idx="132">
                  <c:v>0.46</c:v>
                </c:pt>
                <c:pt idx="133">
                  <c:v>0.5</c:v>
                </c:pt>
                <c:pt idx="134">
                  <c:v>0.1</c:v>
                </c:pt>
                <c:pt idx="135">
                  <c:v>0.11</c:v>
                </c:pt>
                <c:pt idx="136">
                  <c:v>0.8</c:v>
                </c:pt>
                <c:pt idx="137">
                  <c:v>0.4</c:v>
                </c:pt>
                <c:pt idx="138">
                  <c:v>0.5</c:v>
                </c:pt>
                <c:pt idx="139">
                  <c:v>2.8</c:v>
                </c:pt>
                <c:pt idx="140">
                  <c:v>1.8</c:v>
                </c:pt>
                <c:pt idx="141">
                  <c:v>0.5</c:v>
                </c:pt>
                <c:pt idx="142">
                  <c:v>0.2</c:v>
                </c:pt>
                <c:pt idx="143">
                  <c:v>0.1</c:v>
                </c:pt>
                <c:pt idx="144">
                  <c:v>0.3</c:v>
                </c:pt>
                <c:pt idx="145">
                  <c:v>0.3</c:v>
                </c:pt>
                <c:pt idx="146">
                  <c:v>0.1</c:v>
                </c:pt>
                <c:pt idx="147">
                  <c:v>0.5</c:v>
                </c:pt>
                <c:pt idx="148">
                  <c:v>0.4</c:v>
                </c:pt>
                <c:pt idx="150">
                  <c:v>0.3</c:v>
                </c:pt>
                <c:pt idx="151">
                  <c:v>0.4</c:v>
                </c:pt>
                <c:pt idx="153">
                  <c:v>0.3</c:v>
                </c:pt>
                <c:pt idx="155">
                  <c:v>0.2</c:v>
                </c:pt>
                <c:pt idx="157">
                  <c:v>0.2</c:v>
                </c:pt>
                <c:pt idx="159">
                  <c:v>0.5</c:v>
                </c:pt>
                <c:pt idx="160">
                  <c:v>0.2</c:v>
                </c:pt>
                <c:pt idx="161">
                  <c:v>0.2</c:v>
                </c:pt>
                <c:pt idx="162">
                  <c:v>1.1000000000000001</c:v>
                </c:pt>
                <c:pt idx="163">
                  <c:v>0.5</c:v>
                </c:pt>
                <c:pt idx="164">
                  <c:v>5</c:v>
                </c:pt>
                <c:pt idx="165">
                  <c:v>5.9</c:v>
                </c:pt>
                <c:pt idx="166">
                  <c:v>5.3</c:v>
                </c:pt>
                <c:pt idx="167">
                  <c:v>0.3</c:v>
                </c:pt>
                <c:pt idx="168">
                  <c:v>2</c:v>
                </c:pt>
                <c:pt idx="169">
                  <c:v>0.3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0.3</c:v>
                </c:pt>
                <c:pt idx="174">
                  <c:v>0.5</c:v>
                </c:pt>
                <c:pt idx="175">
                  <c:v>0.4</c:v>
                </c:pt>
                <c:pt idx="176">
                  <c:v>0.3</c:v>
                </c:pt>
                <c:pt idx="177">
                  <c:v>0.4</c:v>
                </c:pt>
                <c:pt idx="178">
                  <c:v>0.4</c:v>
                </c:pt>
                <c:pt idx="179">
                  <c:v>0.4</c:v>
                </c:pt>
                <c:pt idx="180">
                  <c:v>0.4</c:v>
                </c:pt>
                <c:pt idx="181">
                  <c:v>0.4</c:v>
                </c:pt>
                <c:pt idx="182">
                  <c:v>0.4</c:v>
                </c:pt>
                <c:pt idx="183">
                  <c:v>0.4</c:v>
                </c:pt>
                <c:pt idx="184">
                  <c:v>0.4</c:v>
                </c:pt>
                <c:pt idx="185">
                  <c:v>0.4</c:v>
                </c:pt>
                <c:pt idx="186">
                  <c:v>0.5</c:v>
                </c:pt>
                <c:pt idx="187">
                  <c:v>0.5</c:v>
                </c:pt>
                <c:pt idx="188">
                  <c:v>0.4</c:v>
                </c:pt>
                <c:pt idx="189">
                  <c:v>0.4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0.5</c:v>
                </c:pt>
                <c:pt idx="195">
                  <c:v>0.3</c:v>
                </c:pt>
                <c:pt idx="196">
                  <c:v>0.2</c:v>
                </c:pt>
                <c:pt idx="197">
                  <c:v>0.4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0.5</c:v>
                </c:pt>
                <c:pt idx="202">
                  <c:v>0.4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0.7</c:v>
                </c:pt>
                <c:pt idx="207">
                  <c:v>0.2</c:v>
                </c:pt>
                <c:pt idx="208">
                  <c:v>0.3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0.2</c:v>
                </c:pt>
                <c:pt idx="221">
                  <c:v>0.7</c:v>
                </c:pt>
                <c:pt idx="222">
                  <c:v>0.7</c:v>
                </c:pt>
                <c:pt idx="224">
                  <c:v>0.5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0.5</c:v>
                </c:pt>
                <c:pt idx="229">
                  <c:v>0.6</c:v>
                </c:pt>
                <c:pt idx="230">
                  <c:v>0.6</c:v>
                </c:pt>
                <c:pt idx="231">
                  <c:v>0.7</c:v>
                </c:pt>
                <c:pt idx="233">
                  <c:v>0.8</c:v>
                </c:pt>
                <c:pt idx="234">
                  <c:v>0.7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0.8</c:v>
                </c:pt>
                <c:pt idx="239">
                  <c:v>0.3</c:v>
                </c:pt>
                <c:pt idx="240">
                  <c:v>1.1000000000000001</c:v>
                </c:pt>
                <c:pt idx="241">
                  <c:v>0.5</c:v>
                </c:pt>
                <c:pt idx="242">
                  <c:v>0.3</c:v>
                </c:pt>
                <c:pt idx="245">
                  <c:v>0.2</c:v>
                </c:pt>
                <c:pt idx="247">
                  <c:v>0.3</c:v>
                </c:pt>
                <c:pt idx="252">
                  <c:v>0.2</c:v>
                </c:pt>
                <c:pt idx="254">
                  <c:v>0.6</c:v>
                </c:pt>
                <c:pt idx="258">
                  <c:v>0.5</c:v>
                </c:pt>
                <c:pt idx="261">
                  <c:v>0.3</c:v>
                </c:pt>
                <c:pt idx="265">
                  <c:v>0.4</c:v>
                </c:pt>
                <c:pt idx="268">
                  <c:v>0.4</c:v>
                </c:pt>
                <c:pt idx="272">
                  <c:v>0.2</c:v>
                </c:pt>
                <c:pt idx="275">
                  <c:v>0.6</c:v>
                </c:pt>
                <c:pt idx="279">
                  <c:v>0.2</c:v>
                </c:pt>
                <c:pt idx="282">
                  <c:v>0.3</c:v>
                </c:pt>
                <c:pt idx="286">
                  <c:v>0.4</c:v>
                </c:pt>
                <c:pt idx="289">
                  <c:v>0.3</c:v>
                </c:pt>
                <c:pt idx="293">
                  <c:v>0.17</c:v>
                </c:pt>
                <c:pt idx="296">
                  <c:v>0.5</c:v>
                </c:pt>
                <c:pt idx="300">
                  <c:v>0.35</c:v>
                </c:pt>
                <c:pt idx="303">
                  <c:v>0.5</c:v>
                </c:pt>
                <c:pt idx="307">
                  <c:v>0.4</c:v>
                </c:pt>
                <c:pt idx="310">
                  <c:v>0.2</c:v>
                </c:pt>
                <c:pt idx="314">
                  <c:v>0.7</c:v>
                </c:pt>
                <c:pt idx="317">
                  <c:v>0.8</c:v>
                </c:pt>
                <c:pt idx="321">
                  <c:v>0.5</c:v>
                </c:pt>
                <c:pt idx="324">
                  <c:v>0.8</c:v>
                </c:pt>
                <c:pt idx="328">
                  <c:v>0.6</c:v>
                </c:pt>
                <c:pt idx="331">
                  <c:v>0.4</c:v>
                </c:pt>
                <c:pt idx="335">
                  <c:v>0.7</c:v>
                </c:pt>
                <c:pt idx="338">
                  <c:v>0.2</c:v>
                </c:pt>
                <c:pt idx="342">
                  <c:v>0.3</c:v>
                </c:pt>
                <c:pt idx="345">
                  <c:v>0.3</c:v>
                </c:pt>
                <c:pt idx="349">
                  <c:v>0.2</c:v>
                </c:pt>
                <c:pt idx="352">
                  <c:v>0.4</c:v>
                </c:pt>
                <c:pt idx="356">
                  <c:v>5.5</c:v>
                </c:pt>
                <c:pt idx="359">
                  <c:v>1</c:v>
                </c:pt>
                <c:pt idx="363">
                  <c:v>4</c:v>
                </c:pt>
                <c:pt idx="366">
                  <c:v>4.8</c:v>
                </c:pt>
                <c:pt idx="370">
                  <c:v>4.3</c:v>
                </c:pt>
                <c:pt idx="373">
                  <c:v>1.6</c:v>
                </c:pt>
                <c:pt idx="377">
                  <c:v>2.5</c:v>
                </c:pt>
                <c:pt idx="380">
                  <c:v>3.1</c:v>
                </c:pt>
                <c:pt idx="384">
                  <c:v>0.8</c:v>
                </c:pt>
                <c:pt idx="387">
                  <c:v>0.3</c:v>
                </c:pt>
                <c:pt idx="391">
                  <c:v>0.3</c:v>
                </c:pt>
                <c:pt idx="394">
                  <c:v>0.3</c:v>
                </c:pt>
                <c:pt idx="398">
                  <c:v>0.3</c:v>
                </c:pt>
                <c:pt idx="401">
                  <c:v>0.7</c:v>
                </c:pt>
                <c:pt idx="405">
                  <c:v>0.2</c:v>
                </c:pt>
                <c:pt idx="408">
                  <c:v>0.2</c:v>
                </c:pt>
                <c:pt idx="412">
                  <c:v>0.2</c:v>
                </c:pt>
                <c:pt idx="415">
                  <c:v>0.2</c:v>
                </c:pt>
                <c:pt idx="419">
                  <c:v>0.3</c:v>
                </c:pt>
                <c:pt idx="422">
                  <c:v>0.2</c:v>
                </c:pt>
                <c:pt idx="424">
                  <c:v>0.5</c:v>
                </c:pt>
                <c:pt idx="426">
                  <c:v>0.2</c:v>
                </c:pt>
                <c:pt idx="429">
                  <c:v>0.2</c:v>
                </c:pt>
                <c:pt idx="433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0-4B46-9E57-6111EECBE159}"/>
            </c:ext>
          </c:extLst>
        </c:ser>
        <c:ser>
          <c:idx val="8"/>
          <c:order val="2"/>
          <c:tx>
            <c:v>排放池NH3-N</c:v>
          </c:tx>
          <c:spPr>
            <a:ln w="12700">
              <a:solidFill>
                <a:srgbClr val="0070C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运行数据!$EA$7:$EA$446</c:f>
              <c:numCache>
                <c:formatCode>0.0_);[Red]\(0.0\)</c:formatCode>
                <c:ptCount val="440"/>
                <c:pt idx="0">
                  <c:v>2</c:v>
                </c:pt>
                <c:pt idx="1">
                  <c:v>3.4</c:v>
                </c:pt>
                <c:pt idx="2">
                  <c:v>0.2</c:v>
                </c:pt>
                <c:pt idx="3">
                  <c:v>0.6</c:v>
                </c:pt>
                <c:pt idx="4">
                  <c:v>0.5</c:v>
                </c:pt>
                <c:pt idx="5">
                  <c:v>0.7</c:v>
                </c:pt>
                <c:pt idx="6">
                  <c:v>0.3</c:v>
                </c:pt>
                <c:pt idx="7">
                  <c:v>0.7</c:v>
                </c:pt>
                <c:pt idx="8">
                  <c:v>0.7</c:v>
                </c:pt>
                <c:pt idx="9">
                  <c:v>0.5</c:v>
                </c:pt>
                <c:pt idx="10">
                  <c:v>0.7</c:v>
                </c:pt>
                <c:pt idx="11">
                  <c:v>1.2</c:v>
                </c:pt>
                <c:pt idx="12">
                  <c:v>1.1000000000000001</c:v>
                </c:pt>
                <c:pt idx="13">
                  <c:v>0.5</c:v>
                </c:pt>
                <c:pt idx="14">
                  <c:v>0.8</c:v>
                </c:pt>
                <c:pt idx="15">
                  <c:v>0.6</c:v>
                </c:pt>
                <c:pt idx="16">
                  <c:v>1</c:v>
                </c:pt>
                <c:pt idx="17">
                  <c:v>0.4</c:v>
                </c:pt>
                <c:pt idx="18">
                  <c:v>0.8</c:v>
                </c:pt>
                <c:pt idx="19">
                  <c:v>0.8</c:v>
                </c:pt>
                <c:pt idx="20">
                  <c:v>0.5</c:v>
                </c:pt>
                <c:pt idx="21">
                  <c:v>0.3</c:v>
                </c:pt>
                <c:pt idx="26">
                  <c:v>0.8</c:v>
                </c:pt>
                <c:pt idx="28">
                  <c:v>0.8</c:v>
                </c:pt>
                <c:pt idx="30">
                  <c:v>1.1000000000000001</c:v>
                </c:pt>
                <c:pt idx="34">
                  <c:v>1</c:v>
                </c:pt>
                <c:pt idx="38">
                  <c:v>0.7</c:v>
                </c:pt>
                <c:pt idx="46">
                  <c:v>1.2</c:v>
                </c:pt>
                <c:pt idx="49">
                  <c:v>1</c:v>
                </c:pt>
                <c:pt idx="50">
                  <c:v>0.5</c:v>
                </c:pt>
                <c:pt idx="51">
                  <c:v>0.7</c:v>
                </c:pt>
                <c:pt idx="52">
                  <c:v>1.5</c:v>
                </c:pt>
                <c:pt idx="53">
                  <c:v>1.4</c:v>
                </c:pt>
                <c:pt idx="54">
                  <c:v>1.9</c:v>
                </c:pt>
                <c:pt idx="55">
                  <c:v>2.5</c:v>
                </c:pt>
                <c:pt idx="56">
                  <c:v>2.5</c:v>
                </c:pt>
                <c:pt idx="57">
                  <c:v>4.9000000000000004</c:v>
                </c:pt>
                <c:pt idx="58">
                  <c:v>6.4</c:v>
                </c:pt>
                <c:pt idx="59">
                  <c:v>5.9</c:v>
                </c:pt>
                <c:pt idx="60">
                  <c:v>5.6</c:v>
                </c:pt>
                <c:pt idx="61">
                  <c:v>4.9000000000000004</c:v>
                </c:pt>
                <c:pt idx="62">
                  <c:v>4.4000000000000004</c:v>
                </c:pt>
                <c:pt idx="63">
                  <c:v>3.7</c:v>
                </c:pt>
                <c:pt idx="64">
                  <c:v>3.2</c:v>
                </c:pt>
                <c:pt idx="65">
                  <c:v>2.6</c:v>
                </c:pt>
                <c:pt idx="66">
                  <c:v>3.6</c:v>
                </c:pt>
                <c:pt idx="67">
                  <c:v>4.8</c:v>
                </c:pt>
                <c:pt idx="68">
                  <c:v>5.5</c:v>
                </c:pt>
                <c:pt idx="69">
                  <c:v>5.2</c:v>
                </c:pt>
                <c:pt idx="70">
                  <c:v>4.7</c:v>
                </c:pt>
                <c:pt idx="71">
                  <c:v>3.9</c:v>
                </c:pt>
                <c:pt idx="72">
                  <c:v>4.4000000000000004</c:v>
                </c:pt>
                <c:pt idx="73">
                  <c:v>5.4</c:v>
                </c:pt>
                <c:pt idx="74">
                  <c:v>6.2</c:v>
                </c:pt>
                <c:pt idx="75">
                  <c:v>6.9</c:v>
                </c:pt>
                <c:pt idx="76">
                  <c:v>7.9</c:v>
                </c:pt>
                <c:pt idx="77">
                  <c:v>7.5</c:v>
                </c:pt>
                <c:pt idx="78">
                  <c:v>4.8</c:v>
                </c:pt>
                <c:pt idx="79">
                  <c:v>4.5999999999999996</c:v>
                </c:pt>
                <c:pt idx="80">
                  <c:v>1.3</c:v>
                </c:pt>
                <c:pt idx="81">
                  <c:v>0.6</c:v>
                </c:pt>
                <c:pt idx="82">
                  <c:v>0.5</c:v>
                </c:pt>
                <c:pt idx="83">
                  <c:v>0.3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2">
                  <c:v>0.2</c:v>
                </c:pt>
                <c:pt idx="93">
                  <c:v>0.3</c:v>
                </c:pt>
                <c:pt idx="94">
                  <c:v>0.2</c:v>
                </c:pt>
                <c:pt idx="95">
                  <c:v>0.4</c:v>
                </c:pt>
                <c:pt idx="96">
                  <c:v>1.1000000000000001</c:v>
                </c:pt>
                <c:pt idx="97">
                  <c:v>0.3</c:v>
                </c:pt>
                <c:pt idx="98">
                  <c:v>0.6</c:v>
                </c:pt>
                <c:pt idx="99">
                  <c:v>0.2</c:v>
                </c:pt>
                <c:pt idx="100">
                  <c:v>0.2</c:v>
                </c:pt>
                <c:pt idx="101">
                  <c:v>0.4</c:v>
                </c:pt>
                <c:pt idx="102">
                  <c:v>0.6</c:v>
                </c:pt>
                <c:pt idx="103">
                  <c:v>0.4</c:v>
                </c:pt>
                <c:pt idx="104">
                  <c:v>0.7</c:v>
                </c:pt>
                <c:pt idx="105">
                  <c:v>1.4</c:v>
                </c:pt>
                <c:pt idx="106">
                  <c:v>2.2999999999999998</c:v>
                </c:pt>
                <c:pt idx="107">
                  <c:v>2.9</c:v>
                </c:pt>
                <c:pt idx="108">
                  <c:v>3.2</c:v>
                </c:pt>
                <c:pt idx="109">
                  <c:v>1.8</c:v>
                </c:pt>
                <c:pt idx="110">
                  <c:v>0.8</c:v>
                </c:pt>
                <c:pt idx="111">
                  <c:v>1.2</c:v>
                </c:pt>
                <c:pt idx="112">
                  <c:v>0.2</c:v>
                </c:pt>
                <c:pt idx="113">
                  <c:v>0.2</c:v>
                </c:pt>
                <c:pt idx="114">
                  <c:v>0.1</c:v>
                </c:pt>
                <c:pt idx="115">
                  <c:v>1.95</c:v>
                </c:pt>
                <c:pt idx="116">
                  <c:v>2.8</c:v>
                </c:pt>
                <c:pt idx="117">
                  <c:v>1.49</c:v>
                </c:pt>
                <c:pt idx="118">
                  <c:v>0.42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0.26</c:v>
                </c:pt>
                <c:pt idx="123">
                  <c:v>0.27</c:v>
                </c:pt>
                <c:pt idx="124">
                  <c:v>0.28999999999999998</c:v>
                </c:pt>
                <c:pt idx="125">
                  <c:v>0.3</c:v>
                </c:pt>
                <c:pt idx="126">
                  <c:v>0.32</c:v>
                </c:pt>
                <c:pt idx="127">
                  <c:v>0.34</c:v>
                </c:pt>
                <c:pt idx="128">
                  <c:v>0.37</c:v>
                </c:pt>
                <c:pt idx="129">
                  <c:v>0.34</c:v>
                </c:pt>
                <c:pt idx="130">
                  <c:v>0.35</c:v>
                </c:pt>
                <c:pt idx="131">
                  <c:v>0.05</c:v>
                </c:pt>
                <c:pt idx="132">
                  <c:v>0.05</c:v>
                </c:pt>
                <c:pt idx="133">
                  <c:v>0.1</c:v>
                </c:pt>
                <c:pt idx="134">
                  <c:v>0.64</c:v>
                </c:pt>
                <c:pt idx="135">
                  <c:v>0.11</c:v>
                </c:pt>
                <c:pt idx="136">
                  <c:v>0.1</c:v>
                </c:pt>
                <c:pt idx="137">
                  <c:v>0.1</c:v>
                </c:pt>
                <c:pt idx="138">
                  <c:v>0.2</c:v>
                </c:pt>
                <c:pt idx="139">
                  <c:v>0.2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0.1</c:v>
                </c:pt>
                <c:pt idx="146">
                  <c:v>0.1</c:v>
                </c:pt>
                <c:pt idx="147">
                  <c:v>0.3</c:v>
                </c:pt>
                <c:pt idx="148">
                  <c:v>0.3</c:v>
                </c:pt>
                <c:pt idx="149">
                  <c:v>0.4</c:v>
                </c:pt>
                <c:pt idx="150">
                  <c:v>0.4</c:v>
                </c:pt>
                <c:pt idx="151">
                  <c:v>0.3</c:v>
                </c:pt>
                <c:pt idx="152">
                  <c:v>0.1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0.5</c:v>
                </c:pt>
                <c:pt idx="160">
                  <c:v>0.1</c:v>
                </c:pt>
                <c:pt idx="161">
                  <c:v>0.1</c:v>
                </c:pt>
                <c:pt idx="162">
                  <c:v>0.2</c:v>
                </c:pt>
                <c:pt idx="163">
                  <c:v>0.5</c:v>
                </c:pt>
                <c:pt idx="164">
                  <c:v>0.1</c:v>
                </c:pt>
                <c:pt idx="165">
                  <c:v>0.1</c:v>
                </c:pt>
                <c:pt idx="166">
                  <c:v>0.3</c:v>
                </c:pt>
                <c:pt idx="167">
                  <c:v>0.2</c:v>
                </c:pt>
                <c:pt idx="168">
                  <c:v>0.3</c:v>
                </c:pt>
                <c:pt idx="169">
                  <c:v>0.3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0.4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0.4</c:v>
                </c:pt>
                <c:pt idx="182">
                  <c:v>0.4</c:v>
                </c:pt>
                <c:pt idx="183">
                  <c:v>0.3</c:v>
                </c:pt>
                <c:pt idx="184">
                  <c:v>0.4</c:v>
                </c:pt>
                <c:pt idx="185">
                  <c:v>0.4</c:v>
                </c:pt>
                <c:pt idx="186">
                  <c:v>0.3</c:v>
                </c:pt>
                <c:pt idx="187">
                  <c:v>0.4</c:v>
                </c:pt>
                <c:pt idx="188">
                  <c:v>0.4</c:v>
                </c:pt>
                <c:pt idx="189">
                  <c:v>0.4</c:v>
                </c:pt>
                <c:pt idx="190">
                  <c:v>0.5</c:v>
                </c:pt>
                <c:pt idx="191">
                  <c:v>0.3</c:v>
                </c:pt>
                <c:pt idx="192">
                  <c:v>0.44</c:v>
                </c:pt>
                <c:pt idx="193">
                  <c:v>0.3</c:v>
                </c:pt>
                <c:pt idx="194">
                  <c:v>0.4</c:v>
                </c:pt>
                <c:pt idx="195">
                  <c:v>0.3</c:v>
                </c:pt>
                <c:pt idx="196">
                  <c:v>0.4</c:v>
                </c:pt>
                <c:pt idx="197">
                  <c:v>0.4</c:v>
                </c:pt>
                <c:pt idx="198">
                  <c:v>0.4</c:v>
                </c:pt>
                <c:pt idx="199">
                  <c:v>0.3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0.4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0.4</c:v>
                </c:pt>
                <c:pt idx="208">
                  <c:v>0.4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0.4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0.2</c:v>
                </c:pt>
                <c:pt idx="218">
                  <c:v>0.3</c:v>
                </c:pt>
                <c:pt idx="219">
                  <c:v>0.2</c:v>
                </c:pt>
                <c:pt idx="220">
                  <c:v>0.3</c:v>
                </c:pt>
                <c:pt idx="221">
                  <c:v>0.7</c:v>
                </c:pt>
                <c:pt idx="222">
                  <c:v>0.7</c:v>
                </c:pt>
                <c:pt idx="223">
                  <c:v>0.9</c:v>
                </c:pt>
                <c:pt idx="224">
                  <c:v>1</c:v>
                </c:pt>
                <c:pt idx="225">
                  <c:v>0.7</c:v>
                </c:pt>
                <c:pt idx="226">
                  <c:v>0.7</c:v>
                </c:pt>
                <c:pt idx="227">
                  <c:v>0.8</c:v>
                </c:pt>
                <c:pt idx="228">
                  <c:v>0.6</c:v>
                </c:pt>
                <c:pt idx="229">
                  <c:v>0.5</c:v>
                </c:pt>
                <c:pt idx="230">
                  <c:v>0.5</c:v>
                </c:pt>
                <c:pt idx="231">
                  <c:v>0.6</c:v>
                </c:pt>
                <c:pt idx="232">
                  <c:v>0.7</c:v>
                </c:pt>
                <c:pt idx="233">
                  <c:v>0.6</c:v>
                </c:pt>
                <c:pt idx="234">
                  <c:v>0.9</c:v>
                </c:pt>
                <c:pt idx="235">
                  <c:v>0.9</c:v>
                </c:pt>
                <c:pt idx="236">
                  <c:v>0.9</c:v>
                </c:pt>
                <c:pt idx="237">
                  <c:v>1.5</c:v>
                </c:pt>
                <c:pt idx="238">
                  <c:v>0.9</c:v>
                </c:pt>
                <c:pt idx="239">
                  <c:v>0.1</c:v>
                </c:pt>
                <c:pt idx="240">
                  <c:v>1</c:v>
                </c:pt>
                <c:pt idx="241">
                  <c:v>0.2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0.4</c:v>
                </c:pt>
                <c:pt idx="253">
                  <c:v>0.1</c:v>
                </c:pt>
                <c:pt idx="254">
                  <c:v>0.6</c:v>
                </c:pt>
                <c:pt idx="255">
                  <c:v>0.3</c:v>
                </c:pt>
                <c:pt idx="256">
                  <c:v>0.3</c:v>
                </c:pt>
                <c:pt idx="257">
                  <c:v>0.5</c:v>
                </c:pt>
                <c:pt idx="258">
                  <c:v>7.0000000000000007E-2</c:v>
                </c:pt>
                <c:pt idx="259">
                  <c:v>0.3</c:v>
                </c:pt>
                <c:pt idx="260">
                  <c:v>0.3</c:v>
                </c:pt>
                <c:pt idx="261">
                  <c:v>0.6</c:v>
                </c:pt>
                <c:pt idx="262">
                  <c:v>0.6</c:v>
                </c:pt>
                <c:pt idx="263">
                  <c:v>0.4</c:v>
                </c:pt>
                <c:pt idx="264">
                  <c:v>0.4</c:v>
                </c:pt>
                <c:pt idx="265">
                  <c:v>0.9</c:v>
                </c:pt>
                <c:pt idx="266">
                  <c:v>0.6</c:v>
                </c:pt>
                <c:pt idx="267">
                  <c:v>0.5</c:v>
                </c:pt>
                <c:pt idx="268">
                  <c:v>0.5</c:v>
                </c:pt>
                <c:pt idx="269">
                  <c:v>0.2</c:v>
                </c:pt>
                <c:pt idx="270">
                  <c:v>0.4</c:v>
                </c:pt>
                <c:pt idx="271">
                  <c:v>0.3</c:v>
                </c:pt>
                <c:pt idx="272">
                  <c:v>0.3</c:v>
                </c:pt>
                <c:pt idx="273">
                  <c:v>0.4</c:v>
                </c:pt>
                <c:pt idx="274">
                  <c:v>0.5</c:v>
                </c:pt>
                <c:pt idx="275">
                  <c:v>0.3</c:v>
                </c:pt>
                <c:pt idx="276">
                  <c:v>0.2</c:v>
                </c:pt>
                <c:pt idx="277">
                  <c:v>0.1</c:v>
                </c:pt>
                <c:pt idx="278">
                  <c:v>0.5</c:v>
                </c:pt>
                <c:pt idx="279">
                  <c:v>0.3</c:v>
                </c:pt>
                <c:pt idx="280">
                  <c:v>0.1</c:v>
                </c:pt>
                <c:pt idx="281">
                  <c:v>0.09</c:v>
                </c:pt>
                <c:pt idx="282">
                  <c:v>0.26</c:v>
                </c:pt>
                <c:pt idx="283">
                  <c:v>0.18</c:v>
                </c:pt>
                <c:pt idx="284">
                  <c:v>0.7</c:v>
                </c:pt>
                <c:pt idx="285">
                  <c:v>0.3</c:v>
                </c:pt>
                <c:pt idx="286">
                  <c:v>0.2</c:v>
                </c:pt>
                <c:pt idx="287">
                  <c:v>0.3</c:v>
                </c:pt>
                <c:pt idx="288">
                  <c:v>0.3</c:v>
                </c:pt>
                <c:pt idx="289">
                  <c:v>0.06</c:v>
                </c:pt>
                <c:pt idx="290">
                  <c:v>0.7</c:v>
                </c:pt>
                <c:pt idx="291">
                  <c:v>7.0000000000000007E-2</c:v>
                </c:pt>
                <c:pt idx="292">
                  <c:v>0.3</c:v>
                </c:pt>
                <c:pt idx="293">
                  <c:v>0.2</c:v>
                </c:pt>
                <c:pt idx="294">
                  <c:v>0.12</c:v>
                </c:pt>
                <c:pt idx="295">
                  <c:v>0.4</c:v>
                </c:pt>
                <c:pt idx="296">
                  <c:v>0.47</c:v>
                </c:pt>
                <c:pt idx="297">
                  <c:v>0.12</c:v>
                </c:pt>
                <c:pt idx="298">
                  <c:v>0.2</c:v>
                </c:pt>
                <c:pt idx="299">
                  <c:v>0.24</c:v>
                </c:pt>
                <c:pt idx="300">
                  <c:v>0.12</c:v>
                </c:pt>
                <c:pt idx="301">
                  <c:v>0.4</c:v>
                </c:pt>
                <c:pt idx="302">
                  <c:v>0.3</c:v>
                </c:pt>
                <c:pt idx="303">
                  <c:v>0.8</c:v>
                </c:pt>
                <c:pt idx="304">
                  <c:v>0.06</c:v>
                </c:pt>
                <c:pt idx="305">
                  <c:v>0.24</c:v>
                </c:pt>
                <c:pt idx="306">
                  <c:v>0.3</c:v>
                </c:pt>
                <c:pt idx="307">
                  <c:v>0.2</c:v>
                </c:pt>
                <c:pt idx="308">
                  <c:v>0.24</c:v>
                </c:pt>
                <c:pt idx="309">
                  <c:v>0.4</c:v>
                </c:pt>
                <c:pt idx="310">
                  <c:v>0.06</c:v>
                </c:pt>
                <c:pt idx="311">
                  <c:v>0.11</c:v>
                </c:pt>
                <c:pt idx="312">
                  <c:v>0.4</c:v>
                </c:pt>
                <c:pt idx="313">
                  <c:v>0.2</c:v>
                </c:pt>
                <c:pt idx="314">
                  <c:v>0.2</c:v>
                </c:pt>
                <c:pt idx="315">
                  <c:v>0.3</c:v>
                </c:pt>
                <c:pt idx="316">
                  <c:v>0.1</c:v>
                </c:pt>
                <c:pt idx="317">
                  <c:v>0.6</c:v>
                </c:pt>
                <c:pt idx="318">
                  <c:v>0.6</c:v>
                </c:pt>
                <c:pt idx="319">
                  <c:v>0.3</c:v>
                </c:pt>
                <c:pt idx="320">
                  <c:v>0.3</c:v>
                </c:pt>
                <c:pt idx="321">
                  <c:v>0.2</c:v>
                </c:pt>
                <c:pt idx="322">
                  <c:v>1.1000000000000001</c:v>
                </c:pt>
                <c:pt idx="323">
                  <c:v>0.9</c:v>
                </c:pt>
                <c:pt idx="324">
                  <c:v>0.7</c:v>
                </c:pt>
                <c:pt idx="325">
                  <c:v>0.3</c:v>
                </c:pt>
                <c:pt idx="326">
                  <c:v>0.6</c:v>
                </c:pt>
                <c:pt idx="327">
                  <c:v>0.6</c:v>
                </c:pt>
                <c:pt idx="328">
                  <c:v>0.9</c:v>
                </c:pt>
                <c:pt idx="329">
                  <c:v>0.7</c:v>
                </c:pt>
                <c:pt idx="330">
                  <c:v>0.3</c:v>
                </c:pt>
                <c:pt idx="331">
                  <c:v>0.7</c:v>
                </c:pt>
                <c:pt idx="332">
                  <c:v>0.2</c:v>
                </c:pt>
                <c:pt idx="333">
                  <c:v>0.3</c:v>
                </c:pt>
                <c:pt idx="334">
                  <c:v>0.5</c:v>
                </c:pt>
                <c:pt idx="335">
                  <c:v>0.7</c:v>
                </c:pt>
                <c:pt idx="336">
                  <c:v>0.2</c:v>
                </c:pt>
                <c:pt idx="337">
                  <c:v>0.1</c:v>
                </c:pt>
                <c:pt idx="338">
                  <c:v>0.2</c:v>
                </c:pt>
                <c:pt idx="339">
                  <c:v>0.17</c:v>
                </c:pt>
                <c:pt idx="340">
                  <c:v>0.2</c:v>
                </c:pt>
                <c:pt idx="341">
                  <c:v>0.4</c:v>
                </c:pt>
                <c:pt idx="342">
                  <c:v>0.3</c:v>
                </c:pt>
                <c:pt idx="343">
                  <c:v>0.1</c:v>
                </c:pt>
                <c:pt idx="344">
                  <c:v>0.2</c:v>
                </c:pt>
                <c:pt idx="345">
                  <c:v>0.1</c:v>
                </c:pt>
                <c:pt idx="346">
                  <c:v>0.2</c:v>
                </c:pt>
                <c:pt idx="347">
                  <c:v>0.1</c:v>
                </c:pt>
                <c:pt idx="348">
                  <c:v>0.3</c:v>
                </c:pt>
                <c:pt idx="349">
                  <c:v>0.5</c:v>
                </c:pt>
                <c:pt idx="350">
                  <c:v>0.2</c:v>
                </c:pt>
                <c:pt idx="351">
                  <c:v>0.2</c:v>
                </c:pt>
                <c:pt idx="352">
                  <c:v>0.1</c:v>
                </c:pt>
                <c:pt idx="353">
                  <c:v>1.4</c:v>
                </c:pt>
                <c:pt idx="354">
                  <c:v>1.2</c:v>
                </c:pt>
                <c:pt idx="355">
                  <c:v>2.5</c:v>
                </c:pt>
                <c:pt idx="356">
                  <c:v>2.2000000000000002</c:v>
                </c:pt>
                <c:pt idx="357">
                  <c:v>2.1</c:v>
                </c:pt>
                <c:pt idx="358">
                  <c:v>0.22</c:v>
                </c:pt>
                <c:pt idx="359">
                  <c:v>1.5</c:v>
                </c:pt>
                <c:pt idx="360">
                  <c:v>0.9</c:v>
                </c:pt>
                <c:pt idx="361">
                  <c:v>0.4</c:v>
                </c:pt>
                <c:pt idx="362">
                  <c:v>0.8</c:v>
                </c:pt>
                <c:pt idx="363">
                  <c:v>0.5</c:v>
                </c:pt>
                <c:pt idx="364">
                  <c:v>2.8</c:v>
                </c:pt>
                <c:pt idx="365">
                  <c:v>4.8</c:v>
                </c:pt>
                <c:pt idx="366">
                  <c:v>2.5</c:v>
                </c:pt>
                <c:pt idx="367">
                  <c:v>4.8</c:v>
                </c:pt>
                <c:pt idx="368">
                  <c:v>3</c:v>
                </c:pt>
                <c:pt idx="369">
                  <c:v>1.2</c:v>
                </c:pt>
                <c:pt idx="370">
                  <c:v>2.5</c:v>
                </c:pt>
                <c:pt idx="371">
                  <c:v>1.3</c:v>
                </c:pt>
                <c:pt idx="372">
                  <c:v>0.5</c:v>
                </c:pt>
                <c:pt idx="373">
                  <c:v>2.7</c:v>
                </c:pt>
                <c:pt idx="374">
                  <c:v>2.2000000000000002</c:v>
                </c:pt>
                <c:pt idx="375">
                  <c:v>1.4</c:v>
                </c:pt>
                <c:pt idx="376">
                  <c:v>2</c:v>
                </c:pt>
                <c:pt idx="377">
                  <c:v>1.5</c:v>
                </c:pt>
                <c:pt idx="378">
                  <c:v>1.6</c:v>
                </c:pt>
                <c:pt idx="379">
                  <c:v>2.1</c:v>
                </c:pt>
                <c:pt idx="380">
                  <c:v>1.5</c:v>
                </c:pt>
                <c:pt idx="381">
                  <c:v>2.4</c:v>
                </c:pt>
                <c:pt idx="382">
                  <c:v>2.6</c:v>
                </c:pt>
                <c:pt idx="383">
                  <c:v>2</c:v>
                </c:pt>
                <c:pt idx="384">
                  <c:v>1.1000000000000001</c:v>
                </c:pt>
                <c:pt idx="385">
                  <c:v>0.7</c:v>
                </c:pt>
                <c:pt idx="386">
                  <c:v>0.6</c:v>
                </c:pt>
                <c:pt idx="387">
                  <c:v>0.5</c:v>
                </c:pt>
                <c:pt idx="388">
                  <c:v>0.5</c:v>
                </c:pt>
                <c:pt idx="389">
                  <c:v>0.4</c:v>
                </c:pt>
                <c:pt idx="390">
                  <c:v>0.2</c:v>
                </c:pt>
                <c:pt idx="391">
                  <c:v>0.3</c:v>
                </c:pt>
                <c:pt idx="392">
                  <c:v>0.3</c:v>
                </c:pt>
                <c:pt idx="393">
                  <c:v>0.11</c:v>
                </c:pt>
                <c:pt idx="394">
                  <c:v>0.11</c:v>
                </c:pt>
                <c:pt idx="395">
                  <c:v>0.4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0.11</c:v>
                </c:pt>
                <c:pt idx="401">
                  <c:v>0.6</c:v>
                </c:pt>
                <c:pt idx="402">
                  <c:v>0.2</c:v>
                </c:pt>
                <c:pt idx="403">
                  <c:v>0.2</c:v>
                </c:pt>
                <c:pt idx="404">
                  <c:v>0.3</c:v>
                </c:pt>
                <c:pt idx="405">
                  <c:v>0.2</c:v>
                </c:pt>
                <c:pt idx="406">
                  <c:v>0.7</c:v>
                </c:pt>
                <c:pt idx="407">
                  <c:v>0.3</c:v>
                </c:pt>
                <c:pt idx="408">
                  <c:v>0.3</c:v>
                </c:pt>
                <c:pt idx="409">
                  <c:v>0.2</c:v>
                </c:pt>
                <c:pt idx="410">
                  <c:v>0.2</c:v>
                </c:pt>
                <c:pt idx="411">
                  <c:v>0.11</c:v>
                </c:pt>
                <c:pt idx="412">
                  <c:v>0.11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0.11</c:v>
                </c:pt>
                <c:pt idx="418">
                  <c:v>0.06</c:v>
                </c:pt>
                <c:pt idx="419">
                  <c:v>0.2</c:v>
                </c:pt>
                <c:pt idx="420">
                  <c:v>0.06</c:v>
                </c:pt>
                <c:pt idx="421">
                  <c:v>0.06</c:v>
                </c:pt>
                <c:pt idx="422">
                  <c:v>0.3</c:v>
                </c:pt>
                <c:pt idx="423">
                  <c:v>0.2</c:v>
                </c:pt>
                <c:pt idx="424">
                  <c:v>0.5</c:v>
                </c:pt>
                <c:pt idx="425">
                  <c:v>0.5</c:v>
                </c:pt>
                <c:pt idx="426">
                  <c:v>0.4</c:v>
                </c:pt>
                <c:pt idx="427">
                  <c:v>0.4</c:v>
                </c:pt>
                <c:pt idx="428">
                  <c:v>0.2</c:v>
                </c:pt>
                <c:pt idx="429">
                  <c:v>0.7</c:v>
                </c:pt>
                <c:pt idx="430">
                  <c:v>0.3</c:v>
                </c:pt>
                <c:pt idx="431">
                  <c:v>0.2</c:v>
                </c:pt>
                <c:pt idx="432">
                  <c:v>0.1</c:v>
                </c:pt>
                <c:pt idx="433">
                  <c:v>0.1</c:v>
                </c:pt>
                <c:pt idx="434">
                  <c:v>0.3</c:v>
                </c:pt>
                <c:pt idx="435">
                  <c:v>0.6</c:v>
                </c:pt>
                <c:pt idx="436">
                  <c:v>0.4</c:v>
                </c:pt>
                <c:pt idx="437">
                  <c:v>0.1</c:v>
                </c:pt>
                <c:pt idx="438">
                  <c:v>0.2</c:v>
                </c:pt>
                <c:pt idx="439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0-4B46-9E57-6111EECB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357312"/>
        <c:axId val="233359232"/>
      </c:lineChart>
      <c:dateAx>
        <c:axId val="233357312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7013808360979337"/>
              <c:y val="0.94200414611144112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359232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3359232"/>
        <c:scaling>
          <c:orientation val="minMax"/>
          <c:max val="50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NH3-N </a:t>
                </a:r>
                <a:r>
                  <a:rPr lang="en-US" altLang="en-US" sz="1200" b="0" baseline="0">
                    <a:latin typeface="Times New Roman" pitchFamily="18" charset="0"/>
                    <a:cs typeface="Times New Roman" pitchFamily="18" charset="0"/>
                  </a:rPr>
                  <a:t> </a:t>
                </a: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(mg/L)</a:t>
                </a:r>
              </a:p>
            </c:rich>
          </c:tx>
          <c:layout>
            <c:manualLayout>
              <c:xMode val="edge"/>
              <c:yMode val="edge"/>
              <c:x val="6.6881944444444489E-3"/>
              <c:y val="0.35226222222222231"/>
            </c:manualLayout>
          </c:layout>
          <c:overlay val="0"/>
        </c:title>
        <c:numFmt formatCode="0_ " sourceLinked="0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357312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0.30231416666666716"/>
          <c:y val="0.13660805555555555"/>
          <c:w val="0.62215568181819636"/>
          <c:h val="7.3704166666666668E-2"/>
        </c:manualLayout>
      </c:layout>
      <c:overlay val="1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en-US" sz="1400">
                <a:latin typeface="Times New Roman" pitchFamily="18" charset="0"/>
                <a:cs typeface="Times New Roman" pitchFamily="18" charset="0"/>
              </a:rPr>
              <a:t>TN</a:t>
            </a:r>
          </a:p>
        </c:rich>
      </c:tx>
      <c:layout>
        <c:manualLayout>
          <c:xMode val="edge"/>
          <c:yMode val="edge"/>
          <c:x val="0.47819079524876756"/>
          <c:y val="8.294112764187097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5692638888889524E-2"/>
          <c:y val="0.13295805718993406"/>
          <c:w val="0.84501402777777779"/>
          <c:h val="0.68318548779507404"/>
        </c:manualLayout>
      </c:layout>
      <c:lineChart>
        <c:grouping val="standard"/>
        <c:varyColors val="0"/>
        <c:ser>
          <c:idx val="0"/>
          <c:order val="0"/>
          <c:tx>
            <c:v>调节池TN</c:v>
          </c:tx>
          <c:spPr>
            <a:ln w="6350">
              <a:solidFill>
                <a:schemeClr val="tx1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运行数据!$AA$7:$AA$446</c:f>
              <c:numCache>
                <c:formatCode>0.0_ </c:formatCode>
                <c:ptCount val="440"/>
                <c:pt idx="0">
                  <c:v>24.4</c:v>
                </c:pt>
                <c:pt idx="1">
                  <c:v>45.5</c:v>
                </c:pt>
                <c:pt idx="2">
                  <c:v>26.9</c:v>
                </c:pt>
                <c:pt idx="3">
                  <c:v>23.8</c:v>
                </c:pt>
                <c:pt idx="5">
                  <c:v>21.9</c:v>
                </c:pt>
                <c:pt idx="6">
                  <c:v>24.6</c:v>
                </c:pt>
                <c:pt idx="7">
                  <c:v>50.6</c:v>
                </c:pt>
                <c:pt idx="8">
                  <c:v>37.799999999999997</c:v>
                </c:pt>
                <c:pt idx="9">
                  <c:v>21.5</c:v>
                </c:pt>
                <c:pt idx="10">
                  <c:v>24.9</c:v>
                </c:pt>
                <c:pt idx="11">
                  <c:v>23.3</c:v>
                </c:pt>
                <c:pt idx="12">
                  <c:v>21.1</c:v>
                </c:pt>
                <c:pt idx="13">
                  <c:v>22.4</c:v>
                </c:pt>
                <c:pt idx="14">
                  <c:v>24</c:v>
                </c:pt>
                <c:pt idx="15" formatCode="#,##0.0_);\(#,##0.0\)">
                  <c:v>25.1</c:v>
                </c:pt>
                <c:pt idx="16">
                  <c:v>28.6</c:v>
                </c:pt>
                <c:pt idx="17">
                  <c:v>29</c:v>
                </c:pt>
                <c:pt idx="18">
                  <c:v>28.5</c:v>
                </c:pt>
                <c:pt idx="19">
                  <c:v>30.8</c:v>
                </c:pt>
                <c:pt idx="20">
                  <c:v>30</c:v>
                </c:pt>
                <c:pt idx="21">
                  <c:v>23.1</c:v>
                </c:pt>
                <c:pt idx="26">
                  <c:v>21.3</c:v>
                </c:pt>
                <c:pt idx="28">
                  <c:v>20.6</c:v>
                </c:pt>
                <c:pt idx="30">
                  <c:v>27.4</c:v>
                </c:pt>
                <c:pt idx="34">
                  <c:v>35.5</c:v>
                </c:pt>
                <c:pt idx="38">
                  <c:v>57.8</c:v>
                </c:pt>
                <c:pt idx="46">
                  <c:v>46.9</c:v>
                </c:pt>
                <c:pt idx="49">
                  <c:v>21.9</c:v>
                </c:pt>
                <c:pt idx="50">
                  <c:v>19.3</c:v>
                </c:pt>
                <c:pt idx="51">
                  <c:v>16.5</c:v>
                </c:pt>
                <c:pt idx="52">
                  <c:v>18.8</c:v>
                </c:pt>
                <c:pt idx="53">
                  <c:v>21.7</c:v>
                </c:pt>
                <c:pt idx="54">
                  <c:v>16.100000000000001</c:v>
                </c:pt>
                <c:pt idx="55">
                  <c:v>16.100000000000001</c:v>
                </c:pt>
                <c:pt idx="56">
                  <c:v>16.5</c:v>
                </c:pt>
                <c:pt idx="57">
                  <c:v>16.100000000000001</c:v>
                </c:pt>
                <c:pt idx="58">
                  <c:v>15.5</c:v>
                </c:pt>
                <c:pt idx="59">
                  <c:v>16</c:v>
                </c:pt>
                <c:pt idx="60">
                  <c:v>13.3</c:v>
                </c:pt>
                <c:pt idx="61">
                  <c:v>15.4</c:v>
                </c:pt>
                <c:pt idx="62">
                  <c:v>15.3</c:v>
                </c:pt>
                <c:pt idx="63">
                  <c:v>12.6</c:v>
                </c:pt>
                <c:pt idx="64">
                  <c:v>15.7</c:v>
                </c:pt>
                <c:pt idx="65">
                  <c:v>16</c:v>
                </c:pt>
                <c:pt idx="66">
                  <c:v>14.5</c:v>
                </c:pt>
                <c:pt idx="67">
                  <c:v>15.2</c:v>
                </c:pt>
                <c:pt idx="68">
                  <c:v>13.6</c:v>
                </c:pt>
                <c:pt idx="69">
                  <c:v>14.2</c:v>
                </c:pt>
                <c:pt idx="70">
                  <c:v>15.5</c:v>
                </c:pt>
                <c:pt idx="71">
                  <c:v>14.1</c:v>
                </c:pt>
                <c:pt idx="72">
                  <c:v>16.100000000000001</c:v>
                </c:pt>
                <c:pt idx="73">
                  <c:v>17.399999999999999</c:v>
                </c:pt>
                <c:pt idx="74">
                  <c:v>15.8</c:v>
                </c:pt>
                <c:pt idx="75">
                  <c:v>14.6</c:v>
                </c:pt>
                <c:pt idx="76">
                  <c:v>15.4</c:v>
                </c:pt>
                <c:pt idx="77">
                  <c:v>17.899999999999999</c:v>
                </c:pt>
                <c:pt idx="78">
                  <c:v>18.899999999999999</c:v>
                </c:pt>
                <c:pt idx="79">
                  <c:v>18.8</c:v>
                </c:pt>
                <c:pt idx="80">
                  <c:v>19.600000000000001</c:v>
                </c:pt>
                <c:pt idx="81">
                  <c:v>21.2</c:v>
                </c:pt>
                <c:pt idx="82">
                  <c:v>22.6</c:v>
                </c:pt>
                <c:pt idx="83">
                  <c:v>18.399999999999999</c:v>
                </c:pt>
                <c:pt idx="84">
                  <c:v>19.5</c:v>
                </c:pt>
                <c:pt idx="85">
                  <c:v>19.600000000000001</c:v>
                </c:pt>
                <c:pt idx="86">
                  <c:v>18.7</c:v>
                </c:pt>
                <c:pt idx="87">
                  <c:v>16.5</c:v>
                </c:pt>
                <c:pt idx="88">
                  <c:v>20.5</c:v>
                </c:pt>
                <c:pt idx="89">
                  <c:v>23.3</c:v>
                </c:pt>
                <c:pt idx="90">
                  <c:v>22.8</c:v>
                </c:pt>
                <c:pt idx="92">
                  <c:v>19.100000000000001</c:v>
                </c:pt>
                <c:pt idx="93">
                  <c:v>23.2</c:v>
                </c:pt>
                <c:pt idx="94">
                  <c:v>26.9</c:v>
                </c:pt>
                <c:pt idx="95">
                  <c:v>26.5</c:v>
                </c:pt>
                <c:pt idx="96">
                  <c:v>19.989999999999998</c:v>
                </c:pt>
                <c:pt idx="97">
                  <c:v>20.9</c:v>
                </c:pt>
                <c:pt idx="98">
                  <c:v>25</c:v>
                </c:pt>
                <c:pt idx="99">
                  <c:v>18</c:v>
                </c:pt>
                <c:pt idx="100">
                  <c:v>21.9</c:v>
                </c:pt>
                <c:pt idx="101">
                  <c:v>28.9</c:v>
                </c:pt>
                <c:pt idx="110">
                  <c:v>27.5</c:v>
                </c:pt>
                <c:pt idx="112">
                  <c:v>26.5</c:v>
                </c:pt>
                <c:pt idx="113">
                  <c:v>20.399999999999999</c:v>
                </c:pt>
                <c:pt idx="114">
                  <c:v>24.3</c:v>
                </c:pt>
                <c:pt idx="115">
                  <c:v>24.2</c:v>
                </c:pt>
                <c:pt idx="116">
                  <c:v>19.7</c:v>
                </c:pt>
                <c:pt idx="117">
                  <c:v>18.7</c:v>
                </c:pt>
                <c:pt idx="118">
                  <c:v>19.100000000000001</c:v>
                </c:pt>
                <c:pt idx="119">
                  <c:v>22.1</c:v>
                </c:pt>
                <c:pt idx="120">
                  <c:v>29.4</c:v>
                </c:pt>
                <c:pt idx="121">
                  <c:v>14.3</c:v>
                </c:pt>
                <c:pt idx="122">
                  <c:v>14.1</c:v>
                </c:pt>
                <c:pt idx="123">
                  <c:v>14.1</c:v>
                </c:pt>
                <c:pt idx="124">
                  <c:v>14.8</c:v>
                </c:pt>
                <c:pt idx="125">
                  <c:v>15.4</c:v>
                </c:pt>
                <c:pt idx="126">
                  <c:v>17</c:v>
                </c:pt>
                <c:pt idx="127">
                  <c:v>18.8</c:v>
                </c:pt>
                <c:pt idx="128">
                  <c:v>19.7</c:v>
                </c:pt>
                <c:pt idx="129">
                  <c:v>13.7</c:v>
                </c:pt>
                <c:pt idx="130">
                  <c:v>13.5</c:v>
                </c:pt>
                <c:pt idx="131">
                  <c:v>11.4</c:v>
                </c:pt>
                <c:pt idx="132">
                  <c:v>11.1</c:v>
                </c:pt>
                <c:pt idx="133">
                  <c:v>15.7</c:v>
                </c:pt>
                <c:pt idx="134">
                  <c:v>8.5</c:v>
                </c:pt>
                <c:pt idx="135">
                  <c:v>11</c:v>
                </c:pt>
                <c:pt idx="136">
                  <c:v>25.8</c:v>
                </c:pt>
                <c:pt idx="137">
                  <c:v>14.1</c:v>
                </c:pt>
                <c:pt idx="138">
                  <c:v>16.7</c:v>
                </c:pt>
                <c:pt idx="139">
                  <c:v>16.100000000000001</c:v>
                </c:pt>
                <c:pt idx="140">
                  <c:v>42.2</c:v>
                </c:pt>
                <c:pt idx="141">
                  <c:v>8.6</c:v>
                </c:pt>
                <c:pt idx="142">
                  <c:v>11.3</c:v>
                </c:pt>
                <c:pt idx="143">
                  <c:v>20.7</c:v>
                </c:pt>
                <c:pt idx="144">
                  <c:v>22.3</c:v>
                </c:pt>
                <c:pt idx="145">
                  <c:v>20.8</c:v>
                </c:pt>
                <c:pt idx="146">
                  <c:v>14.4</c:v>
                </c:pt>
                <c:pt idx="147">
                  <c:v>38.799999999999997</c:v>
                </c:pt>
                <c:pt idx="148">
                  <c:v>10.5</c:v>
                </c:pt>
                <c:pt idx="149">
                  <c:v>10.1</c:v>
                </c:pt>
                <c:pt idx="150">
                  <c:v>12.8</c:v>
                </c:pt>
                <c:pt idx="151">
                  <c:v>9.1</c:v>
                </c:pt>
                <c:pt idx="152">
                  <c:v>12.4</c:v>
                </c:pt>
                <c:pt idx="153">
                  <c:v>8.5</c:v>
                </c:pt>
                <c:pt idx="154">
                  <c:v>10.4</c:v>
                </c:pt>
                <c:pt idx="155">
                  <c:v>12.5</c:v>
                </c:pt>
                <c:pt idx="156">
                  <c:v>10.6</c:v>
                </c:pt>
                <c:pt idx="157">
                  <c:v>8.6999999999999993</c:v>
                </c:pt>
                <c:pt idx="158">
                  <c:v>8.3000000000000007</c:v>
                </c:pt>
                <c:pt idx="159">
                  <c:v>13.3</c:v>
                </c:pt>
                <c:pt idx="160">
                  <c:v>15.3</c:v>
                </c:pt>
                <c:pt idx="161">
                  <c:v>19.899999999999999</c:v>
                </c:pt>
                <c:pt idx="162">
                  <c:v>15.5</c:v>
                </c:pt>
                <c:pt idx="163">
                  <c:v>26.4</c:v>
                </c:pt>
                <c:pt idx="164">
                  <c:v>19.8</c:v>
                </c:pt>
                <c:pt idx="165">
                  <c:v>16.3</c:v>
                </c:pt>
                <c:pt idx="166">
                  <c:v>15.6</c:v>
                </c:pt>
                <c:pt idx="167">
                  <c:v>20.8</c:v>
                </c:pt>
                <c:pt idx="168">
                  <c:v>14.4</c:v>
                </c:pt>
                <c:pt idx="169">
                  <c:v>13.2</c:v>
                </c:pt>
                <c:pt idx="170">
                  <c:v>14.4</c:v>
                </c:pt>
                <c:pt idx="171">
                  <c:v>11.7</c:v>
                </c:pt>
                <c:pt idx="172">
                  <c:v>12.3</c:v>
                </c:pt>
                <c:pt idx="173">
                  <c:v>14.9</c:v>
                </c:pt>
                <c:pt idx="174">
                  <c:v>11.9</c:v>
                </c:pt>
                <c:pt idx="175">
                  <c:v>15.1</c:v>
                </c:pt>
                <c:pt idx="176">
                  <c:v>16.7</c:v>
                </c:pt>
                <c:pt idx="177">
                  <c:v>17.22</c:v>
                </c:pt>
                <c:pt idx="178">
                  <c:v>14</c:v>
                </c:pt>
                <c:pt idx="179">
                  <c:v>16.7</c:v>
                </c:pt>
                <c:pt idx="180">
                  <c:v>17.899999999999999</c:v>
                </c:pt>
                <c:pt idx="181">
                  <c:v>14.7</c:v>
                </c:pt>
                <c:pt idx="182">
                  <c:v>15.5</c:v>
                </c:pt>
                <c:pt idx="184">
                  <c:v>19.3</c:v>
                </c:pt>
                <c:pt idx="186">
                  <c:v>14.1</c:v>
                </c:pt>
                <c:pt idx="187">
                  <c:v>12.3</c:v>
                </c:pt>
                <c:pt idx="188">
                  <c:v>21.6</c:v>
                </c:pt>
                <c:pt idx="189">
                  <c:v>21.2</c:v>
                </c:pt>
                <c:pt idx="190">
                  <c:v>23.9</c:v>
                </c:pt>
                <c:pt idx="191">
                  <c:v>21.7</c:v>
                </c:pt>
                <c:pt idx="192">
                  <c:v>25</c:v>
                </c:pt>
                <c:pt idx="193">
                  <c:v>24.2</c:v>
                </c:pt>
                <c:pt idx="194">
                  <c:v>24</c:v>
                </c:pt>
                <c:pt idx="195">
                  <c:v>27.9</c:v>
                </c:pt>
                <c:pt idx="196">
                  <c:v>27</c:v>
                </c:pt>
                <c:pt idx="197">
                  <c:v>37.299999999999997</c:v>
                </c:pt>
                <c:pt idx="198">
                  <c:v>41.4</c:v>
                </c:pt>
                <c:pt idx="199">
                  <c:v>36.9</c:v>
                </c:pt>
                <c:pt idx="200">
                  <c:v>41.3</c:v>
                </c:pt>
                <c:pt idx="201">
                  <c:v>44.3</c:v>
                </c:pt>
                <c:pt idx="202">
                  <c:v>32.299999999999997</c:v>
                </c:pt>
                <c:pt idx="203">
                  <c:v>30.3</c:v>
                </c:pt>
                <c:pt idx="204">
                  <c:v>29.6</c:v>
                </c:pt>
                <c:pt idx="205">
                  <c:v>28.1</c:v>
                </c:pt>
                <c:pt idx="206">
                  <c:v>27.8</c:v>
                </c:pt>
                <c:pt idx="207">
                  <c:v>28</c:v>
                </c:pt>
                <c:pt idx="208">
                  <c:v>28.5</c:v>
                </c:pt>
                <c:pt idx="209">
                  <c:v>28.4</c:v>
                </c:pt>
                <c:pt idx="210">
                  <c:v>26</c:v>
                </c:pt>
                <c:pt idx="211">
                  <c:v>26.2</c:v>
                </c:pt>
                <c:pt idx="212">
                  <c:v>25.4</c:v>
                </c:pt>
                <c:pt idx="213">
                  <c:v>23.7</c:v>
                </c:pt>
                <c:pt idx="214">
                  <c:v>27.8</c:v>
                </c:pt>
                <c:pt idx="215">
                  <c:v>23</c:v>
                </c:pt>
                <c:pt idx="216">
                  <c:v>24.2</c:v>
                </c:pt>
                <c:pt idx="217">
                  <c:v>23.1</c:v>
                </c:pt>
                <c:pt idx="218">
                  <c:v>24</c:v>
                </c:pt>
                <c:pt idx="219">
                  <c:v>22.2</c:v>
                </c:pt>
                <c:pt idx="220">
                  <c:v>20.9</c:v>
                </c:pt>
                <c:pt idx="221">
                  <c:v>24.5</c:v>
                </c:pt>
                <c:pt idx="222">
                  <c:v>19.3</c:v>
                </c:pt>
                <c:pt idx="223">
                  <c:v>23.5</c:v>
                </c:pt>
                <c:pt idx="224">
                  <c:v>22.9</c:v>
                </c:pt>
                <c:pt idx="225">
                  <c:v>23</c:v>
                </c:pt>
                <c:pt idx="226">
                  <c:v>22.4</c:v>
                </c:pt>
                <c:pt idx="227">
                  <c:v>22.7</c:v>
                </c:pt>
                <c:pt idx="228">
                  <c:v>22.1</c:v>
                </c:pt>
                <c:pt idx="229">
                  <c:v>21</c:v>
                </c:pt>
                <c:pt idx="230">
                  <c:v>20.7</c:v>
                </c:pt>
                <c:pt idx="231">
                  <c:v>22.4</c:v>
                </c:pt>
                <c:pt idx="232">
                  <c:v>22.8</c:v>
                </c:pt>
                <c:pt idx="233">
                  <c:v>22.3</c:v>
                </c:pt>
                <c:pt idx="234">
                  <c:v>19.5</c:v>
                </c:pt>
                <c:pt idx="235">
                  <c:v>18.3</c:v>
                </c:pt>
                <c:pt idx="236">
                  <c:v>20.399999999999999</c:v>
                </c:pt>
                <c:pt idx="237">
                  <c:v>28.4</c:v>
                </c:pt>
                <c:pt idx="238">
                  <c:v>18.5</c:v>
                </c:pt>
                <c:pt idx="239">
                  <c:v>23</c:v>
                </c:pt>
                <c:pt idx="240">
                  <c:v>20</c:v>
                </c:pt>
                <c:pt idx="241">
                  <c:v>24.2</c:v>
                </c:pt>
                <c:pt idx="242">
                  <c:v>20.2</c:v>
                </c:pt>
                <c:pt idx="243">
                  <c:v>19.899999999999999</c:v>
                </c:pt>
                <c:pt idx="244">
                  <c:v>17.3</c:v>
                </c:pt>
                <c:pt idx="245">
                  <c:v>18.100000000000001</c:v>
                </c:pt>
                <c:pt idx="246">
                  <c:v>19.399999999999999</c:v>
                </c:pt>
                <c:pt idx="247">
                  <c:v>22.9</c:v>
                </c:pt>
                <c:pt idx="248">
                  <c:v>19.600000000000001</c:v>
                </c:pt>
                <c:pt idx="249">
                  <c:v>21.8</c:v>
                </c:pt>
                <c:pt idx="250">
                  <c:v>21.8</c:v>
                </c:pt>
                <c:pt idx="251">
                  <c:v>21.2</c:v>
                </c:pt>
                <c:pt idx="252">
                  <c:v>18.100000000000001</c:v>
                </c:pt>
                <c:pt idx="253">
                  <c:v>15</c:v>
                </c:pt>
                <c:pt idx="254">
                  <c:v>15</c:v>
                </c:pt>
                <c:pt idx="255">
                  <c:v>11.6</c:v>
                </c:pt>
                <c:pt idx="256">
                  <c:v>13</c:v>
                </c:pt>
                <c:pt idx="257">
                  <c:v>15.3</c:v>
                </c:pt>
                <c:pt idx="258">
                  <c:v>17.399999999999999</c:v>
                </c:pt>
                <c:pt idx="259">
                  <c:v>16.8</c:v>
                </c:pt>
                <c:pt idx="260">
                  <c:v>17.3</c:v>
                </c:pt>
                <c:pt idx="261">
                  <c:v>18.3</c:v>
                </c:pt>
                <c:pt idx="262">
                  <c:v>22.1</c:v>
                </c:pt>
                <c:pt idx="263">
                  <c:v>20.9</c:v>
                </c:pt>
                <c:pt idx="264">
                  <c:v>22.3</c:v>
                </c:pt>
                <c:pt idx="265">
                  <c:v>12.6</c:v>
                </c:pt>
                <c:pt idx="266">
                  <c:v>32.299999999999997</c:v>
                </c:pt>
                <c:pt idx="267">
                  <c:v>32.799999999999997</c:v>
                </c:pt>
                <c:pt idx="268">
                  <c:v>22.7</c:v>
                </c:pt>
                <c:pt idx="269">
                  <c:v>23.6</c:v>
                </c:pt>
                <c:pt idx="270">
                  <c:v>34.5</c:v>
                </c:pt>
                <c:pt idx="271">
                  <c:v>22.3</c:v>
                </c:pt>
                <c:pt idx="272">
                  <c:v>23</c:v>
                </c:pt>
                <c:pt idx="273">
                  <c:v>20.9</c:v>
                </c:pt>
                <c:pt idx="274">
                  <c:v>24</c:v>
                </c:pt>
                <c:pt idx="275">
                  <c:v>21.6</c:v>
                </c:pt>
                <c:pt idx="276">
                  <c:v>19.899999999999999</c:v>
                </c:pt>
                <c:pt idx="277">
                  <c:v>21.8</c:v>
                </c:pt>
                <c:pt idx="278">
                  <c:v>19.3</c:v>
                </c:pt>
                <c:pt idx="279">
                  <c:v>22.5</c:v>
                </c:pt>
                <c:pt idx="280">
                  <c:v>23.9</c:v>
                </c:pt>
                <c:pt idx="281">
                  <c:v>22.1</c:v>
                </c:pt>
                <c:pt idx="282">
                  <c:v>22.7</c:v>
                </c:pt>
                <c:pt idx="283">
                  <c:v>20.7</c:v>
                </c:pt>
                <c:pt idx="284">
                  <c:v>24.4</c:v>
                </c:pt>
                <c:pt idx="285">
                  <c:v>20.399999999999999</c:v>
                </c:pt>
                <c:pt idx="286">
                  <c:v>25.7</c:v>
                </c:pt>
                <c:pt idx="287">
                  <c:v>30.1</c:v>
                </c:pt>
                <c:pt idx="288">
                  <c:v>25.4</c:v>
                </c:pt>
                <c:pt idx="289">
                  <c:v>22.5</c:v>
                </c:pt>
                <c:pt idx="290">
                  <c:v>24.9</c:v>
                </c:pt>
                <c:pt idx="291">
                  <c:v>21.3</c:v>
                </c:pt>
                <c:pt idx="292">
                  <c:v>20.399999999999999</c:v>
                </c:pt>
                <c:pt idx="293">
                  <c:v>24.6</c:v>
                </c:pt>
                <c:pt idx="294">
                  <c:v>20.7</c:v>
                </c:pt>
                <c:pt idx="295">
                  <c:v>20.5</c:v>
                </c:pt>
                <c:pt idx="296">
                  <c:v>29.8</c:v>
                </c:pt>
                <c:pt idx="297">
                  <c:v>19.8</c:v>
                </c:pt>
                <c:pt idx="298">
                  <c:v>21.8</c:v>
                </c:pt>
                <c:pt idx="299">
                  <c:v>19</c:v>
                </c:pt>
                <c:pt idx="300">
                  <c:v>26.8</c:v>
                </c:pt>
                <c:pt idx="301">
                  <c:v>27.1</c:v>
                </c:pt>
                <c:pt idx="302">
                  <c:v>32.799999999999997</c:v>
                </c:pt>
                <c:pt idx="303">
                  <c:v>28.8</c:v>
                </c:pt>
                <c:pt idx="304">
                  <c:v>28.2</c:v>
                </c:pt>
                <c:pt idx="305">
                  <c:v>31.4</c:v>
                </c:pt>
                <c:pt idx="306">
                  <c:v>33.799999999999997</c:v>
                </c:pt>
                <c:pt idx="307">
                  <c:v>28.4</c:v>
                </c:pt>
                <c:pt idx="308">
                  <c:v>35</c:v>
                </c:pt>
                <c:pt idx="309">
                  <c:v>26.9</c:v>
                </c:pt>
                <c:pt idx="310">
                  <c:v>27.4</c:v>
                </c:pt>
                <c:pt idx="311">
                  <c:v>32.5</c:v>
                </c:pt>
                <c:pt idx="312">
                  <c:v>25</c:v>
                </c:pt>
                <c:pt idx="313">
                  <c:v>26</c:v>
                </c:pt>
                <c:pt idx="314">
                  <c:v>36.5</c:v>
                </c:pt>
                <c:pt idx="315">
                  <c:v>33.700000000000003</c:v>
                </c:pt>
                <c:pt idx="316">
                  <c:v>27.6</c:v>
                </c:pt>
                <c:pt idx="317">
                  <c:v>27.4</c:v>
                </c:pt>
                <c:pt idx="318">
                  <c:v>25.8</c:v>
                </c:pt>
                <c:pt idx="319">
                  <c:v>24.9</c:v>
                </c:pt>
                <c:pt idx="320">
                  <c:v>26.4</c:v>
                </c:pt>
                <c:pt idx="321">
                  <c:v>19.399999999999999</c:v>
                </c:pt>
                <c:pt idx="322">
                  <c:v>19.600000000000001</c:v>
                </c:pt>
                <c:pt idx="323">
                  <c:v>20.3</c:v>
                </c:pt>
                <c:pt idx="324">
                  <c:v>17.8</c:v>
                </c:pt>
                <c:pt idx="325">
                  <c:v>17</c:v>
                </c:pt>
                <c:pt idx="326">
                  <c:v>15.9</c:v>
                </c:pt>
                <c:pt idx="327">
                  <c:v>20.9</c:v>
                </c:pt>
                <c:pt idx="328">
                  <c:v>21.6</c:v>
                </c:pt>
                <c:pt idx="329">
                  <c:v>25.6</c:v>
                </c:pt>
                <c:pt idx="330">
                  <c:v>27</c:v>
                </c:pt>
                <c:pt idx="331">
                  <c:v>21.9</c:v>
                </c:pt>
                <c:pt idx="332">
                  <c:v>20.6</c:v>
                </c:pt>
                <c:pt idx="333">
                  <c:v>20.399999999999999</c:v>
                </c:pt>
                <c:pt idx="334">
                  <c:v>20.9</c:v>
                </c:pt>
                <c:pt idx="335">
                  <c:v>19.399999999999999</c:v>
                </c:pt>
                <c:pt idx="336">
                  <c:v>21.4</c:v>
                </c:pt>
                <c:pt idx="337">
                  <c:v>22.8</c:v>
                </c:pt>
                <c:pt idx="338">
                  <c:v>16.899999999999999</c:v>
                </c:pt>
                <c:pt idx="339">
                  <c:v>17.7</c:v>
                </c:pt>
                <c:pt idx="340">
                  <c:v>16.600000000000001</c:v>
                </c:pt>
                <c:pt idx="341">
                  <c:v>16.600000000000001</c:v>
                </c:pt>
                <c:pt idx="342">
                  <c:v>17.7</c:v>
                </c:pt>
                <c:pt idx="343">
                  <c:v>16.2</c:v>
                </c:pt>
                <c:pt idx="344">
                  <c:v>20.7</c:v>
                </c:pt>
                <c:pt idx="345">
                  <c:v>18.3</c:v>
                </c:pt>
                <c:pt idx="346">
                  <c:v>19</c:v>
                </c:pt>
                <c:pt idx="347">
                  <c:v>20.8</c:v>
                </c:pt>
                <c:pt idx="348">
                  <c:v>16.600000000000001</c:v>
                </c:pt>
                <c:pt idx="349">
                  <c:v>23.4</c:v>
                </c:pt>
                <c:pt idx="350">
                  <c:v>26.1</c:v>
                </c:pt>
                <c:pt idx="351">
                  <c:v>25.5</c:v>
                </c:pt>
                <c:pt idx="352">
                  <c:v>25</c:v>
                </c:pt>
                <c:pt idx="353">
                  <c:v>24.5</c:v>
                </c:pt>
                <c:pt idx="354">
                  <c:v>22.8</c:v>
                </c:pt>
                <c:pt idx="355">
                  <c:v>24.1</c:v>
                </c:pt>
                <c:pt idx="356">
                  <c:v>24.1</c:v>
                </c:pt>
                <c:pt idx="357">
                  <c:v>24.4</c:v>
                </c:pt>
                <c:pt idx="358">
                  <c:v>23.5</c:v>
                </c:pt>
                <c:pt idx="359">
                  <c:v>26.3</c:v>
                </c:pt>
                <c:pt idx="360">
                  <c:v>23.4</c:v>
                </c:pt>
                <c:pt idx="361">
                  <c:v>29</c:v>
                </c:pt>
                <c:pt idx="362">
                  <c:v>21.6</c:v>
                </c:pt>
                <c:pt idx="363">
                  <c:v>28.5</c:v>
                </c:pt>
                <c:pt idx="364">
                  <c:v>24.2</c:v>
                </c:pt>
                <c:pt idx="365">
                  <c:v>22.4</c:v>
                </c:pt>
                <c:pt idx="366">
                  <c:v>14.6</c:v>
                </c:pt>
                <c:pt idx="367">
                  <c:v>17.8</c:v>
                </c:pt>
                <c:pt idx="368">
                  <c:v>16.600000000000001</c:v>
                </c:pt>
                <c:pt idx="369">
                  <c:v>16</c:v>
                </c:pt>
                <c:pt idx="370">
                  <c:v>17.5</c:v>
                </c:pt>
                <c:pt idx="371">
                  <c:v>19.2</c:v>
                </c:pt>
                <c:pt idx="372">
                  <c:v>20.8</c:v>
                </c:pt>
                <c:pt idx="373">
                  <c:v>22.7</c:v>
                </c:pt>
                <c:pt idx="374">
                  <c:v>20.3</c:v>
                </c:pt>
                <c:pt idx="375">
                  <c:v>24.2</c:v>
                </c:pt>
                <c:pt idx="376">
                  <c:v>19.5</c:v>
                </c:pt>
                <c:pt idx="377">
                  <c:v>18.899999999999999</c:v>
                </c:pt>
                <c:pt idx="378">
                  <c:v>18.3</c:v>
                </c:pt>
                <c:pt idx="379">
                  <c:v>21.3</c:v>
                </c:pt>
                <c:pt idx="380">
                  <c:v>14.9</c:v>
                </c:pt>
                <c:pt idx="381">
                  <c:v>14.3</c:v>
                </c:pt>
                <c:pt idx="382">
                  <c:v>14.5</c:v>
                </c:pt>
                <c:pt idx="383">
                  <c:v>17.600000000000001</c:v>
                </c:pt>
                <c:pt idx="384">
                  <c:v>14.6</c:v>
                </c:pt>
                <c:pt idx="385">
                  <c:v>15.6</c:v>
                </c:pt>
                <c:pt idx="386">
                  <c:v>13.8</c:v>
                </c:pt>
                <c:pt idx="387">
                  <c:v>16.3</c:v>
                </c:pt>
                <c:pt idx="388">
                  <c:v>16.2</c:v>
                </c:pt>
                <c:pt idx="389">
                  <c:v>17.7</c:v>
                </c:pt>
                <c:pt idx="390">
                  <c:v>16.5</c:v>
                </c:pt>
                <c:pt idx="391">
                  <c:v>14.7</c:v>
                </c:pt>
                <c:pt idx="392">
                  <c:v>17.5</c:v>
                </c:pt>
                <c:pt idx="393">
                  <c:v>16.899999999999999</c:v>
                </c:pt>
                <c:pt idx="394">
                  <c:v>16.399999999999999</c:v>
                </c:pt>
                <c:pt idx="395">
                  <c:v>15.4</c:v>
                </c:pt>
                <c:pt idx="396">
                  <c:v>16.8</c:v>
                </c:pt>
                <c:pt idx="397">
                  <c:v>18.899999999999999</c:v>
                </c:pt>
                <c:pt idx="398">
                  <c:v>16.2</c:v>
                </c:pt>
                <c:pt idx="399">
                  <c:v>15.6</c:v>
                </c:pt>
                <c:pt idx="400">
                  <c:v>15</c:v>
                </c:pt>
                <c:pt idx="401">
                  <c:v>8.5</c:v>
                </c:pt>
                <c:pt idx="402">
                  <c:v>26.5</c:v>
                </c:pt>
                <c:pt idx="403">
                  <c:v>7.2</c:v>
                </c:pt>
                <c:pt idx="404">
                  <c:v>9.1999999999999993</c:v>
                </c:pt>
                <c:pt idx="405">
                  <c:v>8.9</c:v>
                </c:pt>
                <c:pt idx="406">
                  <c:v>10.199999999999999</c:v>
                </c:pt>
                <c:pt idx="407">
                  <c:v>11.4</c:v>
                </c:pt>
                <c:pt idx="408">
                  <c:v>10.7</c:v>
                </c:pt>
                <c:pt idx="409">
                  <c:v>10.6</c:v>
                </c:pt>
                <c:pt idx="410">
                  <c:v>12.2</c:v>
                </c:pt>
                <c:pt idx="411">
                  <c:v>9.1999999999999993</c:v>
                </c:pt>
                <c:pt idx="412">
                  <c:v>10</c:v>
                </c:pt>
                <c:pt idx="413">
                  <c:v>7.4</c:v>
                </c:pt>
                <c:pt idx="414">
                  <c:v>9.5</c:v>
                </c:pt>
                <c:pt idx="415">
                  <c:v>9.8000000000000007</c:v>
                </c:pt>
                <c:pt idx="416">
                  <c:v>12</c:v>
                </c:pt>
                <c:pt idx="417">
                  <c:v>11.2</c:v>
                </c:pt>
                <c:pt idx="418">
                  <c:v>9.6</c:v>
                </c:pt>
                <c:pt idx="419">
                  <c:v>13</c:v>
                </c:pt>
                <c:pt idx="420">
                  <c:v>10.199999999999999</c:v>
                </c:pt>
                <c:pt idx="421">
                  <c:v>12.1</c:v>
                </c:pt>
                <c:pt idx="422">
                  <c:v>13</c:v>
                </c:pt>
                <c:pt idx="423">
                  <c:v>11.1</c:v>
                </c:pt>
                <c:pt idx="426">
                  <c:v>17.2</c:v>
                </c:pt>
                <c:pt idx="427">
                  <c:v>16.399999999999999</c:v>
                </c:pt>
                <c:pt idx="428">
                  <c:v>23.1</c:v>
                </c:pt>
                <c:pt idx="429">
                  <c:v>24</c:v>
                </c:pt>
                <c:pt idx="430">
                  <c:v>26</c:v>
                </c:pt>
                <c:pt idx="431">
                  <c:v>23</c:v>
                </c:pt>
                <c:pt idx="432">
                  <c:v>25.7</c:v>
                </c:pt>
                <c:pt idx="433">
                  <c:v>24.4</c:v>
                </c:pt>
                <c:pt idx="434">
                  <c:v>23.8</c:v>
                </c:pt>
                <c:pt idx="435">
                  <c:v>23</c:v>
                </c:pt>
                <c:pt idx="436">
                  <c:v>26.1</c:v>
                </c:pt>
                <c:pt idx="437">
                  <c:v>22.6</c:v>
                </c:pt>
                <c:pt idx="438">
                  <c:v>19.899999999999999</c:v>
                </c:pt>
                <c:pt idx="439">
                  <c:v>21.6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E1-4623-B21C-C9476E296590}"/>
            </c:ext>
          </c:extLst>
        </c:ser>
        <c:ser>
          <c:idx val="4"/>
          <c:order val="1"/>
          <c:tx>
            <c:v>二沉池TN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运行数据!$BN$7:$BN$446</c:f>
              <c:numCache>
                <c:formatCode>0.0_ </c:formatCode>
                <c:ptCount val="440"/>
                <c:pt idx="0">
                  <c:v>10.8</c:v>
                </c:pt>
                <c:pt idx="1">
                  <c:v>9.4</c:v>
                </c:pt>
                <c:pt idx="2">
                  <c:v>8.3000000000000007</c:v>
                </c:pt>
                <c:pt idx="3">
                  <c:v>8.9499999999999993</c:v>
                </c:pt>
                <c:pt idx="4">
                  <c:v>9.6999999999999993</c:v>
                </c:pt>
                <c:pt idx="5">
                  <c:v>11.3</c:v>
                </c:pt>
                <c:pt idx="6">
                  <c:v>11.8</c:v>
                </c:pt>
                <c:pt idx="7">
                  <c:v>11.3</c:v>
                </c:pt>
                <c:pt idx="8">
                  <c:v>13.4</c:v>
                </c:pt>
                <c:pt idx="9">
                  <c:v>14</c:v>
                </c:pt>
                <c:pt idx="10">
                  <c:v>18.2</c:v>
                </c:pt>
                <c:pt idx="11">
                  <c:v>21.6</c:v>
                </c:pt>
                <c:pt idx="12">
                  <c:v>20.399999999999999</c:v>
                </c:pt>
                <c:pt idx="13">
                  <c:v>16.100000000000001</c:v>
                </c:pt>
                <c:pt idx="14">
                  <c:v>8.4</c:v>
                </c:pt>
                <c:pt idx="15" formatCode="#,##0.0_);\(#,##0.0\)">
                  <c:v>5.3</c:v>
                </c:pt>
                <c:pt idx="16" formatCode="#,##0.0_);\(#,##0.0\)">
                  <c:v>4.4000000000000004</c:v>
                </c:pt>
                <c:pt idx="17" formatCode="#,##0.0_);\(#,##0.0\)">
                  <c:v>4.5</c:v>
                </c:pt>
                <c:pt idx="18" formatCode="#,##0.0_);\(#,##0.0\)">
                  <c:v>3.2</c:v>
                </c:pt>
                <c:pt idx="19" formatCode="#,##0.0_);\(#,##0.0\)">
                  <c:v>3.7</c:v>
                </c:pt>
                <c:pt idx="20" formatCode="#,##0.0_);\(#,##0.0\)">
                  <c:v>3.7</c:v>
                </c:pt>
                <c:pt idx="21" formatCode="#,##0.0_);\(#,##0.0\)">
                  <c:v>4</c:v>
                </c:pt>
                <c:pt idx="26" formatCode="#,##0.0_);\(#,##0.0\)">
                  <c:v>5.8</c:v>
                </c:pt>
                <c:pt idx="28">
                  <c:v>5.5</c:v>
                </c:pt>
                <c:pt idx="30">
                  <c:v>5</c:v>
                </c:pt>
                <c:pt idx="34">
                  <c:v>5</c:v>
                </c:pt>
                <c:pt idx="38">
                  <c:v>5.2</c:v>
                </c:pt>
                <c:pt idx="46">
                  <c:v>4.2</c:v>
                </c:pt>
                <c:pt idx="49">
                  <c:v>3.6</c:v>
                </c:pt>
                <c:pt idx="50">
                  <c:v>4</c:v>
                </c:pt>
                <c:pt idx="51">
                  <c:v>5.3</c:v>
                </c:pt>
                <c:pt idx="52">
                  <c:v>7.6</c:v>
                </c:pt>
                <c:pt idx="53">
                  <c:v>9.9</c:v>
                </c:pt>
                <c:pt idx="54">
                  <c:v>12.1</c:v>
                </c:pt>
                <c:pt idx="55">
                  <c:v>12.9</c:v>
                </c:pt>
                <c:pt idx="56">
                  <c:v>14.4</c:v>
                </c:pt>
                <c:pt idx="57">
                  <c:v>13.1</c:v>
                </c:pt>
                <c:pt idx="58">
                  <c:v>11.5</c:v>
                </c:pt>
                <c:pt idx="59">
                  <c:v>10.6</c:v>
                </c:pt>
                <c:pt idx="60">
                  <c:v>8.9</c:v>
                </c:pt>
                <c:pt idx="61">
                  <c:v>8.9</c:v>
                </c:pt>
                <c:pt idx="62">
                  <c:v>7.2</c:v>
                </c:pt>
                <c:pt idx="63">
                  <c:v>8.5</c:v>
                </c:pt>
                <c:pt idx="64">
                  <c:v>7.2</c:v>
                </c:pt>
                <c:pt idx="65">
                  <c:v>7.3</c:v>
                </c:pt>
                <c:pt idx="66">
                  <c:v>5.4</c:v>
                </c:pt>
                <c:pt idx="67">
                  <c:v>5.5</c:v>
                </c:pt>
                <c:pt idx="68">
                  <c:v>5.5</c:v>
                </c:pt>
                <c:pt idx="69">
                  <c:v>6.8</c:v>
                </c:pt>
                <c:pt idx="70">
                  <c:v>6.9</c:v>
                </c:pt>
                <c:pt idx="71">
                  <c:v>8.1</c:v>
                </c:pt>
                <c:pt idx="72">
                  <c:v>8.3000000000000007</c:v>
                </c:pt>
                <c:pt idx="73">
                  <c:v>9.6</c:v>
                </c:pt>
                <c:pt idx="74">
                  <c:v>9.5</c:v>
                </c:pt>
                <c:pt idx="75">
                  <c:v>10.1</c:v>
                </c:pt>
                <c:pt idx="76">
                  <c:v>12.1</c:v>
                </c:pt>
                <c:pt idx="77">
                  <c:v>11.7</c:v>
                </c:pt>
                <c:pt idx="78">
                  <c:v>13.7</c:v>
                </c:pt>
                <c:pt idx="79">
                  <c:v>13.6</c:v>
                </c:pt>
                <c:pt idx="80">
                  <c:v>13.5</c:v>
                </c:pt>
                <c:pt idx="81">
                  <c:v>13.8</c:v>
                </c:pt>
                <c:pt idx="82">
                  <c:v>12.1</c:v>
                </c:pt>
                <c:pt idx="83">
                  <c:v>11.5</c:v>
                </c:pt>
                <c:pt idx="84">
                  <c:v>10.6</c:v>
                </c:pt>
                <c:pt idx="85">
                  <c:v>9.1</c:v>
                </c:pt>
                <c:pt idx="86">
                  <c:v>8.9</c:v>
                </c:pt>
                <c:pt idx="87">
                  <c:v>9.6</c:v>
                </c:pt>
                <c:pt idx="88">
                  <c:v>9.6</c:v>
                </c:pt>
                <c:pt idx="89">
                  <c:v>9.1999999999999993</c:v>
                </c:pt>
                <c:pt idx="90">
                  <c:v>10</c:v>
                </c:pt>
                <c:pt idx="91">
                  <c:v>9.6</c:v>
                </c:pt>
                <c:pt idx="92">
                  <c:v>9.6</c:v>
                </c:pt>
                <c:pt idx="93">
                  <c:v>10.199999999999999</c:v>
                </c:pt>
                <c:pt idx="94">
                  <c:v>9.6</c:v>
                </c:pt>
                <c:pt idx="95">
                  <c:v>11.1</c:v>
                </c:pt>
                <c:pt idx="96">
                  <c:v>12.2</c:v>
                </c:pt>
                <c:pt idx="97">
                  <c:v>12.6</c:v>
                </c:pt>
                <c:pt idx="98">
                  <c:v>12.1</c:v>
                </c:pt>
                <c:pt idx="99">
                  <c:v>12.9</c:v>
                </c:pt>
                <c:pt idx="100">
                  <c:v>11.7</c:v>
                </c:pt>
                <c:pt idx="109">
                  <c:v>14.6</c:v>
                </c:pt>
                <c:pt idx="110">
                  <c:v>14.2</c:v>
                </c:pt>
                <c:pt idx="112">
                  <c:v>15</c:v>
                </c:pt>
                <c:pt idx="113">
                  <c:v>14.1</c:v>
                </c:pt>
                <c:pt idx="114">
                  <c:v>12.9</c:v>
                </c:pt>
                <c:pt idx="115">
                  <c:v>11.3</c:v>
                </c:pt>
                <c:pt idx="116">
                  <c:v>9.8000000000000007</c:v>
                </c:pt>
                <c:pt idx="117">
                  <c:v>8.6</c:v>
                </c:pt>
                <c:pt idx="118">
                  <c:v>8.15</c:v>
                </c:pt>
                <c:pt idx="119">
                  <c:v>7.2</c:v>
                </c:pt>
                <c:pt idx="120">
                  <c:v>4.8</c:v>
                </c:pt>
                <c:pt idx="121">
                  <c:v>4.7</c:v>
                </c:pt>
                <c:pt idx="122">
                  <c:v>4.4000000000000004</c:v>
                </c:pt>
                <c:pt idx="123">
                  <c:v>4.0999999999999996</c:v>
                </c:pt>
                <c:pt idx="124">
                  <c:v>4.0999999999999996</c:v>
                </c:pt>
                <c:pt idx="125">
                  <c:v>4.3499999999999996</c:v>
                </c:pt>
                <c:pt idx="126">
                  <c:v>4.9000000000000004</c:v>
                </c:pt>
                <c:pt idx="127">
                  <c:v>5.7</c:v>
                </c:pt>
                <c:pt idx="128">
                  <c:v>6</c:v>
                </c:pt>
                <c:pt idx="129">
                  <c:v>5.5</c:v>
                </c:pt>
                <c:pt idx="130">
                  <c:v>4.9000000000000004</c:v>
                </c:pt>
                <c:pt idx="131">
                  <c:v>5.0999999999999996</c:v>
                </c:pt>
                <c:pt idx="132">
                  <c:v>5.5</c:v>
                </c:pt>
                <c:pt idx="133">
                  <c:v>5.7</c:v>
                </c:pt>
                <c:pt idx="134">
                  <c:v>5</c:v>
                </c:pt>
                <c:pt idx="135">
                  <c:v>4.8</c:v>
                </c:pt>
                <c:pt idx="136">
                  <c:v>4.5999999999999996</c:v>
                </c:pt>
                <c:pt idx="137">
                  <c:v>4.2</c:v>
                </c:pt>
                <c:pt idx="138">
                  <c:v>4.5999999999999996</c:v>
                </c:pt>
                <c:pt idx="139">
                  <c:v>5.8</c:v>
                </c:pt>
                <c:pt idx="140">
                  <c:v>6</c:v>
                </c:pt>
                <c:pt idx="141">
                  <c:v>5.8</c:v>
                </c:pt>
                <c:pt idx="142">
                  <c:v>6.3</c:v>
                </c:pt>
                <c:pt idx="143">
                  <c:v>4.5</c:v>
                </c:pt>
                <c:pt idx="144">
                  <c:v>3.4</c:v>
                </c:pt>
                <c:pt idx="145">
                  <c:v>4.4000000000000004</c:v>
                </c:pt>
                <c:pt idx="146">
                  <c:v>4.4000000000000004</c:v>
                </c:pt>
                <c:pt idx="147">
                  <c:v>4.5999999999999996</c:v>
                </c:pt>
                <c:pt idx="148">
                  <c:v>4.9000000000000004</c:v>
                </c:pt>
                <c:pt idx="149">
                  <c:v>4</c:v>
                </c:pt>
                <c:pt idx="150">
                  <c:v>3.7</c:v>
                </c:pt>
                <c:pt idx="151">
                  <c:v>3.9</c:v>
                </c:pt>
                <c:pt idx="152">
                  <c:v>3.9</c:v>
                </c:pt>
                <c:pt idx="153">
                  <c:v>4.0999999999999996</c:v>
                </c:pt>
                <c:pt idx="154">
                  <c:v>3.9</c:v>
                </c:pt>
                <c:pt idx="155">
                  <c:v>3.8</c:v>
                </c:pt>
                <c:pt idx="156">
                  <c:v>4</c:v>
                </c:pt>
                <c:pt idx="157">
                  <c:v>4.4000000000000004</c:v>
                </c:pt>
                <c:pt idx="158">
                  <c:v>3.9</c:v>
                </c:pt>
                <c:pt idx="159">
                  <c:v>4.2</c:v>
                </c:pt>
                <c:pt idx="160">
                  <c:v>4.0999999999999996</c:v>
                </c:pt>
                <c:pt idx="161">
                  <c:v>4.5</c:v>
                </c:pt>
                <c:pt idx="162">
                  <c:v>5.5</c:v>
                </c:pt>
                <c:pt idx="163">
                  <c:v>5.9</c:v>
                </c:pt>
                <c:pt idx="164">
                  <c:v>8.3000000000000007</c:v>
                </c:pt>
                <c:pt idx="165">
                  <c:v>9.6999999999999993</c:v>
                </c:pt>
                <c:pt idx="166">
                  <c:v>11</c:v>
                </c:pt>
                <c:pt idx="167">
                  <c:v>11.1</c:v>
                </c:pt>
                <c:pt idx="168">
                  <c:v>9.9</c:v>
                </c:pt>
                <c:pt idx="169">
                  <c:v>5.3</c:v>
                </c:pt>
                <c:pt idx="170">
                  <c:v>5</c:v>
                </c:pt>
                <c:pt idx="171">
                  <c:v>3.7</c:v>
                </c:pt>
                <c:pt idx="172">
                  <c:v>3.8</c:v>
                </c:pt>
                <c:pt idx="173">
                  <c:v>3.6</c:v>
                </c:pt>
                <c:pt idx="174">
                  <c:v>4.4000000000000004</c:v>
                </c:pt>
                <c:pt idx="175">
                  <c:v>3.6</c:v>
                </c:pt>
                <c:pt idx="176">
                  <c:v>4.3</c:v>
                </c:pt>
                <c:pt idx="177">
                  <c:v>4.5999999999999996</c:v>
                </c:pt>
                <c:pt idx="178">
                  <c:v>5.0999999999999996</c:v>
                </c:pt>
                <c:pt idx="179">
                  <c:v>4.5999999999999996</c:v>
                </c:pt>
                <c:pt idx="180">
                  <c:v>4.3</c:v>
                </c:pt>
                <c:pt idx="181">
                  <c:v>7.7</c:v>
                </c:pt>
                <c:pt idx="182">
                  <c:v>8</c:v>
                </c:pt>
                <c:pt idx="186">
                  <c:v>6.6</c:v>
                </c:pt>
                <c:pt idx="187">
                  <c:v>5.3</c:v>
                </c:pt>
                <c:pt idx="188">
                  <c:v>5</c:v>
                </c:pt>
                <c:pt idx="189">
                  <c:v>5.7</c:v>
                </c:pt>
                <c:pt idx="190">
                  <c:v>5.8</c:v>
                </c:pt>
                <c:pt idx="191">
                  <c:v>5.5</c:v>
                </c:pt>
                <c:pt idx="192">
                  <c:v>5.8</c:v>
                </c:pt>
                <c:pt idx="193">
                  <c:v>6.3</c:v>
                </c:pt>
                <c:pt idx="194">
                  <c:v>5.5</c:v>
                </c:pt>
                <c:pt idx="195">
                  <c:v>5.2</c:v>
                </c:pt>
                <c:pt idx="196">
                  <c:v>5.7</c:v>
                </c:pt>
                <c:pt idx="197">
                  <c:v>5.4</c:v>
                </c:pt>
                <c:pt idx="198">
                  <c:v>3.3</c:v>
                </c:pt>
                <c:pt idx="199">
                  <c:v>4.5999999999999996</c:v>
                </c:pt>
                <c:pt idx="200">
                  <c:v>4.7</c:v>
                </c:pt>
                <c:pt idx="201">
                  <c:v>4.0999999999999996</c:v>
                </c:pt>
                <c:pt idx="202">
                  <c:v>5.3</c:v>
                </c:pt>
                <c:pt idx="203">
                  <c:v>5.4</c:v>
                </c:pt>
                <c:pt idx="204">
                  <c:v>7</c:v>
                </c:pt>
                <c:pt idx="205">
                  <c:v>6</c:v>
                </c:pt>
                <c:pt idx="206">
                  <c:v>5.4</c:v>
                </c:pt>
                <c:pt idx="207">
                  <c:v>5.2</c:v>
                </c:pt>
                <c:pt idx="208">
                  <c:v>4.4000000000000004</c:v>
                </c:pt>
                <c:pt idx="209">
                  <c:v>4.4000000000000004</c:v>
                </c:pt>
                <c:pt idx="210">
                  <c:v>4.7</c:v>
                </c:pt>
                <c:pt idx="211">
                  <c:v>4.5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3.9</c:v>
                </c:pt>
                <c:pt idx="216">
                  <c:v>4.8</c:v>
                </c:pt>
                <c:pt idx="217">
                  <c:v>5.0999999999999996</c:v>
                </c:pt>
                <c:pt idx="218">
                  <c:v>4.8</c:v>
                </c:pt>
                <c:pt idx="219">
                  <c:v>5.5</c:v>
                </c:pt>
                <c:pt idx="220">
                  <c:v>4.9000000000000004</c:v>
                </c:pt>
                <c:pt idx="221">
                  <c:v>5.0999999999999996</c:v>
                </c:pt>
                <c:pt idx="222">
                  <c:v>4.8</c:v>
                </c:pt>
                <c:pt idx="223">
                  <c:v>5.0999999999999996</c:v>
                </c:pt>
                <c:pt idx="224">
                  <c:v>5.3</c:v>
                </c:pt>
                <c:pt idx="225">
                  <c:v>4.9000000000000004</c:v>
                </c:pt>
                <c:pt idx="226">
                  <c:v>4.7</c:v>
                </c:pt>
                <c:pt idx="227">
                  <c:v>4.7</c:v>
                </c:pt>
                <c:pt idx="228">
                  <c:v>4.8</c:v>
                </c:pt>
                <c:pt idx="229">
                  <c:v>4.4000000000000004</c:v>
                </c:pt>
                <c:pt idx="230">
                  <c:v>5.5</c:v>
                </c:pt>
                <c:pt idx="231">
                  <c:v>5</c:v>
                </c:pt>
                <c:pt idx="232">
                  <c:v>5.3</c:v>
                </c:pt>
                <c:pt idx="233">
                  <c:v>5.5</c:v>
                </c:pt>
                <c:pt idx="234">
                  <c:v>6.2</c:v>
                </c:pt>
                <c:pt idx="235">
                  <c:v>8.1999999999999993</c:v>
                </c:pt>
                <c:pt idx="236">
                  <c:v>8.6999999999999993</c:v>
                </c:pt>
                <c:pt idx="237">
                  <c:v>6.6</c:v>
                </c:pt>
                <c:pt idx="238">
                  <c:v>5</c:v>
                </c:pt>
                <c:pt idx="239">
                  <c:v>6</c:v>
                </c:pt>
                <c:pt idx="240">
                  <c:v>5.7</c:v>
                </c:pt>
                <c:pt idx="241">
                  <c:v>6.1</c:v>
                </c:pt>
                <c:pt idx="242">
                  <c:v>5.9</c:v>
                </c:pt>
                <c:pt idx="243">
                  <c:v>5.8</c:v>
                </c:pt>
                <c:pt idx="244">
                  <c:v>6.3</c:v>
                </c:pt>
                <c:pt idx="245">
                  <c:v>5.9</c:v>
                </c:pt>
                <c:pt idx="246">
                  <c:v>6.3</c:v>
                </c:pt>
                <c:pt idx="247">
                  <c:v>5.9</c:v>
                </c:pt>
                <c:pt idx="248">
                  <c:v>5.6</c:v>
                </c:pt>
                <c:pt idx="249">
                  <c:v>6</c:v>
                </c:pt>
                <c:pt idx="250">
                  <c:v>6.6</c:v>
                </c:pt>
                <c:pt idx="251">
                  <c:v>6.9</c:v>
                </c:pt>
                <c:pt idx="252">
                  <c:v>6.2</c:v>
                </c:pt>
                <c:pt idx="253">
                  <c:v>6.6</c:v>
                </c:pt>
                <c:pt idx="254">
                  <c:v>6.8</c:v>
                </c:pt>
                <c:pt idx="255">
                  <c:v>6.5</c:v>
                </c:pt>
                <c:pt idx="256">
                  <c:v>4.8</c:v>
                </c:pt>
                <c:pt idx="257">
                  <c:v>3.7</c:v>
                </c:pt>
                <c:pt idx="258">
                  <c:v>3.5</c:v>
                </c:pt>
                <c:pt idx="259">
                  <c:v>3.4</c:v>
                </c:pt>
                <c:pt idx="260">
                  <c:v>4</c:v>
                </c:pt>
                <c:pt idx="261">
                  <c:v>6.4</c:v>
                </c:pt>
                <c:pt idx="262">
                  <c:v>8.6999999999999993</c:v>
                </c:pt>
                <c:pt idx="263">
                  <c:v>10.199999999999999</c:v>
                </c:pt>
                <c:pt idx="264">
                  <c:v>10.9</c:v>
                </c:pt>
                <c:pt idx="265">
                  <c:v>8.3000000000000007</c:v>
                </c:pt>
                <c:pt idx="266">
                  <c:v>3.7</c:v>
                </c:pt>
                <c:pt idx="267">
                  <c:v>4.8</c:v>
                </c:pt>
                <c:pt idx="268">
                  <c:v>7</c:v>
                </c:pt>
                <c:pt idx="269">
                  <c:v>9.5</c:v>
                </c:pt>
                <c:pt idx="270">
                  <c:v>11.8</c:v>
                </c:pt>
                <c:pt idx="271">
                  <c:v>10.8</c:v>
                </c:pt>
                <c:pt idx="272">
                  <c:v>10.1</c:v>
                </c:pt>
                <c:pt idx="273">
                  <c:v>9.9</c:v>
                </c:pt>
                <c:pt idx="274">
                  <c:v>10.8</c:v>
                </c:pt>
                <c:pt idx="275">
                  <c:v>9.6</c:v>
                </c:pt>
                <c:pt idx="276">
                  <c:v>7.6</c:v>
                </c:pt>
                <c:pt idx="277">
                  <c:v>8.6</c:v>
                </c:pt>
                <c:pt idx="278">
                  <c:v>8.9</c:v>
                </c:pt>
                <c:pt idx="279">
                  <c:v>9.1</c:v>
                </c:pt>
                <c:pt idx="280">
                  <c:v>9.4</c:v>
                </c:pt>
                <c:pt idx="281">
                  <c:v>8.8000000000000007</c:v>
                </c:pt>
                <c:pt idx="282">
                  <c:v>8.9</c:v>
                </c:pt>
                <c:pt idx="283">
                  <c:v>9.3000000000000007</c:v>
                </c:pt>
                <c:pt idx="284">
                  <c:v>10.8</c:v>
                </c:pt>
                <c:pt idx="285">
                  <c:v>11</c:v>
                </c:pt>
                <c:pt idx="286">
                  <c:v>10.9</c:v>
                </c:pt>
                <c:pt idx="287">
                  <c:v>10.199999999999999</c:v>
                </c:pt>
                <c:pt idx="288">
                  <c:v>10.1</c:v>
                </c:pt>
                <c:pt idx="289">
                  <c:v>11.2</c:v>
                </c:pt>
                <c:pt idx="290">
                  <c:v>11.5</c:v>
                </c:pt>
                <c:pt idx="291">
                  <c:v>10.8</c:v>
                </c:pt>
                <c:pt idx="292">
                  <c:v>10.9</c:v>
                </c:pt>
                <c:pt idx="293">
                  <c:v>7.8</c:v>
                </c:pt>
                <c:pt idx="294">
                  <c:v>7</c:v>
                </c:pt>
                <c:pt idx="295">
                  <c:v>6.7</c:v>
                </c:pt>
                <c:pt idx="296">
                  <c:v>3.9</c:v>
                </c:pt>
                <c:pt idx="297">
                  <c:v>3.7</c:v>
                </c:pt>
                <c:pt idx="298">
                  <c:v>4</c:v>
                </c:pt>
                <c:pt idx="299">
                  <c:v>3.7</c:v>
                </c:pt>
                <c:pt idx="300">
                  <c:v>4</c:v>
                </c:pt>
                <c:pt idx="301">
                  <c:v>5.2</c:v>
                </c:pt>
                <c:pt idx="302">
                  <c:v>5.9</c:v>
                </c:pt>
                <c:pt idx="303">
                  <c:v>7</c:v>
                </c:pt>
                <c:pt idx="304">
                  <c:v>10.5</c:v>
                </c:pt>
                <c:pt idx="305">
                  <c:v>12.3</c:v>
                </c:pt>
                <c:pt idx="306">
                  <c:v>10.6</c:v>
                </c:pt>
                <c:pt idx="307">
                  <c:v>11.5</c:v>
                </c:pt>
                <c:pt idx="308">
                  <c:v>12.8</c:v>
                </c:pt>
                <c:pt idx="309">
                  <c:v>11.6</c:v>
                </c:pt>
                <c:pt idx="310">
                  <c:v>7.4</c:v>
                </c:pt>
                <c:pt idx="311">
                  <c:v>5.6</c:v>
                </c:pt>
                <c:pt idx="312">
                  <c:v>6.6</c:v>
                </c:pt>
                <c:pt idx="313">
                  <c:v>6.5</c:v>
                </c:pt>
                <c:pt idx="314">
                  <c:v>6.6</c:v>
                </c:pt>
                <c:pt idx="315">
                  <c:v>4.7</c:v>
                </c:pt>
                <c:pt idx="316">
                  <c:v>9.6999999999999993</c:v>
                </c:pt>
                <c:pt idx="317">
                  <c:v>10.199999999999999</c:v>
                </c:pt>
                <c:pt idx="318">
                  <c:v>7.4</c:v>
                </c:pt>
                <c:pt idx="319">
                  <c:v>6.9</c:v>
                </c:pt>
                <c:pt idx="320">
                  <c:v>6.8</c:v>
                </c:pt>
                <c:pt idx="321">
                  <c:v>5.0999999999999996</c:v>
                </c:pt>
                <c:pt idx="322">
                  <c:v>5.0999999999999996</c:v>
                </c:pt>
                <c:pt idx="323">
                  <c:v>6</c:v>
                </c:pt>
                <c:pt idx="324">
                  <c:v>7.4</c:v>
                </c:pt>
                <c:pt idx="325">
                  <c:v>7.8</c:v>
                </c:pt>
                <c:pt idx="326">
                  <c:v>8.1999999999999993</c:v>
                </c:pt>
                <c:pt idx="327">
                  <c:v>9.3000000000000007</c:v>
                </c:pt>
                <c:pt idx="328">
                  <c:v>10</c:v>
                </c:pt>
                <c:pt idx="329">
                  <c:v>10.9</c:v>
                </c:pt>
                <c:pt idx="330">
                  <c:v>11.6</c:v>
                </c:pt>
                <c:pt idx="331">
                  <c:v>9.6</c:v>
                </c:pt>
                <c:pt idx="332">
                  <c:v>8.8000000000000007</c:v>
                </c:pt>
                <c:pt idx="333">
                  <c:v>8.1</c:v>
                </c:pt>
                <c:pt idx="334">
                  <c:v>8.8000000000000007</c:v>
                </c:pt>
                <c:pt idx="335">
                  <c:v>10.3</c:v>
                </c:pt>
                <c:pt idx="336">
                  <c:v>9.5</c:v>
                </c:pt>
                <c:pt idx="337">
                  <c:v>10.7</c:v>
                </c:pt>
                <c:pt idx="338">
                  <c:v>10.8</c:v>
                </c:pt>
                <c:pt idx="339">
                  <c:v>11.6</c:v>
                </c:pt>
                <c:pt idx="340">
                  <c:v>10</c:v>
                </c:pt>
                <c:pt idx="341">
                  <c:v>7.5</c:v>
                </c:pt>
                <c:pt idx="342">
                  <c:v>6.6</c:v>
                </c:pt>
                <c:pt idx="343">
                  <c:v>6.6</c:v>
                </c:pt>
                <c:pt idx="344">
                  <c:v>6.5</c:v>
                </c:pt>
                <c:pt idx="345">
                  <c:v>6.9</c:v>
                </c:pt>
                <c:pt idx="346">
                  <c:v>7.2</c:v>
                </c:pt>
                <c:pt idx="347">
                  <c:v>7.4</c:v>
                </c:pt>
                <c:pt idx="348">
                  <c:v>4.7</c:v>
                </c:pt>
                <c:pt idx="349">
                  <c:v>4.4000000000000004</c:v>
                </c:pt>
                <c:pt idx="350">
                  <c:v>4</c:v>
                </c:pt>
                <c:pt idx="351">
                  <c:v>5.3</c:v>
                </c:pt>
                <c:pt idx="352">
                  <c:v>8.1999999999999993</c:v>
                </c:pt>
                <c:pt idx="353">
                  <c:v>10.4</c:v>
                </c:pt>
                <c:pt idx="354">
                  <c:v>12.4</c:v>
                </c:pt>
                <c:pt idx="355">
                  <c:v>13.1</c:v>
                </c:pt>
                <c:pt idx="356">
                  <c:v>13</c:v>
                </c:pt>
                <c:pt idx="357">
                  <c:v>12.7</c:v>
                </c:pt>
                <c:pt idx="358">
                  <c:v>12.3</c:v>
                </c:pt>
                <c:pt idx="359">
                  <c:v>10.8</c:v>
                </c:pt>
                <c:pt idx="360">
                  <c:v>10.1</c:v>
                </c:pt>
                <c:pt idx="361">
                  <c:v>8.6</c:v>
                </c:pt>
                <c:pt idx="362">
                  <c:v>7</c:v>
                </c:pt>
                <c:pt idx="363">
                  <c:v>6.3</c:v>
                </c:pt>
                <c:pt idx="364">
                  <c:v>8.4</c:v>
                </c:pt>
                <c:pt idx="365">
                  <c:v>11.7</c:v>
                </c:pt>
                <c:pt idx="366">
                  <c:v>11.4</c:v>
                </c:pt>
                <c:pt idx="367">
                  <c:v>11.6</c:v>
                </c:pt>
                <c:pt idx="368">
                  <c:v>9.9</c:v>
                </c:pt>
                <c:pt idx="369">
                  <c:v>8.8000000000000007</c:v>
                </c:pt>
                <c:pt idx="370">
                  <c:v>7.6</c:v>
                </c:pt>
                <c:pt idx="371">
                  <c:v>7.1</c:v>
                </c:pt>
                <c:pt idx="372">
                  <c:v>6.1</c:v>
                </c:pt>
                <c:pt idx="373">
                  <c:v>6.7</c:v>
                </c:pt>
                <c:pt idx="374">
                  <c:v>6.8</c:v>
                </c:pt>
                <c:pt idx="375">
                  <c:v>7.4</c:v>
                </c:pt>
                <c:pt idx="376">
                  <c:v>7.1</c:v>
                </c:pt>
                <c:pt idx="377">
                  <c:v>7.9</c:v>
                </c:pt>
                <c:pt idx="378">
                  <c:v>7.8</c:v>
                </c:pt>
                <c:pt idx="379">
                  <c:v>7</c:v>
                </c:pt>
                <c:pt idx="380">
                  <c:v>7.4</c:v>
                </c:pt>
                <c:pt idx="381">
                  <c:v>8.3000000000000007</c:v>
                </c:pt>
                <c:pt idx="382">
                  <c:v>9.1999999999999993</c:v>
                </c:pt>
                <c:pt idx="383">
                  <c:v>9.6999999999999993</c:v>
                </c:pt>
                <c:pt idx="384">
                  <c:v>9.6</c:v>
                </c:pt>
                <c:pt idx="385">
                  <c:v>8.6</c:v>
                </c:pt>
                <c:pt idx="386">
                  <c:v>8.3000000000000007</c:v>
                </c:pt>
                <c:pt idx="387">
                  <c:v>5.5</c:v>
                </c:pt>
                <c:pt idx="388">
                  <c:v>4</c:v>
                </c:pt>
                <c:pt idx="389">
                  <c:v>4.0999999999999996</c:v>
                </c:pt>
                <c:pt idx="390">
                  <c:v>4.2</c:v>
                </c:pt>
                <c:pt idx="391">
                  <c:v>4</c:v>
                </c:pt>
                <c:pt idx="392">
                  <c:v>4.5</c:v>
                </c:pt>
                <c:pt idx="393">
                  <c:v>5.2</c:v>
                </c:pt>
                <c:pt idx="394">
                  <c:v>4.5999999999999996</c:v>
                </c:pt>
                <c:pt idx="395">
                  <c:v>4.5</c:v>
                </c:pt>
                <c:pt idx="396">
                  <c:v>4.3</c:v>
                </c:pt>
                <c:pt idx="397">
                  <c:v>4.5</c:v>
                </c:pt>
                <c:pt idx="398">
                  <c:v>4.2</c:v>
                </c:pt>
                <c:pt idx="399">
                  <c:v>4.2</c:v>
                </c:pt>
                <c:pt idx="400">
                  <c:v>4.0999999999999996</c:v>
                </c:pt>
                <c:pt idx="401">
                  <c:v>4.3</c:v>
                </c:pt>
                <c:pt idx="402">
                  <c:v>5</c:v>
                </c:pt>
                <c:pt idx="403">
                  <c:v>4.2</c:v>
                </c:pt>
                <c:pt idx="404">
                  <c:v>3.4</c:v>
                </c:pt>
                <c:pt idx="405">
                  <c:v>3.2</c:v>
                </c:pt>
                <c:pt idx="406">
                  <c:v>2.9</c:v>
                </c:pt>
                <c:pt idx="407">
                  <c:v>2.7</c:v>
                </c:pt>
                <c:pt idx="408">
                  <c:v>2.4</c:v>
                </c:pt>
                <c:pt idx="409">
                  <c:v>2.2999999999999998</c:v>
                </c:pt>
                <c:pt idx="410">
                  <c:v>2.4</c:v>
                </c:pt>
                <c:pt idx="411">
                  <c:v>2.6</c:v>
                </c:pt>
                <c:pt idx="412">
                  <c:v>2.6</c:v>
                </c:pt>
                <c:pt idx="413">
                  <c:v>2.8</c:v>
                </c:pt>
                <c:pt idx="414">
                  <c:v>2.7</c:v>
                </c:pt>
                <c:pt idx="415">
                  <c:v>2.7</c:v>
                </c:pt>
                <c:pt idx="416">
                  <c:v>2.8</c:v>
                </c:pt>
                <c:pt idx="417">
                  <c:v>2.7</c:v>
                </c:pt>
                <c:pt idx="418">
                  <c:v>2.7</c:v>
                </c:pt>
                <c:pt idx="419">
                  <c:v>2.9</c:v>
                </c:pt>
                <c:pt idx="420">
                  <c:v>2.7</c:v>
                </c:pt>
                <c:pt idx="421">
                  <c:v>2.8</c:v>
                </c:pt>
                <c:pt idx="422">
                  <c:v>3.8</c:v>
                </c:pt>
                <c:pt idx="423">
                  <c:v>4.3</c:v>
                </c:pt>
                <c:pt idx="426">
                  <c:v>5.2</c:v>
                </c:pt>
                <c:pt idx="427">
                  <c:v>8.6</c:v>
                </c:pt>
                <c:pt idx="428">
                  <c:v>10.4</c:v>
                </c:pt>
                <c:pt idx="429">
                  <c:v>11.9</c:v>
                </c:pt>
                <c:pt idx="430">
                  <c:v>12</c:v>
                </c:pt>
                <c:pt idx="431">
                  <c:v>12.8</c:v>
                </c:pt>
                <c:pt idx="432">
                  <c:v>12.8</c:v>
                </c:pt>
                <c:pt idx="433">
                  <c:v>12.7</c:v>
                </c:pt>
                <c:pt idx="434">
                  <c:v>12</c:v>
                </c:pt>
                <c:pt idx="435">
                  <c:v>11.2</c:v>
                </c:pt>
                <c:pt idx="436">
                  <c:v>10</c:v>
                </c:pt>
                <c:pt idx="437">
                  <c:v>10.5</c:v>
                </c:pt>
                <c:pt idx="438">
                  <c:v>10.199999999999999</c:v>
                </c:pt>
                <c:pt idx="439">
                  <c:v>10.8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80-4B46-9E57-6111EECBE159}"/>
            </c:ext>
          </c:extLst>
        </c:ser>
        <c:ser>
          <c:idx val="8"/>
          <c:order val="2"/>
          <c:tx>
            <c:v>排放池TN</c:v>
          </c:tx>
          <c:spPr>
            <a:ln w="12700">
              <a:solidFill>
                <a:srgbClr val="0070C0"/>
              </a:solidFill>
            </a:ln>
          </c:spPr>
          <c:marker>
            <c:symbol val="triangle"/>
            <c:size val="5"/>
            <c:spPr>
              <a:solidFill>
                <a:schemeClr val="bg1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运行数据!$ED$7:$ED$446</c:f>
              <c:numCache>
                <c:formatCode>0.0_ </c:formatCode>
                <c:ptCount val="440"/>
                <c:pt idx="0">
                  <c:v>10.7</c:v>
                </c:pt>
                <c:pt idx="1">
                  <c:v>8.6999999999999993</c:v>
                </c:pt>
                <c:pt idx="2">
                  <c:v>7.6</c:v>
                </c:pt>
                <c:pt idx="3">
                  <c:v>7.1</c:v>
                </c:pt>
                <c:pt idx="4">
                  <c:v>7.7</c:v>
                </c:pt>
                <c:pt idx="5">
                  <c:v>8.5</c:v>
                </c:pt>
                <c:pt idx="6">
                  <c:v>9.1999999999999993</c:v>
                </c:pt>
                <c:pt idx="7">
                  <c:v>9.4</c:v>
                </c:pt>
                <c:pt idx="8">
                  <c:v>11.9</c:v>
                </c:pt>
                <c:pt idx="9">
                  <c:v>10.4</c:v>
                </c:pt>
                <c:pt idx="10">
                  <c:v>12.5</c:v>
                </c:pt>
                <c:pt idx="11">
                  <c:v>16.3</c:v>
                </c:pt>
                <c:pt idx="12">
                  <c:v>17.7</c:v>
                </c:pt>
                <c:pt idx="13">
                  <c:v>16.899999999999999</c:v>
                </c:pt>
                <c:pt idx="14">
                  <c:v>13.9</c:v>
                </c:pt>
                <c:pt idx="15" formatCode="#,##0_);\(#,##0\)">
                  <c:v>8.3000000000000007</c:v>
                </c:pt>
                <c:pt idx="16">
                  <c:v>5.4</c:v>
                </c:pt>
                <c:pt idx="17">
                  <c:v>4.5999999999999996</c:v>
                </c:pt>
                <c:pt idx="18">
                  <c:v>3.4</c:v>
                </c:pt>
                <c:pt idx="19">
                  <c:v>3</c:v>
                </c:pt>
                <c:pt idx="20">
                  <c:v>3.2</c:v>
                </c:pt>
                <c:pt idx="21">
                  <c:v>2.9</c:v>
                </c:pt>
                <c:pt idx="26">
                  <c:v>3.6</c:v>
                </c:pt>
                <c:pt idx="28">
                  <c:v>3.4</c:v>
                </c:pt>
                <c:pt idx="30">
                  <c:v>4.4000000000000004</c:v>
                </c:pt>
                <c:pt idx="34">
                  <c:v>4.0999999999999996</c:v>
                </c:pt>
                <c:pt idx="38">
                  <c:v>4.0999999999999996</c:v>
                </c:pt>
                <c:pt idx="46">
                  <c:v>4</c:v>
                </c:pt>
                <c:pt idx="49">
                  <c:v>3.6</c:v>
                </c:pt>
                <c:pt idx="50">
                  <c:v>3.4</c:v>
                </c:pt>
                <c:pt idx="51">
                  <c:v>3.3</c:v>
                </c:pt>
                <c:pt idx="52">
                  <c:v>3.7</c:v>
                </c:pt>
                <c:pt idx="53">
                  <c:v>4</c:v>
                </c:pt>
                <c:pt idx="54">
                  <c:v>4.8</c:v>
                </c:pt>
                <c:pt idx="55">
                  <c:v>5.0999999999999996</c:v>
                </c:pt>
                <c:pt idx="56">
                  <c:v>5.5</c:v>
                </c:pt>
                <c:pt idx="57">
                  <c:v>6.7</c:v>
                </c:pt>
                <c:pt idx="58">
                  <c:v>8.6</c:v>
                </c:pt>
                <c:pt idx="59">
                  <c:v>8.1999999999999993</c:v>
                </c:pt>
                <c:pt idx="60">
                  <c:v>7.9</c:v>
                </c:pt>
                <c:pt idx="61">
                  <c:v>7.7</c:v>
                </c:pt>
                <c:pt idx="62">
                  <c:v>7.1</c:v>
                </c:pt>
                <c:pt idx="63">
                  <c:v>6.5</c:v>
                </c:pt>
                <c:pt idx="64">
                  <c:v>5.7</c:v>
                </c:pt>
                <c:pt idx="65">
                  <c:v>6</c:v>
                </c:pt>
                <c:pt idx="66">
                  <c:v>6.4</c:v>
                </c:pt>
                <c:pt idx="67">
                  <c:v>6.6</c:v>
                </c:pt>
                <c:pt idx="68">
                  <c:v>6.8</c:v>
                </c:pt>
                <c:pt idx="69">
                  <c:v>6.4</c:v>
                </c:pt>
                <c:pt idx="70">
                  <c:v>6.7</c:v>
                </c:pt>
                <c:pt idx="71">
                  <c:v>7.2</c:v>
                </c:pt>
                <c:pt idx="72">
                  <c:v>7.9</c:v>
                </c:pt>
                <c:pt idx="73">
                  <c:v>8.5</c:v>
                </c:pt>
                <c:pt idx="74">
                  <c:v>9.1999999999999993</c:v>
                </c:pt>
                <c:pt idx="75">
                  <c:v>9.6999999999999993</c:v>
                </c:pt>
                <c:pt idx="76">
                  <c:v>12.1</c:v>
                </c:pt>
                <c:pt idx="77">
                  <c:v>11.6</c:v>
                </c:pt>
                <c:pt idx="78">
                  <c:v>11.1</c:v>
                </c:pt>
                <c:pt idx="79">
                  <c:v>12.7</c:v>
                </c:pt>
                <c:pt idx="80">
                  <c:v>11</c:v>
                </c:pt>
                <c:pt idx="81">
                  <c:v>11.2</c:v>
                </c:pt>
                <c:pt idx="82">
                  <c:v>11.8</c:v>
                </c:pt>
                <c:pt idx="83">
                  <c:v>9.5</c:v>
                </c:pt>
                <c:pt idx="84">
                  <c:v>9.1</c:v>
                </c:pt>
                <c:pt idx="85">
                  <c:v>8.5</c:v>
                </c:pt>
                <c:pt idx="86">
                  <c:v>8.6</c:v>
                </c:pt>
                <c:pt idx="87">
                  <c:v>8.6</c:v>
                </c:pt>
                <c:pt idx="88">
                  <c:v>9.6</c:v>
                </c:pt>
                <c:pt idx="89">
                  <c:v>9.4</c:v>
                </c:pt>
                <c:pt idx="90">
                  <c:v>8.9</c:v>
                </c:pt>
                <c:pt idx="91">
                  <c:v>8.9</c:v>
                </c:pt>
                <c:pt idx="92">
                  <c:v>8.9</c:v>
                </c:pt>
                <c:pt idx="93">
                  <c:v>9</c:v>
                </c:pt>
                <c:pt idx="94">
                  <c:v>9</c:v>
                </c:pt>
                <c:pt idx="95">
                  <c:v>9.3000000000000007</c:v>
                </c:pt>
                <c:pt idx="96">
                  <c:v>9.6</c:v>
                </c:pt>
                <c:pt idx="97">
                  <c:v>10</c:v>
                </c:pt>
                <c:pt idx="98">
                  <c:v>10.199999999999999</c:v>
                </c:pt>
                <c:pt idx="99">
                  <c:v>11.2</c:v>
                </c:pt>
                <c:pt idx="100">
                  <c:v>11.6</c:v>
                </c:pt>
                <c:pt idx="101">
                  <c:v>11.2</c:v>
                </c:pt>
                <c:pt idx="109">
                  <c:v>11.4</c:v>
                </c:pt>
                <c:pt idx="110">
                  <c:v>13.2</c:v>
                </c:pt>
                <c:pt idx="111">
                  <c:v>11.8</c:v>
                </c:pt>
                <c:pt idx="112">
                  <c:v>11.9</c:v>
                </c:pt>
                <c:pt idx="113">
                  <c:v>12.7</c:v>
                </c:pt>
                <c:pt idx="114">
                  <c:v>12.2</c:v>
                </c:pt>
                <c:pt idx="115">
                  <c:v>10.9</c:v>
                </c:pt>
                <c:pt idx="116">
                  <c:v>10.3</c:v>
                </c:pt>
                <c:pt idx="117">
                  <c:v>9.5</c:v>
                </c:pt>
                <c:pt idx="118">
                  <c:v>8.4</c:v>
                </c:pt>
                <c:pt idx="119">
                  <c:v>7.4</c:v>
                </c:pt>
                <c:pt idx="120">
                  <c:v>5.8</c:v>
                </c:pt>
                <c:pt idx="121">
                  <c:v>4.0999999999999996</c:v>
                </c:pt>
                <c:pt idx="122">
                  <c:v>3.29</c:v>
                </c:pt>
                <c:pt idx="123">
                  <c:v>3.6</c:v>
                </c:pt>
                <c:pt idx="124">
                  <c:v>3.5</c:v>
                </c:pt>
                <c:pt idx="125">
                  <c:v>3.5</c:v>
                </c:pt>
                <c:pt idx="126">
                  <c:v>4</c:v>
                </c:pt>
                <c:pt idx="127">
                  <c:v>4.5</c:v>
                </c:pt>
                <c:pt idx="128">
                  <c:v>4.8</c:v>
                </c:pt>
                <c:pt idx="129">
                  <c:v>5.8</c:v>
                </c:pt>
                <c:pt idx="130">
                  <c:v>5.4</c:v>
                </c:pt>
                <c:pt idx="131">
                  <c:v>5.7</c:v>
                </c:pt>
                <c:pt idx="132">
                  <c:v>5.4</c:v>
                </c:pt>
                <c:pt idx="133">
                  <c:v>5</c:v>
                </c:pt>
                <c:pt idx="134">
                  <c:v>5.0999999999999996</c:v>
                </c:pt>
                <c:pt idx="135">
                  <c:v>4.3</c:v>
                </c:pt>
                <c:pt idx="136">
                  <c:v>4.3</c:v>
                </c:pt>
                <c:pt idx="137">
                  <c:v>4.0999999999999996</c:v>
                </c:pt>
                <c:pt idx="138">
                  <c:v>4.2</c:v>
                </c:pt>
                <c:pt idx="139">
                  <c:v>4.2</c:v>
                </c:pt>
                <c:pt idx="140">
                  <c:v>4.8</c:v>
                </c:pt>
                <c:pt idx="141">
                  <c:v>4.7</c:v>
                </c:pt>
                <c:pt idx="142">
                  <c:v>4.7</c:v>
                </c:pt>
                <c:pt idx="143">
                  <c:v>4</c:v>
                </c:pt>
                <c:pt idx="144">
                  <c:v>4</c:v>
                </c:pt>
                <c:pt idx="145">
                  <c:v>3.7</c:v>
                </c:pt>
                <c:pt idx="146">
                  <c:v>4.0999999999999996</c:v>
                </c:pt>
                <c:pt idx="147">
                  <c:v>4.5</c:v>
                </c:pt>
                <c:pt idx="148">
                  <c:v>4.3</c:v>
                </c:pt>
                <c:pt idx="149">
                  <c:v>4.3</c:v>
                </c:pt>
                <c:pt idx="150">
                  <c:v>4</c:v>
                </c:pt>
                <c:pt idx="151">
                  <c:v>4.0999999999999996</c:v>
                </c:pt>
                <c:pt idx="152">
                  <c:v>4</c:v>
                </c:pt>
                <c:pt idx="153">
                  <c:v>3.9</c:v>
                </c:pt>
                <c:pt idx="154">
                  <c:v>3.8</c:v>
                </c:pt>
                <c:pt idx="155">
                  <c:v>3.9</c:v>
                </c:pt>
                <c:pt idx="156">
                  <c:v>4</c:v>
                </c:pt>
                <c:pt idx="157">
                  <c:v>3.9</c:v>
                </c:pt>
                <c:pt idx="158">
                  <c:v>3.8</c:v>
                </c:pt>
                <c:pt idx="159">
                  <c:v>4.5</c:v>
                </c:pt>
                <c:pt idx="160">
                  <c:v>4.0999999999999996</c:v>
                </c:pt>
                <c:pt idx="161">
                  <c:v>4.2</c:v>
                </c:pt>
                <c:pt idx="162">
                  <c:v>4.5</c:v>
                </c:pt>
                <c:pt idx="163">
                  <c:v>4.3</c:v>
                </c:pt>
                <c:pt idx="164">
                  <c:v>4.8</c:v>
                </c:pt>
                <c:pt idx="165">
                  <c:v>5.9</c:v>
                </c:pt>
                <c:pt idx="166">
                  <c:v>6.5</c:v>
                </c:pt>
                <c:pt idx="167">
                  <c:v>6.2</c:v>
                </c:pt>
                <c:pt idx="168">
                  <c:v>6.1</c:v>
                </c:pt>
                <c:pt idx="169">
                  <c:v>5.5</c:v>
                </c:pt>
                <c:pt idx="170">
                  <c:v>4.2</c:v>
                </c:pt>
                <c:pt idx="171">
                  <c:v>4.0999999999999996</c:v>
                </c:pt>
                <c:pt idx="172">
                  <c:v>4.3</c:v>
                </c:pt>
                <c:pt idx="173">
                  <c:v>3.6</c:v>
                </c:pt>
                <c:pt idx="174">
                  <c:v>4.3</c:v>
                </c:pt>
                <c:pt idx="175">
                  <c:v>3.4</c:v>
                </c:pt>
                <c:pt idx="176">
                  <c:v>3.6</c:v>
                </c:pt>
                <c:pt idx="177">
                  <c:v>3.6</c:v>
                </c:pt>
                <c:pt idx="178">
                  <c:v>4.3</c:v>
                </c:pt>
                <c:pt idx="179">
                  <c:v>4.5</c:v>
                </c:pt>
                <c:pt idx="180">
                  <c:v>4.4000000000000004</c:v>
                </c:pt>
                <c:pt idx="181">
                  <c:v>5.2</c:v>
                </c:pt>
                <c:pt idx="182">
                  <c:v>6.4</c:v>
                </c:pt>
                <c:pt idx="184">
                  <c:v>5.3</c:v>
                </c:pt>
                <c:pt idx="186">
                  <c:v>5.8</c:v>
                </c:pt>
                <c:pt idx="187">
                  <c:v>5.2</c:v>
                </c:pt>
                <c:pt idx="188">
                  <c:v>5.9</c:v>
                </c:pt>
                <c:pt idx="189">
                  <c:v>4.7</c:v>
                </c:pt>
                <c:pt idx="190">
                  <c:v>4.7</c:v>
                </c:pt>
                <c:pt idx="191">
                  <c:v>4.8</c:v>
                </c:pt>
                <c:pt idx="192">
                  <c:v>4.7</c:v>
                </c:pt>
                <c:pt idx="193">
                  <c:v>4.4000000000000004</c:v>
                </c:pt>
                <c:pt idx="194">
                  <c:v>4.0999999999999996</c:v>
                </c:pt>
                <c:pt idx="195">
                  <c:v>4.4000000000000004</c:v>
                </c:pt>
                <c:pt idx="196">
                  <c:v>4.9000000000000004</c:v>
                </c:pt>
                <c:pt idx="197">
                  <c:v>5.6</c:v>
                </c:pt>
                <c:pt idx="198">
                  <c:v>6.6</c:v>
                </c:pt>
                <c:pt idx="199">
                  <c:v>5.9</c:v>
                </c:pt>
                <c:pt idx="200">
                  <c:v>5.9</c:v>
                </c:pt>
                <c:pt idx="201">
                  <c:v>5.2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5.4</c:v>
                </c:pt>
                <c:pt idx="205">
                  <c:v>6.2</c:v>
                </c:pt>
                <c:pt idx="206">
                  <c:v>5.5</c:v>
                </c:pt>
                <c:pt idx="207">
                  <c:v>5.0999999999999996</c:v>
                </c:pt>
                <c:pt idx="208">
                  <c:v>4.5</c:v>
                </c:pt>
                <c:pt idx="209">
                  <c:v>4.5</c:v>
                </c:pt>
                <c:pt idx="210">
                  <c:v>4.3</c:v>
                </c:pt>
                <c:pt idx="211">
                  <c:v>4.8</c:v>
                </c:pt>
                <c:pt idx="212">
                  <c:v>4.4000000000000004</c:v>
                </c:pt>
                <c:pt idx="213">
                  <c:v>4.3</c:v>
                </c:pt>
                <c:pt idx="214">
                  <c:v>3.8</c:v>
                </c:pt>
                <c:pt idx="215">
                  <c:v>4</c:v>
                </c:pt>
                <c:pt idx="216">
                  <c:v>4.5</c:v>
                </c:pt>
                <c:pt idx="217">
                  <c:v>5.0999999999999996</c:v>
                </c:pt>
                <c:pt idx="218">
                  <c:v>5</c:v>
                </c:pt>
                <c:pt idx="219">
                  <c:v>4.8</c:v>
                </c:pt>
                <c:pt idx="220">
                  <c:v>5.3</c:v>
                </c:pt>
                <c:pt idx="221">
                  <c:v>5.4</c:v>
                </c:pt>
                <c:pt idx="222">
                  <c:v>4.5999999999999996</c:v>
                </c:pt>
                <c:pt idx="223">
                  <c:v>4.9000000000000004</c:v>
                </c:pt>
                <c:pt idx="224">
                  <c:v>5.3</c:v>
                </c:pt>
                <c:pt idx="225">
                  <c:v>5.0999999999999996</c:v>
                </c:pt>
                <c:pt idx="226">
                  <c:v>4.0999999999999996</c:v>
                </c:pt>
                <c:pt idx="227">
                  <c:v>4.3</c:v>
                </c:pt>
                <c:pt idx="228">
                  <c:v>4.5</c:v>
                </c:pt>
                <c:pt idx="229">
                  <c:v>4.4000000000000004</c:v>
                </c:pt>
                <c:pt idx="230">
                  <c:v>4.4000000000000004</c:v>
                </c:pt>
                <c:pt idx="231">
                  <c:v>4.7</c:v>
                </c:pt>
                <c:pt idx="232">
                  <c:v>4.5999999999999996</c:v>
                </c:pt>
                <c:pt idx="233">
                  <c:v>4.7</c:v>
                </c:pt>
                <c:pt idx="234">
                  <c:v>5.2</c:v>
                </c:pt>
                <c:pt idx="235">
                  <c:v>5.8</c:v>
                </c:pt>
                <c:pt idx="236">
                  <c:v>6.4</c:v>
                </c:pt>
                <c:pt idx="237">
                  <c:v>6</c:v>
                </c:pt>
                <c:pt idx="238">
                  <c:v>5.3</c:v>
                </c:pt>
                <c:pt idx="239">
                  <c:v>4.5999999999999996</c:v>
                </c:pt>
                <c:pt idx="240">
                  <c:v>5</c:v>
                </c:pt>
                <c:pt idx="241">
                  <c:v>4.9000000000000004</c:v>
                </c:pt>
                <c:pt idx="242">
                  <c:v>5.2</c:v>
                </c:pt>
                <c:pt idx="243">
                  <c:v>5.2</c:v>
                </c:pt>
                <c:pt idx="244">
                  <c:v>5.3</c:v>
                </c:pt>
                <c:pt idx="245">
                  <c:v>5.4</c:v>
                </c:pt>
                <c:pt idx="246">
                  <c:v>5.4</c:v>
                </c:pt>
                <c:pt idx="247">
                  <c:v>5.8</c:v>
                </c:pt>
                <c:pt idx="248">
                  <c:v>5.4</c:v>
                </c:pt>
                <c:pt idx="249">
                  <c:v>5.5</c:v>
                </c:pt>
                <c:pt idx="250">
                  <c:v>5.6</c:v>
                </c:pt>
                <c:pt idx="251">
                  <c:v>5.9</c:v>
                </c:pt>
                <c:pt idx="252">
                  <c:v>5.9</c:v>
                </c:pt>
                <c:pt idx="253">
                  <c:v>5.7</c:v>
                </c:pt>
                <c:pt idx="254">
                  <c:v>6.3</c:v>
                </c:pt>
                <c:pt idx="255">
                  <c:v>6.4</c:v>
                </c:pt>
                <c:pt idx="256">
                  <c:v>5.8</c:v>
                </c:pt>
                <c:pt idx="257">
                  <c:v>4.3</c:v>
                </c:pt>
                <c:pt idx="258">
                  <c:v>3.6</c:v>
                </c:pt>
                <c:pt idx="259">
                  <c:v>3.5</c:v>
                </c:pt>
                <c:pt idx="260">
                  <c:v>3.3</c:v>
                </c:pt>
                <c:pt idx="261">
                  <c:v>4</c:v>
                </c:pt>
                <c:pt idx="262">
                  <c:v>6.5</c:v>
                </c:pt>
                <c:pt idx="263">
                  <c:v>8.8000000000000007</c:v>
                </c:pt>
                <c:pt idx="264">
                  <c:v>10.6</c:v>
                </c:pt>
                <c:pt idx="265">
                  <c:v>8.9</c:v>
                </c:pt>
                <c:pt idx="266">
                  <c:v>6.5</c:v>
                </c:pt>
                <c:pt idx="267">
                  <c:v>6.8</c:v>
                </c:pt>
                <c:pt idx="268">
                  <c:v>6</c:v>
                </c:pt>
                <c:pt idx="269">
                  <c:v>7.9</c:v>
                </c:pt>
                <c:pt idx="270">
                  <c:v>9.6999999999999993</c:v>
                </c:pt>
                <c:pt idx="271">
                  <c:v>10.9</c:v>
                </c:pt>
                <c:pt idx="272">
                  <c:v>10.6</c:v>
                </c:pt>
                <c:pt idx="273">
                  <c:v>9.8000000000000007</c:v>
                </c:pt>
                <c:pt idx="274">
                  <c:v>9.1</c:v>
                </c:pt>
                <c:pt idx="275">
                  <c:v>10.1</c:v>
                </c:pt>
                <c:pt idx="276">
                  <c:v>9.3000000000000007</c:v>
                </c:pt>
                <c:pt idx="277">
                  <c:v>8.1999999999999993</c:v>
                </c:pt>
                <c:pt idx="278">
                  <c:v>8.5</c:v>
                </c:pt>
                <c:pt idx="279">
                  <c:v>8.6</c:v>
                </c:pt>
                <c:pt idx="280">
                  <c:v>8.9</c:v>
                </c:pt>
                <c:pt idx="281">
                  <c:v>9.1999999999999993</c:v>
                </c:pt>
                <c:pt idx="282">
                  <c:v>8.5</c:v>
                </c:pt>
                <c:pt idx="283">
                  <c:v>8.6999999999999993</c:v>
                </c:pt>
                <c:pt idx="284">
                  <c:v>9.4</c:v>
                </c:pt>
                <c:pt idx="285">
                  <c:v>10.6</c:v>
                </c:pt>
                <c:pt idx="286">
                  <c:v>10.4</c:v>
                </c:pt>
                <c:pt idx="287">
                  <c:v>9.9</c:v>
                </c:pt>
                <c:pt idx="288">
                  <c:v>10</c:v>
                </c:pt>
                <c:pt idx="289">
                  <c:v>9</c:v>
                </c:pt>
                <c:pt idx="290">
                  <c:v>10.6</c:v>
                </c:pt>
                <c:pt idx="291">
                  <c:v>10.5</c:v>
                </c:pt>
                <c:pt idx="292">
                  <c:v>8.3000000000000007</c:v>
                </c:pt>
                <c:pt idx="293">
                  <c:v>7</c:v>
                </c:pt>
                <c:pt idx="294">
                  <c:v>7.4</c:v>
                </c:pt>
                <c:pt idx="295">
                  <c:v>6.7</c:v>
                </c:pt>
                <c:pt idx="296">
                  <c:v>5.0999999999999996</c:v>
                </c:pt>
                <c:pt idx="297">
                  <c:v>3.8</c:v>
                </c:pt>
                <c:pt idx="298">
                  <c:v>4.0999999999999996</c:v>
                </c:pt>
                <c:pt idx="299">
                  <c:v>3.9</c:v>
                </c:pt>
                <c:pt idx="300">
                  <c:v>4</c:v>
                </c:pt>
                <c:pt idx="301">
                  <c:v>4.2</c:v>
                </c:pt>
                <c:pt idx="302">
                  <c:v>5.2</c:v>
                </c:pt>
                <c:pt idx="303">
                  <c:v>5.9</c:v>
                </c:pt>
                <c:pt idx="304">
                  <c:v>6.6</c:v>
                </c:pt>
                <c:pt idx="305">
                  <c:v>8.8000000000000007</c:v>
                </c:pt>
                <c:pt idx="306">
                  <c:v>10.199999999999999</c:v>
                </c:pt>
                <c:pt idx="307">
                  <c:v>10.3</c:v>
                </c:pt>
                <c:pt idx="308">
                  <c:v>11.2</c:v>
                </c:pt>
                <c:pt idx="309">
                  <c:v>11.2</c:v>
                </c:pt>
                <c:pt idx="310">
                  <c:v>9.6</c:v>
                </c:pt>
                <c:pt idx="311">
                  <c:v>6.8</c:v>
                </c:pt>
                <c:pt idx="312">
                  <c:v>5.7</c:v>
                </c:pt>
                <c:pt idx="313">
                  <c:v>5.7</c:v>
                </c:pt>
                <c:pt idx="314">
                  <c:v>6</c:v>
                </c:pt>
                <c:pt idx="315">
                  <c:v>5.7</c:v>
                </c:pt>
                <c:pt idx="316">
                  <c:v>6.1</c:v>
                </c:pt>
                <c:pt idx="317">
                  <c:v>8.9</c:v>
                </c:pt>
                <c:pt idx="318">
                  <c:v>9.5</c:v>
                </c:pt>
                <c:pt idx="319">
                  <c:v>7.7</c:v>
                </c:pt>
                <c:pt idx="320">
                  <c:v>6.9</c:v>
                </c:pt>
                <c:pt idx="321">
                  <c:v>6.2</c:v>
                </c:pt>
                <c:pt idx="322">
                  <c:v>6.3</c:v>
                </c:pt>
                <c:pt idx="323">
                  <c:v>5.9</c:v>
                </c:pt>
                <c:pt idx="324">
                  <c:v>6.1</c:v>
                </c:pt>
                <c:pt idx="325">
                  <c:v>7.3</c:v>
                </c:pt>
                <c:pt idx="326">
                  <c:v>8.1</c:v>
                </c:pt>
                <c:pt idx="327">
                  <c:v>8.1999999999999993</c:v>
                </c:pt>
                <c:pt idx="328">
                  <c:v>9.3000000000000007</c:v>
                </c:pt>
                <c:pt idx="329">
                  <c:v>10.4</c:v>
                </c:pt>
                <c:pt idx="330">
                  <c:v>11.3</c:v>
                </c:pt>
                <c:pt idx="331">
                  <c:v>10.8</c:v>
                </c:pt>
                <c:pt idx="332">
                  <c:v>10.9</c:v>
                </c:pt>
                <c:pt idx="333">
                  <c:v>9.1</c:v>
                </c:pt>
                <c:pt idx="334">
                  <c:v>8.5</c:v>
                </c:pt>
                <c:pt idx="335">
                  <c:v>9.1</c:v>
                </c:pt>
                <c:pt idx="336">
                  <c:v>9</c:v>
                </c:pt>
                <c:pt idx="337">
                  <c:v>9.1999999999999993</c:v>
                </c:pt>
                <c:pt idx="338">
                  <c:v>9.1999999999999993</c:v>
                </c:pt>
                <c:pt idx="339">
                  <c:v>10.1</c:v>
                </c:pt>
                <c:pt idx="340">
                  <c:v>9.9</c:v>
                </c:pt>
                <c:pt idx="341">
                  <c:v>9.1999999999999993</c:v>
                </c:pt>
                <c:pt idx="342">
                  <c:v>6.6</c:v>
                </c:pt>
                <c:pt idx="343">
                  <c:v>6.2</c:v>
                </c:pt>
                <c:pt idx="344">
                  <c:v>5.9</c:v>
                </c:pt>
                <c:pt idx="345">
                  <c:v>5.9</c:v>
                </c:pt>
                <c:pt idx="346">
                  <c:v>6.3</c:v>
                </c:pt>
                <c:pt idx="347">
                  <c:v>7.2</c:v>
                </c:pt>
                <c:pt idx="348">
                  <c:v>6.1</c:v>
                </c:pt>
                <c:pt idx="349">
                  <c:v>4.9000000000000004</c:v>
                </c:pt>
                <c:pt idx="350">
                  <c:v>4.5</c:v>
                </c:pt>
                <c:pt idx="351">
                  <c:v>4.0999999999999996</c:v>
                </c:pt>
                <c:pt idx="352">
                  <c:v>5.5</c:v>
                </c:pt>
                <c:pt idx="353">
                  <c:v>7.6</c:v>
                </c:pt>
                <c:pt idx="354">
                  <c:v>9.8000000000000007</c:v>
                </c:pt>
                <c:pt idx="355">
                  <c:v>11</c:v>
                </c:pt>
                <c:pt idx="356">
                  <c:v>11.8</c:v>
                </c:pt>
                <c:pt idx="357">
                  <c:v>12.1</c:v>
                </c:pt>
                <c:pt idx="358">
                  <c:v>12.6</c:v>
                </c:pt>
                <c:pt idx="359">
                  <c:v>12.7</c:v>
                </c:pt>
                <c:pt idx="360">
                  <c:v>11.6</c:v>
                </c:pt>
                <c:pt idx="361">
                  <c:v>11.1</c:v>
                </c:pt>
                <c:pt idx="362">
                  <c:v>10.4</c:v>
                </c:pt>
                <c:pt idx="363">
                  <c:v>8</c:v>
                </c:pt>
                <c:pt idx="364">
                  <c:v>6.8</c:v>
                </c:pt>
                <c:pt idx="365">
                  <c:v>9.1999999999999993</c:v>
                </c:pt>
                <c:pt idx="366">
                  <c:v>10</c:v>
                </c:pt>
                <c:pt idx="367">
                  <c:v>10.5</c:v>
                </c:pt>
                <c:pt idx="368">
                  <c:v>7.6</c:v>
                </c:pt>
                <c:pt idx="369">
                  <c:v>4.0999999999999996</c:v>
                </c:pt>
                <c:pt idx="370">
                  <c:v>6</c:v>
                </c:pt>
                <c:pt idx="371">
                  <c:v>5.6</c:v>
                </c:pt>
                <c:pt idx="372">
                  <c:v>4.5</c:v>
                </c:pt>
                <c:pt idx="373">
                  <c:v>6.3</c:v>
                </c:pt>
                <c:pt idx="374">
                  <c:v>6.4</c:v>
                </c:pt>
                <c:pt idx="375">
                  <c:v>7.3</c:v>
                </c:pt>
                <c:pt idx="376">
                  <c:v>7.5</c:v>
                </c:pt>
                <c:pt idx="377">
                  <c:v>7.8</c:v>
                </c:pt>
                <c:pt idx="378">
                  <c:v>7.9</c:v>
                </c:pt>
                <c:pt idx="379">
                  <c:v>7.9</c:v>
                </c:pt>
                <c:pt idx="380">
                  <c:v>7.4</c:v>
                </c:pt>
                <c:pt idx="381">
                  <c:v>7.3</c:v>
                </c:pt>
                <c:pt idx="382">
                  <c:v>9.3000000000000007</c:v>
                </c:pt>
                <c:pt idx="383">
                  <c:v>9.5</c:v>
                </c:pt>
                <c:pt idx="384">
                  <c:v>9.1999999999999993</c:v>
                </c:pt>
                <c:pt idx="385">
                  <c:v>9.6</c:v>
                </c:pt>
                <c:pt idx="386">
                  <c:v>9.1999999999999993</c:v>
                </c:pt>
                <c:pt idx="387">
                  <c:v>8.3000000000000007</c:v>
                </c:pt>
                <c:pt idx="388">
                  <c:v>7.1</c:v>
                </c:pt>
                <c:pt idx="389">
                  <c:v>5.9</c:v>
                </c:pt>
                <c:pt idx="390">
                  <c:v>5.3</c:v>
                </c:pt>
                <c:pt idx="391">
                  <c:v>4.5</c:v>
                </c:pt>
                <c:pt idx="392">
                  <c:v>4.0999999999999996</c:v>
                </c:pt>
                <c:pt idx="393">
                  <c:v>4.3</c:v>
                </c:pt>
                <c:pt idx="394">
                  <c:v>4.7</c:v>
                </c:pt>
                <c:pt idx="395">
                  <c:v>4.5999999999999996</c:v>
                </c:pt>
                <c:pt idx="396">
                  <c:v>5.0999999999999996</c:v>
                </c:pt>
                <c:pt idx="397">
                  <c:v>4.4000000000000004</c:v>
                </c:pt>
                <c:pt idx="398">
                  <c:v>4.4000000000000004</c:v>
                </c:pt>
                <c:pt idx="399">
                  <c:v>4</c:v>
                </c:pt>
                <c:pt idx="400">
                  <c:v>4.2</c:v>
                </c:pt>
                <c:pt idx="401">
                  <c:v>3.8</c:v>
                </c:pt>
                <c:pt idx="402">
                  <c:v>4.4000000000000004</c:v>
                </c:pt>
                <c:pt idx="403">
                  <c:v>6.3</c:v>
                </c:pt>
                <c:pt idx="404">
                  <c:v>3.8</c:v>
                </c:pt>
                <c:pt idx="405">
                  <c:v>3.9</c:v>
                </c:pt>
                <c:pt idx="406">
                  <c:v>4</c:v>
                </c:pt>
                <c:pt idx="407">
                  <c:v>3.6</c:v>
                </c:pt>
                <c:pt idx="408">
                  <c:v>3.6</c:v>
                </c:pt>
                <c:pt idx="409">
                  <c:v>4.0999999999999996</c:v>
                </c:pt>
                <c:pt idx="410">
                  <c:v>4</c:v>
                </c:pt>
                <c:pt idx="411">
                  <c:v>3.2</c:v>
                </c:pt>
                <c:pt idx="412">
                  <c:v>2.2999999999999998</c:v>
                </c:pt>
                <c:pt idx="413">
                  <c:v>2.7</c:v>
                </c:pt>
                <c:pt idx="414">
                  <c:v>3.4</c:v>
                </c:pt>
                <c:pt idx="415">
                  <c:v>4.2</c:v>
                </c:pt>
                <c:pt idx="416">
                  <c:v>3.7</c:v>
                </c:pt>
                <c:pt idx="417">
                  <c:v>3</c:v>
                </c:pt>
                <c:pt idx="418">
                  <c:v>3.3</c:v>
                </c:pt>
                <c:pt idx="419">
                  <c:v>5.5</c:v>
                </c:pt>
                <c:pt idx="420">
                  <c:v>3.6</c:v>
                </c:pt>
                <c:pt idx="421">
                  <c:v>2.6</c:v>
                </c:pt>
                <c:pt idx="422">
                  <c:v>3.5</c:v>
                </c:pt>
                <c:pt idx="423">
                  <c:v>4.4000000000000004</c:v>
                </c:pt>
                <c:pt idx="426">
                  <c:v>5.9</c:v>
                </c:pt>
                <c:pt idx="427">
                  <c:v>7.7</c:v>
                </c:pt>
                <c:pt idx="428">
                  <c:v>9.4</c:v>
                </c:pt>
                <c:pt idx="429">
                  <c:v>9.9</c:v>
                </c:pt>
                <c:pt idx="430">
                  <c:v>10.6</c:v>
                </c:pt>
                <c:pt idx="431">
                  <c:v>10.3</c:v>
                </c:pt>
                <c:pt idx="432">
                  <c:v>10.1</c:v>
                </c:pt>
                <c:pt idx="433">
                  <c:v>10.3</c:v>
                </c:pt>
                <c:pt idx="434">
                  <c:v>9.8000000000000007</c:v>
                </c:pt>
                <c:pt idx="435">
                  <c:v>9.5</c:v>
                </c:pt>
                <c:pt idx="436">
                  <c:v>8.6999999999999993</c:v>
                </c:pt>
                <c:pt idx="437">
                  <c:v>8.6</c:v>
                </c:pt>
                <c:pt idx="438">
                  <c:v>7.6</c:v>
                </c:pt>
                <c:pt idx="439">
                  <c:v>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80-4B46-9E57-6111EECBE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600128"/>
        <c:axId val="233602048"/>
      </c:lineChart>
      <c:dateAx>
        <c:axId val="233600128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7013808360979337"/>
              <c:y val="0.94200414611144112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602048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3602048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/>
                </a:pP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TN</a:t>
                </a:r>
                <a:r>
                  <a:rPr lang="en-US" altLang="en-US" sz="1200" b="0" baseline="0">
                    <a:latin typeface="Times New Roman" pitchFamily="18" charset="0"/>
                    <a:cs typeface="Times New Roman" pitchFamily="18" charset="0"/>
                  </a:rPr>
                  <a:t> </a:t>
                </a:r>
                <a:r>
                  <a:rPr lang="en-US" altLang="en-US" sz="1200" b="0">
                    <a:latin typeface="Times New Roman" pitchFamily="18" charset="0"/>
                    <a:cs typeface="Times New Roman" pitchFamily="18" charset="0"/>
                  </a:rPr>
                  <a:t>(mg/L)</a:t>
                </a:r>
              </a:p>
            </c:rich>
          </c:tx>
          <c:layout>
            <c:manualLayout>
              <c:xMode val="edge"/>
              <c:yMode val="edge"/>
              <c:x val="4.9243055555555559E-3"/>
              <c:y val="0.37695666666666705"/>
            </c:manualLayout>
          </c:layout>
          <c:overlay val="0"/>
        </c:title>
        <c:numFmt formatCode="0_ " sourceLinked="0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600128"/>
        <c:crosses val="autoZero"/>
        <c:crossBetween val="between"/>
        <c:majorUnit val="10"/>
      </c:valAx>
      <c:spPr>
        <a:ln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0.31995305555555581"/>
          <c:y val="0.1401358333333334"/>
          <c:w val="0.59393347222222226"/>
          <c:h val="8.4287500000000001E-2"/>
        </c:manualLayout>
      </c:layout>
      <c:overlay val="1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CN" sz="1400">
                <a:latin typeface="Times New Roman" pitchFamily="18" charset="0"/>
                <a:cs typeface="Times New Roman" pitchFamily="18" charset="0"/>
              </a:rPr>
              <a:t>N</a:t>
            </a:r>
            <a:r>
              <a:rPr lang="zh-CN" altLang="en-US" sz="1400">
                <a:latin typeface="Times New Roman" pitchFamily="18" charset="0"/>
                <a:cs typeface="Times New Roman" pitchFamily="18" charset="0"/>
              </a:rPr>
              <a:t>去除效果</a:t>
            </a:r>
          </a:p>
        </c:rich>
      </c:tx>
      <c:layout>
        <c:manualLayout>
          <c:xMode val="edge"/>
          <c:yMode val="edge"/>
          <c:x val="0.44333901515151514"/>
          <c:y val="2.27972222222230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8.5877361111111244E-2"/>
          <c:y val="7.6617777777777785E-2"/>
          <c:w val="0.8676283252898207"/>
          <c:h val="0.71789527777779405"/>
        </c:manualLayout>
      </c:layout>
      <c:lineChart>
        <c:grouping val="standard"/>
        <c:varyColors val="0"/>
        <c:ser>
          <c:idx val="4"/>
          <c:order val="0"/>
          <c:tx>
            <c:v>TNr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运行数据!$EP$7:$EP$446</c:f>
              <c:numCache>
                <c:formatCode>0%</c:formatCode>
                <c:ptCount val="440"/>
                <c:pt idx="0">
                  <c:v>0.56147540983606559</c:v>
                </c:pt>
                <c:pt idx="1">
                  <c:v>0.8087912087912088</c:v>
                </c:pt>
                <c:pt idx="2">
                  <c:v>0.71747211895910779</c:v>
                </c:pt>
                <c:pt idx="3">
                  <c:v>0.70168067226890751</c:v>
                </c:pt>
                <c:pt idx="5">
                  <c:v>0.61187214611872143</c:v>
                </c:pt>
                <c:pt idx="6">
                  <c:v>0.6260162601626017</c:v>
                </c:pt>
                <c:pt idx="7">
                  <c:v>0.81422924901185767</c:v>
                </c:pt>
                <c:pt idx="8">
                  <c:v>0.68518518518518512</c:v>
                </c:pt>
                <c:pt idx="9">
                  <c:v>0.51627906976744187</c:v>
                </c:pt>
                <c:pt idx="10">
                  <c:v>0.49799196787148592</c:v>
                </c:pt>
                <c:pt idx="11">
                  <c:v>0.30042918454935619</c:v>
                </c:pt>
                <c:pt idx="12">
                  <c:v>0.16113744075829395</c:v>
                </c:pt>
                <c:pt idx="13">
                  <c:v>0.2455357142857143</c:v>
                </c:pt>
                <c:pt idx="14">
                  <c:v>0.42083333333333328</c:v>
                </c:pt>
                <c:pt idx="15">
                  <c:v>0.66932270916334669</c:v>
                </c:pt>
                <c:pt idx="16">
                  <c:v>0.81118881118881125</c:v>
                </c:pt>
                <c:pt idx="17">
                  <c:v>0.8413793103448276</c:v>
                </c:pt>
                <c:pt idx="18">
                  <c:v>0.88070175438596487</c:v>
                </c:pt>
                <c:pt idx="19">
                  <c:v>0.90259740259740262</c:v>
                </c:pt>
                <c:pt idx="20">
                  <c:v>0.89333333333333331</c:v>
                </c:pt>
                <c:pt idx="21">
                  <c:v>0.87445887445887449</c:v>
                </c:pt>
                <c:pt idx="26">
                  <c:v>0.83098591549295775</c:v>
                </c:pt>
                <c:pt idx="28">
                  <c:v>0.83495145631067968</c:v>
                </c:pt>
                <c:pt idx="30">
                  <c:v>0.83941605839416056</c:v>
                </c:pt>
                <c:pt idx="34">
                  <c:v>0.88450704225352117</c:v>
                </c:pt>
                <c:pt idx="38">
                  <c:v>0.9290657439446367</c:v>
                </c:pt>
                <c:pt idx="46">
                  <c:v>0.91471215351812363</c:v>
                </c:pt>
                <c:pt idx="49">
                  <c:v>0.83561643835616439</c:v>
                </c:pt>
                <c:pt idx="50">
                  <c:v>0.82383419689119175</c:v>
                </c:pt>
                <c:pt idx="51">
                  <c:v>0.8</c:v>
                </c:pt>
                <c:pt idx="52">
                  <c:v>0.80319148936170215</c:v>
                </c:pt>
                <c:pt idx="53">
                  <c:v>0.81566820276497698</c:v>
                </c:pt>
                <c:pt idx="54">
                  <c:v>0.70186335403726718</c:v>
                </c:pt>
                <c:pt idx="55">
                  <c:v>0.68322981366459634</c:v>
                </c:pt>
                <c:pt idx="56">
                  <c:v>0.66666666666666674</c:v>
                </c:pt>
                <c:pt idx="57">
                  <c:v>0.58385093167701863</c:v>
                </c:pt>
                <c:pt idx="58">
                  <c:v>0.44516129032258067</c:v>
                </c:pt>
                <c:pt idx="59">
                  <c:v>0.48750000000000004</c:v>
                </c:pt>
                <c:pt idx="60">
                  <c:v>0.40601503759398494</c:v>
                </c:pt>
                <c:pt idx="61">
                  <c:v>0.5</c:v>
                </c:pt>
                <c:pt idx="62">
                  <c:v>0.53594771241830075</c:v>
                </c:pt>
                <c:pt idx="63">
                  <c:v>0.48412698412698407</c:v>
                </c:pt>
                <c:pt idx="64">
                  <c:v>0.63694267515923564</c:v>
                </c:pt>
                <c:pt idx="65">
                  <c:v>0.625</c:v>
                </c:pt>
                <c:pt idx="66">
                  <c:v>0.55862068965517242</c:v>
                </c:pt>
                <c:pt idx="67">
                  <c:v>0.56578947368421051</c:v>
                </c:pt>
                <c:pt idx="68">
                  <c:v>0.5</c:v>
                </c:pt>
                <c:pt idx="69">
                  <c:v>0.54929577464788726</c:v>
                </c:pt>
                <c:pt idx="70">
                  <c:v>0.56774193548387097</c:v>
                </c:pt>
                <c:pt idx="71">
                  <c:v>0.4893617021276595</c:v>
                </c:pt>
                <c:pt idx="72">
                  <c:v>0.50931677018633548</c:v>
                </c:pt>
                <c:pt idx="73">
                  <c:v>0.5114942528735632</c:v>
                </c:pt>
                <c:pt idx="74">
                  <c:v>0.41772151898734189</c:v>
                </c:pt>
                <c:pt idx="75">
                  <c:v>0.33561643835616439</c:v>
                </c:pt>
                <c:pt idx="76">
                  <c:v>0.2142857142857143</c:v>
                </c:pt>
                <c:pt idx="77">
                  <c:v>0.35195530726256985</c:v>
                </c:pt>
                <c:pt idx="78">
                  <c:v>0.41269841269841268</c:v>
                </c:pt>
                <c:pt idx="79">
                  <c:v>0.32446808510638303</c:v>
                </c:pt>
                <c:pt idx="80">
                  <c:v>0.43877551020408168</c:v>
                </c:pt>
                <c:pt idx="81">
                  <c:v>0.47169811320754718</c:v>
                </c:pt>
                <c:pt idx="82">
                  <c:v>0.47787610619469023</c:v>
                </c:pt>
                <c:pt idx="83">
                  <c:v>0.48369565217391297</c:v>
                </c:pt>
                <c:pt idx="84">
                  <c:v>0.53333333333333333</c:v>
                </c:pt>
                <c:pt idx="85">
                  <c:v>0.56632653061224492</c:v>
                </c:pt>
                <c:pt idx="86">
                  <c:v>0.54010695187165769</c:v>
                </c:pt>
                <c:pt idx="87">
                  <c:v>0.47878787878787876</c:v>
                </c:pt>
                <c:pt idx="88">
                  <c:v>0.53170731707317076</c:v>
                </c:pt>
                <c:pt idx="89">
                  <c:v>0.59656652360515028</c:v>
                </c:pt>
                <c:pt idx="90">
                  <c:v>0.60964912280701755</c:v>
                </c:pt>
                <c:pt idx="92">
                  <c:v>0.53403141361256545</c:v>
                </c:pt>
                <c:pt idx="93">
                  <c:v>0.61206896551724133</c:v>
                </c:pt>
                <c:pt idx="94">
                  <c:v>0.66542750929368033</c:v>
                </c:pt>
                <c:pt idx="95">
                  <c:v>0.64905660377358487</c:v>
                </c:pt>
                <c:pt idx="96">
                  <c:v>0.51975987993996997</c:v>
                </c:pt>
                <c:pt idx="97">
                  <c:v>0.52153110047846885</c:v>
                </c:pt>
                <c:pt idx="98">
                  <c:v>0.59200000000000008</c:v>
                </c:pt>
                <c:pt idx="99">
                  <c:v>0.37777777777777777</c:v>
                </c:pt>
                <c:pt idx="100">
                  <c:v>0.47031963470319638</c:v>
                </c:pt>
                <c:pt idx="101">
                  <c:v>0.61245674740484435</c:v>
                </c:pt>
                <c:pt idx="110">
                  <c:v>0.52</c:v>
                </c:pt>
                <c:pt idx="112">
                  <c:v>0.55094339622641508</c:v>
                </c:pt>
                <c:pt idx="113">
                  <c:v>0.37745098039215685</c:v>
                </c:pt>
                <c:pt idx="114">
                  <c:v>0.49794238683127579</c:v>
                </c:pt>
                <c:pt idx="115">
                  <c:v>0.54958677685950408</c:v>
                </c:pt>
                <c:pt idx="116">
                  <c:v>0.47715736040609136</c:v>
                </c:pt>
                <c:pt idx="117">
                  <c:v>0.49197860962566842</c:v>
                </c:pt>
                <c:pt idx="118">
                  <c:v>0.56020942408376961</c:v>
                </c:pt>
                <c:pt idx="119">
                  <c:v>0.66515837104072406</c:v>
                </c:pt>
                <c:pt idx="120">
                  <c:v>0.80272108843537415</c:v>
                </c:pt>
                <c:pt idx="121">
                  <c:v>0.71328671328671334</c:v>
                </c:pt>
                <c:pt idx="122">
                  <c:v>0.76666666666666661</c:v>
                </c:pt>
                <c:pt idx="123">
                  <c:v>0.74468085106382975</c:v>
                </c:pt>
                <c:pt idx="124">
                  <c:v>0.76351351351351349</c:v>
                </c:pt>
                <c:pt idx="125">
                  <c:v>0.77272727272727271</c:v>
                </c:pt>
                <c:pt idx="126">
                  <c:v>0.76470588235294112</c:v>
                </c:pt>
                <c:pt idx="127">
                  <c:v>0.7606382978723405</c:v>
                </c:pt>
                <c:pt idx="128">
                  <c:v>0.75634517766497456</c:v>
                </c:pt>
                <c:pt idx="129">
                  <c:v>0.57664233576642343</c:v>
                </c:pt>
                <c:pt idx="130">
                  <c:v>0.6</c:v>
                </c:pt>
                <c:pt idx="131">
                  <c:v>0.5</c:v>
                </c:pt>
                <c:pt idx="132">
                  <c:v>0.51351351351351349</c:v>
                </c:pt>
                <c:pt idx="133">
                  <c:v>0.68152866242038213</c:v>
                </c:pt>
                <c:pt idx="134">
                  <c:v>0.4</c:v>
                </c:pt>
                <c:pt idx="135">
                  <c:v>0.60909090909090913</c:v>
                </c:pt>
                <c:pt idx="136">
                  <c:v>0.83333333333333337</c:v>
                </c:pt>
                <c:pt idx="137">
                  <c:v>0.70921985815602839</c:v>
                </c:pt>
                <c:pt idx="138">
                  <c:v>0.74850299401197606</c:v>
                </c:pt>
                <c:pt idx="139">
                  <c:v>0.73913043478260865</c:v>
                </c:pt>
                <c:pt idx="140">
                  <c:v>0.88625592417061616</c:v>
                </c:pt>
                <c:pt idx="141">
                  <c:v>0.45348837209302317</c:v>
                </c:pt>
                <c:pt idx="142">
                  <c:v>0.58407079646017701</c:v>
                </c:pt>
                <c:pt idx="143">
                  <c:v>0.80676328502415462</c:v>
                </c:pt>
                <c:pt idx="144">
                  <c:v>0.820627802690583</c:v>
                </c:pt>
                <c:pt idx="145">
                  <c:v>0.82211538461538458</c:v>
                </c:pt>
                <c:pt idx="146">
                  <c:v>0.71527777777777779</c:v>
                </c:pt>
                <c:pt idx="147">
                  <c:v>0.884020618556701</c:v>
                </c:pt>
                <c:pt idx="148">
                  <c:v>0.59047619047619049</c:v>
                </c:pt>
                <c:pt idx="149">
                  <c:v>0.57425742574257432</c:v>
                </c:pt>
                <c:pt idx="150">
                  <c:v>0.6875</c:v>
                </c:pt>
                <c:pt idx="151">
                  <c:v>0.5494505494505495</c:v>
                </c:pt>
                <c:pt idx="152">
                  <c:v>0.67741935483870974</c:v>
                </c:pt>
                <c:pt idx="153">
                  <c:v>0.54117647058823537</c:v>
                </c:pt>
                <c:pt idx="154">
                  <c:v>0.63461538461538458</c:v>
                </c:pt>
                <c:pt idx="155">
                  <c:v>0.68799999999999994</c:v>
                </c:pt>
                <c:pt idx="156">
                  <c:v>0.62264150943396224</c:v>
                </c:pt>
                <c:pt idx="157">
                  <c:v>0.55172413793103448</c:v>
                </c:pt>
                <c:pt idx="158">
                  <c:v>0.54216867469879526</c:v>
                </c:pt>
                <c:pt idx="159">
                  <c:v>0.66165413533834583</c:v>
                </c:pt>
                <c:pt idx="160">
                  <c:v>0.73202614379084974</c:v>
                </c:pt>
                <c:pt idx="161">
                  <c:v>0.78894472361809043</c:v>
                </c:pt>
                <c:pt idx="162">
                  <c:v>0.70967741935483875</c:v>
                </c:pt>
                <c:pt idx="163">
                  <c:v>0.83712121212121215</c:v>
                </c:pt>
                <c:pt idx="164">
                  <c:v>0.75757575757575757</c:v>
                </c:pt>
                <c:pt idx="165">
                  <c:v>0.6380368098159509</c:v>
                </c:pt>
                <c:pt idx="166">
                  <c:v>0.58333333333333326</c:v>
                </c:pt>
                <c:pt idx="167">
                  <c:v>0.70192307692307687</c:v>
                </c:pt>
                <c:pt idx="168">
                  <c:v>0.57638888888888895</c:v>
                </c:pt>
                <c:pt idx="169">
                  <c:v>0.58333333333333326</c:v>
                </c:pt>
                <c:pt idx="170">
                  <c:v>0.70833333333333326</c:v>
                </c:pt>
                <c:pt idx="171">
                  <c:v>0.6495726495726496</c:v>
                </c:pt>
                <c:pt idx="172">
                  <c:v>0.65040650406504064</c:v>
                </c:pt>
                <c:pt idx="173">
                  <c:v>0.75838926174496646</c:v>
                </c:pt>
                <c:pt idx="174">
                  <c:v>0.6386554621848739</c:v>
                </c:pt>
                <c:pt idx="175">
                  <c:v>0.77483443708609268</c:v>
                </c:pt>
                <c:pt idx="176">
                  <c:v>0.78443113772455086</c:v>
                </c:pt>
                <c:pt idx="177">
                  <c:v>0.79094076655052259</c:v>
                </c:pt>
                <c:pt idx="178">
                  <c:v>0.69285714285714284</c:v>
                </c:pt>
                <c:pt idx="179">
                  <c:v>0.73053892215568861</c:v>
                </c:pt>
                <c:pt idx="180">
                  <c:v>0.75418994413407814</c:v>
                </c:pt>
                <c:pt idx="181">
                  <c:v>0.6462585034013606</c:v>
                </c:pt>
                <c:pt idx="182">
                  <c:v>0.58709677419354844</c:v>
                </c:pt>
                <c:pt idx="184">
                  <c:v>0.72538860103626945</c:v>
                </c:pt>
                <c:pt idx="186">
                  <c:v>0.58865248226950362</c:v>
                </c:pt>
                <c:pt idx="187">
                  <c:v>0.57723577235772361</c:v>
                </c:pt>
                <c:pt idx="188">
                  <c:v>0.72685185185185186</c:v>
                </c:pt>
                <c:pt idx="189">
                  <c:v>0.77830188679245282</c:v>
                </c:pt>
                <c:pt idx="190">
                  <c:v>0.80334728033472802</c:v>
                </c:pt>
                <c:pt idx="191">
                  <c:v>0.77880184331797242</c:v>
                </c:pt>
                <c:pt idx="192">
                  <c:v>0.81200000000000006</c:v>
                </c:pt>
                <c:pt idx="193">
                  <c:v>0.81818181818181812</c:v>
                </c:pt>
                <c:pt idx="194">
                  <c:v>0.82916666666666672</c:v>
                </c:pt>
                <c:pt idx="195">
                  <c:v>0.8422939068100358</c:v>
                </c:pt>
                <c:pt idx="196">
                  <c:v>0.81851851851851853</c:v>
                </c:pt>
                <c:pt idx="197">
                  <c:v>0.84986595174262736</c:v>
                </c:pt>
                <c:pt idx="198">
                  <c:v>0.84057971014492749</c:v>
                </c:pt>
                <c:pt idx="199">
                  <c:v>0.84010840108401086</c:v>
                </c:pt>
                <c:pt idx="200">
                  <c:v>0.8571428571428571</c:v>
                </c:pt>
                <c:pt idx="201">
                  <c:v>0.88261851015801351</c:v>
                </c:pt>
                <c:pt idx="202">
                  <c:v>0.85758513931888547</c:v>
                </c:pt>
                <c:pt idx="203">
                  <c:v>0.84488448844884489</c:v>
                </c:pt>
                <c:pt idx="204">
                  <c:v>0.81756756756756754</c:v>
                </c:pt>
                <c:pt idx="205">
                  <c:v>0.77935943060498225</c:v>
                </c:pt>
                <c:pt idx="206">
                  <c:v>0.80215827338129497</c:v>
                </c:pt>
                <c:pt idx="207">
                  <c:v>0.81785714285714284</c:v>
                </c:pt>
                <c:pt idx="208">
                  <c:v>0.84210526315789469</c:v>
                </c:pt>
                <c:pt idx="209">
                  <c:v>0.84154929577464788</c:v>
                </c:pt>
                <c:pt idx="210">
                  <c:v>0.83461538461538465</c:v>
                </c:pt>
                <c:pt idx="211">
                  <c:v>0.81679389312977102</c:v>
                </c:pt>
                <c:pt idx="212">
                  <c:v>0.82677165354330706</c:v>
                </c:pt>
                <c:pt idx="213">
                  <c:v>0.81856540084388185</c:v>
                </c:pt>
                <c:pt idx="214">
                  <c:v>0.86330935251798557</c:v>
                </c:pt>
                <c:pt idx="215">
                  <c:v>0.82608695652173914</c:v>
                </c:pt>
                <c:pt idx="216">
                  <c:v>0.81404958677685946</c:v>
                </c:pt>
                <c:pt idx="217">
                  <c:v>0.77922077922077926</c:v>
                </c:pt>
                <c:pt idx="218">
                  <c:v>0.79166666666666663</c:v>
                </c:pt>
                <c:pt idx="219">
                  <c:v>0.78378378378378377</c:v>
                </c:pt>
                <c:pt idx="220">
                  <c:v>0.74641148325358853</c:v>
                </c:pt>
                <c:pt idx="221">
                  <c:v>0.7795918367346939</c:v>
                </c:pt>
                <c:pt idx="222">
                  <c:v>0.76165803108808294</c:v>
                </c:pt>
                <c:pt idx="223">
                  <c:v>0.79148936170212769</c:v>
                </c:pt>
                <c:pt idx="224">
                  <c:v>0.76855895196506552</c:v>
                </c:pt>
                <c:pt idx="225">
                  <c:v>0.77826086956521734</c:v>
                </c:pt>
                <c:pt idx="226">
                  <c:v>0.8169642857142857</c:v>
                </c:pt>
                <c:pt idx="227">
                  <c:v>0.81057268722466957</c:v>
                </c:pt>
                <c:pt idx="228">
                  <c:v>0.79638009049773761</c:v>
                </c:pt>
                <c:pt idx="229">
                  <c:v>0.79047619047619044</c:v>
                </c:pt>
                <c:pt idx="230">
                  <c:v>0.78743961352656999</c:v>
                </c:pt>
                <c:pt idx="231">
                  <c:v>0.7901785714285714</c:v>
                </c:pt>
                <c:pt idx="232">
                  <c:v>0.79824561403508776</c:v>
                </c:pt>
                <c:pt idx="233">
                  <c:v>0.78923766816143504</c:v>
                </c:pt>
                <c:pt idx="234">
                  <c:v>0.73333333333333339</c:v>
                </c:pt>
                <c:pt idx="235">
                  <c:v>0.68306010928961758</c:v>
                </c:pt>
                <c:pt idx="236">
                  <c:v>0.68627450980392157</c:v>
                </c:pt>
                <c:pt idx="237">
                  <c:v>0.78873239436619713</c:v>
                </c:pt>
                <c:pt idx="238">
                  <c:v>0.71351351351351355</c:v>
                </c:pt>
                <c:pt idx="239">
                  <c:v>0.8</c:v>
                </c:pt>
                <c:pt idx="240">
                  <c:v>0.75</c:v>
                </c:pt>
                <c:pt idx="241">
                  <c:v>0.7975206611570248</c:v>
                </c:pt>
                <c:pt idx="242">
                  <c:v>0.74257425742574257</c:v>
                </c:pt>
                <c:pt idx="243">
                  <c:v>0.7386934673366834</c:v>
                </c:pt>
                <c:pt idx="244">
                  <c:v>0.69364161849710992</c:v>
                </c:pt>
                <c:pt idx="245">
                  <c:v>0.7016574585635359</c:v>
                </c:pt>
                <c:pt idx="246">
                  <c:v>0.72164948453608235</c:v>
                </c:pt>
                <c:pt idx="247">
                  <c:v>0.74672489082969429</c:v>
                </c:pt>
                <c:pt idx="248">
                  <c:v>0.72448979591836737</c:v>
                </c:pt>
                <c:pt idx="249">
                  <c:v>0.74770642201834869</c:v>
                </c:pt>
                <c:pt idx="250">
                  <c:v>0.74311926605504586</c:v>
                </c:pt>
                <c:pt idx="251">
                  <c:v>0.72169811320754707</c:v>
                </c:pt>
                <c:pt idx="252">
                  <c:v>0.67403314917127077</c:v>
                </c:pt>
                <c:pt idx="253">
                  <c:v>0.62</c:v>
                </c:pt>
                <c:pt idx="254">
                  <c:v>0.58000000000000007</c:v>
                </c:pt>
                <c:pt idx="255">
                  <c:v>0.44827586206896552</c:v>
                </c:pt>
                <c:pt idx="256">
                  <c:v>0.55384615384615388</c:v>
                </c:pt>
                <c:pt idx="257">
                  <c:v>0.71895424836601307</c:v>
                </c:pt>
                <c:pt idx="258">
                  <c:v>0.7931034482758621</c:v>
                </c:pt>
                <c:pt idx="259">
                  <c:v>0.79166666666666674</c:v>
                </c:pt>
                <c:pt idx="260">
                  <c:v>0.80924855491329484</c:v>
                </c:pt>
                <c:pt idx="261">
                  <c:v>0.78142076502732238</c:v>
                </c:pt>
                <c:pt idx="262">
                  <c:v>0.70588235294117652</c:v>
                </c:pt>
                <c:pt idx="263">
                  <c:v>0.57894736842105254</c:v>
                </c:pt>
                <c:pt idx="264">
                  <c:v>0.5246636771300448</c:v>
                </c:pt>
                <c:pt idx="265">
                  <c:v>0.29365079365079361</c:v>
                </c:pt>
                <c:pt idx="266">
                  <c:v>0.79876160990712075</c:v>
                </c:pt>
                <c:pt idx="267">
                  <c:v>0.79268292682926833</c:v>
                </c:pt>
                <c:pt idx="268">
                  <c:v>0.73568281938325986</c:v>
                </c:pt>
                <c:pt idx="269">
                  <c:v>0.6652542372881356</c:v>
                </c:pt>
                <c:pt idx="270">
                  <c:v>0.71884057971014492</c:v>
                </c:pt>
                <c:pt idx="271">
                  <c:v>0.51121076233183849</c:v>
                </c:pt>
                <c:pt idx="272">
                  <c:v>0.53913043478260869</c:v>
                </c:pt>
                <c:pt idx="273">
                  <c:v>0.53110047846889952</c:v>
                </c:pt>
                <c:pt idx="274">
                  <c:v>0.62083333333333335</c:v>
                </c:pt>
                <c:pt idx="275">
                  <c:v>0.53240740740740744</c:v>
                </c:pt>
                <c:pt idx="276">
                  <c:v>0.53266331658291444</c:v>
                </c:pt>
                <c:pt idx="277">
                  <c:v>0.62385321100917435</c:v>
                </c:pt>
                <c:pt idx="278">
                  <c:v>0.55958549222797926</c:v>
                </c:pt>
                <c:pt idx="279">
                  <c:v>0.61777777777777776</c:v>
                </c:pt>
                <c:pt idx="280">
                  <c:v>0.62761506276150625</c:v>
                </c:pt>
                <c:pt idx="281">
                  <c:v>0.58371040723981904</c:v>
                </c:pt>
                <c:pt idx="282">
                  <c:v>0.62555066079295152</c:v>
                </c:pt>
                <c:pt idx="283">
                  <c:v>0.57971014492753625</c:v>
                </c:pt>
                <c:pt idx="284">
                  <c:v>0.61475409836065564</c:v>
                </c:pt>
                <c:pt idx="285">
                  <c:v>0.48039215686274506</c:v>
                </c:pt>
                <c:pt idx="286">
                  <c:v>0.59533073929961089</c:v>
                </c:pt>
                <c:pt idx="287">
                  <c:v>0.67109634551495012</c:v>
                </c:pt>
                <c:pt idx="288">
                  <c:v>0.60629921259842523</c:v>
                </c:pt>
                <c:pt idx="289">
                  <c:v>0.6</c:v>
                </c:pt>
                <c:pt idx="290">
                  <c:v>0.57429718875502012</c:v>
                </c:pt>
                <c:pt idx="291">
                  <c:v>0.50704225352112675</c:v>
                </c:pt>
                <c:pt idx="292">
                  <c:v>0.59313725490196068</c:v>
                </c:pt>
                <c:pt idx="293">
                  <c:v>0.71544715447154472</c:v>
                </c:pt>
                <c:pt idx="294">
                  <c:v>0.64251207729468596</c:v>
                </c:pt>
                <c:pt idx="295">
                  <c:v>0.673170731707317</c:v>
                </c:pt>
                <c:pt idx="296">
                  <c:v>0.82885906040268464</c:v>
                </c:pt>
                <c:pt idx="297">
                  <c:v>0.80808080808080807</c:v>
                </c:pt>
                <c:pt idx="298">
                  <c:v>0.81192660550458717</c:v>
                </c:pt>
                <c:pt idx="299">
                  <c:v>0.79473684210526319</c:v>
                </c:pt>
                <c:pt idx="300">
                  <c:v>0.85074626865671643</c:v>
                </c:pt>
                <c:pt idx="301">
                  <c:v>0.84501845018450183</c:v>
                </c:pt>
                <c:pt idx="302">
                  <c:v>0.84146341463414631</c:v>
                </c:pt>
                <c:pt idx="303">
                  <c:v>0.79513888888888884</c:v>
                </c:pt>
                <c:pt idx="304">
                  <c:v>0.76595744680851063</c:v>
                </c:pt>
                <c:pt idx="305">
                  <c:v>0.71974522292993626</c:v>
                </c:pt>
                <c:pt idx="306">
                  <c:v>0.69822485207100593</c:v>
                </c:pt>
                <c:pt idx="307">
                  <c:v>0.63732394366197176</c:v>
                </c:pt>
                <c:pt idx="308">
                  <c:v>0.67999999999999994</c:v>
                </c:pt>
                <c:pt idx="309">
                  <c:v>0.58364312267657992</c:v>
                </c:pt>
                <c:pt idx="310">
                  <c:v>0.64963503649635035</c:v>
                </c:pt>
                <c:pt idx="311">
                  <c:v>0.79076923076923078</c:v>
                </c:pt>
                <c:pt idx="312">
                  <c:v>0.77200000000000002</c:v>
                </c:pt>
                <c:pt idx="313">
                  <c:v>0.78076923076923077</c:v>
                </c:pt>
                <c:pt idx="314">
                  <c:v>0.83561643835616439</c:v>
                </c:pt>
                <c:pt idx="315">
                  <c:v>0.83086053412462912</c:v>
                </c:pt>
                <c:pt idx="316">
                  <c:v>0.77898550724637683</c:v>
                </c:pt>
                <c:pt idx="317">
                  <c:v>0.67518248175182483</c:v>
                </c:pt>
                <c:pt idx="318">
                  <c:v>0.63178294573643412</c:v>
                </c:pt>
                <c:pt idx="319">
                  <c:v>0.69076305220883527</c:v>
                </c:pt>
                <c:pt idx="320">
                  <c:v>0.73863636363636354</c:v>
                </c:pt>
                <c:pt idx="321">
                  <c:v>0.68041237113402064</c:v>
                </c:pt>
                <c:pt idx="322">
                  <c:v>0.6785714285714286</c:v>
                </c:pt>
                <c:pt idx="323">
                  <c:v>0.70935960591133007</c:v>
                </c:pt>
                <c:pt idx="324">
                  <c:v>0.65730337078651691</c:v>
                </c:pt>
                <c:pt idx="325">
                  <c:v>0.57058823529411762</c:v>
                </c:pt>
                <c:pt idx="326">
                  <c:v>0.49056603773584906</c:v>
                </c:pt>
                <c:pt idx="327">
                  <c:v>0.60765550239234445</c:v>
                </c:pt>
                <c:pt idx="328">
                  <c:v>0.56944444444444442</c:v>
                </c:pt>
                <c:pt idx="329">
                  <c:v>0.59375</c:v>
                </c:pt>
                <c:pt idx="330">
                  <c:v>0.58148148148148149</c:v>
                </c:pt>
                <c:pt idx="331">
                  <c:v>0.50684931506849307</c:v>
                </c:pt>
                <c:pt idx="332">
                  <c:v>0.470873786407767</c:v>
                </c:pt>
                <c:pt idx="333">
                  <c:v>0.55392156862745101</c:v>
                </c:pt>
                <c:pt idx="334">
                  <c:v>0.59330143540669855</c:v>
                </c:pt>
                <c:pt idx="335">
                  <c:v>0.53092783505154639</c:v>
                </c:pt>
                <c:pt idx="336">
                  <c:v>0.57943925233644855</c:v>
                </c:pt>
                <c:pt idx="337">
                  <c:v>0.59649122807017552</c:v>
                </c:pt>
                <c:pt idx="338">
                  <c:v>0.45562130177514792</c:v>
                </c:pt>
                <c:pt idx="339">
                  <c:v>0.42937853107344637</c:v>
                </c:pt>
                <c:pt idx="340">
                  <c:v>0.40361445783132532</c:v>
                </c:pt>
                <c:pt idx="341">
                  <c:v>0.44578313253012058</c:v>
                </c:pt>
                <c:pt idx="342">
                  <c:v>0.6271186440677966</c:v>
                </c:pt>
                <c:pt idx="343">
                  <c:v>0.61728395061728392</c:v>
                </c:pt>
                <c:pt idx="344">
                  <c:v>0.71497584541062797</c:v>
                </c:pt>
                <c:pt idx="345">
                  <c:v>0.67759562841530052</c:v>
                </c:pt>
                <c:pt idx="346">
                  <c:v>0.66842105263157903</c:v>
                </c:pt>
                <c:pt idx="347">
                  <c:v>0.65384615384615385</c:v>
                </c:pt>
                <c:pt idx="348">
                  <c:v>0.6325301204819278</c:v>
                </c:pt>
                <c:pt idx="349">
                  <c:v>0.79059829059829057</c:v>
                </c:pt>
                <c:pt idx="350">
                  <c:v>0.82758620689655171</c:v>
                </c:pt>
                <c:pt idx="351">
                  <c:v>0.83921568627450982</c:v>
                </c:pt>
                <c:pt idx="352">
                  <c:v>0.78</c:v>
                </c:pt>
                <c:pt idx="353">
                  <c:v>0.68979591836734699</c:v>
                </c:pt>
                <c:pt idx="354">
                  <c:v>0.57017543859649122</c:v>
                </c:pt>
                <c:pt idx="355">
                  <c:v>0.54356846473029052</c:v>
                </c:pt>
                <c:pt idx="356">
                  <c:v>0.51037344398340245</c:v>
                </c:pt>
                <c:pt idx="357">
                  <c:v>0.50409836065573765</c:v>
                </c:pt>
                <c:pt idx="358">
                  <c:v>0.46382978723404256</c:v>
                </c:pt>
                <c:pt idx="359">
                  <c:v>0.5171102661596958</c:v>
                </c:pt>
                <c:pt idx="360">
                  <c:v>0.50427350427350426</c:v>
                </c:pt>
                <c:pt idx="361">
                  <c:v>0.61724137931034484</c:v>
                </c:pt>
                <c:pt idx="362">
                  <c:v>0.5185185185185186</c:v>
                </c:pt>
                <c:pt idx="363">
                  <c:v>0.7192982456140351</c:v>
                </c:pt>
                <c:pt idx="364">
                  <c:v>0.71900826446280997</c:v>
                </c:pt>
                <c:pt idx="365">
                  <c:v>0.5892857142857143</c:v>
                </c:pt>
                <c:pt idx="366">
                  <c:v>0.31506849315068497</c:v>
                </c:pt>
                <c:pt idx="367">
                  <c:v>0.4101123595505618</c:v>
                </c:pt>
                <c:pt idx="368">
                  <c:v>0.54216867469879526</c:v>
                </c:pt>
                <c:pt idx="369">
                  <c:v>0.74375000000000002</c:v>
                </c:pt>
                <c:pt idx="370">
                  <c:v>0.65714285714285714</c:v>
                </c:pt>
                <c:pt idx="371">
                  <c:v>0.70833333333333326</c:v>
                </c:pt>
                <c:pt idx="372">
                  <c:v>0.78365384615384615</c:v>
                </c:pt>
                <c:pt idx="373">
                  <c:v>0.72246696035242297</c:v>
                </c:pt>
                <c:pt idx="374">
                  <c:v>0.68472906403940881</c:v>
                </c:pt>
                <c:pt idx="375">
                  <c:v>0.69834710743801653</c:v>
                </c:pt>
                <c:pt idx="376">
                  <c:v>0.61538461538461542</c:v>
                </c:pt>
                <c:pt idx="377">
                  <c:v>0.58730158730158721</c:v>
                </c:pt>
                <c:pt idx="378">
                  <c:v>0.56830601092896171</c:v>
                </c:pt>
                <c:pt idx="379">
                  <c:v>0.62910798122065725</c:v>
                </c:pt>
                <c:pt idx="380">
                  <c:v>0.50335570469798663</c:v>
                </c:pt>
                <c:pt idx="381">
                  <c:v>0.48951048951048959</c:v>
                </c:pt>
                <c:pt idx="382">
                  <c:v>0.35862068965517235</c:v>
                </c:pt>
                <c:pt idx="383">
                  <c:v>0.46022727272727282</c:v>
                </c:pt>
                <c:pt idx="384">
                  <c:v>0.36986301369863017</c:v>
                </c:pt>
                <c:pt idx="385">
                  <c:v>0.38461538461538458</c:v>
                </c:pt>
                <c:pt idx="386">
                  <c:v>0.33333333333333337</c:v>
                </c:pt>
                <c:pt idx="387">
                  <c:v>0.49079754601226988</c:v>
                </c:pt>
                <c:pt idx="388">
                  <c:v>0.56172839506172845</c:v>
                </c:pt>
                <c:pt idx="389">
                  <c:v>0.66666666666666663</c:v>
                </c:pt>
                <c:pt idx="390">
                  <c:v>0.67878787878787872</c:v>
                </c:pt>
                <c:pt idx="391">
                  <c:v>0.69387755102040816</c:v>
                </c:pt>
                <c:pt idx="392">
                  <c:v>0.76571428571428579</c:v>
                </c:pt>
                <c:pt idx="393">
                  <c:v>0.74556213017751483</c:v>
                </c:pt>
                <c:pt idx="394">
                  <c:v>0.71341463414634143</c:v>
                </c:pt>
                <c:pt idx="395">
                  <c:v>0.70129870129870131</c:v>
                </c:pt>
                <c:pt idx="396">
                  <c:v>0.6964285714285714</c:v>
                </c:pt>
                <c:pt idx="397">
                  <c:v>0.76719576719576721</c:v>
                </c:pt>
                <c:pt idx="398">
                  <c:v>0.72839506172839497</c:v>
                </c:pt>
                <c:pt idx="399">
                  <c:v>0.74358974358974361</c:v>
                </c:pt>
                <c:pt idx="400">
                  <c:v>0.72</c:v>
                </c:pt>
                <c:pt idx="401">
                  <c:v>0.55294117647058827</c:v>
                </c:pt>
                <c:pt idx="402">
                  <c:v>0.83396226415094343</c:v>
                </c:pt>
                <c:pt idx="403">
                  <c:v>0.125</c:v>
                </c:pt>
                <c:pt idx="404">
                  <c:v>0.58695652173913038</c:v>
                </c:pt>
                <c:pt idx="405">
                  <c:v>0.5617977528089888</c:v>
                </c:pt>
                <c:pt idx="406">
                  <c:v>0.60784313725490191</c:v>
                </c:pt>
                <c:pt idx="407">
                  <c:v>0.68421052631578949</c:v>
                </c:pt>
                <c:pt idx="408">
                  <c:v>0.66355140186915884</c:v>
                </c:pt>
                <c:pt idx="409">
                  <c:v>0.6132075471698113</c:v>
                </c:pt>
                <c:pt idx="410">
                  <c:v>0.67213114754098358</c:v>
                </c:pt>
                <c:pt idx="411">
                  <c:v>0.65217391304347827</c:v>
                </c:pt>
                <c:pt idx="412">
                  <c:v>0.77</c:v>
                </c:pt>
                <c:pt idx="413">
                  <c:v>0.63513513513513509</c:v>
                </c:pt>
                <c:pt idx="414">
                  <c:v>0.64210526315789473</c:v>
                </c:pt>
                <c:pt idx="415">
                  <c:v>0.5714285714285714</c:v>
                </c:pt>
                <c:pt idx="416">
                  <c:v>0.69166666666666665</c:v>
                </c:pt>
                <c:pt idx="417">
                  <c:v>0.73214285714285721</c:v>
                </c:pt>
                <c:pt idx="418">
                  <c:v>0.65625</c:v>
                </c:pt>
                <c:pt idx="419">
                  <c:v>0.57692307692307687</c:v>
                </c:pt>
                <c:pt idx="420">
                  <c:v>0.64705882352941169</c:v>
                </c:pt>
                <c:pt idx="421">
                  <c:v>0.78512396694214881</c:v>
                </c:pt>
                <c:pt idx="422">
                  <c:v>0.73076923076923084</c:v>
                </c:pt>
                <c:pt idx="423">
                  <c:v>0.60360360360360354</c:v>
                </c:pt>
                <c:pt idx="426">
                  <c:v>0.65697674418604646</c:v>
                </c:pt>
                <c:pt idx="427">
                  <c:v>0.53048780487804881</c:v>
                </c:pt>
                <c:pt idx="428">
                  <c:v>0.59307359307359309</c:v>
                </c:pt>
                <c:pt idx="429">
                  <c:v>0.58749999999999991</c:v>
                </c:pt>
                <c:pt idx="430">
                  <c:v>0.59230769230769231</c:v>
                </c:pt>
                <c:pt idx="431">
                  <c:v>0.55217391304347818</c:v>
                </c:pt>
                <c:pt idx="432">
                  <c:v>0.60700389105058372</c:v>
                </c:pt>
                <c:pt idx="433">
                  <c:v>0.57786885245901631</c:v>
                </c:pt>
                <c:pt idx="434">
                  <c:v>0.58823529411764697</c:v>
                </c:pt>
                <c:pt idx="435">
                  <c:v>0.58695652173913038</c:v>
                </c:pt>
                <c:pt idx="436">
                  <c:v>0.66666666666666674</c:v>
                </c:pt>
                <c:pt idx="437">
                  <c:v>0.61946902654867264</c:v>
                </c:pt>
                <c:pt idx="438">
                  <c:v>0.61809045226130654</c:v>
                </c:pt>
                <c:pt idx="439">
                  <c:v>0.65277777777777779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4-4036-8462-FA344BA26B93}"/>
            </c:ext>
          </c:extLst>
        </c:ser>
        <c:ser>
          <c:idx val="8"/>
          <c:order val="1"/>
          <c:tx>
            <c:v>NH3-Nr</c:v>
          </c:tx>
          <c:spPr>
            <a:ln w="12700">
              <a:solidFill>
                <a:srgbClr val="0070C0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运行数据!$EO$7:$EO$446</c:f>
              <c:numCache>
                <c:formatCode>0%</c:formatCode>
                <c:ptCount val="440"/>
                <c:pt idx="0">
                  <c:v>0.73333333333333339</c:v>
                </c:pt>
                <c:pt idx="1">
                  <c:v>0.66666666666666663</c:v>
                </c:pt>
                <c:pt idx="2">
                  <c:v>0.96969696969696972</c:v>
                </c:pt>
                <c:pt idx="3">
                  <c:v>0.9</c:v>
                </c:pt>
                <c:pt idx="5">
                  <c:v>0.87931034482758619</c:v>
                </c:pt>
                <c:pt idx="6">
                  <c:v>0.96103896103896103</c:v>
                </c:pt>
                <c:pt idx="7">
                  <c:v>0.890625</c:v>
                </c:pt>
                <c:pt idx="8">
                  <c:v>0.875</c:v>
                </c:pt>
                <c:pt idx="9">
                  <c:v>0.9107142857142857</c:v>
                </c:pt>
                <c:pt idx="10">
                  <c:v>0.89855072463768115</c:v>
                </c:pt>
                <c:pt idx="11">
                  <c:v>0.36842105263157898</c:v>
                </c:pt>
                <c:pt idx="12">
                  <c:v>0.828125</c:v>
                </c:pt>
                <c:pt idx="13">
                  <c:v>0.9107142857142857</c:v>
                </c:pt>
                <c:pt idx="14">
                  <c:v>0.8666666666666667</c:v>
                </c:pt>
                <c:pt idx="15">
                  <c:v>0.90769230769230769</c:v>
                </c:pt>
                <c:pt idx="16">
                  <c:v>0.89247311827956988</c:v>
                </c:pt>
                <c:pt idx="17">
                  <c:v>0.96190476190476193</c:v>
                </c:pt>
                <c:pt idx="18">
                  <c:v>0.91836734693877553</c:v>
                </c:pt>
                <c:pt idx="19">
                  <c:v>0.91397849462365588</c:v>
                </c:pt>
                <c:pt idx="20">
                  <c:v>0.94736842105263164</c:v>
                </c:pt>
                <c:pt idx="21">
                  <c:v>0.96153846153846156</c:v>
                </c:pt>
                <c:pt idx="26">
                  <c:v>0.92452830188679247</c:v>
                </c:pt>
                <c:pt idx="28">
                  <c:v>0.92523364485981308</c:v>
                </c:pt>
                <c:pt idx="30">
                  <c:v>0.92948717948717952</c:v>
                </c:pt>
                <c:pt idx="34">
                  <c:v>0.95049504950495045</c:v>
                </c:pt>
                <c:pt idx="38">
                  <c:v>0.98309178743961356</c:v>
                </c:pt>
                <c:pt idx="46">
                  <c:v>0.96685082872928174</c:v>
                </c:pt>
                <c:pt idx="49">
                  <c:v>0.92307692307692313</c:v>
                </c:pt>
                <c:pt idx="50">
                  <c:v>0.95370370370370372</c:v>
                </c:pt>
                <c:pt idx="51">
                  <c:v>0.90277777777777779</c:v>
                </c:pt>
                <c:pt idx="52">
                  <c:v>0.8314606741573034</c:v>
                </c:pt>
                <c:pt idx="53">
                  <c:v>0.85416666666666663</c:v>
                </c:pt>
                <c:pt idx="54">
                  <c:v>0.7865168539325843</c:v>
                </c:pt>
                <c:pt idx="55">
                  <c:v>0.77272727272727271</c:v>
                </c:pt>
                <c:pt idx="56">
                  <c:v>0.73118279569892475</c:v>
                </c:pt>
                <c:pt idx="57">
                  <c:v>0.14035087719298245</c:v>
                </c:pt>
                <c:pt idx="58">
                  <c:v>5.8823529411764608E-2</c:v>
                </c:pt>
                <c:pt idx="59">
                  <c:v>3.2786885245901565E-2</c:v>
                </c:pt>
                <c:pt idx="60">
                  <c:v>0.19191919191919193</c:v>
                </c:pt>
                <c:pt idx="61">
                  <c:v>0.63432835820895517</c:v>
                </c:pt>
                <c:pt idx="62">
                  <c:v>0.42857142857142849</c:v>
                </c:pt>
                <c:pt idx="63">
                  <c:v>0.24489795918367352</c:v>
                </c:pt>
                <c:pt idx="64">
                  <c:v>0.54929577464788726</c:v>
                </c:pt>
                <c:pt idx="65">
                  <c:v>0.68292682926829262</c:v>
                </c:pt>
                <c:pt idx="66">
                  <c:v>0.5609756097560975</c:v>
                </c:pt>
                <c:pt idx="67">
                  <c:v>0.40740740740740744</c:v>
                </c:pt>
                <c:pt idx="68">
                  <c:v>0.12698412698412698</c:v>
                </c:pt>
                <c:pt idx="69">
                  <c:v>0.21212121212121204</c:v>
                </c:pt>
                <c:pt idx="70">
                  <c:v>0.43373493975903621</c:v>
                </c:pt>
                <c:pt idx="71">
                  <c:v>0.51249999999999996</c:v>
                </c:pt>
                <c:pt idx="72">
                  <c:v>0.5643564356435643</c:v>
                </c:pt>
                <c:pt idx="73">
                  <c:v>0.5304347826086957</c:v>
                </c:pt>
                <c:pt idx="74">
                  <c:v>0.33333333333333337</c:v>
                </c:pt>
                <c:pt idx="75">
                  <c:v>-2.9850746268656803E-2</c:v>
                </c:pt>
                <c:pt idx="76">
                  <c:v>-0.17910447761194037</c:v>
                </c:pt>
                <c:pt idx="77">
                  <c:v>-7.1428571428571397E-2</c:v>
                </c:pt>
                <c:pt idx="81">
                  <c:v>0.90909090909090906</c:v>
                </c:pt>
                <c:pt idx="82">
                  <c:v>0.94318181818181823</c:v>
                </c:pt>
                <c:pt idx="83">
                  <c:v>0.97247706422018354</c:v>
                </c:pt>
                <c:pt idx="92">
                  <c:v>0.97959183673469385</c:v>
                </c:pt>
                <c:pt idx="93">
                  <c:v>0.96666666666666667</c:v>
                </c:pt>
                <c:pt idx="94">
                  <c:v>0.97777777777777775</c:v>
                </c:pt>
                <c:pt idx="95">
                  <c:v>0.95121951219512191</c:v>
                </c:pt>
                <c:pt idx="96">
                  <c:v>0.89423076923076927</c:v>
                </c:pt>
                <c:pt idx="97">
                  <c:v>0.97272727272727277</c:v>
                </c:pt>
                <c:pt idx="98">
                  <c:v>0.95121951219512191</c:v>
                </c:pt>
                <c:pt idx="99">
                  <c:v>0.98425196850393704</c:v>
                </c:pt>
                <c:pt idx="100">
                  <c:v>0.98230088495575218</c:v>
                </c:pt>
                <c:pt idx="101">
                  <c:v>0.98479087452471481</c:v>
                </c:pt>
                <c:pt idx="102">
                  <c:v>0.96226415094339623</c:v>
                </c:pt>
                <c:pt idx="103">
                  <c:v>0.96</c:v>
                </c:pt>
                <c:pt idx="104">
                  <c:v>0.91463414634146345</c:v>
                </c:pt>
                <c:pt idx="105">
                  <c:v>0.80555555555555558</c:v>
                </c:pt>
                <c:pt idx="106">
                  <c:v>0.70129870129870131</c:v>
                </c:pt>
                <c:pt idx="107">
                  <c:v>0.57352941176470584</c:v>
                </c:pt>
                <c:pt idx="108">
                  <c:v>0.6</c:v>
                </c:pt>
                <c:pt idx="109">
                  <c:v>0.81443298969072164</c:v>
                </c:pt>
                <c:pt idx="110">
                  <c:v>0.88235294117647056</c:v>
                </c:pt>
                <c:pt idx="111">
                  <c:v>0.83783783783783783</c:v>
                </c:pt>
                <c:pt idx="112">
                  <c:v>0.97014925373134331</c:v>
                </c:pt>
                <c:pt idx="113">
                  <c:v>0.96610169491525422</c:v>
                </c:pt>
                <c:pt idx="114">
                  <c:v>0.98</c:v>
                </c:pt>
                <c:pt idx="115">
                  <c:v>0.73648648648648651</c:v>
                </c:pt>
                <c:pt idx="116">
                  <c:v>0.63254593175853024</c:v>
                </c:pt>
                <c:pt idx="117">
                  <c:v>0.76718750000000002</c:v>
                </c:pt>
                <c:pt idx="118">
                  <c:v>0.94939759036144578</c:v>
                </c:pt>
                <c:pt idx="119">
                  <c:v>0.95</c:v>
                </c:pt>
                <c:pt idx="120">
                  <c:v>0.96551724137931039</c:v>
                </c:pt>
                <c:pt idx="121">
                  <c:v>0.96610169491525422</c:v>
                </c:pt>
                <c:pt idx="122">
                  <c:v>0.9684848484848485</c:v>
                </c:pt>
                <c:pt idx="123">
                  <c:v>0.97509225092250917</c:v>
                </c:pt>
                <c:pt idx="124">
                  <c:v>0.96741573033707862</c:v>
                </c:pt>
                <c:pt idx="125">
                  <c:v>0.97692307692307689</c:v>
                </c:pt>
                <c:pt idx="126">
                  <c:v>0.97538461538461541</c:v>
                </c:pt>
                <c:pt idx="127">
                  <c:v>0.975886524822695</c:v>
                </c:pt>
                <c:pt idx="128">
                  <c:v>0.97394366197183102</c:v>
                </c:pt>
                <c:pt idx="129">
                  <c:v>0.96417281348788197</c:v>
                </c:pt>
                <c:pt idx="130">
                  <c:v>0.96098104793756967</c:v>
                </c:pt>
                <c:pt idx="131">
                  <c:v>0.99300699300699302</c:v>
                </c:pt>
                <c:pt idx="132">
                  <c:v>0.99251497005988021</c:v>
                </c:pt>
                <c:pt idx="133">
                  <c:v>0.99090909090909096</c:v>
                </c:pt>
                <c:pt idx="134">
                  <c:v>0.88771929824561402</c:v>
                </c:pt>
                <c:pt idx="135">
                  <c:v>0.98777777777777775</c:v>
                </c:pt>
                <c:pt idx="136">
                  <c:v>0.99300699300699302</c:v>
                </c:pt>
                <c:pt idx="137">
                  <c:v>0.99151103565365029</c:v>
                </c:pt>
                <c:pt idx="138">
                  <c:v>0.98675496688741726</c:v>
                </c:pt>
                <c:pt idx="139">
                  <c:v>0.98550724637681164</c:v>
                </c:pt>
                <c:pt idx="140">
                  <c:v>0.98630136986301364</c:v>
                </c:pt>
                <c:pt idx="141">
                  <c:v>0.9850746268656716</c:v>
                </c:pt>
                <c:pt idx="142">
                  <c:v>0.98901098901098905</c:v>
                </c:pt>
                <c:pt idx="143">
                  <c:v>0.99479166666666663</c:v>
                </c:pt>
                <c:pt idx="144">
                  <c:v>0.99507389162561577</c:v>
                </c:pt>
                <c:pt idx="145">
                  <c:v>0.99484536082474229</c:v>
                </c:pt>
                <c:pt idx="146">
                  <c:v>0.99199999999999999</c:v>
                </c:pt>
                <c:pt idx="147">
                  <c:v>0.95714285714285718</c:v>
                </c:pt>
                <c:pt idx="148">
                  <c:v>0.96842105263157896</c:v>
                </c:pt>
                <c:pt idx="149">
                  <c:v>0.95061728395061729</c:v>
                </c:pt>
                <c:pt idx="150">
                  <c:v>0.96226415094339623</c:v>
                </c:pt>
                <c:pt idx="151">
                  <c:v>0.96052631578947367</c:v>
                </c:pt>
                <c:pt idx="152">
                  <c:v>0.98979591836734693</c:v>
                </c:pt>
                <c:pt idx="153">
                  <c:v>0.96296296296296302</c:v>
                </c:pt>
                <c:pt idx="154">
                  <c:v>0.95</c:v>
                </c:pt>
                <c:pt idx="155">
                  <c:v>0.96250000000000002</c:v>
                </c:pt>
                <c:pt idx="156">
                  <c:v>0.967741935483871</c:v>
                </c:pt>
                <c:pt idx="157">
                  <c:v>0.96721311475409832</c:v>
                </c:pt>
                <c:pt idx="158">
                  <c:v>0.97368421052631582</c:v>
                </c:pt>
                <c:pt idx="159">
                  <c:v>0.95370370370370372</c:v>
                </c:pt>
                <c:pt idx="160">
                  <c:v>0.99173553719008267</c:v>
                </c:pt>
                <c:pt idx="161">
                  <c:v>0.9939393939393939</c:v>
                </c:pt>
                <c:pt idx="162">
                  <c:v>0.984375</c:v>
                </c:pt>
                <c:pt idx="163">
                  <c:v>0.97716894977168944</c:v>
                </c:pt>
                <c:pt idx="164">
                  <c:v>0.99346405228758172</c:v>
                </c:pt>
                <c:pt idx="165">
                  <c:v>0.99285714285714288</c:v>
                </c:pt>
                <c:pt idx="166">
                  <c:v>0.97727272727272729</c:v>
                </c:pt>
                <c:pt idx="167">
                  <c:v>0.98529411764705888</c:v>
                </c:pt>
                <c:pt idx="168">
                  <c:v>0.96875</c:v>
                </c:pt>
                <c:pt idx="169">
                  <c:v>0.95454545454545459</c:v>
                </c:pt>
                <c:pt idx="170">
                  <c:v>0.98181818181818181</c:v>
                </c:pt>
                <c:pt idx="171">
                  <c:v>0.97802197802197799</c:v>
                </c:pt>
                <c:pt idx="172">
                  <c:v>0.98148148148148151</c:v>
                </c:pt>
                <c:pt idx="173">
                  <c:v>0.97894736842105268</c:v>
                </c:pt>
                <c:pt idx="174">
                  <c:v>0.95833333333333337</c:v>
                </c:pt>
                <c:pt idx="175">
                  <c:v>0.97619047619047616</c:v>
                </c:pt>
                <c:pt idx="176">
                  <c:v>0.96460176991150437</c:v>
                </c:pt>
                <c:pt idx="177">
                  <c:v>0.9719626168224299</c:v>
                </c:pt>
                <c:pt idx="178">
                  <c:v>0.97391304347826091</c:v>
                </c:pt>
                <c:pt idx="179">
                  <c:v>0.9779411764705882</c:v>
                </c:pt>
                <c:pt idx="180">
                  <c:v>0.98064516129032253</c:v>
                </c:pt>
                <c:pt idx="181">
                  <c:v>0.96638655462184875</c:v>
                </c:pt>
                <c:pt idx="182">
                  <c:v>0.96638655462184875</c:v>
                </c:pt>
                <c:pt idx="183">
                  <c:v>0.96969696969696972</c:v>
                </c:pt>
                <c:pt idx="184">
                  <c:v>0.96747967479674801</c:v>
                </c:pt>
                <c:pt idx="185">
                  <c:v>0.96153846153846156</c:v>
                </c:pt>
                <c:pt idx="186">
                  <c:v>0.97637795275590555</c:v>
                </c:pt>
                <c:pt idx="187">
                  <c:v>0.96078431372549022</c:v>
                </c:pt>
                <c:pt idx="188">
                  <c:v>0.95833333333333337</c:v>
                </c:pt>
                <c:pt idx="189">
                  <c:v>0.94029850746268662</c:v>
                </c:pt>
                <c:pt idx="190">
                  <c:v>0.96575342465753422</c:v>
                </c:pt>
                <c:pt idx="191">
                  <c:v>0.94339622641509435</c:v>
                </c:pt>
                <c:pt idx="192">
                  <c:v>0.93432835820895521</c:v>
                </c:pt>
                <c:pt idx="193">
                  <c:v>0.9662921348314607</c:v>
                </c:pt>
                <c:pt idx="194">
                  <c:v>0.96039603960396036</c:v>
                </c:pt>
                <c:pt idx="195">
                  <c:v>0.97986577181208057</c:v>
                </c:pt>
                <c:pt idx="196">
                  <c:v>0.97765363128491622</c:v>
                </c:pt>
                <c:pt idx="197">
                  <c:v>0.97122302158273377</c:v>
                </c:pt>
                <c:pt idx="198">
                  <c:v>0.9868852459016394</c:v>
                </c:pt>
                <c:pt idx="199">
                  <c:v>0.97709923664122134</c:v>
                </c:pt>
                <c:pt idx="200">
                  <c:v>0.96610169491525422</c:v>
                </c:pt>
                <c:pt idx="201">
                  <c:v>0.98333333333333328</c:v>
                </c:pt>
                <c:pt idx="202">
                  <c:v>0.96992481203007519</c:v>
                </c:pt>
                <c:pt idx="203">
                  <c:v>0.97435897435897434</c:v>
                </c:pt>
                <c:pt idx="204">
                  <c:v>0.97468354430379744</c:v>
                </c:pt>
                <c:pt idx="205">
                  <c:v>0.963963963963964</c:v>
                </c:pt>
                <c:pt idx="206">
                  <c:v>0.96296296296296302</c:v>
                </c:pt>
                <c:pt idx="207">
                  <c:v>0.96078431372549022</c:v>
                </c:pt>
                <c:pt idx="208">
                  <c:v>0.96190476190476193</c:v>
                </c:pt>
                <c:pt idx="209">
                  <c:v>0.97457627118644063</c:v>
                </c:pt>
                <c:pt idx="210">
                  <c:v>0.97599999999999998</c:v>
                </c:pt>
                <c:pt idx="211">
                  <c:v>0.97478991596638653</c:v>
                </c:pt>
                <c:pt idx="212">
                  <c:v>0.970873786407767</c:v>
                </c:pt>
                <c:pt idx="213">
                  <c:v>0.94805194805194803</c:v>
                </c:pt>
                <c:pt idx="214">
                  <c:v>0.9642857142857143</c:v>
                </c:pt>
                <c:pt idx="215">
                  <c:v>0.953125</c:v>
                </c:pt>
                <c:pt idx="216">
                  <c:v>0.96341463414634143</c:v>
                </c:pt>
                <c:pt idx="217">
                  <c:v>0.967741935483871</c:v>
                </c:pt>
                <c:pt idx="218">
                  <c:v>0.96</c:v>
                </c:pt>
                <c:pt idx="219">
                  <c:v>0.97752808988764039</c:v>
                </c:pt>
                <c:pt idx="220">
                  <c:v>0.967741935483871</c:v>
                </c:pt>
                <c:pt idx="221">
                  <c:v>0.9213483146067416</c:v>
                </c:pt>
                <c:pt idx="222">
                  <c:v>0.9285714285714286</c:v>
                </c:pt>
                <c:pt idx="223">
                  <c:v>0.91509433962264153</c:v>
                </c:pt>
                <c:pt idx="224">
                  <c:v>0.90740740740740744</c:v>
                </c:pt>
                <c:pt idx="225">
                  <c:v>0.91764705882352937</c:v>
                </c:pt>
                <c:pt idx="226">
                  <c:v>0.9363636363636364</c:v>
                </c:pt>
                <c:pt idx="227">
                  <c:v>0.92727272727272725</c:v>
                </c:pt>
                <c:pt idx="228">
                  <c:v>0.92500000000000004</c:v>
                </c:pt>
                <c:pt idx="229">
                  <c:v>0.95145631067961167</c:v>
                </c:pt>
                <c:pt idx="230">
                  <c:v>0.95</c:v>
                </c:pt>
                <c:pt idx="231">
                  <c:v>0.92771084337349397</c:v>
                </c:pt>
                <c:pt idx="232">
                  <c:v>0.93137254901960786</c:v>
                </c:pt>
                <c:pt idx="233">
                  <c:v>0.93333333333333335</c:v>
                </c:pt>
                <c:pt idx="234">
                  <c:v>0.90322580645161288</c:v>
                </c:pt>
                <c:pt idx="235">
                  <c:v>0.875</c:v>
                </c:pt>
                <c:pt idx="236">
                  <c:v>0.91428571428571426</c:v>
                </c:pt>
                <c:pt idx="237">
                  <c:v>0.91176470588235292</c:v>
                </c:pt>
                <c:pt idx="238">
                  <c:v>0.92307692307692313</c:v>
                </c:pt>
                <c:pt idx="239">
                  <c:v>0.9921875</c:v>
                </c:pt>
                <c:pt idx="240">
                  <c:v>0.88888888888888884</c:v>
                </c:pt>
                <c:pt idx="241">
                  <c:v>0.9859154929577465</c:v>
                </c:pt>
                <c:pt idx="242">
                  <c:v>0.96202531645569622</c:v>
                </c:pt>
                <c:pt idx="243">
                  <c:v>0.89285714285714279</c:v>
                </c:pt>
                <c:pt idx="244">
                  <c:v>0.97115384615384615</c:v>
                </c:pt>
                <c:pt idx="245">
                  <c:v>0.97752808988764039</c:v>
                </c:pt>
                <c:pt idx="246">
                  <c:v>0.96511627906976749</c:v>
                </c:pt>
                <c:pt idx="247">
                  <c:v>0.97777777777777775</c:v>
                </c:pt>
                <c:pt idx="248">
                  <c:v>0.98947368421052628</c:v>
                </c:pt>
                <c:pt idx="249">
                  <c:v>0.98701298701298701</c:v>
                </c:pt>
                <c:pt idx="250">
                  <c:v>0.98648648648648651</c:v>
                </c:pt>
                <c:pt idx="251">
                  <c:v>0.98750000000000004</c:v>
                </c:pt>
                <c:pt idx="252">
                  <c:v>0.95121951219512191</c:v>
                </c:pt>
                <c:pt idx="253">
                  <c:v>0.98837209302325579</c:v>
                </c:pt>
                <c:pt idx="254">
                  <c:v>0.92500000000000004</c:v>
                </c:pt>
                <c:pt idx="255">
                  <c:v>0.92682926829268286</c:v>
                </c:pt>
                <c:pt idx="256">
                  <c:v>0.95522388059701491</c:v>
                </c:pt>
                <c:pt idx="257">
                  <c:v>0.93506493506493504</c:v>
                </c:pt>
                <c:pt idx="258">
                  <c:v>0.99</c:v>
                </c:pt>
                <c:pt idx="259">
                  <c:v>0.95945945945945943</c:v>
                </c:pt>
                <c:pt idx="260">
                  <c:v>0.96470588235294119</c:v>
                </c:pt>
                <c:pt idx="261">
                  <c:v>0.91044776119402981</c:v>
                </c:pt>
                <c:pt idx="262">
                  <c:v>0.94174757281553401</c:v>
                </c:pt>
                <c:pt idx="263">
                  <c:v>0.96153846153846156</c:v>
                </c:pt>
                <c:pt idx="264">
                  <c:v>0.95348837209302328</c:v>
                </c:pt>
                <c:pt idx="265">
                  <c:v>0.94</c:v>
                </c:pt>
                <c:pt idx="266">
                  <c:v>0.94444444444444442</c:v>
                </c:pt>
                <c:pt idx="267">
                  <c:v>0.95</c:v>
                </c:pt>
                <c:pt idx="268">
                  <c:v>0.9494949494949495</c:v>
                </c:pt>
                <c:pt idx="269">
                  <c:v>0.98148148148148151</c:v>
                </c:pt>
                <c:pt idx="270">
                  <c:v>0.98501872659176026</c:v>
                </c:pt>
                <c:pt idx="271">
                  <c:v>0.96938775510204078</c:v>
                </c:pt>
                <c:pt idx="272">
                  <c:v>0.967741935483871</c:v>
                </c:pt>
                <c:pt idx="273">
                  <c:v>0.95180722891566261</c:v>
                </c:pt>
                <c:pt idx="274">
                  <c:v>0.95145631067961167</c:v>
                </c:pt>
                <c:pt idx="275">
                  <c:v>0.96703296703296704</c:v>
                </c:pt>
                <c:pt idx="276">
                  <c:v>0.97142857142857142</c:v>
                </c:pt>
                <c:pt idx="277">
                  <c:v>0.98529411764705888</c:v>
                </c:pt>
                <c:pt idx="278">
                  <c:v>0.91935483870967738</c:v>
                </c:pt>
                <c:pt idx="279">
                  <c:v>0.96511627906976749</c:v>
                </c:pt>
                <c:pt idx="280">
                  <c:v>0.98947368421052628</c:v>
                </c:pt>
                <c:pt idx="281">
                  <c:v>0.98915662650602409</c:v>
                </c:pt>
                <c:pt idx="282">
                  <c:v>0.97045454545454546</c:v>
                </c:pt>
                <c:pt idx="283">
                  <c:v>0.98159509202453987</c:v>
                </c:pt>
                <c:pt idx="284">
                  <c:v>0.91463414634146345</c:v>
                </c:pt>
                <c:pt idx="285">
                  <c:v>0.97169811320754718</c:v>
                </c:pt>
                <c:pt idx="286">
                  <c:v>0.97916666666666663</c:v>
                </c:pt>
                <c:pt idx="287">
                  <c:v>0.97841726618705038</c:v>
                </c:pt>
                <c:pt idx="288">
                  <c:v>0.97272727272727277</c:v>
                </c:pt>
                <c:pt idx="289">
                  <c:v>0.9939393939393939</c:v>
                </c:pt>
                <c:pt idx="290">
                  <c:v>0.94308943089430897</c:v>
                </c:pt>
                <c:pt idx="291">
                  <c:v>0.99396551724137927</c:v>
                </c:pt>
                <c:pt idx="292">
                  <c:v>0.96842105263157896</c:v>
                </c:pt>
                <c:pt idx="293">
                  <c:v>0.98275862068965514</c:v>
                </c:pt>
                <c:pt idx="294">
                  <c:v>0.98554216867469879</c:v>
                </c:pt>
                <c:pt idx="295">
                  <c:v>0.95294117647058818</c:v>
                </c:pt>
                <c:pt idx="296">
                  <c:v>0.96209677419354844</c:v>
                </c:pt>
                <c:pt idx="297">
                  <c:v>0.98536585365853657</c:v>
                </c:pt>
                <c:pt idx="298">
                  <c:v>0.97752808988764039</c:v>
                </c:pt>
                <c:pt idx="299">
                  <c:v>0.97669902912621365</c:v>
                </c:pt>
                <c:pt idx="300">
                  <c:v>0.98834951456310682</c:v>
                </c:pt>
                <c:pt idx="301">
                  <c:v>0.94666666666666666</c:v>
                </c:pt>
                <c:pt idx="302">
                  <c:v>0.96153846153846156</c:v>
                </c:pt>
                <c:pt idx="303">
                  <c:v>0.88571428571428568</c:v>
                </c:pt>
                <c:pt idx="304">
                  <c:v>0.99076923076923074</c:v>
                </c:pt>
                <c:pt idx="305">
                  <c:v>0.95199999999999996</c:v>
                </c:pt>
                <c:pt idx="306">
                  <c:v>0.96842105263157896</c:v>
                </c:pt>
                <c:pt idx="307">
                  <c:v>0.97590361445783136</c:v>
                </c:pt>
                <c:pt idx="308">
                  <c:v>0.97837837837837838</c:v>
                </c:pt>
                <c:pt idx="309">
                  <c:v>0.94805194805194803</c:v>
                </c:pt>
                <c:pt idx="310">
                  <c:v>0.99199999999999999</c:v>
                </c:pt>
                <c:pt idx="311">
                  <c:v>0.98817204301075268</c:v>
                </c:pt>
                <c:pt idx="312">
                  <c:v>0.95789473684210524</c:v>
                </c:pt>
                <c:pt idx="313">
                  <c:v>0.97802197802197799</c:v>
                </c:pt>
                <c:pt idx="314">
                  <c:v>0.98095238095238091</c:v>
                </c:pt>
                <c:pt idx="315">
                  <c:v>0.96341463414634143</c:v>
                </c:pt>
                <c:pt idx="316">
                  <c:v>0.98936170212765961</c:v>
                </c:pt>
                <c:pt idx="317">
                  <c:v>0.95</c:v>
                </c:pt>
                <c:pt idx="318">
                  <c:v>0.95</c:v>
                </c:pt>
                <c:pt idx="319">
                  <c:v>0.96551724137931039</c:v>
                </c:pt>
                <c:pt idx="320">
                  <c:v>0.97</c:v>
                </c:pt>
                <c:pt idx="321">
                  <c:v>0.97701149425287359</c:v>
                </c:pt>
                <c:pt idx="322">
                  <c:v>0.83582089552238803</c:v>
                </c:pt>
                <c:pt idx="323">
                  <c:v>0.90526315789473688</c:v>
                </c:pt>
                <c:pt idx="324">
                  <c:v>0.90277777777777779</c:v>
                </c:pt>
                <c:pt idx="325">
                  <c:v>0.9662921348314607</c:v>
                </c:pt>
                <c:pt idx="326">
                  <c:v>0.92105263157894735</c:v>
                </c:pt>
                <c:pt idx="327">
                  <c:v>0.92500000000000004</c:v>
                </c:pt>
                <c:pt idx="328">
                  <c:v>0.8902439024390244</c:v>
                </c:pt>
                <c:pt idx="329">
                  <c:v>0.94736842105263164</c:v>
                </c:pt>
                <c:pt idx="330">
                  <c:v>0.97841726618705038</c:v>
                </c:pt>
                <c:pt idx="331">
                  <c:v>0.93069306930693074</c:v>
                </c:pt>
                <c:pt idx="332">
                  <c:v>0.97894736842105268</c:v>
                </c:pt>
                <c:pt idx="333">
                  <c:v>0.96666666666666667</c:v>
                </c:pt>
                <c:pt idx="334">
                  <c:v>0.93975903614457834</c:v>
                </c:pt>
                <c:pt idx="335">
                  <c:v>0.86</c:v>
                </c:pt>
                <c:pt idx="336">
                  <c:v>0.95833333333333337</c:v>
                </c:pt>
                <c:pt idx="337">
                  <c:v>0.97826086956521741</c:v>
                </c:pt>
                <c:pt idx="338">
                  <c:v>0.95652173913043481</c:v>
                </c:pt>
                <c:pt idx="339">
                  <c:v>0.96304347826086956</c:v>
                </c:pt>
                <c:pt idx="340">
                  <c:v>0.95833333333333337</c:v>
                </c:pt>
                <c:pt idx="341">
                  <c:v>0.90476190476190477</c:v>
                </c:pt>
                <c:pt idx="342">
                  <c:v>0.9375</c:v>
                </c:pt>
                <c:pt idx="343">
                  <c:v>0.97499999999999998</c:v>
                </c:pt>
                <c:pt idx="344">
                  <c:v>0.967741935483871</c:v>
                </c:pt>
                <c:pt idx="345">
                  <c:v>0.98666666666666669</c:v>
                </c:pt>
                <c:pt idx="346">
                  <c:v>0.97402597402597402</c:v>
                </c:pt>
                <c:pt idx="347">
                  <c:v>0.98550724637681164</c:v>
                </c:pt>
                <c:pt idx="348">
                  <c:v>0.93877551020408168</c:v>
                </c:pt>
                <c:pt idx="349">
                  <c:v>0.94047619047619047</c:v>
                </c:pt>
                <c:pt idx="350">
                  <c:v>0.98076923076923073</c:v>
                </c:pt>
                <c:pt idx="351">
                  <c:v>0.98540145985401462</c:v>
                </c:pt>
                <c:pt idx="352">
                  <c:v>0.99065420560747663</c:v>
                </c:pt>
                <c:pt idx="353">
                  <c:v>0.87037037037037035</c:v>
                </c:pt>
                <c:pt idx="354">
                  <c:v>0.83098591549295775</c:v>
                </c:pt>
                <c:pt idx="355">
                  <c:v>0.63235294117647056</c:v>
                </c:pt>
                <c:pt idx="356">
                  <c:v>0.64516129032258063</c:v>
                </c:pt>
                <c:pt idx="357">
                  <c:v>0.72</c:v>
                </c:pt>
                <c:pt idx="358">
                  <c:v>0.97755102040816322</c:v>
                </c:pt>
                <c:pt idx="359">
                  <c:v>0.84210526315789469</c:v>
                </c:pt>
                <c:pt idx="360">
                  <c:v>0.92173913043478262</c:v>
                </c:pt>
                <c:pt idx="361">
                  <c:v>0.97590361445783136</c:v>
                </c:pt>
                <c:pt idx="362">
                  <c:v>0.95061728395061729</c:v>
                </c:pt>
                <c:pt idx="363">
                  <c:v>0.97222222222222221</c:v>
                </c:pt>
                <c:pt idx="364">
                  <c:v>0.77419354838709675</c:v>
                </c:pt>
                <c:pt idx="365">
                  <c:v>0.43529411764705883</c:v>
                </c:pt>
                <c:pt idx="366">
                  <c:v>0.58333333333333326</c:v>
                </c:pt>
                <c:pt idx="367">
                  <c:v>0.25000000000000011</c:v>
                </c:pt>
                <c:pt idx="368">
                  <c:v>0.47368421052631582</c:v>
                </c:pt>
                <c:pt idx="369">
                  <c:v>0.7142857142857143</c:v>
                </c:pt>
                <c:pt idx="370">
                  <c:v>0.48979591836734693</c:v>
                </c:pt>
                <c:pt idx="371">
                  <c:v>0.75</c:v>
                </c:pt>
                <c:pt idx="372">
                  <c:v>0.89795918367346939</c:v>
                </c:pt>
                <c:pt idx="373">
                  <c:v>0.59701492537313428</c:v>
                </c:pt>
                <c:pt idx="374">
                  <c:v>0.65625</c:v>
                </c:pt>
                <c:pt idx="375">
                  <c:v>0.87387387387387383</c:v>
                </c:pt>
                <c:pt idx="376">
                  <c:v>0.72222222222222221</c:v>
                </c:pt>
                <c:pt idx="377">
                  <c:v>0.74137931034482762</c:v>
                </c:pt>
                <c:pt idx="378">
                  <c:v>0.77777777777777779</c:v>
                </c:pt>
                <c:pt idx="379">
                  <c:v>0.73417721518987344</c:v>
                </c:pt>
                <c:pt idx="380">
                  <c:v>0.70588235294117641</c:v>
                </c:pt>
                <c:pt idx="381">
                  <c:v>0.55555555555555558</c:v>
                </c:pt>
                <c:pt idx="382">
                  <c:v>0.57377049180327866</c:v>
                </c:pt>
                <c:pt idx="383">
                  <c:v>0.76190476190476186</c:v>
                </c:pt>
                <c:pt idx="384">
                  <c:v>0.84285714285714286</c:v>
                </c:pt>
                <c:pt idx="385">
                  <c:v>0.89855072463768115</c:v>
                </c:pt>
                <c:pt idx="386">
                  <c:v>0.89655172413793105</c:v>
                </c:pt>
                <c:pt idx="387">
                  <c:v>0.92753623188405798</c:v>
                </c:pt>
                <c:pt idx="388">
                  <c:v>0.93421052631578949</c:v>
                </c:pt>
                <c:pt idx="389">
                  <c:v>0.9550561797752809</c:v>
                </c:pt>
                <c:pt idx="390">
                  <c:v>0.97014925373134331</c:v>
                </c:pt>
                <c:pt idx="391">
                  <c:v>0.96551724137931039</c:v>
                </c:pt>
                <c:pt idx="392">
                  <c:v>0.9719626168224299</c:v>
                </c:pt>
                <c:pt idx="393">
                  <c:v>0.9835820895522388</c:v>
                </c:pt>
                <c:pt idx="394">
                  <c:v>0.98450704225352115</c:v>
                </c:pt>
                <c:pt idx="395">
                  <c:v>0.94366197183098588</c:v>
                </c:pt>
                <c:pt idx="396">
                  <c:v>0.96052631578947367</c:v>
                </c:pt>
                <c:pt idx="397">
                  <c:v>0.96103896103896103</c:v>
                </c:pt>
                <c:pt idx="398">
                  <c:v>0.95454545454545459</c:v>
                </c:pt>
                <c:pt idx="399">
                  <c:v>0.95774647887323949</c:v>
                </c:pt>
                <c:pt idx="400">
                  <c:v>0.98450704225352115</c:v>
                </c:pt>
                <c:pt idx="401">
                  <c:v>0.83783783783783783</c:v>
                </c:pt>
                <c:pt idx="402">
                  <c:v>0.98666666666666669</c:v>
                </c:pt>
                <c:pt idx="403">
                  <c:v>0.95238095238095233</c:v>
                </c:pt>
                <c:pt idx="404">
                  <c:v>0.94736842105263164</c:v>
                </c:pt>
                <c:pt idx="405">
                  <c:v>0.95918367346938771</c:v>
                </c:pt>
                <c:pt idx="406">
                  <c:v>0.89552238805970152</c:v>
                </c:pt>
                <c:pt idx="407">
                  <c:v>0.95454545454545459</c:v>
                </c:pt>
                <c:pt idx="408">
                  <c:v>0.9375</c:v>
                </c:pt>
                <c:pt idx="409">
                  <c:v>0.96</c:v>
                </c:pt>
                <c:pt idx="410">
                  <c:v>0.95744680851063835</c:v>
                </c:pt>
                <c:pt idx="411">
                  <c:v>0.97608695652173916</c:v>
                </c:pt>
                <c:pt idx="412">
                  <c:v>0.96857142857142853</c:v>
                </c:pt>
                <c:pt idx="413">
                  <c:v>0.92307692307692313</c:v>
                </c:pt>
                <c:pt idx="414">
                  <c:v>0.95348837209302328</c:v>
                </c:pt>
                <c:pt idx="415">
                  <c:v>0.92592592592592593</c:v>
                </c:pt>
                <c:pt idx="416">
                  <c:v>0.96666666666666667</c:v>
                </c:pt>
                <c:pt idx="417">
                  <c:v>0.97799999999999998</c:v>
                </c:pt>
                <c:pt idx="418">
                  <c:v>0.98571428571428577</c:v>
                </c:pt>
                <c:pt idx="419">
                  <c:v>0.96721311475409832</c:v>
                </c:pt>
                <c:pt idx="420">
                  <c:v>0.98723404255319147</c:v>
                </c:pt>
                <c:pt idx="421">
                  <c:v>0.98867924528301887</c:v>
                </c:pt>
                <c:pt idx="422">
                  <c:v>0.93478260869565222</c:v>
                </c:pt>
                <c:pt idx="423">
                  <c:v>0.96721311475409832</c:v>
                </c:pt>
                <c:pt idx="424">
                  <c:v>0.93243243243243246</c:v>
                </c:pt>
                <c:pt idx="425">
                  <c:v>0.85714285714285721</c:v>
                </c:pt>
                <c:pt idx="426">
                  <c:v>0.92307692307692313</c:v>
                </c:pt>
                <c:pt idx="427">
                  <c:v>0.93333333333333335</c:v>
                </c:pt>
                <c:pt idx="428">
                  <c:v>0.95652173913043481</c:v>
                </c:pt>
                <c:pt idx="429">
                  <c:v>0.84444444444444444</c:v>
                </c:pt>
                <c:pt idx="430">
                  <c:v>0.94444444444444442</c:v>
                </c:pt>
                <c:pt idx="431">
                  <c:v>0.95918367346938771</c:v>
                </c:pt>
                <c:pt idx="432">
                  <c:v>0.98076923076923073</c:v>
                </c:pt>
                <c:pt idx="433">
                  <c:v>0.98571428571428577</c:v>
                </c:pt>
                <c:pt idx="434">
                  <c:v>0.95774647887323949</c:v>
                </c:pt>
                <c:pt idx="435">
                  <c:v>0.91891891891891897</c:v>
                </c:pt>
                <c:pt idx="436">
                  <c:v>0.95604395604395609</c:v>
                </c:pt>
                <c:pt idx="437">
                  <c:v>0.98750000000000004</c:v>
                </c:pt>
                <c:pt idx="438">
                  <c:v>0.97058823529411764</c:v>
                </c:pt>
                <c:pt idx="439">
                  <c:v>0.984375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E4-4036-8462-FA344BA2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550976"/>
        <c:axId val="233552896"/>
      </c:lineChart>
      <c:dateAx>
        <c:axId val="233550976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7589708333333336"/>
              <c:y val="0.9288169444444444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552896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3552896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Nr</a:t>
                </a:r>
                <a:r>
                  <a:rPr lang="en-US" altLang="zh-CN" sz="1200" b="0" baseline="0">
                    <a:latin typeface="Times New Roman" pitchFamily="18" charset="0"/>
                    <a:cs typeface="Times New Roman" pitchFamily="18" charset="0"/>
                  </a:rPr>
                  <a:t> </a:t>
                </a: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(%)</a:t>
                </a:r>
                <a:endParaRPr lang="en-US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3.6414141414142496E-3"/>
              <c:y val="0.36735138888889896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550976"/>
        <c:crosses val="autoZero"/>
        <c:crossBetween val="between"/>
        <c:majorUnit val="0.1"/>
      </c:valAx>
      <c:spPr>
        <a:ln>
          <a:solidFill>
            <a:schemeClr val="tx1"/>
          </a:solidFill>
        </a:ln>
      </c:spPr>
    </c:plotArea>
    <c:legend>
      <c:legendPos val="l"/>
      <c:layout>
        <c:manualLayout>
          <c:xMode val="edge"/>
          <c:yMode val="edge"/>
          <c:x val="0.72529819444444465"/>
          <c:y val="0.71556749999999958"/>
          <c:w val="0.21472958333333494"/>
          <c:h val="7.8755277777777757E-2"/>
        </c:manualLayout>
      </c:layout>
      <c:overlay val="0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altLang="zh-CN" sz="1400">
                <a:latin typeface="Times New Roman" pitchFamily="18" charset="0"/>
                <a:cs typeface="Times New Roman" pitchFamily="18" charset="0"/>
              </a:rPr>
              <a:t>C</a:t>
            </a:r>
            <a:r>
              <a:rPr lang="zh-CN" altLang="en-US" sz="1400">
                <a:latin typeface="Times New Roman" pitchFamily="18" charset="0"/>
                <a:cs typeface="Times New Roman" pitchFamily="18" charset="0"/>
              </a:rPr>
              <a:t>去除效果</a:t>
            </a:r>
          </a:p>
        </c:rich>
      </c:tx>
      <c:layout>
        <c:manualLayout>
          <c:xMode val="edge"/>
          <c:yMode val="edge"/>
          <c:x val="0.44333901515151514"/>
          <c:y val="2.279722222222303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4696805555559593E-2"/>
          <c:y val="8.2079160013548133E-2"/>
          <c:w val="0.84116999999999997"/>
          <c:h val="0.72654500000001065"/>
        </c:manualLayout>
      </c:layout>
      <c:lineChart>
        <c:grouping val="standard"/>
        <c:varyColors val="0"/>
        <c:ser>
          <c:idx val="0"/>
          <c:order val="0"/>
          <c:tx>
            <c:v>TOCr</c:v>
          </c:tx>
          <c:spPr>
            <a:ln w="12700">
              <a:solidFill>
                <a:schemeClr val="tx1"/>
              </a:solidFill>
            </a:ln>
          </c:spPr>
          <c:marker>
            <c:symbol val="square"/>
            <c:size val="5"/>
            <c:spPr>
              <a:solidFill>
                <a:schemeClr val="bg1"/>
              </a:solidFill>
              <a:ln>
                <a:solidFill>
                  <a:sysClr val="windowText" lastClr="00000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运行数据!$EM$7:$EM$446</c:f>
              <c:numCache>
                <c:formatCode>0%</c:formatCode>
                <c:ptCount val="440"/>
                <c:pt idx="0">
                  <c:v>0.52797202797202791</c:v>
                </c:pt>
                <c:pt idx="1">
                  <c:v>0.70059880239520955</c:v>
                </c:pt>
                <c:pt idx="2">
                  <c:v>0.61250000000000004</c:v>
                </c:pt>
                <c:pt idx="3">
                  <c:v>0.61702127659574468</c:v>
                </c:pt>
                <c:pt idx="5">
                  <c:v>0.53465346534653468</c:v>
                </c:pt>
                <c:pt idx="6">
                  <c:v>0.57446808510638303</c:v>
                </c:pt>
                <c:pt idx="7">
                  <c:v>0.67434210526315785</c:v>
                </c:pt>
                <c:pt idx="8">
                  <c:v>0.48113207547169812</c:v>
                </c:pt>
                <c:pt idx="9">
                  <c:v>0.45499999999999996</c:v>
                </c:pt>
                <c:pt idx="10">
                  <c:v>0.46634615384615385</c:v>
                </c:pt>
                <c:pt idx="11">
                  <c:v>0.43617021276595747</c:v>
                </c:pt>
                <c:pt idx="12">
                  <c:v>0.41530054644808745</c:v>
                </c:pt>
                <c:pt idx="13">
                  <c:v>0.4838709677419355</c:v>
                </c:pt>
                <c:pt idx="14">
                  <c:v>0.54337899543378998</c:v>
                </c:pt>
                <c:pt idx="15">
                  <c:v>0.52192982456140347</c:v>
                </c:pt>
                <c:pt idx="16">
                  <c:v>0.54273504273504281</c:v>
                </c:pt>
                <c:pt idx="17">
                  <c:v>0.61599999999999999</c:v>
                </c:pt>
                <c:pt idx="18">
                  <c:v>0.58775510204081627</c:v>
                </c:pt>
                <c:pt idx="19">
                  <c:v>0.54090909090909101</c:v>
                </c:pt>
                <c:pt idx="20">
                  <c:v>0.52298850574712641</c:v>
                </c:pt>
                <c:pt idx="21">
                  <c:v>0.51445086705202314</c:v>
                </c:pt>
                <c:pt idx="26">
                  <c:v>0.60396039603960394</c:v>
                </c:pt>
                <c:pt idx="28">
                  <c:v>0.6</c:v>
                </c:pt>
                <c:pt idx="30">
                  <c:v>0.34426229508196726</c:v>
                </c:pt>
                <c:pt idx="34">
                  <c:v>0.53883495145631066</c:v>
                </c:pt>
                <c:pt idx="38">
                  <c:v>0.57788944723618085</c:v>
                </c:pt>
                <c:pt idx="46">
                  <c:v>0.30201342281879195</c:v>
                </c:pt>
                <c:pt idx="49">
                  <c:v>0.37569060773480667</c:v>
                </c:pt>
                <c:pt idx="50">
                  <c:v>0.3833333333333333</c:v>
                </c:pt>
                <c:pt idx="51">
                  <c:v>0.44748858447488582</c:v>
                </c:pt>
                <c:pt idx="52">
                  <c:v>0.47457627118644075</c:v>
                </c:pt>
                <c:pt idx="53">
                  <c:v>0.58801498127340823</c:v>
                </c:pt>
                <c:pt idx="54">
                  <c:v>0.47058823529411753</c:v>
                </c:pt>
                <c:pt idx="55">
                  <c:v>0.54337899543378998</c:v>
                </c:pt>
                <c:pt idx="56">
                  <c:v>0.58995815899581583</c:v>
                </c:pt>
                <c:pt idx="57">
                  <c:v>0.60784313725490202</c:v>
                </c:pt>
                <c:pt idx="58">
                  <c:v>0.52742616033755274</c:v>
                </c:pt>
                <c:pt idx="59">
                  <c:v>0.56272401433691754</c:v>
                </c:pt>
                <c:pt idx="60">
                  <c:v>0.40650406504065051</c:v>
                </c:pt>
                <c:pt idx="61">
                  <c:v>0.46715328467153283</c:v>
                </c:pt>
                <c:pt idx="62">
                  <c:v>0.52054794520547942</c:v>
                </c:pt>
                <c:pt idx="63">
                  <c:v>0.52205882352941169</c:v>
                </c:pt>
                <c:pt idx="64">
                  <c:v>0.58703071672354956</c:v>
                </c:pt>
                <c:pt idx="65">
                  <c:v>0.61920529801324498</c:v>
                </c:pt>
                <c:pt idx="66">
                  <c:v>0.58278145695364236</c:v>
                </c:pt>
                <c:pt idx="67">
                  <c:v>0.56597222222222221</c:v>
                </c:pt>
                <c:pt idx="68">
                  <c:v>0.64194373401534532</c:v>
                </c:pt>
                <c:pt idx="69">
                  <c:v>0.46366782006920415</c:v>
                </c:pt>
                <c:pt idx="70">
                  <c:v>0.54098360655737698</c:v>
                </c:pt>
                <c:pt idx="71">
                  <c:v>0.55709342560553621</c:v>
                </c:pt>
                <c:pt idx="72">
                  <c:v>0.5787781350482315</c:v>
                </c:pt>
                <c:pt idx="73">
                  <c:v>0.58715596330275233</c:v>
                </c:pt>
                <c:pt idx="74">
                  <c:v>0.52222222222222214</c:v>
                </c:pt>
                <c:pt idx="75">
                  <c:v>0.5053763440860215</c:v>
                </c:pt>
                <c:pt idx="76">
                  <c:v>0.41481481481481475</c:v>
                </c:pt>
                <c:pt idx="77">
                  <c:v>0.5727554179566563</c:v>
                </c:pt>
                <c:pt idx="78">
                  <c:v>0.48534201954397393</c:v>
                </c:pt>
                <c:pt idx="79">
                  <c:v>0.51063829787234039</c:v>
                </c:pt>
                <c:pt idx="80">
                  <c:v>0.40689655172413797</c:v>
                </c:pt>
                <c:pt idx="81">
                  <c:v>0.43413173652694614</c:v>
                </c:pt>
                <c:pt idx="82">
                  <c:v>0.54223433242506813</c:v>
                </c:pt>
                <c:pt idx="83">
                  <c:v>0.58308157099697877</c:v>
                </c:pt>
                <c:pt idx="84">
                  <c:v>0.65876777251184837</c:v>
                </c:pt>
                <c:pt idx="85">
                  <c:v>0.74798387096774199</c:v>
                </c:pt>
                <c:pt idx="86">
                  <c:v>0.5608465608465607</c:v>
                </c:pt>
                <c:pt idx="87">
                  <c:v>0.49062499999999998</c:v>
                </c:pt>
                <c:pt idx="88">
                  <c:v>0.59951456310679618</c:v>
                </c:pt>
                <c:pt idx="89">
                  <c:v>0.62084257206208426</c:v>
                </c:pt>
                <c:pt idx="90">
                  <c:v>0.53805774278215224</c:v>
                </c:pt>
                <c:pt idx="92">
                  <c:v>0.57881136950904399</c:v>
                </c:pt>
                <c:pt idx="93">
                  <c:v>0.54098360655737698</c:v>
                </c:pt>
                <c:pt idx="94">
                  <c:v>0.5579196217494089</c:v>
                </c:pt>
                <c:pt idx="95">
                  <c:v>0.51978891820580475</c:v>
                </c:pt>
                <c:pt idx="96">
                  <c:v>0.57575757575757569</c:v>
                </c:pt>
                <c:pt idx="97">
                  <c:v>0.62268518518518512</c:v>
                </c:pt>
                <c:pt idx="98">
                  <c:v>0.64453125</c:v>
                </c:pt>
                <c:pt idx="110">
                  <c:v>0.53793103448275859</c:v>
                </c:pt>
                <c:pt idx="113">
                  <c:v>0.55719557195571956</c:v>
                </c:pt>
                <c:pt idx="114">
                  <c:v>0.59010600706713778</c:v>
                </c:pt>
                <c:pt idx="115">
                  <c:v>0.64022662889518411</c:v>
                </c:pt>
                <c:pt idx="116">
                  <c:v>0.60285714285714287</c:v>
                </c:pt>
                <c:pt idx="117">
                  <c:v>0.53469387755102038</c:v>
                </c:pt>
                <c:pt idx="118">
                  <c:v>0.75</c:v>
                </c:pt>
                <c:pt idx="119">
                  <c:v>0.85909980430528377</c:v>
                </c:pt>
                <c:pt idx="120">
                  <c:v>0.89792899408284022</c:v>
                </c:pt>
                <c:pt idx="121">
                  <c:v>0.90469613259668513</c:v>
                </c:pt>
                <c:pt idx="122">
                  <c:v>0.88903833221250839</c:v>
                </c:pt>
                <c:pt idx="123">
                  <c:v>0.90789473684210531</c:v>
                </c:pt>
                <c:pt idx="124">
                  <c:v>0.86172344689378755</c:v>
                </c:pt>
                <c:pt idx="125">
                  <c:v>0.92168674698795183</c:v>
                </c:pt>
                <c:pt idx="126">
                  <c:v>0.86931818181818188</c:v>
                </c:pt>
                <c:pt idx="127">
                  <c:v>0.84712482468443195</c:v>
                </c:pt>
                <c:pt idx="128">
                  <c:v>0.87950566426364574</c:v>
                </c:pt>
                <c:pt idx="129">
                  <c:v>0.83240997229916902</c:v>
                </c:pt>
                <c:pt idx="130">
                  <c:v>0.81907894736842102</c:v>
                </c:pt>
                <c:pt idx="131">
                  <c:v>0.65142857142857147</c:v>
                </c:pt>
                <c:pt idx="132">
                  <c:v>0.88608981380065721</c:v>
                </c:pt>
                <c:pt idx="133">
                  <c:v>0.92373607540702651</c:v>
                </c:pt>
                <c:pt idx="134">
                  <c:v>0.86496815286624207</c:v>
                </c:pt>
                <c:pt idx="135">
                  <c:v>0.84646739130434778</c:v>
                </c:pt>
                <c:pt idx="136">
                  <c:v>0.82124789207419902</c:v>
                </c:pt>
                <c:pt idx="137">
                  <c:v>0.91503267973856206</c:v>
                </c:pt>
                <c:pt idx="138">
                  <c:v>0.86436498150431562</c:v>
                </c:pt>
                <c:pt idx="139">
                  <c:v>0.88487584650112872</c:v>
                </c:pt>
                <c:pt idx="140">
                  <c:v>0.78813559322033899</c:v>
                </c:pt>
                <c:pt idx="141">
                  <c:v>0.79556650246305416</c:v>
                </c:pt>
                <c:pt idx="142">
                  <c:v>0.86315789473684212</c:v>
                </c:pt>
                <c:pt idx="143">
                  <c:v>0.91883116883116878</c:v>
                </c:pt>
                <c:pt idx="144">
                  <c:v>0.85057471264367823</c:v>
                </c:pt>
                <c:pt idx="145">
                  <c:v>0.88504155124653738</c:v>
                </c:pt>
                <c:pt idx="146">
                  <c:v>0.90810810810810816</c:v>
                </c:pt>
                <c:pt idx="147">
                  <c:v>0.7941834451901566</c:v>
                </c:pt>
                <c:pt idx="148">
                  <c:v>0.81521739130434789</c:v>
                </c:pt>
                <c:pt idx="149">
                  <c:v>0.78851174934725843</c:v>
                </c:pt>
                <c:pt idx="150">
                  <c:v>0.83005366726296959</c:v>
                </c:pt>
                <c:pt idx="151">
                  <c:v>0.67455621301775137</c:v>
                </c:pt>
                <c:pt idx="152">
                  <c:v>0.83110367892976589</c:v>
                </c:pt>
                <c:pt idx="153">
                  <c:v>0.76174496644295298</c:v>
                </c:pt>
                <c:pt idx="154">
                  <c:v>0.78930817610062887</c:v>
                </c:pt>
                <c:pt idx="155">
                  <c:v>0.93843594009983367</c:v>
                </c:pt>
                <c:pt idx="156">
                  <c:v>0.8536155202821869</c:v>
                </c:pt>
                <c:pt idx="157">
                  <c:v>0.90559440559440563</c:v>
                </c:pt>
                <c:pt idx="158">
                  <c:v>0.9468634686346864</c:v>
                </c:pt>
                <c:pt idx="159">
                  <c:v>0.93838158871566446</c:v>
                </c:pt>
                <c:pt idx="160">
                  <c:v>0.79751332149200715</c:v>
                </c:pt>
                <c:pt idx="161">
                  <c:v>0.83730715287517532</c:v>
                </c:pt>
                <c:pt idx="162">
                  <c:v>0.89736346516007537</c:v>
                </c:pt>
                <c:pt idx="163">
                  <c:v>0.89017857142857137</c:v>
                </c:pt>
                <c:pt idx="164">
                  <c:v>0.804459691252144</c:v>
                </c:pt>
                <c:pt idx="165">
                  <c:v>0.77894736842105261</c:v>
                </c:pt>
                <c:pt idx="166">
                  <c:v>0.78125</c:v>
                </c:pt>
                <c:pt idx="167">
                  <c:v>0.849609375</c:v>
                </c:pt>
                <c:pt idx="168">
                  <c:v>0.84035476718403546</c:v>
                </c:pt>
                <c:pt idx="169">
                  <c:v>0.83660130718954251</c:v>
                </c:pt>
                <c:pt idx="170">
                  <c:v>0.89349112426035504</c:v>
                </c:pt>
                <c:pt idx="171">
                  <c:v>0.8107416879795396</c:v>
                </c:pt>
                <c:pt idx="172">
                  <c:v>0.90579710144927539</c:v>
                </c:pt>
                <c:pt idx="173">
                  <c:v>0.74742268041237114</c:v>
                </c:pt>
                <c:pt idx="174">
                  <c:v>0.79705882352941182</c:v>
                </c:pt>
                <c:pt idx="175">
                  <c:v>0.75268817204301075</c:v>
                </c:pt>
                <c:pt idx="176">
                  <c:v>0.81233243967828417</c:v>
                </c:pt>
                <c:pt idx="177">
                  <c:v>0.83739837398373984</c:v>
                </c:pt>
                <c:pt idx="178">
                  <c:v>0.8</c:v>
                </c:pt>
                <c:pt idx="179">
                  <c:v>0.77298850574712641</c:v>
                </c:pt>
                <c:pt idx="180">
                  <c:v>0.84615384615384615</c:v>
                </c:pt>
                <c:pt idx="181">
                  <c:v>0.78333333333333333</c:v>
                </c:pt>
                <c:pt idx="182">
                  <c:v>0.82655826558265577</c:v>
                </c:pt>
                <c:pt idx="186">
                  <c:v>0.759493670886076</c:v>
                </c:pt>
                <c:pt idx="187">
                  <c:v>0.76237623762376239</c:v>
                </c:pt>
                <c:pt idx="188">
                  <c:v>0.7482993197278911</c:v>
                </c:pt>
                <c:pt idx="189">
                  <c:v>0.64664310954063597</c:v>
                </c:pt>
                <c:pt idx="190">
                  <c:v>0.60165975103734448</c:v>
                </c:pt>
                <c:pt idx="191">
                  <c:v>0.83387622149837137</c:v>
                </c:pt>
                <c:pt idx="192">
                  <c:v>0.72200772200772201</c:v>
                </c:pt>
                <c:pt idx="193">
                  <c:v>0.78387096774193554</c:v>
                </c:pt>
                <c:pt idx="194">
                  <c:v>0.69547325102880664</c:v>
                </c:pt>
                <c:pt idx="195">
                  <c:v>0.7</c:v>
                </c:pt>
                <c:pt idx="196">
                  <c:v>0.87964989059080967</c:v>
                </c:pt>
                <c:pt idx="197">
                  <c:v>0.76696165191740406</c:v>
                </c:pt>
                <c:pt idx="198">
                  <c:v>0.82094594594594594</c:v>
                </c:pt>
                <c:pt idx="199">
                  <c:v>0.77850162866449513</c:v>
                </c:pt>
                <c:pt idx="200">
                  <c:v>0.80124223602484479</c:v>
                </c:pt>
                <c:pt idx="201">
                  <c:v>0.78317152103559873</c:v>
                </c:pt>
                <c:pt idx="202">
                  <c:v>0.78798586572438167</c:v>
                </c:pt>
                <c:pt idx="203">
                  <c:v>0.78873239436619713</c:v>
                </c:pt>
                <c:pt idx="204">
                  <c:v>0.78350515463917525</c:v>
                </c:pt>
                <c:pt idx="205">
                  <c:v>0.7</c:v>
                </c:pt>
                <c:pt idx="206">
                  <c:v>0.81071428571428572</c:v>
                </c:pt>
                <c:pt idx="207">
                  <c:v>0.74814814814814823</c:v>
                </c:pt>
                <c:pt idx="208">
                  <c:v>0.72499999999999998</c:v>
                </c:pt>
                <c:pt idx="209">
                  <c:v>0.78737541528239197</c:v>
                </c:pt>
                <c:pt idx="210">
                  <c:v>0.74524714828897332</c:v>
                </c:pt>
                <c:pt idx="211">
                  <c:v>0.78965517241379313</c:v>
                </c:pt>
                <c:pt idx="212">
                  <c:v>0.85396825396825404</c:v>
                </c:pt>
                <c:pt idx="213">
                  <c:v>0.72937293729372943</c:v>
                </c:pt>
                <c:pt idx="214">
                  <c:v>0.76129032258064511</c:v>
                </c:pt>
                <c:pt idx="215">
                  <c:v>0.78869047619047628</c:v>
                </c:pt>
                <c:pt idx="216">
                  <c:v>0.70143884892086328</c:v>
                </c:pt>
                <c:pt idx="217">
                  <c:v>0.72277227722772275</c:v>
                </c:pt>
                <c:pt idx="218">
                  <c:v>0.72</c:v>
                </c:pt>
                <c:pt idx="219">
                  <c:v>0.62987012987012991</c:v>
                </c:pt>
                <c:pt idx="220">
                  <c:v>0.74782608695652175</c:v>
                </c:pt>
                <c:pt idx="221">
                  <c:v>0.72955974842767302</c:v>
                </c:pt>
                <c:pt idx="222">
                  <c:v>0.72516556291390732</c:v>
                </c:pt>
                <c:pt idx="223">
                  <c:v>0.63703703703703707</c:v>
                </c:pt>
                <c:pt idx="224">
                  <c:v>0.70547945205479445</c:v>
                </c:pt>
                <c:pt idx="225">
                  <c:v>0.75920679886685549</c:v>
                </c:pt>
                <c:pt idx="226">
                  <c:v>0.78742514970059885</c:v>
                </c:pt>
                <c:pt idx="227">
                  <c:v>0.78961038961038965</c:v>
                </c:pt>
                <c:pt idx="228">
                  <c:v>0.75434243176178661</c:v>
                </c:pt>
                <c:pt idx="229">
                  <c:v>0.74930362116991645</c:v>
                </c:pt>
                <c:pt idx="230">
                  <c:v>0.72513089005235609</c:v>
                </c:pt>
                <c:pt idx="231">
                  <c:v>0.70059880239520955</c:v>
                </c:pt>
                <c:pt idx="232">
                  <c:v>0.71468926553672318</c:v>
                </c:pt>
                <c:pt idx="233">
                  <c:v>0.69034090909090917</c:v>
                </c:pt>
                <c:pt idx="234">
                  <c:v>0.6696165191740413</c:v>
                </c:pt>
                <c:pt idx="235">
                  <c:v>0.64444444444444449</c:v>
                </c:pt>
                <c:pt idx="236">
                  <c:v>0.66467065868263475</c:v>
                </c:pt>
                <c:pt idx="237">
                  <c:v>0.69613259668508287</c:v>
                </c:pt>
                <c:pt idx="238">
                  <c:v>0.67247386759581884</c:v>
                </c:pt>
                <c:pt idx="239">
                  <c:v>0.74151436031331586</c:v>
                </c:pt>
                <c:pt idx="240">
                  <c:v>0.66949152542372881</c:v>
                </c:pt>
                <c:pt idx="241">
                  <c:v>0.80562060889929743</c:v>
                </c:pt>
                <c:pt idx="242">
                  <c:v>0.75519630484988454</c:v>
                </c:pt>
                <c:pt idx="243">
                  <c:v>0.67716535433070868</c:v>
                </c:pt>
                <c:pt idx="244">
                  <c:v>0.64417177914110435</c:v>
                </c:pt>
                <c:pt idx="245">
                  <c:v>0.71428571428571419</c:v>
                </c:pt>
                <c:pt idx="246">
                  <c:v>0.71820448877805487</c:v>
                </c:pt>
                <c:pt idx="247">
                  <c:v>0.66956521739130426</c:v>
                </c:pt>
                <c:pt idx="248">
                  <c:v>0.69467787114845936</c:v>
                </c:pt>
                <c:pt idx="249">
                  <c:v>0.73834196891191706</c:v>
                </c:pt>
                <c:pt idx="250">
                  <c:v>0.73508353221957035</c:v>
                </c:pt>
                <c:pt idx="251">
                  <c:v>0.75654450261780104</c:v>
                </c:pt>
                <c:pt idx="252">
                  <c:v>0.72043010752688175</c:v>
                </c:pt>
                <c:pt idx="253">
                  <c:v>0.67880794701986757</c:v>
                </c:pt>
                <c:pt idx="254">
                  <c:v>0.55430711610486894</c:v>
                </c:pt>
                <c:pt idx="255">
                  <c:v>0.61538461538461542</c:v>
                </c:pt>
                <c:pt idx="256">
                  <c:v>0.57088122605363989</c:v>
                </c:pt>
                <c:pt idx="257">
                  <c:v>0.63898916967509023</c:v>
                </c:pt>
                <c:pt idx="258">
                  <c:v>0.60544217687074831</c:v>
                </c:pt>
                <c:pt idx="259">
                  <c:v>0.71532846715328469</c:v>
                </c:pt>
                <c:pt idx="260">
                  <c:v>0.66023166023166024</c:v>
                </c:pt>
                <c:pt idx="261">
                  <c:v>0.59920634920634919</c:v>
                </c:pt>
                <c:pt idx="262">
                  <c:v>0.69372693726937262</c:v>
                </c:pt>
                <c:pt idx="263">
                  <c:v>0.67871485943775101</c:v>
                </c:pt>
                <c:pt idx="264">
                  <c:v>0.65789473684210531</c:v>
                </c:pt>
                <c:pt idx="265">
                  <c:v>0.63956639566395657</c:v>
                </c:pt>
                <c:pt idx="266">
                  <c:v>0.67586206896551726</c:v>
                </c:pt>
                <c:pt idx="267">
                  <c:v>0.67532467532467533</c:v>
                </c:pt>
                <c:pt idx="268">
                  <c:v>0.55932203389830515</c:v>
                </c:pt>
                <c:pt idx="269">
                  <c:v>0.59401709401709402</c:v>
                </c:pt>
                <c:pt idx="270">
                  <c:v>0.69927536231884058</c:v>
                </c:pt>
                <c:pt idx="271">
                  <c:v>0.58653846153846156</c:v>
                </c:pt>
                <c:pt idx="272">
                  <c:v>0.67073170731707321</c:v>
                </c:pt>
                <c:pt idx="273">
                  <c:v>0.63090128755364816</c:v>
                </c:pt>
                <c:pt idx="274">
                  <c:v>0.65369649805447461</c:v>
                </c:pt>
                <c:pt idx="275">
                  <c:v>0.65126050420168058</c:v>
                </c:pt>
                <c:pt idx="276">
                  <c:v>0.76666666666666661</c:v>
                </c:pt>
                <c:pt idx="277">
                  <c:v>0.71568627450980393</c:v>
                </c:pt>
                <c:pt idx="278">
                  <c:v>0.70226537216828477</c:v>
                </c:pt>
                <c:pt idx="279">
                  <c:v>0.62934362934362942</c:v>
                </c:pt>
                <c:pt idx="280">
                  <c:v>0.6488294314381271</c:v>
                </c:pt>
                <c:pt idx="281">
                  <c:v>0.67158671586715868</c:v>
                </c:pt>
                <c:pt idx="282">
                  <c:v>0.62544169611307421</c:v>
                </c:pt>
                <c:pt idx="283">
                  <c:v>0.59340659340659341</c:v>
                </c:pt>
                <c:pt idx="284">
                  <c:v>0.55670103092783507</c:v>
                </c:pt>
                <c:pt idx="285">
                  <c:v>0.58528428093645479</c:v>
                </c:pt>
                <c:pt idx="286">
                  <c:v>0.61130742049469966</c:v>
                </c:pt>
                <c:pt idx="287">
                  <c:v>0.68555240793201133</c:v>
                </c:pt>
                <c:pt idx="288">
                  <c:v>0.70958904109589049</c:v>
                </c:pt>
                <c:pt idx="289">
                  <c:v>0.65498652291105119</c:v>
                </c:pt>
                <c:pt idx="290">
                  <c:v>0.69211822660098521</c:v>
                </c:pt>
                <c:pt idx="291">
                  <c:v>0.7634011090573013</c:v>
                </c:pt>
                <c:pt idx="292">
                  <c:v>0.73719376391982183</c:v>
                </c:pt>
                <c:pt idx="293">
                  <c:v>0.84628670120898097</c:v>
                </c:pt>
                <c:pt idx="294">
                  <c:v>0.64672364672364679</c:v>
                </c:pt>
                <c:pt idx="295">
                  <c:v>0.72826086956521741</c:v>
                </c:pt>
                <c:pt idx="296">
                  <c:v>0.74242424242424243</c:v>
                </c:pt>
                <c:pt idx="297">
                  <c:v>0.7482993197278911</c:v>
                </c:pt>
                <c:pt idx="298">
                  <c:v>0.81399046104928452</c:v>
                </c:pt>
                <c:pt idx="299">
                  <c:v>0.71842105263157896</c:v>
                </c:pt>
                <c:pt idx="300">
                  <c:v>0.72599531615925061</c:v>
                </c:pt>
                <c:pt idx="301">
                  <c:v>0.5066666666666666</c:v>
                </c:pt>
                <c:pt idx="302">
                  <c:v>0.48184818481848191</c:v>
                </c:pt>
                <c:pt idx="303">
                  <c:v>0.5</c:v>
                </c:pt>
                <c:pt idx="304">
                  <c:v>0.64923076923076928</c:v>
                </c:pt>
                <c:pt idx="305">
                  <c:v>0.64363636363636356</c:v>
                </c:pt>
                <c:pt idx="306">
                  <c:v>0.69846153846153847</c:v>
                </c:pt>
                <c:pt idx="307">
                  <c:v>0.66144200626959249</c:v>
                </c:pt>
                <c:pt idx="308">
                  <c:v>0.72328767123287674</c:v>
                </c:pt>
                <c:pt idx="309">
                  <c:v>0.68404907975460127</c:v>
                </c:pt>
                <c:pt idx="310">
                  <c:v>0.64341085271317833</c:v>
                </c:pt>
                <c:pt idx="311">
                  <c:v>0.66043613707165116</c:v>
                </c:pt>
                <c:pt idx="312">
                  <c:v>0.58255451713395634</c:v>
                </c:pt>
                <c:pt idx="313">
                  <c:v>0.73389355742296924</c:v>
                </c:pt>
                <c:pt idx="314">
                  <c:v>0.7371428571428571</c:v>
                </c:pt>
                <c:pt idx="315">
                  <c:v>0.79027355623100304</c:v>
                </c:pt>
                <c:pt idx="316">
                  <c:v>0.6796338672768879</c:v>
                </c:pt>
                <c:pt idx="317">
                  <c:v>0.73232323232323226</c:v>
                </c:pt>
                <c:pt idx="318">
                  <c:v>0.77802690582959644</c:v>
                </c:pt>
                <c:pt idx="319">
                  <c:v>0.71007371007371001</c:v>
                </c:pt>
                <c:pt idx="320">
                  <c:v>0.69951923076923084</c:v>
                </c:pt>
                <c:pt idx="321">
                  <c:v>0.60790273556231</c:v>
                </c:pt>
                <c:pt idx="322">
                  <c:v>0.50470219435736674</c:v>
                </c:pt>
                <c:pt idx="323">
                  <c:v>0.58944281524926689</c:v>
                </c:pt>
                <c:pt idx="324">
                  <c:v>0.67447916666666663</c:v>
                </c:pt>
                <c:pt idx="325">
                  <c:v>0.63988095238095233</c:v>
                </c:pt>
                <c:pt idx="326">
                  <c:v>0.63142857142857145</c:v>
                </c:pt>
                <c:pt idx="327">
                  <c:v>0.58895705521472386</c:v>
                </c:pt>
                <c:pt idx="328">
                  <c:v>0.63294797687861282</c:v>
                </c:pt>
                <c:pt idx="329">
                  <c:v>0.63172804532577898</c:v>
                </c:pt>
                <c:pt idx="330">
                  <c:v>0.6594594594594595</c:v>
                </c:pt>
                <c:pt idx="331">
                  <c:v>0.69845360824742264</c:v>
                </c:pt>
                <c:pt idx="332">
                  <c:v>0.69117647058823528</c:v>
                </c:pt>
                <c:pt idx="333">
                  <c:v>0.69209809264305178</c:v>
                </c:pt>
                <c:pt idx="334">
                  <c:v>0.60059171597633132</c:v>
                </c:pt>
                <c:pt idx="335">
                  <c:v>0.52173913043478271</c:v>
                </c:pt>
                <c:pt idx="336">
                  <c:v>0.43881856540084385</c:v>
                </c:pt>
                <c:pt idx="337">
                  <c:v>0.57371794871794868</c:v>
                </c:pt>
                <c:pt idx="338">
                  <c:v>0.56204379562043794</c:v>
                </c:pt>
                <c:pt idx="339">
                  <c:v>0.57735849056603783</c:v>
                </c:pt>
                <c:pt idx="340">
                  <c:v>0.56880733944954132</c:v>
                </c:pt>
                <c:pt idx="341">
                  <c:v>0.52898550724637683</c:v>
                </c:pt>
                <c:pt idx="342">
                  <c:v>0.59146341463414631</c:v>
                </c:pt>
                <c:pt idx="343">
                  <c:v>0.44866920152091261</c:v>
                </c:pt>
                <c:pt idx="344">
                  <c:v>0.58670520231213874</c:v>
                </c:pt>
                <c:pt idx="345">
                  <c:v>0.62140992167101827</c:v>
                </c:pt>
                <c:pt idx="346">
                  <c:v>0.63184079601990051</c:v>
                </c:pt>
                <c:pt idx="347">
                  <c:v>0.62814070351758788</c:v>
                </c:pt>
                <c:pt idx="348">
                  <c:v>0.64182692307692313</c:v>
                </c:pt>
                <c:pt idx="349">
                  <c:v>0.65176470588235291</c:v>
                </c:pt>
                <c:pt idx="350">
                  <c:v>0.64563106796116509</c:v>
                </c:pt>
                <c:pt idx="351">
                  <c:v>0.66059225512528474</c:v>
                </c:pt>
                <c:pt idx="352">
                  <c:v>0.62899262899262909</c:v>
                </c:pt>
                <c:pt idx="353">
                  <c:v>0.59125964010282772</c:v>
                </c:pt>
                <c:pt idx="354">
                  <c:v>0.4910714285714286</c:v>
                </c:pt>
                <c:pt idx="355">
                  <c:v>0.4838709677419355</c:v>
                </c:pt>
                <c:pt idx="356">
                  <c:v>0.49127906976744184</c:v>
                </c:pt>
                <c:pt idx="357">
                  <c:v>0.52307692307692299</c:v>
                </c:pt>
                <c:pt idx="358">
                  <c:v>0.41741741741741745</c:v>
                </c:pt>
                <c:pt idx="359">
                  <c:v>0.59862385321100919</c:v>
                </c:pt>
                <c:pt idx="360">
                  <c:v>0.61403508771929816</c:v>
                </c:pt>
                <c:pt idx="361">
                  <c:v>0.66081871345029242</c:v>
                </c:pt>
                <c:pt idx="362">
                  <c:v>0.59587020648967548</c:v>
                </c:pt>
                <c:pt idx="363">
                  <c:v>0.55162241887905605</c:v>
                </c:pt>
                <c:pt idx="364">
                  <c:v>0.54166666666666674</c:v>
                </c:pt>
                <c:pt idx="365">
                  <c:v>0.49520766773162939</c:v>
                </c:pt>
                <c:pt idx="366">
                  <c:v>0.43508771929824552</c:v>
                </c:pt>
                <c:pt idx="367">
                  <c:v>0.46931407942238268</c:v>
                </c:pt>
                <c:pt idx="368">
                  <c:v>0.53405017921146958</c:v>
                </c:pt>
                <c:pt idx="369">
                  <c:v>0.40416666666666667</c:v>
                </c:pt>
                <c:pt idx="370">
                  <c:v>0.44194756554307113</c:v>
                </c:pt>
                <c:pt idx="371">
                  <c:v>0.49671052631578938</c:v>
                </c:pt>
                <c:pt idx="372">
                  <c:v>0.52258064516129032</c:v>
                </c:pt>
                <c:pt idx="373">
                  <c:v>0.50297619047619047</c:v>
                </c:pt>
                <c:pt idx="374">
                  <c:v>0.59375</c:v>
                </c:pt>
                <c:pt idx="375">
                  <c:v>0.64116094986807393</c:v>
                </c:pt>
                <c:pt idx="376">
                  <c:v>0.63037974683544307</c:v>
                </c:pt>
                <c:pt idx="377">
                  <c:v>0.61813842482100245</c:v>
                </c:pt>
                <c:pt idx="378">
                  <c:v>0.60570071258907365</c:v>
                </c:pt>
                <c:pt idx="379">
                  <c:v>0.68910891089108905</c:v>
                </c:pt>
                <c:pt idx="380">
                  <c:v>0.61495844875346262</c:v>
                </c:pt>
                <c:pt idx="381">
                  <c:v>0.57102272727272729</c:v>
                </c:pt>
                <c:pt idx="382">
                  <c:v>0.51575931232091698</c:v>
                </c:pt>
                <c:pt idx="383">
                  <c:v>0.57223796033994334</c:v>
                </c:pt>
                <c:pt idx="384">
                  <c:v>0.50909090909090904</c:v>
                </c:pt>
                <c:pt idx="385">
                  <c:v>0.51875000000000004</c:v>
                </c:pt>
                <c:pt idx="386">
                  <c:v>0.53963414634146334</c:v>
                </c:pt>
                <c:pt idx="387">
                  <c:v>0.57575757575757569</c:v>
                </c:pt>
                <c:pt idx="388">
                  <c:v>0.63963963963963955</c:v>
                </c:pt>
                <c:pt idx="389">
                  <c:v>0.65030674846625769</c:v>
                </c:pt>
                <c:pt idx="390">
                  <c:v>0.62093862815884471</c:v>
                </c:pt>
                <c:pt idx="391">
                  <c:v>0.65567765567765568</c:v>
                </c:pt>
                <c:pt idx="392">
                  <c:v>0.68478260869565211</c:v>
                </c:pt>
                <c:pt idx="393">
                  <c:v>0.65109890109890112</c:v>
                </c:pt>
                <c:pt idx="394">
                  <c:v>0.60416666666666674</c:v>
                </c:pt>
                <c:pt idx="395">
                  <c:v>0.63636363636363635</c:v>
                </c:pt>
                <c:pt idx="396">
                  <c:v>0.59210526315789469</c:v>
                </c:pt>
                <c:pt idx="397">
                  <c:v>0.6064516129032258</c:v>
                </c:pt>
                <c:pt idx="398">
                  <c:v>0.58193979933110374</c:v>
                </c:pt>
                <c:pt idx="399">
                  <c:v>0.59666666666666668</c:v>
                </c:pt>
                <c:pt idx="400">
                  <c:v>0.56874999999999998</c:v>
                </c:pt>
                <c:pt idx="401">
                  <c:v>0.24456521739130432</c:v>
                </c:pt>
                <c:pt idx="402">
                  <c:v>0.60057471264367812</c:v>
                </c:pt>
                <c:pt idx="403">
                  <c:v>0.1785714285714286</c:v>
                </c:pt>
                <c:pt idx="404">
                  <c:v>0.28906250000000011</c:v>
                </c:pt>
                <c:pt idx="405">
                  <c:v>0.36363636363636354</c:v>
                </c:pt>
                <c:pt idx="406">
                  <c:v>0.31304347826086953</c:v>
                </c:pt>
                <c:pt idx="407">
                  <c:v>0.37735849056603776</c:v>
                </c:pt>
                <c:pt idx="408">
                  <c:v>0.6143790849673203</c:v>
                </c:pt>
                <c:pt idx="409">
                  <c:v>0.61832061068702293</c:v>
                </c:pt>
                <c:pt idx="410">
                  <c:v>0.61538461538461542</c:v>
                </c:pt>
                <c:pt idx="411">
                  <c:v>0.60000000000000009</c:v>
                </c:pt>
                <c:pt idx="412">
                  <c:v>0.57236842105263164</c:v>
                </c:pt>
                <c:pt idx="413">
                  <c:v>0.49618320610687028</c:v>
                </c:pt>
                <c:pt idx="414">
                  <c:v>0.5539568345323741</c:v>
                </c:pt>
                <c:pt idx="415">
                  <c:v>0.5234375</c:v>
                </c:pt>
                <c:pt idx="416">
                  <c:v>0.46825396825396826</c:v>
                </c:pt>
                <c:pt idx="417">
                  <c:v>0.56375838926174504</c:v>
                </c:pt>
                <c:pt idx="418">
                  <c:v>0.45205479452054798</c:v>
                </c:pt>
                <c:pt idx="419">
                  <c:v>0.58247422680412364</c:v>
                </c:pt>
                <c:pt idx="420">
                  <c:v>0.48051948051948057</c:v>
                </c:pt>
                <c:pt idx="421">
                  <c:v>0.59375</c:v>
                </c:pt>
                <c:pt idx="422">
                  <c:v>0.57065217391304346</c:v>
                </c:pt>
                <c:pt idx="423">
                  <c:v>0.58119658119658113</c:v>
                </c:pt>
                <c:pt idx="426">
                  <c:v>0.43428571428571427</c:v>
                </c:pt>
                <c:pt idx="427">
                  <c:v>0.48846153846153839</c:v>
                </c:pt>
                <c:pt idx="428">
                  <c:v>0.43157894736842106</c:v>
                </c:pt>
                <c:pt idx="429">
                  <c:v>0.27</c:v>
                </c:pt>
                <c:pt idx="430">
                  <c:v>0.41004184100418406</c:v>
                </c:pt>
                <c:pt idx="431">
                  <c:v>0.33684210526315794</c:v>
                </c:pt>
                <c:pt idx="432">
                  <c:v>0.3866666666666666</c:v>
                </c:pt>
                <c:pt idx="433">
                  <c:v>0.51254480286738358</c:v>
                </c:pt>
                <c:pt idx="434">
                  <c:v>0.62462462462462454</c:v>
                </c:pt>
                <c:pt idx="435">
                  <c:v>0.50423728813559321</c:v>
                </c:pt>
                <c:pt idx="436">
                  <c:v>0.6940874035989717</c:v>
                </c:pt>
                <c:pt idx="437">
                  <c:v>0.38219895287958117</c:v>
                </c:pt>
                <c:pt idx="438">
                  <c:v>0.5</c:v>
                </c:pt>
                <c:pt idx="439">
                  <c:v>0.64102564102564097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4-4036-8462-FA344BA26B93}"/>
            </c:ext>
          </c:extLst>
        </c:ser>
        <c:ser>
          <c:idx val="5"/>
          <c:order val="1"/>
          <c:tx>
            <c:v>CODr</c:v>
          </c:tx>
          <c:spPr>
            <a:ln w="6350">
              <a:solidFill>
                <a:srgbClr val="00B0F0"/>
              </a:solidFill>
            </a:ln>
          </c:spPr>
          <c:marker>
            <c:symbol val="circle"/>
            <c:size val="5"/>
            <c:spPr>
              <a:solidFill>
                <a:schemeClr val="bg1"/>
              </a:solidFill>
              <a:ln>
                <a:solidFill>
                  <a:srgbClr val="00B0F0"/>
                </a:solidFill>
              </a:ln>
            </c:spPr>
          </c:marker>
          <c:cat>
            <c:numRef>
              <c:f>运行数据!$A$7:$A$446</c:f>
              <c:numCache>
                <c:formatCode>m/d/yyyy</c:formatCode>
                <c:ptCount val="440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  <c:pt idx="366">
                  <c:v>44197</c:v>
                </c:pt>
                <c:pt idx="367">
                  <c:v>44198</c:v>
                </c:pt>
                <c:pt idx="368">
                  <c:v>44199</c:v>
                </c:pt>
                <c:pt idx="369">
                  <c:v>44200</c:v>
                </c:pt>
                <c:pt idx="370">
                  <c:v>44201</c:v>
                </c:pt>
                <c:pt idx="371">
                  <c:v>44202</c:v>
                </c:pt>
                <c:pt idx="372">
                  <c:v>44203</c:v>
                </c:pt>
                <c:pt idx="373">
                  <c:v>44204</c:v>
                </c:pt>
                <c:pt idx="374">
                  <c:v>44205</c:v>
                </c:pt>
                <c:pt idx="375">
                  <c:v>44206</c:v>
                </c:pt>
                <c:pt idx="376">
                  <c:v>44207</c:v>
                </c:pt>
                <c:pt idx="377">
                  <c:v>44208</c:v>
                </c:pt>
                <c:pt idx="378">
                  <c:v>44209</c:v>
                </c:pt>
                <c:pt idx="379">
                  <c:v>44210</c:v>
                </c:pt>
                <c:pt idx="380">
                  <c:v>44211</c:v>
                </c:pt>
                <c:pt idx="381">
                  <c:v>44212</c:v>
                </c:pt>
                <c:pt idx="382">
                  <c:v>44213</c:v>
                </c:pt>
                <c:pt idx="383">
                  <c:v>44214</c:v>
                </c:pt>
                <c:pt idx="384">
                  <c:v>44215</c:v>
                </c:pt>
                <c:pt idx="385">
                  <c:v>44216</c:v>
                </c:pt>
                <c:pt idx="386">
                  <c:v>44217</c:v>
                </c:pt>
                <c:pt idx="387">
                  <c:v>44218</c:v>
                </c:pt>
                <c:pt idx="388">
                  <c:v>44219</c:v>
                </c:pt>
                <c:pt idx="389">
                  <c:v>44220</c:v>
                </c:pt>
                <c:pt idx="390">
                  <c:v>44221</c:v>
                </c:pt>
                <c:pt idx="391">
                  <c:v>44222</c:v>
                </c:pt>
                <c:pt idx="392">
                  <c:v>44223</c:v>
                </c:pt>
                <c:pt idx="393">
                  <c:v>44224</c:v>
                </c:pt>
                <c:pt idx="394">
                  <c:v>44225</c:v>
                </c:pt>
                <c:pt idx="395">
                  <c:v>44226</c:v>
                </c:pt>
                <c:pt idx="396">
                  <c:v>44227</c:v>
                </c:pt>
                <c:pt idx="397">
                  <c:v>44228</c:v>
                </c:pt>
                <c:pt idx="398">
                  <c:v>44229</c:v>
                </c:pt>
                <c:pt idx="399">
                  <c:v>44230</c:v>
                </c:pt>
                <c:pt idx="400">
                  <c:v>44231</c:v>
                </c:pt>
                <c:pt idx="401">
                  <c:v>44232</c:v>
                </c:pt>
                <c:pt idx="402">
                  <c:v>44233</c:v>
                </c:pt>
                <c:pt idx="403">
                  <c:v>44234</c:v>
                </c:pt>
                <c:pt idx="404">
                  <c:v>44235</c:v>
                </c:pt>
                <c:pt idx="405">
                  <c:v>44236</c:v>
                </c:pt>
                <c:pt idx="406">
                  <c:v>44237</c:v>
                </c:pt>
                <c:pt idx="407">
                  <c:v>44238</c:v>
                </c:pt>
                <c:pt idx="408">
                  <c:v>44239</c:v>
                </c:pt>
                <c:pt idx="409">
                  <c:v>44240</c:v>
                </c:pt>
                <c:pt idx="410">
                  <c:v>44241</c:v>
                </c:pt>
                <c:pt idx="411">
                  <c:v>44242</c:v>
                </c:pt>
                <c:pt idx="412">
                  <c:v>44243</c:v>
                </c:pt>
                <c:pt idx="413">
                  <c:v>44244</c:v>
                </c:pt>
                <c:pt idx="414">
                  <c:v>44245</c:v>
                </c:pt>
                <c:pt idx="415">
                  <c:v>44246</c:v>
                </c:pt>
                <c:pt idx="416">
                  <c:v>44247</c:v>
                </c:pt>
                <c:pt idx="417">
                  <c:v>44248</c:v>
                </c:pt>
                <c:pt idx="418">
                  <c:v>44249</c:v>
                </c:pt>
                <c:pt idx="419">
                  <c:v>44250</c:v>
                </c:pt>
                <c:pt idx="420">
                  <c:v>44251</c:v>
                </c:pt>
                <c:pt idx="421">
                  <c:v>44252</c:v>
                </c:pt>
                <c:pt idx="422">
                  <c:v>44253</c:v>
                </c:pt>
                <c:pt idx="423">
                  <c:v>44254</c:v>
                </c:pt>
                <c:pt idx="424">
                  <c:v>44255</c:v>
                </c:pt>
                <c:pt idx="425">
                  <c:v>44256</c:v>
                </c:pt>
                <c:pt idx="426">
                  <c:v>44257</c:v>
                </c:pt>
                <c:pt idx="427">
                  <c:v>44258</c:v>
                </c:pt>
                <c:pt idx="428">
                  <c:v>44259</c:v>
                </c:pt>
                <c:pt idx="429">
                  <c:v>44260</c:v>
                </c:pt>
                <c:pt idx="430">
                  <c:v>44261</c:v>
                </c:pt>
                <c:pt idx="431">
                  <c:v>44262</c:v>
                </c:pt>
                <c:pt idx="432">
                  <c:v>44263</c:v>
                </c:pt>
                <c:pt idx="433">
                  <c:v>44264</c:v>
                </c:pt>
                <c:pt idx="434">
                  <c:v>44265</c:v>
                </c:pt>
                <c:pt idx="435">
                  <c:v>44266</c:v>
                </c:pt>
                <c:pt idx="436">
                  <c:v>44267</c:v>
                </c:pt>
                <c:pt idx="437">
                  <c:v>44268</c:v>
                </c:pt>
                <c:pt idx="438">
                  <c:v>44269</c:v>
                </c:pt>
                <c:pt idx="439">
                  <c:v>44270</c:v>
                </c:pt>
              </c:numCache>
            </c:numRef>
          </c:cat>
          <c:val>
            <c:numRef>
              <c:f>运行数据!$EN$7:$EN$446</c:f>
              <c:numCache>
                <c:formatCode>0%</c:formatCode>
                <c:ptCount val="440"/>
                <c:pt idx="0">
                  <c:v>0.4358974358974359</c:v>
                </c:pt>
                <c:pt idx="1">
                  <c:v>0.5056179775280899</c:v>
                </c:pt>
                <c:pt idx="2">
                  <c:v>0.55000000000000004</c:v>
                </c:pt>
                <c:pt idx="3">
                  <c:v>0.69696969696969702</c:v>
                </c:pt>
                <c:pt idx="5">
                  <c:v>0.63235294117647056</c:v>
                </c:pt>
                <c:pt idx="6">
                  <c:v>0.47058823529411764</c:v>
                </c:pt>
                <c:pt idx="7">
                  <c:v>0.38888888888888884</c:v>
                </c:pt>
                <c:pt idx="8">
                  <c:v>0.352112676056338</c:v>
                </c:pt>
                <c:pt idx="9">
                  <c:v>0.45725915875169609</c:v>
                </c:pt>
                <c:pt idx="10">
                  <c:v>0.54887218045112784</c:v>
                </c:pt>
                <c:pt idx="11">
                  <c:v>0.19999999999999996</c:v>
                </c:pt>
                <c:pt idx="12">
                  <c:v>0.36842105263157898</c:v>
                </c:pt>
                <c:pt idx="13">
                  <c:v>0.39393939393939392</c:v>
                </c:pt>
                <c:pt idx="14">
                  <c:v>0.64615384615384608</c:v>
                </c:pt>
                <c:pt idx="15">
                  <c:v>0.5</c:v>
                </c:pt>
                <c:pt idx="16">
                  <c:v>0.61403508771929827</c:v>
                </c:pt>
                <c:pt idx="17">
                  <c:v>0.72413793103448276</c:v>
                </c:pt>
                <c:pt idx="18">
                  <c:v>0.62962962962962965</c:v>
                </c:pt>
                <c:pt idx="19">
                  <c:v>0.59615384615384615</c:v>
                </c:pt>
                <c:pt idx="20">
                  <c:v>0.5714285714285714</c:v>
                </c:pt>
                <c:pt idx="21">
                  <c:v>0.6</c:v>
                </c:pt>
                <c:pt idx="26">
                  <c:v>0.57894736842105265</c:v>
                </c:pt>
                <c:pt idx="28">
                  <c:v>0.6</c:v>
                </c:pt>
                <c:pt idx="30">
                  <c:v>0.59090909090909083</c:v>
                </c:pt>
                <c:pt idx="34">
                  <c:v>0.42105263157894735</c:v>
                </c:pt>
                <c:pt idx="38">
                  <c:v>0.65384615384615385</c:v>
                </c:pt>
                <c:pt idx="46">
                  <c:v>0.47368421052631582</c:v>
                </c:pt>
                <c:pt idx="49">
                  <c:v>0.27777777777777779</c:v>
                </c:pt>
                <c:pt idx="50">
                  <c:v>0.5</c:v>
                </c:pt>
                <c:pt idx="51">
                  <c:v>0.40762680488707892</c:v>
                </c:pt>
                <c:pt idx="52">
                  <c:v>0.56481905634448015</c:v>
                </c:pt>
                <c:pt idx="53">
                  <c:v>0.67608057495697949</c:v>
                </c:pt>
                <c:pt idx="54">
                  <c:v>0.57604663487016428</c:v>
                </c:pt>
                <c:pt idx="55">
                  <c:v>0.55572010366530922</c:v>
                </c:pt>
                <c:pt idx="56">
                  <c:v>0.63813185570507747</c:v>
                </c:pt>
                <c:pt idx="57">
                  <c:v>0.74562798092209859</c:v>
                </c:pt>
                <c:pt idx="58">
                  <c:v>0.61227049834644776</c:v>
                </c:pt>
                <c:pt idx="59">
                  <c:v>0.63188995447059959</c:v>
                </c:pt>
                <c:pt idx="60">
                  <c:v>0.53856295319709957</c:v>
                </c:pt>
                <c:pt idx="61">
                  <c:v>0.56598934701124481</c:v>
                </c:pt>
                <c:pt idx="62">
                  <c:v>0.61125509070714545</c:v>
                </c:pt>
                <c:pt idx="63">
                  <c:v>0.60254372019077906</c:v>
                </c:pt>
                <c:pt idx="64">
                  <c:v>0.63103034775389721</c:v>
                </c:pt>
                <c:pt idx="65">
                  <c:v>0.5625</c:v>
                </c:pt>
                <c:pt idx="66">
                  <c:v>0.59090909090909083</c:v>
                </c:pt>
                <c:pt idx="67">
                  <c:v>0.55813953488372092</c:v>
                </c:pt>
                <c:pt idx="68">
                  <c:v>0.61111111111111116</c:v>
                </c:pt>
                <c:pt idx="69">
                  <c:v>0.46511627906976749</c:v>
                </c:pt>
                <c:pt idx="70">
                  <c:v>0.55555555555555558</c:v>
                </c:pt>
                <c:pt idx="71">
                  <c:v>0.53658536585365857</c:v>
                </c:pt>
                <c:pt idx="72">
                  <c:v>0.6</c:v>
                </c:pt>
                <c:pt idx="73">
                  <c:v>0.64814814814814814</c:v>
                </c:pt>
                <c:pt idx="74">
                  <c:v>0.59090909090909083</c:v>
                </c:pt>
                <c:pt idx="75">
                  <c:v>0.5714285714285714</c:v>
                </c:pt>
                <c:pt idx="76">
                  <c:v>0.52380952380952384</c:v>
                </c:pt>
                <c:pt idx="77">
                  <c:v>0.38888888888888884</c:v>
                </c:pt>
                <c:pt idx="78">
                  <c:v>0.47826086956521741</c:v>
                </c:pt>
                <c:pt idx="79">
                  <c:v>0.5</c:v>
                </c:pt>
                <c:pt idx="80">
                  <c:v>0.43181818181818177</c:v>
                </c:pt>
                <c:pt idx="81">
                  <c:v>0.54545454545454541</c:v>
                </c:pt>
                <c:pt idx="82">
                  <c:v>0.59183673469387754</c:v>
                </c:pt>
                <c:pt idx="83">
                  <c:v>0.60869565217391308</c:v>
                </c:pt>
                <c:pt idx="84">
                  <c:v>0.6875</c:v>
                </c:pt>
                <c:pt idx="85">
                  <c:v>0.70588235294117641</c:v>
                </c:pt>
                <c:pt idx="86">
                  <c:v>0.66666666666666674</c:v>
                </c:pt>
                <c:pt idx="87">
                  <c:v>0.52</c:v>
                </c:pt>
                <c:pt idx="88">
                  <c:v>0.62068965517241381</c:v>
                </c:pt>
                <c:pt idx="89">
                  <c:v>0.65151515151515149</c:v>
                </c:pt>
                <c:pt idx="90">
                  <c:v>0.5714285714285714</c:v>
                </c:pt>
                <c:pt idx="92">
                  <c:v>0.6396551724137931</c:v>
                </c:pt>
                <c:pt idx="93">
                  <c:v>0.53868471953578334</c:v>
                </c:pt>
                <c:pt idx="94">
                  <c:v>0.59677419354838712</c:v>
                </c:pt>
                <c:pt idx="95">
                  <c:v>0.5625</c:v>
                </c:pt>
                <c:pt idx="96">
                  <c:v>0.61611374407582931</c:v>
                </c:pt>
                <c:pt idx="97">
                  <c:v>0.65354330708661412</c:v>
                </c:pt>
                <c:pt idx="98">
                  <c:v>0.68211920529801318</c:v>
                </c:pt>
                <c:pt idx="99">
                  <c:v>0.63424124513618674</c:v>
                </c:pt>
                <c:pt idx="100">
                  <c:v>0.68866666666666665</c:v>
                </c:pt>
                <c:pt idx="101">
                  <c:v>0.74546485260770978</c:v>
                </c:pt>
                <c:pt idx="103">
                  <c:v>0.63455149501661134</c:v>
                </c:pt>
                <c:pt idx="104">
                  <c:v>0.74399999999999999</c:v>
                </c:pt>
                <c:pt idx="105">
                  <c:v>0.64705882352941169</c:v>
                </c:pt>
                <c:pt idx="106">
                  <c:v>0.58605664488017428</c:v>
                </c:pt>
                <c:pt idx="107">
                  <c:v>0.54309449636552443</c:v>
                </c:pt>
                <c:pt idx="108">
                  <c:v>0.5712754555198285</c:v>
                </c:pt>
                <c:pt idx="109">
                  <c:v>0.54180985108820157</c:v>
                </c:pt>
                <c:pt idx="110">
                  <c:v>0.6</c:v>
                </c:pt>
                <c:pt idx="111">
                  <c:v>0.75318761384335153</c:v>
                </c:pt>
                <c:pt idx="112">
                  <c:v>0.52</c:v>
                </c:pt>
                <c:pt idx="113">
                  <c:v>0.63222222222222224</c:v>
                </c:pt>
                <c:pt idx="114">
                  <c:v>0.7176684881602915</c:v>
                </c:pt>
                <c:pt idx="115">
                  <c:v>0.85106382978723405</c:v>
                </c:pt>
                <c:pt idx="116">
                  <c:v>0.76133651551312642</c:v>
                </c:pt>
                <c:pt idx="117">
                  <c:v>0.72755905511811014</c:v>
                </c:pt>
                <c:pt idx="118">
                  <c:v>0.87948580610605243</c:v>
                </c:pt>
                <c:pt idx="119">
                  <c:v>0.92158590308370048</c:v>
                </c:pt>
                <c:pt idx="120">
                  <c:v>0.93018992447019144</c:v>
                </c:pt>
                <c:pt idx="121">
                  <c:v>0.94307692307692303</c:v>
                </c:pt>
                <c:pt idx="122">
                  <c:v>0.92664418212478916</c:v>
                </c:pt>
                <c:pt idx="123">
                  <c:v>0.93420587194906257</c:v>
                </c:pt>
                <c:pt idx="124">
                  <c:v>0.88739412057797706</c:v>
                </c:pt>
                <c:pt idx="125">
                  <c:v>0.93470790378006874</c:v>
                </c:pt>
                <c:pt idx="126">
                  <c:v>0.91147280666931318</c:v>
                </c:pt>
                <c:pt idx="127">
                  <c:v>0.89058629232039632</c:v>
                </c:pt>
                <c:pt idx="128">
                  <c:v>0.9071911493546404</c:v>
                </c:pt>
                <c:pt idx="129">
                  <c:v>0.92687255946041891</c:v>
                </c:pt>
                <c:pt idx="130">
                  <c:v>0.90371900826446283</c:v>
                </c:pt>
                <c:pt idx="131">
                  <c:v>0.90584913271480438</c:v>
                </c:pt>
                <c:pt idx="132">
                  <c:v>0.92054705307717355</c:v>
                </c:pt>
                <c:pt idx="133">
                  <c:v>0.94345807156514616</c:v>
                </c:pt>
                <c:pt idx="134">
                  <c:v>0.90492686682063128</c:v>
                </c:pt>
                <c:pt idx="135">
                  <c:v>0.89759704251386319</c:v>
                </c:pt>
                <c:pt idx="136">
                  <c:v>0.9217313963830418</c:v>
                </c:pt>
                <c:pt idx="137">
                  <c:v>0.94198717948717947</c:v>
                </c:pt>
                <c:pt idx="138">
                  <c:v>0.89384057971014497</c:v>
                </c:pt>
                <c:pt idx="139">
                  <c:v>0.92983606557377052</c:v>
                </c:pt>
                <c:pt idx="140">
                  <c:v>0.88954815152898226</c:v>
                </c:pt>
                <c:pt idx="141">
                  <c:v>0.86861313868613133</c:v>
                </c:pt>
                <c:pt idx="142">
                  <c:v>0.88073394495412849</c:v>
                </c:pt>
                <c:pt idx="143">
                  <c:v>0.92111076049226881</c:v>
                </c:pt>
                <c:pt idx="144">
                  <c:v>0.87813310285220403</c:v>
                </c:pt>
                <c:pt idx="145">
                  <c:v>0.90493601462522855</c:v>
                </c:pt>
                <c:pt idx="146">
                  <c:v>0.91619047619047622</c:v>
                </c:pt>
                <c:pt idx="147">
                  <c:v>0.86325581395348838</c:v>
                </c:pt>
                <c:pt idx="148">
                  <c:v>0.89694656488549618</c:v>
                </c:pt>
                <c:pt idx="149">
                  <c:v>0.87850467289719625</c:v>
                </c:pt>
                <c:pt idx="150">
                  <c:v>0.86301369863013699</c:v>
                </c:pt>
                <c:pt idx="151">
                  <c:v>0.86974789915966388</c:v>
                </c:pt>
                <c:pt idx="152">
                  <c:v>0.85882352941176476</c:v>
                </c:pt>
                <c:pt idx="153">
                  <c:v>0.88437500000000002</c:v>
                </c:pt>
                <c:pt idx="154">
                  <c:v>0.86842105263157898</c:v>
                </c:pt>
                <c:pt idx="155">
                  <c:v>0.95289672544080606</c:v>
                </c:pt>
                <c:pt idx="156">
                  <c:v>0.89623430962343098</c:v>
                </c:pt>
                <c:pt idx="157">
                  <c:v>0.93323863636363635</c:v>
                </c:pt>
                <c:pt idx="158">
                  <c:v>0.94281690140845065</c:v>
                </c:pt>
                <c:pt idx="159">
                  <c:v>0.95</c:v>
                </c:pt>
                <c:pt idx="160">
                  <c:v>0.88384615384615384</c:v>
                </c:pt>
                <c:pt idx="161">
                  <c:v>0.86590038314176243</c:v>
                </c:pt>
                <c:pt idx="162">
                  <c:v>0.9147286821705426</c:v>
                </c:pt>
                <c:pt idx="163">
                  <c:v>0.91081730769230773</c:v>
                </c:pt>
                <c:pt idx="164">
                  <c:v>0.84090909090909094</c:v>
                </c:pt>
                <c:pt idx="165">
                  <c:v>0.84183673469387754</c:v>
                </c:pt>
                <c:pt idx="166">
                  <c:v>0.83032293377120958</c:v>
                </c:pt>
                <c:pt idx="167">
                  <c:v>0.87692307692307692</c:v>
                </c:pt>
                <c:pt idx="168">
                  <c:v>0.86075949367088611</c:v>
                </c:pt>
                <c:pt idx="169">
                  <c:v>0.87362637362637363</c:v>
                </c:pt>
                <c:pt idx="170">
                  <c:v>0.91822429906542058</c:v>
                </c:pt>
                <c:pt idx="171">
                  <c:v>0.85806451612903223</c:v>
                </c:pt>
                <c:pt idx="172">
                  <c:v>0.92743105950653115</c:v>
                </c:pt>
                <c:pt idx="173">
                  <c:v>0.81645569620253167</c:v>
                </c:pt>
                <c:pt idx="174">
                  <c:v>0.85310344827586204</c:v>
                </c:pt>
                <c:pt idx="175">
                  <c:v>0.82327044025157226</c:v>
                </c:pt>
                <c:pt idx="176">
                  <c:v>0.84928571428571431</c:v>
                </c:pt>
                <c:pt idx="177">
                  <c:v>0.8938547486033519</c:v>
                </c:pt>
                <c:pt idx="178">
                  <c:v>0.87820512820512819</c:v>
                </c:pt>
                <c:pt idx="179">
                  <c:v>0.85997666277712947</c:v>
                </c:pt>
                <c:pt idx="180">
                  <c:v>0.8777979431336963</c:v>
                </c:pt>
                <c:pt idx="181">
                  <c:v>0.82978723404255317</c:v>
                </c:pt>
                <c:pt idx="182">
                  <c:v>0.87261146496815289</c:v>
                </c:pt>
                <c:pt idx="183">
                  <c:v>0.8666666666666667</c:v>
                </c:pt>
                <c:pt idx="184">
                  <c:v>0.86868686868686873</c:v>
                </c:pt>
                <c:pt idx="185">
                  <c:v>0.87214611872146119</c:v>
                </c:pt>
                <c:pt idx="186">
                  <c:v>0.82857142857142851</c:v>
                </c:pt>
                <c:pt idx="187">
                  <c:v>0.82677165354330706</c:v>
                </c:pt>
                <c:pt idx="188">
                  <c:v>0.82601626016260166</c:v>
                </c:pt>
                <c:pt idx="189">
                  <c:v>0.73062015503875966</c:v>
                </c:pt>
                <c:pt idx="190">
                  <c:v>0.75</c:v>
                </c:pt>
                <c:pt idx="191">
                  <c:v>0.8393574297188755</c:v>
                </c:pt>
                <c:pt idx="192">
                  <c:v>0.75992063492063489</c:v>
                </c:pt>
                <c:pt idx="193">
                  <c:v>0.81666666666666665</c:v>
                </c:pt>
                <c:pt idx="194">
                  <c:v>0.76923076923076916</c:v>
                </c:pt>
                <c:pt idx="195">
                  <c:v>0.78431372549019607</c:v>
                </c:pt>
                <c:pt idx="196">
                  <c:v>0.89634146341463417</c:v>
                </c:pt>
                <c:pt idx="197">
                  <c:v>0.83333333333333337</c:v>
                </c:pt>
                <c:pt idx="198">
                  <c:v>0.88521126760563384</c:v>
                </c:pt>
                <c:pt idx="199">
                  <c:v>0.81954887218045114</c:v>
                </c:pt>
                <c:pt idx="200">
                  <c:v>0.84962406015037595</c:v>
                </c:pt>
                <c:pt idx="201">
                  <c:v>0.87401574803149606</c:v>
                </c:pt>
                <c:pt idx="202">
                  <c:v>0.829059829059829</c:v>
                </c:pt>
                <c:pt idx="203">
                  <c:v>0.82758620689655171</c:v>
                </c:pt>
                <c:pt idx="204">
                  <c:v>0.83193277310924363</c:v>
                </c:pt>
                <c:pt idx="205">
                  <c:v>0.6947368421052631</c:v>
                </c:pt>
                <c:pt idx="206">
                  <c:v>0.76744186046511631</c:v>
                </c:pt>
                <c:pt idx="207">
                  <c:v>0.77777777777777779</c:v>
                </c:pt>
                <c:pt idx="208">
                  <c:v>0.73404255319148937</c:v>
                </c:pt>
                <c:pt idx="209">
                  <c:v>0.81132075471698117</c:v>
                </c:pt>
                <c:pt idx="210">
                  <c:v>0.75510204081632648</c:v>
                </c:pt>
                <c:pt idx="211">
                  <c:v>0.83035714285714279</c:v>
                </c:pt>
                <c:pt idx="212">
                  <c:v>0.88034188034188032</c:v>
                </c:pt>
                <c:pt idx="213">
                  <c:v>0.83108108108108114</c:v>
                </c:pt>
                <c:pt idx="214">
                  <c:v>0.8554913294797688</c:v>
                </c:pt>
                <c:pt idx="215">
                  <c:v>0.87755102040816324</c:v>
                </c:pt>
                <c:pt idx="216">
                  <c:v>0.8188405797101449</c:v>
                </c:pt>
                <c:pt idx="217">
                  <c:v>0.81764705882352939</c:v>
                </c:pt>
                <c:pt idx="218">
                  <c:v>0.81666666666666665</c:v>
                </c:pt>
                <c:pt idx="219">
                  <c:v>0.77464788732394363</c:v>
                </c:pt>
                <c:pt idx="220">
                  <c:v>0.82101449275362315</c:v>
                </c:pt>
                <c:pt idx="221">
                  <c:v>0.79032258064516125</c:v>
                </c:pt>
                <c:pt idx="222">
                  <c:v>0.78181818181818186</c:v>
                </c:pt>
                <c:pt idx="223">
                  <c:v>0.76694915254237284</c:v>
                </c:pt>
                <c:pt idx="224">
                  <c:v>0.77777777777777779</c:v>
                </c:pt>
                <c:pt idx="225">
                  <c:v>0.8214285714285714</c:v>
                </c:pt>
                <c:pt idx="226">
                  <c:v>0.81617647058823528</c:v>
                </c:pt>
                <c:pt idx="227">
                  <c:v>0.78030303030303028</c:v>
                </c:pt>
                <c:pt idx="228">
                  <c:v>0.79285714285714282</c:v>
                </c:pt>
                <c:pt idx="229">
                  <c:v>0.7862595419847328</c:v>
                </c:pt>
                <c:pt idx="230">
                  <c:v>0.76642335766423364</c:v>
                </c:pt>
                <c:pt idx="231">
                  <c:v>0.77230769230769236</c:v>
                </c:pt>
                <c:pt idx="232">
                  <c:v>0.80050825921219826</c:v>
                </c:pt>
                <c:pt idx="233">
                  <c:v>0.76312056737588652</c:v>
                </c:pt>
                <c:pt idx="234">
                  <c:v>0.8085106382978724</c:v>
                </c:pt>
                <c:pt idx="235">
                  <c:v>0.72952086553323037</c:v>
                </c:pt>
                <c:pt idx="236">
                  <c:v>0.77411376751854899</c:v>
                </c:pt>
                <c:pt idx="237">
                  <c:v>0.75738724727838258</c:v>
                </c:pt>
                <c:pt idx="238">
                  <c:v>0.8110236220472441</c:v>
                </c:pt>
                <c:pt idx="239">
                  <c:v>0.76722689075630246</c:v>
                </c:pt>
                <c:pt idx="240">
                  <c:v>0.81118881118881125</c:v>
                </c:pt>
                <c:pt idx="241">
                  <c:v>0.83435582822085896</c:v>
                </c:pt>
                <c:pt idx="242">
                  <c:v>0.81818181818181812</c:v>
                </c:pt>
                <c:pt idx="243">
                  <c:v>0.79054054054054057</c:v>
                </c:pt>
                <c:pt idx="244">
                  <c:v>0.74782608695652175</c:v>
                </c:pt>
                <c:pt idx="245">
                  <c:v>0.75801526717557255</c:v>
                </c:pt>
                <c:pt idx="246">
                  <c:v>0.74803149606299213</c:v>
                </c:pt>
                <c:pt idx="247">
                  <c:v>0.79333333333333333</c:v>
                </c:pt>
                <c:pt idx="248">
                  <c:v>0.76</c:v>
                </c:pt>
                <c:pt idx="249">
                  <c:v>0.73333333333333339</c:v>
                </c:pt>
                <c:pt idx="250">
                  <c:v>0.76978417266187049</c:v>
                </c:pt>
                <c:pt idx="251">
                  <c:v>0.81632653061224492</c:v>
                </c:pt>
                <c:pt idx="252">
                  <c:v>0.7828767123287671</c:v>
                </c:pt>
                <c:pt idx="253">
                  <c:v>0.78150684931506853</c:v>
                </c:pt>
                <c:pt idx="254">
                  <c:v>0.70270270270270263</c:v>
                </c:pt>
                <c:pt idx="255">
                  <c:v>0.75436893203883493</c:v>
                </c:pt>
                <c:pt idx="256">
                  <c:v>0.74642857142857144</c:v>
                </c:pt>
                <c:pt idx="257">
                  <c:v>0.76785714285714279</c:v>
                </c:pt>
                <c:pt idx="258">
                  <c:v>0.81481481481481488</c:v>
                </c:pt>
                <c:pt idx="259">
                  <c:v>0.77739130434782611</c:v>
                </c:pt>
                <c:pt idx="260">
                  <c:v>0.81984126984126982</c:v>
                </c:pt>
                <c:pt idx="261">
                  <c:v>0.76363636363636367</c:v>
                </c:pt>
                <c:pt idx="262">
                  <c:v>0.80180180180180183</c:v>
                </c:pt>
                <c:pt idx="263">
                  <c:v>0.78431372549019607</c:v>
                </c:pt>
                <c:pt idx="264">
                  <c:v>0.78181818181818186</c:v>
                </c:pt>
                <c:pt idx="265">
                  <c:v>0.82039473684210529</c:v>
                </c:pt>
                <c:pt idx="266">
                  <c:v>0.81119999999999992</c:v>
                </c:pt>
                <c:pt idx="267">
                  <c:v>0.78720000000000001</c:v>
                </c:pt>
                <c:pt idx="268">
                  <c:v>0.74579439252336455</c:v>
                </c:pt>
                <c:pt idx="269">
                  <c:v>0.75140186915887852</c:v>
                </c:pt>
                <c:pt idx="270">
                  <c:v>0.79831932773109249</c:v>
                </c:pt>
                <c:pt idx="271">
                  <c:v>0.76842105263157889</c:v>
                </c:pt>
                <c:pt idx="272">
                  <c:v>0.80952380952380953</c:v>
                </c:pt>
                <c:pt idx="273">
                  <c:v>0.84426229508196715</c:v>
                </c:pt>
                <c:pt idx="274">
                  <c:v>0.79508196721311475</c:v>
                </c:pt>
                <c:pt idx="275">
                  <c:v>0.77551020408163263</c:v>
                </c:pt>
                <c:pt idx="276">
                  <c:v>0.78947368421052633</c:v>
                </c:pt>
                <c:pt idx="277">
                  <c:v>0.81617647058823528</c:v>
                </c:pt>
                <c:pt idx="278">
                  <c:v>0.80991735537190079</c:v>
                </c:pt>
                <c:pt idx="279">
                  <c:v>0.76930320150659137</c:v>
                </c:pt>
                <c:pt idx="280">
                  <c:v>0.79130434782608694</c:v>
                </c:pt>
                <c:pt idx="281">
                  <c:v>0.81481481481481488</c:v>
                </c:pt>
                <c:pt idx="282">
                  <c:v>0.78035714285714286</c:v>
                </c:pt>
                <c:pt idx="283">
                  <c:v>0.8035714285714286</c:v>
                </c:pt>
                <c:pt idx="284">
                  <c:v>0.75757575757575757</c:v>
                </c:pt>
                <c:pt idx="285">
                  <c:v>0.69230769230769229</c:v>
                </c:pt>
                <c:pt idx="286">
                  <c:v>0.71785714285714286</c:v>
                </c:pt>
                <c:pt idx="287">
                  <c:v>0.81818181818181812</c:v>
                </c:pt>
                <c:pt idx="288">
                  <c:v>0.8007518796992481</c:v>
                </c:pt>
                <c:pt idx="289">
                  <c:v>0.81420118343195269</c:v>
                </c:pt>
                <c:pt idx="290">
                  <c:v>0.81764705882352939</c:v>
                </c:pt>
                <c:pt idx="291">
                  <c:v>0.84433962264150941</c:v>
                </c:pt>
                <c:pt idx="292">
                  <c:v>0.84072164948453609</c:v>
                </c:pt>
                <c:pt idx="293">
                  <c:v>0.90421940928270039</c:v>
                </c:pt>
                <c:pt idx="294">
                  <c:v>0.82283950617283952</c:v>
                </c:pt>
                <c:pt idx="295">
                  <c:v>0.84128686327077751</c:v>
                </c:pt>
                <c:pt idx="296">
                  <c:v>0.82362637362637359</c:v>
                </c:pt>
                <c:pt idx="297">
                  <c:v>0.82294117647058829</c:v>
                </c:pt>
                <c:pt idx="298">
                  <c:v>0.87178423236514524</c:v>
                </c:pt>
                <c:pt idx="299">
                  <c:v>0.86353591160220988</c:v>
                </c:pt>
                <c:pt idx="300">
                  <c:v>0.8520231213872832</c:v>
                </c:pt>
                <c:pt idx="301">
                  <c:v>0.72719298245614028</c:v>
                </c:pt>
                <c:pt idx="302">
                  <c:v>0.74878048780487805</c:v>
                </c:pt>
                <c:pt idx="303">
                  <c:v>0.73478260869565215</c:v>
                </c:pt>
                <c:pt idx="304">
                  <c:v>0.84109589041095889</c:v>
                </c:pt>
                <c:pt idx="305">
                  <c:v>0.77431192660550452</c:v>
                </c:pt>
                <c:pt idx="306">
                  <c:v>0.80314960629921262</c:v>
                </c:pt>
                <c:pt idx="307">
                  <c:v>0.80223880597014929</c:v>
                </c:pt>
                <c:pt idx="308">
                  <c:v>0.83039791258969342</c:v>
                </c:pt>
                <c:pt idx="309">
                  <c:v>0.80437956204379568</c:v>
                </c:pt>
                <c:pt idx="310">
                  <c:v>0.77870370370370368</c:v>
                </c:pt>
                <c:pt idx="311">
                  <c:v>0.83250000000000002</c:v>
                </c:pt>
                <c:pt idx="312">
                  <c:v>0.81290322580645158</c:v>
                </c:pt>
                <c:pt idx="313">
                  <c:v>0.85119047619047616</c:v>
                </c:pt>
                <c:pt idx="314">
                  <c:v>0.84142857142857141</c:v>
                </c:pt>
                <c:pt idx="315">
                  <c:v>0.88900523560209421</c:v>
                </c:pt>
                <c:pt idx="316">
                  <c:v>0.83313953488372094</c:v>
                </c:pt>
                <c:pt idx="317">
                  <c:v>0.83750000000000002</c:v>
                </c:pt>
                <c:pt idx="318">
                  <c:v>0.84235294117647053</c:v>
                </c:pt>
                <c:pt idx="319">
                  <c:v>0.84739884393063591</c:v>
                </c:pt>
                <c:pt idx="320">
                  <c:v>0.835031847133758</c:v>
                </c:pt>
                <c:pt idx="321">
                  <c:v>0.79148936170212769</c:v>
                </c:pt>
                <c:pt idx="322">
                  <c:v>0.78633879781420768</c:v>
                </c:pt>
                <c:pt idx="323">
                  <c:v>0.73545454545454536</c:v>
                </c:pt>
                <c:pt idx="324">
                  <c:v>0.73023255813953492</c:v>
                </c:pt>
                <c:pt idx="325">
                  <c:v>0.75312500000000004</c:v>
                </c:pt>
                <c:pt idx="326">
                  <c:v>0.75714285714285712</c:v>
                </c:pt>
                <c:pt idx="327">
                  <c:v>0.73228346456692917</c:v>
                </c:pt>
                <c:pt idx="328">
                  <c:v>0.78014705882352942</c:v>
                </c:pt>
                <c:pt idx="329">
                  <c:v>0.7680555555555556</c:v>
                </c:pt>
                <c:pt idx="330">
                  <c:v>0.7632478632478632</c:v>
                </c:pt>
                <c:pt idx="331">
                  <c:v>0.85737704918032787</c:v>
                </c:pt>
                <c:pt idx="332">
                  <c:v>0.83819444444444446</c:v>
                </c:pt>
                <c:pt idx="333">
                  <c:v>0.81313868613138685</c:v>
                </c:pt>
                <c:pt idx="334">
                  <c:v>0.75624999999999998</c:v>
                </c:pt>
                <c:pt idx="335">
                  <c:v>0.71018518518518525</c:v>
                </c:pt>
                <c:pt idx="336">
                  <c:v>0.6852631578947368</c:v>
                </c:pt>
                <c:pt idx="337">
                  <c:v>0.72782608695652173</c:v>
                </c:pt>
                <c:pt idx="338">
                  <c:v>0.77886178861788613</c:v>
                </c:pt>
                <c:pt idx="339">
                  <c:v>0.77150084317032042</c:v>
                </c:pt>
                <c:pt idx="340">
                  <c:v>0.79927536231884055</c:v>
                </c:pt>
                <c:pt idx="341">
                  <c:v>0.74272727272727268</c:v>
                </c:pt>
                <c:pt idx="342">
                  <c:v>0.74576271186440679</c:v>
                </c:pt>
                <c:pt idx="343">
                  <c:v>0.70388349514563109</c:v>
                </c:pt>
                <c:pt idx="344">
                  <c:v>0.73798449612403105</c:v>
                </c:pt>
                <c:pt idx="345">
                  <c:v>0.77062937062937065</c:v>
                </c:pt>
                <c:pt idx="346">
                  <c:v>0.79308176100628935</c:v>
                </c:pt>
                <c:pt idx="347">
                  <c:v>0.79938271604938271</c:v>
                </c:pt>
                <c:pt idx="348">
                  <c:v>0.71260504201680663</c:v>
                </c:pt>
                <c:pt idx="349">
                  <c:v>0.79341317365269459</c:v>
                </c:pt>
                <c:pt idx="350">
                  <c:v>0.76319018404907979</c:v>
                </c:pt>
                <c:pt idx="351">
                  <c:v>0.8</c:v>
                </c:pt>
                <c:pt idx="352">
                  <c:v>0.79691358024691361</c:v>
                </c:pt>
                <c:pt idx="353">
                  <c:v>0.75239398084815323</c:v>
                </c:pt>
                <c:pt idx="354">
                  <c:v>0.748</c:v>
                </c:pt>
                <c:pt idx="355">
                  <c:v>0.73599999999999999</c:v>
                </c:pt>
                <c:pt idx="356">
                  <c:v>0.70074626865671641</c:v>
                </c:pt>
                <c:pt idx="357">
                  <c:v>0.70779220779220786</c:v>
                </c:pt>
                <c:pt idx="358">
                  <c:v>0.68496240601503766</c:v>
                </c:pt>
                <c:pt idx="359">
                  <c:v>0.75211267605633803</c:v>
                </c:pt>
                <c:pt idx="360">
                  <c:v>0.78471337579617839</c:v>
                </c:pt>
                <c:pt idx="361">
                  <c:v>0.81213592233009702</c:v>
                </c:pt>
                <c:pt idx="362">
                  <c:v>0.73851351351351346</c:v>
                </c:pt>
                <c:pt idx="363">
                  <c:v>0.7247191011235955</c:v>
                </c:pt>
                <c:pt idx="364">
                  <c:v>0.70666666666666667</c:v>
                </c:pt>
                <c:pt idx="365">
                  <c:v>0.69465648854961826</c:v>
                </c:pt>
                <c:pt idx="366">
                  <c:v>0.66749999999999998</c:v>
                </c:pt>
                <c:pt idx="367">
                  <c:v>0.70390624999999996</c:v>
                </c:pt>
                <c:pt idx="368">
                  <c:v>0.73556485355648538</c:v>
                </c:pt>
                <c:pt idx="369">
                  <c:v>0.67436974789915971</c:v>
                </c:pt>
                <c:pt idx="370">
                  <c:v>0.69407114624505928</c:v>
                </c:pt>
                <c:pt idx="371">
                  <c:v>0.65294117647058825</c:v>
                </c:pt>
                <c:pt idx="372">
                  <c:v>0.69105691056910568</c:v>
                </c:pt>
                <c:pt idx="373">
                  <c:v>0.69615384615384612</c:v>
                </c:pt>
                <c:pt idx="374">
                  <c:v>0.67899159663865549</c:v>
                </c:pt>
                <c:pt idx="375">
                  <c:v>0.74206349206349209</c:v>
                </c:pt>
                <c:pt idx="376">
                  <c:v>0.7531882970742686</c:v>
                </c:pt>
                <c:pt idx="377">
                  <c:v>0.74728682170542626</c:v>
                </c:pt>
                <c:pt idx="378">
                  <c:v>0.75155279503105588</c:v>
                </c:pt>
                <c:pt idx="379">
                  <c:v>0.79502762430939222</c:v>
                </c:pt>
                <c:pt idx="380">
                  <c:v>0.7751824817518248</c:v>
                </c:pt>
                <c:pt idx="381">
                  <c:v>0.74921875000000004</c:v>
                </c:pt>
                <c:pt idx="382">
                  <c:v>0.74632352941176472</c:v>
                </c:pt>
                <c:pt idx="383">
                  <c:v>0.7153846153846154</c:v>
                </c:pt>
                <c:pt idx="384">
                  <c:v>0.71854838709677415</c:v>
                </c:pt>
                <c:pt idx="385">
                  <c:v>0.74080000000000001</c:v>
                </c:pt>
                <c:pt idx="386">
                  <c:v>0.75615384615384618</c:v>
                </c:pt>
                <c:pt idx="387">
                  <c:v>0.78789808917197457</c:v>
                </c:pt>
                <c:pt idx="388">
                  <c:v>0.78372093023255818</c:v>
                </c:pt>
                <c:pt idx="389">
                  <c:v>0.79379844961240309</c:v>
                </c:pt>
                <c:pt idx="390">
                  <c:v>0.78534482758620694</c:v>
                </c:pt>
                <c:pt idx="391">
                  <c:v>0.80916030534351147</c:v>
                </c:pt>
                <c:pt idx="392">
                  <c:v>0.81258278145695362</c:v>
                </c:pt>
                <c:pt idx="393">
                  <c:v>0.81708860759493673</c:v>
                </c:pt>
                <c:pt idx="394">
                  <c:v>0.79029850746268659</c:v>
                </c:pt>
                <c:pt idx="395">
                  <c:v>0.74545454545454537</c:v>
                </c:pt>
                <c:pt idx="396">
                  <c:v>0.81290322580645158</c:v>
                </c:pt>
                <c:pt idx="397">
                  <c:v>0.76423357664233582</c:v>
                </c:pt>
                <c:pt idx="398">
                  <c:v>0.73321234119782219</c:v>
                </c:pt>
                <c:pt idx="399">
                  <c:v>0.71764705882352942</c:v>
                </c:pt>
                <c:pt idx="400">
                  <c:v>0.71181818181818191</c:v>
                </c:pt>
                <c:pt idx="401">
                  <c:v>0.59164733178654294</c:v>
                </c:pt>
                <c:pt idx="402">
                  <c:v>0.76434108527131783</c:v>
                </c:pt>
                <c:pt idx="403">
                  <c:v>0.51992031872509958</c:v>
                </c:pt>
                <c:pt idx="404">
                  <c:v>0.67431850789096126</c:v>
                </c:pt>
                <c:pt idx="405">
                  <c:v>0.44750000000000001</c:v>
                </c:pt>
                <c:pt idx="406">
                  <c:v>0.66216216216216217</c:v>
                </c:pt>
                <c:pt idx="407">
                  <c:v>0.62614678899082565</c:v>
                </c:pt>
                <c:pt idx="408">
                  <c:v>0.63581488933601604</c:v>
                </c:pt>
                <c:pt idx="409">
                  <c:v>0.67578125</c:v>
                </c:pt>
                <c:pt idx="410">
                  <c:v>0.62808349146110054</c:v>
                </c:pt>
                <c:pt idx="411">
                  <c:v>0.70833333333333326</c:v>
                </c:pt>
                <c:pt idx="412">
                  <c:v>0.76371308016877637</c:v>
                </c:pt>
                <c:pt idx="413">
                  <c:v>0.6371308016877637</c:v>
                </c:pt>
                <c:pt idx="414">
                  <c:v>0.63529411764705879</c:v>
                </c:pt>
                <c:pt idx="415">
                  <c:v>0.67195767195767198</c:v>
                </c:pt>
                <c:pt idx="416">
                  <c:v>0.79463087248322151</c:v>
                </c:pt>
                <c:pt idx="417">
                  <c:v>0.79336734693877553</c:v>
                </c:pt>
                <c:pt idx="418">
                  <c:v>0.66198979591836737</c:v>
                </c:pt>
                <c:pt idx="419">
                  <c:v>0.75127551020408168</c:v>
                </c:pt>
                <c:pt idx="420">
                  <c:v>0.7988372093023256</c:v>
                </c:pt>
                <c:pt idx="421">
                  <c:v>0.73684210526315796</c:v>
                </c:pt>
                <c:pt idx="422">
                  <c:v>0.69151670951156818</c:v>
                </c:pt>
                <c:pt idx="423">
                  <c:v>0.83642857142857141</c:v>
                </c:pt>
                <c:pt idx="424">
                  <c:v>0.71325796505652628</c:v>
                </c:pt>
                <c:pt idx="425">
                  <c:v>0.66004672897196259</c:v>
                </c:pt>
                <c:pt idx="426">
                  <c:v>0.53580901856763929</c:v>
                </c:pt>
                <c:pt idx="427">
                  <c:v>0.6637931034482758</c:v>
                </c:pt>
                <c:pt idx="428">
                  <c:v>0.62184873949579833</c:v>
                </c:pt>
                <c:pt idx="429">
                  <c:v>0.4285714285714286</c:v>
                </c:pt>
                <c:pt idx="430">
                  <c:v>0.4825174825174825</c:v>
                </c:pt>
                <c:pt idx="431">
                  <c:v>0.45886075949367089</c:v>
                </c:pt>
                <c:pt idx="432">
                  <c:v>0.6576576576576576</c:v>
                </c:pt>
                <c:pt idx="433">
                  <c:v>0.59810126582278478</c:v>
                </c:pt>
                <c:pt idx="434">
                  <c:v>0.55670103092783507</c:v>
                </c:pt>
                <c:pt idx="435">
                  <c:v>0.6586206896551724</c:v>
                </c:pt>
                <c:pt idx="436">
                  <c:v>0.80317460317460321</c:v>
                </c:pt>
                <c:pt idx="437">
                  <c:v>0.71478060046189373</c:v>
                </c:pt>
                <c:pt idx="438">
                  <c:v>0.68072289156626509</c:v>
                </c:pt>
                <c:pt idx="439">
                  <c:v>0.69491525423728806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4-4036-8462-FA344BA26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3804544"/>
        <c:axId val="233806464"/>
      </c:lineChart>
      <c:dateAx>
        <c:axId val="233804544"/>
        <c:scaling>
          <c:orientation val="minMax"/>
          <c:max val="44271"/>
        </c:scaling>
        <c:delete val="0"/>
        <c:axPos val="b"/>
        <c:title>
          <c:tx>
            <c:rich>
              <a:bodyPr/>
              <a:lstStyle/>
              <a:p>
                <a:pPr>
                  <a:defRPr sz="1200" b="0"/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Date</a:t>
                </a:r>
                <a:endParaRPr lang="zh-CN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0.49353597222222256"/>
              <c:y val="0.92030681968078165"/>
            </c:manualLayout>
          </c:layout>
          <c:overlay val="0"/>
        </c:title>
        <c:numFmt formatCode="yyyy/m/d" sourceLinked="0"/>
        <c:majorTickMark val="out"/>
        <c:minorTickMark val="none"/>
        <c:tickLblPos val="nextTo"/>
        <c:txPr>
          <a:bodyPr rot="-2700000"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806464"/>
        <c:crosses val="autoZero"/>
        <c:auto val="1"/>
        <c:lblOffset val="100"/>
        <c:baseTimeUnit val="days"/>
        <c:majorUnit val="1"/>
        <c:majorTimeUnit val="months"/>
        <c:minorUnit val="1"/>
        <c:minorTimeUnit val="months"/>
      </c:dateAx>
      <c:valAx>
        <c:axId val="233806464"/>
        <c:scaling>
          <c:orientation val="minMax"/>
          <c:max val="1"/>
          <c:min val="0"/>
        </c:scaling>
        <c:delete val="0"/>
        <c:axPos val="l"/>
        <c:majorGridlines>
          <c:spPr>
            <a:ln>
              <a:solidFill>
                <a:schemeClr val="tx1"/>
              </a:solidFill>
              <a:prstDash val="sys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>
                    <a:latin typeface="Times New Roman" pitchFamily="18" charset="0"/>
                    <a:cs typeface="Times New Roman" pitchFamily="18" charset="0"/>
                  </a:defRPr>
                </a:pPr>
                <a:r>
                  <a:rPr lang="en-US" altLang="zh-CN" sz="1200" b="0">
                    <a:latin typeface="Times New Roman" pitchFamily="18" charset="0"/>
                    <a:cs typeface="Times New Roman" pitchFamily="18" charset="0"/>
                  </a:rPr>
                  <a:t>Cr (%)</a:t>
                </a:r>
                <a:endParaRPr lang="en-US" altLang="en-US" sz="1200" b="0">
                  <a:latin typeface="Times New Roman" pitchFamily="18" charset="0"/>
                  <a:cs typeface="Times New Roman" pitchFamily="18" charset="0"/>
                </a:endParaRPr>
              </a:p>
            </c:rich>
          </c:tx>
          <c:layout>
            <c:manualLayout>
              <c:xMode val="edge"/>
              <c:yMode val="edge"/>
              <c:x val="1.0696944444444438E-2"/>
              <c:y val="0.41674027777778339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  <c:crossAx val="233804544"/>
        <c:crosses val="autoZero"/>
        <c:crossBetween val="between"/>
        <c:majorUnit val="0.1"/>
      </c:valAx>
      <c:spPr>
        <a:ln>
          <a:solidFill>
            <a:schemeClr val="tx1"/>
          </a:solidFill>
        </a:ln>
      </c:spPr>
    </c:plotArea>
    <c:legend>
      <c:legendPos val="l"/>
      <c:legendEntry>
        <c:idx val="0"/>
        <c:txPr>
          <a:bodyPr/>
          <a:lstStyle/>
          <a:p>
            <a:pPr>
              <a:defRPr sz="1000" b="0">
                <a:latin typeface="Times New Roman" pitchFamily="18" charset="0"/>
                <a:cs typeface="Times New Roman" pitchFamily="18" charset="0"/>
              </a:defRPr>
            </a:pPr>
            <a:endParaRPr lang="zh-CN"/>
          </a:p>
        </c:txPr>
      </c:legendEntry>
      <c:layout>
        <c:manualLayout>
          <c:xMode val="edge"/>
          <c:yMode val="edge"/>
          <c:x val="6.9131527777777771E-2"/>
          <c:y val="9.4791213044950903E-2"/>
          <c:w val="0.31789652777778787"/>
          <c:h val="6.4644166666666655E-2"/>
        </c:manualLayout>
      </c:layout>
      <c:overlay val="0"/>
      <c:spPr>
        <a:noFill/>
      </c:spPr>
      <c:txPr>
        <a:bodyPr/>
        <a:lstStyle/>
        <a:p>
          <a:pPr>
            <a:defRPr sz="1000" b="0">
              <a:latin typeface="Times New Roman" pitchFamily="18" charset="0"/>
              <a:cs typeface="Times New Roman" pitchFamily="18" charset="0"/>
            </a:defRPr>
          </a:pPr>
          <a:endParaRPr lang="zh-CN"/>
        </a:p>
      </c:tx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800-000000000000}">
  <sheetPr/>
  <sheetViews>
    <sheetView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1160" cy="604266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1160" cy="604266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1160" cy="604266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81160" cy="604266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6400" cy="607060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&#30710;&#23665;&#27745;&#27700;&#21378;&#36816;&#34892;&#25968;&#25454;&#34920;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运行数据"/>
      <sheetName val="企业"/>
      <sheetName val="Q"/>
      <sheetName val="Cond"/>
      <sheetName val="TOC"/>
      <sheetName val="COD"/>
      <sheetName val="NH3"/>
      <sheetName val="TN"/>
      <sheetName val="N%"/>
      <sheetName val="C%"/>
      <sheetName val="公用消耗"/>
      <sheetName val="进出水量"/>
      <sheetName val="药剂消耗"/>
      <sheetName val="污泥产量"/>
      <sheetName val="工业供水"/>
    </sheetNames>
    <sheetDataSet>
      <sheetData sheetId="0" refreshError="1"/>
      <sheetData sheetId="1" refreshError="1">
        <row r="751">
          <cell r="B751">
            <v>14421</v>
          </cell>
          <cell r="C751">
            <v>7923</v>
          </cell>
        </row>
        <row r="752">
          <cell r="B752">
            <v>14703</v>
          </cell>
          <cell r="C752">
            <v>7987</v>
          </cell>
        </row>
        <row r="753">
          <cell r="B753">
            <v>14951</v>
          </cell>
          <cell r="C753">
            <v>8250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749">
          <cell r="F749">
            <v>788</v>
          </cell>
        </row>
        <row r="750">
          <cell r="F750">
            <v>784</v>
          </cell>
        </row>
        <row r="751">
          <cell r="F751">
            <v>697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446"/>
  <sheetViews>
    <sheetView tabSelected="1" workbookViewId="0">
      <pane xSplit="1" ySplit="6" topLeftCell="CR396" activePane="bottomRight" state="frozen"/>
      <selection pane="topRight"/>
      <selection pane="bottomLeft"/>
      <selection pane="bottomRight" activeCell="EQ424" sqref="EQ424"/>
    </sheetView>
  </sheetViews>
  <sheetFormatPr defaultColWidth="9" defaultRowHeight="20.100000000000001" customHeight="1" x14ac:dyDescent="0.15"/>
  <cols>
    <col min="1" max="1" width="8.125" style="66" customWidth="1"/>
    <col min="2" max="2" width="5.5" style="742" customWidth="1"/>
    <col min="3" max="3" width="4.625" style="345" customWidth="1"/>
    <col min="4" max="4" width="6.5" style="657" customWidth="1"/>
    <col min="5" max="5" width="6.5" style="658" customWidth="1"/>
    <col min="6" max="6" width="4.625" style="657" customWidth="1"/>
    <col min="7" max="7" width="4.625" style="659" customWidth="1"/>
    <col min="8" max="8" width="4.625" style="60" customWidth="1"/>
    <col min="9" max="9" width="4.625" style="67" customWidth="1"/>
    <col min="10" max="10" width="4.625" style="71" customWidth="1"/>
    <col min="11" max="11" width="4.625" style="92" customWidth="1"/>
    <col min="12" max="12" width="4.625" style="60" customWidth="1"/>
    <col min="13" max="13" width="4.625" style="836" customWidth="1"/>
    <col min="14" max="14" width="4.625" style="399" customWidth="1"/>
    <col min="15" max="15" width="4.625" style="60" customWidth="1"/>
    <col min="16" max="16" width="4.625" style="399" customWidth="1"/>
    <col min="17" max="17" width="4.625" style="84" customWidth="1"/>
    <col min="18" max="18" width="4.25" style="691" customWidth="1"/>
    <col min="19" max="19" width="4.625" style="609" customWidth="1"/>
    <col min="20" max="20" width="5.25" style="72" customWidth="1"/>
    <col min="21" max="21" width="4.625" style="67" customWidth="1"/>
    <col min="22" max="22" width="6" style="68" customWidth="1"/>
    <col min="23" max="24" width="4.625" style="70" customWidth="1"/>
    <col min="25" max="25" width="4.625" style="638" customWidth="1"/>
    <col min="26" max="26" width="5.125" style="1243" customWidth="1"/>
    <col min="27" max="27" width="4.25" style="69" customWidth="1"/>
    <col min="28" max="28" width="4.625" style="69" customWidth="1"/>
    <col min="29" max="29" width="4.25" style="70" customWidth="1"/>
    <col min="30" max="30" width="5.25" style="72" customWidth="1"/>
    <col min="31" max="31" width="4.125" style="84" customWidth="1"/>
    <col min="32" max="32" width="4.25" style="807" customWidth="1"/>
    <col min="33" max="33" width="4.125" style="695" customWidth="1"/>
    <col min="34" max="34" width="4.625" style="742" customWidth="1"/>
    <col min="35" max="35" width="4.625" style="342" customWidth="1"/>
    <col min="36" max="36" width="4.625" style="349" customWidth="1"/>
    <col min="37" max="37" width="4.625" style="74" customWidth="1"/>
    <col min="38" max="39" width="4.625" style="73" customWidth="1"/>
    <col min="40" max="40" width="4.625" style="75" customWidth="1"/>
    <col min="41" max="41" width="4.625" style="349" customWidth="1"/>
    <col min="42" max="42" width="4.625" style="74" customWidth="1"/>
    <col min="43" max="43" width="4.625" style="76" customWidth="1"/>
    <col min="44" max="44" width="4.75" style="349" customWidth="1"/>
    <col min="45" max="45" width="4.75" style="783" customWidth="1"/>
    <col min="46" max="46" width="4.625" style="349" customWidth="1"/>
    <col min="47" max="47" width="4.625" style="73" customWidth="1"/>
    <col min="48" max="48" width="4.625" style="74" customWidth="1"/>
    <col min="49" max="49" width="4.625" style="77" customWidth="1"/>
    <col min="50" max="50" width="5.25" style="78" customWidth="1"/>
    <col min="51" max="51" width="4.625" style="341" customWidth="1"/>
    <col min="52" max="52" width="4.625" style="79" customWidth="1"/>
    <col min="53" max="53" width="4.625" style="609" customWidth="1"/>
    <col min="54" max="54" width="5" style="349" customWidth="1"/>
    <col min="55" max="55" width="6.25" style="1522" bestFit="1" customWidth="1"/>
    <col min="56" max="56" width="7.625" style="1523" bestFit="1" customWidth="1"/>
    <col min="57" max="57" width="5.5" style="349" customWidth="1"/>
    <col min="58" max="58" width="5" style="1539" customWidth="1"/>
    <col min="59" max="59" width="5.25" style="76" customWidth="1"/>
    <col min="60" max="60" width="7.25" style="659" customWidth="1"/>
    <col min="61" max="61" width="4.625" style="349" customWidth="1"/>
    <col min="62" max="62" width="4.625" style="74" customWidth="1"/>
    <col min="63" max="63" width="4.625" style="78" customWidth="1"/>
    <col min="64" max="64" width="4.625" style="73" customWidth="1"/>
    <col min="65" max="65" width="4.625" style="349" customWidth="1"/>
    <col min="66" max="68" width="4.625" style="73" customWidth="1"/>
    <col min="69" max="69" width="4.625" style="74" customWidth="1"/>
    <col min="70" max="71" width="4.625" style="1035" customWidth="1"/>
    <col min="72" max="72" width="4.625" style="81" customWidth="1"/>
    <col min="73" max="73" width="4.625" style="80" customWidth="1"/>
    <col min="74" max="74" width="4.625" style="336" customWidth="1"/>
    <col min="75" max="75" width="5.25" style="345" customWidth="1"/>
    <col min="76" max="78" width="4.625" style="341" customWidth="1"/>
    <col min="79" max="79" width="5.25" style="82" customWidth="1"/>
    <col min="80" max="80" width="5.625" style="60" customWidth="1"/>
    <col min="81" max="81" width="6.25" style="83" customWidth="1"/>
    <col min="82" max="82" width="4.625" style="349" customWidth="1"/>
    <col min="83" max="83" width="4.625" style="69" customWidth="1"/>
    <col min="84" max="84" width="4.625" style="349" customWidth="1"/>
    <col min="85" max="85" width="4.625" style="71" customWidth="1"/>
    <col min="86" max="86" width="4.625" style="347" customWidth="1"/>
    <col min="87" max="87" width="4.625" style="69" customWidth="1"/>
    <col min="88" max="88" width="4.625" style="349" customWidth="1"/>
    <col min="89" max="89" width="4.625" style="67" customWidth="1"/>
    <col min="90" max="90" width="4.625" style="69" customWidth="1"/>
    <col min="91" max="93" width="4.625" style="70" customWidth="1"/>
    <col min="94" max="94" width="6.375" style="70" bestFit="1" customWidth="1"/>
    <col min="95" max="95" width="4.625" style="341" customWidth="1"/>
    <col min="96" max="96" width="5.25" style="1374" customWidth="1"/>
    <col min="97" max="97" width="4.625" style="349" customWidth="1"/>
    <col min="98" max="99" width="4.625" style="92" customWidth="1"/>
    <col min="100" max="100" width="4.625" style="341" customWidth="1"/>
    <col min="101" max="101" width="4.625" style="92" customWidth="1"/>
    <col min="102" max="102" width="6.75" style="349" customWidth="1"/>
    <col min="103" max="103" width="5" style="336" customWidth="1"/>
    <col min="104" max="104" width="4.625" style="67" customWidth="1"/>
    <col min="105" max="105" width="4.625" style="69" customWidth="1"/>
    <col min="106" max="106" width="4.625" style="341" customWidth="1"/>
    <col min="107" max="107" width="4.625" style="70" customWidth="1"/>
    <col min="108" max="108" width="4.625" style="612" customWidth="1"/>
    <col min="109" max="109" width="4.625" style="349" customWidth="1"/>
    <col min="110" max="110" width="4.625" style="691" customWidth="1"/>
    <col min="111" max="111" width="4.625" style="69" customWidth="1"/>
    <col min="112" max="112" width="4.625" style="840" customWidth="1"/>
    <col min="113" max="113" width="5.375" style="337" bestFit="1" customWidth="1"/>
    <col min="114" max="114" width="5.75" style="85" customWidth="1"/>
    <col min="115" max="115" width="6.125" style="1346" customWidth="1"/>
    <col min="116" max="116" width="4.625" style="957" customWidth="1"/>
    <col min="117" max="117" width="5.25" style="771" customWidth="1"/>
    <col min="118" max="118" width="4.625" style="1352" customWidth="1"/>
    <col min="119" max="119" width="4.625" style="65" customWidth="1"/>
    <col min="120" max="120" width="4.625" style="772" customWidth="1"/>
    <col min="121" max="121" width="4.625" style="771" customWidth="1"/>
    <col min="122" max="122" width="4.625" style="65" customWidth="1"/>
    <col min="123" max="123" width="4.625" style="772" customWidth="1"/>
    <col min="124" max="124" width="5.75" style="72" customWidth="1"/>
    <col min="125" max="125" width="4.625" style="345" customWidth="1"/>
    <col min="126" max="126" width="4.625" style="67" customWidth="1"/>
    <col min="127" max="127" width="4.625" style="72" customWidth="1"/>
    <col min="128" max="128" width="4.625" style="69" customWidth="1"/>
    <col min="129" max="129" width="4.625" style="92" customWidth="1"/>
    <col min="130" max="130" width="5.5" style="674" customWidth="1"/>
    <col min="131" max="131" width="4.625" style="638" customWidth="1"/>
    <col min="132" max="132" width="6.25" style="345" customWidth="1"/>
    <col min="133" max="133" width="4.625" style="638" customWidth="1"/>
    <col min="134" max="134" width="4.625" style="69" customWidth="1"/>
    <col min="135" max="135" width="4.625" style="349" customWidth="1"/>
    <col min="136" max="136" width="4.625" style="67" customWidth="1"/>
    <col min="137" max="137" width="4.625" style="345" customWidth="1"/>
    <col min="138" max="138" width="4.625" style="60" customWidth="1"/>
    <col min="139" max="140" width="4.625" style="1127" customWidth="1"/>
    <col min="141" max="141" width="4.625" style="86" customWidth="1"/>
    <col min="142" max="142" width="4.625" style="349" customWidth="1"/>
    <col min="143" max="143" width="4.625" style="359" customWidth="1"/>
    <col min="144" max="144" width="5" style="359" customWidth="1"/>
    <col min="145" max="145" width="5.25" style="359" customWidth="1"/>
    <col min="146" max="146" width="4.625" style="342" customWidth="1"/>
    <col min="147" max="147" width="57.25" style="1257" customWidth="1"/>
    <col min="148" max="208" width="0" style="60" hidden="1" customWidth="1"/>
    <col min="209" max="16384" width="9" style="60"/>
  </cols>
  <sheetData>
    <row r="1" spans="1:147" ht="14.25" customHeight="1" x14ac:dyDescent="0.15">
      <c r="A1" s="1564" t="s">
        <v>196</v>
      </c>
      <c r="B1" s="1565"/>
      <c r="C1" s="1565"/>
      <c r="D1" s="1565"/>
      <c r="E1" s="1565"/>
      <c r="F1" s="1565"/>
      <c r="G1" s="1565"/>
      <c r="H1" s="1565"/>
      <c r="I1" s="1565"/>
      <c r="J1" s="1565"/>
      <c r="K1" s="1565"/>
      <c r="L1" s="1565"/>
      <c r="M1" s="1565"/>
      <c r="N1" s="1565"/>
      <c r="O1" s="1565"/>
      <c r="P1" s="1565"/>
      <c r="Q1" s="1565"/>
      <c r="R1" s="1565"/>
      <c r="S1" s="1565"/>
      <c r="T1" s="1565"/>
      <c r="U1" s="1565"/>
      <c r="V1" s="1565"/>
      <c r="W1" s="1565"/>
      <c r="X1" s="1565"/>
      <c r="Y1" s="1565"/>
      <c r="Z1" s="1565"/>
      <c r="AA1" s="1565"/>
      <c r="AB1" s="1565"/>
      <c r="AC1" s="1565"/>
      <c r="AD1" s="1565"/>
      <c r="AE1" s="1565"/>
      <c r="AF1" s="1565"/>
      <c r="AG1" s="1565"/>
      <c r="AH1" s="1565"/>
      <c r="AI1" s="1565"/>
      <c r="AJ1" s="1565"/>
      <c r="AK1" s="1565"/>
      <c r="AL1" s="1565"/>
      <c r="AM1" s="1565"/>
      <c r="AN1" s="1565"/>
      <c r="AO1" s="1565"/>
      <c r="AP1" s="1565"/>
      <c r="AQ1" s="1565"/>
      <c r="AR1" s="1565"/>
      <c r="AS1" s="1565"/>
      <c r="AT1" s="1565"/>
      <c r="AU1" s="1565"/>
      <c r="AV1" s="1565"/>
      <c r="AW1" s="1565"/>
      <c r="AX1" s="1565"/>
      <c r="AY1" s="1565"/>
      <c r="AZ1" s="1565"/>
      <c r="BA1" s="1565"/>
      <c r="BB1" s="1565"/>
      <c r="BC1" s="1565"/>
      <c r="BD1" s="1565"/>
      <c r="BE1" s="1565"/>
      <c r="BF1" s="1565"/>
      <c r="BG1" s="1565"/>
      <c r="BH1" s="1565"/>
      <c r="BI1" s="1565"/>
      <c r="BJ1" s="1565"/>
      <c r="BK1" s="1565"/>
      <c r="BL1" s="1565"/>
      <c r="BM1" s="1565"/>
      <c r="BN1" s="1565"/>
      <c r="BO1" s="1565"/>
      <c r="BP1" s="1565"/>
      <c r="BQ1" s="1565"/>
      <c r="BR1" s="1565"/>
      <c r="BS1" s="1565"/>
      <c r="BT1" s="1565"/>
      <c r="BU1" s="1565"/>
      <c r="BV1" s="1565"/>
      <c r="BW1" s="1565"/>
      <c r="BX1" s="1565"/>
      <c r="BY1" s="1565"/>
      <c r="BZ1" s="1565"/>
      <c r="CA1" s="1565"/>
      <c r="CB1" s="1565"/>
      <c r="CC1" s="1565"/>
      <c r="CD1" s="1565"/>
      <c r="CE1" s="1565"/>
      <c r="CF1" s="1565"/>
      <c r="CG1" s="1565"/>
      <c r="CH1" s="1565"/>
      <c r="CI1" s="1565"/>
      <c r="CJ1" s="1565"/>
      <c r="CK1" s="1565"/>
      <c r="CL1" s="1565"/>
      <c r="CM1" s="1565"/>
      <c r="CN1" s="1565"/>
      <c r="CO1" s="1565"/>
      <c r="CP1" s="1565"/>
      <c r="CQ1" s="1565"/>
      <c r="CR1" s="1565"/>
      <c r="CS1" s="1565"/>
      <c r="CT1" s="1565"/>
      <c r="CU1" s="1565"/>
      <c r="CV1" s="1565"/>
      <c r="CW1" s="1565"/>
      <c r="CX1" s="1565"/>
      <c r="CY1" s="1565"/>
      <c r="CZ1" s="1565"/>
      <c r="DA1" s="1565"/>
      <c r="DB1" s="1565"/>
      <c r="DC1" s="1565"/>
      <c r="DD1" s="1565"/>
      <c r="DE1" s="1565"/>
      <c r="DF1" s="1565"/>
      <c r="DG1" s="1565"/>
      <c r="DH1" s="1565"/>
      <c r="DI1" s="1565"/>
      <c r="DJ1" s="1565"/>
      <c r="DK1" s="1565"/>
      <c r="DL1" s="1565"/>
      <c r="DM1" s="1565"/>
      <c r="DN1" s="1565"/>
      <c r="DO1" s="1565"/>
      <c r="DP1" s="1565"/>
      <c r="DQ1" s="1565"/>
      <c r="DR1" s="1565"/>
      <c r="DS1" s="1565"/>
      <c r="DT1" s="1565"/>
      <c r="DU1" s="1565"/>
      <c r="DV1" s="1565"/>
      <c r="DW1" s="1565"/>
      <c r="DX1" s="1565"/>
      <c r="DY1" s="1565"/>
      <c r="DZ1" s="1565"/>
      <c r="EA1" s="1565"/>
      <c r="EB1" s="1565"/>
      <c r="EC1" s="1565"/>
      <c r="ED1" s="1565"/>
      <c r="EE1" s="1565"/>
      <c r="EF1" s="1565"/>
      <c r="EG1" s="1565"/>
      <c r="EH1" s="1565"/>
      <c r="EI1" s="1565"/>
      <c r="EJ1" s="1565"/>
      <c r="EK1" s="1565"/>
      <c r="EL1" s="1565"/>
      <c r="EM1" s="1565"/>
      <c r="EN1" s="1565"/>
      <c r="EO1" s="1565"/>
      <c r="EP1" s="1565"/>
      <c r="EQ1" s="1565"/>
    </row>
    <row r="2" spans="1:147" ht="13.5" customHeight="1" thickBot="1" x14ac:dyDescent="0.2">
      <c r="A2" s="1566"/>
      <c r="B2" s="1566"/>
      <c r="C2" s="1566"/>
      <c r="D2" s="1566"/>
      <c r="E2" s="1566"/>
      <c r="F2" s="1566"/>
      <c r="G2" s="1566"/>
      <c r="H2" s="1566"/>
      <c r="I2" s="1566"/>
      <c r="J2" s="1566"/>
      <c r="K2" s="1566"/>
      <c r="L2" s="1566"/>
      <c r="M2" s="1566"/>
      <c r="N2" s="1566"/>
      <c r="O2" s="1566"/>
      <c r="P2" s="1566"/>
      <c r="Q2" s="1566"/>
      <c r="R2" s="1566"/>
      <c r="S2" s="1566"/>
      <c r="T2" s="1566"/>
      <c r="U2" s="1566"/>
      <c r="V2" s="1566"/>
      <c r="W2" s="1566"/>
      <c r="X2" s="1566"/>
      <c r="Y2" s="1566"/>
      <c r="Z2" s="1566"/>
      <c r="AA2" s="1566"/>
      <c r="AB2" s="1566"/>
      <c r="AC2" s="1566"/>
      <c r="AD2" s="1566"/>
      <c r="AE2" s="1566"/>
      <c r="AF2" s="1566"/>
      <c r="AG2" s="1566"/>
      <c r="AH2" s="1566"/>
      <c r="AI2" s="1566"/>
      <c r="AJ2" s="1566"/>
      <c r="AK2" s="1566"/>
      <c r="AL2" s="1566"/>
      <c r="AM2" s="1566"/>
      <c r="AN2" s="1566"/>
      <c r="AO2" s="1566"/>
      <c r="AP2" s="1566"/>
      <c r="AQ2" s="1566"/>
      <c r="AR2" s="1566"/>
      <c r="AS2" s="1566"/>
      <c r="AT2" s="1566"/>
      <c r="AU2" s="1566"/>
      <c r="AV2" s="1566"/>
      <c r="AW2" s="1566"/>
      <c r="AX2" s="1566"/>
      <c r="AY2" s="1566"/>
      <c r="AZ2" s="1566"/>
      <c r="BA2" s="1566"/>
      <c r="BB2" s="1566"/>
      <c r="BC2" s="1566"/>
      <c r="BD2" s="1566"/>
      <c r="BE2" s="1566"/>
      <c r="BF2" s="1566"/>
      <c r="BG2" s="1566"/>
      <c r="BH2" s="1566"/>
      <c r="BI2" s="1566"/>
      <c r="BJ2" s="1566"/>
      <c r="BK2" s="1566"/>
      <c r="BL2" s="1566"/>
      <c r="BM2" s="1566"/>
      <c r="BN2" s="1566"/>
      <c r="BO2" s="1566"/>
      <c r="BP2" s="1566"/>
      <c r="BQ2" s="1566"/>
      <c r="BR2" s="1566"/>
      <c r="BS2" s="1566"/>
      <c r="BT2" s="1566"/>
      <c r="BU2" s="1566"/>
      <c r="BV2" s="1566"/>
      <c r="BW2" s="1566"/>
      <c r="BX2" s="1566"/>
      <c r="BY2" s="1566"/>
      <c r="BZ2" s="1566"/>
      <c r="CA2" s="1566"/>
      <c r="CB2" s="1566"/>
      <c r="CC2" s="1566"/>
      <c r="CD2" s="1566"/>
      <c r="CE2" s="1566"/>
      <c r="CF2" s="1566"/>
      <c r="CG2" s="1566"/>
      <c r="CH2" s="1566"/>
      <c r="CI2" s="1566"/>
      <c r="CJ2" s="1566"/>
      <c r="CK2" s="1566"/>
      <c r="CL2" s="1566"/>
      <c r="CM2" s="1566"/>
      <c r="CN2" s="1566"/>
      <c r="CO2" s="1566"/>
      <c r="CP2" s="1566"/>
      <c r="CQ2" s="1566"/>
      <c r="CR2" s="1566"/>
      <c r="CS2" s="1566"/>
      <c r="CT2" s="1566"/>
      <c r="CU2" s="1566"/>
      <c r="CV2" s="1566"/>
      <c r="CW2" s="1566"/>
      <c r="CX2" s="1566"/>
      <c r="CY2" s="1566"/>
      <c r="CZ2" s="1566"/>
      <c r="DA2" s="1566"/>
      <c r="DB2" s="1566"/>
      <c r="DC2" s="1566"/>
      <c r="DD2" s="1566"/>
      <c r="DE2" s="1566"/>
      <c r="DF2" s="1566"/>
      <c r="DG2" s="1566"/>
      <c r="DH2" s="1566"/>
      <c r="DI2" s="1566"/>
      <c r="DJ2" s="1566"/>
      <c r="DK2" s="1566"/>
      <c r="DL2" s="1566"/>
      <c r="DM2" s="1566"/>
      <c r="DN2" s="1566"/>
      <c r="DO2" s="1566"/>
      <c r="DP2" s="1566"/>
      <c r="DQ2" s="1566"/>
      <c r="DR2" s="1566"/>
      <c r="DS2" s="1566"/>
      <c r="DT2" s="1566"/>
      <c r="DU2" s="1566"/>
      <c r="DV2" s="1566"/>
      <c r="DW2" s="1566"/>
      <c r="DX2" s="1566"/>
      <c r="DY2" s="1566"/>
      <c r="DZ2" s="1566"/>
      <c r="EA2" s="1566"/>
      <c r="EB2" s="1566"/>
      <c r="EC2" s="1566"/>
      <c r="ED2" s="1566"/>
      <c r="EE2" s="1566"/>
      <c r="EF2" s="1566"/>
      <c r="EG2" s="1566"/>
      <c r="EH2" s="1566"/>
      <c r="EI2" s="1566"/>
      <c r="EJ2" s="1566"/>
      <c r="EK2" s="1566"/>
      <c r="EL2" s="1566"/>
      <c r="EM2" s="1566"/>
      <c r="EN2" s="1566"/>
      <c r="EO2" s="1566"/>
      <c r="EP2" s="1566"/>
      <c r="EQ2" s="1566"/>
    </row>
    <row r="3" spans="1:147" s="64" customFormat="1" ht="20.100000000000001" customHeight="1" x14ac:dyDescent="0.2">
      <c r="A3" s="1568" t="s">
        <v>56</v>
      </c>
      <c r="B3" s="1571" t="s">
        <v>98</v>
      </c>
      <c r="C3" s="1548"/>
      <c r="D3" s="1548"/>
      <c r="E3" s="1548"/>
      <c r="F3" s="1548"/>
      <c r="G3" s="1548"/>
      <c r="H3" s="1547" t="s">
        <v>99</v>
      </c>
      <c r="I3" s="1548"/>
      <c r="J3" s="1548"/>
      <c r="K3" s="1548"/>
      <c r="L3" s="1548"/>
      <c r="M3" s="1548"/>
      <c r="N3" s="1548"/>
      <c r="O3" s="1548"/>
      <c r="P3" s="1548"/>
      <c r="Q3" s="1548"/>
      <c r="R3" s="1548"/>
      <c r="S3" s="1548"/>
      <c r="T3" s="1547" t="s">
        <v>100</v>
      </c>
      <c r="U3" s="1548"/>
      <c r="V3" s="1548"/>
      <c r="W3" s="1548"/>
      <c r="X3" s="1548"/>
      <c r="Y3" s="1548"/>
      <c r="Z3" s="1548"/>
      <c r="AA3" s="1548"/>
      <c r="AB3" s="1548"/>
      <c r="AC3" s="1548"/>
      <c r="AD3" s="1548"/>
      <c r="AE3" s="1548"/>
      <c r="AF3" s="1548"/>
      <c r="AG3" s="1548"/>
      <c r="AH3" s="1548"/>
      <c r="AI3" s="1548"/>
      <c r="AJ3" s="1547" t="s">
        <v>101</v>
      </c>
      <c r="AK3" s="1548"/>
      <c r="AL3" s="1548"/>
      <c r="AM3" s="1548"/>
      <c r="AN3" s="1549"/>
      <c r="AO3" s="1553" t="s">
        <v>102</v>
      </c>
      <c r="AP3" s="1548"/>
      <c r="AQ3" s="1548"/>
      <c r="AR3" s="1550" t="s">
        <v>103</v>
      </c>
      <c r="AS3" s="1551"/>
      <c r="AT3" s="1550" t="s">
        <v>104</v>
      </c>
      <c r="AU3" s="1551"/>
      <c r="AV3" s="1551"/>
      <c r="AW3" s="1551"/>
      <c r="AX3" s="1551"/>
      <c r="AY3" s="1551"/>
      <c r="AZ3" s="1551"/>
      <c r="BA3" s="1551"/>
      <c r="BB3" s="1550" t="s">
        <v>55</v>
      </c>
      <c r="BC3" s="1550"/>
      <c r="BD3" s="1550"/>
      <c r="BE3" s="1550"/>
      <c r="BF3" s="1550"/>
      <c r="BG3" s="1551"/>
      <c r="BH3" s="703" t="s">
        <v>58</v>
      </c>
      <c r="BI3" s="1550" t="s">
        <v>105</v>
      </c>
      <c r="BJ3" s="1575"/>
      <c r="BK3" s="1575"/>
      <c r="BL3" s="1575"/>
      <c r="BM3" s="1575"/>
      <c r="BN3" s="1575"/>
      <c r="BO3" s="1575"/>
      <c r="BP3" s="1575"/>
      <c r="BQ3" s="1575"/>
      <c r="BR3" s="1575"/>
      <c r="BS3" s="1575"/>
      <c r="BT3" s="1575"/>
      <c r="BU3" s="1575"/>
      <c r="BV3" s="1550" t="s">
        <v>106</v>
      </c>
      <c r="BW3" s="1551"/>
      <c r="BX3" s="1551"/>
      <c r="BY3" s="1551"/>
      <c r="BZ3" s="1574"/>
      <c r="CA3" s="1550" t="s">
        <v>107</v>
      </c>
      <c r="CB3" s="1550"/>
      <c r="CC3" s="1550"/>
      <c r="CD3" s="1554" t="s">
        <v>108</v>
      </c>
      <c r="CE3" s="1550"/>
      <c r="CF3" s="1550"/>
      <c r="CG3" s="1551"/>
      <c r="CH3" s="1551"/>
      <c r="CI3" s="1551"/>
      <c r="CJ3" s="1551"/>
      <c r="CK3" s="1551"/>
      <c r="CL3" s="1551"/>
      <c r="CM3" s="1551"/>
      <c r="CN3" s="1551"/>
      <c r="CO3" s="1551"/>
      <c r="CP3" s="1551"/>
      <c r="CQ3" s="1551"/>
      <c r="CR3" s="1547" t="s">
        <v>118</v>
      </c>
      <c r="CS3" s="1553"/>
      <c r="CT3" s="1553"/>
      <c r="CU3" s="1553"/>
      <c r="CV3" s="1553"/>
      <c r="CW3" s="1553"/>
      <c r="CX3" s="1553"/>
      <c r="CY3" s="1553"/>
      <c r="CZ3" s="1553"/>
      <c r="DA3" s="1553"/>
      <c r="DB3" s="1553"/>
      <c r="DC3" s="1553"/>
      <c r="DD3" s="1554"/>
      <c r="DE3" s="1550" t="s">
        <v>119</v>
      </c>
      <c r="DF3" s="1550"/>
      <c r="DG3" s="1551"/>
      <c r="DH3" s="1551"/>
      <c r="DI3" s="1551"/>
      <c r="DJ3" s="1567" t="s">
        <v>120</v>
      </c>
      <c r="DK3" s="1551"/>
      <c r="DL3" s="1553" t="s">
        <v>109</v>
      </c>
      <c r="DM3" s="1553"/>
      <c r="DN3" s="1553"/>
      <c r="DO3" s="1561"/>
      <c r="DP3" s="1561"/>
      <c r="DQ3" s="1547" t="s">
        <v>110</v>
      </c>
      <c r="DR3" s="1562"/>
      <c r="DS3" s="1563"/>
      <c r="DT3" s="1554" t="s">
        <v>111</v>
      </c>
      <c r="DU3" s="1551"/>
      <c r="DV3" s="1551"/>
      <c r="DW3" s="1551"/>
      <c r="DX3" s="1551"/>
      <c r="DY3" s="1551"/>
      <c r="DZ3" s="1551"/>
      <c r="EA3" s="1551"/>
      <c r="EB3" s="1551"/>
      <c r="EC3" s="1551"/>
      <c r="ED3" s="1551"/>
      <c r="EE3" s="1551"/>
      <c r="EF3" s="1551"/>
      <c r="EG3" s="1551"/>
      <c r="EH3" s="1551"/>
      <c r="EI3" s="1551"/>
      <c r="EJ3" s="1551"/>
      <c r="EK3" s="1551"/>
      <c r="EL3" s="1550" t="s">
        <v>112</v>
      </c>
      <c r="EM3" s="1551"/>
      <c r="EN3" s="1551"/>
      <c r="EO3" s="1551"/>
      <c r="EP3" s="1551"/>
      <c r="EQ3" s="1544" t="s">
        <v>60</v>
      </c>
    </row>
    <row r="4" spans="1:147" s="377" customFormat="1" ht="20.100000000000001" customHeight="1" x14ac:dyDescent="0.2">
      <c r="A4" s="1569"/>
      <c r="B4" s="911" t="s">
        <v>168</v>
      </c>
      <c r="C4" s="912" t="s">
        <v>169</v>
      </c>
      <c r="D4" s="913" t="s">
        <v>170</v>
      </c>
      <c r="E4" s="914" t="s">
        <v>175</v>
      </c>
      <c r="F4" s="914" t="s">
        <v>255</v>
      </c>
      <c r="G4" s="915" t="s">
        <v>171</v>
      </c>
      <c r="H4" s="97" t="s">
        <v>1</v>
      </c>
      <c r="I4" s="99" t="s">
        <v>5</v>
      </c>
      <c r="J4" s="367" t="s">
        <v>2</v>
      </c>
      <c r="K4" s="102" t="s">
        <v>6</v>
      </c>
      <c r="L4" s="98" t="s">
        <v>4</v>
      </c>
      <c r="M4" s="1384" t="s">
        <v>277</v>
      </c>
      <c r="N4" s="391" t="s">
        <v>7</v>
      </c>
      <c r="O4" s="1379" t="s">
        <v>8</v>
      </c>
      <c r="P4" s="916" t="s">
        <v>256</v>
      </c>
      <c r="Q4" s="98" t="s">
        <v>257</v>
      </c>
      <c r="R4" s="1555" t="s">
        <v>121</v>
      </c>
      <c r="S4" s="1556"/>
      <c r="T4" s="1153" t="s">
        <v>1</v>
      </c>
      <c r="U4" s="99" t="s">
        <v>5</v>
      </c>
      <c r="V4" s="366" t="s">
        <v>2</v>
      </c>
      <c r="W4" s="369" t="s">
        <v>6</v>
      </c>
      <c r="X4" s="369" t="s">
        <v>258</v>
      </c>
      <c r="Y4" s="630" t="s">
        <v>172</v>
      </c>
      <c r="Z4" s="1230" t="s">
        <v>173</v>
      </c>
      <c r="AA4" s="95" t="s">
        <v>7</v>
      </c>
      <c r="AB4" s="1380" t="s">
        <v>8</v>
      </c>
      <c r="AC4" s="917" t="s">
        <v>3</v>
      </c>
      <c r="AD4" s="918" t="s">
        <v>9</v>
      </c>
      <c r="AE4" s="98" t="s">
        <v>257</v>
      </c>
      <c r="AF4" s="1557" t="s">
        <v>259</v>
      </c>
      <c r="AG4" s="1558"/>
      <c r="AH4" s="1559" t="s">
        <v>260</v>
      </c>
      <c r="AI4" s="1560"/>
      <c r="AJ4" s="1137" t="s">
        <v>10</v>
      </c>
      <c r="AK4" s="99" t="s">
        <v>5</v>
      </c>
      <c r="AL4" s="1381" t="s">
        <v>6</v>
      </c>
      <c r="AM4" s="1381" t="s">
        <v>7</v>
      </c>
      <c r="AN4" s="919" t="s">
        <v>3</v>
      </c>
      <c r="AO4" s="1381" t="s">
        <v>10</v>
      </c>
      <c r="AP4" s="99" t="s">
        <v>5</v>
      </c>
      <c r="AQ4" s="920" t="s">
        <v>7</v>
      </c>
      <c r="AR4" s="1381" t="s">
        <v>10</v>
      </c>
      <c r="AS4" s="774" t="s">
        <v>173</v>
      </c>
      <c r="AT4" s="1381" t="s">
        <v>10</v>
      </c>
      <c r="AU4" s="95" t="s">
        <v>13</v>
      </c>
      <c r="AV4" s="99" t="s">
        <v>5</v>
      </c>
      <c r="AW4" s="370" t="s">
        <v>15</v>
      </c>
      <c r="AX4" s="370" t="s">
        <v>16</v>
      </c>
      <c r="AY4" s="96" t="s">
        <v>17</v>
      </c>
      <c r="AZ4" s="96" t="s">
        <v>174</v>
      </c>
      <c r="BA4" s="100" t="s">
        <v>18</v>
      </c>
      <c r="BB4" s="1137" t="s">
        <v>10</v>
      </c>
      <c r="BC4" s="391" t="s">
        <v>293</v>
      </c>
      <c r="BD4" s="391" t="s">
        <v>292</v>
      </c>
      <c r="BE4" s="1336" t="s">
        <v>261</v>
      </c>
      <c r="BF4" s="1534" t="s">
        <v>294</v>
      </c>
      <c r="BG4" s="101" t="s">
        <v>173</v>
      </c>
      <c r="BH4" s="920" t="s">
        <v>262</v>
      </c>
      <c r="BI4" s="1381" t="s">
        <v>262</v>
      </c>
      <c r="BJ4" s="99" t="s">
        <v>5</v>
      </c>
      <c r="BK4" s="370" t="s">
        <v>2</v>
      </c>
      <c r="BL4" s="95" t="s">
        <v>6</v>
      </c>
      <c r="BM4" s="95" t="s">
        <v>258</v>
      </c>
      <c r="BN4" s="95" t="s">
        <v>7</v>
      </c>
      <c r="BO4" s="95" t="s">
        <v>172</v>
      </c>
      <c r="BP4" s="1380" t="s">
        <v>173</v>
      </c>
      <c r="BQ4" s="375" t="s">
        <v>8</v>
      </c>
      <c r="BR4" s="917" t="s">
        <v>263</v>
      </c>
      <c r="BS4" s="917" t="s">
        <v>264</v>
      </c>
      <c r="BT4" s="369" t="s">
        <v>3</v>
      </c>
      <c r="BU4" s="371" t="s">
        <v>265</v>
      </c>
      <c r="BV4" s="921" t="s">
        <v>10</v>
      </c>
      <c r="BW4" s="1542" t="s">
        <v>19</v>
      </c>
      <c r="BX4" s="1543"/>
      <c r="BY4" s="96" t="s">
        <v>266</v>
      </c>
      <c r="BZ4" s="1161" t="s">
        <v>14</v>
      </c>
      <c r="CA4" s="372" t="s">
        <v>22</v>
      </c>
      <c r="CB4" s="98" t="s">
        <v>23</v>
      </c>
      <c r="CC4" s="100" t="s">
        <v>24</v>
      </c>
      <c r="CD4" s="1381" t="s">
        <v>10</v>
      </c>
      <c r="CE4" s="1572" t="s">
        <v>267</v>
      </c>
      <c r="CF4" s="1573"/>
      <c r="CG4" s="1542" t="s">
        <v>11</v>
      </c>
      <c r="CH4" s="1543"/>
      <c r="CI4" s="1542" t="s">
        <v>12</v>
      </c>
      <c r="CJ4" s="1543"/>
      <c r="CK4" s="99" t="s">
        <v>5</v>
      </c>
      <c r="CL4" s="95" t="s">
        <v>6</v>
      </c>
      <c r="CM4" s="917" t="s">
        <v>3</v>
      </c>
      <c r="CN4" s="917" t="s">
        <v>268</v>
      </c>
      <c r="CO4" s="369" t="s">
        <v>257</v>
      </c>
      <c r="CP4" s="1540" t="s">
        <v>296</v>
      </c>
      <c r="CQ4" s="1161" t="s">
        <v>14</v>
      </c>
      <c r="CR4" s="1369" t="s">
        <v>1</v>
      </c>
      <c r="CS4" s="1381" t="s">
        <v>10</v>
      </c>
      <c r="CT4" s="1542" t="s">
        <v>269</v>
      </c>
      <c r="CU4" s="1552"/>
      <c r="CV4" s="1543"/>
      <c r="CW4" s="102" t="s">
        <v>270</v>
      </c>
      <c r="CX4" s="95" t="s">
        <v>271</v>
      </c>
      <c r="CY4" s="369" t="s">
        <v>272</v>
      </c>
      <c r="CZ4" s="99" t="s">
        <v>5</v>
      </c>
      <c r="DA4" s="95" t="s">
        <v>6</v>
      </c>
      <c r="DB4" s="96" t="s">
        <v>14</v>
      </c>
      <c r="DC4" s="369" t="s">
        <v>257</v>
      </c>
      <c r="DD4" s="774" t="s">
        <v>25</v>
      </c>
      <c r="DE4" s="1381" t="s">
        <v>10</v>
      </c>
      <c r="DF4" s="923" t="s">
        <v>5</v>
      </c>
      <c r="DG4" s="95" t="s">
        <v>6</v>
      </c>
      <c r="DH4" s="924" t="s">
        <v>258</v>
      </c>
      <c r="DI4" s="922" t="s">
        <v>14</v>
      </c>
      <c r="DJ4" s="1154" t="s">
        <v>14</v>
      </c>
      <c r="DK4" s="1339" t="s">
        <v>25</v>
      </c>
      <c r="DL4" s="958" t="s">
        <v>10</v>
      </c>
      <c r="DM4" s="1448" t="s">
        <v>273</v>
      </c>
      <c r="DN4" s="99" t="s">
        <v>274</v>
      </c>
      <c r="DO4" s="98" t="s">
        <v>6</v>
      </c>
      <c r="DP4" s="1379" t="s">
        <v>14</v>
      </c>
      <c r="DQ4" s="1153" t="s">
        <v>10</v>
      </c>
      <c r="DR4" s="98" t="s">
        <v>6</v>
      </c>
      <c r="DS4" s="100" t="s">
        <v>14</v>
      </c>
      <c r="DT4" s="368" t="s">
        <v>275</v>
      </c>
      <c r="DU4" s="99" t="s">
        <v>169</v>
      </c>
      <c r="DV4" s="99" t="s">
        <v>5</v>
      </c>
      <c r="DW4" s="370" t="s">
        <v>2</v>
      </c>
      <c r="DX4" s="95" t="s">
        <v>6</v>
      </c>
      <c r="DY4" s="102" t="s">
        <v>258</v>
      </c>
      <c r="DZ4" s="369" t="s">
        <v>276</v>
      </c>
      <c r="EA4" s="630" t="s">
        <v>172</v>
      </c>
      <c r="EB4" s="99" t="s">
        <v>278</v>
      </c>
      <c r="EC4" s="1482" t="s">
        <v>279</v>
      </c>
      <c r="ED4" s="95" t="s">
        <v>7</v>
      </c>
      <c r="EE4" s="1380" t="s">
        <v>176</v>
      </c>
      <c r="EF4" s="375" t="s">
        <v>8</v>
      </c>
      <c r="EG4" s="375" t="s">
        <v>171</v>
      </c>
      <c r="EH4" s="98" t="s">
        <v>3</v>
      </c>
      <c r="EI4" s="924" t="s">
        <v>263</v>
      </c>
      <c r="EJ4" s="924" t="s">
        <v>264</v>
      </c>
      <c r="EK4" s="376" t="s">
        <v>257</v>
      </c>
      <c r="EL4" s="1381" t="s">
        <v>10</v>
      </c>
      <c r="EM4" s="925" t="s">
        <v>14</v>
      </c>
      <c r="EN4" s="925" t="s">
        <v>21</v>
      </c>
      <c r="EO4" s="1384" t="s">
        <v>280</v>
      </c>
      <c r="EP4" s="926" t="s">
        <v>20</v>
      </c>
      <c r="EQ4" s="1545"/>
    </row>
    <row r="5" spans="1:147" s="377" customFormat="1" ht="20.100000000000001" customHeight="1" x14ac:dyDescent="0.15">
      <c r="A5" s="1569"/>
      <c r="B5" s="766" t="s">
        <v>70</v>
      </c>
      <c r="C5" s="865" t="s">
        <v>27</v>
      </c>
      <c r="D5" s="745" t="s">
        <v>29</v>
      </c>
      <c r="E5" s="746" t="s">
        <v>29</v>
      </c>
      <c r="F5" s="746" t="s">
        <v>29</v>
      </c>
      <c r="G5" s="747" t="s">
        <v>29</v>
      </c>
      <c r="H5" s="97" t="s">
        <v>70</v>
      </c>
      <c r="I5" s="99" t="s">
        <v>27</v>
      </c>
      <c r="J5" s="367" t="s">
        <v>28</v>
      </c>
      <c r="K5" s="102" t="s">
        <v>29</v>
      </c>
      <c r="L5" s="98" t="s">
        <v>29</v>
      </c>
      <c r="M5" s="830" t="s">
        <v>29</v>
      </c>
      <c r="N5" s="391" t="s">
        <v>29</v>
      </c>
      <c r="O5" s="98" t="s">
        <v>29</v>
      </c>
      <c r="P5" s="391" t="s">
        <v>29</v>
      </c>
      <c r="Q5" s="98" t="s">
        <v>71</v>
      </c>
      <c r="R5" s="670" t="s">
        <v>122</v>
      </c>
      <c r="S5" s="750" t="s">
        <v>123</v>
      </c>
      <c r="T5" s="368" t="s">
        <v>70</v>
      </c>
      <c r="U5" s="99" t="s">
        <v>27</v>
      </c>
      <c r="V5" s="366" t="s">
        <v>28</v>
      </c>
      <c r="W5" s="369" t="s">
        <v>29</v>
      </c>
      <c r="X5" s="369" t="s">
        <v>29</v>
      </c>
      <c r="Y5" s="630" t="s">
        <v>29</v>
      </c>
      <c r="Z5" s="1231" t="s">
        <v>29</v>
      </c>
      <c r="AA5" s="95" t="s">
        <v>29</v>
      </c>
      <c r="AB5" s="95" t="s">
        <v>29</v>
      </c>
      <c r="AC5" s="369" t="s">
        <v>29</v>
      </c>
      <c r="AD5" s="370" t="s">
        <v>29</v>
      </c>
      <c r="AE5" s="98" t="s">
        <v>71</v>
      </c>
      <c r="AF5" s="670" t="s">
        <v>122</v>
      </c>
      <c r="AG5" s="743" t="s">
        <v>123</v>
      </c>
      <c r="AH5" s="738" t="s">
        <v>151</v>
      </c>
      <c r="AI5" s="739" t="s">
        <v>150</v>
      </c>
      <c r="AJ5" s="1138" t="s">
        <v>72</v>
      </c>
      <c r="AK5" s="99" t="s">
        <v>27</v>
      </c>
      <c r="AL5" s="95" t="s">
        <v>29</v>
      </c>
      <c r="AM5" s="95" t="s">
        <v>29</v>
      </c>
      <c r="AN5" s="100" t="s">
        <v>29</v>
      </c>
      <c r="AO5" s="707" t="s">
        <v>72</v>
      </c>
      <c r="AP5" s="99" t="s">
        <v>27</v>
      </c>
      <c r="AQ5" s="101" t="s">
        <v>29</v>
      </c>
      <c r="AR5" s="707" t="s">
        <v>31</v>
      </c>
      <c r="AS5" s="774" t="s">
        <v>29</v>
      </c>
      <c r="AT5" s="707" t="s">
        <v>72</v>
      </c>
      <c r="AU5" s="95" t="s">
        <v>73</v>
      </c>
      <c r="AV5" s="99" t="s">
        <v>27</v>
      </c>
      <c r="AW5" s="370" t="s">
        <v>29</v>
      </c>
      <c r="AX5" s="370" t="s">
        <v>29</v>
      </c>
      <c r="AY5" s="725" t="s">
        <v>26</v>
      </c>
      <c r="AZ5" s="96" t="s">
        <v>26</v>
      </c>
      <c r="BA5" s="736" t="s">
        <v>117</v>
      </c>
      <c r="BB5" s="1138" t="s">
        <v>31</v>
      </c>
      <c r="BC5" s="1514" t="s">
        <v>208</v>
      </c>
      <c r="BD5" s="1514" t="s">
        <v>208</v>
      </c>
      <c r="BE5" s="707" t="s">
        <v>205</v>
      </c>
      <c r="BF5" s="1535" t="s">
        <v>295</v>
      </c>
      <c r="BG5" s="101" t="s">
        <v>29</v>
      </c>
      <c r="BH5" s="734" t="s">
        <v>72</v>
      </c>
      <c r="BI5" s="707" t="s">
        <v>72</v>
      </c>
      <c r="BJ5" s="99" t="s">
        <v>75</v>
      </c>
      <c r="BK5" s="370" t="s">
        <v>28</v>
      </c>
      <c r="BL5" s="95" t="s">
        <v>29</v>
      </c>
      <c r="BM5" s="714" t="s">
        <v>29</v>
      </c>
      <c r="BN5" s="95" t="s">
        <v>29</v>
      </c>
      <c r="BO5" s="95" t="s">
        <v>29</v>
      </c>
      <c r="BP5" s="95" t="s">
        <v>29</v>
      </c>
      <c r="BQ5" s="375" t="s">
        <v>29</v>
      </c>
      <c r="BR5" s="369" t="s">
        <v>29</v>
      </c>
      <c r="BS5" s="369" t="s">
        <v>29</v>
      </c>
      <c r="BT5" s="369" t="s">
        <v>29</v>
      </c>
      <c r="BU5" s="371" t="s">
        <v>76</v>
      </c>
      <c r="BV5" s="732" t="s">
        <v>31</v>
      </c>
      <c r="BW5" s="718" t="s">
        <v>77</v>
      </c>
      <c r="BX5" s="725" t="s">
        <v>26</v>
      </c>
      <c r="BY5" s="725" t="s">
        <v>26</v>
      </c>
      <c r="BZ5" s="1162" t="s">
        <v>26</v>
      </c>
      <c r="CA5" s="372" t="s">
        <v>70</v>
      </c>
      <c r="CB5" s="98" t="s">
        <v>70</v>
      </c>
      <c r="CC5" s="100" t="s">
        <v>33</v>
      </c>
      <c r="CD5" s="707" t="s">
        <v>31</v>
      </c>
      <c r="CE5" s="373" t="s">
        <v>30</v>
      </c>
      <c r="CF5" s="730" t="s">
        <v>29</v>
      </c>
      <c r="CG5" s="373" t="s">
        <v>30</v>
      </c>
      <c r="CH5" s="730" t="s">
        <v>29</v>
      </c>
      <c r="CI5" s="374" t="s">
        <v>30</v>
      </c>
      <c r="CJ5" s="714" t="s">
        <v>29</v>
      </c>
      <c r="CK5" s="99" t="s">
        <v>289</v>
      </c>
      <c r="CL5" s="95" t="s">
        <v>29</v>
      </c>
      <c r="CM5" s="369" t="s">
        <v>29</v>
      </c>
      <c r="CN5" s="369" t="s">
        <v>145</v>
      </c>
      <c r="CO5" s="369" t="s">
        <v>71</v>
      </c>
      <c r="CP5" s="917" t="s">
        <v>297</v>
      </c>
      <c r="CQ5" s="1162" t="s">
        <v>26</v>
      </c>
      <c r="CR5" s="1370" t="s">
        <v>70</v>
      </c>
      <c r="CS5" s="707" t="s">
        <v>32</v>
      </c>
      <c r="CT5" s="102" t="s">
        <v>34</v>
      </c>
      <c r="CU5" s="102" t="s">
        <v>207</v>
      </c>
      <c r="CV5" s="725" t="s">
        <v>26</v>
      </c>
      <c r="CW5" s="102" t="s">
        <v>35</v>
      </c>
      <c r="CX5" s="714" t="s">
        <v>36</v>
      </c>
      <c r="CY5" s="728" t="s">
        <v>29</v>
      </c>
      <c r="CZ5" s="99" t="s">
        <v>27</v>
      </c>
      <c r="DA5" s="95" t="s">
        <v>29</v>
      </c>
      <c r="DB5" s="725" t="s">
        <v>26</v>
      </c>
      <c r="DC5" s="369" t="s">
        <v>71</v>
      </c>
      <c r="DD5" s="727"/>
      <c r="DE5" s="707" t="s">
        <v>32</v>
      </c>
      <c r="DF5" s="841" t="s">
        <v>75</v>
      </c>
      <c r="DG5" s="95" t="s">
        <v>29</v>
      </c>
      <c r="DH5" s="837" t="s">
        <v>29</v>
      </c>
      <c r="DI5" s="722" t="s">
        <v>26</v>
      </c>
      <c r="DJ5" s="1154" t="s">
        <v>26</v>
      </c>
      <c r="DK5" s="1340"/>
      <c r="DL5" s="956" t="s">
        <v>32</v>
      </c>
      <c r="DM5" s="97" t="s">
        <v>206</v>
      </c>
      <c r="DN5" s="1348" t="s">
        <v>29</v>
      </c>
      <c r="DO5" s="98" t="s">
        <v>29</v>
      </c>
      <c r="DP5" s="1136" t="s">
        <v>26</v>
      </c>
      <c r="DQ5" s="1153" t="s">
        <v>32</v>
      </c>
      <c r="DR5" s="98" t="s">
        <v>29</v>
      </c>
      <c r="DS5" s="100" t="s">
        <v>26</v>
      </c>
      <c r="DT5" s="368" t="s">
        <v>70</v>
      </c>
      <c r="DU5" s="707" t="s">
        <v>75</v>
      </c>
      <c r="DV5" s="94" t="s">
        <v>75</v>
      </c>
      <c r="DW5" s="370" t="s">
        <v>28</v>
      </c>
      <c r="DX5" s="95" t="s">
        <v>29</v>
      </c>
      <c r="DY5" s="102" t="s">
        <v>29</v>
      </c>
      <c r="DZ5" s="720" t="s">
        <v>29</v>
      </c>
      <c r="EA5" s="630" t="s">
        <v>29</v>
      </c>
      <c r="EB5" s="718" t="s">
        <v>29</v>
      </c>
      <c r="EC5" s="630" t="s">
        <v>29</v>
      </c>
      <c r="ED5" s="95" t="s">
        <v>74</v>
      </c>
      <c r="EE5" s="714" t="s">
        <v>29</v>
      </c>
      <c r="EF5" s="375" t="s">
        <v>29</v>
      </c>
      <c r="EG5" s="716" t="s">
        <v>29</v>
      </c>
      <c r="EH5" s="98" t="s">
        <v>29</v>
      </c>
      <c r="EI5" s="102" t="s">
        <v>29</v>
      </c>
      <c r="EJ5" s="102" t="s">
        <v>29</v>
      </c>
      <c r="EK5" s="376" t="s">
        <v>71</v>
      </c>
      <c r="EL5" s="707" t="s">
        <v>31</v>
      </c>
      <c r="EM5" s="708" t="s">
        <v>26</v>
      </c>
      <c r="EN5" s="708" t="s">
        <v>26</v>
      </c>
      <c r="EO5" s="708" t="s">
        <v>26</v>
      </c>
      <c r="EP5" s="709" t="s">
        <v>26</v>
      </c>
      <c r="EQ5" s="1545"/>
    </row>
    <row r="6" spans="1:147" s="377" customFormat="1" ht="20.100000000000001" customHeight="1" thickBot="1" x14ac:dyDescent="0.2">
      <c r="A6" s="1570"/>
      <c r="B6" s="767">
        <v>15000</v>
      </c>
      <c r="C6" s="866" t="s">
        <v>37</v>
      </c>
      <c r="D6" s="748" t="s">
        <v>54</v>
      </c>
      <c r="E6" s="715" t="s">
        <v>79</v>
      </c>
      <c r="F6" s="932" t="s">
        <v>82</v>
      </c>
      <c r="G6" s="749" t="s">
        <v>80</v>
      </c>
      <c r="H6" s="384" t="s">
        <v>38</v>
      </c>
      <c r="I6" s="379" t="s">
        <v>81</v>
      </c>
      <c r="J6" s="380" t="s">
        <v>38</v>
      </c>
      <c r="K6" s="381" t="s">
        <v>38</v>
      </c>
      <c r="L6" s="385" t="s">
        <v>38</v>
      </c>
      <c r="M6" s="385" t="s">
        <v>38</v>
      </c>
      <c r="N6" s="385" t="s">
        <v>38</v>
      </c>
      <c r="O6" s="385" t="s">
        <v>38</v>
      </c>
      <c r="P6" s="385" t="s">
        <v>38</v>
      </c>
      <c r="Q6" s="385" t="s">
        <v>38</v>
      </c>
      <c r="R6" s="682">
        <v>6.5</v>
      </c>
      <c r="S6" s="723">
        <v>1</v>
      </c>
      <c r="T6" s="378">
        <v>15000</v>
      </c>
      <c r="U6" s="379" t="s">
        <v>81</v>
      </c>
      <c r="V6" s="380" t="s">
        <v>78</v>
      </c>
      <c r="W6" s="383" t="s">
        <v>38</v>
      </c>
      <c r="X6" s="383" t="s">
        <v>54</v>
      </c>
      <c r="Y6" s="631" t="s">
        <v>79</v>
      </c>
      <c r="Z6" s="1232" t="s">
        <v>38</v>
      </c>
      <c r="AA6" s="382" t="s">
        <v>82</v>
      </c>
      <c r="AB6" s="386" t="s">
        <v>80</v>
      </c>
      <c r="AC6" s="385" t="s">
        <v>38</v>
      </c>
      <c r="AD6" s="104" t="s">
        <v>83</v>
      </c>
      <c r="AE6" s="385" t="s">
        <v>84</v>
      </c>
      <c r="AF6" s="800">
        <v>6.5</v>
      </c>
      <c r="AG6" s="744">
        <v>1</v>
      </c>
      <c r="AH6" s="768">
        <v>1</v>
      </c>
      <c r="AI6" s="740">
        <v>1</v>
      </c>
      <c r="AJ6" s="1139">
        <v>0.19</v>
      </c>
      <c r="AK6" s="103" t="s">
        <v>39</v>
      </c>
      <c r="AL6" s="385" t="s">
        <v>38</v>
      </c>
      <c r="AM6" s="385" t="s">
        <v>38</v>
      </c>
      <c r="AN6" s="1489" t="s">
        <v>38</v>
      </c>
      <c r="AO6" s="737">
        <v>0.95</v>
      </c>
      <c r="AP6" s="385" t="s">
        <v>38</v>
      </c>
      <c r="AQ6" s="1490" t="s">
        <v>38</v>
      </c>
      <c r="AR6" s="1139">
        <v>0.25</v>
      </c>
      <c r="AS6" s="775" t="s">
        <v>85</v>
      </c>
      <c r="AT6" s="710">
        <v>0.5</v>
      </c>
      <c r="AU6" s="385" t="s">
        <v>38</v>
      </c>
      <c r="AV6" s="379" t="s">
        <v>81</v>
      </c>
      <c r="AW6" s="385" t="s">
        <v>38</v>
      </c>
      <c r="AX6" s="385" t="s">
        <v>38</v>
      </c>
      <c r="AY6" s="1491" t="s">
        <v>38</v>
      </c>
      <c r="AZ6" s="385" t="s">
        <v>38</v>
      </c>
      <c r="BA6" s="1492" t="s">
        <v>38</v>
      </c>
      <c r="BB6" s="1291">
        <v>0.19</v>
      </c>
      <c r="BC6" s="1515" t="s">
        <v>38</v>
      </c>
      <c r="BD6" s="1515"/>
      <c r="BE6" s="1491" t="s">
        <v>38</v>
      </c>
      <c r="BF6" s="1536"/>
      <c r="BG6" s="387" t="s">
        <v>57</v>
      </c>
      <c r="BH6" s="735">
        <v>0.31</v>
      </c>
      <c r="BI6" s="710">
        <v>0.21</v>
      </c>
      <c r="BJ6" s="379" t="s">
        <v>81</v>
      </c>
      <c r="BK6" s="385" t="s">
        <v>38</v>
      </c>
      <c r="BL6" s="385" t="s">
        <v>38</v>
      </c>
      <c r="BM6" s="1491" t="s">
        <v>38</v>
      </c>
      <c r="BN6" s="382" t="s">
        <v>86</v>
      </c>
      <c r="BO6" s="382" t="s">
        <v>85</v>
      </c>
      <c r="BP6" s="382" t="s">
        <v>136</v>
      </c>
      <c r="BQ6" s="385" t="s">
        <v>38</v>
      </c>
      <c r="BR6" s="385" t="s">
        <v>38</v>
      </c>
      <c r="BS6" s="385" t="s">
        <v>38</v>
      </c>
      <c r="BT6" s="385" t="s">
        <v>38</v>
      </c>
      <c r="BU6" s="385" t="s">
        <v>38</v>
      </c>
      <c r="BV6" s="733">
        <f t="shared" ref="BV6:BV69" si="0">AO6+AR6+AT6+BB6+BH6+BI6</f>
        <v>2.4099999999999997</v>
      </c>
      <c r="BW6" s="729">
        <v>1</v>
      </c>
      <c r="BX6" s="726">
        <v>1</v>
      </c>
      <c r="BY6" s="1491" t="s">
        <v>38</v>
      </c>
      <c r="BZ6" s="1492" t="s">
        <v>38</v>
      </c>
      <c r="CA6" s="384" t="s">
        <v>38</v>
      </c>
      <c r="CB6" s="385" t="s">
        <v>38</v>
      </c>
      <c r="CC6" s="1489" t="s">
        <v>38</v>
      </c>
      <c r="CD6" s="710">
        <v>0.18</v>
      </c>
      <c r="CE6" s="385" t="s">
        <v>38</v>
      </c>
      <c r="CF6" s="731" t="s">
        <v>68</v>
      </c>
      <c r="CG6" s="385" t="s">
        <v>38</v>
      </c>
      <c r="CH6" s="731" t="s">
        <v>68</v>
      </c>
      <c r="CI6" s="385" t="s">
        <v>38</v>
      </c>
      <c r="CJ6" s="715" t="s">
        <v>68</v>
      </c>
      <c r="CK6" s="379" t="s">
        <v>81</v>
      </c>
      <c r="CL6" s="385" t="s">
        <v>38</v>
      </c>
      <c r="CM6" s="385" t="s">
        <v>38</v>
      </c>
      <c r="CN6" s="385" t="s">
        <v>38</v>
      </c>
      <c r="CO6" s="383" t="s">
        <v>87</v>
      </c>
      <c r="CP6" s="383"/>
      <c r="CQ6" s="1491" t="s">
        <v>38</v>
      </c>
      <c r="CR6" s="1371">
        <v>15000</v>
      </c>
      <c r="CS6" s="710">
        <v>2.7</v>
      </c>
      <c r="CT6" s="381">
        <v>80</v>
      </c>
      <c r="CU6" s="381">
        <v>150</v>
      </c>
      <c r="CV6" s="1491" t="s">
        <v>38</v>
      </c>
      <c r="CW6" s="381">
        <v>600</v>
      </c>
      <c r="CX6" s="715">
        <v>7.5</v>
      </c>
      <c r="CY6" s="729">
        <v>150</v>
      </c>
      <c r="CZ6" s="379" t="s">
        <v>81</v>
      </c>
      <c r="DA6" s="385" t="s">
        <v>38</v>
      </c>
      <c r="DB6" s="1491" t="s">
        <v>38</v>
      </c>
      <c r="DC6" s="385" t="s">
        <v>38</v>
      </c>
      <c r="DD6" s="1492" t="s">
        <v>38</v>
      </c>
      <c r="DE6" s="724">
        <v>4</v>
      </c>
      <c r="DF6" s="800" t="s">
        <v>69</v>
      </c>
      <c r="DG6" s="385" t="s">
        <v>38</v>
      </c>
      <c r="DH6" s="1491" t="s">
        <v>38</v>
      </c>
      <c r="DI6" s="1492" t="s">
        <v>38</v>
      </c>
      <c r="DJ6" s="384" t="s">
        <v>38</v>
      </c>
      <c r="DK6" s="1491" t="s">
        <v>38</v>
      </c>
      <c r="DL6" s="1291">
        <f>312/(15000/24)</f>
        <v>0.49919999999999998</v>
      </c>
      <c r="DM6" s="910">
        <v>180</v>
      </c>
      <c r="DN6" s="724">
        <v>30</v>
      </c>
      <c r="DO6" s="385" t="s">
        <v>38</v>
      </c>
      <c r="DP6" s="1490" t="s">
        <v>38</v>
      </c>
      <c r="DQ6" s="1493" t="s">
        <v>38</v>
      </c>
      <c r="DR6" s="385" t="s">
        <v>38</v>
      </c>
      <c r="DS6" s="1489" t="s">
        <v>38</v>
      </c>
      <c r="DT6" s="378">
        <v>15000</v>
      </c>
      <c r="DU6" s="719" t="s">
        <v>81</v>
      </c>
      <c r="DV6" s="379" t="s">
        <v>81</v>
      </c>
      <c r="DW6" s="385" t="s">
        <v>38</v>
      </c>
      <c r="DX6" s="385" t="s">
        <v>38</v>
      </c>
      <c r="DY6" s="381" t="s">
        <v>88</v>
      </c>
      <c r="DZ6" s="721" t="s">
        <v>89</v>
      </c>
      <c r="EA6" s="631" t="s">
        <v>85</v>
      </c>
      <c r="EB6" s="719" t="s">
        <v>85</v>
      </c>
      <c r="EC6" s="631" t="s">
        <v>38</v>
      </c>
      <c r="ED6" s="379" t="s">
        <v>90</v>
      </c>
      <c r="EE6" s="715" t="s">
        <v>90</v>
      </c>
      <c r="EF6" s="389" t="s">
        <v>91</v>
      </c>
      <c r="EG6" s="717" t="s">
        <v>91</v>
      </c>
      <c r="EH6" s="379" t="s">
        <v>92</v>
      </c>
      <c r="EI6" s="385" t="s">
        <v>38</v>
      </c>
      <c r="EJ6" s="385" t="s">
        <v>38</v>
      </c>
      <c r="EK6" s="388" t="s">
        <v>93</v>
      </c>
      <c r="EL6" s="710">
        <v>2.8</v>
      </c>
      <c r="EM6" s="711"/>
      <c r="EN6" s="711"/>
      <c r="EO6" s="712"/>
      <c r="EP6" s="713"/>
      <c r="EQ6" s="1546"/>
    </row>
    <row r="7" spans="1:147" s="143" customFormat="1" ht="15" customHeight="1" x14ac:dyDescent="0.15">
      <c r="A7" s="105">
        <v>43831</v>
      </c>
      <c r="B7" s="335">
        <f>企业!B311</f>
        <v>3962</v>
      </c>
      <c r="C7" s="867">
        <v>6.98</v>
      </c>
      <c r="D7" s="652"/>
      <c r="E7" s="353">
        <v>6.23</v>
      </c>
      <c r="F7" s="928"/>
      <c r="G7" s="653">
        <v>0.9</v>
      </c>
      <c r="H7" s="110"/>
      <c r="I7" s="111">
        <v>4.5</v>
      </c>
      <c r="J7" s="112">
        <v>10070</v>
      </c>
      <c r="K7" s="625">
        <v>90.3</v>
      </c>
      <c r="L7" s="113">
        <v>545</v>
      </c>
      <c r="M7" s="831"/>
      <c r="N7" s="826">
        <v>166.4</v>
      </c>
      <c r="O7" s="114"/>
      <c r="P7" s="392"/>
      <c r="Q7" s="114"/>
      <c r="R7" s="683"/>
      <c r="S7" s="607"/>
      <c r="T7" s="106">
        <v>3962</v>
      </c>
      <c r="U7" s="111">
        <v>7.65</v>
      </c>
      <c r="V7" s="112">
        <v>4450</v>
      </c>
      <c r="W7" s="115">
        <v>28.6</v>
      </c>
      <c r="X7" s="109">
        <v>78</v>
      </c>
      <c r="Y7" s="809">
        <v>7.5</v>
      </c>
      <c r="Z7" s="1233"/>
      <c r="AA7" s="116">
        <v>24.4</v>
      </c>
      <c r="AB7" s="117"/>
      <c r="AC7" s="109"/>
      <c r="AD7" s="118"/>
      <c r="AE7" s="114">
        <v>10</v>
      </c>
      <c r="AF7" s="801"/>
      <c r="AG7" s="692"/>
      <c r="AH7" s="344">
        <f t="shared" ref="AH7:AH38" si="1">T7/15000</f>
        <v>0.26413333333333333</v>
      </c>
      <c r="AI7" s="741">
        <f t="shared" ref="AI7:AI38" si="2">T7*X7/1000/7500</f>
        <v>4.12048E-2</v>
      </c>
      <c r="AJ7" s="1140">
        <f t="shared" ref="AJ7:AJ30" si="3">2826/T7</f>
        <v>0.71327612317011613</v>
      </c>
      <c r="AK7" s="107">
        <v>7.32</v>
      </c>
      <c r="AL7" s="119">
        <v>22.6</v>
      </c>
      <c r="AM7" s="119">
        <v>23.5</v>
      </c>
      <c r="AN7" s="120"/>
      <c r="AO7" s="353">
        <f t="shared" ref="AO7:AO30" si="4">14312/T7</f>
        <v>3.6123170116102976</v>
      </c>
      <c r="AP7" s="107">
        <v>7.48</v>
      </c>
      <c r="AQ7" s="145">
        <v>18.100000000000001</v>
      </c>
      <c r="AR7" s="353">
        <f t="shared" ref="AR7:AR30" si="5">3750/T7</f>
        <v>0.94649167087329633</v>
      </c>
      <c r="AS7" s="776"/>
      <c r="AT7" s="353">
        <f t="shared" ref="AT7:AT30" si="6">7500/T7</f>
        <v>1.8929833417465927</v>
      </c>
      <c r="AU7" s="117">
        <v>17</v>
      </c>
      <c r="AV7" s="111"/>
      <c r="AW7" s="118"/>
      <c r="AX7" s="118"/>
      <c r="AY7" s="340"/>
      <c r="AZ7" s="125">
        <v>0.3</v>
      </c>
      <c r="BA7" s="607"/>
      <c r="BB7" s="360">
        <f t="shared" ref="BB7:BB30" si="7">2812.5/T7</f>
        <v>0.70986875315497222</v>
      </c>
      <c r="BC7" s="1516">
        <v>831.32657874999995</v>
      </c>
      <c r="BD7" s="1532">
        <v>100</v>
      </c>
      <c r="BE7" s="1533">
        <f>1000*BD7*1.066/T7+1000*BC7*1.5/T7</f>
        <v>341.64307625567892</v>
      </c>
      <c r="BF7" s="1537">
        <f>BE7/AA7</f>
        <v>14.00176542031471</v>
      </c>
      <c r="BG7" s="1524"/>
      <c r="BH7" s="653">
        <f t="shared" ref="BH7:BH30" si="8">4687.5/T7</f>
        <v>1.1831145885916203</v>
      </c>
      <c r="BI7" s="353">
        <f t="shared" ref="BI7:BI30" si="9">3165/T7</f>
        <v>0.79883897021706207</v>
      </c>
      <c r="BJ7" s="128">
        <v>7.33</v>
      </c>
      <c r="BK7" s="129">
        <v>4360</v>
      </c>
      <c r="BL7" s="130">
        <v>22.9</v>
      </c>
      <c r="BM7" s="784">
        <f>BL7*3</f>
        <v>68.699999999999989</v>
      </c>
      <c r="BN7" s="130">
        <v>10.8</v>
      </c>
      <c r="BO7" s="130">
        <v>3.4</v>
      </c>
      <c r="BP7" s="117"/>
      <c r="BQ7" s="1220"/>
      <c r="BR7" s="131"/>
      <c r="BS7" s="131"/>
      <c r="BT7" s="131"/>
      <c r="BU7" s="132"/>
      <c r="BV7" s="362">
        <f t="shared" si="0"/>
        <v>9.143614336193842</v>
      </c>
      <c r="BW7" s="343">
        <f>X7/1000/BV7</f>
        <v>8.5305435172661273E-3</v>
      </c>
      <c r="BX7" s="340">
        <f>BW7/1</f>
        <v>8.5305435172661273E-3</v>
      </c>
      <c r="BY7" s="340">
        <f>1-BN7/AA7</f>
        <v>0.55737704918032782</v>
      </c>
      <c r="BZ7" s="1145">
        <f>1-BL7/W7</f>
        <v>0.19930069930069938</v>
      </c>
      <c r="CA7" s="133">
        <v>2880</v>
      </c>
      <c r="CB7" s="114"/>
      <c r="CC7" s="126"/>
      <c r="CD7" s="353">
        <f t="shared" ref="CD7:CD30" si="10">2659/T7</f>
        <v>0.671125694093892</v>
      </c>
      <c r="CE7" s="108"/>
      <c r="CF7" s="353"/>
      <c r="CG7" s="134">
        <v>2491.5899999999997</v>
      </c>
      <c r="CH7" s="346">
        <f t="shared" ref="CH7:CH21" si="11">1000*CG7*10%/T7</f>
        <v>62.887178192831897</v>
      </c>
      <c r="CI7" s="117">
        <v>7</v>
      </c>
      <c r="CJ7" s="348">
        <f t="shared" ref="CJ7:CJ29" si="12">1000*CI7/T7</f>
        <v>1.7667844522968197</v>
      </c>
      <c r="CK7" s="123">
        <v>7.25</v>
      </c>
      <c r="CL7" s="117">
        <v>14.9</v>
      </c>
      <c r="CM7" s="109"/>
      <c r="CN7" s="109"/>
      <c r="CO7" s="109"/>
      <c r="CP7" s="131">
        <f>(CF7+BT7-CM7+CH7+CJ7+(BL7-CL7)*3)*T7/1000</f>
        <v>351.2469999999999</v>
      </c>
      <c r="CQ7" s="1145">
        <f t="shared" ref="CQ7:CQ15" si="13">1-CL7/BL7</f>
        <v>0.34934497816593879</v>
      </c>
      <c r="CR7" s="1372">
        <f t="shared" ref="CR7:CR70" si="14">B7</f>
        <v>3962</v>
      </c>
      <c r="CS7" s="353">
        <f t="shared" ref="CS7:CS30" si="15">24*844/T7</f>
        <v>5.1125694093891978</v>
      </c>
      <c r="CT7" s="135"/>
      <c r="CU7" s="135"/>
      <c r="CV7" s="340"/>
      <c r="CW7" s="135"/>
      <c r="CX7" s="348"/>
      <c r="CY7" s="334"/>
      <c r="CZ7" s="123"/>
      <c r="DA7" s="117"/>
      <c r="DB7" s="340"/>
      <c r="DC7" s="109"/>
      <c r="DD7" s="610"/>
      <c r="DE7" s="353">
        <f t="shared" ref="DE7:DE30" si="16">24*1250/T7</f>
        <v>7.5719333669863707</v>
      </c>
      <c r="DF7" s="842"/>
      <c r="DG7" s="117"/>
      <c r="DH7" s="838"/>
      <c r="DI7" s="338"/>
      <c r="DJ7" s="1155"/>
      <c r="DK7" s="1341"/>
      <c r="DL7" s="353">
        <f t="shared" ref="DL7:DL70" si="17">312/(15000/24)</f>
        <v>0.49919999999999998</v>
      </c>
      <c r="DM7" s="108"/>
      <c r="DN7" s="1349"/>
      <c r="DO7" s="1290"/>
      <c r="DP7" s="1148"/>
      <c r="DQ7" s="133"/>
      <c r="DR7" s="134"/>
      <c r="DS7" s="770"/>
      <c r="DT7" s="137">
        <v>3811</v>
      </c>
      <c r="DU7" s="343">
        <v>8.4499999999999993</v>
      </c>
      <c r="DV7" s="123">
        <v>7.96</v>
      </c>
      <c r="DW7" s="127">
        <v>4740</v>
      </c>
      <c r="DX7" s="117">
        <v>13.5</v>
      </c>
      <c r="DY7" s="135">
        <v>44</v>
      </c>
      <c r="DZ7" s="671">
        <v>27.9</v>
      </c>
      <c r="EA7" s="632">
        <v>2</v>
      </c>
      <c r="EB7" s="665">
        <v>0.2</v>
      </c>
      <c r="EC7" s="1483"/>
      <c r="ED7" s="141">
        <v>10.7</v>
      </c>
      <c r="EE7" s="667">
        <v>11.2</v>
      </c>
      <c r="EF7" s="139">
        <v>0.24</v>
      </c>
      <c r="EG7" s="665">
        <v>0.02</v>
      </c>
      <c r="EH7" s="140">
        <v>16</v>
      </c>
      <c r="EI7" s="1118"/>
      <c r="EJ7" s="1118"/>
      <c r="EK7" s="142">
        <v>2</v>
      </c>
      <c r="EL7" s="353">
        <f t="shared" ref="EL7:EL31" si="18">AJ7+BV7+CD7+CS7/24+DE7/24+DL7/24+DQ7/24</f>
        <v>11.077337102473498</v>
      </c>
      <c r="EM7" s="354">
        <f t="shared" ref="EM7:EN10" si="19">1-DX7/W7</f>
        <v>0.52797202797202791</v>
      </c>
      <c r="EN7" s="354">
        <f t="shared" si="19"/>
        <v>0.4358974358974359</v>
      </c>
      <c r="EO7" s="355">
        <f>1-EA7/Y7</f>
        <v>0.73333333333333339</v>
      </c>
      <c r="EP7" s="339">
        <f>1-ED7/AA7</f>
        <v>0.56147540983606559</v>
      </c>
      <c r="EQ7" s="1248" t="s">
        <v>191</v>
      </c>
    </row>
    <row r="8" spans="1:147" s="143" customFormat="1" ht="15" customHeight="1" x14ac:dyDescent="0.15">
      <c r="A8" s="105">
        <v>43832</v>
      </c>
      <c r="B8" s="335">
        <f>企业!B312</f>
        <v>3225</v>
      </c>
      <c r="C8" s="867">
        <v>6.98</v>
      </c>
      <c r="D8" s="652"/>
      <c r="E8" s="353">
        <v>5.61</v>
      </c>
      <c r="F8" s="928"/>
      <c r="G8" s="653">
        <v>0.9</v>
      </c>
      <c r="H8" s="110"/>
      <c r="I8" s="111"/>
      <c r="J8" s="144"/>
      <c r="K8" s="625"/>
      <c r="L8" s="113"/>
      <c r="M8" s="831"/>
      <c r="N8" s="826"/>
      <c r="O8" s="114"/>
      <c r="P8" s="392"/>
      <c r="Q8" s="114"/>
      <c r="R8" s="683"/>
      <c r="S8" s="607"/>
      <c r="T8" s="106">
        <v>3225</v>
      </c>
      <c r="U8" s="111">
        <v>7.57</v>
      </c>
      <c r="V8" s="112">
        <v>4040</v>
      </c>
      <c r="W8" s="115">
        <v>33.4</v>
      </c>
      <c r="X8" s="109">
        <v>89</v>
      </c>
      <c r="Y8" s="809">
        <v>10.199999999999999</v>
      </c>
      <c r="Z8" s="1233"/>
      <c r="AA8" s="116">
        <v>45.5</v>
      </c>
      <c r="AB8" s="117"/>
      <c r="AC8" s="109"/>
      <c r="AD8" s="118"/>
      <c r="AE8" s="114">
        <v>10</v>
      </c>
      <c r="AF8" s="801"/>
      <c r="AG8" s="692"/>
      <c r="AH8" s="344">
        <f t="shared" si="1"/>
        <v>0.215</v>
      </c>
      <c r="AI8" s="741">
        <f t="shared" si="2"/>
        <v>3.8269999999999998E-2</v>
      </c>
      <c r="AJ8" s="1140">
        <f t="shared" si="3"/>
        <v>0.87627906976744185</v>
      </c>
      <c r="AK8" s="107">
        <v>7.59</v>
      </c>
      <c r="AL8" s="119">
        <v>23.2</v>
      </c>
      <c r="AM8" s="119">
        <v>24.1</v>
      </c>
      <c r="AN8" s="120"/>
      <c r="AO8" s="353">
        <f t="shared" si="4"/>
        <v>4.4378294573643409</v>
      </c>
      <c r="AP8" s="138"/>
      <c r="AQ8" s="121"/>
      <c r="AR8" s="353">
        <f t="shared" si="5"/>
        <v>1.1627906976744187</v>
      </c>
      <c r="AS8" s="776"/>
      <c r="AT8" s="353">
        <f t="shared" si="6"/>
        <v>2.3255813953488373</v>
      </c>
      <c r="AU8" s="117">
        <v>17</v>
      </c>
      <c r="AV8" s="111"/>
      <c r="AW8" s="118"/>
      <c r="AX8" s="118"/>
      <c r="AY8" s="340"/>
      <c r="AZ8" s="125">
        <v>0.3</v>
      </c>
      <c r="BA8" s="607"/>
      <c r="BB8" s="360">
        <f t="shared" si="7"/>
        <v>0.87209302325581395</v>
      </c>
      <c r="BC8" s="1516">
        <v>888.65944624999986</v>
      </c>
      <c r="BD8" s="1529">
        <v>100</v>
      </c>
      <c r="BE8" s="1530">
        <f t="shared" ref="BE8:BE71" si="20">1000*BD8*1.066/T8+1000*BC8*1.5/T8</f>
        <v>446.38423856589134</v>
      </c>
      <c r="BF8" s="1538">
        <f t="shared" ref="BF8:BF71" si="21">BE8/AA8</f>
        <v>9.8106426058437659</v>
      </c>
      <c r="BG8" s="1524"/>
      <c r="BH8" s="653">
        <f t="shared" si="8"/>
        <v>1.4534883720930232</v>
      </c>
      <c r="BI8" s="353">
        <f t="shared" si="9"/>
        <v>0.98139534883720925</v>
      </c>
      <c r="BJ8" s="128">
        <v>7.54</v>
      </c>
      <c r="BK8" s="129">
        <v>4110</v>
      </c>
      <c r="BL8" s="130">
        <v>18.5</v>
      </c>
      <c r="BM8" s="784">
        <f t="shared" ref="BM8:BM71" si="22">BL8*3</f>
        <v>55.5</v>
      </c>
      <c r="BN8" s="130">
        <v>9.4</v>
      </c>
      <c r="BO8" s="130">
        <v>6</v>
      </c>
      <c r="BP8" s="117"/>
      <c r="BQ8" s="1220"/>
      <c r="BR8" s="131"/>
      <c r="BS8" s="131"/>
      <c r="BT8" s="131"/>
      <c r="BU8" s="132"/>
      <c r="BV8" s="363">
        <f t="shared" si="0"/>
        <v>11.233178294573644</v>
      </c>
      <c r="BW8" s="343">
        <f>X8/1000/BV8</f>
        <v>7.9229580147403868E-3</v>
      </c>
      <c r="BX8" s="340">
        <f t="shared" ref="BX8:BX71" si="23">BW8/1</f>
        <v>7.9229580147403868E-3</v>
      </c>
      <c r="BY8" s="340">
        <f>1-BN8/AA8</f>
        <v>0.79340659340659336</v>
      </c>
      <c r="BZ8" s="1145">
        <f>1-BL8/W8</f>
        <v>0.44610778443113774</v>
      </c>
      <c r="CA8" s="133">
        <v>2880</v>
      </c>
      <c r="CB8" s="114"/>
      <c r="CC8" s="126"/>
      <c r="CD8" s="353">
        <f t="shared" si="10"/>
        <v>0.8244961240310078</v>
      </c>
      <c r="CE8" s="108"/>
      <c r="CF8" s="353"/>
      <c r="CG8" s="134">
        <v>2906.8549999999996</v>
      </c>
      <c r="CH8" s="346">
        <f t="shared" si="11"/>
        <v>90.135038759689905</v>
      </c>
      <c r="CI8" s="117">
        <v>7</v>
      </c>
      <c r="CJ8" s="348">
        <f t="shared" si="12"/>
        <v>2.1705426356589146</v>
      </c>
      <c r="CK8" s="123">
        <v>7.49</v>
      </c>
      <c r="CL8" s="117">
        <v>13.6</v>
      </c>
      <c r="CM8" s="109"/>
      <c r="CN8" s="109"/>
      <c r="CO8" s="109"/>
      <c r="CP8" s="131">
        <f t="shared" ref="CP8:CP71" si="24">(CF8+BT8-CM8+CH8+CJ8+(BL8-CL8)*3)*T8/1000</f>
        <v>345.09299999999996</v>
      </c>
      <c r="CQ8" s="1145">
        <f t="shared" si="13"/>
        <v>0.26486486486486494</v>
      </c>
      <c r="CR8" s="1372">
        <f t="shared" si="14"/>
        <v>3225</v>
      </c>
      <c r="CS8" s="353">
        <f t="shared" si="15"/>
        <v>6.2809302325581395</v>
      </c>
      <c r="CT8" s="135"/>
      <c r="CU8" s="135"/>
      <c r="CV8" s="340"/>
      <c r="CW8" s="135"/>
      <c r="CX8" s="348"/>
      <c r="CY8" s="334"/>
      <c r="CZ8" s="123"/>
      <c r="DA8" s="117"/>
      <c r="DB8" s="340"/>
      <c r="DC8" s="109"/>
      <c r="DD8" s="610"/>
      <c r="DE8" s="353">
        <f t="shared" si="16"/>
        <v>9.3023255813953494</v>
      </c>
      <c r="DF8" s="842"/>
      <c r="DG8" s="117"/>
      <c r="DH8" s="838"/>
      <c r="DI8" s="338"/>
      <c r="DJ8" s="1155"/>
      <c r="DK8" s="1342"/>
      <c r="DL8" s="1292">
        <f t="shared" si="17"/>
        <v>0.49919999999999998</v>
      </c>
      <c r="DM8" s="1347"/>
      <c r="DN8" s="1350"/>
      <c r="DO8" s="134"/>
      <c r="DP8" s="1148"/>
      <c r="DQ8" s="133"/>
      <c r="DR8" s="134"/>
      <c r="DS8" s="770"/>
      <c r="DT8" s="137">
        <v>3668</v>
      </c>
      <c r="DU8" s="343">
        <v>8.14</v>
      </c>
      <c r="DV8" s="123">
        <v>7.63</v>
      </c>
      <c r="DW8" s="127">
        <v>4210</v>
      </c>
      <c r="DX8" s="117">
        <v>10</v>
      </c>
      <c r="DY8" s="135">
        <v>44</v>
      </c>
      <c r="DZ8" s="671">
        <v>20.45</v>
      </c>
      <c r="EA8" s="632">
        <v>3.4</v>
      </c>
      <c r="EB8" s="665">
        <v>0.5</v>
      </c>
      <c r="EC8" s="1483"/>
      <c r="ED8" s="141">
        <v>8.6999999999999993</v>
      </c>
      <c r="EE8" s="667">
        <v>8.9</v>
      </c>
      <c r="EF8" s="139">
        <v>0.1</v>
      </c>
      <c r="EG8" s="665">
        <v>0.01</v>
      </c>
      <c r="EH8" s="140">
        <v>18</v>
      </c>
      <c r="EI8" s="1118"/>
      <c r="EJ8" s="1118"/>
      <c r="EK8" s="142">
        <v>2</v>
      </c>
      <c r="EL8" s="353">
        <f t="shared" si="18"/>
        <v>13.604055813953488</v>
      </c>
      <c r="EM8" s="354">
        <f t="shared" si="19"/>
        <v>0.70059880239520955</v>
      </c>
      <c r="EN8" s="354">
        <f t="shared" si="19"/>
        <v>0.5056179775280899</v>
      </c>
      <c r="EO8" s="355">
        <f>1-EA8/Y8</f>
        <v>0.66666666666666663</v>
      </c>
      <c r="EP8" s="339">
        <f>1-ED8/AA8</f>
        <v>0.8087912087912088</v>
      </c>
      <c r="EQ8" s="1249" t="s">
        <v>94</v>
      </c>
    </row>
    <row r="9" spans="1:147" s="143" customFormat="1" ht="15" customHeight="1" x14ac:dyDescent="0.15">
      <c r="A9" s="105">
        <v>43833</v>
      </c>
      <c r="B9" s="335">
        <f>企业!B313</f>
        <v>3094</v>
      </c>
      <c r="C9" s="868">
        <v>6.98</v>
      </c>
      <c r="D9" s="652"/>
      <c r="E9" s="353">
        <v>5.45</v>
      </c>
      <c r="F9" s="928"/>
      <c r="G9" s="653">
        <v>0.9</v>
      </c>
      <c r="H9" s="110"/>
      <c r="I9" s="114"/>
      <c r="J9" s="114"/>
      <c r="K9" s="135"/>
      <c r="L9" s="114"/>
      <c r="M9" s="831"/>
      <c r="N9" s="392"/>
      <c r="O9" s="114"/>
      <c r="P9" s="392"/>
      <c r="Q9" s="114"/>
      <c r="R9" s="683"/>
      <c r="S9" s="607"/>
      <c r="T9" s="106">
        <v>3094</v>
      </c>
      <c r="U9" s="111">
        <v>7.64</v>
      </c>
      <c r="V9" s="112">
        <v>5220</v>
      </c>
      <c r="W9" s="115">
        <v>24</v>
      </c>
      <c r="X9" s="109">
        <v>80</v>
      </c>
      <c r="Y9" s="809">
        <v>6.6</v>
      </c>
      <c r="Z9" s="1233"/>
      <c r="AA9" s="116">
        <v>26.9</v>
      </c>
      <c r="AB9" s="117"/>
      <c r="AC9" s="109"/>
      <c r="AD9" s="118"/>
      <c r="AE9" s="114">
        <v>10</v>
      </c>
      <c r="AF9" s="801"/>
      <c r="AG9" s="692"/>
      <c r="AH9" s="344">
        <f t="shared" si="1"/>
        <v>0.20626666666666665</v>
      </c>
      <c r="AI9" s="741">
        <f t="shared" si="2"/>
        <v>3.3002666666666666E-2</v>
      </c>
      <c r="AJ9" s="1140">
        <f t="shared" si="3"/>
        <v>0.91338073691014865</v>
      </c>
      <c r="AK9" s="107">
        <v>7.03</v>
      </c>
      <c r="AL9" s="119">
        <v>22.7</v>
      </c>
      <c r="AM9" s="119">
        <v>28.3</v>
      </c>
      <c r="AN9" s="120"/>
      <c r="AO9" s="353">
        <f t="shared" si="4"/>
        <v>4.6257272139625085</v>
      </c>
      <c r="AP9" s="107">
        <v>7.26</v>
      </c>
      <c r="AQ9" s="145">
        <v>17.3</v>
      </c>
      <c r="AR9" s="353">
        <f t="shared" si="5"/>
        <v>1.2120232708468002</v>
      </c>
      <c r="AS9" s="776"/>
      <c r="AT9" s="353">
        <f t="shared" si="6"/>
        <v>2.4240465416936003</v>
      </c>
      <c r="AU9" s="117">
        <v>16.8</v>
      </c>
      <c r="AV9" s="111">
        <v>7.57</v>
      </c>
      <c r="AW9" s="118">
        <v>3367.5</v>
      </c>
      <c r="AX9" s="118"/>
      <c r="AY9" s="340"/>
      <c r="AZ9" s="125">
        <v>0.36499999999999999</v>
      </c>
      <c r="BA9" s="608">
        <f>1000*1000*AZ9/AW9</f>
        <v>108.38901262063845</v>
      </c>
      <c r="BB9" s="360">
        <f t="shared" si="7"/>
        <v>0.90901745313510018</v>
      </c>
      <c r="BC9" s="1516">
        <v>859.99301249999996</v>
      </c>
      <c r="BD9" s="1529">
        <v>100</v>
      </c>
      <c r="BE9" s="1530">
        <f t="shared" si="20"/>
        <v>451.38639907886221</v>
      </c>
      <c r="BF9" s="1538">
        <f t="shared" si="21"/>
        <v>16.780163534530196</v>
      </c>
      <c r="BG9" s="1524"/>
      <c r="BH9" s="653">
        <f t="shared" si="8"/>
        <v>1.5150290885585003</v>
      </c>
      <c r="BI9" s="353">
        <f t="shared" si="9"/>
        <v>1.0229476405946993</v>
      </c>
      <c r="BJ9" s="128">
        <v>7.47</v>
      </c>
      <c r="BK9" s="129">
        <v>4590</v>
      </c>
      <c r="BL9" s="130">
        <v>15.6</v>
      </c>
      <c r="BM9" s="784">
        <f t="shared" si="22"/>
        <v>46.8</v>
      </c>
      <c r="BN9" s="130">
        <v>8.3000000000000007</v>
      </c>
      <c r="BO9" s="130">
        <v>1.3</v>
      </c>
      <c r="BP9" s="117"/>
      <c r="BQ9" s="1220"/>
      <c r="BR9" s="131"/>
      <c r="BS9" s="131"/>
      <c r="BT9" s="131"/>
      <c r="BU9" s="132"/>
      <c r="BV9" s="363">
        <f t="shared" si="0"/>
        <v>11.70879120879121</v>
      </c>
      <c r="BW9" s="343">
        <f>X9/1000/BV9</f>
        <v>6.8324730173627401E-3</v>
      </c>
      <c r="BX9" s="340">
        <f t="shared" si="23"/>
        <v>6.8324730173627401E-3</v>
      </c>
      <c r="BY9" s="340">
        <f>1-BN9/AA9</f>
        <v>0.69144981412639406</v>
      </c>
      <c r="BZ9" s="1145">
        <f>1-BL9/W9</f>
        <v>0.35</v>
      </c>
      <c r="CA9" s="133">
        <v>2880</v>
      </c>
      <c r="CB9" s="114"/>
      <c r="CC9" s="126"/>
      <c r="CD9" s="353">
        <f t="shared" si="10"/>
        <v>0.85940530058177123</v>
      </c>
      <c r="CE9" s="108"/>
      <c r="CF9" s="353"/>
      <c r="CG9" s="134">
        <v>2699.2224999999994</v>
      </c>
      <c r="CH9" s="346">
        <f t="shared" si="11"/>
        <v>87.240546218487381</v>
      </c>
      <c r="CI9" s="117">
        <v>7.5</v>
      </c>
      <c r="CJ9" s="348">
        <f t="shared" si="12"/>
        <v>2.4240465416936003</v>
      </c>
      <c r="CK9" s="123">
        <v>7.35</v>
      </c>
      <c r="CL9" s="117">
        <v>11.85</v>
      </c>
      <c r="CM9" s="109"/>
      <c r="CN9" s="109"/>
      <c r="CO9" s="109"/>
      <c r="CP9" s="131">
        <f t="shared" si="24"/>
        <v>312.22974999999997</v>
      </c>
      <c r="CQ9" s="1145">
        <f t="shared" si="13"/>
        <v>0.24038461538461542</v>
      </c>
      <c r="CR9" s="1372">
        <f t="shared" si="14"/>
        <v>3094</v>
      </c>
      <c r="CS9" s="353">
        <f t="shared" si="15"/>
        <v>6.5468648998060761</v>
      </c>
      <c r="CT9" s="135"/>
      <c r="CU9" s="135"/>
      <c r="CV9" s="340"/>
      <c r="CW9" s="135"/>
      <c r="CX9" s="348"/>
      <c r="CY9" s="334"/>
      <c r="CZ9" s="123">
        <v>7.05</v>
      </c>
      <c r="DA9" s="117">
        <v>9.3000000000000007</v>
      </c>
      <c r="DB9" s="340">
        <f t="shared" ref="DB9:DB15" si="25">(CL9-DA9)/CL9</f>
        <v>0.21518987341772144</v>
      </c>
      <c r="DC9" s="109"/>
      <c r="DD9" s="610"/>
      <c r="DE9" s="353">
        <f t="shared" si="16"/>
        <v>9.6961861667744014</v>
      </c>
      <c r="DF9" s="842"/>
      <c r="DG9" s="117">
        <v>9.4</v>
      </c>
      <c r="DH9" s="838">
        <f t="shared" ref="DH9:DH71" si="26">DG9*3</f>
        <v>28.200000000000003</v>
      </c>
      <c r="DI9" s="338">
        <f>1-DG9/DA9</f>
        <v>-1.0752688172043001E-2</v>
      </c>
      <c r="DJ9" s="1155">
        <f>1-DG9/CL9</f>
        <v>0.20675105485232059</v>
      </c>
      <c r="DK9" s="1342"/>
      <c r="DL9" s="1292">
        <f t="shared" si="17"/>
        <v>0.49919999999999998</v>
      </c>
      <c r="DM9" s="1347"/>
      <c r="DN9" s="1350"/>
      <c r="DO9" s="134"/>
      <c r="DP9" s="1148"/>
      <c r="DQ9" s="133"/>
      <c r="DR9" s="134"/>
      <c r="DS9" s="770"/>
      <c r="DT9" s="137">
        <v>2871</v>
      </c>
      <c r="DU9" s="343">
        <v>8.34</v>
      </c>
      <c r="DV9" s="123">
        <v>7.32</v>
      </c>
      <c r="DW9" s="127">
        <v>4030</v>
      </c>
      <c r="DX9" s="117">
        <v>9.3000000000000007</v>
      </c>
      <c r="DY9" s="135">
        <v>36</v>
      </c>
      <c r="DZ9" s="671">
        <v>23</v>
      </c>
      <c r="EA9" s="632">
        <v>0.2</v>
      </c>
      <c r="EB9" s="665">
        <v>0.03</v>
      </c>
      <c r="EC9" s="1483"/>
      <c r="ED9" s="141">
        <v>7.6</v>
      </c>
      <c r="EE9" s="667">
        <v>7.4</v>
      </c>
      <c r="EF9" s="139">
        <v>0.33</v>
      </c>
      <c r="EG9" s="665">
        <v>0.02</v>
      </c>
      <c r="EH9" s="140">
        <v>11</v>
      </c>
      <c r="EI9" s="1118"/>
      <c r="EJ9" s="1118"/>
      <c r="EK9" s="142">
        <v>2</v>
      </c>
      <c r="EL9" s="353">
        <f t="shared" si="18"/>
        <v>14.179171040723984</v>
      </c>
      <c r="EM9" s="354">
        <f t="shared" si="19"/>
        <v>0.61250000000000004</v>
      </c>
      <c r="EN9" s="354">
        <f t="shared" si="19"/>
        <v>0.55000000000000004</v>
      </c>
      <c r="EO9" s="355">
        <f>1-EA9/Y9</f>
        <v>0.96969696969696972</v>
      </c>
      <c r="EP9" s="339">
        <f>1-ED9/AA9</f>
        <v>0.71747211895910779</v>
      </c>
      <c r="EQ9" s="1249" t="s">
        <v>95</v>
      </c>
    </row>
    <row r="10" spans="1:147" s="143" customFormat="1" ht="15" customHeight="1" x14ac:dyDescent="0.15">
      <c r="A10" s="105">
        <v>43834</v>
      </c>
      <c r="B10" s="335">
        <f>企业!B314</f>
        <v>2915</v>
      </c>
      <c r="C10" s="868">
        <v>7.1</v>
      </c>
      <c r="D10" s="652"/>
      <c r="E10" s="353">
        <v>4.07</v>
      </c>
      <c r="F10" s="928"/>
      <c r="G10" s="653">
        <v>0.9</v>
      </c>
      <c r="H10" s="136"/>
      <c r="I10" s="123"/>
      <c r="J10" s="134"/>
      <c r="K10" s="135"/>
      <c r="L10" s="114"/>
      <c r="M10" s="831"/>
      <c r="N10" s="392"/>
      <c r="O10" s="114"/>
      <c r="P10" s="392"/>
      <c r="Q10" s="114"/>
      <c r="R10" s="683"/>
      <c r="S10" s="607"/>
      <c r="T10" s="106">
        <v>2915</v>
      </c>
      <c r="U10" s="123">
        <v>7.45</v>
      </c>
      <c r="V10" s="112">
        <v>4820</v>
      </c>
      <c r="W10" s="109">
        <v>23.5</v>
      </c>
      <c r="X10" s="109">
        <v>66</v>
      </c>
      <c r="Y10" s="810">
        <v>6</v>
      </c>
      <c r="Z10" s="1234"/>
      <c r="AA10" s="117">
        <v>23.8</v>
      </c>
      <c r="AB10" s="117"/>
      <c r="AC10" s="109"/>
      <c r="AD10" s="118"/>
      <c r="AE10" s="114">
        <v>10</v>
      </c>
      <c r="AF10" s="801"/>
      <c r="AG10" s="692"/>
      <c r="AH10" s="344">
        <f t="shared" si="1"/>
        <v>0.19433333333333333</v>
      </c>
      <c r="AI10" s="741">
        <f t="shared" si="2"/>
        <v>2.5651999999999998E-2</v>
      </c>
      <c r="AJ10" s="1140">
        <f t="shared" si="3"/>
        <v>0.96946826758147508</v>
      </c>
      <c r="AK10" s="107">
        <v>7.65</v>
      </c>
      <c r="AL10" s="119">
        <v>20.7</v>
      </c>
      <c r="AM10" s="119">
        <v>22.7</v>
      </c>
      <c r="AN10" s="120"/>
      <c r="AO10" s="353">
        <f t="shared" si="4"/>
        <v>4.9097770154373928</v>
      </c>
      <c r="AP10" s="107">
        <v>7.35</v>
      </c>
      <c r="AQ10" s="145">
        <v>21.4</v>
      </c>
      <c r="AR10" s="353">
        <f t="shared" si="5"/>
        <v>1.2864493996569468</v>
      </c>
      <c r="AS10" s="777"/>
      <c r="AT10" s="353">
        <f t="shared" si="6"/>
        <v>2.5728987993138936</v>
      </c>
      <c r="AU10" s="117">
        <v>16.7</v>
      </c>
      <c r="AV10" s="123">
        <v>7.31</v>
      </c>
      <c r="AW10" s="118"/>
      <c r="AX10" s="118"/>
      <c r="AY10" s="340"/>
      <c r="AZ10" s="124">
        <v>0.495</v>
      </c>
      <c r="BA10" s="608"/>
      <c r="BB10" s="360">
        <f t="shared" si="7"/>
        <v>0.96483704974271012</v>
      </c>
      <c r="BC10" s="1516">
        <v>831.32657874999995</v>
      </c>
      <c r="BD10" s="1529">
        <v>100</v>
      </c>
      <c r="BE10" s="1530">
        <f t="shared" si="20"/>
        <v>464.35329952830193</v>
      </c>
      <c r="BF10" s="1538">
        <f t="shared" si="21"/>
        <v>19.510642837323608</v>
      </c>
      <c r="BG10" s="1524"/>
      <c r="BH10" s="653">
        <f t="shared" si="8"/>
        <v>1.6080617495711835</v>
      </c>
      <c r="BI10" s="353">
        <f t="shared" si="9"/>
        <v>1.0857632933104631</v>
      </c>
      <c r="BJ10" s="128">
        <v>7.38</v>
      </c>
      <c r="BK10" s="129">
        <v>4600</v>
      </c>
      <c r="BL10" s="130">
        <v>16.45</v>
      </c>
      <c r="BM10" s="784">
        <f t="shared" si="22"/>
        <v>49.349999999999994</v>
      </c>
      <c r="BN10" s="130">
        <v>8.9499999999999993</v>
      </c>
      <c r="BO10" s="130">
        <v>1.2</v>
      </c>
      <c r="BP10" s="117"/>
      <c r="BQ10" s="1220"/>
      <c r="BR10" s="131"/>
      <c r="BS10" s="131"/>
      <c r="BT10" s="131"/>
      <c r="BU10" s="132"/>
      <c r="BV10" s="363">
        <f t="shared" si="0"/>
        <v>12.427787307032592</v>
      </c>
      <c r="BW10" s="343">
        <f>X10/1000/BV10</f>
        <v>5.3106798796477761E-3</v>
      </c>
      <c r="BX10" s="340">
        <f t="shared" si="23"/>
        <v>5.3106798796477761E-3</v>
      </c>
      <c r="BY10" s="340">
        <f>1-BN10/AA10</f>
        <v>0.62394957983193278</v>
      </c>
      <c r="BZ10" s="1145">
        <f>1-BL10/W10</f>
        <v>0.30000000000000004</v>
      </c>
      <c r="CA10" s="133">
        <v>2880</v>
      </c>
      <c r="CB10" s="114"/>
      <c r="CC10" s="126"/>
      <c r="CD10" s="353">
        <f t="shared" si="10"/>
        <v>0.91217838765008574</v>
      </c>
      <c r="CE10" s="108"/>
      <c r="CF10" s="353"/>
      <c r="CG10" s="134">
        <v>2906.8549999999996</v>
      </c>
      <c r="CH10" s="346">
        <f t="shared" si="11"/>
        <v>99.720583190394493</v>
      </c>
      <c r="CI10" s="117">
        <v>8</v>
      </c>
      <c r="CJ10" s="348">
        <f t="shared" si="12"/>
        <v>2.7444253859348198</v>
      </c>
      <c r="CK10" s="123">
        <v>7.32</v>
      </c>
      <c r="CL10" s="117">
        <v>12</v>
      </c>
      <c r="CM10" s="109"/>
      <c r="CN10" s="109"/>
      <c r="CO10" s="109"/>
      <c r="CP10" s="131">
        <f t="shared" si="24"/>
        <v>337.60074999999995</v>
      </c>
      <c r="CQ10" s="1145">
        <f t="shared" si="13"/>
        <v>0.27051671732522797</v>
      </c>
      <c r="CR10" s="1372">
        <f t="shared" si="14"/>
        <v>2915</v>
      </c>
      <c r="CS10" s="353">
        <f t="shared" si="15"/>
        <v>6.9488850771869641</v>
      </c>
      <c r="CT10" s="135">
        <v>12.6</v>
      </c>
      <c r="CU10" s="135"/>
      <c r="CV10" s="340">
        <f>CT10/CT6</f>
        <v>0.1575</v>
      </c>
      <c r="CW10" s="135">
        <v>84</v>
      </c>
      <c r="CX10" s="348">
        <f>CW10/CT10</f>
        <v>6.666666666666667</v>
      </c>
      <c r="CY10" s="334">
        <f t="shared" ref="CY10:CY29" si="27">1000*CT10/(T10/24)</f>
        <v>103.7392795883362</v>
      </c>
      <c r="CZ10" s="123">
        <v>7.19</v>
      </c>
      <c r="DA10" s="117">
        <v>9.1</v>
      </c>
      <c r="DB10" s="340">
        <f t="shared" si="25"/>
        <v>0.2416666666666667</v>
      </c>
      <c r="DC10" s="109"/>
      <c r="DD10" s="610">
        <f t="shared" ref="DD10:DD28" si="28">CY10/(CL10-DA10)/3.18</f>
        <v>11.249108608581238</v>
      </c>
      <c r="DE10" s="353">
        <f t="shared" si="16"/>
        <v>10.291595197255575</v>
      </c>
      <c r="DF10" s="842"/>
      <c r="DG10" s="117">
        <v>9.1</v>
      </c>
      <c r="DH10" s="838">
        <f t="shared" si="26"/>
        <v>27.299999999999997</v>
      </c>
      <c r="DI10" s="338">
        <f>1-DG10/DA10</f>
        <v>0</v>
      </c>
      <c r="DJ10" s="1155">
        <f>1-DG10/CL10</f>
        <v>0.2416666666666667</v>
      </c>
      <c r="DK10" s="1342">
        <f t="shared" ref="DK10:DK15" si="29">CY10/(CL10-DG10)/3</f>
        <v>11.924055125096112</v>
      </c>
      <c r="DL10" s="1292">
        <f t="shared" si="17"/>
        <v>0.49919999999999998</v>
      </c>
      <c r="DM10" s="1347"/>
      <c r="DN10" s="1350"/>
      <c r="DO10" s="134"/>
      <c r="DP10" s="1148"/>
      <c r="DQ10" s="133"/>
      <c r="DR10" s="134"/>
      <c r="DS10" s="770"/>
      <c r="DT10" s="137">
        <v>4826</v>
      </c>
      <c r="DU10" s="343">
        <v>8.31</v>
      </c>
      <c r="DV10" s="123">
        <v>7.32</v>
      </c>
      <c r="DW10" s="127">
        <v>4080</v>
      </c>
      <c r="DX10" s="117">
        <v>9</v>
      </c>
      <c r="DY10" s="135">
        <v>20</v>
      </c>
      <c r="DZ10" s="671">
        <v>15</v>
      </c>
      <c r="EA10" s="632">
        <v>0.6</v>
      </c>
      <c r="EB10" s="665">
        <v>0.18</v>
      </c>
      <c r="EC10" s="1483"/>
      <c r="ED10" s="141">
        <v>7.1</v>
      </c>
      <c r="EE10" s="667">
        <v>7.5</v>
      </c>
      <c r="EF10" s="139">
        <v>0.22</v>
      </c>
      <c r="EG10" s="665">
        <v>0.02</v>
      </c>
      <c r="EH10" s="140">
        <v>11</v>
      </c>
      <c r="EI10" s="1118"/>
      <c r="EJ10" s="1118"/>
      <c r="EK10" s="142">
        <v>2</v>
      </c>
      <c r="EL10" s="353">
        <f t="shared" si="18"/>
        <v>15.048587307032591</v>
      </c>
      <c r="EM10" s="354">
        <f t="shared" si="19"/>
        <v>0.61702127659574468</v>
      </c>
      <c r="EN10" s="354">
        <f t="shared" si="19"/>
        <v>0.69696969696969702</v>
      </c>
      <c r="EO10" s="355">
        <f>1-EA10/Y10</f>
        <v>0.9</v>
      </c>
      <c r="EP10" s="339">
        <f>1-ED10/AA10</f>
        <v>0.70168067226890751</v>
      </c>
      <c r="EQ10" s="1541" t="s">
        <v>96</v>
      </c>
    </row>
    <row r="11" spans="1:147" s="188" customFormat="1" ht="15" customHeight="1" x14ac:dyDescent="0.15">
      <c r="A11" s="146">
        <v>43835</v>
      </c>
      <c r="B11" s="147">
        <f>企业!B315</f>
        <v>4293</v>
      </c>
      <c r="C11" s="869">
        <v>7.07</v>
      </c>
      <c r="D11" s="149"/>
      <c r="E11" s="150">
        <v>8.15</v>
      </c>
      <c r="F11" s="929"/>
      <c r="G11" s="651">
        <v>0.9</v>
      </c>
      <c r="H11" s="152"/>
      <c r="I11" s="153"/>
      <c r="J11" s="154"/>
      <c r="K11" s="626"/>
      <c r="L11" s="155"/>
      <c r="M11" s="832"/>
      <c r="N11" s="827"/>
      <c r="O11" s="156"/>
      <c r="P11" s="393"/>
      <c r="Q11" s="156"/>
      <c r="R11" s="684"/>
      <c r="S11" s="171"/>
      <c r="T11" s="157">
        <v>4293</v>
      </c>
      <c r="U11" s="153">
        <v>7.53</v>
      </c>
      <c r="V11" s="158">
        <v>4430</v>
      </c>
      <c r="W11" s="159"/>
      <c r="X11" s="151"/>
      <c r="Y11" s="811"/>
      <c r="Z11" s="1235"/>
      <c r="AA11" s="160"/>
      <c r="AB11" s="161"/>
      <c r="AC11" s="151"/>
      <c r="AD11" s="162"/>
      <c r="AE11" s="156">
        <v>10</v>
      </c>
      <c r="AF11" s="802"/>
      <c r="AG11" s="152"/>
      <c r="AH11" s="327">
        <f t="shared" si="1"/>
        <v>0.28620000000000001</v>
      </c>
      <c r="AI11" s="660">
        <f t="shared" si="2"/>
        <v>0</v>
      </c>
      <c r="AJ11" s="1141">
        <f t="shared" si="3"/>
        <v>0.65828092243186587</v>
      </c>
      <c r="AK11" s="163">
        <v>7.14</v>
      </c>
      <c r="AL11" s="164">
        <v>21</v>
      </c>
      <c r="AM11" s="164">
        <v>22.8</v>
      </c>
      <c r="AN11" s="165"/>
      <c r="AO11" s="150">
        <f t="shared" si="4"/>
        <v>3.3337992080130445</v>
      </c>
      <c r="AP11" s="163">
        <v>7.62</v>
      </c>
      <c r="AQ11" s="752">
        <v>22.75</v>
      </c>
      <c r="AR11" s="150">
        <f t="shared" si="5"/>
        <v>0.87351502445842066</v>
      </c>
      <c r="AS11" s="778"/>
      <c r="AT11" s="150">
        <f t="shared" si="6"/>
        <v>1.7470300489168413</v>
      </c>
      <c r="AU11" s="161">
        <v>17</v>
      </c>
      <c r="AV11" s="153">
        <v>7.51</v>
      </c>
      <c r="AW11" s="162"/>
      <c r="AX11" s="162"/>
      <c r="AY11" s="170"/>
      <c r="AZ11" s="170">
        <v>0.48</v>
      </c>
      <c r="BA11" s="175"/>
      <c r="BB11" s="172">
        <f t="shared" si="7"/>
        <v>0.65513626834381555</v>
      </c>
      <c r="BC11" s="1517">
        <v>687.9944099999999</v>
      </c>
      <c r="BD11" s="827">
        <v>100</v>
      </c>
      <c r="BE11" s="1530">
        <f t="shared" si="20"/>
        <v>265.22050197996737</v>
      </c>
      <c r="BF11" s="1538"/>
      <c r="BG11" s="651"/>
      <c r="BH11" s="651">
        <f t="shared" si="8"/>
        <v>1.0918937805730258</v>
      </c>
      <c r="BI11" s="150">
        <f t="shared" si="9"/>
        <v>0.7372466806429071</v>
      </c>
      <c r="BJ11" s="168">
        <v>7.55</v>
      </c>
      <c r="BK11" s="162">
        <v>4440</v>
      </c>
      <c r="BL11" s="161">
        <v>15.75</v>
      </c>
      <c r="BM11" s="785">
        <f t="shared" si="22"/>
        <v>47.25</v>
      </c>
      <c r="BN11" s="161">
        <v>9.6999999999999993</v>
      </c>
      <c r="BO11" s="161">
        <v>0.3</v>
      </c>
      <c r="BP11" s="161"/>
      <c r="BQ11" s="1221"/>
      <c r="BR11" s="174"/>
      <c r="BS11" s="174"/>
      <c r="BT11" s="174"/>
      <c r="BU11" s="175"/>
      <c r="BV11" s="176">
        <f t="shared" si="0"/>
        <v>8.4386210109480544</v>
      </c>
      <c r="BW11" s="168"/>
      <c r="BX11" s="170"/>
      <c r="BY11" s="170"/>
      <c r="BZ11" s="1146"/>
      <c r="CA11" s="177">
        <v>2880</v>
      </c>
      <c r="CB11" s="156"/>
      <c r="CC11" s="171"/>
      <c r="CD11" s="150">
        <f t="shared" si="10"/>
        <v>0.61938038667598416</v>
      </c>
      <c r="CE11" s="150"/>
      <c r="CF11" s="150"/>
      <c r="CG11" s="178">
        <v>2491.5899999999997</v>
      </c>
      <c r="CH11" s="390">
        <f t="shared" si="11"/>
        <v>58.038434661076167</v>
      </c>
      <c r="CI11" s="161">
        <v>7.5</v>
      </c>
      <c r="CJ11" s="161">
        <f t="shared" si="12"/>
        <v>1.7470300489168413</v>
      </c>
      <c r="CK11" s="168">
        <v>7.48</v>
      </c>
      <c r="CL11" s="161">
        <v>12.95</v>
      </c>
      <c r="CM11" s="151"/>
      <c r="CN11" s="151"/>
      <c r="CO11" s="151"/>
      <c r="CP11" s="131">
        <f t="shared" si="24"/>
        <v>292.72020000000003</v>
      </c>
      <c r="CQ11" s="1146">
        <f t="shared" si="13"/>
        <v>0.17777777777777781</v>
      </c>
      <c r="CR11" s="1372">
        <f t="shared" si="14"/>
        <v>4293</v>
      </c>
      <c r="CS11" s="150">
        <f t="shared" si="15"/>
        <v>4.7183787561146051</v>
      </c>
      <c r="CT11" s="180">
        <v>12.5</v>
      </c>
      <c r="CU11" s="180"/>
      <c r="CV11" s="170">
        <f>CT11/CT6</f>
        <v>0.15625</v>
      </c>
      <c r="CW11" s="180">
        <v>83</v>
      </c>
      <c r="CX11" s="161">
        <f>CW11/CT11</f>
        <v>6.64</v>
      </c>
      <c r="CY11" s="151">
        <f t="shared" si="27"/>
        <v>69.88120195667365</v>
      </c>
      <c r="CZ11" s="168">
        <v>7.73</v>
      </c>
      <c r="DA11" s="161">
        <v>9.1</v>
      </c>
      <c r="DB11" s="170">
        <f t="shared" si="25"/>
        <v>0.29729729729729731</v>
      </c>
      <c r="DC11" s="151"/>
      <c r="DD11" s="181">
        <f t="shared" si="28"/>
        <v>5.7078495431408678</v>
      </c>
      <c r="DE11" s="150">
        <f t="shared" si="16"/>
        <v>6.9881201956673653</v>
      </c>
      <c r="DF11" s="843"/>
      <c r="DG11" s="161">
        <v>8.8000000000000007</v>
      </c>
      <c r="DH11" s="839">
        <f t="shared" si="26"/>
        <v>26.400000000000002</v>
      </c>
      <c r="DI11" s="179">
        <f>1-DG11/DA11</f>
        <v>3.296703296703285E-2</v>
      </c>
      <c r="DJ11" s="1156">
        <f>1-DG11/CL11</f>
        <v>0.32046332046332038</v>
      </c>
      <c r="DK11" s="1343">
        <f t="shared" si="29"/>
        <v>5.6129479483272027</v>
      </c>
      <c r="DL11" s="1293">
        <f t="shared" si="17"/>
        <v>0.49919999999999998</v>
      </c>
      <c r="DM11" s="1293"/>
      <c r="DN11" s="178"/>
      <c r="DO11" s="178"/>
      <c r="DP11" s="1147"/>
      <c r="DQ11" s="177"/>
      <c r="DR11" s="178"/>
      <c r="DS11" s="756"/>
      <c r="DT11" s="157">
        <v>4979</v>
      </c>
      <c r="DU11" s="168">
        <v>8.35</v>
      </c>
      <c r="DV11" s="168">
        <v>7.35</v>
      </c>
      <c r="DW11" s="173">
        <v>3960</v>
      </c>
      <c r="DX11" s="161">
        <v>9</v>
      </c>
      <c r="DY11" s="180">
        <v>32</v>
      </c>
      <c r="DZ11" s="698">
        <v>13</v>
      </c>
      <c r="EA11" s="633">
        <v>0.5</v>
      </c>
      <c r="EB11" s="182">
        <v>0.13</v>
      </c>
      <c r="EC11" s="1484"/>
      <c r="ED11" s="184">
        <v>7.7</v>
      </c>
      <c r="EE11" s="184">
        <v>7.5</v>
      </c>
      <c r="EF11" s="182">
        <v>0.28999999999999998</v>
      </c>
      <c r="EG11" s="182">
        <v>0.02</v>
      </c>
      <c r="EH11" s="183">
        <v>10</v>
      </c>
      <c r="EI11" s="1119"/>
      <c r="EJ11" s="1119"/>
      <c r="EK11" s="185">
        <v>2</v>
      </c>
      <c r="EL11" s="150">
        <f t="shared" si="18"/>
        <v>10.224853109713484</v>
      </c>
      <c r="EM11" s="186"/>
      <c r="EN11" s="186"/>
      <c r="EO11" s="187"/>
      <c r="EP11" s="169"/>
      <c r="EQ11" s="1298"/>
    </row>
    <row r="12" spans="1:147" s="143" customFormat="1" ht="15" customHeight="1" x14ac:dyDescent="0.15">
      <c r="A12" s="105">
        <v>43836</v>
      </c>
      <c r="B12" s="335">
        <f>企业!B316</f>
        <v>3477</v>
      </c>
      <c r="C12" s="868">
        <v>6.97</v>
      </c>
      <c r="D12" s="652"/>
      <c r="E12" s="353">
        <v>8.5399999999999991</v>
      </c>
      <c r="F12" s="928"/>
      <c r="G12" s="653">
        <v>0.9</v>
      </c>
      <c r="H12" s="136"/>
      <c r="I12" s="123"/>
      <c r="J12" s="134"/>
      <c r="K12" s="135"/>
      <c r="L12" s="114"/>
      <c r="M12" s="831"/>
      <c r="N12" s="392"/>
      <c r="O12" s="114"/>
      <c r="P12" s="392"/>
      <c r="Q12" s="114"/>
      <c r="R12" s="683"/>
      <c r="S12" s="607"/>
      <c r="T12" s="189">
        <v>3477</v>
      </c>
      <c r="U12" s="123">
        <v>7.84</v>
      </c>
      <c r="V12" s="112">
        <v>4080</v>
      </c>
      <c r="W12" s="109">
        <v>20.2</v>
      </c>
      <c r="X12" s="109">
        <v>68</v>
      </c>
      <c r="Y12" s="810">
        <v>5.8</v>
      </c>
      <c r="Z12" s="1234"/>
      <c r="AA12" s="117">
        <v>21.9</v>
      </c>
      <c r="AB12" s="117"/>
      <c r="AC12" s="109"/>
      <c r="AD12" s="118"/>
      <c r="AE12" s="114">
        <v>10</v>
      </c>
      <c r="AF12" s="801"/>
      <c r="AG12" s="692"/>
      <c r="AH12" s="344">
        <f t="shared" si="1"/>
        <v>0.23180000000000001</v>
      </c>
      <c r="AI12" s="741">
        <f t="shared" si="2"/>
        <v>3.1524799999999999E-2</v>
      </c>
      <c r="AJ12" s="1140">
        <f t="shared" si="3"/>
        <v>0.81276962899050909</v>
      </c>
      <c r="AK12" s="107">
        <v>8.0500000000000007</v>
      </c>
      <c r="AL12" s="119">
        <v>21</v>
      </c>
      <c r="AM12" s="122">
        <v>22.4</v>
      </c>
      <c r="AN12" s="120"/>
      <c r="AO12" s="353">
        <f t="shared" si="4"/>
        <v>4.1161921196433706</v>
      </c>
      <c r="AP12" s="107">
        <v>7.49</v>
      </c>
      <c r="AQ12" s="145">
        <v>21.3</v>
      </c>
      <c r="AR12" s="353">
        <f t="shared" si="5"/>
        <v>1.0785159620362381</v>
      </c>
      <c r="AS12" s="777"/>
      <c r="AT12" s="353">
        <f t="shared" si="6"/>
        <v>2.1570319240724762</v>
      </c>
      <c r="AU12" s="117">
        <v>17.100000000000001</v>
      </c>
      <c r="AV12" s="123">
        <v>7.47</v>
      </c>
      <c r="AW12" s="118"/>
      <c r="AX12" s="118"/>
      <c r="AY12" s="340"/>
      <c r="AZ12" s="124">
        <v>0.34</v>
      </c>
      <c r="BA12" s="608"/>
      <c r="BB12" s="360">
        <f t="shared" si="7"/>
        <v>0.80888697152717859</v>
      </c>
      <c r="BC12" s="1516">
        <v>917.32587999999987</v>
      </c>
      <c r="BD12" s="1529">
        <v>100</v>
      </c>
      <c r="BE12" s="1530">
        <f t="shared" si="20"/>
        <v>426.3988553350589</v>
      </c>
      <c r="BF12" s="1538">
        <f t="shared" si="21"/>
        <v>19.470267366897669</v>
      </c>
      <c r="BG12" s="1524"/>
      <c r="BH12" s="653">
        <f t="shared" si="8"/>
        <v>1.3481449525452978</v>
      </c>
      <c r="BI12" s="353">
        <f t="shared" si="9"/>
        <v>0.91026747195858504</v>
      </c>
      <c r="BJ12" s="123">
        <v>7.5</v>
      </c>
      <c r="BK12" s="118">
        <v>4150</v>
      </c>
      <c r="BL12" s="117">
        <v>16.850000000000001</v>
      </c>
      <c r="BM12" s="784">
        <f t="shared" si="22"/>
        <v>50.550000000000004</v>
      </c>
      <c r="BN12" s="117">
        <v>11.3</v>
      </c>
      <c r="BO12" s="130">
        <v>0.55000000000000004</v>
      </c>
      <c r="BP12" s="117"/>
      <c r="BQ12" s="1220"/>
      <c r="BR12" s="131"/>
      <c r="BS12" s="131"/>
      <c r="BT12" s="131"/>
      <c r="BU12" s="132"/>
      <c r="BV12" s="363">
        <f t="shared" si="0"/>
        <v>10.419039401783147</v>
      </c>
      <c r="BW12" s="343">
        <f t="shared" ref="BW12:BW30" si="30">X12/1000/BV12</f>
        <v>6.526513374002816E-3</v>
      </c>
      <c r="BX12" s="340">
        <f t="shared" si="23"/>
        <v>6.526513374002816E-3</v>
      </c>
      <c r="BY12" s="340">
        <f t="shared" ref="BY12:BY28" si="31">1-BN12/AA12</f>
        <v>0.48401826484018262</v>
      </c>
      <c r="BZ12" s="1145">
        <f t="shared" ref="BZ12:BZ28" si="32">1-BL12/W12</f>
        <v>0.16584158415841577</v>
      </c>
      <c r="CA12" s="133">
        <v>2880</v>
      </c>
      <c r="CB12" s="114"/>
      <c r="CC12" s="126"/>
      <c r="CD12" s="353">
        <f t="shared" si="10"/>
        <v>0.7647397181478286</v>
      </c>
      <c r="CE12" s="108"/>
      <c r="CF12" s="353"/>
      <c r="CG12" s="134">
        <v>2906.8549999999996</v>
      </c>
      <c r="CH12" s="346">
        <f t="shared" si="11"/>
        <v>83.602387115329293</v>
      </c>
      <c r="CI12" s="117">
        <v>7</v>
      </c>
      <c r="CJ12" s="348">
        <f t="shared" si="12"/>
        <v>2.0132297958009779</v>
      </c>
      <c r="CK12" s="123">
        <v>7.73</v>
      </c>
      <c r="CL12" s="117">
        <v>13.95</v>
      </c>
      <c r="CM12" s="109"/>
      <c r="CN12" s="109"/>
      <c r="CO12" s="109"/>
      <c r="CP12" s="131">
        <f t="shared" si="24"/>
        <v>327.93539999999996</v>
      </c>
      <c r="CQ12" s="1145">
        <f t="shared" si="13"/>
        <v>0.17210682492581608</v>
      </c>
      <c r="CR12" s="1372">
        <f t="shared" si="14"/>
        <v>3477</v>
      </c>
      <c r="CS12" s="353">
        <f t="shared" si="15"/>
        <v>5.8257118205349441</v>
      </c>
      <c r="CT12" s="135">
        <v>12.3</v>
      </c>
      <c r="CU12" s="135"/>
      <c r="CV12" s="340">
        <f t="shared" ref="CV12:CV20" si="33">CT12/80</f>
        <v>0.15375</v>
      </c>
      <c r="CW12" s="135">
        <v>83</v>
      </c>
      <c r="CX12" s="348">
        <f t="shared" ref="CX12:CX75" si="34">CW12/CT12</f>
        <v>6.7479674796747959</v>
      </c>
      <c r="CY12" s="334">
        <f t="shared" si="27"/>
        <v>84.900776531492667</v>
      </c>
      <c r="CZ12" s="123">
        <v>7.44</v>
      </c>
      <c r="DA12" s="117">
        <v>9.6</v>
      </c>
      <c r="DB12" s="340">
        <f t="shared" si="25"/>
        <v>0.31182795698924731</v>
      </c>
      <c r="DC12" s="109"/>
      <c r="DD12" s="610">
        <f t="shared" si="28"/>
        <v>6.1375534252506805</v>
      </c>
      <c r="DE12" s="353">
        <f t="shared" si="16"/>
        <v>8.6281276962899049</v>
      </c>
      <c r="DF12" s="842"/>
      <c r="DG12" s="117">
        <v>7.34</v>
      </c>
      <c r="DH12" s="838">
        <f t="shared" si="26"/>
        <v>22.02</v>
      </c>
      <c r="DI12" s="338">
        <f>1-DG12/DA12</f>
        <v>0.23541666666666661</v>
      </c>
      <c r="DJ12" s="1155">
        <f>1-DG12/CL12</f>
        <v>0.47383512544802864</v>
      </c>
      <c r="DK12" s="1342">
        <f t="shared" si="29"/>
        <v>4.2814309899895449</v>
      </c>
      <c r="DL12" s="1292">
        <f t="shared" si="17"/>
        <v>0.49919999999999998</v>
      </c>
      <c r="DM12" s="1347"/>
      <c r="DN12" s="1350"/>
      <c r="DO12" s="134"/>
      <c r="DP12" s="1148"/>
      <c r="DQ12" s="133"/>
      <c r="DR12" s="134"/>
      <c r="DS12" s="770"/>
      <c r="DT12" s="190">
        <v>5277</v>
      </c>
      <c r="DU12" s="343">
        <v>8.25</v>
      </c>
      <c r="DV12" s="123">
        <v>7.62</v>
      </c>
      <c r="DW12" s="127">
        <v>3730</v>
      </c>
      <c r="DX12" s="117">
        <v>9.4</v>
      </c>
      <c r="DY12" s="135">
        <v>25</v>
      </c>
      <c r="DZ12" s="671">
        <v>15</v>
      </c>
      <c r="EA12" s="632">
        <v>0.7</v>
      </c>
      <c r="EB12" s="665">
        <v>0.12</v>
      </c>
      <c r="EC12" s="1483"/>
      <c r="ED12" s="141">
        <v>8.5</v>
      </c>
      <c r="EE12" s="667">
        <v>8.5</v>
      </c>
      <c r="EF12" s="139">
        <v>0.33</v>
      </c>
      <c r="EG12" s="665">
        <v>0.02</v>
      </c>
      <c r="EH12" s="140">
        <v>16</v>
      </c>
      <c r="EI12" s="1118"/>
      <c r="EJ12" s="1118"/>
      <c r="EK12" s="142">
        <v>2</v>
      </c>
      <c r="EL12" s="353">
        <f t="shared" si="18"/>
        <v>12.619592062122519</v>
      </c>
      <c r="EM12" s="354">
        <f t="shared" ref="EM12:EM28" si="35">1-DX12/W12</f>
        <v>0.53465346534653468</v>
      </c>
      <c r="EN12" s="354">
        <f t="shared" ref="EN12:EN28" si="36">1-DY12/X12</f>
        <v>0.63235294117647056</v>
      </c>
      <c r="EO12" s="355">
        <f t="shared" ref="EO12:EO28" si="37">1-EA12/Y12</f>
        <v>0.87931034482758619</v>
      </c>
      <c r="EP12" s="339">
        <f t="shared" ref="EP12:EP28" si="38">1-ED12/AA12</f>
        <v>0.61187214611872143</v>
      </c>
      <c r="EQ12" s="1250"/>
    </row>
    <row r="13" spans="1:147" s="143" customFormat="1" ht="15" customHeight="1" x14ac:dyDescent="0.15">
      <c r="A13" s="105">
        <v>43837</v>
      </c>
      <c r="B13" s="335">
        <f>企业!B317</f>
        <v>4431</v>
      </c>
      <c r="C13" s="868">
        <v>7.2</v>
      </c>
      <c r="D13" s="652"/>
      <c r="E13" s="353">
        <v>6.3</v>
      </c>
      <c r="F13" s="928"/>
      <c r="G13" s="653">
        <v>0.9</v>
      </c>
      <c r="H13" s="136"/>
      <c r="I13" s="123"/>
      <c r="J13" s="134"/>
      <c r="K13" s="135"/>
      <c r="L13" s="114"/>
      <c r="M13" s="831"/>
      <c r="N13" s="392"/>
      <c r="O13" s="114"/>
      <c r="P13" s="392"/>
      <c r="Q13" s="114"/>
      <c r="R13" s="683"/>
      <c r="S13" s="607"/>
      <c r="T13" s="137">
        <v>4431</v>
      </c>
      <c r="U13" s="123">
        <v>7.82</v>
      </c>
      <c r="V13" s="112">
        <v>4350</v>
      </c>
      <c r="W13" s="109">
        <v>23.5</v>
      </c>
      <c r="X13" s="109">
        <v>68</v>
      </c>
      <c r="Y13" s="810">
        <v>7.7</v>
      </c>
      <c r="Z13" s="1234"/>
      <c r="AA13" s="117">
        <v>24.6</v>
      </c>
      <c r="AB13" s="117"/>
      <c r="AC13" s="109"/>
      <c r="AD13" s="118"/>
      <c r="AE13" s="114">
        <v>10</v>
      </c>
      <c r="AF13" s="801"/>
      <c r="AG13" s="692"/>
      <c r="AH13" s="344">
        <f t="shared" si="1"/>
        <v>0.2954</v>
      </c>
      <c r="AI13" s="741">
        <f t="shared" si="2"/>
        <v>4.0174399999999999E-2</v>
      </c>
      <c r="AJ13" s="1140">
        <f t="shared" si="3"/>
        <v>0.63777928232904535</v>
      </c>
      <c r="AK13" s="107">
        <v>7.86</v>
      </c>
      <c r="AL13" s="119">
        <v>20</v>
      </c>
      <c r="AM13" s="122">
        <v>20.6</v>
      </c>
      <c r="AN13" s="120"/>
      <c r="AO13" s="353">
        <f t="shared" si="4"/>
        <v>3.2299706612502823</v>
      </c>
      <c r="AP13" s="138"/>
      <c r="AQ13" s="121"/>
      <c r="AR13" s="353">
        <f t="shared" si="5"/>
        <v>0.84631008801624918</v>
      </c>
      <c r="AS13" s="777"/>
      <c r="AT13" s="353">
        <f t="shared" si="6"/>
        <v>1.6926201760324984</v>
      </c>
      <c r="AU13" s="117">
        <v>17.3</v>
      </c>
      <c r="AV13" s="123"/>
      <c r="AW13" s="118"/>
      <c r="AX13" s="118"/>
      <c r="AY13" s="340"/>
      <c r="AZ13" s="124">
        <v>0.24</v>
      </c>
      <c r="BA13" s="608"/>
      <c r="BB13" s="360">
        <f t="shared" si="7"/>
        <v>0.63473256601218686</v>
      </c>
      <c r="BC13" s="1516">
        <v>802.66014500000006</v>
      </c>
      <c r="BD13" s="1529">
        <v>100</v>
      </c>
      <c r="BE13" s="1530">
        <f t="shared" si="20"/>
        <v>295.77752595350938</v>
      </c>
      <c r="BF13" s="1538">
        <f t="shared" si="21"/>
        <v>12.023476664776803</v>
      </c>
      <c r="BG13" s="1524"/>
      <c r="BH13" s="653">
        <f t="shared" si="8"/>
        <v>1.0578876100203114</v>
      </c>
      <c r="BI13" s="353">
        <f t="shared" si="9"/>
        <v>0.7142857142857143</v>
      </c>
      <c r="BJ13" s="123">
        <v>7.73</v>
      </c>
      <c r="BK13" s="118">
        <v>4140</v>
      </c>
      <c r="BL13" s="117">
        <v>16.7</v>
      </c>
      <c r="BM13" s="784">
        <f t="shared" si="22"/>
        <v>50.099999999999994</v>
      </c>
      <c r="BN13" s="117">
        <v>11.8</v>
      </c>
      <c r="BO13" s="130">
        <v>0.7</v>
      </c>
      <c r="BP13" s="117"/>
      <c r="BQ13" s="1220"/>
      <c r="BR13" s="131"/>
      <c r="BS13" s="131"/>
      <c r="BT13" s="131"/>
      <c r="BU13" s="132"/>
      <c r="BV13" s="363">
        <f t="shared" si="0"/>
        <v>8.1758068156172428</v>
      </c>
      <c r="BW13" s="343">
        <f t="shared" si="30"/>
        <v>8.3172219615204133E-3</v>
      </c>
      <c r="BX13" s="340">
        <f t="shared" si="23"/>
        <v>8.3172219615204133E-3</v>
      </c>
      <c r="BY13" s="340">
        <f t="shared" si="31"/>
        <v>0.52032520325203246</v>
      </c>
      <c r="BZ13" s="1145">
        <f t="shared" si="32"/>
        <v>0.28936170212765966</v>
      </c>
      <c r="CA13" s="133">
        <v>2880</v>
      </c>
      <c r="CB13" s="114"/>
      <c r="CC13" s="126"/>
      <c r="CD13" s="353">
        <f t="shared" si="10"/>
        <v>0.60009027307605511</v>
      </c>
      <c r="CE13" s="108"/>
      <c r="CF13" s="353"/>
      <c r="CG13" s="134">
        <v>2283.9574999999995</v>
      </c>
      <c r="CH13" s="346">
        <f t="shared" si="11"/>
        <v>51.54496727600992</v>
      </c>
      <c r="CI13" s="117">
        <v>7</v>
      </c>
      <c r="CJ13" s="348">
        <f t="shared" si="12"/>
        <v>1.5797788309636651</v>
      </c>
      <c r="CK13" s="123">
        <v>7.64</v>
      </c>
      <c r="CL13" s="117">
        <v>13.8</v>
      </c>
      <c r="CM13" s="109"/>
      <c r="CN13" s="109"/>
      <c r="CO13" s="109"/>
      <c r="CP13" s="131">
        <f t="shared" si="24"/>
        <v>273.94544999999994</v>
      </c>
      <c r="CQ13" s="1145">
        <f t="shared" si="13"/>
        <v>0.17365269461077837</v>
      </c>
      <c r="CR13" s="1372">
        <f t="shared" si="14"/>
        <v>4431</v>
      </c>
      <c r="CS13" s="353">
        <f t="shared" si="15"/>
        <v>4.5714285714285712</v>
      </c>
      <c r="CT13" s="135">
        <v>12.4</v>
      </c>
      <c r="CU13" s="135"/>
      <c r="CV13" s="340">
        <f t="shared" si="33"/>
        <v>0.155</v>
      </c>
      <c r="CW13" s="135">
        <v>83</v>
      </c>
      <c r="CX13" s="348">
        <f t="shared" si="34"/>
        <v>6.693548387096774</v>
      </c>
      <c r="CY13" s="334">
        <f t="shared" si="27"/>
        <v>67.163168584969526</v>
      </c>
      <c r="CZ13" s="123">
        <v>7.81</v>
      </c>
      <c r="DA13" s="117">
        <v>10.1</v>
      </c>
      <c r="DB13" s="340">
        <f t="shared" si="25"/>
        <v>0.26811594202898559</v>
      </c>
      <c r="DC13" s="109"/>
      <c r="DD13" s="610">
        <f t="shared" si="28"/>
        <v>5.7082414231658598</v>
      </c>
      <c r="DE13" s="353">
        <f t="shared" si="16"/>
        <v>6.7704807041299935</v>
      </c>
      <c r="DF13" s="842"/>
      <c r="DG13" s="117"/>
      <c r="DH13" s="838"/>
      <c r="DI13" s="338"/>
      <c r="DJ13" s="1155"/>
      <c r="DK13" s="1342">
        <f t="shared" si="29"/>
        <v>1.6222987580910513</v>
      </c>
      <c r="DL13" s="1292">
        <f t="shared" si="17"/>
        <v>0.49919999999999998</v>
      </c>
      <c r="DM13" s="1347"/>
      <c r="DN13" s="1350"/>
      <c r="DO13" s="134"/>
      <c r="DP13" s="1148"/>
      <c r="DQ13" s="133"/>
      <c r="DR13" s="134"/>
      <c r="DS13" s="770"/>
      <c r="DT13" s="137">
        <v>5397</v>
      </c>
      <c r="DU13" s="343">
        <v>8.2899999999999991</v>
      </c>
      <c r="DV13" s="123">
        <v>7.67</v>
      </c>
      <c r="DW13" s="127">
        <v>3720</v>
      </c>
      <c r="DX13" s="117">
        <v>10</v>
      </c>
      <c r="DY13" s="135">
        <v>36</v>
      </c>
      <c r="DZ13" s="671">
        <v>17</v>
      </c>
      <c r="EA13" s="632">
        <v>0.3</v>
      </c>
      <c r="EB13" s="665">
        <v>0.11</v>
      </c>
      <c r="EC13" s="1483"/>
      <c r="ED13" s="141">
        <v>9.1999999999999993</v>
      </c>
      <c r="EE13" s="667">
        <v>9.3000000000000007</v>
      </c>
      <c r="EF13" s="139">
        <v>0.35</v>
      </c>
      <c r="EG13" s="665">
        <v>0.02</v>
      </c>
      <c r="EH13" s="140">
        <v>10</v>
      </c>
      <c r="EI13" s="1118"/>
      <c r="EJ13" s="1118"/>
      <c r="EK13" s="142">
        <v>2</v>
      </c>
      <c r="EL13" s="353">
        <f t="shared" si="18"/>
        <v>9.9070559241706171</v>
      </c>
      <c r="EM13" s="354">
        <f t="shared" si="35"/>
        <v>0.57446808510638303</v>
      </c>
      <c r="EN13" s="354">
        <f t="shared" si="36"/>
        <v>0.47058823529411764</v>
      </c>
      <c r="EO13" s="355">
        <f t="shared" si="37"/>
        <v>0.96103896103896103</v>
      </c>
      <c r="EP13" s="339">
        <f t="shared" si="38"/>
        <v>0.6260162601626017</v>
      </c>
      <c r="EQ13" s="1250"/>
    </row>
    <row r="14" spans="1:147" s="143" customFormat="1" ht="15" customHeight="1" x14ac:dyDescent="0.15">
      <c r="A14" s="105">
        <v>43838</v>
      </c>
      <c r="B14" s="335">
        <f>企业!B318</f>
        <v>4763</v>
      </c>
      <c r="C14" s="868">
        <v>7.21</v>
      </c>
      <c r="D14" s="652"/>
      <c r="E14" s="353">
        <v>5.8</v>
      </c>
      <c r="F14" s="928"/>
      <c r="G14" s="653">
        <v>0.9</v>
      </c>
      <c r="H14" s="136"/>
      <c r="I14" s="123"/>
      <c r="J14" s="134"/>
      <c r="K14" s="135"/>
      <c r="L14" s="114"/>
      <c r="M14" s="831"/>
      <c r="N14" s="392"/>
      <c r="O14" s="114"/>
      <c r="P14" s="392"/>
      <c r="Q14" s="114"/>
      <c r="R14" s="683"/>
      <c r="S14" s="607"/>
      <c r="T14" s="137">
        <v>4763</v>
      </c>
      <c r="U14" s="123">
        <v>7.51</v>
      </c>
      <c r="V14" s="112">
        <v>4550</v>
      </c>
      <c r="W14" s="109">
        <v>30.4</v>
      </c>
      <c r="X14" s="109">
        <v>72</v>
      </c>
      <c r="Y14" s="810">
        <v>6.4</v>
      </c>
      <c r="Z14" s="1234"/>
      <c r="AA14" s="117">
        <v>50.6</v>
      </c>
      <c r="AB14" s="117"/>
      <c r="AC14" s="109"/>
      <c r="AD14" s="118"/>
      <c r="AE14" s="114">
        <v>10</v>
      </c>
      <c r="AF14" s="801"/>
      <c r="AG14" s="692"/>
      <c r="AH14" s="344">
        <f t="shared" si="1"/>
        <v>0.31753333333333333</v>
      </c>
      <c r="AI14" s="741">
        <f t="shared" si="2"/>
        <v>4.5724799999999996E-2</v>
      </c>
      <c r="AJ14" s="1140">
        <f t="shared" si="3"/>
        <v>0.59332353558681505</v>
      </c>
      <c r="AK14" s="138">
        <v>7.66</v>
      </c>
      <c r="AL14" s="122">
        <v>35.9</v>
      </c>
      <c r="AM14" s="122">
        <v>56.5</v>
      </c>
      <c r="AN14" s="120"/>
      <c r="AO14" s="353">
        <f t="shared" si="4"/>
        <v>3.0048288893554482</v>
      </c>
      <c r="AP14" s="138">
        <v>7.67</v>
      </c>
      <c r="AQ14" s="121">
        <v>17.399999999999999</v>
      </c>
      <c r="AR14" s="353">
        <f t="shared" si="5"/>
        <v>0.78731891664917064</v>
      </c>
      <c r="AS14" s="777"/>
      <c r="AT14" s="353">
        <f t="shared" si="6"/>
        <v>1.5746378332983413</v>
      </c>
      <c r="AU14" s="117">
        <v>17.399999999999999</v>
      </c>
      <c r="AV14" s="123">
        <v>7.65</v>
      </c>
      <c r="AW14" s="118"/>
      <c r="AX14" s="118"/>
      <c r="AY14" s="340"/>
      <c r="AZ14" s="124"/>
      <c r="BA14" s="608"/>
      <c r="BB14" s="360">
        <f t="shared" si="7"/>
        <v>0.59048918748687806</v>
      </c>
      <c r="BC14" s="1516">
        <v>859.99301249999996</v>
      </c>
      <c r="BD14" s="1529">
        <v>100</v>
      </c>
      <c r="BE14" s="1530">
        <f t="shared" si="20"/>
        <v>293.2163591748897</v>
      </c>
      <c r="BF14" s="1538">
        <f t="shared" si="21"/>
        <v>5.7947897070136305</v>
      </c>
      <c r="BG14" s="1524"/>
      <c r="BH14" s="653">
        <f t="shared" si="8"/>
        <v>0.98414864581146333</v>
      </c>
      <c r="BI14" s="353">
        <f t="shared" si="9"/>
        <v>0.66449716565190009</v>
      </c>
      <c r="BJ14" s="123">
        <v>7.68</v>
      </c>
      <c r="BK14" s="118">
        <v>4240</v>
      </c>
      <c r="BL14" s="117">
        <v>16.2</v>
      </c>
      <c r="BM14" s="784">
        <f t="shared" si="22"/>
        <v>48.599999999999994</v>
      </c>
      <c r="BN14" s="117">
        <v>11.3</v>
      </c>
      <c r="BO14" s="117">
        <v>0.3</v>
      </c>
      <c r="BP14" s="117"/>
      <c r="BQ14" s="1220"/>
      <c r="BR14" s="131"/>
      <c r="BS14" s="131"/>
      <c r="BT14" s="131"/>
      <c r="BU14" s="132"/>
      <c r="BV14" s="363">
        <f t="shared" si="0"/>
        <v>7.6059206382532016</v>
      </c>
      <c r="BW14" s="343">
        <f t="shared" si="30"/>
        <v>9.4663096585419701E-3</v>
      </c>
      <c r="BX14" s="340">
        <f t="shared" si="23"/>
        <v>9.4663096585419701E-3</v>
      </c>
      <c r="BY14" s="340">
        <f t="shared" si="31"/>
        <v>0.77667984189723316</v>
      </c>
      <c r="BZ14" s="1145">
        <f t="shared" si="32"/>
        <v>0.46710526315789469</v>
      </c>
      <c r="CA14" s="133">
        <v>2880</v>
      </c>
      <c r="CB14" s="114"/>
      <c r="CC14" s="126"/>
      <c r="CD14" s="353">
        <f t="shared" si="10"/>
        <v>0.5582615998320386</v>
      </c>
      <c r="CE14" s="108"/>
      <c r="CF14" s="353"/>
      <c r="CG14" s="134">
        <v>2491.5899999999997</v>
      </c>
      <c r="CH14" s="346">
        <f t="shared" si="11"/>
        <v>52.311358387570856</v>
      </c>
      <c r="CI14" s="117">
        <v>8</v>
      </c>
      <c r="CJ14" s="348">
        <f t="shared" si="12"/>
        <v>1.679613688851564</v>
      </c>
      <c r="CK14" s="123">
        <v>7.74</v>
      </c>
      <c r="CL14" s="117">
        <v>13.4</v>
      </c>
      <c r="CM14" s="109"/>
      <c r="CN14" s="109"/>
      <c r="CO14" s="109"/>
      <c r="CP14" s="131">
        <f t="shared" si="24"/>
        <v>297.16820000000001</v>
      </c>
      <c r="CQ14" s="1145">
        <f t="shared" si="13"/>
        <v>0.1728395061728395</v>
      </c>
      <c r="CR14" s="1372">
        <f t="shared" si="14"/>
        <v>4763</v>
      </c>
      <c r="CS14" s="353">
        <f t="shared" si="15"/>
        <v>4.2527818601721608</v>
      </c>
      <c r="CT14" s="135">
        <v>12.9</v>
      </c>
      <c r="CU14" s="135"/>
      <c r="CV14" s="340">
        <f t="shared" si="33"/>
        <v>0.16125</v>
      </c>
      <c r="CW14" s="135">
        <v>85</v>
      </c>
      <c r="CX14" s="348">
        <f t="shared" si="34"/>
        <v>6.5891472868217056</v>
      </c>
      <c r="CY14" s="334">
        <f t="shared" si="27"/>
        <v>65.001049758555524</v>
      </c>
      <c r="CZ14" s="123">
        <v>7.75</v>
      </c>
      <c r="DA14" s="117">
        <v>10.6</v>
      </c>
      <c r="DB14" s="340">
        <f t="shared" si="25"/>
        <v>0.20895522388059706</v>
      </c>
      <c r="DC14" s="109"/>
      <c r="DD14" s="610">
        <f t="shared" si="28"/>
        <v>7.3002077446715523</v>
      </c>
      <c r="DE14" s="353">
        <f t="shared" si="16"/>
        <v>6.2985513331933651</v>
      </c>
      <c r="DF14" s="842"/>
      <c r="DG14" s="117">
        <v>12.5</v>
      </c>
      <c r="DH14" s="838">
        <f t="shared" si="26"/>
        <v>37.5</v>
      </c>
      <c r="DI14" s="338">
        <f>1-DG14/DA14</f>
        <v>-0.179245283018868</v>
      </c>
      <c r="DJ14" s="1155">
        <f>1-DG14/CL14</f>
        <v>6.7164179104477584E-2</v>
      </c>
      <c r="DK14" s="1342">
        <f t="shared" si="29"/>
        <v>24.074462873539073</v>
      </c>
      <c r="DL14" s="1292">
        <f t="shared" si="17"/>
        <v>0.49919999999999998</v>
      </c>
      <c r="DM14" s="1347"/>
      <c r="DN14" s="1350"/>
      <c r="DO14" s="134"/>
      <c r="DP14" s="1148"/>
      <c r="DQ14" s="133"/>
      <c r="DR14" s="134"/>
      <c r="DS14" s="770"/>
      <c r="DT14" s="137">
        <v>5302</v>
      </c>
      <c r="DU14" s="343">
        <v>8.3699999999999992</v>
      </c>
      <c r="DV14" s="123">
        <v>7.76</v>
      </c>
      <c r="DW14" s="127">
        <v>4000</v>
      </c>
      <c r="DX14" s="117">
        <v>9.9</v>
      </c>
      <c r="DY14" s="135">
        <v>44</v>
      </c>
      <c r="DZ14" s="671">
        <v>19.8</v>
      </c>
      <c r="EA14" s="632">
        <v>0.7</v>
      </c>
      <c r="EB14" s="665">
        <v>0.1</v>
      </c>
      <c r="EC14" s="1483"/>
      <c r="ED14" s="141">
        <v>9.4</v>
      </c>
      <c r="EE14" s="667">
        <v>10.1</v>
      </c>
      <c r="EF14" s="139">
        <v>0.24</v>
      </c>
      <c r="EG14" s="665">
        <v>0.02</v>
      </c>
      <c r="EH14" s="194">
        <v>19</v>
      </c>
      <c r="EI14" s="1118"/>
      <c r="EJ14" s="1118"/>
      <c r="EK14" s="142">
        <v>2</v>
      </c>
      <c r="EL14" s="353">
        <f t="shared" si="18"/>
        <v>9.2179446567289514</v>
      </c>
      <c r="EM14" s="354">
        <f t="shared" si="35"/>
        <v>0.67434210526315785</v>
      </c>
      <c r="EN14" s="354">
        <f t="shared" si="36"/>
        <v>0.38888888888888884</v>
      </c>
      <c r="EO14" s="355">
        <f t="shared" si="37"/>
        <v>0.890625</v>
      </c>
      <c r="EP14" s="339">
        <f t="shared" si="38"/>
        <v>0.81422924901185767</v>
      </c>
      <c r="EQ14" s="1251"/>
    </row>
    <row r="15" spans="1:147" s="218" customFormat="1" ht="15" customHeight="1" x14ac:dyDescent="0.15">
      <c r="A15" s="105">
        <v>43839</v>
      </c>
      <c r="B15" s="335">
        <f>企业!B319</f>
        <v>4909</v>
      </c>
      <c r="C15" s="868">
        <v>7.1</v>
      </c>
      <c r="D15" s="652"/>
      <c r="E15" s="353">
        <v>6.3</v>
      </c>
      <c r="F15" s="928"/>
      <c r="G15" s="653">
        <v>0.9</v>
      </c>
      <c r="H15" s="198"/>
      <c r="I15" s="199"/>
      <c r="J15" s="200"/>
      <c r="K15" s="213"/>
      <c r="L15" s="201"/>
      <c r="M15" s="833"/>
      <c r="N15" s="394"/>
      <c r="O15" s="201"/>
      <c r="P15" s="394"/>
      <c r="Q15" s="201"/>
      <c r="R15" s="685"/>
      <c r="S15" s="680"/>
      <c r="T15" s="137">
        <v>4909</v>
      </c>
      <c r="U15" s="199">
        <v>8.23</v>
      </c>
      <c r="V15" s="202">
        <v>4480</v>
      </c>
      <c r="W15" s="197">
        <v>21.2</v>
      </c>
      <c r="X15" s="197">
        <v>71</v>
      </c>
      <c r="Y15" s="812">
        <v>5.6</v>
      </c>
      <c r="Z15" s="1236"/>
      <c r="AA15" s="203">
        <v>37.799999999999997</v>
      </c>
      <c r="AB15" s="203"/>
      <c r="AC15" s="197">
        <v>28</v>
      </c>
      <c r="AD15" s="204"/>
      <c r="AE15" s="201">
        <v>10</v>
      </c>
      <c r="AF15" s="803"/>
      <c r="AG15" s="693"/>
      <c r="AH15" s="344">
        <f t="shared" si="1"/>
        <v>0.32726666666666665</v>
      </c>
      <c r="AI15" s="741">
        <f t="shared" si="2"/>
        <v>4.6471866666666667E-2</v>
      </c>
      <c r="AJ15" s="1140">
        <f t="shared" si="3"/>
        <v>0.57567732735791399</v>
      </c>
      <c r="AK15" s="196">
        <v>7.75</v>
      </c>
      <c r="AL15" s="205">
        <v>29.1</v>
      </c>
      <c r="AM15" s="205">
        <v>54.1</v>
      </c>
      <c r="AN15" s="206"/>
      <c r="AO15" s="353">
        <f t="shared" si="4"/>
        <v>2.9154613974332859</v>
      </c>
      <c r="AP15" s="196">
        <v>7.51</v>
      </c>
      <c r="AQ15" s="207">
        <v>23.9</v>
      </c>
      <c r="AR15" s="353">
        <f t="shared" si="5"/>
        <v>0.76390303524139336</v>
      </c>
      <c r="AS15" s="779"/>
      <c r="AT15" s="353">
        <f t="shared" si="6"/>
        <v>1.5278060704827867</v>
      </c>
      <c r="AU15" s="203">
        <v>17</v>
      </c>
      <c r="AV15" s="199">
        <v>7.36</v>
      </c>
      <c r="AW15" s="204"/>
      <c r="AX15" s="204"/>
      <c r="AY15" s="340"/>
      <c r="AZ15" s="208">
        <v>0.28000000000000003</v>
      </c>
      <c r="BA15" s="608"/>
      <c r="BB15" s="360">
        <f t="shared" si="7"/>
        <v>0.57292727643104502</v>
      </c>
      <c r="BC15" s="1516">
        <v>859.99301249999996</v>
      </c>
      <c r="BD15" s="1529">
        <v>100</v>
      </c>
      <c r="BE15" s="1530">
        <f t="shared" si="20"/>
        <v>284.49572596251778</v>
      </c>
      <c r="BF15" s="1538">
        <f t="shared" si="21"/>
        <v>7.5263419566803655</v>
      </c>
      <c r="BG15" s="1525"/>
      <c r="BH15" s="653">
        <f t="shared" si="8"/>
        <v>0.9548787940517417</v>
      </c>
      <c r="BI15" s="353">
        <f t="shared" si="9"/>
        <v>0.64473416174373599</v>
      </c>
      <c r="BJ15" s="199">
        <v>7.4</v>
      </c>
      <c r="BK15" s="204">
        <v>4260</v>
      </c>
      <c r="BL15" s="203">
        <v>16.7</v>
      </c>
      <c r="BM15" s="784">
        <f t="shared" si="22"/>
        <v>50.099999999999994</v>
      </c>
      <c r="BN15" s="203">
        <v>13.4</v>
      </c>
      <c r="BO15" s="203">
        <v>0.5</v>
      </c>
      <c r="BP15" s="203"/>
      <c r="BQ15" s="1222"/>
      <c r="BR15" s="211"/>
      <c r="BS15" s="211"/>
      <c r="BT15" s="211"/>
      <c r="BU15" s="212"/>
      <c r="BV15" s="363">
        <f t="shared" si="0"/>
        <v>7.3797107353839886</v>
      </c>
      <c r="BW15" s="343">
        <f t="shared" si="30"/>
        <v>9.6209733072018105E-3</v>
      </c>
      <c r="BX15" s="340">
        <f t="shared" si="23"/>
        <v>9.6209733072018105E-3</v>
      </c>
      <c r="BY15" s="340">
        <f t="shared" si="31"/>
        <v>0.64550264550264547</v>
      </c>
      <c r="BZ15" s="1145">
        <f t="shared" si="32"/>
        <v>0.21226415094339623</v>
      </c>
      <c r="CA15" s="133">
        <v>2880</v>
      </c>
      <c r="CB15" s="201"/>
      <c r="CC15" s="209"/>
      <c r="CD15" s="353">
        <f t="shared" si="10"/>
        <v>0.54165817885516399</v>
      </c>
      <c r="CE15" s="108"/>
      <c r="CF15" s="353"/>
      <c r="CG15" s="200">
        <v>2076.3249999999998</v>
      </c>
      <c r="CH15" s="346">
        <f t="shared" si="11"/>
        <v>42.296292523935627</v>
      </c>
      <c r="CI15" s="203">
        <v>7</v>
      </c>
      <c r="CJ15" s="348">
        <f t="shared" si="12"/>
        <v>1.4259523324506009</v>
      </c>
      <c r="CK15" s="199">
        <v>7.34</v>
      </c>
      <c r="CL15" s="203">
        <v>14.6</v>
      </c>
      <c r="CM15" s="197"/>
      <c r="CN15" s="197"/>
      <c r="CO15" s="197"/>
      <c r="CP15" s="131">
        <f t="shared" si="24"/>
        <v>245.55919999999998</v>
      </c>
      <c r="CQ15" s="1145">
        <f t="shared" si="13"/>
        <v>0.12574850299401197</v>
      </c>
      <c r="CR15" s="1372">
        <f t="shared" si="14"/>
        <v>4909</v>
      </c>
      <c r="CS15" s="353">
        <f t="shared" si="15"/>
        <v>4.1262986351599107</v>
      </c>
      <c r="CT15" s="213">
        <v>14.4</v>
      </c>
      <c r="CU15" s="213"/>
      <c r="CV15" s="340">
        <f t="shared" si="33"/>
        <v>0.18</v>
      </c>
      <c r="CW15" s="213">
        <v>95</v>
      </c>
      <c r="CX15" s="348">
        <f t="shared" si="34"/>
        <v>6.5972222222222223</v>
      </c>
      <c r="CY15" s="334">
        <f t="shared" si="27"/>
        <v>70.401303727846809</v>
      </c>
      <c r="CZ15" s="199">
        <v>7.36</v>
      </c>
      <c r="DA15" s="203">
        <v>11.5</v>
      </c>
      <c r="DB15" s="340">
        <f t="shared" si="25"/>
        <v>0.21232876712328766</v>
      </c>
      <c r="DC15" s="197"/>
      <c r="DD15" s="610">
        <f t="shared" si="28"/>
        <v>7.1415402442530747</v>
      </c>
      <c r="DE15" s="353">
        <f t="shared" si="16"/>
        <v>6.1112242819311469</v>
      </c>
      <c r="DF15" s="842"/>
      <c r="DG15" s="203">
        <v>11.3</v>
      </c>
      <c r="DH15" s="838">
        <f t="shared" si="26"/>
        <v>33.900000000000006</v>
      </c>
      <c r="DI15" s="338">
        <f>1-DG15/DA15</f>
        <v>1.7391304347825987E-2</v>
      </c>
      <c r="DJ15" s="1155">
        <f>1-DG15/CL15</f>
        <v>0.22602739726027388</v>
      </c>
      <c r="DK15" s="1342">
        <f t="shared" si="29"/>
        <v>7.1112428007926098</v>
      </c>
      <c r="DL15" s="1292">
        <f t="shared" si="17"/>
        <v>0.49919999999999998</v>
      </c>
      <c r="DM15" s="1347"/>
      <c r="DN15" s="1350"/>
      <c r="DO15" s="134"/>
      <c r="DP15" s="1148"/>
      <c r="DQ15" s="133"/>
      <c r="DR15" s="134"/>
      <c r="DS15" s="770"/>
      <c r="DT15" s="137">
        <v>5399</v>
      </c>
      <c r="DU15" s="343">
        <v>8.2200000000000006</v>
      </c>
      <c r="DV15" s="199">
        <v>7.42</v>
      </c>
      <c r="DW15" s="210">
        <v>3870</v>
      </c>
      <c r="DX15" s="203">
        <v>11</v>
      </c>
      <c r="DY15" s="213">
        <v>46</v>
      </c>
      <c r="DZ15" s="671">
        <v>17</v>
      </c>
      <c r="EA15" s="634">
        <v>0.7</v>
      </c>
      <c r="EB15" s="665">
        <v>0.1</v>
      </c>
      <c r="EC15" s="1485"/>
      <c r="ED15" s="216">
        <v>11.9</v>
      </c>
      <c r="EE15" s="667">
        <v>10.199999999999999</v>
      </c>
      <c r="EF15" s="214">
        <v>0.24</v>
      </c>
      <c r="EG15" s="665">
        <v>0.02</v>
      </c>
      <c r="EH15" s="215">
        <v>13</v>
      </c>
      <c r="EI15" s="1120"/>
      <c r="EJ15" s="1120"/>
      <c r="EK15" s="217">
        <v>2</v>
      </c>
      <c r="EL15" s="353">
        <f t="shared" si="18"/>
        <v>8.9444096964758604</v>
      </c>
      <c r="EM15" s="354">
        <f t="shared" si="35"/>
        <v>0.48113207547169812</v>
      </c>
      <c r="EN15" s="354">
        <f t="shared" si="36"/>
        <v>0.352112676056338</v>
      </c>
      <c r="EO15" s="355">
        <f t="shared" si="37"/>
        <v>0.875</v>
      </c>
      <c r="EP15" s="339">
        <f t="shared" si="38"/>
        <v>0.68518518518518512</v>
      </c>
      <c r="EQ15" s="1251"/>
    </row>
    <row r="16" spans="1:147" s="221" customFormat="1" ht="15" customHeight="1" x14ac:dyDescent="0.15">
      <c r="A16" s="105">
        <v>43840</v>
      </c>
      <c r="B16" s="335">
        <f>企业!B320</f>
        <v>3332</v>
      </c>
      <c r="C16" s="868">
        <v>7.1</v>
      </c>
      <c r="D16" s="652"/>
      <c r="E16" s="353">
        <v>7.2</v>
      </c>
      <c r="F16" s="928"/>
      <c r="G16" s="653">
        <v>0.9</v>
      </c>
      <c r="H16" s="192"/>
      <c r="I16" s="123"/>
      <c r="J16" s="134"/>
      <c r="K16" s="135"/>
      <c r="L16" s="191"/>
      <c r="M16" s="831"/>
      <c r="N16" s="392"/>
      <c r="O16" s="191"/>
      <c r="P16" s="392"/>
      <c r="Q16" s="191"/>
      <c r="R16" s="683"/>
      <c r="S16" s="680"/>
      <c r="T16" s="190">
        <v>3332</v>
      </c>
      <c r="U16" s="123">
        <v>7.88</v>
      </c>
      <c r="V16" s="112">
        <v>4440</v>
      </c>
      <c r="W16" s="109">
        <v>20</v>
      </c>
      <c r="X16" s="109">
        <v>73.7</v>
      </c>
      <c r="Y16" s="810">
        <v>5.6</v>
      </c>
      <c r="Z16" s="1234"/>
      <c r="AA16" s="117">
        <v>21.5</v>
      </c>
      <c r="AB16" s="117"/>
      <c r="AC16" s="109">
        <v>27</v>
      </c>
      <c r="AD16" s="118"/>
      <c r="AE16" s="191">
        <v>10</v>
      </c>
      <c r="AF16" s="801"/>
      <c r="AG16" s="693"/>
      <c r="AH16" s="344">
        <f t="shared" si="1"/>
        <v>0.22213333333333332</v>
      </c>
      <c r="AI16" s="741">
        <f t="shared" si="2"/>
        <v>3.2742453333333338E-2</v>
      </c>
      <c r="AJ16" s="1140">
        <f t="shared" si="3"/>
        <v>0.84813925570228088</v>
      </c>
      <c r="AK16" s="138">
        <v>7.91</v>
      </c>
      <c r="AL16" s="122">
        <v>21.3</v>
      </c>
      <c r="AM16" s="122">
        <v>37.700000000000003</v>
      </c>
      <c r="AN16" s="219">
        <v>15</v>
      </c>
      <c r="AO16" s="353">
        <f t="shared" si="4"/>
        <v>4.2953181272509005</v>
      </c>
      <c r="AP16" s="138">
        <v>7.81</v>
      </c>
      <c r="AQ16" s="121">
        <v>39.6</v>
      </c>
      <c r="AR16" s="353">
        <f t="shared" si="5"/>
        <v>1.1254501800720289</v>
      </c>
      <c r="AS16" s="777"/>
      <c r="AT16" s="353">
        <f t="shared" si="6"/>
        <v>2.2509003601440578</v>
      </c>
      <c r="AU16" s="117">
        <v>16.7</v>
      </c>
      <c r="AV16" s="123">
        <v>7.85</v>
      </c>
      <c r="AW16" s="118"/>
      <c r="AX16" s="118"/>
      <c r="AY16" s="340"/>
      <c r="AZ16" s="124">
        <v>0.28000000000000003</v>
      </c>
      <c r="BA16" s="608"/>
      <c r="BB16" s="360">
        <f t="shared" si="7"/>
        <v>0.84408763505402162</v>
      </c>
      <c r="BC16" s="1516">
        <v>1003.32518125</v>
      </c>
      <c r="BD16" s="1529">
        <v>100</v>
      </c>
      <c r="BE16" s="1530">
        <f t="shared" si="20"/>
        <v>483.66979948229294</v>
      </c>
      <c r="BF16" s="1538">
        <f t="shared" si="21"/>
        <v>22.496269743362461</v>
      </c>
      <c r="BG16" s="1524"/>
      <c r="BH16" s="653">
        <f t="shared" si="8"/>
        <v>1.406812725090036</v>
      </c>
      <c r="BI16" s="353">
        <f t="shared" si="9"/>
        <v>0.94987995198079234</v>
      </c>
      <c r="BJ16" s="123">
        <v>7.25</v>
      </c>
      <c r="BK16" s="118">
        <v>4280</v>
      </c>
      <c r="BL16" s="117">
        <v>17.3</v>
      </c>
      <c r="BM16" s="784">
        <f t="shared" si="22"/>
        <v>51.900000000000006</v>
      </c>
      <c r="BN16" s="117">
        <v>14</v>
      </c>
      <c r="BO16" s="117">
        <v>0.5</v>
      </c>
      <c r="BP16" s="117"/>
      <c r="BQ16" s="123"/>
      <c r="BR16" s="109"/>
      <c r="BS16" s="109"/>
      <c r="BT16" s="109"/>
      <c r="BU16" s="220"/>
      <c r="BV16" s="363">
        <f t="shared" si="0"/>
        <v>10.872448979591837</v>
      </c>
      <c r="BW16" s="343">
        <f t="shared" si="30"/>
        <v>6.7786015954950729E-3</v>
      </c>
      <c r="BX16" s="340">
        <f t="shared" si="23"/>
        <v>6.7786015954950729E-3</v>
      </c>
      <c r="BY16" s="340">
        <f t="shared" si="31"/>
        <v>0.34883720930232553</v>
      </c>
      <c r="BZ16" s="1145">
        <f t="shared" si="32"/>
        <v>0.13500000000000001</v>
      </c>
      <c r="CA16" s="133">
        <v>2880</v>
      </c>
      <c r="CB16" s="191"/>
      <c r="CC16" s="193"/>
      <c r="CD16" s="353">
        <f t="shared" si="10"/>
        <v>0.79801920768307322</v>
      </c>
      <c r="CE16" s="108"/>
      <c r="CF16" s="353"/>
      <c r="CG16" s="134">
        <v>2284</v>
      </c>
      <c r="CH16" s="346">
        <f t="shared" si="11"/>
        <v>68.547418967587035</v>
      </c>
      <c r="CI16" s="117">
        <v>6.5</v>
      </c>
      <c r="CJ16" s="348">
        <f t="shared" si="12"/>
        <v>1.9507803121248499</v>
      </c>
      <c r="CK16" s="123">
        <v>7.38</v>
      </c>
      <c r="CL16" s="117"/>
      <c r="CM16" s="109"/>
      <c r="CN16" s="109"/>
      <c r="CO16" s="109"/>
      <c r="CP16" s="131">
        <f t="shared" si="24"/>
        <v>407.83080000000001</v>
      </c>
      <c r="CQ16" s="1145"/>
      <c r="CR16" s="1372">
        <f t="shared" si="14"/>
        <v>3332</v>
      </c>
      <c r="CS16" s="353">
        <f t="shared" si="15"/>
        <v>6.0792316926770704</v>
      </c>
      <c r="CT16" s="135">
        <v>14.4</v>
      </c>
      <c r="CU16" s="135"/>
      <c r="CV16" s="340">
        <f t="shared" si="33"/>
        <v>0.18</v>
      </c>
      <c r="CW16" s="213">
        <v>95</v>
      </c>
      <c r="CX16" s="348">
        <f t="shared" si="34"/>
        <v>6.5972222222222223</v>
      </c>
      <c r="CY16" s="334">
        <f t="shared" si="27"/>
        <v>103.72148859543817</v>
      </c>
      <c r="CZ16" s="123">
        <v>7.85</v>
      </c>
      <c r="DA16" s="117">
        <v>11.4</v>
      </c>
      <c r="DB16" s="340"/>
      <c r="DC16" s="109"/>
      <c r="DD16" s="611">
        <f t="shared" si="28"/>
        <v>-2.8611245888623569</v>
      </c>
      <c r="DE16" s="353">
        <f t="shared" si="16"/>
        <v>9.0036014405762312</v>
      </c>
      <c r="DF16" s="842"/>
      <c r="DG16" s="117"/>
      <c r="DH16" s="838"/>
      <c r="DI16" s="338"/>
      <c r="DJ16" s="1155"/>
      <c r="DK16" s="1342"/>
      <c r="DL16" s="1292">
        <f t="shared" si="17"/>
        <v>0.49919999999999998</v>
      </c>
      <c r="DM16" s="1347"/>
      <c r="DN16" s="1350"/>
      <c r="DO16" s="134"/>
      <c r="DP16" s="1148"/>
      <c r="DQ16" s="133"/>
      <c r="DR16" s="134"/>
      <c r="DS16" s="770"/>
      <c r="DT16" s="190">
        <v>5356</v>
      </c>
      <c r="DU16" s="343">
        <v>8.11</v>
      </c>
      <c r="DV16" s="123">
        <v>7.38</v>
      </c>
      <c r="DW16" s="127">
        <v>3980</v>
      </c>
      <c r="DX16" s="117">
        <v>10.9</v>
      </c>
      <c r="DY16" s="135">
        <v>40</v>
      </c>
      <c r="DZ16" s="671">
        <v>23</v>
      </c>
      <c r="EA16" s="632">
        <v>0.5</v>
      </c>
      <c r="EB16" s="665">
        <v>0.11</v>
      </c>
      <c r="EC16" s="1483"/>
      <c r="ED16" s="141">
        <v>10.4</v>
      </c>
      <c r="EE16" s="667">
        <v>10.9</v>
      </c>
      <c r="EF16" s="139">
        <v>0.02</v>
      </c>
      <c r="EG16" s="665">
        <v>0.02</v>
      </c>
      <c r="EH16" s="194">
        <v>11</v>
      </c>
      <c r="EI16" s="1118"/>
      <c r="EJ16" s="1118"/>
      <c r="EK16" s="142">
        <v>2</v>
      </c>
      <c r="EL16" s="353">
        <f t="shared" si="18"/>
        <v>13.167858823529411</v>
      </c>
      <c r="EM16" s="354">
        <f t="shared" si="35"/>
        <v>0.45499999999999996</v>
      </c>
      <c r="EN16" s="354">
        <f t="shared" si="36"/>
        <v>0.45725915875169609</v>
      </c>
      <c r="EO16" s="355">
        <f t="shared" si="37"/>
        <v>0.9107142857142857</v>
      </c>
      <c r="EP16" s="339">
        <f t="shared" si="38"/>
        <v>0.51627906976744187</v>
      </c>
      <c r="EQ16" s="1251"/>
    </row>
    <row r="17" spans="1:147" s="221" customFormat="1" ht="15" customHeight="1" x14ac:dyDescent="0.15">
      <c r="A17" s="105">
        <v>43841</v>
      </c>
      <c r="B17" s="335">
        <f>企业!B321</f>
        <v>3789</v>
      </c>
      <c r="C17" s="868">
        <v>7.06</v>
      </c>
      <c r="D17" s="652"/>
      <c r="E17" s="353">
        <v>6.4</v>
      </c>
      <c r="F17" s="928"/>
      <c r="G17" s="653">
        <v>0.78</v>
      </c>
      <c r="H17" s="192"/>
      <c r="I17" s="123"/>
      <c r="J17" s="134"/>
      <c r="K17" s="135"/>
      <c r="L17" s="191"/>
      <c r="M17" s="831"/>
      <c r="N17" s="392"/>
      <c r="O17" s="191"/>
      <c r="P17" s="392"/>
      <c r="Q17" s="191"/>
      <c r="R17" s="683"/>
      <c r="S17" s="680"/>
      <c r="T17" s="137">
        <v>3789</v>
      </c>
      <c r="U17" s="123">
        <v>7.42</v>
      </c>
      <c r="V17" s="112">
        <v>3960</v>
      </c>
      <c r="W17" s="109">
        <v>20.8</v>
      </c>
      <c r="X17" s="109">
        <v>79.8</v>
      </c>
      <c r="Y17" s="810">
        <v>6.9</v>
      </c>
      <c r="Z17" s="1234"/>
      <c r="AA17" s="117">
        <v>24.9</v>
      </c>
      <c r="AB17" s="117"/>
      <c r="AC17" s="109">
        <v>30</v>
      </c>
      <c r="AD17" s="118"/>
      <c r="AE17" s="191">
        <v>10</v>
      </c>
      <c r="AF17" s="801"/>
      <c r="AG17" s="693"/>
      <c r="AH17" s="344">
        <f t="shared" si="1"/>
        <v>0.25259999999999999</v>
      </c>
      <c r="AI17" s="741">
        <f t="shared" si="2"/>
        <v>4.0314960000000004E-2</v>
      </c>
      <c r="AJ17" s="1140">
        <f t="shared" si="3"/>
        <v>0.74584323040380052</v>
      </c>
      <c r="AK17" s="138">
        <v>7.5</v>
      </c>
      <c r="AL17" s="122">
        <v>20.9</v>
      </c>
      <c r="AM17" s="122">
        <v>24.2</v>
      </c>
      <c r="AN17" s="219">
        <v>13</v>
      </c>
      <c r="AO17" s="353">
        <f t="shared" si="4"/>
        <v>3.77724993401953</v>
      </c>
      <c r="AP17" s="138">
        <v>7.51</v>
      </c>
      <c r="AQ17" s="121">
        <v>36.200000000000003</v>
      </c>
      <c r="AR17" s="353">
        <f t="shared" si="5"/>
        <v>0.98970704671417264</v>
      </c>
      <c r="AS17" s="777"/>
      <c r="AT17" s="353">
        <f t="shared" si="6"/>
        <v>1.9794140934283453</v>
      </c>
      <c r="AU17" s="117">
        <v>17</v>
      </c>
      <c r="AV17" s="123">
        <v>7.65</v>
      </c>
      <c r="AW17" s="118"/>
      <c r="AX17" s="118"/>
      <c r="AY17" s="340"/>
      <c r="AZ17" s="124">
        <v>0.3</v>
      </c>
      <c r="BA17" s="608"/>
      <c r="BB17" s="360">
        <f t="shared" si="7"/>
        <v>0.74228028503562948</v>
      </c>
      <c r="BC17" s="1516">
        <v>1060.65804875</v>
      </c>
      <c r="BD17" s="1529">
        <v>100</v>
      </c>
      <c r="BE17" s="1530">
        <f t="shared" si="20"/>
        <v>448.03037031538668</v>
      </c>
      <c r="BF17" s="1538">
        <f t="shared" si="21"/>
        <v>17.993187562866936</v>
      </c>
      <c r="BG17" s="1524"/>
      <c r="BH17" s="653">
        <f t="shared" si="8"/>
        <v>1.2371338083927157</v>
      </c>
      <c r="BI17" s="353">
        <f t="shared" si="9"/>
        <v>0.83531274742676165</v>
      </c>
      <c r="BJ17" s="123">
        <v>7.64</v>
      </c>
      <c r="BK17" s="118">
        <v>4050</v>
      </c>
      <c r="BL17" s="117">
        <v>16.2</v>
      </c>
      <c r="BM17" s="784">
        <f t="shared" si="22"/>
        <v>48.599999999999994</v>
      </c>
      <c r="BN17" s="117">
        <v>18.2</v>
      </c>
      <c r="BO17" s="117">
        <v>1.1000000000000001</v>
      </c>
      <c r="BP17" s="117"/>
      <c r="BQ17" s="123"/>
      <c r="BR17" s="109"/>
      <c r="BS17" s="109"/>
      <c r="BT17" s="109">
        <v>43</v>
      </c>
      <c r="BU17" s="220"/>
      <c r="BV17" s="363">
        <f t="shared" si="0"/>
        <v>9.5610979150171556</v>
      </c>
      <c r="BW17" s="343">
        <f t="shared" si="30"/>
        <v>8.3463218041792027E-3</v>
      </c>
      <c r="BX17" s="340">
        <f t="shared" si="23"/>
        <v>8.3463218041792027E-3</v>
      </c>
      <c r="BY17" s="340">
        <f t="shared" si="31"/>
        <v>0.26907630522088355</v>
      </c>
      <c r="BZ17" s="1145">
        <f t="shared" si="32"/>
        <v>0.22115384615384626</v>
      </c>
      <c r="CA17" s="133">
        <v>2880</v>
      </c>
      <c r="CB17" s="191"/>
      <c r="CC17" s="193"/>
      <c r="CD17" s="353">
        <f t="shared" si="10"/>
        <v>0.7017682765901293</v>
      </c>
      <c r="CE17" s="108"/>
      <c r="CF17" s="353"/>
      <c r="CG17" s="134">
        <v>2491</v>
      </c>
      <c r="CH17" s="346">
        <f t="shared" si="11"/>
        <v>65.742940089733438</v>
      </c>
      <c r="CI17" s="117">
        <v>6</v>
      </c>
      <c r="CJ17" s="348">
        <f t="shared" si="12"/>
        <v>1.5835312747426762</v>
      </c>
      <c r="CK17" s="123">
        <v>7.58</v>
      </c>
      <c r="CL17" s="117">
        <v>14.4</v>
      </c>
      <c r="CM17" s="109">
        <v>16</v>
      </c>
      <c r="CN17" s="109"/>
      <c r="CO17" s="109"/>
      <c r="CP17" s="131">
        <f t="shared" si="24"/>
        <v>377.86359999999996</v>
      </c>
      <c r="CQ17" s="1145">
        <f t="shared" ref="CQ17:CQ28" si="39">1-CL17/BL17</f>
        <v>0.11111111111111105</v>
      </c>
      <c r="CR17" s="1372">
        <f t="shared" si="14"/>
        <v>3789</v>
      </c>
      <c r="CS17" s="353">
        <f t="shared" si="15"/>
        <v>5.3460015835312751</v>
      </c>
      <c r="CT17" s="135">
        <v>15</v>
      </c>
      <c r="CU17" s="135"/>
      <c r="CV17" s="340">
        <f t="shared" si="33"/>
        <v>0.1875</v>
      </c>
      <c r="CW17" s="135">
        <v>100</v>
      </c>
      <c r="CX17" s="348">
        <f t="shared" si="34"/>
        <v>6.666666666666667</v>
      </c>
      <c r="CY17" s="334">
        <f t="shared" si="27"/>
        <v>95.011876484560574</v>
      </c>
      <c r="CZ17" s="123">
        <v>7.58</v>
      </c>
      <c r="DA17" s="117">
        <v>11.9</v>
      </c>
      <c r="DB17" s="340">
        <f t="shared" ref="DB17:DB28" si="40">(CL17-DA17)/CL17</f>
        <v>0.1736111111111111</v>
      </c>
      <c r="DC17" s="109"/>
      <c r="DD17" s="610">
        <f t="shared" si="28"/>
        <v>11.951179432020197</v>
      </c>
      <c r="DE17" s="353">
        <f t="shared" si="16"/>
        <v>7.9176563737133812</v>
      </c>
      <c r="DF17" s="842"/>
      <c r="DG17" s="117">
        <v>11.3</v>
      </c>
      <c r="DH17" s="838">
        <f t="shared" si="26"/>
        <v>33.900000000000006</v>
      </c>
      <c r="DI17" s="338">
        <f t="shared" ref="DI17:DI28" si="41">1-DG17/DA17</f>
        <v>5.0420168067226823E-2</v>
      </c>
      <c r="DJ17" s="1155">
        <f t="shared" ref="DJ17:DJ28" si="42">1-DG17/CL17</f>
        <v>0.21527777777777779</v>
      </c>
      <c r="DK17" s="1342">
        <f t="shared" ref="DK17:DK28" si="43">CY17/(CL17-DG17)/3</f>
        <v>10.216330804791461</v>
      </c>
      <c r="DL17" s="1292">
        <f t="shared" si="17"/>
        <v>0.49919999999999998</v>
      </c>
      <c r="DM17" s="1347"/>
      <c r="DN17" s="1350"/>
      <c r="DO17" s="134"/>
      <c r="DP17" s="1148"/>
      <c r="DQ17" s="133"/>
      <c r="DR17" s="134"/>
      <c r="DS17" s="770"/>
      <c r="DT17" s="137">
        <v>5172</v>
      </c>
      <c r="DU17" s="343">
        <v>8.26</v>
      </c>
      <c r="DV17" s="123">
        <v>7.68</v>
      </c>
      <c r="DW17" s="127">
        <v>3670</v>
      </c>
      <c r="DX17" s="117">
        <v>11.1</v>
      </c>
      <c r="DY17" s="135">
        <v>36</v>
      </c>
      <c r="DZ17" s="671">
        <v>24</v>
      </c>
      <c r="EA17" s="632">
        <v>0.7</v>
      </c>
      <c r="EB17" s="665">
        <v>0.12</v>
      </c>
      <c r="EC17" s="1483"/>
      <c r="ED17" s="141">
        <v>12.5</v>
      </c>
      <c r="EE17" s="667">
        <v>10.9</v>
      </c>
      <c r="EF17" s="139">
        <v>2.4E-2</v>
      </c>
      <c r="EG17" s="665">
        <v>0.02</v>
      </c>
      <c r="EH17" s="194">
        <v>9</v>
      </c>
      <c r="EI17" s="1118"/>
      <c r="EJ17" s="1118"/>
      <c r="EK17" s="142">
        <v>2</v>
      </c>
      <c r="EL17" s="353">
        <f t="shared" si="18"/>
        <v>11.58216183689628</v>
      </c>
      <c r="EM17" s="354">
        <f t="shared" si="35"/>
        <v>0.46634615384615385</v>
      </c>
      <c r="EN17" s="354">
        <f t="shared" si="36"/>
        <v>0.54887218045112784</v>
      </c>
      <c r="EO17" s="355">
        <f t="shared" si="37"/>
        <v>0.89855072463768115</v>
      </c>
      <c r="EP17" s="339">
        <f t="shared" si="38"/>
        <v>0.49799196787148592</v>
      </c>
      <c r="EQ17" s="1251"/>
    </row>
    <row r="18" spans="1:147" s="229" customFormat="1" ht="15" customHeight="1" x14ac:dyDescent="0.15">
      <c r="A18" s="146">
        <v>43842</v>
      </c>
      <c r="B18" s="147">
        <f>企业!B322</f>
        <v>3632</v>
      </c>
      <c r="C18" s="869">
        <v>7.09</v>
      </c>
      <c r="D18" s="149"/>
      <c r="E18" s="150">
        <v>8.1</v>
      </c>
      <c r="F18" s="929"/>
      <c r="G18" s="651">
        <v>0.69</v>
      </c>
      <c r="H18" s="222"/>
      <c r="I18" s="153"/>
      <c r="J18" s="154"/>
      <c r="K18" s="626"/>
      <c r="L18" s="223"/>
      <c r="M18" s="832"/>
      <c r="N18" s="827"/>
      <c r="O18" s="224"/>
      <c r="P18" s="393"/>
      <c r="Q18" s="224"/>
      <c r="R18" s="684"/>
      <c r="S18" s="226"/>
      <c r="T18" s="147">
        <v>3632</v>
      </c>
      <c r="U18" s="153">
        <v>7.85</v>
      </c>
      <c r="V18" s="158">
        <v>3530</v>
      </c>
      <c r="W18" s="159">
        <v>18.8</v>
      </c>
      <c r="X18" s="159">
        <v>60</v>
      </c>
      <c r="Y18" s="811">
        <v>1.9</v>
      </c>
      <c r="Z18" s="1235"/>
      <c r="AA18" s="160">
        <v>23.3</v>
      </c>
      <c r="AB18" s="161"/>
      <c r="AC18" s="151">
        <v>37</v>
      </c>
      <c r="AD18" s="162"/>
      <c r="AE18" s="224">
        <v>10</v>
      </c>
      <c r="AF18" s="802"/>
      <c r="AG18" s="222"/>
      <c r="AH18" s="327">
        <f t="shared" si="1"/>
        <v>0.24213333333333334</v>
      </c>
      <c r="AI18" s="660">
        <f t="shared" si="2"/>
        <v>2.9055999999999998E-2</v>
      </c>
      <c r="AJ18" s="1141">
        <f t="shared" si="3"/>
        <v>0.77808370044052866</v>
      </c>
      <c r="AK18" s="148">
        <v>7.87</v>
      </c>
      <c r="AL18" s="167">
        <v>21.3</v>
      </c>
      <c r="AM18" s="167">
        <v>25.2</v>
      </c>
      <c r="AN18" s="225"/>
      <c r="AO18" s="150">
        <f t="shared" si="4"/>
        <v>3.9405286343612334</v>
      </c>
      <c r="AP18" s="148">
        <v>7.85</v>
      </c>
      <c r="AQ18" s="166">
        <v>16.8</v>
      </c>
      <c r="AR18" s="150">
        <f t="shared" si="5"/>
        <v>1.0324889867841409</v>
      </c>
      <c r="AS18" s="778"/>
      <c r="AT18" s="150">
        <f t="shared" si="6"/>
        <v>2.0649779735682818</v>
      </c>
      <c r="AU18" s="161">
        <v>17.3</v>
      </c>
      <c r="AV18" s="153">
        <v>7.97</v>
      </c>
      <c r="AW18" s="162"/>
      <c r="AX18" s="162"/>
      <c r="AY18" s="170"/>
      <c r="AZ18" s="170">
        <v>0.28000000000000003</v>
      </c>
      <c r="BA18" s="175"/>
      <c r="BB18" s="150">
        <f t="shared" si="7"/>
        <v>0.77436674008810569</v>
      </c>
      <c r="BC18" s="1518">
        <v>1060.65804875</v>
      </c>
      <c r="BD18" s="393">
        <v>100</v>
      </c>
      <c r="BE18" s="1530">
        <f t="shared" si="20"/>
        <v>467.39732189564978</v>
      </c>
      <c r="BF18" s="1538">
        <f t="shared" si="21"/>
        <v>20.059970896809002</v>
      </c>
      <c r="BG18" s="651"/>
      <c r="BH18" s="651">
        <f t="shared" si="8"/>
        <v>1.2906112334801763</v>
      </c>
      <c r="BI18" s="150">
        <f t="shared" si="9"/>
        <v>0.87142070484581502</v>
      </c>
      <c r="BJ18" s="168">
        <v>7.85</v>
      </c>
      <c r="BK18" s="162">
        <v>3950</v>
      </c>
      <c r="BL18" s="161">
        <v>17.2</v>
      </c>
      <c r="BM18" s="785">
        <f t="shared" si="22"/>
        <v>51.599999999999994</v>
      </c>
      <c r="BN18" s="161">
        <v>21.6</v>
      </c>
      <c r="BO18" s="161">
        <v>1.7</v>
      </c>
      <c r="BP18" s="161"/>
      <c r="BQ18" s="168"/>
      <c r="BR18" s="151"/>
      <c r="BS18" s="151"/>
      <c r="BT18" s="151">
        <v>42</v>
      </c>
      <c r="BU18" s="227"/>
      <c r="BV18" s="176">
        <f t="shared" si="0"/>
        <v>9.9743942731277517</v>
      </c>
      <c r="BW18" s="168">
        <f t="shared" si="30"/>
        <v>6.0154028763077273E-3</v>
      </c>
      <c r="BX18" s="170">
        <f t="shared" si="23"/>
        <v>6.0154028763077273E-3</v>
      </c>
      <c r="BY18" s="170">
        <f t="shared" si="31"/>
        <v>7.296137339055786E-2</v>
      </c>
      <c r="BZ18" s="1146">
        <f t="shared" si="32"/>
        <v>8.5106382978723527E-2</v>
      </c>
      <c r="CA18" s="177">
        <v>2880</v>
      </c>
      <c r="CB18" s="224"/>
      <c r="CC18" s="226"/>
      <c r="CD18" s="150">
        <f t="shared" si="10"/>
        <v>0.73210352422907488</v>
      </c>
      <c r="CE18" s="150"/>
      <c r="CF18" s="150"/>
      <c r="CG18" s="178">
        <v>1868</v>
      </c>
      <c r="CH18" s="390">
        <f t="shared" si="11"/>
        <v>51.431718061674012</v>
      </c>
      <c r="CI18" s="161">
        <v>6.5</v>
      </c>
      <c r="CJ18" s="161">
        <f t="shared" si="12"/>
        <v>1.7896475770925111</v>
      </c>
      <c r="CK18" s="168">
        <v>7.81</v>
      </c>
      <c r="CL18" s="161">
        <v>14.8</v>
      </c>
      <c r="CM18" s="151">
        <v>16</v>
      </c>
      <c r="CN18" s="151"/>
      <c r="CO18" s="151"/>
      <c r="CP18" s="131">
        <f t="shared" si="24"/>
        <v>313.88240000000002</v>
      </c>
      <c r="CQ18" s="1146">
        <f t="shared" si="39"/>
        <v>0.13953488372093015</v>
      </c>
      <c r="CR18" s="1372">
        <f t="shared" si="14"/>
        <v>3632</v>
      </c>
      <c r="CS18" s="150">
        <f t="shared" si="15"/>
        <v>5.5770925110132161</v>
      </c>
      <c r="CT18" s="180">
        <v>15</v>
      </c>
      <c r="CU18" s="180"/>
      <c r="CV18" s="170">
        <f t="shared" si="33"/>
        <v>0.1875</v>
      </c>
      <c r="CW18" s="180">
        <v>100</v>
      </c>
      <c r="CX18" s="161">
        <f t="shared" si="34"/>
        <v>6.666666666666667</v>
      </c>
      <c r="CY18" s="151">
        <f t="shared" si="27"/>
        <v>99.118942731277528</v>
      </c>
      <c r="CZ18" s="168">
        <v>7.87</v>
      </c>
      <c r="DA18" s="161">
        <v>11.8</v>
      </c>
      <c r="DB18" s="170">
        <f t="shared" si="40"/>
        <v>0.20270270270270269</v>
      </c>
      <c r="DC18" s="151"/>
      <c r="DD18" s="181">
        <f t="shared" si="28"/>
        <v>10.389826282104561</v>
      </c>
      <c r="DE18" s="150">
        <f t="shared" si="16"/>
        <v>8.2599118942731273</v>
      </c>
      <c r="DF18" s="843"/>
      <c r="DG18" s="161">
        <v>11.2</v>
      </c>
      <c r="DH18" s="839">
        <f t="shared" si="26"/>
        <v>33.599999999999994</v>
      </c>
      <c r="DI18" s="179">
        <f t="shared" si="41"/>
        <v>5.0847457627118731E-2</v>
      </c>
      <c r="DJ18" s="1156">
        <f t="shared" si="42"/>
        <v>0.24324324324324331</v>
      </c>
      <c r="DK18" s="1343">
        <f t="shared" si="43"/>
        <v>9.1776798825256929</v>
      </c>
      <c r="DL18" s="1293">
        <f t="shared" si="17"/>
        <v>0.49919999999999998</v>
      </c>
      <c r="DM18" s="1293"/>
      <c r="DN18" s="178"/>
      <c r="DO18" s="178"/>
      <c r="DP18" s="1147"/>
      <c r="DQ18" s="177"/>
      <c r="DR18" s="178"/>
      <c r="DS18" s="756"/>
      <c r="DT18" s="157">
        <v>5387</v>
      </c>
      <c r="DU18" s="168">
        <v>8.2200000000000006</v>
      </c>
      <c r="DV18" s="168">
        <v>7.54</v>
      </c>
      <c r="DW18" s="173">
        <v>3660</v>
      </c>
      <c r="DX18" s="161">
        <v>10.6</v>
      </c>
      <c r="DY18" s="180">
        <v>48</v>
      </c>
      <c r="DZ18" s="698">
        <v>23</v>
      </c>
      <c r="EA18" s="633">
        <v>1.2</v>
      </c>
      <c r="EB18" s="182">
        <v>0.11</v>
      </c>
      <c r="EC18" s="1484"/>
      <c r="ED18" s="184">
        <v>16.3</v>
      </c>
      <c r="EE18" s="184">
        <v>13.4</v>
      </c>
      <c r="EF18" s="182">
        <v>0.03</v>
      </c>
      <c r="EG18" s="182">
        <v>0.02</v>
      </c>
      <c r="EH18" s="228">
        <v>9</v>
      </c>
      <c r="EI18" s="1119"/>
      <c r="EJ18" s="1119"/>
      <c r="EK18" s="185">
        <v>2</v>
      </c>
      <c r="EL18" s="150">
        <f t="shared" si="18"/>
        <v>12.08192334801762</v>
      </c>
      <c r="EM18" s="186">
        <f t="shared" si="35"/>
        <v>0.43617021276595747</v>
      </c>
      <c r="EN18" s="186">
        <f t="shared" si="36"/>
        <v>0.19999999999999996</v>
      </c>
      <c r="EO18" s="187">
        <f t="shared" si="37"/>
        <v>0.36842105263157898</v>
      </c>
      <c r="EP18" s="169">
        <f t="shared" si="38"/>
        <v>0.30042918454935619</v>
      </c>
      <c r="EQ18" s="1299"/>
    </row>
    <row r="19" spans="1:147" s="221" customFormat="1" ht="15" customHeight="1" x14ac:dyDescent="0.15">
      <c r="A19" s="105">
        <v>43843</v>
      </c>
      <c r="B19" s="335">
        <f>企业!B323</f>
        <v>2646</v>
      </c>
      <c r="C19" s="868">
        <v>7.05</v>
      </c>
      <c r="D19" s="652"/>
      <c r="E19" s="353">
        <v>7.5</v>
      </c>
      <c r="F19" s="928"/>
      <c r="G19" s="653">
        <v>0.46</v>
      </c>
      <c r="H19" s="192"/>
      <c r="I19" s="123"/>
      <c r="J19" s="134"/>
      <c r="K19" s="135"/>
      <c r="L19" s="191"/>
      <c r="M19" s="831"/>
      <c r="N19" s="392"/>
      <c r="O19" s="191"/>
      <c r="P19" s="392"/>
      <c r="Q19" s="191"/>
      <c r="R19" s="683"/>
      <c r="S19" s="680"/>
      <c r="T19" s="137">
        <v>2646</v>
      </c>
      <c r="U19" s="123">
        <v>7.23</v>
      </c>
      <c r="V19" s="112">
        <v>3410</v>
      </c>
      <c r="W19" s="109">
        <v>18.3</v>
      </c>
      <c r="X19" s="109">
        <v>57</v>
      </c>
      <c r="Y19" s="810">
        <v>6.4</v>
      </c>
      <c r="Z19" s="1234"/>
      <c r="AA19" s="117">
        <v>21.1</v>
      </c>
      <c r="AB19" s="117"/>
      <c r="AC19" s="109">
        <v>33</v>
      </c>
      <c r="AD19" s="118"/>
      <c r="AE19" s="191">
        <v>10</v>
      </c>
      <c r="AF19" s="801"/>
      <c r="AG19" s="693"/>
      <c r="AH19" s="344">
        <f t="shared" si="1"/>
        <v>0.1764</v>
      </c>
      <c r="AI19" s="741">
        <f t="shared" si="2"/>
        <v>2.0109600000000002E-2</v>
      </c>
      <c r="AJ19" s="1140">
        <f t="shared" si="3"/>
        <v>1.0680272108843538</v>
      </c>
      <c r="AK19" s="138">
        <v>7.84</v>
      </c>
      <c r="AL19" s="122">
        <v>17.8</v>
      </c>
      <c r="AM19" s="122">
        <v>21.5</v>
      </c>
      <c r="AN19" s="219"/>
      <c r="AO19" s="353">
        <f t="shared" si="4"/>
        <v>5.4089191232048375</v>
      </c>
      <c r="AP19" s="138">
        <v>7.26</v>
      </c>
      <c r="AQ19" s="121">
        <v>23.8</v>
      </c>
      <c r="AR19" s="353">
        <f t="shared" si="5"/>
        <v>1.4172335600907029</v>
      </c>
      <c r="AS19" s="777"/>
      <c r="AT19" s="353">
        <f t="shared" si="6"/>
        <v>2.8344671201814058</v>
      </c>
      <c r="AU19" s="117">
        <v>17.600000000000001</v>
      </c>
      <c r="AV19" s="123">
        <v>7.65</v>
      </c>
      <c r="AW19" s="118"/>
      <c r="AX19" s="118"/>
      <c r="AY19" s="340"/>
      <c r="AZ19" s="124">
        <v>0.26</v>
      </c>
      <c r="BA19" s="608"/>
      <c r="BB19" s="360">
        <f t="shared" si="7"/>
        <v>1.0629251700680271</v>
      </c>
      <c r="BC19" s="1516">
        <v>1261.3230849999998</v>
      </c>
      <c r="BD19" s="1529">
        <v>100</v>
      </c>
      <c r="BE19" s="1530">
        <f t="shared" si="20"/>
        <v>755.3229884731669</v>
      </c>
      <c r="BF19" s="1538">
        <f t="shared" si="21"/>
        <v>35.797298031903644</v>
      </c>
      <c r="BG19" s="1524"/>
      <c r="BH19" s="653">
        <f t="shared" si="8"/>
        <v>1.7715419501133787</v>
      </c>
      <c r="BI19" s="353">
        <f t="shared" si="9"/>
        <v>1.1961451247165533</v>
      </c>
      <c r="BJ19" s="123">
        <v>7.37</v>
      </c>
      <c r="BK19" s="118">
        <v>4200</v>
      </c>
      <c r="BL19" s="117">
        <v>17.899999999999999</v>
      </c>
      <c r="BM19" s="784">
        <f t="shared" si="22"/>
        <v>53.699999999999996</v>
      </c>
      <c r="BN19" s="117">
        <v>20.399999999999999</v>
      </c>
      <c r="BO19" s="117">
        <v>0.8</v>
      </c>
      <c r="BP19" s="117"/>
      <c r="BQ19" s="123"/>
      <c r="BR19" s="109"/>
      <c r="BS19" s="109"/>
      <c r="BT19" s="109">
        <v>37</v>
      </c>
      <c r="BU19" s="220"/>
      <c r="BV19" s="363">
        <f t="shared" si="0"/>
        <v>13.691232048374905</v>
      </c>
      <c r="BW19" s="343">
        <f t="shared" si="30"/>
        <v>4.1632484058851133E-3</v>
      </c>
      <c r="BX19" s="340">
        <f t="shared" si="23"/>
        <v>4.1632484058851133E-3</v>
      </c>
      <c r="BY19" s="340">
        <f t="shared" si="31"/>
        <v>3.3175355450237087E-2</v>
      </c>
      <c r="BZ19" s="1145">
        <f t="shared" si="32"/>
        <v>2.1857923497267895E-2</v>
      </c>
      <c r="CA19" s="133">
        <v>2880</v>
      </c>
      <c r="CB19" s="191"/>
      <c r="CC19" s="193"/>
      <c r="CD19" s="353">
        <f t="shared" si="10"/>
        <v>1.0049130763416478</v>
      </c>
      <c r="CE19" s="108"/>
      <c r="CF19" s="353"/>
      <c r="CG19" s="134">
        <v>2284</v>
      </c>
      <c r="CH19" s="346">
        <f t="shared" si="11"/>
        <v>86.318972033257751</v>
      </c>
      <c r="CI19" s="117">
        <v>7</v>
      </c>
      <c r="CJ19" s="348">
        <f t="shared" si="12"/>
        <v>2.6455026455026456</v>
      </c>
      <c r="CK19" s="123">
        <v>7.51</v>
      </c>
      <c r="CL19" s="117">
        <v>13.6</v>
      </c>
      <c r="CM19" s="109">
        <v>18</v>
      </c>
      <c r="CN19" s="109"/>
      <c r="CO19" s="109"/>
      <c r="CP19" s="131">
        <f t="shared" si="24"/>
        <v>319.80739999999997</v>
      </c>
      <c r="CQ19" s="1145">
        <f t="shared" si="39"/>
        <v>0.24022346368715075</v>
      </c>
      <c r="CR19" s="1372">
        <f t="shared" si="14"/>
        <v>2646</v>
      </c>
      <c r="CS19" s="353">
        <f t="shared" si="15"/>
        <v>7.6553287981859413</v>
      </c>
      <c r="CT19" s="135">
        <v>15</v>
      </c>
      <c r="CU19" s="135"/>
      <c r="CV19" s="340">
        <f t="shared" si="33"/>
        <v>0.1875</v>
      </c>
      <c r="CW19" s="135">
        <v>100</v>
      </c>
      <c r="CX19" s="348">
        <f t="shared" si="34"/>
        <v>6.666666666666667</v>
      </c>
      <c r="CY19" s="334">
        <f t="shared" si="27"/>
        <v>136.05442176870747</v>
      </c>
      <c r="CZ19" s="123">
        <v>7.84</v>
      </c>
      <c r="DA19" s="117">
        <v>9.1999999999999993</v>
      </c>
      <c r="DB19" s="340">
        <f t="shared" si="40"/>
        <v>0.3235294117647059</v>
      </c>
      <c r="DC19" s="109"/>
      <c r="DD19" s="610">
        <f t="shared" si="28"/>
        <v>9.7237294002792627</v>
      </c>
      <c r="DE19" s="353">
        <f t="shared" si="16"/>
        <v>11.337868480725623</v>
      </c>
      <c r="DF19" s="842"/>
      <c r="DG19" s="117">
        <v>10</v>
      </c>
      <c r="DH19" s="838">
        <f t="shared" si="26"/>
        <v>30</v>
      </c>
      <c r="DI19" s="338">
        <f t="shared" si="41"/>
        <v>-8.6956521739130599E-2</v>
      </c>
      <c r="DJ19" s="1155">
        <f t="shared" si="42"/>
        <v>0.26470588235294112</v>
      </c>
      <c r="DK19" s="1342">
        <f t="shared" si="43"/>
        <v>12.597631645250694</v>
      </c>
      <c r="DL19" s="1292">
        <f t="shared" si="17"/>
        <v>0.49919999999999998</v>
      </c>
      <c r="DM19" s="1347"/>
      <c r="DN19" s="1350"/>
      <c r="DO19" s="134"/>
      <c r="DP19" s="1148"/>
      <c r="DQ19" s="133"/>
      <c r="DR19" s="134"/>
      <c r="DS19" s="770"/>
      <c r="DT19" s="137">
        <v>5122</v>
      </c>
      <c r="DU19" s="343">
        <v>7.27</v>
      </c>
      <c r="DV19" s="123">
        <v>7.72</v>
      </c>
      <c r="DW19" s="127">
        <v>3730</v>
      </c>
      <c r="DX19" s="117">
        <v>10.7</v>
      </c>
      <c r="DY19" s="135">
        <v>36</v>
      </c>
      <c r="DZ19" s="671">
        <v>23</v>
      </c>
      <c r="EA19" s="632">
        <v>1.1000000000000001</v>
      </c>
      <c r="EB19" s="665">
        <v>0.1</v>
      </c>
      <c r="EC19" s="1483"/>
      <c r="ED19" s="141">
        <v>17.7</v>
      </c>
      <c r="EE19" s="667">
        <v>16</v>
      </c>
      <c r="EF19" s="139">
        <v>0.03</v>
      </c>
      <c r="EG19" s="665">
        <v>0.02</v>
      </c>
      <c r="EH19" s="194">
        <v>12</v>
      </c>
      <c r="EI19" s="1118"/>
      <c r="EJ19" s="1118"/>
      <c r="EK19" s="142">
        <v>2</v>
      </c>
      <c r="EL19" s="353">
        <f t="shared" si="18"/>
        <v>16.576355555555558</v>
      </c>
      <c r="EM19" s="354">
        <f t="shared" si="35"/>
        <v>0.41530054644808745</v>
      </c>
      <c r="EN19" s="354">
        <f t="shared" si="36"/>
        <v>0.36842105263157898</v>
      </c>
      <c r="EO19" s="355">
        <f t="shared" si="37"/>
        <v>0.828125</v>
      </c>
      <c r="EP19" s="339">
        <f t="shared" si="38"/>
        <v>0.16113744075829395</v>
      </c>
      <c r="EQ19" s="1251"/>
    </row>
    <row r="20" spans="1:147" s="143" customFormat="1" ht="15" customHeight="1" x14ac:dyDescent="0.15">
      <c r="A20" s="105">
        <v>43844</v>
      </c>
      <c r="B20" s="335">
        <f>企业!B324</f>
        <v>3112</v>
      </c>
      <c r="C20" s="868">
        <v>7.09</v>
      </c>
      <c r="D20" s="652"/>
      <c r="E20" s="353">
        <v>6.3</v>
      </c>
      <c r="F20" s="928"/>
      <c r="G20" s="653">
        <v>0.5</v>
      </c>
      <c r="H20" s="136"/>
      <c r="I20" s="123"/>
      <c r="J20" s="134"/>
      <c r="K20" s="135"/>
      <c r="L20" s="114"/>
      <c r="M20" s="831"/>
      <c r="N20" s="392"/>
      <c r="O20" s="114"/>
      <c r="P20" s="392"/>
      <c r="Q20" s="114"/>
      <c r="R20" s="683"/>
      <c r="S20" s="607"/>
      <c r="T20" s="137">
        <v>3112</v>
      </c>
      <c r="U20" s="123">
        <v>7.64</v>
      </c>
      <c r="V20" s="112">
        <v>3490</v>
      </c>
      <c r="W20" s="109">
        <v>21.7</v>
      </c>
      <c r="X20" s="109">
        <v>66</v>
      </c>
      <c r="Y20" s="810">
        <v>5.6</v>
      </c>
      <c r="Z20" s="1234"/>
      <c r="AA20" s="117">
        <v>22.4</v>
      </c>
      <c r="AB20" s="117"/>
      <c r="AC20" s="109">
        <v>36</v>
      </c>
      <c r="AD20" s="118"/>
      <c r="AE20" s="114">
        <v>10</v>
      </c>
      <c r="AF20" s="801"/>
      <c r="AG20" s="692"/>
      <c r="AH20" s="344">
        <f t="shared" si="1"/>
        <v>0.20746666666666666</v>
      </c>
      <c r="AI20" s="741">
        <f t="shared" si="2"/>
        <v>2.73856E-2</v>
      </c>
      <c r="AJ20" s="1140">
        <f t="shared" si="3"/>
        <v>0.90809768637532129</v>
      </c>
      <c r="AK20" s="138">
        <v>8.1999999999999993</v>
      </c>
      <c r="AL20" s="122">
        <v>20.3</v>
      </c>
      <c r="AM20" s="122">
        <v>19.600000000000001</v>
      </c>
      <c r="AN20" s="120">
        <v>12</v>
      </c>
      <c r="AO20" s="353">
        <f t="shared" si="4"/>
        <v>4.5989717223650386</v>
      </c>
      <c r="AP20" s="138">
        <v>7.54</v>
      </c>
      <c r="AQ20" s="121">
        <v>54</v>
      </c>
      <c r="AR20" s="353">
        <f t="shared" si="5"/>
        <v>1.205012853470437</v>
      </c>
      <c r="AS20" s="777"/>
      <c r="AT20" s="353">
        <f t="shared" si="6"/>
        <v>2.4100257069408739</v>
      </c>
      <c r="AU20" s="117">
        <v>17.3</v>
      </c>
      <c r="AV20" s="123">
        <v>7.58</v>
      </c>
      <c r="AW20" s="118">
        <v>2160</v>
      </c>
      <c r="AX20" s="118"/>
      <c r="AY20" s="340"/>
      <c r="AZ20" s="124">
        <v>0.26</v>
      </c>
      <c r="BA20" s="608">
        <f>1000*1000*AZ20/AW20</f>
        <v>120.37037037037037</v>
      </c>
      <c r="BB20" s="360">
        <f t="shared" si="7"/>
        <v>0.90375964010282772</v>
      </c>
      <c r="BC20" s="1516">
        <v>945.99231375000022</v>
      </c>
      <c r="BD20" s="1529">
        <v>100</v>
      </c>
      <c r="BE20" s="1530">
        <f t="shared" si="20"/>
        <v>490.22765765584847</v>
      </c>
      <c r="BF20" s="1538">
        <f t="shared" si="21"/>
        <v>21.885163288207522</v>
      </c>
      <c r="BG20" s="1524"/>
      <c r="BH20" s="653">
        <f t="shared" si="8"/>
        <v>1.5062660668380463</v>
      </c>
      <c r="BI20" s="353">
        <f t="shared" si="9"/>
        <v>1.0170308483290489</v>
      </c>
      <c r="BJ20" s="123">
        <v>7.14</v>
      </c>
      <c r="BK20" s="118">
        <v>3870</v>
      </c>
      <c r="BL20" s="117">
        <v>17.2</v>
      </c>
      <c r="BM20" s="784">
        <f t="shared" si="22"/>
        <v>51.599999999999994</v>
      </c>
      <c r="BN20" s="117">
        <v>16.100000000000001</v>
      </c>
      <c r="BO20" s="117">
        <v>0.3</v>
      </c>
      <c r="BP20" s="117"/>
      <c r="BQ20" s="123"/>
      <c r="BR20" s="109"/>
      <c r="BS20" s="109"/>
      <c r="BT20" s="109">
        <v>23</v>
      </c>
      <c r="BU20" s="220"/>
      <c r="BV20" s="364">
        <f t="shared" si="0"/>
        <v>11.641066838046275</v>
      </c>
      <c r="BW20" s="343">
        <f t="shared" si="30"/>
        <v>5.6695834598503875E-3</v>
      </c>
      <c r="BX20" s="340">
        <f t="shared" si="23"/>
        <v>5.6695834598503875E-3</v>
      </c>
      <c r="BY20" s="340">
        <f t="shared" si="31"/>
        <v>0.28124999999999989</v>
      </c>
      <c r="BZ20" s="1145">
        <f t="shared" si="32"/>
        <v>0.20737327188940091</v>
      </c>
      <c r="CA20" s="133">
        <v>2880</v>
      </c>
      <c r="CB20" s="114"/>
      <c r="CC20" s="126"/>
      <c r="CD20" s="353">
        <f t="shared" si="10"/>
        <v>0.85443444730077123</v>
      </c>
      <c r="CE20" s="108"/>
      <c r="CF20" s="353"/>
      <c r="CG20" s="134">
        <v>2491</v>
      </c>
      <c r="CH20" s="346">
        <f t="shared" si="11"/>
        <v>80.044987146529564</v>
      </c>
      <c r="CI20" s="230">
        <v>7.5</v>
      </c>
      <c r="CJ20" s="348">
        <f t="shared" si="12"/>
        <v>2.4100257069408739</v>
      </c>
      <c r="CK20" s="123">
        <v>7.18</v>
      </c>
      <c r="CL20" s="117">
        <v>12.5</v>
      </c>
      <c r="CM20" s="109">
        <v>15</v>
      </c>
      <c r="CN20" s="109"/>
      <c r="CO20" s="109"/>
      <c r="CP20" s="131">
        <f t="shared" si="24"/>
        <v>325.37519999999995</v>
      </c>
      <c r="CQ20" s="1145">
        <f t="shared" si="39"/>
        <v>0.2732558139534883</v>
      </c>
      <c r="CR20" s="1372">
        <f t="shared" si="14"/>
        <v>3112</v>
      </c>
      <c r="CS20" s="353">
        <f t="shared" si="15"/>
        <v>6.5089974293059125</v>
      </c>
      <c r="CT20" s="135">
        <v>15</v>
      </c>
      <c r="CU20" s="135"/>
      <c r="CV20" s="340">
        <f t="shared" si="33"/>
        <v>0.1875</v>
      </c>
      <c r="CW20" s="135">
        <v>100</v>
      </c>
      <c r="CX20" s="348">
        <f t="shared" si="34"/>
        <v>6.666666666666667</v>
      </c>
      <c r="CY20" s="334">
        <f t="shared" si="27"/>
        <v>115.68123393316196</v>
      </c>
      <c r="CZ20" s="123">
        <v>7.53</v>
      </c>
      <c r="DA20" s="117">
        <v>9.5</v>
      </c>
      <c r="DB20" s="340">
        <f t="shared" si="40"/>
        <v>0.24</v>
      </c>
      <c r="DC20" s="109"/>
      <c r="DD20" s="610">
        <f t="shared" si="28"/>
        <v>12.125915506620752</v>
      </c>
      <c r="DE20" s="353">
        <f t="shared" si="16"/>
        <v>9.6401028277634957</v>
      </c>
      <c r="DF20" s="842"/>
      <c r="DG20" s="117">
        <v>9</v>
      </c>
      <c r="DH20" s="838">
        <f t="shared" si="26"/>
        <v>27</v>
      </c>
      <c r="DI20" s="338">
        <f t="shared" si="41"/>
        <v>5.2631578947368474E-2</v>
      </c>
      <c r="DJ20" s="1155">
        <f t="shared" si="42"/>
        <v>0.28000000000000003</v>
      </c>
      <c r="DK20" s="1342">
        <f t="shared" si="43"/>
        <v>11.017260374586854</v>
      </c>
      <c r="DL20" s="1292">
        <f t="shared" si="17"/>
        <v>0.49919999999999998</v>
      </c>
      <c r="DM20" s="1347"/>
      <c r="DN20" s="1350"/>
      <c r="DO20" s="134"/>
      <c r="DP20" s="1148"/>
      <c r="DQ20" s="133"/>
      <c r="DR20" s="134"/>
      <c r="DS20" s="770"/>
      <c r="DT20" s="137">
        <v>5347</v>
      </c>
      <c r="DU20" s="343">
        <v>7.28</v>
      </c>
      <c r="DV20" s="123">
        <v>7.34</v>
      </c>
      <c r="DW20" s="127">
        <v>3520</v>
      </c>
      <c r="DX20" s="117">
        <v>11.2</v>
      </c>
      <c r="DY20" s="135">
        <v>40</v>
      </c>
      <c r="DZ20" s="671">
        <v>17</v>
      </c>
      <c r="EA20" s="632">
        <v>0.5</v>
      </c>
      <c r="EB20" s="665">
        <v>0.1</v>
      </c>
      <c r="EC20" s="1483"/>
      <c r="ED20" s="141">
        <v>16.899999999999999</v>
      </c>
      <c r="EE20" s="667">
        <v>16</v>
      </c>
      <c r="EF20" s="139">
        <v>0.02</v>
      </c>
      <c r="EG20" s="665">
        <v>0.02</v>
      </c>
      <c r="EH20" s="140">
        <v>9</v>
      </c>
      <c r="EI20" s="1118"/>
      <c r="EJ20" s="1118"/>
      <c r="EK20" s="142">
        <v>2</v>
      </c>
      <c r="EL20" s="353">
        <f t="shared" si="18"/>
        <v>14.097278149100259</v>
      </c>
      <c r="EM20" s="354">
        <f t="shared" si="35"/>
        <v>0.4838709677419355</v>
      </c>
      <c r="EN20" s="354">
        <f t="shared" si="36"/>
        <v>0.39393939393939392</v>
      </c>
      <c r="EO20" s="355">
        <f t="shared" si="37"/>
        <v>0.9107142857142857</v>
      </c>
      <c r="EP20" s="339">
        <f t="shared" si="38"/>
        <v>0.2455357142857143</v>
      </c>
      <c r="EQ20" s="1250"/>
    </row>
    <row r="21" spans="1:147" s="143" customFormat="1" ht="15" customHeight="1" x14ac:dyDescent="0.15">
      <c r="A21" s="105">
        <v>43845</v>
      </c>
      <c r="B21" s="335">
        <f>企业!B325</f>
        <v>3641</v>
      </c>
      <c r="C21" s="868">
        <v>7.16</v>
      </c>
      <c r="D21" s="652"/>
      <c r="E21" s="353">
        <v>5.3</v>
      </c>
      <c r="F21" s="928"/>
      <c r="G21" s="653">
        <v>0.5</v>
      </c>
      <c r="H21" s="136"/>
      <c r="I21" s="123"/>
      <c r="J21" s="134"/>
      <c r="K21" s="135"/>
      <c r="L21" s="114"/>
      <c r="M21" s="831"/>
      <c r="N21" s="392"/>
      <c r="O21" s="114"/>
      <c r="P21" s="392"/>
      <c r="Q21" s="114"/>
      <c r="R21" s="686"/>
      <c r="S21" s="696"/>
      <c r="T21" s="137">
        <v>3641</v>
      </c>
      <c r="U21" s="123">
        <v>7.73</v>
      </c>
      <c r="V21" s="112">
        <v>3480</v>
      </c>
      <c r="W21" s="109">
        <v>21.9</v>
      </c>
      <c r="X21" s="109">
        <v>65</v>
      </c>
      <c r="Y21" s="810">
        <v>6</v>
      </c>
      <c r="Z21" s="1234"/>
      <c r="AA21" s="117">
        <v>24</v>
      </c>
      <c r="AB21" s="117"/>
      <c r="AC21" s="109">
        <v>31</v>
      </c>
      <c r="AD21" s="118"/>
      <c r="AE21" s="114">
        <v>10</v>
      </c>
      <c r="AF21" s="801"/>
      <c r="AG21" s="692"/>
      <c r="AH21" s="344">
        <f t="shared" si="1"/>
        <v>0.24273333333333333</v>
      </c>
      <c r="AI21" s="741">
        <f t="shared" si="2"/>
        <v>3.1555333333333331E-2</v>
      </c>
      <c r="AJ21" s="1140">
        <f t="shared" si="3"/>
        <v>0.77616039549574289</v>
      </c>
      <c r="AK21" s="138">
        <v>8.07</v>
      </c>
      <c r="AL21" s="122">
        <v>22.8</v>
      </c>
      <c r="AM21" s="122">
        <v>23.4</v>
      </c>
      <c r="AN21" s="126">
        <v>14</v>
      </c>
      <c r="AO21" s="353">
        <f t="shared" si="4"/>
        <v>3.9307882449876406</v>
      </c>
      <c r="AP21" s="138">
        <v>7.68</v>
      </c>
      <c r="AQ21" s="121">
        <v>18.2</v>
      </c>
      <c r="AR21" s="353">
        <f t="shared" si="5"/>
        <v>1.0299368305410601</v>
      </c>
      <c r="AS21" s="777"/>
      <c r="AT21" s="353">
        <f t="shared" si="6"/>
        <v>2.0598736610821202</v>
      </c>
      <c r="AU21" s="117">
        <v>17.5</v>
      </c>
      <c r="AV21" s="123">
        <v>7.56</v>
      </c>
      <c r="AW21" s="118"/>
      <c r="AX21" s="118"/>
      <c r="AY21" s="340"/>
      <c r="AZ21" s="124">
        <v>0.26</v>
      </c>
      <c r="BA21" s="608"/>
      <c r="BB21" s="360">
        <f t="shared" si="7"/>
        <v>0.77245262290579508</v>
      </c>
      <c r="BC21" s="1516">
        <v>1089.3244825000002</v>
      </c>
      <c r="BD21" s="1529">
        <v>100</v>
      </c>
      <c r="BE21" s="1530">
        <f t="shared" si="20"/>
        <v>478.05183294424614</v>
      </c>
      <c r="BF21" s="1538">
        <f t="shared" si="21"/>
        <v>19.918826372676921</v>
      </c>
      <c r="BG21" s="1524"/>
      <c r="BH21" s="653">
        <f t="shared" si="8"/>
        <v>1.2874210381763251</v>
      </c>
      <c r="BI21" s="353">
        <f t="shared" si="9"/>
        <v>0.86926668497665471</v>
      </c>
      <c r="BJ21" s="123">
        <v>7.45</v>
      </c>
      <c r="BK21" s="118">
        <v>3840</v>
      </c>
      <c r="BL21" s="117">
        <v>16.5</v>
      </c>
      <c r="BM21" s="784">
        <f t="shared" si="22"/>
        <v>49.5</v>
      </c>
      <c r="BN21" s="117">
        <v>8.4</v>
      </c>
      <c r="BO21" s="117">
        <v>0.3</v>
      </c>
      <c r="BP21" s="117"/>
      <c r="BQ21" s="123"/>
      <c r="BR21" s="109"/>
      <c r="BS21" s="109"/>
      <c r="BT21" s="109">
        <v>33</v>
      </c>
      <c r="BU21" s="220"/>
      <c r="BV21" s="364">
        <f t="shared" si="0"/>
        <v>9.9497390826695948</v>
      </c>
      <c r="BW21" s="343">
        <f t="shared" si="30"/>
        <v>6.5328346261076002E-3</v>
      </c>
      <c r="BX21" s="340">
        <f t="shared" si="23"/>
        <v>6.5328346261076002E-3</v>
      </c>
      <c r="BY21" s="340">
        <f t="shared" si="31"/>
        <v>0.64999999999999991</v>
      </c>
      <c r="BZ21" s="1145">
        <f t="shared" si="32"/>
        <v>0.24657534246575341</v>
      </c>
      <c r="CA21" s="133">
        <v>2880</v>
      </c>
      <c r="CB21" s="114"/>
      <c r="CC21" s="126"/>
      <c r="CD21" s="353">
        <f t="shared" si="10"/>
        <v>0.73029387530898104</v>
      </c>
      <c r="CE21" s="108"/>
      <c r="CF21" s="353"/>
      <c r="CG21" s="134">
        <v>1868</v>
      </c>
      <c r="CH21" s="346">
        <f t="shared" si="11"/>
        <v>51.304586652018678</v>
      </c>
      <c r="CI21" s="230">
        <v>7</v>
      </c>
      <c r="CJ21" s="348">
        <f t="shared" si="12"/>
        <v>1.9225487503433123</v>
      </c>
      <c r="CK21" s="123">
        <v>7.44</v>
      </c>
      <c r="CL21" s="117">
        <v>13.6</v>
      </c>
      <c r="CM21" s="109">
        <v>23</v>
      </c>
      <c r="CN21" s="109"/>
      <c r="CO21" s="109"/>
      <c r="CP21" s="131">
        <f t="shared" si="24"/>
        <v>261.88669999999996</v>
      </c>
      <c r="CQ21" s="1145">
        <f t="shared" si="39"/>
        <v>0.17575757575757578</v>
      </c>
      <c r="CR21" s="1372">
        <f t="shared" si="14"/>
        <v>3641</v>
      </c>
      <c r="CS21" s="353">
        <f t="shared" si="15"/>
        <v>5.5633067838505905</v>
      </c>
      <c r="CT21" s="135">
        <v>15</v>
      </c>
      <c r="CU21" s="135"/>
      <c r="CV21" s="340">
        <f t="shared" ref="CV21:CV29" si="44">CT21/80</f>
        <v>0.1875</v>
      </c>
      <c r="CW21" s="135">
        <v>100</v>
      </c>
      <c r="CX21" s="348">
        <f t="shared" si="34"/>
        <v>6.666666666666667</v>
      </c>
      <c r="CY21" s="334">
        <f t="shared" si="27"/>
        <v>98.873935731941771</v>
      </c>
      <c r="CZ21" s="123">
        <v>7.77</v>
      </c>
      <c r="DA21" s="117">
        <v>10.7</v>
      </c>
      <c r="DB21" s="340">
        <f t="shared" si="40"/>
        <v>0.21323529411764708</v>
      </c>
      <c r="DC21" s="109"/>
      <c r="DD21" s="610">
        <f t="shared" si="28"/>
        <v>10.721528489692229</v>
      </c>
      <c r="DE21" s="353">
        <f t="shared" si="16"/>
        <v>8.2394946443284809</v>
      </c>
      <c r="DF21" s="842"/>
      <c r="DG21" s="117">
        <v>10.1</v>
      </c>
      <c r="DH21" s="838">
        <f t="shared" si="26"/>
        <v>30.299999999999997</v>
      </c>
      <c r="DI21" s="338">
        <f t="shared" si="41"/>
        <v>5.6074766355140193E-2</v>
      </c>
      <c r="DJ21" s="1155">
        <f t="shared" si="42"/>
        <v>0.25735294117647056</v>
      </c>
      <c r="DK21" s="1342">
        <f t="shared" si="43"/>
        <v>9.4165653078039782</v>
      </c>
      <c r="DL21" s="1292">
        <f t="shared" si="17"/>
        <v>0.49919999999999998</v>
      </c>
      <c r="DM21" s="1347"/>
      <c r="DN21" s="1350"/>
      <c r="DO21" s="134"/>
      <c r="DP21" s="1148"/>
      <c r="DQ21" s="133"/>
      <c r="DR21" s="134"/>
      <c r="DS21" s="770"/>
      <c r="DT21" s="137">
        <v>5270</v>
      </c>
      <c r="DU21" s="343">
        <v>7.29</v>
      </c>
      <c r="DV21" s="123">
        <v>7.55</v>
      </c>
      <c r="DW21" s="127">
        <v>3600</v>
      </c>
      <c r="DX21" s="117">
        <v>10</v>
      </c>
      <c r="DY21" s="135">
        <v>23</v>
      </c>
      <c r="DZ21" s="671">
        <v>18</v>
      </c>
      <c r="EA21" s="632">
        <v>0.8</v>
      </c>
      <c r="EB21" s="665">
        <v>0.09</v>
      </c>
      <c r="EC21" s="1483"/>
      <c r="ED21" s="141">
        <v>13.9</v>
      </c>
      <c r="EE21" s="667">
        <v>15</v>
      </c>
      <c r="EF21" s="139">
        <v>0.02</v>
      </c>
      <c r="EG21" s="665">
        <v>0.02</v>
      </c>
      <c r="EH21" s="140">
        <v>12</v>
      </c>
      <c r="EI21" s="1118"/>
      <c r="EJ21" s="1118"/>
      <c r="EK21" s="132">
        <v>2</v>
      </c>
      <c r="EL21" s="353">
        <f t="shared" si="18"/>
        <v>12.052110079648445</v>
      </c>
      <c r="EM21" s="354">
        <f t="shared" si="35"/>
        <v>0.54337899543378998</v>
      </c>
      <c r="EN21" s="354">
        <f t="shared" si="36"/>
        <v>0.64615384615384608</v>
      </c>
      <c r="EO21" s="355">
        <f t="shared" si="37"/>
        <v>0.8666666666666667</v>
      </c>
      <c r="EP21" s="339">
        <f t="shared" si="38"/>
        <v>0.42083333333333328</v>
      </c>
      <c r="EQ21" s="1250"/>
    </row>
    <row r="22" spans="1:147" s="143" customFormat="1" ht="15" customHeight="1" x14ac:dyDescent="0.15">
      <c r="A22" s="105">
        <v>43846</v>
      </c>
      <c r="B22" s="335">
        <f>企业!B326</f>
        <v>3097</v>
      </c>
      <c r="C22" s="654">
        <v>7.15</v>
      </c>
      <c r="D22" s="335"/>
      <c r="E22" s="655">
        <v>5.4</v>
      </c>
      <c r="F22" s="335"/>
      <c r="G22" s="653">
        <v>0.5</v>
      </c>
      <c r="H22" s="106"/>
      <c r="I22" s="106"/>
      <c r="J22" s="106"/>
      <c r="K22" s="627"/>
      <c r="L22" s="106"/>
      <c r="M22" s="834"/>
      <c r="N22" s="395"/>
      <c r="O22" s="106"/>
      <c r="P22" s="395"/>
      <c r="Q22" s="106"/>
      <c r="R22" s="687"/>
      <c r="S22" s="350"/>
      <c r="T22" s="106">
        <v>3097</v>
      </c>
      <c r="U22" s="232">
        <v>7.61</v>
      </c>
      <c r="V22" s="106">
        <v>3620</v>
      </c>
      <c r="W22" s="234">
        <v>22.8</v>
      </c>
      <c r="X22" s="106">
        <v>80</v>
      </c>
      <c r="Y22" s="635">
        <v>6.5</v>
      </c>
      <c r="Z22" s="1237"/>
      <c r="AA22" s="233">
        <v>25.1</v>
      </c>
      <c r="AB22" s="106"/>
      <c r="AC22" s="106">
        <v>36</v>
      </c>
      <c r="AD22" s="106"/>
      <c r="AE22" s="106">
        <v>10</v>
      </c>
      <c r="AF22" s="804"/>
      <c r="AG22" s="335"/>
      <c r="AH22" s="344">
        <f t="shared" si="1"/>
        <v>0.20646666666666666</v>
      </c>
      <c r="AI22" s="741">
        <f t="shared" si="2"/>
        <v>3.3034666666666664E-2</v>
      </c>
      <c r="AJ22" s="1142">
        <f t="shared" si="3"/>
        <v>0.91249596383597031</v>
      </c>
      <c r="AK22" s="232">
        <v>7.69</v>
      </c>
      <c r="AL22" s="233">
        <v>23.7</v>
      </c>
      <c r="AM22" s="233">
        <v>25.6</v>
      </c>
      <c r="AN22" s="235">
        <v>10</v>
      </c>
      <c r="AO22" s="335">
        <f t="shared" si="4"/>
        <v>4.6212463674523736</v>
      </c>
      <c r="AP22" s="232">
        <v>7.61</v>
      </c>
      <c r="AQ22" s="753">
        <v>17.899999999999999</v>
      </c>
      <c r="AR22" s="335">
        <f t="shared" si="5"/>
        <v>1.2108492089118501</v>
      </c>
      <c r="AS22" s="780"/>
      <c r="AT22" s="335">
        <f t="shared" si="6"/>
        <v>2.4216984178237002</v>
      </c>
      <c r="AU22" s="233">
        <v>17.600000000000001</v>
      </c>
      <c r="AV22" s="232">
        <v>7.47</v>
      </c>
      <c r="AW22" s="106"/>
      <c r="AX22" s="106"/>
      <c r="AY22" s="335"/>
      <c r="AZ22" s="124">
        <v>0.26</v>
      </c>
      <c r="BA22" s="608"/>
      <c r="BB22" s="335">
        <f t="shared" si="7"/>
        <v>0.90813690668388758</v>
      </c>
      <c r="BC22" s="1519">
        <v>1089.3244825000002</v>
      </c>
      <c r="BD22" s="1529">
        <v>100</v>
      </c>
      <c r="BE22" s="1530">
        <f t="shared" si="20"/>
        <v>562.02348199870858</v>
      </c>
      <c r="BF22" s="1538">
        <f t="shared" si="21"/>
        <v>22.391373784809105</v>
      </c>
      <c r="BG22" s="236"/>
      <c r="BH22" s="350">
        <f t="shared" si="8"/>
        <v>1.5135615111398126</v>
      </c>
      <c r="BI22" s="335">
        <f t="shared" si="9"/>
        <v>1.0219567323216014</v>
      </c>
      <c r="BJ22" s="232">
        <v>7.29</v>
      </c>
      <c r="BK22" s="106">
        <v>3590</v>
      </c>
      <c r="BL22" s="233">
        <v>17.5</v>
      </c>
      <c r="BM22" s="784">
        <f t="shared" si="22"/>
        <v>52.5</v>
      </c>
      <c r="BN22" s="233">
        <v>5.3</v>
      </c>
      <c r="BO22" s="233">
        <v>0.4</v>
      </c>
      <c r="BP22" s="106"/>
      <c r="BQ22" s="1223"/>
      <c r="BR22" s="234"/>
      <c r="BS22" s="234"/>
      <c r="BT22" s="115">
        <v>29</v>
      </c>
      <c r="BU22" s="236"/>
      <c r="BV22" s="335">
        <f t="shared" si="0"/>
        <v>11.697449144333225</v>
      </c>
      <c r="BW22" s="343">
        <f t="shared" si="30"/>
        <v>6.8390979103983224E-3</v>
      </c>
      <c r="BX22" s="340">
        <f t="shared" si="23"/>
        <v>6.8390979103983224E-3</v>
      </c>
      <c r="BY22" s="344">
        <f t="shared" si="31"/>
        <v>0.78884462151394419</v>
      </c>
      <c r="BZ22" s="1163">
        <f t="shared" si="32"/>
        <v>0.23245614035087725</v>
      </c>
      <c r="CA22" s="133">
        <v>2880</v>
      </c>
      <c r="CB22" s="106"/>
      <c r="CC22" s="235"/>
      <c r="CD22" s="335">
        <f t="shared" si="10"/>
        <v>0.85857281239909589</v>
      </c>
      <c r="CE22" s="106"/>
      <c r="CF22" s="335"/>
      <c r="CG22" s="106"/>
      <c r="CH22" s="346"/>
      <c r="CI22" s="230">
        <v>8</v>
      </c>
      <c r="CJ22" s="348">
        <f t="shared" si="12"/>
        <v>2.583144979011947</v>
      </c>
      <c r="CK22" s="232">
        <v>7.34</v>
      </c>
      <c r="CL22" s="233">
        <v>14.5</v>
      </c>
      <c r="CM22" s="106">
        <v>27</v>
      </c>
      <c r="CN22" s="106"/>
      <c r="CO22" s="106"/>
      <c r="CP22" s="131">
        <f t="shared" si="24"/>
        <v>42.067</v>
      </c>
      <c r="CQ22" s="1338">
        <f t="shared" si="39"/>
        <v>0.17142857142857137</v>
      </c>
      <c r="CR22" s="1372">
        <f t="shared" si="14"/>
        <v>3097</v>
      </c>
      <c r="CS22" s="335">
        <f t="shared" si="15"/>
        <v>6.5405230868582498</v>
      </c>
      <c r="CT22" s="627">
        <v>15</v>
      </c>
      <c r="CU22" s="627"/>
      <c r="CV22" s="340">
        <f t="shared" si="44"/>
        <v>0.1875</v>
      </c>
      <c r="CW22" s="135">
        <v>100</v>
      </c>
      <c r="CX22" s="348">
        <f t="shared" si="34"/>
        <v>6.666666666666667</v>
      </c>
      <c r="CY22" s="335">
        <f t="shared" si="27"/>
        <v>116.24152405553762</v>
      </c>
      <c r="CZ22" s="232">
        <v>7.55</v>
      </c>
      <c r="DA22" s="233">
        <v>10.9</v>
      </c>
      <c r="DB22" s="344">
        <f t="shared" si="40"/>
        <v>0.24827586206896549</v>
      </c>
      <c r="DC22" s="106"/>
      <c r="DD22" s="610">
        <f t="shared" si="28"/>
        <v>10.153871772845704</v>
      </c>
      <c r="DE22" s="353">
        <f t="shared" si="16"/>
        <v>9.6867936712948008</v>
      </c>
      <c r="DF22" s="804"/>
      <c r="DG22" s="233">
        <v>10.9</v>
      </c>
      <c r="DH22" s="838">
        <f t="shared" si="26"/>
        <v>32.700000000000003</v>
      </c>
      <c r="DI22" s="350">
        <f t="shared" si="41"/>
        <v>0</v>
      </c>
      <c r="DJ22" s="984">
        <f t="shared" si="42"/>
        <v>0.24827586206896546</v>
      </c>
      <c r="DK22" s="1342">
        <f t="shared" si="43"/>
        <v>10.763104079216447</v>
      </c>
      <c r="DL22" s="1292">
        <f t="shared" si="17"/>
        <v>0.49919999999999998</v>
      </c>
      <c r="DM22" s="1347"/>
      <c r="DN22" s="1350"/>
      <c r="DO22" s="134"/>
      <c r="DP22" s="1148"/>
      <c r="DQ22" s="133"/>
      <c r="DR22" s="134"/>
      <c r="DS22" s="770"/>
      <c r="DT22" s="106">
        <v>5094</v>
      </c>
      <c r="DU22" s="654">
        <v>7.28</v>
      </c>
      <c r="DV22" s="232">
        <v>7.51</v>
      </c>
      <c r="DW22" s="106">
        <v>3530</v>
      </c>
      <c r="DX22" s="233">
        <v>10.9</v>
      </c>
      <c r="DY22" s="627">
        <v>40</v>
      </c>
      <c r="DZ22" s="672">
        <v>25</v>
      </c>
      <c r="EA22" s="635">
        <v>0.6</v>
      </c>
      <c r="EB22" s="343">
        <v>0.09</v>
      </c>
      <c r="EC22" s="635"/>
      <c r="ED22" s="106">
        <v>8.3000000000000007</v>
      </c>
      <c r="EE22" s="668">
        <v>10</v>
      </c>
      <c r="EF22" s="232">
        <v>0.03</v>
      </c>
      <c r="EG22" s="665">
        <v>0.02</v>
      </c>
      <c r="EH22" s="106">
        <v>14</v>
      </c>
      <c r="EI22" s="1121"/>
      <c r="EJ22" s="1121"/>
      <c r="EK22" s="235">
        <v>2</v>
      </c>
      <c r="EL22" s="353">
        <f t="shared" si="18"/>
        <v>14.165456118824668</v>
      </c>
      <c r="EM22" s="344">
        <f t="shared" si="35"/>
        <v>0.52192982456140347</v>
      </c>
      <c r="EN22" s="354">
        <f t="shared" si="36"/>
        <v>0.5</v>
      </c>
      <c r="EO22" s="344">
        <f t="shared" si="37"/>
        <v>0.90769230769230769</v>
      </c>
      <c r="EP22" s="339">
        <f t="shared" si="38"/>
        <v>0.66932270916334669</v>
      </c>
      <c r="EQ22" s="1250"/>
    </row>
    <row r="23" spans="1:147" s="143" customFormat="1" ht="15" customHeight="1" x14ac:dyDescent="0.15">
      <c r="A23" s="105">
        <v>43847</v>
      </c>
      <c r="B23" s="335">
        <f>企业!B327</f>
        <v>2124</v>
      </c>
      <c r="C23" s="868">
        <v>7.18</v>
      </c>
      <c r="D23" s="652"/>
      <c r="E23" s="353">
        <v>5.4</v>
      </c>
      <c r="F23" s="928"/>
      <c r="G23" s="653">
        <v>0.5</v>
      </c>
      <c r="H23" s="136"/>
      <c r="I23" s="123"/>
      <c r="J23" s="134"/>
      <c r="K23" s="135"/>
      <c r="L23" s="114"/>
      <c r="M23" s="831"/>
      <c r="N23" s="392"/>
      <c r="O23" s="114"/>
      <c r="P23" s="392"/>
      <c r="Q23" s="114"/>
      <c r="R23" s="686"/>
      <c r="S23" s="696"/>
      <c r="T23" s="137">
        <v>2124</v>
      </c>
      <c r="U23" s="123">
        <v>7.48</v>
      </c>
      <c r="V23" s="112">
        <v>3720</v>
      </c>
      <c r="W23" s="109">
        <v>23.4</v>
      </c>
      <c r="X23" s="109">
        <v>114</v>
      </c>
      <c r="Y23" s="810">
        <v>9.3000000000000007</v>
      </c>
      <c r="Z23" s="1234"/>
      <c r="AA23" s="117">
        <v>28.6</v>
      </c>
      <c r="AB23" s="117"/>
      <c r="AC23" s="109">
        <v>47</v>
      </c>
      <c r="AD23" s="118"/>
      <c r="AE23" s="114">
        <v>10</v>
      </c>
      <c r="AF23" s="801"/>
      <c r="AG23" s="692"/>
      <c r="AH23" s="344">
        <f t="shared" si="1"/>
        <v>0.1416</v>
      </c>
      <c r="AI23" s="741">
        <f t="shared" si="2"/>
        <v>3.2284800000000002E-2</v>
      </c>
      <c r="AJ23" s="1140">
        <f t="shared" si="3"/>
        <v>1.3305084745762712</v>
      </c>
      <c r="AK23" s="237">
        <v>7.41</v>
      </c>
      <c r="AL23" s="238">
        <v>26.5</v>
      </c>
      <c r="AM23" s="238">
        <v>34.6</v>
      </c>
      <c r="AN23" s="120">
        <v>25</v>
      </c>
      <c r="AO23" s="353">
        <f t="shared" si="4"/>
        <v>6.7382297551789074</v>
      </c>
      <c r="AP23" s="237">
        <v>7.38</v>
      </c>
      <c r="AQ23" s="754">
        <v>18.100000000000001</v>
      </c>
      <c r="AR23" s="353">
        <f t="shared" si="5"/>
        <v>1.7655367231638419</v>
      </c>
      <c r="AS23" s="777"/>
      <c r="AT23" s="353">
        <f t="shared" si="6"/>
        <v>3.5310734463276838</v>
      </c>
      <c r="AU23" s="117">
        <v>17.399999999999999</v>
      </c>
      <c r="AV23" s="239">
        <v>7.42</v>
      </c>
      <c r="AW23" s="118"/>
      <c r="AX23" s="118"/>
      <c r="AY23" s="340"/>
      <c r="AZ23" s="124">
        <v>0.26</v>
      </c>
      <c r="BA23" s="608"/>
      <c r="BB23" s="360">
        <f t="shared" si="7"/>
        <v>1.3241525423728813</v>
      </c>
      <c r="BC23" s="1516">
        <v>1060.65804875</v>
      </c>
      <c r="BD23" s="1529">
        <v>100</v>
      </c>
      <c r="BE23" s="1530">
        <f t="shared" si="20"/>
        <v>799.24061823210934</v>
      </c>
      <c r="BF23" s="1538">
        <f t="shared" si="21"/>
        <v>27.945476161961864</v>
      </c>
      <c r="BG23" s="1524"/>
      <c r="BH23" s="653">
        <f t="shared" si="8"/>
        <v>2.2069209039548023</v>
      </c>
      <c r="BI23" s="353">
        <f t="shared" si="9"/>
        <v>1.4901129943502824</v>
      </c>
      <c r="BJ23" s="239">
        <v>7.42</v>
      </c>
      <c r="BK23" s="118">
        <v>3500</v>
      </c>
      <c r="BL23" s="240">
        <v>16.399999999999999</v>
      </c>
      <c r="BM23" s="784">
        <f t="shared" si="22"/>
        <v>49.199999999999996</v>
      </c>
      <c r="BN23" s="240">
        <v>4.4000000000000004</v>
      </c>
      <c r="BO23" s="240">
        <v>0.5</v>
      </c>
      <c r="BP23" s="117"/>
      <c r="BQ23" s="123"/>
      <c r="BR23" s="109"/>
      <c r="BS23" s="109"/>
      <c r="BT23" s="109">
        <v>29</v>
      </c>
      <c r="BU23" s="220"/>
      <c r="BV23" s="364">
        <f t="shared" si="0"/>
        <v>17.056026365348398</v>
      </c>
      <c r="BW23" s="343">
        <f t="shared" si="30"/>
        <v>6.68385458359787E-3</v>
      </c>
      <c r="BX23" s="340">
        <f t="shared" si="23"/>
        <v>6.68385458359787E-3</v>
      </c>
      <c r="BY23" s="340">
        <f t="shared" si="31"/>
        <v>0.84615384615384615</v>
      </c>
      <c r="BZ23" s="1145">
        <f t="shared" si="32"/>
        <v>0.29914529914529919</v>
      </c>
      <c r="CA23" s="133">
        <v>2880</v>
      </c>
      <c r="CB23" s="114"/>
      <c r="CC23" s="126"/>
      <c r="CD23" s="353">
        <f t="shared" si="10"/>
        <v>1.2518832391713748</v>
      </c>
      <c r="CE23" s="108"/>
      <c r="CF23" s="353"/>
      <c r="CG23" s="134"/>
      <c r="CH23" s="346"/>
      <c r="CI23" s="230">
        <v>8</v>
      </c>
      <c r="CJ23" s="348">
        <f t="shared" si="12"/>
        <v>3.766478342749529</v>
      </c>
      <c r="CK23" s="239">
        <v>7.35</v>
      </c>
      <c r="CL23" s="240">
        <v>15</v>
      </c>
      <c r="CM23" s="109">
        <v>24</v>
      </c>
      <c r="CN23" s="109"/>
      <c r="CO23" s="109"/>
      <c r="CP23" s="131">
        <f t="shared" si="24"/>
        <v>27.540799999999994</v>
      </c>
      <c r="CQ23" s="1145">
        <f t="shared" si="39"/>
        <v>8.536585365853655E-2</v>
      </c>
      <c r="CR23" s="1372">
        <f t="shared" si="14"/>
        <v>2124</v>
      </c>
      <c r="CS23" s="353">
        <f t="shared" si="15"/>
        <v>9.536723163841808</v>
      </c>
      <c r="CT23" s="135">
        <v>15</v>
      </c>
      <c r="CU23" s="135"/>
      <c r="CV23" s="340">
        <f t="shared" si="44"/>
        <v>0.1875</v>
      </c>
      <c r="CW23" s="135">
        <v>100</v>
      </c>
      <c r="CX23" s="348">
        <f t="shared" si="34"/>
        <v>6.666666666666667</v>
      </c>
      <c r="CY23" s="334">
        <f t="shared" si="27"/>
        <v>169.4915254237288</v>
      </c>
      <c r="CZ23" s="239">
        <v>7.42</v>
      </c>
      <c r="DA23" s="240">
        <v>10.199999999999999</v>
      </c>
      <c r="DB23" s="340">
        <f t="shared" si="40"/>
        <v>0.32000000000000006</v>
      </c>
      <c r="DC23" s="109"/>
      <c r="DD23" s="610">
        <f t="shared" si="28"/>
        <v>11.10400454820026</v>
      </c>
      <c r="DE23" s="353">
        <f t="shared" si="16"/>
        <v>14.124293785310735</v>
      </c>
      <c r="DF23" s="842"/>
      <c r="DG23" s="240">
        <v>9.8000000000000007</v>
      </c>
      <c r="DH23" s="838">
        <f t="shared" si="26"/>
        <v>29.400000000000002</v>
      </c>
      <c r="DI23" s="338">
        <f t="shared" si="41"/>
        <v>3.9215686274509665E-2</v>
      </c>
      <c r="DJ23" s="1155">
        <f t="shared" si="42"/>
        <v>0.34666666666666657</v>
      </c>
      <c r="DK23" s="1342">
        <f t="shared" si="43"/>
        <v>10.864841373315949</v>
      </c>
      <c r="DL23" s="1292">
        <f t="shared" si="17"/>
        <v>0.49919999999999998</v>
      </c>
      <c r="DM23" s="1347"/>
      <c r="DN23" s="1350"/>
      <c r="DO23" s="134"/>
      <c r="DP23" s="1148"/>
      <c r="DQ23" s="133"/>
      <c r="DR23" s="134"/>
      <c r="DS23" s="770"/>
      <c r="DT23" s="137">
        <v>5010</v>
      </c>
      <c r="DU23" s="343">
        <v>7.33</v>
      </c>
      <c r="DV23" s="239">
        <v>7.48</v>
      </c>
      <c r="DW23" s="127">
        <v>3350</v>
      </c>
      <c r="DX23" s="240">
        <v>10.7</v>
      </c>
      <c r="DY23" s="135">
        <v>44</v>
      </c>
      <c r="DZ23" s="671">
        <v>21</v>
      </c>
      <c r="EA23" s="632">
        <v>1</v>
      </c>
      <c r="EB23" s="343">
        <v>0.09</v>
      </c>
      <c r="EC23" s="1483"/>
      <c r="ED23" s="141">
        <v>5.4</v>
      </c>
      <c r="EE23" s="667">
        <v>6.54</v>
      </c>
      <c r="EF23" s="139">
        <v>0.02</v>
      </c>
      <c r="EG23" s="665">
        <v>0.02</v>
      </c>
      <c r="EH23" s="140">
        <v>15</v>
      </c>
      <c r="EI23" s="1118"/>
      <c r="EJ23" s="1118"/>
      <c r="EK23" s="142">
        <v>2</v>
      </c>
      <c r="EL23" s="353">
        <f t="shared" si="18"/>
        <v>20.645093785310731</v>
      </c>
      <c r="EM23" s="354">
        <f t="shared" si="35"/>
        <v>0.54273504273504281</v>
      </c>
      <c r="EN23" s="354">
        <f t="shared" si="36"/>
        <v>0.61403508771929827</v>
      </c>
      <c r="EO23" s="355">
        <f t="shared" si="37"/>
        <v>0.89247311827956988</v>
      </c>
      <c r="EP23" s="339">
        <f t="shared" si="38"/>
        <v>0.81118881118881125</v>
      </c>
      <c r="EQ23" s="1250"/>
    </row>
    <row r="24" spans="1:147" s="143" customFormat="1" ht="15" customHeight="1" x14ac:dyDescent="0.15">
      <c r="A24" s="105">
        <v>43848</v>
      </c>
      <c r="B24" s="335">
        <f>企业!B328</f>
        <v>1907</v>
      </c>
      <c r="C24" s="868">
        <v>7.19</v>
      </c>
      <c r="D24" s="652"/>
      <c r="E24" s="353">
        <v>6.3</v>
      </c>
      <c r="F24" s="928"/>
      <c r="G24" s="653">
        <v>0.5</v>
      </c>
      <c r="H24" s="136"/>
      <c r="I24" s="123"/>
      <c r="J24" s="134"/>
      <c r="K24" s="135"/>
      <c r="L24" s="114"/>
      <c r="M24" s="831"/>
      <c r="N24" s="392"/>
      <c r="O24" s="114"/>
      <c r="P24" s="392"/>
      <c r="Q24" s="114"/>
      <c r="R24" s="683"/>
      <c r="S24" s="607"/>
      <c r="T24" s="137">
        <v>1907</v>
      </c>
      <c r="U24" s="123">
        <v>7.66</v>
      </c>
      <c r="V24" s="112">
        <v>3920</v>
      </c>
      <c r="W24" s="109">
        <v>25</v>
      </c>
      <c r="X24" s="109">
        <v>116</v>
      </c>
      <c r="Y24" s="810">
        <v>10.5</v>
      </c>
      <c r="Z24" s="1234"/>
      <c r="AA24" s="117">
        <v>29</v>
      </c>
      <c r="AB24" s="117"/>
      <c r="AC24" s="109">
        <v>39</v>
      </c>
      <c r="AD24" s="118"/>
      <c r="AE24" s="114">
        <v>10</v>
      </c>
      <c r="AF24" s="801"/>
      <c r="AG24" s="692"/>
      <c r="AH24" s="344">
        <f t="shared" si="1"/>
        <v>0.12713333333333332</v>
      </c>
      <c r="AI24" s="741">
        <f t="shared" si="2"/>
        <v>2.9494933333333331E-2</v>
      </c>
      <c r="AJ24" s="1140">
        <f t="shared" si="3"/>
        <v>1.4819087572102778</v>
      </c>
      <c r="AK24" s="237">
        <v>7.64</v>
      </c>
      <c r="AL24" s="238">
        <v>24.9</v>
      </c>
      <c r="AM24" s="238">
        <v>30.4</v>
      </c>
      <c r="AN24" s="120">
        <v>12</v>
      </c>
      <c r="AO24" s="353">
        <f t="shared" si="4"/>
        <v>7.5049816465652857</v>
      </c>
      <c r="AP24" s="237">
        <v>7.62</v>
      </c>
      <c r="AQ24" s="754">
        <v>19.5</v>
      </c>
      <c r="AR24" s="353">
        <f t="shared" si="5"/>
        <v>1.9664394336654432</v>
      </c>
      <c r="AS24" s="777"/>
      <c r="AT24" s="353">
        <f t="shared" si="6"/>
        <v>3.9328788673308863</v>
      </c>
      <c r="AU24" s="117">
        <v>17.3</v>
      </c>
      <c r="AV24" s="239">
        <v>7.33</v>
      </c>
      <c r="AW24" s="118"/>
      <c r="AX24" s="118"/>
      <c r="AY24" s="340"/>
      <c r="AZ24" s="124">
        <v>0.27</v>
      </c>
      <c r="BA24" s="608"/>
      <c r="BB24" s="360">
        <f t="shared" si="7"/>
        <v>1.4748295752490823</v>
      </c>
      <c r="BC24" s="1516">
        <v>859.99301249999996</v>
      </c>
      <c r="BD24" s="1529">
        <v>100</v>
      </c>
      <c r="BE24" s="1530">
        <f t="shared" si="20"/>
        <v>732.3489872836916</v>
      </c>
      <c r="BF24" s="1538">
        <f t="shared" si="21"/>
        <v>25.253413354610053</v>
      </c>
      <c r="BG24" s="1524"/>
      <c r="BH24" s="653">
        <f t="shared" si="8"/>
        <v>2.458049292081804</v>
      </c>
      <c r="BI24" s="353">
        <f t="shared" si="9"/>
        <v>1.659674882013634</v>
      </c>
      <c r="BJ24" s="239">
        <v>7.53</v>
      </c>
      <c r="BK24" s="118">
        <v>3800</v>
      </c>
      <c r="BL24" s="240">
        <v>19.7</v>
      </c>
      <c r="BM24" s="784">
        <f t="shared" si="22"/>
        <v>59.099999999999994</v>
      </c>
      <c r="BN24" s="240">
        <v>4.5</v>
      </c>
      <c r="BO24" s="240">
        <v>0.4</v>
      </c>
      <c r="BP24" s="117"/>
      <c r="BQ24" s="123"/>
      <c r="BR24" s="109"/>
      <c r="BS24" s="109"/>
      <c r="BT24" s="109">
        <v>27</v>
      </c>
      <c r="BU24" s="220"/>
      <c r="BV24" s="364">
        <f t="shared" si="0"/>
        <v>18.996853696906133</v>
      </c>
      <c r="BW24" s="343">
        <f t="shared" si="30"/>
        <v>6.1062743257791164E-3</v>
      </c>
      <c r="BX24" s="340">
        <f t="shared" si="23"/>
        <v>6.1062743257791164E-3</v>
      </c>
      <c r="BY24" s="340">
        <f t="shared" si="31"/>
        <v>0.84482758620689657</v>
      </c>
      <c r="BZ24" s="1145">
        <f t="shared" si="32"/>
        <v>0.21200000000000008</v>
      </c>
      <c r="CA24" s="133">
        <v>2880</v>
      </c>
      <c r="CB24" s="114"/>
      <c r="CC24" s="126"/>
      <c r="CD24" s="353">
        <f t="shared" si="10"/>
        <v>1.3943366544310436</v>
      </c>
      <c r="CE24" s="108"/>
      <c r="CF24" s="353"/>
      <c r="CG24" s="134"/>
      <c r="CH24" s="346"/>
      <c r="CI24" s="230">
        <v>6</v>
      </c>
      <c r="CJ24" s="348">
        <f t="shared" si="12"/>
        <v>3.146303093864709</v>
      </c>
      <c r="CK24" s="239">
        <v>7.47</v>
      </c>
      <c r="CL24" s="240">
        <v>15</v>
      </c>
      <c r="CM24" s="109">
        <v>18</v>
      </c>
      <c r="CN24" s="109"/>
      <c r="CO24" s="109"/>
      <c r="CP24" s="131">
        <f t="shared" si="24"/>
        <v>50.051699999999997</v>
      </c>
      <c r="CQ24" s="1145">
        <f t="shared" si="39"/>
        <v>0.23857868020304562</v>
      </c>
      <c r="CR24" s="1372">
        <f t="shared" si="14"/>
        <v>1907</v>
      </c>
      <c r="CS24" s="353">
        <f t="shared" si="15"/>
        <v>10.621919244887257</v>
      </c>
      <c r="CT24" s="135">
        <v>16</v>
      </c>
      <c r="CU24" s="135"/>
      <c r="CV24" s="340">
        <f t="shared" si="44"/>
        <v>0.2</v>
      </c>
      <c r="CW24" s="135">
        <v>100</v>
      </c>
      <c r="CX24" s="348">
        <f t="shared" si="34"/>
        <v>6.25</v>
      </c>
      <c r="CY24" s="334">
        <f t="shared" si="27"/>
        <v>201.36339800734137</v>
      </c>
      <c r="CZ24" s="239">
        <v>7.58</v>
      </c>
      <c r="DA24" s="240">
        <v>8.8000000000000007</v>
      </c>
      <c r="DB24" s="340">
        <f t="shared" si="40"/>
        <v>0.41333333333333327</v>
      </c>
      <c r="DC24" s="109"/>
      <c r="DD24" s="610">
        <f t="shared" si="28"/>
        <v>10.213197302056269</v>
      </c>
      <c r="DE24" s="353">
        <f t="shared" si="16"/>
        <v>15.731515469323545</v>
      </c>
      <c r="DF24" s="842"/>
      <c r="DG24" s="240">
        <v>8.4</v>
      </c>
      <c r="DH24" s="838">
        <f t="shared" si="26"/>
        <v>25.200000000000003</v>
      </c>
      <c r="DI24" s="338">
        <f t="shared" si="41"/>
        <v>4.5454545454545525E-2</v>
      </c>
      <c r="DJ24" s="1155">
        <f t="shared" si="42"/>
        <v>0.43999999999999995</v>
      </c>
      <c r="DK24" s="1342">
        <f t="shared" si="43"/>
        <v>10.169868586229363</v>
      </c>
      <c r="DL24" s="1292">
        <f t="shared" si="17"/>
        <v>0.49919999999999998</v>
      </c>
      <c r="DM24" s="1347"/>
      <c r="DN24" s="1350"/>
      <c r="DO24" s="134"/>
      <c r="DP24" s="1148"/>
      <c r="DQ24" s="133"/>
      <c r="DR24" s="134"/>
      <c r="DS24" s="770"/>
      <c r="DT24" s="137">
        <v>5059</v>
      </c>
      <c r="DU24" s="343">
        <v>7.53</v>
      </c>
      <c r="DV24" s="239">
        <v>7.47</v>
      </c>
      <c r="DW24" s="127">
        <v>3150</v>
      </c>
      <c r="DX24" s="240">
        <v>9.6</v>
      </c>
      <c r="DY24" s="135">
        <v>32</v>
      </c>
      <c r="DZ24" s="671">
        <v>16</v>
      </c>
      <c r="EA24" s="632">
        <v>0.4</v>
      </c>
      <c r="EB24" s="343">
        <v>0.09</v>
      </c>
      <c r="EC24" s="1483"/>
      <c r="ED24" s="141">
        <v>4.5999999999999996</v>
      </c>
      <c r="EE24" s="667">
        <v>4.95</v>
      </c>
      <c r="EF24" s="139">
        <v>0.02</v>
      </c>
      <c r="EG24" s="665">
        <v>0.02</v>
      </c>
      <c r="EH24" s="140">
        <v>9</v>
      </c>
      <c r="EI24" s="1118"/>
      <c r="EJ24" s="1118"/>
      <c r="EK24" s="142">
        <v>2</v>
      </c>
      <c r="EL24" s="353">
        <f t="shared" si="18"/>
        <v>22.991958888306236</v>
      </c>
      <c r="EM24" s="354">
        <f t="shared" si="35"/>
        <v>0.61599999999999999</v>
      </c>
      <c r="EN24" s="354">
        <f t="shared" si="36"/>
        <v>0.72413793103448276</v>
      </c>
      <c r="EO24" s="355">
        <f t="shared" si="37"/>
        <v>0.96190476190476193</v>
      </c>
      <c r="EP24" s="339">
        <f t="shared" si="38"/>
        <v>0.8413793103448276</v>
      </c>
      <c r="EQ24" s="1250"/>
    </row>
    <row r="25" spans="1:147" s="188" customFormat="1" ht="15" customHeight="1" x14ac:dyDescent="0.15">
      <c r="A25" s="146">
        <v>43849</v>
      </c>
      <c r="B25" s="147">
        <f>企业!B329</f>
        <v>37</v>
      </c>
      <c r="C25" s="869">
        <v>7.18</v>
      </c>
      <c r="D25" s="149"/>
      <c r="E25" s="150">
        <v>7.2</v>
      </c>
      <c r="F25" s="929"/>
      <c r="G25" s="651">
        <v>0.5</v>
      </c>
      <c r="H25" s="152"/>
      <c r="I25" s="153"/>
      <c r="J25" s="154"/>
      <c r="K25" s="626"/>
      <c r="L25" s="155"/>
      <c r="M25" s="832"/>
      <c r="N25" s="827"/>
      <c r="O25" s="156"/>
      <c r="P25" s="393"/>
      <c r="Q25" s="156"/>
      <c r="R25" s="684"/>
      <c r="S25" s="171"/>
      <c r="T25" s="147">
        <v>37</v>
      </c>
      <c r="U25" s="153">
        <v>7.91</v>
      </c>
      <c r="V25" s="158">
        <v>4030</v>
      </c>
      <c r="W25" s="159">
        <v>24.5</v>
      </c>
      <c r="X25" s="159">
        <v>108</v>
      </c>
      <c r="Y25" s="811">
        <v>9.8000000000000007</v>
      </c>
      <c r="Z25" s="1235"/>
      <c r="AA25" s="160">
        <v>28.5</v>
      </c>
      <c r="AB25" s="161"/>
      <c r="AC25" s="151">
        <v>19</v>
      </c>
      <c r="AD25" s="162"/>
      <c r="AE25" s="156">
        <v>10</v>
      </c>
      <c r="AF25" s="802"/>
      <c r="AG25" s="152"/>
      <c r="AH25" s="327">
        <f t="shared" si="1"/>
        <v>2.4666666666666665E-3</v>
      </c>
      <c r="AI25" s="660">
        <f t="shared" si="2"/>
        <v>5.3280000000000005E-4</v>
      </c>
      <c r="AJ25" s="1141">
        <f t="shared" si="3"/>
        <v>76.378378378378372</v>
      </c>
      <c r="AK25" s="242"/>
      <c r="AL25" s="242"/>
      <c r="AM25" s="242"/>
      <c r="AN25" s="243"/>
      <c r="AO25" s="150">
        <f t="shared" si="4"/>
        <v>386.81081081081084</v>
      </c>
      <c r="AP25" s="242">
        <v>7.84</v>
      </c>
      <c r="AQ25" s="755">
        <v>21.8</v>
      </c>
      <c r="AR25" s="150">
        <f t="shared" si="5"/>
        <v>101.35135135135135</v>
      </c>
      <c r="AS25" s="778"/>
      <c r="AT25" s="150">
        <f t="shared" si="6"/>
        <v>202.70270270270271</v>
      </c>
      <c r="AU25" s="161">
        <v>17.2</v>
      </c>
      <c r="AV25" s="247">
        <v>7.7</v>
      </c>
      <c r="AW25" s="162"/>
      <c r="AX25" s="162"/>
      <c r="AY25" s="170"/>
      <c r="AZ25" s="170">
        <v>0.25</v>
      </c>
      <c r="BA25" s="175"/>
      <c r="BB25" s="150">
        <f t="shared" si="7"/>
        <v>76.013513513513516</v>
      </c>
      <c r="BC25" s="1518">
        <v>1003.32518125</v>
      </c>
      <c r="BD25" s="393">
        <v>100</v>
      </c>
      <c r="BE25" s="1530">
        <f t="shared" si="20"/>
        <v>43556.426266891896</v>
      </c>
      <c r="BF25" s="1538">
        <f t="shared" si="21"/>
        <v>1528.295658487435</v>
      </c>
      <c r="BG25" s="651"/>
      <c r="BH25" s="651">
        <f t="shared" si="8"/>
        <v>126.68918918918919</v>
      </c>
      <c r="BI25" s="150">
        <f t="shared" si="9"/>
        <v>85.540540540540547</v>
      </c>
      <c r="BJ25" s="245">
        <v>7.61</v>
      </c>
      <c r="BK25" s="162">
        <v>3780</v>
      </c>
      <c r="BL25" s="246">
        <v>16.2</v>
      </c>
      <c r="BM25" s="785">
        <f t="shared" si="22"/>
        <v>48.599999999999994</v>
      </c>
      <c r="BN25" s="246">
        <v>3.2</v>
      </c>
      <c r="BO25" s="246">
        <v>0.4</v>
      </c>
      <c r="BP25" s="161"/>
      <c r="BQ25" s="168"/>
      <c r="BR25" s="151"/>
      <c r="BS25" s="151"/>
      <c r="BT25" s="151">
        <v>26</v>
      </c>
      <c r="BU25" s="227"/>
      <c r="BV25" s="248">
        <f t="shared" si="0"/>
        <v>979.10810810810813</v>
      </c>
      <c r="BW25" s="168">
        <f t="shared" si="30"/>
        <v>1.1030446904242692E-4</v>
      </c>
      <c r="BX25" s="170">
        <f t="shared" si="23"/>
        <v>1.1030446904242692E-4</v>
      </c>
      <c r="BY25" s="170">
        <f t="shared" si="31"/>
        <v>0.88771929824561402</v>
      </c>
      <c r="BZ25" s="1146">
        <f t="shared" si="32"/>
        <v>0.3387755102040817</v>
      </c>
      <c r="CA25" s="177">
        <v>2880</v>
      </c>
      <c r="CB25" s="156"/>
      <c r="CC25" s="171"/>
      <c r="CD25" s="150">
        <f t="shared" si="10"/>
        <v>71.86486486486487</v>
      </c>
      <c r="CE25" s="150"/>
      <c r="CF25" s="150"/>
      <c r="CG25" s="178"/>
      <c r="CH25" s="390"/>
      <c r="CI25" s="249">
        <v>6</v>
      </c>
      <c r="CJ25" s="161">
        <f t="shared" si="12"/>
        <v>162.16216216216216</v>
      </c>
      <c r="CK25" s="245">
        <v>7.63</v>
      </c>
      <c r="CL25" s="246">
        <v>14.3</v>
      </c>
      <c r="CM25" s="151">
        <v>15</v>
      </c>
      <c r="CN25" s="151"/>
      <c r="CO25" s="151"/>
      <c r="CP25" s="131">
        <f t="shared" si="24"/>
        <v>6.6178999999999997</v>
      </c>
      <c r="CQ25" s="1146">
        <f t="shared" si="39"/>
        <v>0.11728395061728392</v>
      </c>
      <c r="CR25" s="1372">
        <f t="shared" si="14"/>
        <v>37</v>
      </c>
      <c r="CS25" s="150">
        <f t="shared" si="15"/>
        <v>547.45945945945948</v>
      </c>
      <c r="CT25" s="180">
        <v>16</v>
      </c>
      <c r="CU25" s="180"/>
      <c r="CV25" s="170">
        <f t="shared" si="44"/>
        <v>0.2</v>
      </c>
      <c r="CW25" s="180">
        <v>100</v>
      </c>
      <c r="CX25" s="161">
        <f t="shared" si="34"/>
        <v>6.25</v>
      </c>
      <c r="CY25" s="151">
        <f t="shared" si="27"/>
        <v>10378.378378378378</v>
      </c>
      <c r="CZ25" s="245">
        <v>7.78</v>
      </c>
      <c r="DA25" s="246">
        <v>10.9</v>
      </c>
      <c r="DB25" s="170">
        <f t="shared" si="40"/>
        <v>0.23776223776223779</v>
      </c>
      <c r="DC25" s="151"/>
      <c r="DD25" s="181">
        <f t="shared" si="28"/>
        <v>959.89441161472223</v>
      </c>
      <c r="DE25" s="150">
        <f t="shared" si="16"/>
        <v>810.81081081081084</v>
      </c>
      <c r="DF25" s="843"/>
      <c r="DG25" s="246">
        <v>10.6</v>
      </c>
      <c r="DH25" s="839">
        <f t="shared" si="26"/>
        <v>31.799999999999997</v>
      </c>
      <c r="DI25" s="179">
        <f t="shared" si="41"/>
        <v>2.7522935779816571E-2</v>
      </c>
      <c r="DJ25" s="1156">
        <f t="shared" si="42"/>
        <v>0.25874125874125875</v>
      </c>
      <c r="DK25" s="1343">
        <f t="shared" si="43"/>
        <v>934.9890430971509</v>
      </c>
      <c r="DL25" s="1293">
        <f t="shared" si="17"/>
        <v>0.49919999999999998</v>
      </c>
      <c r="DM25" s="1293"/>
      <c r="DN25" s="178"/>
      <c r="DO25" s="178"/>
      <c r="DP25" s="1147"/>
      <c r="DQ25" s="177"/>
      <c r="DR25" s="178"/>
      <c r="DS25" s="756"/>
      <c r="DT25" s="157">
        <v>4256</v>
      </c>
      <c r="DU25" s="168">
        <v>7.31</v>
      </c>
      <c r="DV25" s="245">
        <v>7.73</v>
      </c>
      <c r="DW25" s="173">
        <v>3450</v>
      </c>
      <c r="DX25" s="246">
        <v>10.1</v>
      </c>
      <c r="DY25" s="180">
        <v>40</v>
      </c>
      <c r="DZ25" s="698">
        <v>21</v>
      </c>
      <c r="EA25" s="633">
        <v>0.8</v>
      </c>
      <c r="EB25" s="168">
        <v>0.09</v>
      </c>
      <c r="EC25" s="1484"/>
      <c r="ED25" s="184">
        <v>3.4</v>
      </c>
      <c r="EE25" s="184">
        <v>4.1100000000000003</v>
      </c>
      <c r="EF25" s="182">
        <v>0.02</v>
      </c>
      <c r="EG25" s="182">
        <v>0.02</v>
      </c>
      <c r="EH25" s="183">
        <v>11</v>
      </c>
      <c r="EI25" s="1119"/>
      <c r="EJ25" s="1119"/>
      <c r="EK25" s="185">
        <v>2</v>
      </c>
      <c r="EL25" s="150">
        <f t="shared" si="18"/>
        <v>1183.9667459459458</v>
      </c>
      <c r="EM25" s="186">
        <f t="shared" si="35"/>
        <v>0.58775510204081627</v>
      </c>
      <c r="EN25" s="186">
        <f t="shared" si="36"/>
        <v>0.62962962962962965</v>
      </c>
      <c r="EO25" s="187">
        <f t="shared" si="37"/>
        <v>0.91836734693877553</v>
      </c>
      <c r="EP25" s="169">
        <f t="shared" si="38"/>
        <v>0.88070175438596487</v>
      </c>
      <c r="EQ25" s="1298"/>
    </row>
    <row r="26" spans="1:147" s="143" customFormat="1" ht="15" customHeight="1" x14ac:dyDescent="0.15">
      <c r="A26" s="105">
        <v>43850</v>
      </c>
      <c r="B26" s="335">
        <f>企业!B330</f>
        <v>1289</v>
      </c>
      <c r="C26" s="868">
        <v>7.17</v>
      </c>
      <c r="D26" s="652"/>
      <c r="E26" s="353">
        <v>6.1</v>
      </c>
      <c r="F26" s="928"/>
      <c r="G26" s="653">
        <v>0.5</v>
      </c>
      <c r="H26" s="136"/>
      <c r="I26" s="123"/>
      <c r="J26" s="134"/>
      <c r="K26" s="135"/>
      <c r="L26" s="114"/>
      <c r="M26" s="831"/>
      <c r="N26" s="392"/>
      <c r="O26" s="114"/>
      <c r="P26" s="392"/>
      <c r="Q26" s="114"/>
      <c r="R26" s="683"/>
      <c r="S26" s="607"/>
      <c r="T26" s="137">
        <v>1289</v>
      </c>
      <c r="U26" s="123">
        <v>7.62</v>
      </c>
      <c r="V26" s="112">
        <v>3740</v>
      </c>
      <c r="W26" s="109">
        <v>22</v>
      </c>
      <c r="X26" s="109">
        <v>104</v>
      </c>
      <c r="Y26" s="810">
        <v>9.3000000000000007</v>
      </c>
      <c r="Z26" s="1234"/>
      <c r="AA26" s="117">
        <v>30.8</v>
      </c>
      <c r="AB26" s="117"/>
      <c r="AC26" s="109">
        <v>59</v>
      </c>
      <c r="AD26" s="118"/>
      <c r="AE26" s="114">
        <v>10</v>
      </c>
      <c r="AF26" s="801"/>
      <c r="AG26" s="692"/>
      <c r="AH26" s="344">
        <f t="shared" si="1"/>
        <v>8.5933333333333334E-2</v>
      </c>
      <c r="AI26" s="741">
        <f t="shared" si="2"/>
        <v>1.7874133333333334E-2</v>
      </c>
      <c r="AJ26" s="1140">
        <f t="shared" si="3"/>
        <v>2.1923972071373159</v>
      </c>
      <c r="AK26" s="237"/>
      <c r="AL26" s="237"/>
      <c r="AM26" s="237"/>
      <c r="AN26" s="250"/>
      <c r="AO26" s="353">
        <f t="shared" si="4"/>
        <v>11.103180760279287</v>
      </c>
      <c r="AP26" s="237">
        <v>7.59</v>
      </c>
      <c r="AQ26" s="754">
        <v>23.4</v>
      </c>
      <c r="AR26" s="353">
        <f t="shared" si="5"/>
        <v>2.9092319627618308</v>
      </c>
      <c r="AS26" s="777"/>
      <c r="AT26" s="353">
        <f t="shared" si="6"/>
        <v>5.8184639255236617</v>
      </c>
      <c r="AU26" s="117">
        <v>17.5</v>
      </c>
      <c r="AV26" s="239">
        <v>7.49</v>
      </c>
      <c r="AW26" s="118"/>
      <c r="AX26" s="118"/>
      <c r="AY26" s="340"/>
      <c r="AZ26" s="124">
        <v>0.26</v>
      </c>
      <c r="BA26" s="608"/>
      <c r="BB26" s="360">
        <f t="shared" si="7"/>
        <v>2.181923972071373</v>
      </c>
      <c r="BC26" s="1516">
        <v>630.66154249999988</v>
      </c>
      <c r="BD26" s="1529">
        <v>100</v>
      </c>
      <c r="BE26" s="1530">
        <f t="shared" si="20"/>
        <v>816.59605411171424</v>
      </c>
      <c r="BF26" s="1538">
        <f t="shared" si="21"/>
        <v>26.512858899730983</v>
      </c>
      <c r="BG26" s="1524"/>
      <c r="BH26" s="653">
        <f t="shared" si="8"/>
        <v>3.6365399534522886</v>
      </c>
      <c r="BI26" s="353">
        <f t="shared" si="9"/>
        <v>2.4553917765709854</v>
      </c>
      <c r="BJ26" s="239">
        <v>7.43</v>
      </c>
      <c r="BK26" s="118">
        <v>3500</v>
      </c>
      <c r="BL26" s="240">
        <v>17.399999999999999</v>
      </c>
      <c r="BM26" s="784">
        <f t="shared" si="22"/>
        <v>52.199999999999996</v>
      </c>
      <c r="BN26" s="240">
        <v>3.7</v>
      </c>
      <c r="BO26" s="240">
        <v>0.9</v>
      </c>
      <c r="BP26" s="117"/>
      <c r="BQ26" s="123"/>
      <c r="BR26" s="109"/>
      <c r="BS26" s="109"/>
      <c r="BT26" s="109">
        <v>28</v>
      </c>
      <c r="BU26" s="220"/>
      <c r="BV26" s="364">
        <f t="shared" si="0"/>
        <v>28.104732350659425</v>
      </c>
      <c r="BW26" s="343">
        <f t="shared" si="30"/>
        <v>3.7004444199078036E-3</v>
      </c>
      <c r="BX26" s="340">
        <f t="shared" si="23"/>
        <v>3.7004444199078036E-3</v>
      </c>
      <c r="BY26" s="340">
        <f t="shared" si="31"/>
        <v>0.87987012987012991</v>
      </c>
      <c r="BZ26" s="1145">
        <f t="shared" si="32"/>
        <v>0.20909090909090911</v>
      </c>
      <c r="CA26" s="133">
        <v>2880</v>
      </c>
      <c r="CB26" s="114"/>
      <c r="CC26" s="126"/>
      <c r="CD26" s="353">
        <f t="shared" si="10"/>
        <v>2.0628394103956555</v>
      </c>
      <c r="CE26" s="108"/>
      <c r="CF26" s="353"/>
      <c r="CG26" s="134"/>
      <c r="CH26" s="346"/>
      <c r="CI26" s="230">
        <v>6</v>
      </c>
      <c r="CJ26" s="348">
        <f t="shared" si="12"/>
        <v>4.6547711404189291</v>
      </c>
      <c r="CK26" s="239">
        <v>7.44</v>
      </c>
      <c r="CL26" s="240">
        <v>15.7</v>
      </c>
      <c r="CM26" s="109">
        <v>20</v>
      </c>
      <c r="CN26" s="109"/>
      <c r="CO26" s="109"/>
      <c r="CP26" s="131">
        <f t="shared" si="24"/>
        <v>22.885899999999999</v>
      </c>
      <c r="CQ26" s="1145">
        <f t="shared" si="39"/>
        <v>9.7701149425287293E-2</v>
      </c>
      <c r="CR26" s="1372">
        <f t="shared" si="14"/>
        <v>1289</v>
      </c>
      <c r="CS26" s="353">
        <f t="shared" si="15"/>
        <v>15.714507370054307</v>
      </c>
      <c r="CT26" s="135">
        <v>16</v>
      </c>
      <c r="CU26" s="135"/>
      <c r="CV26" s="340">
        <f t="shared" si="44"/>
        <v>0.2</v>
      </c>
      <c r="CW26" s="135">
        <v>100</v>
      </c>
      <c r="CX26" s="348">
        <f t="shared" si="34"/>
        <v>6.25</v>
      </c>
      <c r="CY26" s="334">
        <f t="shared" si="27"/>
        <v>297.90535298681147</v>
      </c>
      <c r="CZ26" s="239">
        <v>7.53</v>
      </c>
      <c r="DA26" s="240">
        <v>9</v>
      </c>
      <c r="DB26" s="340">
        <f t="shared" si="40"/>
        <v>0.42675159235668786</v>
      </c>
      <c r="DC26" s="109"/>
      <c r="DD26" s="610">
        <f t="shared" si="28"/>
        <v>13.982228151075352</v>
      </c>
      <c r="DE26" s="353">
        <f t="shared" si="16"/>
        <v>23.273855702094647</v>
      </c>
      <c r="DF26" s="842"/>
      <c r="DG26" s="240">
        <v>9.5</v>
      </c>
      <c r="DH26" s="838">
        <f t="shared" si="26"/>
        <v>28.5</v>
      </c>
      <c r="DI26" s="338">
        <f t="shared" si="41"/>
        <v>-5.555555555555558E-2</v>
      </c>
      <c r="DJ26" s="1155">
        <f t="shared" si="42"/>
        <v>0.39490445859872614</v>
      </c>
      <c r="DK26" s="1342">
        <f t="shared" si="43"/>
        <v>16.01641682724793</v>
      </c>
      <c r="DL26" s="1292">
        <f t="shared" si="17"/>
        <v>0.49919999999999998</v>
      </c>
      <c r="DM26" s="1347"/>
      <c r="DN26" s="1350"/>
      <c r="DO26" s="134"/>
      <c r="DP26" s="1148"/>
      <c r="DQ26" s="133"/>
      <c r="DR26" s="134"/>
      <c r="DS26" s="770"/>
      <c r="DT26" s="137">
        <v>5400</v>
      </c>
      <c r="DU26" s="343">
        <v>7.43</v>
      </c>
      <c r="DV26" s="239">
        <v>7.5</v>
      </c>
      <c r="DW26" s="127">
        <v>3120</v>
      </c>
      <c r="DX26" s="240">
        <v>10.1</v>
      </c>
      <c r="DY26" s="135">
        <v>42</v>
      </c>
      <c r="DZ26" s="671">
        <v>16</v>
      </c>
      <c r="EA26" s="632">
        <v>0.8</v>
      </c>
      <c r="EB26" s="343">
        <v>0.09</v>
      </c>
      <c r="EC26" s="1483"/>
      <c r="ED26" s="141">
        <v>3</v>
      </c>
      <c r="EE26" s="667">
        <v>3.2</v>
      </c>
      <c r="EF26" s="139">
        <v>0.02</v>
      </c>
      <c r="EG26" s="665">
        <v>0.02</v>
      </c>
      <c r="EH26" s="140">
        <v>7</v>
      </c>
      <c r="EI26" s="1118"/>
      <c r="EJ26" s="1118"/>
      <c r="EK26" s="142">
        <v>2</v>
      </c>
      <c r="EL26" s="353">
        <f t="shared" si="18"/>
        <v>34.005284096198608</v>
      </c>
      <c r="EM26" s="354">
        <f t="shared" si="35"/>
        <v>0.54090909090909101</v>
      </c>
      <c r="EN26" s="354">
        <f t="shared" si="36"/>
        <v>0.59615384615384615</v>
      </c>
      <c r="EO26" s="355">
        <f t="shared" si="37"/>
        <v>0.91397849462365588</v>
      </c>
      <c r="EP26" s="339">
        <f t="shared" si="38"/>
        <v>0.90259740259740262</v>
      </c>
      <c r="EQ26" s="1250"/>
    </row>
    <row r="27" spans="1:147" s="143" customFormat="1" ht="15" customHeight="1" x14ac:dyDescent="0.15">
      <c r="A27" s="105">
        <v>43851</v>
      </c>
      <c r="B27" s="335">
        <f>企业!B331</f>
        <v>1274</v>
      </c>
      <c r="C27" s="868">
        <v>7.19</v>
      </c>
      <c r="D27" s="652"/>
      <c r="E27" s="353">
        <v>7.3</v>
      </c>
      <c r="F27" s="928"/>
      <c r="G27" s="653">
        <v>0.5</v>
      </c>
      <c r="H27" s="136"/>
      <c r="I27" s="123"/>
      <c r="J27" s="134"/>
      <c r="K27" s="135"/>
      <c r="L27" s="114"/>
      <c r="M27" s="831"/>
      <c r="N27" s="392"/>
      <c r="O27" s="114"/>
      <c r="P27" s="392"/>
      <c r="Q27" s="114"/>
      <c r="R27" s="683"/>
      <c r="S27" s="607"/>
      <c r="T27" s="137">
        <v>1274</v>
      </c>
      <c r="U27" s="123">
        <v>7.63</v>
      </c>
      <c r="V27" s="112">
        <v>3540</v>
      </c>
      <c r="W27" s="109">
        <v>17.399999999999999</v>
      </c>
      <c r="X27" s="109">
        <v>84</v>
      </c>
      <c r="Y27" s="810">
        <v>9.5</v>
      </c>
      <c r="Z27" s="1234"/>
      <c r="AA27" s="117">
        <v>30</v>
      </c>
      <c r="AB27" s="117"/>
      <c r="AC27" s="109">
        <v>27</v>
      </c>
      <c r="AD27" s="118"/>
      <c r="AE27" s="114">
        <v>10</v>
      </c>
      <c r="AF27" s="801"/>
      <c r="AG27" s="692"/>
      <c r="AH27" s="344">
        <f t="shared" si="1"/>
        <v>8.4933333333333333E-2</v>
      </c>
      <c r="AI27" s="741">
        <f t="shared" si="2"/>
        <v>1.42688E-2</v>
      </c>
      <c r="AJ27" s="1140">
        <f t="shared" si="3"/>
        <v>2.2182103610675039</v>
      </c>
      <c r="AK27" s="237"/>
      <c r="AL27" s="237"/>
      <c r="AM27" s="237"/>
      <c r="AN27" s="250"/>
      <c r="AO27" s="353">
        <f t="shared" si="4"/>
        <v>11.233908948194662</v>
      </c>
      <c r="AP27" s="237">
        <v>7.66</v>
      </c>
      <c r="AQ27" s="754">
        <v>25</v>
      </c>
      <c r="AR27" s="353">
        <f t="shared" si="5"/>
        <v>2.9434850863422293</v>
      </c>
      <c r="AS27" s="777"/>
      <c r="AT27" s="353">
        <f t="shared" si="6"/>
        <v>5.8869701726844585</v>
      </c>
      <c r="AU27" s="117">
        <v>17.3</v>
      </c>
      <c r="AV27" s="239">
        <v>7.4</v>
      </c>
      <c r="AW27" s="118"/>
      <c r="AX27" s="118"/>
      <c r="AY27" s="340"/>
      <c r="AZ27" s="124">
        <v>0.27</v>
      </c>
      <c r="BA27" s="608"/>
      <c r="BB27" s="360">
        <f t="shared" si="7"/>
        <v>2.2076138147566717</v>
      </c>
      <c r="BC27" s="1516">
        <v>831.32657874999995</v>
      </c>
      <c r="BD27" s="1529">
        <v>100</v>
      </c>
      <c r="BE27" s="1530">
        <f t="shared" si="20"/>
        <v>1062.4724239599686</v>
      </c>
      <c r="BF27" s="1538">
        <f t="shared" si="21"/>
        <v>35.415747465332288</v>
      </c>
      <c r="BG27" s="1524"/>
      <c r="BH27" s="653">
        <f t="shared" si="8"/>
        <v>3.6793563579277864</v>
      </c>
      <c r="BI27" s="353">
        <f t="shared" si="9"/>
        <v>2.4843014128728416</v>
      </c>
      <c r="BJ27" s="239">
        <v>7.58</v>
      </c>
      <c r="BK27" s="118">
        <v>3640</v>
      </c>
      <c r="BL27" s="240">
        <v>17.100000000000001</v>
      </c>
      <c r="BM27" s="784">
        <f t="shared" si="22"/>
        <v>51.300000000000004</v>
      </c>
      <c r="BN27" s="240">
        <v>3.7</v>
      </c>
      <c r="BO27" s="240">
        <v>0.5</v>
      </c>
      <c r="BP27" s="117"/>
      <c r="BQ27" s="123"/>
      <c r="BR27" s="109"/>
      <c r="BS27" s="109"/>
      <c r="BT27" s="109">
        <v>25</v>
      </c>
      <c r="BU27" s="220"/>
      <c r="BV27" s="364">
        <f t="shared" si="0"/>
        <v>28.435635792778655</v>
      </c>
      <c r="BW27" s="343">
        <f t="shared" si="30"/>
        <v>2.9540398045656553E-3</v>
      </c>
      <c r="BX27" s="340">
        <f t="shared" si="23"/>
        <v>2.9540398045656553E-3</v>
      </c>
      <c r="BY27" s="340">
        <f t="shared" si="31"/>
        <v>0.87666666666666671</v>
      </c>
      <c r="BZ27" s="1145">
        <f t="shared" si="32"/>
        <v>1.724137931034464E-2</v>
      </c>
      <c r="CA27" s="133">
        <v>2880</v>
      </c>
      <c r="CB27" s="114"/>
      <c r="CC27" s="126"/>
      <c r="CD27" s="353">
        <f t="shared" si="10"/>
        <v>2.0871271585557301</v>
      </c>
      <c r="CE27" s="108"/>
      <c r="CF27" s="353"/>
      <c r="CG27" s="134"/>
      <c r="CH27" s="346"/>
      <c r="CI27" s="230">
        <v>4</v>
      </c>
      <c r="CJ27" s="348">
        <f t="shared" si="12"/>
        <v>3.1397174254317113</v>
      </c>
      <c r="CK27" s="239">
        <v>7.61</v>
      </c>
      <c r="CL27" s="240">
        <v>14.9</v>
      </c>
      <c r="CM27" s="109">
        <v>14</v>
      </c>
      <c r="CN27" s="109"/>
      <c r="CO27" s="109"/>
      <c r="CP27" s="131">
        <f t="shared" si="24"/>
        <v>26.422400000000003</v>
      </c>
      <c r="CQ27" s="1145">
        <f t="shared" si="39"/>
        <v>0.12865497076023402</v>
      </c>
      <c r="CR27" s="1372">
        <f t="shared" si="14"/>
        <v>1274</v>
      </c>
      <c r="CS27" s="353">
        <f t="shared" si="15"/>
        <v>15.899529042386185</v>
      </c>
      <c r="CT27" s="135">
        <v>16</v>
      </c>
      <c r="CU27" s="135"/>
      <c r="CV27" s="340">
        <f t="shared" si="44"/>
        <v>0.2</v>
      </c>
      <c r="CW27" s="135">
        <v>100</v>
      </c>
      <c r="CX27" s="348">
        <f t="shared" si="34"/>
        <v>6.25</v>
      </c>
      <c r="CY27" s="334">
        <f t="shared" si="27"/>
        <v>301.41287284144425</v>
      </c>
      <c r="CZ27" s="239">
        <v>7.78</v>
      </c>
      <c r="DA27" s="240">
        <v>7</v>
      </c>
      <c r="DB27" s="340">
        <f t="shared" si="40"/>
        <v>0.53020134228187921</v>
      </c>
      <c r="DC27" s="109"/>
      <c r="DD27" s="610">
        <f t="shared" si="28"/>
        <v>11.997964845213129</v>
      </c>
      <c r="DE27" s="353">
        <f t="shared" si="16"/>
        <v>23.547880690737834</v>
      </c>
      <c r="DF27" s="842"/>
      <c r="DG27" s="240">
        <v>7.5</v>
      </c>
      <c r="DH27" s="838">
        <f t="shared" si="26"/>
        <v>22.5</v>
      </c>
      <c r="DI27" s="338">
        <f t="shared" si="41"/>
        <v>-7.1428571428571397E-2</v>
      </c>
      <c r="DJ27" s="1155">
        <f t="shared" si="42"/>
        <v>0.49664429530201348</v>
      </c>
      <c r="DK27" s="1342">
        <f t="shared" si="43"/>
        <v>13.57715643429929</v>
      </c>
      <c r="DL27" s="1292">
        <f t="shared" si="17"/>
        <v>0.49919999999999998</v>
      </c>
      <c r="DM27" s="1347"/>
      <c r="DN27" s="1350"/>
      <c r="DO27" s="134"/>
      <c r="DP27" s="1148"/>
      <c r="DQ27" s="133"/>
      <c r="DR27" s="134"/>
      <c r="DS27" s="770"/>
      <c r="DT27" s="137">
        <v>4195</v>
      </c>
      <c r="DU27" s="343">
        <v>7.54</v>
      </c>
      <c r="DV27" s="239">
        <v>7.64</v>
      </c>
      <c r="DW27" s="127">
        <v>2950</v>
      </c>
      <c r="DX27" s="240">
        <v>8.3000000000000007</v>
      </c>
      <c r="DY27" s="135">
        <v>36</v>
      </c>
      <c r="DZ27" s="671">
        <v>11</v>
      </c>
      <c r="EA27" s="632">
        <v>0.5</v>
      </c>
      <c r="EB27" s="343">
        <v>0.09</v>
      </c>
      <c r="EC27" s="1483"/>
      <c r="ED27" s="141">
        <v>3.2</v>
      </c>
      <c r="EE27" s="667">
        <v>3.1</v>
      </c>
      <c r="EF27" s="139">
        <v>0.02</v>
      </c>
      <c r="EG27" s="665">
        <v>0.02</v>
      </c>
      <c r="EH27" s="140">
        <v>7</v>
      </c>
      <c r="EI27" s="1118"/>
      <c r="EJ27" s="1118"/>
      <c r="EK27" s="142">
        <v>2</v>
      </c>
      <c r="EL27" s="353">
        <f t="shared" si="18"/>
        <v>34.405415384615395</v>
      </c>
      <c r="EM27" s="354">
        <f t="shared" si="35"/>
        <v>0.52298850574712641</v>
      </c>
      <c r="EN27" s="354">
        <f t="shared" si="36"/>
        <v>0.5714285714285714</v>
      </c>
      <c r="EO27" s="355">
        <f t="shared" si="37"/>
        <v>0.94736842105263164</v>
      </c>
      <c r="EP27" s="339">
        <f t="shared" si="38"/>
        <v>0.89333333333333331</v>
      </c>
      <c r="EQ27" s="1250"/>
    </row>
    <row r="28" spans="1:147" s="143" customFormat="1" ht="15" customHeight="1" x14ac:dyDescent="0.15">
      <c r="A28" s="105">
        <v>43852</v>
      </c>
      <c r="B28" s="335">
        <f>企业!B332</f>
        <v>1871</v>
      </c>
      <c r="C28" s="868">
        <v>7.19</v>
      </c>
      <c r="D28" s="652"/>
      <c r="E28" s="353">
        <v>5.4</v>
      </c>
      <c r="F28" s="928"/>
      <c r="G28" s="653">
        <v>0.5</v>
      </c>
      <c r="H28" s="136"/>
      <c r="I28" s="123"/>
      <c r="J28" s="134"/>
      <c r="K28" s="135"/>
      <c r="L28" s="114"/>
      <c r="M28" s="831"/>
      <c r="N28" s="392"/>
      <c r="O28" s="114"/>
      <c r="P28" s="392"/>
      <c r="Q28" s="114"/>
      <c r="R28" s="683"/>
      <c r="S28" s="607"/>
      <c r="T28" s="137">
        <v>1871</v>
      </c>
      <c r="U28" s="123">
        <v>7.67</v>
      </c>
      <c r="V28" s="112">
        <v>3060</v>
      </c>
      <c r="W28" s="109">
        <v>17.3</v>
      </c>
      <c r="X28" s="109">
        <v>80</v>
      </c>
      <c r="Y28" s="810">
        <v>7.8</v>
      </c>
      <c r="Z28" s="1234"/>
      <c r="AA28" s="117">
        <v>23.1</v>
      </c>
      <c r="AB28" s="117"/>
      <c r="AC28" s="109">
        <v>14</v>
      </c>
      <c r="AD28" s="118"/>
      <c r="AE28" s="114">
        <v>10</v>
      </c>
      <c r="AF28" s="801"/>
      <c r="AG28" s="692"/>
      <c r="AH28" s="344">
        <f t="shared" si="1"/>
        <v>0.12473333333333333</v>
      </c>
      <c r="AI28" s="741">
        <f t="shared" si="2"/>
        <v>1.9957333333333334E-2</v>
      </c>
      <c r="AJ28" s="1140">
        <f t="shared" si="3"/>
        <v>1.510422234099412</v>
      </c>
      <c r="AK28" s="237"/>
      <c r="AL28" s="237"/>
      <c r="AM28" s="237"/>
      <c r="AN28" s="250"/>
      <c r="AO28" s="353">
        <f t="shared" si="4"/>
        <v>7.6493853554249061</v>
      </c>
      <c r="AP28" s="237">
        <v>7.64</v>
      </c>
      <c r="AQ28" s="754">
        <v>24.9</v>
      </c>
      <c r="AR28" s="353">
        <f t="shared" si="5"/>
        <v>2.004275788348477</v>
      </c>
      <c r="AS28" s="777"/>
      <c r="AT28" s="353">
        <f t="shared" si="6"/>
        <v>4.0085515766969539</v>
      </c>
      <c r="AU28" s="117">
        <v>17.5</v>
      </c>
      <c r="AV28" s="239">
        <v>7.59</v>
      </c>
      <c r="AW28" s="118"/>
      <c r="AX28" s="118"/>
      <c r="AY28" s="340"/>
      <c r="AZ28" s="124">
        <v>0.26</v>
      </c>
      <c r="BA28" s="608"/>
      <c r="BB28" s="360">
        <f t="shared" si="7"/>
        <v>1.5032068412613575</v>
      </c>
      <c r="BC28" s="1516">
        <v>974.65874750000023</v>
      </c>
      <c r="BD28" s="1529">
        <v>100</v>
      </c>
      <c r="BE28" s="1530">
        <f t="shared" si="20"/>
        <v>838.36885154997344</v>
      </c>
      <c r="BF28" s="1538">
        <f t="shared" si="21"/>
        <v>36.293023876622222</v>
      </c>
      <c r="BG28" s="1524"/>
      <c r="BH28" s="653">
        <f t="shared" si="8"/>
        <v>2.505344735435596</v>
      </c>
      <c r="BI28" s="353">
        <f t="shared" si="9"/>
        <v>1.6916087653661145</v>
      </c>
      <c r="BJ28" s="239">
        <v>7.51</v>
      </c>
      <c r="BK28" s="118">
        <v>3360</v>
      </c>
      <c r="BL28" s="240">
        <v>17.899999999999999</v>
      </c>
      <c r="BM28" s="784">
        <f t="shared" si="22"/>
        <v>53.699999999999996</v>
      </c>
      <c r="BN28" s="240">
        <v>4</v>
      </c>
      <c r="BO28" s="240">
        <v>0.3</v>
      </c>
      <c r="BP28" s="117"/>
      <c r="BQ28" s="123"/>
      <c r="BR28" s="109"/>
      <c r="BS28" s="109"/>
      <c r="BT28" s="109">
        <v>19</v>
      </c>
      <c r="BU28" s="220"/>
      <c r="BV28" s="364">
        <f t="shared" si="0"/>
        <v>19.362373062533408</v>
      </c>
      <c r="BW28" s="343">
        <f t="shared" si="30"/>
        <v>4.1317249565241392E-3</v>
      </c>
      <c r="BX28" s="340">
        <f t="shared" si="23"/>
        <v>4.1317249565241392E-3</v>
      </c>
      <c r="BY28" s="340">
        <f t="shared" si="31"/>
        <v>0.82683982683982682</v>
      </c>
      <c r="BZ28" s="1145">
        <f t="shared" si="32"/>
        <v>-3.4682080924855363E-2</v>
      </c>
      <c r="CA28" s="133">
        <v>2880</v>
      </c>
      <c r="CB28" s="114"/>
      <c r="CC28" s="126"/>
      <c r="CD28" s="353">
        <f t="shared" si="10"/>
        <v>1.42116515232496</v>
      </c>
      <c r="CE28" s="108"/>
      <c r="CF28" s="353"/>
      <c r="CG28" s="134"/>
      <c r="CH28" s="346"/>
      <c r="CI28" s="230">
        <v>4.5</v>
      </c>
      <c r="CJ28" s="348">
        <f t="shared" si="12"/>
        <v>2.405130946018172</v>
      </c>
      <c r="CK28" s="239">
        <v>7.53</v>
      </c>
      <c r="CL28" s="240">
        <v>15.6</v>
      </c>
      <c r="CM28" s="109">
        <v>15</v>
      </c>
      <c r="CN28" s="109"/>
      <c r="CO28" s="109"/>
      <c r="CP28" s="131">
        <f t="shared" si="24"/>
        <v>24.893899999999995</v>
      </c>
      <c r="CQ28" s="1145">
        <f t="shared" si="39"/>
        <v>0.12849162011173176</v>
      </c>
      <c r="CR28" s="1372">
        <f t="shared" si="14"/>
        <v>1871</v>
      </c>
      <c r="CS28" s="353">
        <f t="shared" si="15"/>
        <v>10.826296098343132</v>
      </c>
      <c r="CT28" s="135">
        <v>16</v>
      </c>
      <c r="CU28" s="135"/>
      <c r="CV28" s="340">
        <f t="shared" si="44"/>
        <v>0.2</v>
      </c>
      <c r="CW28" s="135">
        <v>100</v>
      </c>
      <c r="CX28" s="348">
        <f t="shared" si="34"/>
        <v>6.25</v>
      </c>
      <c r="CY28" s="334">
        <f t="shared" si="27"/>
        <v>205.23784072688403</v>
      </c>
      <c r="CZ28" s="239">
        <v>7.61</v>
      </c>
      <c r="DA28" s="240">
        <v>9.6</v>
      </c>
      <c r="DB28" s="340">
        <f t="shared" si="40"/>
        <v>0.38461538461538464</v>
      </c>
      <c r="DC28" s="109"/>
      <c r="DD28" s="610">
        <f t="shared" si="28"/>
        <v>10.756700247740254</v>
      </c>
      <c r="DE28" s="353">
        <f t="shared" si="16"/>
        <v>16.034206306787816</v>
      </c>
      <c r="DF28" s="842"/>
      <c r="DG28" s="240">
        <v>9.5</v>
      </c>
      <c r="DH28" s="838">
        <f t="shared" si="26"/>
        <v>28.5</v>
      </c>
      <c r="DI28" s="338">
        <f t="shared" si="41"/>
        <v>1.041666666666663E-2</v>
      </c>
      <c r="DJ28" s="1155">
        <f t="shared" si="42"/>
        <v>0.39102564102564097</v>
      </c>
      <c r="DK28" s="1342">
        <f t="shared" si="43"/>
        <v>11.215182553381643</v>
      </c>
      <c r="DL28" s="1292">
        <f t="shared" si="17"/>
        <v>0.49919999999999998</v>
      </c>
      <c r="DM28" s="1347"/>
      <c r="DN28" s="1350"/>
      <c r="DO28" s="134"/>
      <c r="DP28" s="1148"/>
      <c r="DQ28" s="133"/>
      <c r="DR28" s="134"/>
      <c r="DS28" s="770"/>
      <c r="DT28" s="137">
        <v>3490</v>
      </c>
      <c r="DU28" s="343">
        <v>7.47</v>
      </c>
      <c r="DV28" s="239">
        <v>7.59</v>
      </c>
      <c r="DW28" s="127">
        <v>2820</v>
      </c>
      <c r="DX28" s="240">
        <v>8.4</v>
      </c>
      <c r="DY28" s="135">
        <v>32</v>
      </c>
      <c r="DZ28" s="671">
        <v>11</v>
      </c>
      <c r="EA28" s="632">
        <v>0.3</v>
      </c>
      <c r="EB28" s="343">
        <v>0.09</v>
      </c>
      <c r="EC28" s="1483"/>
      <c r="ED28" s="141">
        <v>2.9</v>
      </c>
      <c r="EE28" s="667">
        <v>3.1</v>
      </c>
      <c r="EF28" s="139">
        <v>0.02</v>
      </c>
      <c r="EG28" s="665">
        <v>0.02</v>
      </c>
      <c r="EH28" s="140">
        <v>10</v>
      </c>
      <c r="EI28" s="1118"/>
      <c r="EJ28" s="1118"/>
      <c r="EK28" s="142">
        <v>2</v>
      </c>
      <c r="EL28" s="353">
        <f t="shared" si="18"/>
        <v>23.433948049171569</v>
      </c>
      <c r="EM28" s="354">
        <f t="shared" si="35"/>
        <v>0.51445086705202314</v>
      </c>
      <c r="EN28" s="354">
        <f t="shared" si="36"/>
        <v>0.6</v>
      </c>
      <c r="EO28" s="355">
        <f t="shared" si="37"/>
        <v>0.96153846153846156</v>
      </c>
      <c r="EP28" s="339">
        <f t="shared" si="38"/>
        <v>0.87445887445887449</v>
      </c>
      <c r="EQ28" s="1250"/>
    </row>
    <row r="29" spans="1:147" s="143" customFormat="1" ht="15" customHeight="1" x14ac:dyDescent="0.15">
      <c r="A29" s="105">
        <v>43853</v>
      </c>
      <c r="B29" s="335">
        <f>企业!B333</f>
        <v>2108</v>
      </c>
      <c r="C29" s="868">
        <v>7.2</v>
      </c>
      <c r="D29" s="652"/>
      <c r="E29" s="353">
        <v>5.3</v>
      </c>
      <c r="F29" s="928"/>
      <c r="G29" s="653">
        <v>0.5</v>
      </c>
      <c r="H29" s="136"/>
      <c r="I29" s="123"/>
      <c r="J29" s="134"/>
      <c r="K29" s="135"/>
      <c r="L29" s="114"/>
      <c r="M29" s="831"/>
      <c r="N29" s="392"/>
      <c r="O29" s="114"/>
      <c r="P29" s="392"/>
      <c r="Q29" s="114"/>
      <c r="R29" s="683"/>
      <c r="S29" s="607"/>
      <c r="T29" s="137">
        <v>2108</v>
      </c>
      <c r="U29" s="123"/>
      <c r="V29" s="112"/>
      <c r="W29" s="109"/>
      <c r="X29" s="109"/>
      <c r="Y29" s="810"/>
      <c r="Z29" s="1234"/>
      <c r="AA29" s="117"/>
      <c r="AB29" s="117"/>
      <c r="AC29" s="109"/>
      <c r="AD29" s="118"/>
      <c r="AE29" s="114"/>
      <c r="AF29" s="801"/>
      <c r="AG29" s="692"/>
      <c r="AH29" s="344">
        <f t="shared" si="1"/>
        <v>0.14053333333333334</v>
      </c>
      <c r="AI29" s="741">
        <f t="shared" si="2"/>
        <v>0</v>
      </c>
      <c r="AJ29" s="1140">
        <f t="shared" si="3"/>
        <v>1.3406072106261859</v>
      </c>
      <c r="AK29" s="237"/>
      <c r="AL29" s="238"/>
      <c r="AM29" s="238"/>
      <c r="AN29" s="120"/>
      <c r="AO29" s="353">
        <f t="shared" si="4"/>
        <v>6.7893738140417454</v>
      </c>
      <c r="AP29" s="237"/>
      <c r="AQ29" s="754"/>
      <c r="AR29" s="353">
        <f t="shared" si="5"/>
        <v>1.7789373814041747</v>
      </c>
      <c r="AS29" s="777"/>
      <c r="AT29" s="353">
        <f t="shared" si="6"/>
        <v>3.5578747628083494</v>
      </c>
      <c r="AU29" s="117">
        <v>15.2</v>
      </c>
      <c r="AV29" s="239"/>
      <c r="AW29" s="118"/>
      <c r="AX29" s="118"/>
      <c r="AY29" s="340"/>
      <c r="AZ29" s="124"/>
      <c r="BA29" s="608"/>
      <c r="BB29" s="360">
        <f t="shared" si="7"/>
        <v>1.334203036053131</v>
      </c>
      <c r="BC29" s="1516">
        <v>773.99371125000016</v>
      </c>
      <c r="BD29" s="1529">
        <v>0</v>
      </c>
      <c r="BE29" s="1530">
        <f>1000*BD29*1.066/T29+1000*BC29*1.5/T29</f>
        <v>550.75453836574968</v>
      </c>
      <c r="BF29" s="1538"/>
      <c r="BG29" s="1524"/>
      <c r="BH29" s="653">
        <f t="shared" si="8"/>
        <v>2.2236717267552182</v>
      </c>
      <c r="BI29" s="353">
        <f t="shared" si="9"/>
        <v>1.5014231499051234</v>
      </c>
      <c r="BJ29" s="239"/>
      <c r="BK29" s="118"/>
      <c r="BL29" s="240"/>
      <c r="BM29" s="784"/>
      <c r="BN29" s="240"/>
      <c r="BO29" s="240"/>
      <c r="BP29" s="117"/>
      <c r="BQ29" s="1220"/>
      <c r="BR29" s="131"/>
      <c r="BS29" s="131"/>
      <c r="BT29" s="131"/>
      <c r="BU29" s="132"/>
      <c r="BV29" s="364">
        <f t="shared" si="0"/>
        <v>17.18548387096774</v>
      </c>
      <c r="BW29" s="343">
        <f t="shared" si="30"/>
        <v>0</v>
      </c>
      <c r="BX29" s="340">
        <f t="shared" si="23"/>
        <v>0</v>
      </c>
      <c r="BY29" s="340"/>
      <c r="BZ29" s="1145"/>
      <c r="CA29" s="133">
        <v>2880</v>
      </c>
      <c r="CB29" s="114"/>
      <c r="CC29" s="126"/>
      <c r="CD29" s="353">
        <f t="shared" si="10"/>
        <v>1.2613851992409868</v>
      </c>
      <c r="CE29" s="108"/>
      <c r="CF29" s="353"/>
      <c r="CG29" s="134"/>
      <c r="CH29" s="346"/>
      <c r="CI29" s="251">
        <v>5.5</v>
      </c>
      <c r="CJ29" s="348">
        <f t="shared" si="12"/>
        <v>2.6091081593927892</v>
      </c>
      <c r="CK29" s="239"/>
      <c r="CL29" s="240"/>
      <c r="CM29" s="109"/>
      <c r="CN29" s="109"/>
      <c r="CO29" s="109"/>
      <c r="CP29" s="131">
        <f t="shared" si="24"/>
        <v>5.5</v>
      </c>
      <c r="CQ29" s="1145"/>
      <c r="CR29" s="1372">
        <f t="shared" si="14"/>
        <v>2108</v>
      </c>
      <c r="CS29" s="353">
        <f t="shared" si="15"/>
        <v>9.6091081593927896</v>
      </c>
      <c r="CT29" s="135">
        <v>16</v>
      </c>
      <c r="CU29" s="135"/>
      <c r="CV29" s="340">
        <f t="shared" si="44"/>
        <v>0.2</v>
      </c>
      <c r="CW29" s="135">
        <v>100</v>
      </c>
      <c r="CX29" s="348">
        <f t="shared" si="34"/>
        <v>6.25</v>
      </c>
      <c r="CY29" s="334">
        <f t="shared" si="27"/>
        <v>182.1631878557875</v>
      </c>
      <c r="CZ29" s="239"/>
      <c r="DA29" s="240"/>
      <c r="DB29" s="340"/>
      <c r="DC29" s="109"/>
      <c r="DD29" s="610"/>
      <c r="DE29" s="353">
        <f t="shared" si="16"/>
        <v>14.231499051233397</v>
      </c>
      <c r="DF29" s="842"/>
      <c r="DG29" s="117"/>
      <c r="DH29" s="838"/>
      <c r="DI29" s="338"/>
      <c r="DJ29" s="1155"/>
      <c r="DK29" s="1342"/>
      <c r="DL29" s="1292">
        <f t="shared" si="17"/>
        <v>0.49919999999999998</v>
      </c>
      <c r="DM29" s="1347"/>
      <c r="DN29" s="1350"/>
      <c r="DO29" s="134"/>
      <c r="DP29" s="1148"/>
      <c r="DQ29" s="133"/>
      <c r="DR29" s="134"/>
      <c r="DS29" s="770"/>
      <c r="DT29" s="137">
        <v>1547</v>
      </c>
      <c r="DU29" s="343">
        <v>7.42</v>
      </c>
      <c r="DV29" s="239"/>
      <c r="DW29" s="127"/>
      <c r="DX29" s="240"/>
      <c r="DY29" s="135"/>
      <c r="DZ29" s="671">
        <v>19</v>
      </c>
      <c r="EA29" s="632"/>
      <c r="EB29" s="343">
        <v>0.09</v>
      </c>
      <c r="EC29" s="1483"/>
      <c r="ED29" s="141"/>
      <c r="EE29" s="667">
        <v>3</v>
      </c>
      <c r="EF29" s="139"/>
      <c r="EG29" s="665">
        <v>0.02</v>
      </c>
      <c r="EH29" s="140"/>
      <c r="EI29" s="1118"/>
      <c r="EJ29" s="1118"/>
      <c r="EK29" s="142"/>
      <c r="EL29" s="353">
        <f t="shared" si="18"/>
        <v>20.801634914611007</v>
      </c>
      <c r="EM29" s="354"/>
      <c r="EN29" s="354"/>
      <c r="EO29" s="355"/>
      <c r="EP29" s="339"/>
      <c r="EQ29" s="1250"/>
    </row>
    <row r="30" spans="1:147" s="143" customFormat="1" ht="15" customHeight="1" x14ac:dyDescent="0.15">
      <c r="A30" s="105">
        <v>43854</v>
      </c>
      <c r="B30" s="335">
        <f>企业!B334</f>
        <v>2115</v>
      </c>
      <c r="C30" s="868">
        <v>7.19</v>
      </c>
      <c r="D30" s="652"/>
      <c r="E30" s="353">
        <v>6.3</v>
      </c>
      <c r="F30" s="928"/>
      <c r="G30" s="653">
        <v>0.5</v>
      </c>
      <c r="H30" s="136"/>
      <c r="I30" s="123"/>
      <c r="J30" s="134"/>
      <c r="K30" s="135"/>
      <c r="L30" s="114"/>
      <c r="M30" s="831"/>
      <c r="N30" s="392"/>
      <c r="O30" s="114"/>
      <c r="P30" s="392"/>
      <c r="Q30" s="114"/>
      <c r="R30" s="683"/>
      <c r="S30" s="607"/>
      <c r="T30" s="137">
        <v>2115</v>
      </c>
      <c r="U30" s="123"/>
      <c r="V30" s="112"/>
      <c r="W30" s="109"/>
      <c r="X30" s="109"/>
      <c r="Y30" s="810"/>
      <c r="Z30" s="1234"/>
      <c r="AA30" s="117"/>
      <c r="AB30" s="117"/>
      <c r="AC30" s="109"/>
      <c r="AD30" s="118"/>
      <c r="AE30" s="114"/>
      <c r="AF30" s="801"/>
      <c r="AG30" s="692"/>
      <c r="AH30" s="344">
        <f t="shared" si="1"/>
        <v>0.14099999999999999</v>
      </c>
      <c r="AI30" s="741">
        <f t="shared" si="2"/>
        <v>0</v>
      </c>
      <c r="AJ30" s="1140">
        <f t="shared" si="3"/>
        <v>1.3361702127659574</v>
      </c>
      <c r="AK30" s="237"/>
      <c r="AL30" s="238"/>
      <c r="AM30" s="238"/>
      <c r="AN30" s="120"/>
      <c r="AO30" s="353">
        <f t="shared" si="4"/>
        <v>6.766903073286052</v>
      </c>
      <c r="AP30" s="237"/>
      <c r="AQ30" s="754"/>
      <c r="AR30" s="353">
        <f t="shared" si="5"/>
        <v>1.7730496453900708</v>
      </c>
      <c r="AS30" s="777"/>
      <c r="AT30" s="353">
        <f t="shared" si="6"/>
        <v>3.5460992907801416</v>
      </c>
      <c r="AU30" s="117">
        <v>13.2</v>
      </c>
      <c r="AV30" s="239"/>
      <c r="AW30" s="118"/>
      <c r="AX30" s="118"/>
      <c r="AY30" s="340"/>
      <c r="AZ30" s="124"/>
      <c r="BA30" s="608"/>
      <c r="BB30" s="360">
        <f t="shared" si="7"/>
        <v>1.3297872340425532</v>
      </c>
      <c r="BC30" s="1516">
        <v>0</v>
      </c>
      <c r="BD30" s="1529">
        <v>0</v>
      </c>
      <c r="BE30" s="1530">
        <f t="shared" si="20"/>
        <v>0</v>
      </c>
      <c r="BF30" s="1538"/>
      <c r="BG30" s="1524"/>
      <c r="BH30" s="653">
        <f t="shared" si="8"/>
        <v>2.2163120567375887</v>
      </c>
      <c r="BI30" s="353">
        <f t="shared" si="9"/>
        <v>1.4964539007092199</v>
      </c>
      <c r="BJ30" s="239"/>
      <c r="BK30" s="118"/>
      <c r="BL30" s="240"/>
      <c r="BM30" s="784"/>
      <c r="BN30" s="240"/>
      <c r="BO30" s="240"/>
      <c r="BP30" s="117"/>
      <c r="BQ30" s="1220"/>
      <c r="BR30" s="131"/>
      <c r="BS30" s="131"/>
      <c r="BT30" s="131"/>
      <c r="BU30" s="132"/>
      <c r="BV30" s="364">
        <f t="shared" si="0"/>
        <v>17.128605200945628</v>
      </c>
      <c r="BW30" s="343">
        <f t="shared" si="30"/>
        <v>0</v>
      </c>
      <c r="BX30" s="340">
        <f t="shared" si="23"/>
        <v>0</v>
      </c>
      <c r="BY30" s="340"/>
      <c r="BZ30" s="1145"/>
      <c r="CA30" s="133">
        <v>2880</v>
      </c>
      <c r="CB30" s="114"/>
      <c r="CC30" s="126"/>
      <c r="CD30" s="353">
        <f t="shared" si="10"/>
        <v>1.2572104018912529</v>
      </c>
      <c r="CE30" s="108"/>
      <c r="CF30" s="353"/>
      <c r="CG30" s="134"/>
      <c r="CH30" s="346"/>
      <c r="CI30" s="230"/>
      <c r="CJ30" s="348"/>
      <c r="CK30" s="239"/>
      <c r="CL30" s="240"/>
      <c r="CM30" s="109"/>
      <c r="CN30" s="109"/>
      <c r="CO30" s="109"/>
      <c r="CP30" s="131">
        <f t="shared" si="24"/>
        <v>0</v>
      </c>
      <c r="CQ30" s="1145"/>
      <c r="CR30" s="1372">
        <f t="shared" si="14"/>
        <v>2115</v>
      </c>
      <c r="CS30" s="353">
        <f t="shared" si="15"/>
        <v>9.5773049645390067</v>
      </c>
      <c r="CT30" s="135"/>
      <c r="CU30" s="135"/>
      <c r="CV30" s="340"/>
      <c r="CW30" s="135"/>
      <c r="CX30" s="348"/>
      <c r="CY30" s="334"/>
      <c r="CZ30" s="239"/>
      <c r="DA30" s="240"/>
      <c r="DB30" s="340"/>
      <c r="DC30" s="109"/>
      <c r="DD30" s="610"/>
      <c r="DE30" s="353">
        <f t="shared" si="16"/>
        <v>14.184397163120567</v>
      </c>
      <c r="DF30" s="842"/>
      <c r="DG30" s="117"/>
      <c r="DH30" s="838"/>
      <c r="DI30" s="338"/>
      <c r="DJ30" s="1155"/>
      <c r="DK30" s="1342"/>
      <c r="DL30" s="1292">
        <f t="shared" si="17"/>
        <v>0.49919999999999998</v>
      </c>
      <c r="DM30" s="1347"/>
      <c r="DN30" s="1350"/>
      <c r="DO30" s="134"/>
      <c r="DP30" s="1148"/>
      <c r="DQ30" s="133"/>
      <c r="DR30" s="134"/>
      <c r="DS30" s="770"/>
      <c r="DT30" s="137">
        <v>916</v>
      </c>
      <c r="DU30" s="343">
        <v>7.46</v>
      </c>
      <c r="DV30" s="239"/>
      <c r="DW30" s="127"/>
      <c r="DX30" s="240"/>
      <c r="DY30" s="135"/>
      <c r="DZ30" s="671">
        <v>19</v>
      </c>
      <c r="EA30" s="632"/>
      <c r="EB30" s="343">
        <v>0.09</v>
      </c>
      <c r="EC30" s="1483"/>
      <c r="ED30" s="141"/>
      <c r="EE30" s="667">
        <v>3.2</v>
      </c>
      <c r="EF30" s="139"/>
      <c r="EG30" s="665">
        <v>0.02</v>
      </c>
      <c r="EH30" s="140"/>
      <c r="EI30" s="1118"/>
      <c r="EJ30" s="1118"/>
      <c r="EK30" s="142"/>
      <c r="EL30" s="353">
        <f t="shared" si="18"/>
        <v>20.732856737588655</v>
      </c>
      <c r="EM30" s="354"/>
      <c r="EN30" s="354"/>
      <c r="EO30" s="355"/>
      <c r="EP30" s="339"/>
      <c r="EQ30" s="1250"/>
    </row>
    <row r="31" spans="1:147" s="143" customFormat="1" ht="15" customHeight="1" x14ac:dyDescent="0.15">
      <c r="A31" s="105">
        <v>43855</v>
      </c>
      <c r="B31" s="335"/>
      <c r="C31" s="868">
        <v>7.24</v>
      </c>
      <c r="D31" s="652"/>
      <c r="E31" s="353">
        <v>7.3</v>
      </c>
      <c r="F31" s="928"/>
      <c r="G31" s="653">
        <v>0.5</v>
      </c>
      <c r="H31" s="136"/>
      <c r="I31" s="123"/>
      <c r="J31" s="134"/>
      <c r="K31" s="135"/>
      <c r="L31" s="114"/>
      <c r="M31" s="831"/>
      <c r="N31" s="392"/>
      <c r="O31" s="114"/>
      <c r="P31" s="392"/>
      <c r="Q31" s="114"/>
      <c r="R31" s="683"/>
      <c r="S31" s="607"/>
      <c r="T31" s="137">
        <v>0</v>
      </c>
      <c r="U31" s="123"/>
      <c r="V31" s="112"/>
      <c r="W31" s="109"/>
      <c r="X31" s="109"/>
      <c r="Y31" s="810"/>
      <c r="Z31" s="1234"/>
      <c r="AA31" s="117"/>
      <c r="AB31" s="117"/>
      <c r="AC31" s="109"/>
      <c r="AD31" s="118"/>
      <c r="AE31" s="114"/>
      <c r="AF31" s="801"/>
      <c r="AG31" s="692"/>
      <c r="AH31" s="344">
        <f t="shared" si="1"/>
        <v>0</v>
      </c>
      <c r="AI31" s="741">
        <f t="shared" si="2"/>
        <v>0</v>
      </c>
      <c r="AJ31" s="1140"/>
      <c r="AK31" s="237"/>
      <c r="AL31" s="122"/>
      <c r="AM31" s="238"/>
      <c r="AN31" s="126"/>
      <c r="AO31" s="353"/>
      <c r="AP31" s="237"/>
      <c r="AQ31" s="754"/>
      <c r="AR31" s="353"/>
      <c r="AS31" s="777"/>
      <c r="AT31" s="353"/>
      <c r="AU31" s="117">
        <v>12.4</v>
      </c>
      <c r="AV31" s="239"/>
      <c r="AW31" s="118"/>
      <c r="AX31" s="118"/>
      <c r="AY31" s="340"/>
      <c r="AZ31" s="124"/>
      <c r="BA31" s="608"/>
      <c r="BB31" s="360"/>
      <c r="BC31" s="1516">
        <v>229.33146999999997</v>
      </c>
      <c r="BD31" s="1529">
        <v>0</v>
      </c>
      <c r="BE31" s="1530"/>
      <c r="BF31" s="1538"/>
      <c r="BG31" s="1524"/>
      <c r="BH31" s="653"/>
      <c r="BI31" s="353"/>
      <c r="BJ31" s="239"/>
      <c r="BK31" s="118"/>
      <c r="BL31" s="240"/>
      <c r="BM31" s="784"/>
      <c r="BN31" s="240"/>
      <c r="BO31" s="240"/>
      <c r="BP31" s="117"/>
      <c r="BQ31" s="1220"/>
      <c r="BR31" s="131"/>
      <c r="BS31" s="131"/>
      <c r="BT31" s="131"/>
      <c r="BU31" s="132"/>
      <c r="BV31" s="364">
        <f t="shared" si="0"/>
        <v>0</v>
      </c>
      <c r="BW31" s="343"/>
      <c r="BX31" s="340"/>
      <c r="BY31" s="340"/>
      <c r="BZ31" s="1145"/>
      <c r="CA31" s="133">
        <v>2880</v>
      </c>
      <c r="CB31" s="114"/>
      <c r="CC31" s="126"/>
      <c r="CD31" s="353"/>
      <c r="CE31" s="108"/>
      <c r="CF31" s="353"/>
      <c r="CG31" s="134"/>
      <c r="CH31" s="346"/>
      <c r="CI31" s="230"/>
      <c r="CJ31" s="348"/>
      <c r="CK31" s="239"/>
      <c r="CL31" s="240"/>
      <c r="CM31" s="109"/>
      <c r="CN31" s="109"/>
      <c r="CO31" s="109"/>
      <c r="CP31" s="131">
        <f t="shared" si="24"/>
        <v>0</v>
      </c>
      <c r="CQ31" s="1145"/>
      <c r="CR31" s="1372"/>
      <c r="CS31" s="353"/>
      <c r="CT31" s="135"/>
      <c r="CU31" s="135"/>
      <c r="CV31" s="340"/>
      <c r="CW31" s="135"/>
      <c r="CX31" s="348"/>
      <c r="CY31" s="334"/>
      <c r="CZ31" s="239"/>
      <c r="DA31" s="117"/>
      <c r="DB31" s="340"/>
      <c r="DC31" s="109"/>
      <c r="DD31" s="610"/>
      <c r="DE31" s="353"/>
      <c r="DF31" s="842"/>
      <c r="DG31" s="117"/>
      <c r="DH31" s="838"/>
      <c r="DI31" s="338"/>
      <c r="DJ31" s="1155"/>
      <c r="DK31" s="1342"/>
      <c r="DL31" s="1292">
        <f t="shared" si="17"/>
        <v>0.49919999999999998</v>
      </c>
      <c r="DM31" s="1347"/>
      <c r="DN31" s="1350"/>
      <c r="DO31" s="134"/>
      <c r="DP31" s="1148"/>
      <c r="DQ31" s="133"/>
      <c r="DR31" s="134"/>
      <c r="DS31" s="770"/>
      <c r="DT31" s="137">
        <v>293</v>
      </c>
      <c r="DU31" s="343">
        <v>7.45</v>
      </c>
      <c r="DV31" s="239"/>
      <c r="DW31" s="127"/>
      <c r="DX31" s="117"/>
      <c r="DY31" s="135"/>
      <c r="DZ31" s="671">
        <v>20</v>
      </c>
      <c r="EA31" s="632"/>
      <c r="EB31" s="343">
        <v>0.09</v>
      </c>
      <c r="EC31" s="1483"/>
      <c r="ED31" s="141"/>
      <c r="EE31" s="667">
        <v>3.6</v>
      </c>
      <c r="EF31" s="139"/>
      <c r="EG31" s="665">
        <v>0.02</v>
      </c>
      <c r="EH31" s="140"/>
      <c r="EI31" s="1118"/>
      <c r="EJ31" s="1118"/>
      <c r="EK31" s="142"/>
      <c r="EL31" s="353">
        <f t="shared" si="18"/>
        <v>2.0799999999999999E-2</v>
      </c>
      <c r="EM31" s="354"/>
      <c r="EN31" s="354"/>
      <c r="EO31" s="355"/>
      <c r="EP31" s="339"/>
      <c r="EQ31" s="1250"/>
    </row>
    <row r="32" spans="1:147" s="188" customFormat="1" ht="15" customHeight="1" x14ac:dyDescent="0.15">
      <c r="A32" s="146">
        <v>43856</v>
      </c>
      <c r="B32" s="147">
        <f>企业!B336</f>
        <v>1121</v>
      </c>
      <c r="C32" s="869">
        <v>7.27</v>
      </c>
      <c r="D32" s="149"/>
      <c r="E32" s="150">
        <v>7.2</v>
      </c>
      <c r="F32" s="929"/>
      <c r="G32" s="651">
        <v>0.5</v>
      </c>
      <c r="H32" s="152"/>
      <c r="I32" s="153"/>
      <c r="J32" s="154"/>
      <c r="K32" s="626"/>
      <c r="L32" s="155"/>
      <c r="M32" s="832"/>
      <c r="N32" s="827"/>
      <c r="O32" s="156"/>
      <c r="P32" s="393"/>
      <c r="Q32" s="156"/>
      <c r="R32" s="684"/>
      <c r="S32" s="171"/>
      <c r="T32" s="157">
        <v>1121</v>
      </c>
      <c r="U32" s="153"/>
      <c r="V32" s="158"/>
      <c r="W32" s="159"/>
      <c r="X32" s="159"/>
      <c r="Y32" s="811"/>
      <c r="Z32" s="1235"/>
      <c r="AA32" s="160"/>
      <c r="AB32" s="161"/>
      <c r="AC32" s="151"/>
      <c r="AD32" s="162"/>
      <c r="AE32" s="156"/>
      <c r="AF32" s="802"/>
      <c r="AG32" s="152"/>
      <c r="AH32" s="327">
        <f t="shared" si="1"/>
        <v>7.4733333333333332E-2</v>
      </c>
      <c r="AI32" s="660">
        <f t="shared" si="2"/>
        <v>0</v>
      </c>
      <c r="AJ32" s="1141"/>
      <c r="AK32" s="242"/>
      <c r="AL32" s="167"/>
      <c r="AM32" s="244"/>
      <c r="AN32" s="171"/>
      <c r="AO32" s="150"/>
      <c r="AP32" s="242"/>
      <c r="AQ32" s="755"/>
      <c r="AR32" s="150"/>
      <c r="AS32" s="778"/>
      <c r="AT32" s="150"/>
      <c r="AU32" s="161">
        <v>12.4</v>
      </c>
      <c r="AV32" s="247"/>
      <c r="AW32" s="162"/>
      <c r="AX32" s="162"/>
      <c r="AY32" s="170"/>
      <c r="AZ32" s="170"/>
      <c r="BA32" s="175"/>
      <c r="BB32" s="172"/>
      <c r="BC32" s="1517">
        <v>114.66573499999998</v>
      </c>
      <c r="BD32" s="827">
        <v>0</v>
      </c>
      <c r="BE32" s="1530">
        <f t="shared" si="20"/>
        <v>153.43318688670828</v>
      </c>
      <c r="BF32" s="1538"/>
      <c r="BG32" s="651"/>
      <c r="BH32" s="651"/>
      <c r="BI32" s="150"/>
      <c r="BJ32" s="245"/>
      <c r="BK32" s="162"/>
      <c r="BL32" s="246"/>
      <c r="BM32" s="785"/>
      <c r="BN32" s="246"/>
      <c r="BO32" s="246"/>
      <c r="BP32" s="161"/>
      <c r="BQ32" s="1221"/>
      <c r="BR32" s="174"/>
      <c r="BS32" s="174"/>
      <c r="BT32" s="174"/>
      <c r="BU32" s="175"/>
      <c r="BV32" s="248">
        <f t="shared" si="0"/>
        <v>0</v>
      </c>
      <c r="BW32" s="168"/>
      <c r="BX32" s="170"/>
      <c r="BY32" s="170"/>
      <c r="BZ32" s="1146"/>
      <c r="CA32" s="177">
        <v>2880</v>
      </c>
      <c r="CB32" s="156"/>
      <c r="CC32" s="171"/>
      <c r="CD32" s="150"/>
      <c r="CE32" s="150"/>
      <c r="CF32" s="150"/>
      <c r="CG32" s="178"/>
      <c r="CH32" s="390"/>
      <c r="CI32" s="249"/>
      <c r="CJ32" s="161"/>
      <c r="CK32" s="245"/>
      <c r="CL32" s="246"/>
      <c r="CM32" s="151"/>
      <c r="CN32" s="151"/>
      <c r="CO32" s="151"/>
      <c r="CP32" s="131">
        <f t="shared" si="24"/>
        <v>0</v>
      </c>
      <c r="CQ32" s="1146"/>
      <c r="CR32" s="1372">
        <f t="shared" si="14"/>
        <v>1121</v>
      </c>
      <c r="CS32" s="150"/>
      <c r="CT32" s="180"/>
      <c r="CU32" s="180"/>
      <c r="CV32" s="170"/>
      <c r="CW32" s="180"/>
      <c r="CX32" s="161"/>
      <c r="CY32" s="151"/>
      <c r="CZ32" s="245"/>
      <c r="DA32" s="161"/>
      <c r="DB32" s="170"/>
      <c r="DC32" s="151"/>
      <c r="DD32" s="181"/>
      <c r="DE32" s="150"/>
      <c r="DF32" s="843"/>
      <c r="DG32" s="161"/>
      <c r="DH32" s="839"/>
      <c r="DI32" s="179"/>
      <c r="DJ32" s="1156"/>
      <c r="DK32" s="1343"/>
      <c r="DL32" s="1293">
        <f t="shared" si="17"/>
        <v>0.49919999999999998</v>
      </c>
      <c r="DM32" s="1293"/>
      <c r="DN32" s="178"/>
      <c r="DO32" s="178"/>
      <c r="DP32" s="1147"/>
      <c r="DQ32" s="177"/>
      <c r="DR32" s="178"/>
      <c r="DS32" s="756"/>
      <c r="DT32" s="157">
        <v>0</v>
      </c>
      <c r="DU32" s="168">
        <v>7.45</v>
      </c>
      <c r="DV32" s="245"/>
      <c r="DW32" s="173"/>
      <c r="DX32" s="161"/>
      <c r="DY32" s="180"/>
      <c r="DZ32" s="698">
        <v>19</v>
      </c>
      <c r="EA32" s="633"/>
      <c r="EB32" s="168">
        <v>0.09</v>
      </c>
      <c r="EC32" s="1484"/>
      <c r="ED32" s="184"/>
      <c r="EE32" s="184">
        <v>3.7</v>
      </c>
      <c r="EF32" s="182"/>
      <c r="EG32" s="182">
        <v>0.02</v>
      </c>
      <c r="EH32" s="183"/>
      <c r="EI32" s="1119"/>
      <c r="EJ32" s="1119"/>
      <c r="EK32" s="185"/>
      <c r="EL32" s="150"/>
      <c r="EM32" s="186"/>
      <c r="EN32" s="186"/>
      <c r="EO32" s="187"/>
      <c r="EP32" s="169"/>
      <c r="EQ32" s="1298"/>
    </row>
    <row r="33" spans="1:147" s="143" customFormat="1" ht="15" customHeight="1" x14ac:dyDescent="0.15">
      <c r="A33" s="105">
        <v>43857</v>
      </c>
      <c r="B33" s="335">
        <f>企业!B337</f>
        <v>433</v>
      </c>
      <c r="C33" s="868">
        <v>7.21</v>
      </c>
      <c r="D33" s="652"/>
      <c r="E33" s="353">
        <v>5.4</v>
      </c>
      <c r="F33" s="928"/>
      <c r="G33" s="653">
        <v>0.5</v>
      </c>
      <c r="H33" s="136"/>
      <c r="I33" s="123"/>
      <c r="J33" s="134"/>
      <c r="K33" s="135"/>
      <c r="L33" s="114"/>
      <c r="M33" s="831"/>
      <c r="N33" s="392"/>
      <c r="O33" s="114"/>
      <c r="P33" s="392"/>
      <c r="Q33" s="114"/>
      <c r="R33" s="683"/>
      <c r="S33" s="607"/>
      <c r="T33" s="137">
        <v>433</v>
      </c>
      <c r="U33" s="123">
        <v>7.92</v>
      </c>
      <c r="V33" s="112">
        <v>4230</v>
      </c>
      <c r="W33" s="109">
        <v>20.2</v>
      </c>
      <c r="X33" s="109">
        <v>76</v>
      </c>
      <c r="Y33" s="810">
        <v>10.6</v>
      </c>
      <c r="Z33" s="1234"/>
      <c r="AA33" s="117">
        <v>21.3</v>
      </c>
      <c r="AB33" s="117"/>
      <c r="AC33" s="109">
        <v>12</v>
      </c>
      <c r="AD33" s="118"/>
      <c r="AE33" s="114">
        <v>10</v>
      </c>
      <c r="AF33" s="801"/>
      <c r="AG33" s="692"/>
      <c r="AH33" s="344">
        <f t="shared" si="1"/>
        <v>2.8866666666666665E-2</v>
      </c>
      <c r="AI33" s="741">
        <f t="shared" si="2"/>
        <v>4.3877333333333336E-3</v>
      </c>
      <c r="AJ33" s="1140"/>
      <c r="AK33" s="237"/>
      <c r="AL33" s="237"/>
      <c r="AM33" s="237"/>
      <c r="AN33" s="250"/>
      <c r="AO33" s="353"/>
      <c r="AP33" s="237">
        <v>7.9</v>
      </c>
      <c r="AQ33" s="754">
        <v>20.7</v>
      </c>
      <c r="AR33" s="353"/>
      <c r="AS33" s="777"/>
      <c r="AT33" s="353"/>
      <c r="AU33" s="117">
        <v>12.4</v>
      </c>
      <c r="AV33" s="240">
        <v>7.85</v>
      </c>
      <c r="AW33" s="118"/>
      <c r="AX33" s="118"/>
      <c r="AY33" s="340"/>
      <c r="AZ33" s="124">
        <v>0.27</v>
      </c>
      <c r="BA33" s="608"/>
      <c r="BB33" s="360"/>
      <c r="BC33" s="1516">
        <v>0</v>
      </c>
      <c r="BD33" s="1529">
        <v>0</v>
      </c>
      <c r="BE33" s="1530">
        <f t="shared" si="20"/>
        <v>0</v>
      </c>
      <c r="BF33" s="1538">
        <f t="shared" si="21"/>
        <v>0</v>
      </c>
      <c r="BG33" s="1524"/>
      <c r="BH33" s="653"/>
      <c r="BI33" s="353"/>
      <c r="BJ33" s="239">
        <v>7.87</v>
      </c>
      <c r="BK33" s="118">
        <v>4740</v>
      </c>
      <c r="BL33" s="240">
        <v>17.8</v>
      </c>
      <c r="BM33" s="784">
        <f t="shared" si="22"/>
        <v>53.400000000000006</v>
      </c>
      <c r="BN33" s="240">
        <v>5.8</v>
      </c>
      <c r="BO33" s="240">
        <v>3</v>
      </c>
      <c r="BP33" s="117"/>
      <c r="BQ33" s="1220"/>
      <c r="BR33" s="131"/>
      <c r="BS33" s="131"/>
      <c r="BT33" s="131">
        <v>5</v>
      </c>
      <c r="BU33" s="132"/>
      <c r="BV33" s="364">
        <f t="shared" si="0"/>
        <v>0</v>
      </c>
      <c r="BW33" s="343"/>
      <c r="BX33" s="340"/>
      <c r="BY33" s="340">
        <f>1-BN33/AA33</f>
        <v>0.72769953051643199</v>
      </c>
      <c r="BZ33" s="1145"/>
      <c r="CA33" s="133">
        <v>2880</v>
      </c>
      <c r="CB33" s="114"/>
      <c r="CC33" s="126"/>
      <c r="CD33" s="353"/>
      <c r="CE33" s="108"/>
      <c r="CF33" s="353"/>
      <c r="CG33" s="134"/>
      <c r="CH33" s="346"/>
      <c r="CI33" s="230"/>
      <c r="CJ33" s="348"/>
      <c r="CK33" s="239">
        <v>7.89</v>
      </c>
      <c r="CL33" s="240">
        <v>14.6</v>
      </c>
      <c r="CM33" s="109"/>
      <c r="CN33" s="109"/>
      <c r="CO33" s="109"/>
      <c r="CP33" s="131">
        <f t="shared" si="24"/>
        <v>6.3218000000000014</v>
      </c>
      <c r="CQ33" s="1145">
        <f>1-CL33/BL33</f>
        <v>0.17977528089887651</v>
      </c>
      <c r="CR33" s="1372">
        <f t="shared" si="14"/>
        <v>433</v>
      </c>
      <c r="CS33" s="353"/>
      <c r="CT33" s="135"/>
      <c r="CU33" s="135"/>
      <c r="CV33" s="340"/>
      <c r="CW33" s="135"/>
      <c r="CX33" s="348"/>
      <c r="CY33" s="334"/>
      <c r="CZ33" s="239"/>
      <c r="DA33" s="117"/>
      <c r="DB33" s="340"/>
      <c r="DC33" s="109"/>
      <c r="DD33" s="610"/>
      <c r="DE33" s="353"/>
      <c r="DF33" s="842"/>
      <c r="DG33" s="117">
        <v>5.0999999999999996</v>
      </c>
      <c r="DH33" s="838">
        <f t="shared" si="26"/>
        <v>15.299999999999999</v>
      </c>
      <c r="DI33" s="338"/>
      <c r="DJ33" s="1155">
        <f>1-DG33/CL33</f>
        <v>0.65068493150684925</v>
      </c>
      <c r="DK33" s="1342"/>
      <c r="DL33" s="1292">
        <f t="shared" si="17"/>
        <v>0.49919999999999998</v>
      </c>
      <c r="DM33" s="1347"/>
      <c r="DN33" s="1350"/>
      <c r="DO33" s="134"/>
      <c r="DP33" s="1148"/>
      <c r="DQ33" s="133"/>
      <c r="DR33" s="134"/>
      <c r="DS33" s="770"/>
      <c r="DT33" s="137">
        <v>0</v>
      </c>
      <c r="DU33" s="343">
        <v>7.42</v>
      </c>
      <c r="DV33" s="239">
        <v>7.95</v>
      </c>
      <c r="DW33" s="127">
        <v>4020</v>
      </c>
      <c r="DX33" s="117">
        <v>8</v>
      </c>
      <c r="DY33" s="135">
        <v>32</v>
      </c>
      <c r="DZ33" s="671">
        <v>20</v>
      </c>
      <c r="EA33" s="632">
        <v>0.8</v>
      </c>
      <c r="EB33" s="343">
        <v>0.09</v>
      </c>
      <c r="EC33" s="1483"/>
      <c r="ED33" s="141">
        <v>3.6</v>
      </c>
      <c r="EE33" s="667">
        <v>3.6</v>
      </c>
      <c r="EF33" s="252">
        <v>1.7999999999999999E-2</v>
      </c>
      <c r="EG33" s="665">
        <v>0.02</v>
      </c>
      <c r="EH33" s="140">
        <v>5</v>
      </c>
      <c r="EI33" s="1118"/>
      <c r="EJ33" s="1118"/>
      <c r="EK33" s="142">
        <v>2</v>
      </c>
      <c r="EL33" s="353"/>
      <c r="EM33" s="354">
        <f>1-DX33/W33</f>
        <v>0.60396039603960394</v>
      </c>
      <c r="EN33" s="354">
        <f>1-DY33/X33</f>
        <v>0.57894736842105265</v>
      </c>
      <c r="EO33" s="355">
        <f>1-EA33/Y33</f>
        <v>0.92452830188679247</v>
      </c>
      <c r="EP33" s="339">
        <f>1-ED33/AA33</f>
        <v>0.83098591549295775</v>
      </c>
      <c r="EQ33" s="1250"/>
    </row>
    <row r="34" spans="1:147" s="253" customFormat="1" ht="15" customHeight="1" x14ac:dyDescent="0.15">
      <c r="A34" s="105">
        <v>43858</v>
      </c>
      <c r="B34" s="335">
        <f>企业!B338</f>
        <v>0</v>
      </c>
      <c r="C34" s="868">
        <v>7.12</v>
      </c>
      <c r="D34" s="652"/>
      <c r="E34" s="353">
        <v>6.4</v>
      </c>
      <c r="F34" s="928"/>
      <c r="G34" s="653">
        <v>0.5</v>
      </c>
      <c r="H34" s="136"/>
      <c r="I34" s="123"/>
      <c r="J34" s="134"/>
      <c r="K34" s="135"/>
      <c r="L34" s="114"/>
      <c r="M34" s="831"/>
      <c r="N34" s="392"/>
      <c r="O34" s="114"/>
      <c r="P34" s="392"/>
      <c r="Q34" s="114"/>
      <c r="R34" s="683"/>
      <c r="S34" s="607"/>
      <c r="T34" s="137">
        <v>0</v>
      </c>
      <c r="U34" s="123"/>
      <c r="V34" s="112"/>
      <c r="W34" s="109"/>
      <c r="X34" s="109"/>
      <c r="Y34" s="810"/>
      <c r="Z34" s="1234"/>
      <c r="AA34" s="117"/>
      <c r="AB34" s="117"/>
      <c r="AC34" s="109"/>
      <c r="AD34" s="118"/>
      <c r="AE34" s="114"/>
      <c r="AF34" s="801"/>
      <c r="AG34" s="692"/>
      <c r="AH34" s="344">
        <f t="shared" si="1"/>
        <v>0</v>
      </c>
      <c r="AI34" s="741">
        <f t="shared" si="2"/>
        <v>0</v>
      </c>
      <c r="AJ34" s="1140"/>
      <c r="AK34" s="237"/>
      <c r="AL34" s="122"/>
      <c r="AM34" s="238"/>
      <c r="AN34" s="120"/>
      <c r="AO34" s="353"/>
      <c r="AP34" s="237"/>
      <c r="AQ34" s="754"/>
      <c r="AR34" s="353"/>
      <c r="AS34" s="777"/>
      <c r="AT34" s="353"/>
      <c r="AU34" s="117">
        <v>12.4</v>
      </c>
      <c r="AV34" s="123"/>
      <c r="AW34" s="118"/>
      <c r="AX34" s="118"/>
      <c r="AY34" s="340"/>
      <c r="AZ34" s="124"/>
      <c r="BA34" s="608"/>
      <c r="BB34" s="360"/>
      <c r="BC34" s="1516">
        <v>229.33146999999997</v>
      </c>
      <c r="BD34" s="1529">
        <v>0</v>
      </c>
      <c r="BE34" s="1530"/>
      <c r="BF34" s="1538"/>
      <c r="BG34" s="1524"/>
      <c r="BH34" s="653"/>
      <c r="BI34" s="353"/>
      <c r="BJ34" s="239"/>
      <c r="BK34" s="118"/>
      <c r="BL34" s="240"/>
      <c r="BM34" s="784"/>
      <c r="BN34" s="240"/>
      <c r="BO34" s="240"/>
      <c r="BP34" s="117"/>
      <c r="BQ34" s="1220"/>
      <c r="BR34" s="131"/>
      <c r="BS34" s="131"/>
      <c r="BT34" s="131"/>
      <c r="BU34" s="132"/>
      <c r="BV34" s="364">
        <f t="shared" si="0"/>
        <v>0</v>
      </c>
      <c r="BW34" s="343"/>
      <c r="BX34" s="340"/>
      <c r="BY34" s="340"/>
      <c r="BZ34" s="1145"/>
      <c r="CA34" s="133">
        <v>2880</v>
      </c>
      <c r="CB34" s="114"/>
      <c r="CC34" s="126"/>
      <c r="CD34" s="353"/>
      <c r="CE34" s="108"/>
      <c r="CF34" s="353"/>
      <c r="CG34" s="134"/>
      <c r="CH34" s="346"/>
      <c r="CI34" s="230"/>
      <c r="CJ34" s="348"/>
      <c r="CK34" s="123"/>
      <c r="CL34" s="240"/>
      <c r="CM34" s="109"/>
      <c r="CN34" s="109"/>
      <c r="CO34" s="109"/>
      <c r="CP34" s="131">
        <f t="shared" si="24"/>
        <v>0</v>
      </c>
      <c r="CQ34" s="1145"/>
      <c r="CR34" s="1372"/>
      <c r="CS34" s="353"/>
      <c r="CT34" s="135"/>
      <c r="CU34" s="135"/>
      <c r="CV34" s="340"/>
      <c r="CW34" s="135"/>
      <c r="CX34" s="348"/>
      <c r="CY34" s="334"/>
      <c r="CZ34" s="123"/>
      <c r="DA34" s="117"/>
      <c r="DB34" s="340"/>
      <c r="DC34" s="109"/>
      <c r="DD34" s="610"/>
      <c r="DE34" s="353"/>
      <c r="DF34" s="842"/>
      <c r="DG34" s="117"/>
      <c r="DH34" s="838"/>
      <c r="DI34" s="338"/>
      <c r="DJ34" s="1155"/>
      <c r="DK34" s="1342"/>
      <c r="DL34" s="1292">
        <f t="shared" si="17"/>
        <v>0.49919999999999998</v>
      </c>
      <c r="DM34" s="1347"/>
      <c r="DN34" s="1350"/>
      <c r="DO34" s="134"/>
      <c r="DP34" s="1148"/>
      <c r="DQ34" s="133"/>
      <c r="DR34" s="134"/>
      <c r="DS34" s="770"/>
      <c r="DT34" s="137">
        <v>0</v>
      </c>
      <c r="DU34" s="343">
        <v>7.42</v>
      </c>
      <c r="DV34" s="239"/>
      <c r="DW34" s="127"/>
      <c r="DX34" s="117"/>
      <c r="DY34" s="135"/>
      <c r="DZ34" s="671">
        <v>20</v>
      </c>
      <c r="EA34" s="632"/>
      <c r="EB34" s="343">
        <v>0.09</v>
      </c>
      <c r="EC34" s="1483"/>
      <c r="ED34" s="141"/>
      <c r="EE34" s="667">
        <v>3.5</v>
      </c>
      <c r="EF34" s="139"/>
      <c r="EG34" s="665">
        <v>0.02</v>
      </c>
      <c r="EH34" s="140"/>
      <c r="EI34" s="1118"/>
      <c r="EJ34" s="1118"/>
      <c r="EK34" s="142"/>
      <c r="EL34" s="353"/>
      <c r="EM34" s="354"/>
      <c r="EN34" s="354"/>
      <c r="EO34" s="355"/>
      <c r="EP34" s="339"/>
      <c r="EQ34" s="1250"/>
    </row>
    <row r="35" spans="1:147" s="143" customFormat="1" ht="15" customHeight="1" x14ac:dyDescent="0.15">
      <c r="A35" s="105">
        <v>43859</v>
      </c>
      <c r="B35" s="335">
        <f>企业!B339</f>
        <v>1051</v>
      </c>
      <c r="C35" s="868">
        <v>7.02</v>
      </c>
      <c r="D35" s="652"/>
      <c r="E35" s="353">
        <v>7.5</v>
      </c>
      <c r="F35" s="928"/>
      <c r="G35" s="653">
        <v>0.5</v>
      </c>
      <c r="H35" s="136"/>
      <c r="I35" s="123"/>
      <c r="J35" s="134"/>
      <c r="K35" s="135"/>
      <c r="L35" s="114"/>
      <c r="M35" s="831"/>
      <c r="N35" s="392"/>
      <c r="O35" s="114"/>
      <c r="P35" s="392"/>
      <c r="Q35" s="114"/>
      <c r="R35" s="683"/>
      <c r="S35" s="607"/>
      <c r="T35" s="137">
        <v>1051</v>
      </c>
      <c r="U35" s="123">
        <v>7.47</v>
      </c>
      <c r="V35" s="112">
        <v>4130</v>
      </c>
      <c r="W35" s="109">
        <v>18</v>
      </c>
      <c r="X35" s="109">
        <v>60</v>
      </c>
      <c r="Y35" s="810">
        <v>10.7</v>
      </c>
      <c r="Z35" s="1234"/>
      <c r="AA35" s="117">
        <v>20.6</v>
      </c>
      <c r="AB35" s="117"/>
      <c r="AC35" s="109"/>
      <c r="AD35" s="118"/>
      <c r="AE35" s="114">
        <v>10</v>
      </c>
      <c r="AF35" s="801"/>
      <c r="AG35" s="692"/>
      <c r="AH35" s="344">
        <f t="shared" si="1"/>
        <v>7.0066666666666666E-2</v>
      </c>
      <c r="AI35" s="741">
        <f t="shared" si="2"/>
        <v>8.4080000000000005E-3</v>
      </c>
      <c r="AJ35" s="1140"/>
      <c r="AK35" s="237"/>
      <c r="AL35" s="122"/>
      <c r="AM35" s="238"/>
      <c r="AN35" s="120"/>
      <c r="AO35" s="353"/>
      <c r="AP35" s="237">
        <v>7.42</v>
      </c>
      <c r="AQ35" s="121">
        <v>21.8</v>
      </c>
      <c r="AR35" s="353"/>
      <c r="AS35" s="777"/>
      <c r="AT35" s="353"/>
      <c r="AU35" s="117">
        <v>12.4</v>
      </c>
      <c r="AV35" s="123">
        <v>7.41</v>
      </c>
      <c r="AW35" s="118"/>
      <c r="AX35" s="118"/>
      <c r="AY35" s="340"/>
      <c r="AZ35" s="124">
        <v>0.26</v>
      </c>
      <c r="BA35" s="608"/>
      <c r="BB35" s="360"/>
      <c r="BC35" s="1516">
        <v>286.66433749999999</v>
      </c>
      <c r="BD35" s="1529">
        <v>0</v>
      </c>
      <c r="BE35" s="1530">
        <f t="shared" si="20"/>
        <v>409.13083372978116</v>
      </c>
      <c r="BF35" s="1538">
        <f t="shared" si="21"/>
        <v>19.860720083969959</v>
      </c>
      <c r="BG35" s="1524"/>
      <c r="BH35" s="653"/>
      <c r="BI35" s="353"/>
      <c r="BJ35" s="239">
        <v>7.29</v>
      </c>
      <c r="BK35" s="118">
        <v>4810</v>
      </c>
      <c r="BL35" s="117">
        <v>17.3</v>
      </c>
      <c r="BM35" s="784">
        <f t="shared" si="22"/>
        <v>51.900000000000006</v>
      </c>
      <c r="BN35" s="117">
        <v>5.5</v>
      </c>
      <c r="BO35" s="117">
        <v>2.5</v>
      </c>
      <c r="BP35" s="117"/>
      <c r="BQ35" s="1220"/>
      <c r="BR35" s="131"/>
      <c r="BS35" s="131"/>
      <c r="BT35" s="131"/>
      <c r="BU35" s="132"/>
      <c r="BV35" s="364">
        <f t="shared" si="0"/>
        <v>0</v>
      </c>
      <c r="BW35" s="343"/>
      <c r="BX35" s="340"/>
      <c r="BY35" s="340">
        <f>1-BN35/AA35</f>
        <v>0.73300970873786409</v>
      </c>
      <c r="BZ35" s="1145"/>
      <c r="CA35" s="133">
        <v>2880</v>
      </c>
      <c r="CB35" s="114"/>
      <c r="CC35" s="126"/>
      <c r="CD35" s="353"/>
      <c r="CE35" s="108"/>
      <c r="CF35" s="353"/>
      <c r="CG35" s="134"/>
      <c r="CH35" s="346"/>
      <c r="CI35" s="230"/>
      <c r="CJ35" s="348"/>
      <c r="CK35" s="123">
        <v>7.3</v>
      </c>
      <c r="CL35" s="240">
        <v>10.1</v>
      </c>
      <c r="CM35" s="109"/>
      <c r="CN35" s="109"/>
      <c r="CO35" s="109"/>
      <c r="CP35" s="131">
        <f t="shared" si="24"/>
        <v>22.701600000000003</v>
      </c>
      <c r="CQ35" s="1145">
        <f>1-CL35/BL35</f>
        <v>0.41618497109826591</v>
      </c>
      <c r="CR35" s="1372">
        <f t="shared" si="14"/>
        <v>1051</v>
      </c>
      <c r="CS35" s="353"/>
      <c r="CT35" s="135"/>
      <c r="CU35" s="135"/>
      <c r="CV35" s="340"/>
      <c r="CW35" s="135"/>
      <c r="CX35" s="348"/>
      <c r="CY35" s="334"/>
      <c r="CZ35" s="123"/>
      <c r="DA35" s="117"/>
      <c r="DB35" s="340"/>
      <c r="DC35" s="109"/>
      <c r="DD35" s="610"/>
      <c r="DE35" s="353"/>
      <c r="DF35" s="842"/>
      <c r="DG35" s="117"/>
      <c r="DH35" s="838"/>
      <c r="DI35" s="338"/>
      <c r="DJ35" s="1155">
        <f>1-DG35/CL35</f>
        <v>1</v>
      </c>
      <c r="DK35" s="1342"/>
      <c r="DL35" s="1292">
        <f t="shared" si="17"/>
        <v>0.49919999999999998</v>
      </c>
      <c r="DM35" s="1347"/>
      <c r="DN35" s="1350"/>
      <c r="DO35" s="134"/>
      <c r="DP35" s="1148"/>
      <c r="DQ35" s="133"/>
      <c r="DR35" s="134"/>
      <c r="DS35" s="770"/>
      <c r="DT35" s="137">
        <v>0</v>
      </c>
      <c r="DU35" s="343">
        <v>7.39</v>
      </c>
      <c r="DV35" s="239">
        <v>7.48</v>
      </c>
      <c r="DW35" s="127">
        <v>4020</v>
      </c>
      <c r="DX35" s="117">
        <v>7.2</v>
      </c>
      <c r="DY35" s="135">
        <v>24</v>
      </c>
      <c r="DZ35" s="671">
        <v>16</v>
      </c>
      <c r="EA35" s="632">
        <v>0.8</v>
      </c>
      <c r="EB35" s="343">
        <v>0.09</v>
      </c>
      <c r="EC35" s="1483"/>
      <c r="ED35" s="141">
        <v>3.4</v>
      </c>
      <c r="EE35" s="667">
        <v>3.6</v>
      </c>
      <c r="EF35" s="139">
        <v>1.4999999999999999E-2</v>
      </c>
      <c r="EG35" s="665">
        <v>0.02</v>
      </c>
      <c r="EH35" s="140"/>
      <c r="EI35" s="1118"/>
      <c r="EJ35" s="1118"/>
      <c r="EK35" s="142">
        <v>2</v>
      </c>
      <c r="EL35" s="353"/>
      <c r="EM35" s="354">
        <f>1-DX35/W35</f>
        <v>0.6</v>
      </c>
      <c r="EN35" s="354">
        <f>1-DY35/X35</f>
        <v>0.6</v>
      </c>
      <c r="EO35" s="355">
        <f>1-EA35/Y35</f>
        <v>0.92523364485981308</v>
      </c>
      <c r="EP35" s="339">
        <f>1-ED35/AA35</f>
        <v>0.83495145631067968</v>
      </c>
      <c r="EQ35" s="1250"/>
    </row>
    <row r="36" spans="1:147" s="254" customFormat="1" ht="15" customHeight="1" x14ac:dyDescent="0.15">
      <c r="A36" s="105">
        <v>43860</v>
      </c>
      <c r="B36" s="335">
        <f>企业!B340</f>
        <v>394</v>
      </c>
      <c r="C36" s="868">
        <v>7.05</v>
      </c>
      <c r="D36" s="652"/>
      <c r="E36" s="353">
        <v>6.6</v>
      </c>
      <c r="F36" s="928"/>
      <c r="G36" s="653">
        <v>0.5</v>
      </c>
      <c r="H36" s="136"/>
      <c r="I36" s="123"/>
      <c r="J36" s="134"/>
      <c r="K36" s="135"/>
      <c r="L36" s="114"/>
      <c r="M36" s="831"/>
      <c r="N36" s="392"/>
      <c r="O36" s="114"/>
      <c r="P36" s="392"/>
      <c r="Q36" s="114"/>
      <c r="R36" s="683"/>
      <c r="S36" s="607"/>
      <c r="T36" s="137">
        <v>394</v>
      </c>
      <c r="U36" s="123"/>
      <c r="V36" s="112"/>
      <c r="W36" s="109"/>
      <c r="X36" s="109"/>
      <c r="Y36" s="810"/>
      <c r="Z36" s="1234"/>
      <c r="AA36" s="117"/>
      <c r="AB36" s="117"/>
      <c r="AC36" s="109"/>
      <c r="AD36" s="118"/>
      <c r="AE36" s="114"/>
      <c r="AF36" s="801"/>
      <c r="AG36" s="692"/>
      <c r="AH36" s="344">
        <f t="shared" si="1"/>
        <v>2.6266666666666667E-2</v>
      </c>
      <c r="AI36" s="741">
        <f t="shared" si="2"/>
        <v>0</v>
      </c>
      <c r="AJ36" s="1140"/>
      <c r="AK36" s="237"/>
      <c r="AL36" s="122"/>
      <c r="AM36" s="238"/>
      <c r="AN36" s="120"/>
      <c r="AO36" s="353"/>
      <c r="AP36" s="237"/>
      <c r="AQ36" s="121"/>
      <c r="AR36" s="353"/>
      <c r="AS36" s="777"/>
      <c r="AT36" s="353"/>
      <c r="AU36" s="117">
        <v>12.4</v>
      </c>
      <c r="AV36" s="123"/>
      <c r="AW36" s="118"/>
      <c r="AX36" s="118"/>
      <c r="AY36" s="340"/>
      <c r="AZ36" s="124"/>
      <c r="BA36" s="608"/>
      <c r="BB36" s="360"/>
      <c r="BC36" s="1516">
        <v>315.33077124999994</v>
      </c>
      <c r="BD36" s="1529">
        <v>0</v>
      </c>
      <c r="BE36" s="1530">
        <f t="shared" si="20"/>
        <v>1200.4978600888321</v>
      </c>
      <c r="BF36" s="1538"/>
      <c r="BG36" s="1524"/>
      <c r="BH36" s="653"/>
      <c r="BI36" s="353"/>
      <c r="BJ36" s="239"/>
      <c r="BK36" s="118"/>
      <c r="BL36" s="117"/>
      <c r="BM36" s="784"/>
      <c r="BN36" s="117"/>
      <c r="BO36" s="117"/>
      <c r="BP36" s="117"/>
      <c r="BQ36" s="1220"/>
      <c r="BR36" s="131"/>
      <c r="BS36" s="131"/>
      <c r="BT36" s="131"/>
      <c r="BU36" s="132"/>
      <c r="BV36" s="364">
        <f t="shared" si="0"/>
        <v>0</v>
      </c>
      <c r="BW36" s="343"/>
      <c r="BX36" s="340"/>
      <c r="BY36" s="340"/>
      <c r="BZ36" s="1145"/>
      <c r="CA36" s="133">
        <v>2880</v>
      </c>
      <c r="CB36" s="114"/>
      <c r="CC36" s="126"/>
      <c r="CD36" s="353"/>
      <c r="CE36" s="108"/>
      <c r="CF36" s="353"/>
      <c r="CG36" s="134"/>
      <c r="CH36" s="346"/>
      <c r="CI36" s="230"/>
      <c r="CJ36" s="348"/>
      <c r="CK36" s="123"/>
      <c r="CL36" s="240"/>
      <c r="CM36" s="109"/>
      <c r="CN36" s="109"/>
      <c r="CO36" s="109"/>
      <c r="CP36" s="131">
        <f t="shared" si="24"/>
        <v>0</v>
      </c>
      <c r="CQ36" s="1145"/>
      <c r="CR36" s="1372">
        <f t="shared" si="14"/>
        <v>394</v>
      </c>
      <c r="CS36" s="353"/>
      <c r="CT36" s="135"/>
      <c r="CU36" s="135"/>
      <c r="CV36" s="340"/>
      <c r="CW36" s="135"/>
      <c r="CX36" s="348"/>
      <c r="CY36" s="334"/>
      <c r="CZ36" s="123"/>
      <c r="DA36" s="117"/>
      <c r="DB36" s="340"/>
      <c r="DC36" s="109"/>
      <c r="DD36" s="610"/>
      <c r="DE36" s="353"/>
      <c r="DF36" s="842"/>
      <c r="DG36" s="117"/>
      <c r="DH36" s="838"/>
      <c r="DI36" s="338"/>
      <c r="DJ36" s="1155"/>
      <c r="DK36" s="1342"/>
      <c r="DL36" s="1292">
        <f t="shared" si="17"/>
        <v>0.49919999999999998</v>
      </c>
      <c r="DM36" s="1347"/>
      <c r="DN36" s="1350"/>
      <c r="DO36" s="134"/>
      <c r="DP36" s="1148"/>
      <c r="DQ36" s="133"/>
      <c r="DR36" s="134"/>
      <c r="DS36" s="770"/>
      <c r="DT36" s="137">
        <v>0</v>
      </c>
      <c r="DU36" s="343">
        <v>7.41</v>
      </c>
      <c r="DV36" s="239"/>
      <c r="DW36" s="127"/>
      <c r="DX36" s="117"/>
      <c r="DY36" s="135"/>
      <c r="DZ36" s="671">
        <v>14</v>
      </c>
      <c r="EA36" s="632"/>
      <c r="EB36" s="343">
        <v>0.09</v>
      </c>
      <c r="EC36" s="1483"/>
      <c r="ED36" s="141"/>
      <c r="EE36" s="667">
        <v>4.0999999999999996</v>
      </c>
      <c r="EF36" s="139"/>
      <c r="EG36" s="665">
        <v>0.02</v>
      </c>
      <c r="EH36" s="140"/>
      <c r="EI36" s="1118"/>
      <c r="EJ36" s="1118"/>
      <c r="EK36" s="142"/>
      <c r="EL36" s="353"/>
      <c r="EM36" s="354"/>
      <c r="EN36" s="354"/>
      <c r="EO36" s="355"/>
      <c r="EP36" s="339"/>
      <c r="EQ36" s="1250"/>
    </row>
    <row r="37" spans="1:147" s="143" customFormat="1" ht="15" customHeight="1" x14ac:dyDescent="0.15">
      <c r="A37" s="105">
        <v>43861</v>
      </c>
      <c r="B37" s="335">
        <f>企业!B341</f>
        <v>826</v>
      </c>
      <c r="C37" s="868">
        <v>7.02</v>
      </c>
      <c r="D37" s="652"/>
      <c r="E37" s="353">
        <v>7.3</v>
      </c>
      <c r="F37" s="928"/>
      <c r="G37" s="653">
        <v>0.5</v>
      </c>
      <c r="H37" s="136"/>
      <c r="I37" s="123"/>
      <c r="J37" s="134"/>
      <c r="K37" s="135"/>
      <c r="L37" s="114"/>
      <c r="M37" s="831"/>
      <c r="N37" s="392"/>
      <c r="O37" s="114"/>
      <c r="P37" s="392"/>
      <c r="Q37" s="114"/>
      <c r="R37" s="683"/>
      <c r="S37" s="607"/>
      <c r="T37" s="137">
        <v>826</v>
      </c>
      <c r="U37" s="123">
        <v>7.32</v>
      </c>
      <c r="V37" s="112">
        <v>4080</v>
      </c>
      <c r="W37" s="109">
        <v>18.3</v>
      </c>
      <c r="X37" s="109">
        <v>88</v>
      </c>
      <c r="Y37" s="810">
        <v>15.6</v>
      </c>
      <c r="Z37" s="1234"/>
      <c r="AA37" s="117">
        <v>27.4</v>
      </c>
      <c r="AB37" s="117"/>
      <c r="AC37" s="109"/>
      <c r="AD37" s="118"/>
      <c r="AE37" s="114">
        <v>10</v>
      </c>
      <c r="AF37" s="801"/>
      <c r="AG37" s="692"/>
      <c r="AH37" s="344">
        <f t="shared" si="1"/>
        <v>5.5066666666666667E-2</v>
      </c>
      <c r="AI37" s="741">
        <f t="shared" si="2"/>
        <v>9.6917333333333341E-3</v>
      </c>
      <c r="AJ37" s="1140">
        <f>2826/T37</f>
        <v>3.4213075060532687</v>
      </c>
      <c r="AK37" s="237"/>
      <c r="AL37" s="122"/>
      <c r="AM37" s="238"/>
      <c r="AN37" s="120"/>
      <c r="AO37" s="353">
        <f>14312/T37</f>
        <v>17.326876513317192</v>
      </c>
      <c r="AP37" s="237">
        <v>7.43</v>
      </c>
      <c r="AQ37" s="121">
        <v>19.600000000000001</v>
      </c>
      <c r="AR37" s="353">
        <f>3750/T37</f>
        <v>4.539951573849879</v>
      </c>
      <c r="AS37" s="777"/>
      <c r="AT37" s="353">
        <f>7500/T37</f>
        <v>9.079903147699758</v>
      </c>
      <c r="AU37" s="117">
        <v>12.4</v>
      </c>
      <c r="AV37" s="123">
        <v>7.35</v>
      </c>
      <c r="AW37" s="118"/>
      <c r="AX37" s="118"/>
      <c r="AY37" s="340"/>
      <c r="AZ37" s="124">
        <v>0.21</v>
      </c>
      <c r="BA37" s="608"/>
      <c r="BB37" s="360">
        <f>2812.5/T37</f>
        <v>3.404963680387409</v>
      </c>
      <c r="BC37" s="1516">
        <v>401.33007250000003</v>
      </c>
      <c r="BD37" s="1529">
        <v>0</v>
      </c>
      <c r="BE37" s="1530">
        <f t="shared" si="20"/>
        <v>728.80763771186446</v>
      </c>
      <c r="BF37" s="1538">
        <f t="shared" si="21"/>
        <v>26.598818894593595</v>
      </c>
      <c r="BG37" s="1524"/>
      <c r="BH37" s="653">
        <f>4687.5/T37</f>
        <v>5.674939467312349</v>
      </c>
      <c r="BI37" s="353">
        <f>3165/T37</f>
        <v>3.831719128329298</v>
      </c>
      <c r="BJ37" s="239">
        <v>7.41</v>
      </c>
      <c r="BK37" s="118">
        <v>4730</v>
      </c>
      <c r="BL37" s="117">
        <v>17.3</v>
      </c>
      <c r="BM37" s="784">
        <f t="shared" si="22"/>
        <v>51.900000000000006</v>
      </c>
      <c r="BN37" s="117">
        <v>5</v>
      </c>
      <c r="BO37" s="117">
        <v>2.2000000000000002</v>
      </c>
      <c r="BP37" s="117"/>
      <c r="BQ37" s="1220"/>
      <c r="BR37" s="131"/>
      <c r="BS37" s="131"/>
      <c r="BT37" s="131"/>
      <c r="BU37" s="132"/>
      <c r="BV37" s="364">
        <f t="shared" si="0"/>
        <v>43.858353510895888</v>
      </c>
      <c r="BW37" s="343"/>
      <c r="BX37" s="340"/>
      <c r="BY37" s="340">
        <f>1-BN37/AA37</f>
        <v>0.81751824817518248</v>
      </c>
      <c r="BZ37" s="1145"/>
      <c r="CA37" s="133">
        <v>2880</v>
      </c>
      <c r="CB37" s="114"/>
      <c r="CC37" s="126"/>
      <c r="CD37" s="353">
        <f>2659/T37</f>
        <v>3.219128329297821</v>
      </c>
      <c r="CE37" s="108"/>
      <c r="CF37" s="353"/>
      <c r="CG37" s="134"/>
      <c r="CH37" s="346"/>
      <c r="CI37" s="230"/>
      <c r="CJ37" s="348"/>
      <c r="CK37" s="123">
        <v>7.38</v>
      </c>
      <c r="CL37" s="240">
        <v>15.3</v>
      </c>
      <c r="CM37" s="109"/>
      <c r="CN37" s="109"/>
      <c r="CO37" s="109"/>
      <c r="CP37" s="131">
        <f t="shared" si="24"/>
        <v>4.9560000000000004</v>
      </c>
      <c r="CQ37" s="1145">
        <f>1-CL37/BL37</f>
        <v>0.11560693641618491</v>
      </c>
      <c r="CR37" s="1372">
        <f t="shared" si="14"/>
        <v>826</v>
      </c>
      <c r="CS37" s="353">
        <f>24*844/T37</f>
        <v>24.523002421307506</v>
      </c>
      <c r="CT37" s="135">
        <v>16</v>
      </c>
      <c r="CU37" s="135"/>
      <c r="CV37" s="340">
        <f t="shared" ref="CV37:CV100" si="45">CT37/80</f>
        <v>0.2</v>
      </c>
      <c r="CW37" s="135">
        <v>100</v>
      </c>
      <c r="CX37" s="348">
        <f t="shared" si="34"/>
        <v>6.25</v>
      </c>
      <c r="CY37" s="334"/>
      <c r="CZ37" s="123">
        <v>7.33</v>
      </c>
      <c r="DA37" s="117">
        <v>12.7</v>
      </c>
      <c r="DB37" s="340"/>
      <c r="DC37" s="109"/>
      <c r="DD37" s="610"/>
      <c r="DE37" s="353">
        <f>24*1250/T37</f>
        <v>36.319612590799032</v>
      </c>
      <c r="DF37" s="842">
        <v>7.31</v>
      </c>
      <c r="DG37" s="117">
        <v>11.9</v>
      </c>
      <c r="DH37" s="838">
        <f t="shared" si="26"/>
        <v>35.700000000000003</v>
      </c>
      <c r="DI37" s="338">
        <f>1-DG37/DA37</f>
        <v>6.2992125984251857E-2</v>
      </c>
      <c r="DJ37" s="1155">
        <f>1-DG37/CL37</f>
        <v>0.22222222222222221</v>
      </c>
      <c r="DK37" s="1342"/>
      <c r="DL37" s="1292">
        <f t="shared" si="17"/>
        <v>0.49919999999999998</v>
      </c>
      <c r="DM37" s="1347"/>
      <c r="DN37" s="1350"/>
      <c r="DO37" s="134"/>
      <c r="DP37" s="1148"/>
      <c r="DQ37" s="133"/>
      <c r="DR37" s="134"/>
      <c r="DS37" s="770"/>
      <c r="DT37" s="137">
        <v>215</v>
      </c>
      <c r="DU37" s="343">
        <v>7.56</v>
      </c>
      <c r="DV37" s="239">
        <v>7.35</v>
      </c>
      <c r="DW37" s="127">
        <v>4340</v>
      </c>
      <c r="DX37" s="117">
        <v>12</v>
      </c>
      <c r="DY37" s="135">
        <v>36</v>
      </c>
      <c r="DZ37" s="671">
        <v>19</v>
      </c>
      <c r="EA37" s="632">
        <v>1.1000000000000001</v>
      </c>
      <c r="EB37" s="343">
        <v>0.09</v>
      </c>
      <c r="EC37" s="1483"/>
      <c r="ED37" s="141">
        <v>4.4000000000000004</v>
      </c>
      <c r="EE37" s="667">
        <v>4.3</v>
      </c>
      <c r="EF37" s="139">
        <v>0.02</v>
      </c>
      <c r="EG37" s="665">
        <v>0.02</v>
      </c>
      <c r="EH37" s="140"/>
      <c r="EI37" s="1118"/>
      <c r="EJ37" s="1118"/>
      <c r="EK37" s="142">
        <v>2</v>
      </c>
      <c r="EL37" s="353">
        <f>AJ37+BV37+CD37+CS37/24+DE37/24+DL37/24+DQ37/24</f>
        <v>53.054698305084756</v>
      </c>
      <c r="EM37" s="354">
        <f>1-DX37/W37</f>
        <v>0.34426229508196726</v>
      </c>
      <c r="EN37" s="354">
        <f>1-DY37/X37</f>
        <v>0.59090909090909083</v>
      </c>
      <c r="EO37" s="355">
        <f>1-EA37/Y37</f>
        <v>0.92948717948717952</v>
      </c>
      <c r="EP37" s="339">
        <f>1-ED37/AA37</f>
        <v>0.83941605839416056</v>
      </c>
      <c r="EQ37" s="1250"/>
    </row>
    <row r="38" spans="1:147" s="254" customFormat="1" ht="15" customHeight="1" x14ac:dyDescent="0.15">
      <c r="A38" s="105">
        <v>43862</v>
      </c>
      <c r="B38" s="335">
        <f>企业!B342</f>
        <v>540</v>
      </c>
      <c r="C38" s="868">
        <v>6.99</v>
      </c>
      <c r="D38" s="652"/>
      <c r="E38" s="353">
        <v>6.5</v>
      </c>
      <c r="F38" s="928"/>
      <c r="G38" s="653">
        <v>0.5</v>
      </c>
      <c r="H38" s="136"/>
      <c r="I38" s="123"/>
      <c r="J38" s="134"/>
      <c r="K38" s="135"/>
      <c r="L38" s="114"/>
      <c r="M38" s="831"/>
      <c r="N38" s="392"/>
      <c r="O38" s="114"/>
      <c r="P38" s="392"/>
      <c r="Q38" s="114"/>
      <c r="R38" s="683"/>
      <c r="S38" s="607"/>
      <c r="T38" s="137">
        <v>540</v>
      </c>
      <c r="U38" s="123"/>
      <c r="V38" s="112"/>
      <c r="W38" s="109"/>
      <c r="X38" s="109"/>
      <c r="Y38" s="810"/>
      <c r="Z38" s="1234"/>
      <c r="AA38" s="117"/>
      <c r="AB38" s="117"/>
      <c r="AC38" s="109"/>
      <c r="AD38" s="118"/>
      <c r="AE38" s="114"/>
      <c r="AF38" s="801"/>
      <c r="AG38" s="692"/>
      <c r="AH38" s="344">
        <f t="shared" si="1"/>
        <v>3.5999999999999997E-2</v>
      </c>
      <c r="AI38" s="741">
        <f t="shared" si="2"/>
        <v>0</v>
      </c>
      <c r="AJ38" s="1140">
        <f>2826/T38</f>
        <v>5.2333333333333334</v>
      </c>
      <c r="AK38" s="237"/>
      <c r="AL38" s="122"/>
      <c r="AM38" s="238"/>
      <c r="AN38" s="120"/>
      <c r="AO38" s="353">
        <f>14312/T38</f>
        <v>26.503703703703703</v>
      </c>
      <c r="AP38" s="237"/>
      <c r="AQ38" s="121"/>
      <c r="AR38" s="353">
        <f>3750/T38</f>
        <v>6.9444444444444446</v>
      </c>
      <c r="AS38" s="777"/>
      <c r="AT38" s="353">
        <f>7500/T38</f>
        <v>13.888888888888889</v>
      </c>
      <c r="AU38" s="117">
        <v>12.4</v>
      </c>
      <c r="AV38" s="123"/>
      <c r="AW38" s="118"/>
      <c r="AX38" s="118"/>
      <c r="AY38" s="340"/>
      <c r="AZ38" s="124"/>
      <c r="BA38" s="608"/>
      <c r="BB38" s="360">
        <f>2812.5/T38</f>
        <v>5.208333333333333</v>
      </c>
      <c r="BC38" s="1516">
        <v>286.66433749999999</v>
      </c>
      <c r="BD38" s="1529">
        <v>0</v>
      </c>
      <c r="BE38" s="1530">
        <f t="shared" si="20"/>
        <v>796.28982638888886</v>
      </c>
      <c r="BF38" s="1538"/>
      <c r="BG38" s="1524"/>
      <c r="BH38" s="653">
        <f>4687.5/T38</f>
        <v>8.6805555555555554</v>
      </c>
      <c r="BI38" s="353">
        <f>3165/T38</f>
        <v>5.8611111111111107</v>
      </c>
      <c r="BJ38" s="239"/>
      <c r="BK38" s="118"/>
      <c r="BL38" s="117"/>
      <c r="BM38" s="784"/>
      <c r="BN38" s="117"/>
      <c r="BO38" s="117"/>
      <c r="BP38" s="117"/>
      <c r="BQ38" s="1220"/>
      <c r="BR38" s="131"/>
      <c r="BS38" s="131"/>
      <c r="BT38" s="131"/>
      <c r="BU38" s="132"/>
      <c r="BV38" s="364">
        <f t="shared" si="0"/>
        <v>67.087037037037035</v>
      </c>
      <c r="BW38" s="343"/>
      <c r="BX38" s="340"/>
      <c r="BY38" s="340"/>
      <c r="BZ38" s="1145"/>
      <c r="CA38" s="133">
        <v>2880</v>
      </c>
      <c r="CB38" s="114"/>
      <c r="CC38" s="126"/>
      <c r="CD38" s="353">
        <f>2659/T38</f>
        <v>4.924074074074074</v>
      </c>
      <c r="CE38" s="108"/>
      <c r="CF38" s="353"/>
      <c r="CG38" s="134"/>
      <c r="CH38" s="346"/>
      <c r="CI38" s="230"/>
      <c r="CJ38" s="348"/>
      <c r="CK38" s="123"/>
      <c r="CL38" s="240"/>
      <c r="CM38" s="109"/>
      <c r="CN38" s="109"/>
      <c r="CO38" s="109"/>
      <c r="CP38" s="131">
        <f t="shared" si="24"/>
        <v>0</v>
      </c>
      <c r="CQ38" s="1145"/>
      <c r="CR38" s="1372">
        <f t="shared" si="14"/>
        <v>540</v>
      </c>
      <c r="CS38" s="353">
        <f>24*844/T38</f>
        <v>37.511111111111113</v>
      </c>
      <c r="CT38" s="135"/>
      <c r="CU38" s="135"/>
      <c r="CV38" s="340"/>
      <c r="CW38" s="135"/>
      <c r="CX38" s="348"/>
      <c r="CY38" s="334"/>
      <c r="CZ38" s="123"/>
      <c r="DA38" s="117"/>
      <c r="DB38" s="340"/>
      <c r="DC38" s="109"/>
      <c r="DD38" s="610"/>
      <c r="DE38" s="353">
        <f>24*1250/T38</f>
        <v>55.555555555555557</v>
      </c>
      <c r="DF38" s="842"/>
      <c r="DG38" s="117"/>
      <c r="DH38" s="838"/>
      <c r="DI38" s="338"/>
      <c r="DJ38" s="1155"/>
      <c r="DK38" s="1342"/>
      <c r="DL38" s="1292">
        <f t="shared" si="17"/>
        <v>0.49919999999999998</v>
      </c>
      <c r="DM38" s="1347"/>
      <c r="DN38" s="1350"/>
      <c r="DO38" s="134"/>
      <c r="DP38" s="1148"/>
      <c r="DQ38" s="133"/>
      <c r="DR38" s="134"/>
      <c r="DS38" s="770"/>
      <c r="DT38" s="137">
        <v>287</v>
      </c>
      <c r="DU38" s="343">
        <v>7.51</v>
      </c>
      <c r="DV38" s="123"/>
      <c r="DW38" s="127"/>
      <c r="DX38" s="117"/>
      <c r="DY38" s="135"/>
      <c r="DZ38" s="671">
        <v>24</v>
      </c>
      <c r="EA38" s="632"/>
      <c r="EB38" s="343">
        <v>0.09</v>
      </c>
      <c r="EC38" s="1483"/>
      <c r="ED38" s="141"/>
      <c r="EE38" s="667">
        <v>4.2</v>
      </c>
      <c r="EF38" s="139"/>
      <c r="EG38" s="665">
        <v>0.02</v>
      </c>
      <c r="EH38" s="140"/>
      <c r="EI38" s="1118"/>
      <c r="EJ38" s="1118"/>
      <c r="EK38" s="142"/>
      <c r="EL38" s="353">
        <f>AJ38+BV38+CD38+CS38/24+DE38/24+DL38/24+DQ38/24</f>
        <v>81.1430222222222</v>
      </c>
      <c r="EM38" s="354"/>
      <c r="EN38" s="354"/>
      <c r="EO38" s="355"/>
      <c r="EP38" s="339"/>
      <c r="EQ38" s="1250"/>
    </row>
    <row r="39" spans="1:147" s="255" customFormat="1" ht="15" customHeight="1" x14ac:dyDescent="0.15">
      <c r="A39" s="146">
        <v>43863</v>
      </c>
      <c r="B39" s="147">
        <f>企业!B343</f>
        <v>469</v>
      </c>
      <c r="C39" s="869">
        <v>7.01</v>
      </c>
      <c r="D39" s="149"/>
      <c r="E39" s="150">
        <v>6.5</v>
      </c>
      <c r="F39" s="929"/>
      <c r="G39" s="651">
        <v>0.5</v>
      </c>
      <c r="H39" s="152"/>
      <c r="I39" s="153"/>
      <c r="J39" s="154"/>
      <c r="K39" s="626"/>
      <c r="L39" s="155"/>
      <c r="M39" s="832"/>
      <c r="N39" s="827"/>
      <c r="O39" s="156"/>
      <c r="P39" s="393"/>
      <c r="Q39" s="156"/>
      <c r="R39" s="684"/>
      <c r="S39" s="171"/>
      <c r="T39" s="157">
        <v>469</v>
      </c>
      <c r="U39" s="153"/>
      <c r="V39" s="158"/>
      <c r="W39" s="159"/>
      <c r="X39" s="159"/>
      <c r="Y39" s="811"/>
      <c r="Z39" s="1235"/>
      <c r="AA39" s="160"/>
      <c r="AB39" s="161"/>
      <c r="AC39" s="151"/>
      <c r="AD39" s="162"/>
      <c r="AE39" s="156"/>
      <c r="AF39" s="802"/>
      <c r="AG39" s="152"/>
      <c r="AH39" s="327">
        <f t="shared" ref="AH39:AH70" si="46">T39/15000</f>
        <v>3.1266666666666665E-2</v>
      </c>
      <c r="AI39" s="660">
        <f t="shared" ref="AI39:AI70" si="47">T39*X39/1000/7500</f>
        <v>0</v>
      </c>
      <c r="AJ39" s="1141"/>
      <c r="AK39" s="148"/>
      <c r="AL39" s="167"/>
      <c r="AM39" s="244"/>
      <c r="AN39" s="165"/>
      <c r="AO39" s="150"/>
      <c r="AP39" s="242"/>
      <c r="AQ39" s="166"/>
      <c r="AR39" s="150"/>
      <c r="AS39" s="778"/>
      <c r="AT39" s="150"/>
      <c r="AU39" s="161">
        <v>12.4</v>
      </c>
      <c r="AV39" s="153"/>
      <c r="AW39" s="162"/>
      <c r="AX39" s="162"/>
      <c r="AY39" s="170"/>
      <c r="AZ39" s="170"/>
      <c r="BA39" s="175"/>
      <c r="BB39" s="172"/>
      <c r="BC39" s="1517">
        <v>372.66363875000002</v>
      </c>
      <c r="BD39" s="827">
        <v>0</v>
      </c>
      <c r="BE39" s="1530">
        <f t="shared" si="20"/>
        <v>1191.8879704157785</v>
      </c>
      <c r="BF39" s="1538"/>
      <c r="BG39" s="651"/>
      <c r="BH39" s="651"/>
      <c r="BI39" s="150"/>
      <c r="BJ39" s="168"/>
      <c r="BK39" s="162"/>
      <c r="BL39" s="161"/>
      <c r="BM39" s="785"/>
      <c r="BN39" s="161"/>
      <c r="BO39" s="161"/>
      <c r="BP39" s="161"/>
      <c r="BQ39" s="1221"/>
      <c r="BR39" s="174"/>
      <c r="BS39" s="174"/>
      <c r="BT39" s="174"/>
      <c r="BU39" s="175"/>
      <c r="BV39" s="248">
        <f t="shared" si="0"/>
        <v>0</v>
      </c>
      <c r="BW39" s="168"/>
      <c r="BX39" s="170"/>
      <c r="BY39" s="170"/>
      <c r="BZ39" s="1146"/>
      <c r="CA39" s="177">
        <v>2880</v>
      </c>
      <c r="CB39" s="156"/>
      <c r="CC39" s="171"/>
      <c r="CD39" s="150"/>
      <c r="CE39" s="150"/>
      <c r="CF39" s="150"/>
      <c r="CG39" s="178"/>
      <c r="CH39" s="390"/>
      <c r="CI39" s="249"/>
      <c r="CJ39" s="161"/>
      <c r="CK39" s="168"/>
      <c r="CL39" s="246"/>
      <c r="CM39" s="151"/>
      <c r="CN39" s="151"/>
      <c r="CO39" s="151"/>
      <c r="CP39" s="131">
        <f t="shared" si="24"/>
        <v>0</v>
      </c>
      <c r="CQ39" s="1146"/>
      <c r="CR39" s="1372">
        <f t="shared" si="14"/>
        <v>469</v>
      </c>
      <c r="CS39" s="150"/>
      <c r="CT39" s="180"/>
      <c r="CU39" s="180"/>
      <c r="CV39" s="170"/>
      <c r="CW39" s="180"/>
      <c r="CX39" s="161"/>
      <c r="CY39" s="151"/>
      <c r="CZ39" s="168"/>
      <c r="DA39" s="161"/>
      <c r="DB39" s="170"/>
      <c r="DC39" s="151"/>
      <c r="DD39" s="181"/>
      <c r="DE39" s="150"/>
      <c r="DF39" s="843"/>
      <c r="DG39" s="161"/>
      <c r="DH39" s="839"/>
      <c r="DI39" s="179"/>
      <c r="DJ39" s="1156"/>
      <c r="DK39" s="1343"/>
      <c r="DL39" s="1293">
        <f t="shared" si="17"/>
        <v>0.49919999999999998</v>
      </c>
      <c r="DM39" s="1293"/>
      <c r="DN39" s="178"/>
      <c r="DO39" s="178"/>
      <c r="DP39" s="1147"/>
      <c r="DQ39" s="177"/>
      <c r="DR39" s="178"/>
      <c r="DS39" s="756"/>
      <c r="DT39" s="157">
        <v>0</v>
      </c>
      <c r="DU39" s="168">
        <v>7.48</v>
      </c>
      <c r="DV39" s="168"/>
      <c r="DW39" s="173"/>
      <c r="DX39" s="161"/>
      <c r="DY39" s="180"/>
      <c r="DZ39" s="698">
        <v>18</v>
      </c>
      <c r="EA39" s="633"/>
      <c r="EB39" s="168">
        <v>0.09</v>
      </c>
      <c r="EC39" s="1484"/>
      <c r="ED39" s="184"/>
      <c r="EE39" s="184">
        <v>4.4000000000000004</v>
      </c>
      <c r="EF39" s="182"/>
      <c r="EG39" s="182">
        <v>0.02</v>
      </c>
      <c r="EH39" s="183"/>
      <c r="EI39" s="1119"/>
      <c r="EJ39" s="1119"/>
      <c r="EK39" s="185"/>
      <c r="EL39" s="150"/>
      <c r="EM39" s="186"/>
      <c r="EN39" s="186"/>
      <c r="EO39" s="187"/>
      <c r="EP39" s="169"/>
      <c r="EQ39" s="1298"/>
    </row>
    <row r="40" spans="1:147" s="254" customFormat="1" ht="15" customHeight="1" x14ac:dyDescent="0.15">
      <c r="A40" s="105">
        <v>43864</v>
      </c>
      <c r="B40" s="335">
        <f>企业!B344</f>
        <v>117</v>
      </c>
      <c r="C40" s="868">
        <v>7.02</v>
      </c>
      <c r="D40" s="652"/>
      <c r="E40" s="353">
        <v>5.7</v>
      </c>
      <c r="F40" s="928"/>
      <c r="G40" s="653">
        <v>0.5</v>
      </c>
      <c r="H40" s="136"/>
      <c r="I40" s="123"/>
      <c r="J40" s="134"/>
      <c r="K40" s="135"/>
      <c r="L40" s="114"/>
      <c r="M40" s="831"/>
      <c r="N40" s="392"/>
      <c r="O40" s="114"/>
      <c r="P40" s="392"/>
      <c r="Q40" s="114"/>
      <c r="R40" s="683"/>
      <c r="S40" s="607"/>
      <c r="T40" s="137">
        <v>117</v>
      </c>
      <c r="U40" s="123"/>
      <c r="V40" s="112"/>
      <c r="W40" s="109"/>
      <c r="X40" s="109"/>
      <c r="Y40" s="810"/>
      <c r="Z40" s="1234"/>
      <c r="AA40" s="117"/>
      <c r="AB40" s="117"/>
      <c r="AC40" s="109"/>
      <c r="AD40" s="118"/>
      <c r="AE40" s="114"/>
      <c r="AF40" s="801"/>
      <c r="AG40" s="692"/>
      <c r="AH40" s="344">
        <f t="shared" si="46"/>
        <v>7.7999999999999996E-3</v>
      </c>
      <c r="AI40" s="741">
        <f t="shared" si="47"/>
        <v>0</v>
      </c>
      <c r="AJ40" s="1140"/>
      <c r="AK40" s="138"/>
      <c r="AL40" s="122"/>
      <c r="AM40" s="122"/>
      <c r="AN40" s="120"/>
      <c r="AO40" s="353"/>
      <c r="AP40" s="237"/>
      <c r="AQ40" s="121"/>
      <c r="AR40" s="353"/>
      <c r="AS40" s="777"/>
      <c r="AT40" s="353"/>
      <c r="AU40" s="117">
        <v>12.4</v>
      </c>
      <c r="AV40" s="123"/>
      <c r="AW40" s="118"/>
      <c r="AX40" s="118"/>
      <c r="AY40" s="340"/>
      <c r="AZ40" s="124"/>
      <c r="BA40" s="608"/>
      <c r="BB40" s="360"/>
      <c r="BC40" s="1516">
        <v>315.33077124999994</v>
      </c>
      <c r="BD40" s="1529">
        <v>0</v>
      </c>
      <c r="BE40" s="1530">
        <f>1000*BD40*1.066/T40+1000*BC40*1.5/T40</f>
        <v>4042.7021955128193</v>
      </c>
      <c r="BF40" s="1538"/>
      <c r="BG40" s="1524"/>
      <c r="BH40" s="653"/>
      <c r="BI40" s="353"/>
      <c r="BJ40" s="123"/>
      <c r="BK40" s="118"/>
      <c r="BL40" s="117"/>
      <c r="BM40" s="784"/>
      <c r="BN40" s="117"/>
      <c r="BO40" s="117"/>
      <c r="BP40" s="117"/>
      <c r="BQ40" s="1220"/>
      <c r="BR40" s="131"/>
      <c r="BS40" s="131"/>
      <c r="BT40" s="131"/>
      <c r="BU40" s="132"/>
      <c r="BV40" s="364">
        <f t="shared" si="0"/>
        <v>0</v>
      </c>
      <c r="BW40" s="343"/>
      <c r="BX40" s="340"/>
      <c r="BY40" s="340"/>
      <c r="BZ40" s="1145"/>
      <c r="CA40" s="133">
        <v>2880</v>
      </c>
      <c r="CB40" s="114"/>
      <c r="CC40" s="126"/>
      <c r="CD40" s="353"/>
      <c r="CE40" s="108"/>
      <c r="CF40" s="353"/>
      <c r="CG40" s="134"/>
      <c r="CH40" s="346"/>
      <c r="CI40" s="230"/>
      <c r="CJ40" s="348"/>
      <c r="CK40" s="123"/>
      <c r="CL40" s="240"/>
      <c r="CM40" s="109"/>
      <c r="CN40" s="109"/>
      <c r="CO40" s="109"/>
      <c r="CP40" s="131">
        <f t="shared" si="24"/>
        <v>0</v>
      </c>
      <c r="CQ40" s="1145"/>
      <c r="CR40" s="1372">
        <f t="shared" si="14"/>
        <v>117</v>
      </c>
      <c r="CS40" s="353"/>
      <c r="CT40" s="135"/>
      <c r="CU40" s="135"/>
      <c r="CV40" s="340"/>
      <c r="CW40" s="135"/>
      <c r="CX40" s="348"/>
      <c r="CY40" s="334"/>
      <c r="CZ40" s="123"/>
      <c r="DA40" s="117"/>
      <c r="DB40" s="340"/>
      <c r="DC40" s="109"/>
      <c r="DD40" s="610"/>
      <c r="DE40" s="353"/>
      <c r="DF40" s="842"/>
      <c r="DG40" s="117"/>
      <c r="DH40" s="838"/>
      <c r="DI40" s="338"/>
      <c r="DJ40" s="1155"/>
      <c r="DK40" s="1342"/>
      <c r="DL40" s="1292">
        <f t="shared" si="17"/>
        <v>0.49919999999999998</v>
      </c>
      <c r="DM40" s="1347"/>
      <c r="DN40" s="1350"/>
      <c r="DO40" s="134"/>
      <c r="DP40" s="1148"/>
      <c r="DQ40" s="133"/>
      <c r="DR40" s="134"/>
      <c r="DS40" s="770"/>
      <c r="DT40" s="137">
        <v>0</v>
      </c>
      <c r="DU40" s="343">
        <v>7.47</v>
      </c>
      <c r="DV40" s="123"/>
      <c r="DW40" s="127"/>
      <c r="DX40" s="117"/>
      <c r="DY40" s="135"/>
      <c r="DZ40" s="671">
        <v>22</v>
      </c>
      <c r="EA40" s="632"/>
      <c r="EB40" s="343">
        <v>0.09</v>
      </c>
      <c r="EC40" s="1483"/>
      <c r="ED40" s="141"/>
      <c r="EE40" s="667">
        <v>4.3</v>
      </c>
      <c r="EF40" s="139"/>
      <c r="EG40" s="665">
        <v>0.02</v>
      </c>
      <c r="EH40" s="140"/>
      <c r="EI40" s="1118"/>
      <c r="EJ40" s="1118"/>
      <c r="EK40" s="142"/>
      <c r="EL40" s="353"/>
      <c r="EM40" s="354"/>
      <c r="EN40" s="354"/>
      <c r="EO40" s="355"/>
      <c r="EP40" s="339"/>
      <c r="EQ40" s="1250"/>
    </row>
    <row r="41" spans="1:147" s="143" customFormat="1" ht="15" customHeight="1" x14ac:dyDescent="0.15">
      <c r="A41" s="105">
        <v>43865</v>
      </c>
      <c r="B41" s="335">
        <f>企业!B345</f>
        <v>135</v>
      </c>
      <c r="C41" s="868">
        <v>7.05</v>
      </c>
      <c r="D41" s="652"/>
      <c r="E41" s="353">
        <v>5.3</v>
      </c>
      <c r="F41" s="928"/>
      <c r="G41" s="653">
        <v>0.5</v>
      </c>
      <c r="H41" s="136"/>
      <c r="I41" s="123"/>
      <c r="J41" s="134"/>
      <c r="K41" s="135"/>
      <c r="L41" s="114"/>
      <c r="M41" s="831"/>
      <c r="N41" s="392"/>
      <c r="O41" s="114"/>
      <c r="P41" s="392"/>
      <c r="Q41" s="114"/>
      <c r="R41" s="683"/>
      <c r="S41" s="607"/>
      <c r="T41" s="137">
        <v>135</v>
      </c>
      <c r="U41" s="123">
        <v>7.49</v>
      </c>
      <c r="V41" s="112">
        <v>4910</v>
      </c>
      <c r="W41" s="109">
        <v>20.6</v>
      </c>
      <c r="X41" s="109">
        <v>76</v>
      </c>
      <c r="Y41" s="810">
        <v>20.2</v>
      </c>
      <c r="Z41" s="1234"/>
      <c r="AA41" s="117">
        <v>35.5</v>
      </c>
      <c r="AB41" s="117">
        <v>0.69</v>
      </c>
      <c r="AC41" s="109"/>
      <c r="AD41" s="118"/>
      <c r="AE41" s="114">
        <v>10</v>
      </c>
      <c r="AF41" s="801"/>
      <c r="AG41" s="692"/>
      <c r="AH41" s="344">
        <f t="shared" si="46"/>
        <v>8.9999999999999993E-3</v>
      </c>
      <c r="AI41" s="741">
        <f t="shared" si="47"/>
        <v>1.3680000000000001E-3</v>
      </c>
      <c r="AJ41" s="1140"/>
      <c r="AK41" s="138"/>
      <c r="AL41" s="122"/>
      <c r="AM41" s="122"/>
      <c r="AN41" s="120"/>
      <c r="AO41" s="353"/>
      <c r="AP41" s="237">
        <v>7.38</v>
      </c>
      <c r="AQ41" s="121">
        <v>18.899999999999999</v>
      </c>
      <c r="AR41" s="353"/>
      <c r="AS41" s="777"/>
      <c r="AT41" s="353"/>
      <c r="AU41" s="117">
        <v>12.4</v>
      </c>
      <c r="AV41" s="123">
        <v>7.32</v>
      </c>
      <c r="AW41" s="118">
        <v>2798</v>
      </c>
      <c r="AX41" s="118"/>
      <c r="AY41" s="340"/>
      <c r="AZ41" s="124">
        <v>0.26</v>
      </c>
      <c r="BA41" s="608">
        <f>1000*1000*AZ41/AW41</f>
        <v>92.923516797712651</v>
      </c>
      <c r="BB41" s="360"/>
      <c r="BC41" s="1516">
        <v>515.99580749999984</v>
      </c>
      <c r="BD41" s="1529">
        <v>0</v>
      </c>
      <c r="BE41" s="1530">
        <f t="shared" si="20"/>
        <v>5733.2867499999975</v>
      </c>
      <c r="BF41" s="1538">
        <f t="shared" si="21"/>
        <v>161.50103521126752</v>
      </c>
      <c r="BG41" s="1524"/>
      <c r="BH41" s="653"/>
      <c r="BI41" s="353"/>
      <c r="BJ41" s="123">
        <v>7.35</v>
      </c>
      <c r="BK41" s="118">
        <v>4740</v>
      </c>
      <c r="BL41" s="117">
        <v>15.9</v>
      </c>
      <c r="BM41" s="784">
        <f t="shared" si="22"/>
        <v>47.7</v>
      </c>
      <c r="BN41" s="117">
        <v>5</v>
      </c>
      <c r="BO41" s="117">
        <v>3.2</v>
      </c>
      <c r="BP41" s="117"/>
      <c r="BQ41" s="1220"/>
      <c r="BR41" s="131"/>
      <c r="BS41" s="131"/>
      <c r="BT41" s="131"/>
      <c r="BU41" s="132"/>
      <c r="BV41" s="364">
        <f t="shared" si="0"/>
        <v>0</v>
      </c>
      <c r="BW41" s="343"/>
      <c r="BX41" s="340"/>
      <c r="BY41" s="340">
        <f>1-BN41/AA41</f>
        <v>0.85915492957746475</v>
      </c>
      <c r="BZ41" s="1145"/>
      <c r="CA41" s="133">
        <v>2880</v>
      </c>
      <c r="CB41" s="114"/>
      <c r="CC41" s="126"/>
      <c r="CD41" s="353"/>
      <c r="CE41" s="108"/>
      <c r="CF41" s="353"/>
      <c r="CG41" s="134"/>
      <c r="CH41" s="346"/>
      <c r="CI41" s="230"/>
      <c r="CJ41" s="348"/>
      <c r="CK41" s="123">
        <v>7.34</v>
      </c>
      <c r="CL41" s="240">
        <v>14.9</v>
      </c>
      <c r="CM41" s="109"/>
      <c r="CN41" s="109"/>
      <c r="CO41" s="109"/>
      <c r="CP41" s="131">
        <f t="shared" si="24"/>
        <v>0.40500000000000003</v>
      </c>
      <c r="CQ41" s="1145">
        <f>1-CL41/BL41</f>
        <v>6.2893081761006275E-2</v>
      </c>
      <c r="CR41" s="1372">
        <f t="shared" si="14"/>
        <v>135</v>
      </c>
      <c r="CS41" s="353"/>
      <c r="CT41" s="135"/>
      <c r="CU41" s="135"/>
      <c r="CV41" s="340"/>
      <c r="CW41" s="135"/>
      <c r="CX41" s="348"/>
      <c r="CY41" s="334"/>
      <c r="CZ41" s="123"/>
      <c r="DA41" s="117"/>
      <c r="DB41" s="340"/>
      <c r="DC41" s="109"/>
      <c r="DD41" s="610"/>
      <c r="DE41" s="353"/>
      <c r="DF41" s="842">
        <v>7.43</v>
      </c>
      <c r="DG41" s="117">
        <v>10.9</v>
      </c>
      <c r="DH41" s="838">
        <f t="shared" si="26"/>
        <v>32.700000000000003</v>
      </c>
      <c r="DI41" s="338"/>
      <c r="DJ41" s="1155">
        <f>1-DG41/CL41</f>
        <v>0.26845637583892612</v>
      </c>
      <c r="DK41" s="1342"/>
      <c r="DL41" s="1292">
        <f t="shared" si="17"/>
        <v>0.49919999999999998</v>
      </c>
      <c r="DM41" s="1347"/>
      <c r="DN41" s="1350"/>
      <c r="DO41" s="134"/>
      <c r="DP41" s="1148"/>
      <c r="DQ41" s="133"/>
      <c r="DR41" s="134"/>
      <c r="DS41" s="770"/>
      <c r="DT41" s="137">
        <v>0</v>
      </c>
      <c r="DU41" s="343">
        <v>7.47</v>
      </c>
      <c r="DV41" s="123">
        <v>7.43</v>
      </c>
      <c r="DW41" s="127">
        <v>4700</v>
      </c>
      <c r="DX41" s="117">
        <v>9.5</v>
      </c>
      <c r="DY41" s="135">
        <v>44</v>
      </c>
      <c r="DZ41" s="671">
        <v>14</v>
      </c>
      <c r="EA41" s="632">
        <v>1</v>
      </c>
      <c r="EB41" s="343">
        <v>0.09</v>
      </c>
      <c r="EC41" s="1483"/>
      <c r="ED41" s="141">
        <v>4.0999999999999996</v>
      </c>
      <c r="EE41" s="667">
        <v>4.3</v>
      </c>
      <c r="EF41" s="139">
        <v>0.02</v>
      </c>
      <c r="EG41" s="665">
        <v>0.02</v>
      </c>
      <c r="EH41" s="140">
        <v>17</v>
      </c>
      <c r="EI41" s="1118"/>
      <c r="EJ41" s="1118"/>
      <c r="EK41" s="142">
        <v>2</v>
      </c>
      <c r="EL41" s="353"/>
      <c r="EM41" s="354">
        <f>1-DX41/W41</f>
        <v>0.53883495145631066</v>
      </c>
      <c r="EN41" s="354">
        <f>1-DY41/X41</f>
        <v>0.42105263157894735</v>
      </c>
      <c r="EO41" s="355">
        <f>1-EA41/Y41</f>
        <v>0.95049504950495045</v>
      </c>
      <c r="EP41" s="339">
        <f>1-ED41/AA41</f>
        <v>0.88450704225352117</v>
      </c>
      <c r="EQ41" s="1250"/>
    </row>
    <row r="42" spans="1:147" s="143" customFormat="1" ht="15" customHeight="1" x14ac:dyDescent="0.15">
      <c r="A42" s="105">
        <v>43866</v>
      </c>
      <c r="B42" s="335">
        <f>企业!B346</f>
        <v>133</v>
      </c>
      <c r="C42" s="868">
        <v>7.08</v>
      </c>
      <c r="D42" s="652"/>
      <c r="E42" s="353">
        <v>5.3</v>
      </c>
      <c r="F42" s="928"/>
      <c r="G42" s="653">
        <v>0.5</v>
      </c>
      <c r="H42" s="136"/>
      <c r="I42" s="123"/>
      <c r="J42" s="134"/>
      <c r="K42" s="135"/>
      <c r="L42" s="114"/>
      <c r="M42" s="831"/>
      <c r="N42" s="392"/>
      <c r="O42" s="114"/>
      <c r="P42" s="392"/>
      <c r="Q42" s="114"/>
      <c r="R42" s="683"/>
      <c r="S42" s="607"/>
      <c r="T42" s="137">
        <v>133</v>
      </c>
      <c r="U42" s="123"/>
      <c r="V42" s="112"/>
      <c r="W42" s="109"/>
      <c r="X42" s="109"/>
      <c r="Y42" s="810"/>
      <c r="Z42" s="1234"/>
      <c r="AA42" s="117"/>
      <c r="AB42" s="117"/>
      <c r="AC42" s="109"/>
      <c r="AD42" s="118"/>
      <c r="AE42" s="114"/>
      <c r="AF42" s="801"/>
      <c r="AG42" s="692"/>
      <c r="AH42" s="344">
        <f t="shared" si="46"/>
        <v>8.8666666666666668E-3</v>
      </c>
      <c r="AI42" s="741">
        <f t="shared" si="47"/>
        <v>0</v>
      </c>
      <c r="AJ42" s="1140"/>
      <c r="AK42" s="138"/>
      <c r="AL42" s="122"/>
      <c r="AM42" s="122"/>
      <c r="AN42" s="120"/>
      <c r="AO42" s="353"/>
      <c r="AP42" s="237"/>
      <c r="AQ42" s="121"/>
      <c r="AR42" s="353"/>
      <c r="AS42" s="777"/>
      <c r="AT42" s="353"/>
      <c r="AU42" s="117">
        <v>12.4</v>
      </c>
      <c r="AV42" s="123"/>
      <c r="AW42" s="118"/>
      <c r="AX42" s="118"/>
      <c r="AY42" s="340"/>
      <c r="AZ42" s="124"/>
      <c r="BA42" s="608"/>
      <c r="BB42" s="360"/>
      <c r="BC42" s="1516">
        <v>286.66433749999999</v>
      </c>
      <c r="BD42" s="1529">
        <v>0</v>
      </c>
      <c r="BE42" s="1530">
        <f t="shared" si="20"/>
        <v>3233.0564379699244</v>
      </c>
      <c r="BF42" s="1538"/>
      <c r="BG42" s="1524"/>
      <c r="BH42" s="653"/>
      <c r="BI42" s="353"/>
      <c r="BJ42" s="123"/>
      <c r="BK42" s="118"/>
      <c r="BL42" s="117"/>
      <c r="BM42" s="784"/>
      <c r="BN42" s="117"/>
      <c r="BO42" s="117"/>
      <c r="BP42" s="117"/>
      <c r="BQ42" s="1220"/>
      <c r="BR42" s="131"/>
      <c r="BS42" s="131"/>
      <c r="BT42" s="131"/>
      <c r="BU42" s="132"/>
      <c r="BV42" s="364">
        <f t="shared" si="0"/>
        <v>0</v>
      </c>
      <c r="BW42" s="343"/>
      <c r="BX42" s="340"/>
      <c r="BY42" s="340"/>
      <c r="BZ42" s="1145"/>
      <c r="CA42" s="133">
        <v>2880</v>
      </c>
      <c r="CB42" s="114"/>
      <c r="CC42" s="126"/>
      <c r="CD42" s="353"/>
      <c r="CE42" s="108"/>
      <c r="CF42" s="353"/>
      <c r="CG42" s="134"/>
      <c r="CH42" s="346"/>
      <c r="CI42" s="230"/>
      <c r="CJ42" s="348"/>
      <c r="CK42" s="123"/>
      <c r="CL42" s="240"/>
      <c r="CM42" s="109"/>
      <c r="CN42" s="109"/>
      <c r="CO42" s="109"/>
      <c r="CP42" s="131">
        <f t="shared" si="24"/>
        <v>0</v>
      </c>
      <c r="CQ42" s="1145"/>
      <c r="CR42" s="1372">
        <f t="shared" si="14"/>
        <v>133</v>
      </c>
      <c r="CS42" s="353"/>
      <c r="CT42" s="135"/>
      <c r="CU42" s="135"/>
      <c r="CV42" s="340"/>
      <c r="CW42" s="135"/>
      <c r="CX42" s="348"/>
      <c r="CY42" s="334"/>
      <c r="CZ42" s="123"/>
      <c r="DA42" s="117"/>
      <c r="DB42" s="340"/>
      <c r="DC42" s="109"/>
      <c r="DD42" s="610"/>
      <c r="DE42" s="353"/>
      <c r="DF42" s="842"/>
      <c r="DG42" s="117"/>
      <c r="DH42" s="838"/>
      <c r="DI42" s="338"/>
      <c r="DJ42" s="1155"/>
      <c r="DK42" s="1342"/>
      <c r="DL42" s="1292">
        <f t="shared" si="17"/>
        <v>0.49919999999999998</v>
      </c>
      <c r="DM42" s="1347"/>
      <c r="DN42" s="1350"/>
      <c r="DO42" s="134"/>
      <c r="DP42" s="1148"/>
      <c r="DQ42" s="133"/>
      <c r="DR42" s="134"/>
      <c r="DS42" s="770"/>
      <c r="DT42" s="137">
        <v>0</v>
      </c>
      <c r="DU42" s="343">
        <v>7.46</v>
      </c>
      <c r="DV42" s="123"/>
      <c r="DW42" s="127"/>
      <c r="DX42" s="117"/>
      <c r="DY42" s="135"/>
      <c r="DZ42" s="671">
        <v>19</v>
      </c>
      <c r="EA42" s="632"/>
      <c r="EB42" s="343">
        <v>0.09</v>
      </c>
      <c r="EC42" s="1483"/>
      <c r="ED42" s="141"/>
      <c r="EE42" s="667">
        <v>4.4000000000000004</v>
      </c>
      <c r="EF42" s="139"/>
      <c r="EG42" s="665">
        <v>0.02</v>
      </c>
      <c r="EH42" s="140"/>
      <c r="EI42" s="1118"/>
      <c r="EJ42" s="1118"/>
      <c r="EK42" s="142"/>
      <c r="EL42" s="353"/>
      <c r="EM42" s="354"/>
      <c r="EN42" s="354"/>
      <c r="EO42" s="355"/>
      <c r="EP42" s="339"/>
      <c r="EQ42" s="1250"/>
    </row>
    <row r="43" spans="1:147" s="143" customFormat="1" ht="15" customHeight="1" x14ac:dyDescent="0.15">
      <c r="A43" s="105">
        <v>43867</v>
      </c>
      <c r="B43" s="335">
        <f>企业!B347</f>
        <v>154</v>
      </c>
      <c r="C43" s="868">
        <v>7.12</v>
      </c>
      <c r="D43" s="652"/>
      <c r="E43" s="353">
        <v>7.4</v>
      </c>
      <c r="F43" s="928"/>
      <c r="G43" s="653">
        <v>0.5</v>
      </c>
      <c r="H43" s="136"/>
      <c r="I43" s="123"/>
      <c r="J43" s="134"/>
      <c r="K43" s="135"/>
      <c r="L43" s="114"/>
      <c r="M43" s="831"/>
      <c r="N43" s="392"/>
      <c r="O43" s="114"/>
      <c r="P43" s="392"/>
      <c r="Q43" s="114"/>
      <c r="R43" s="683"/>
      <c r="S43" s="607"/>
      <c r="T43" s="137">
        <v>154</v>
      </c>
      <c r="U43" s="123"/>
      <c r="V43" s="112"/>
      <c r="W43" s="109"/>
      <c r="X43" s="109"/>
      <c r="Y43" s="810"/>
      <c r="Z43" s="1234"/>
      <c r="AA43" s="117"/>
      <c r="AB43" s="117"/>
      <c r="AC43" s="109"/>
      <c r="AD43" s="118"/>
      <c r="AE43" s="114"/>
      <c r="AF43" s="801"/>
      <c r="AG43" s="692"/>
      <c r="AH43" s="344">
        <f t="shared" si="46"/>
        <v>1.0266666666666667E-2</v>
      </c>
      <c r="AI43" s="741">
        <f t="shared" si="47"/>
        <v>0</v>
      </c>
      <c r="AJ43" s="1140"/>
      <c r="AK43" s="138"/>
      <c r="AL43" s="122"/>
      <c r="AM43" s="122"/>
      <c r="AN43" s="120"/>
      <c r="AO43" s="353"/>
      <c r="AP43" s="237"/>
      <c r="AQ43" s="121"/>
      <c r="AR43" s="353"/>
      <c r="AS43" s="777"/>
      <c r="AT43" s="353"/>
      <c r="AU43" s="117">
        <v>12.4</v>
      </c>
      <c r="AV43" s="123"/>
      <c r="AW43" s="118"/>
      <c r="AX43" s="118"/>
      <c r="AY43" s="340"/>
      <c r="AZ43" s="124"/>
      <c r="BA43" s="608"/>
      <c r="BB43" s="360"/>
      <c r="BC43" s="1516">
        <v>200.66503625000001</v>
      </c>
      <c r="BD43" s="1529">
        <v>0</v>
      </c>
      <c r="BE43" s="1530">
        <f t="shared" si="20"/>
        <v>1954.5295738636364</v>
      </c>
      <c r="BF43" s="1538"/>
      <c r="BG43" s="1524"/>
      <c r="BH43" s="653"/>
      <c r="BI43" s="353"/>
      <c r="BJ43" s="123"/>
      <c r="BK43" s="118"/>
      <c r="BL43" s="117"/>
      <c r="BM43" s="784"/>
      <c r="BN43" s="117"/>
      <c r="BO43" s="117"/>
      <c r="BP43" s="117"/>
      <c r="BQ43" s="1220"/>
      <c r="BR43" s="131"/>
      <c r="BS43" s="131"/>
      <c r="BT43" s="131"/>
      <c r="BU43" s="132"/>
      <c r="BV43" s="364">
        <f t="shared" si="0"/>
        <v>0</v>
      </c>
      <c r="BW43" s="343"/>
      <c r="BX43" s="340"/>
      <c r="BY43" s="340"/>
      <c r="BZ43" s="1145"/>
      <c r="CA43" s="133">
        <v>2880</v>
      </c>
      <c r="CB43" s="114"/>
      <c r="CC43" s="126"/>
      <c r="CD43" s="353"/>
      <c r="CE43" s="108"/>
      <c r="CF43" s="353"/>
      <c r="CG43" s="134"/>
      <c r="CH43" s="346"/>
      <c r="CI43" s="230"/>
      <c r="CJ43" s="348"/>
      <c r="CK43" s="123"/>
      <c r="CL43" s="240"/>
      <c r="CM43" s="109"/>
      <c r="CN43" s="109"/>
      <c r="CO43" s="109"/>
      <c r="CP43" s="131">
        <f t="shared" si="24"/>
        <v>0</v>
      </c>
      <c r="CQ43" s="1145"/>
      <c r="CR43" s="1372">
        <f t="shared" si="14"/>
        <v>154</v>
      </c>
      <c r="CS43" s="353"/>
      <c r="CT43" s="135"/>
      <c r="CU43" s="135"/>
      <c r="CV43" s="340"/>
      <c r="CW43" s="135"/>
      <c r="CX43" s="348"/>
      <c r="CY43" s="334"/>
      <c r="CZ43" s="123"/>
      <c r="DA43" s="117"/>
      <c r="DB43" s="340"/>
      <c r="DC43" s="109"/>
      <c r="DD43" s="610"/>
      <c r="DE43" s="353"/>
      <c r="DF43" s="842"/>
      <c r="DG43" s="117"/>
      <c r="DH43" s="838"/>
      <c r="DI43" s="338"/>
      <c r="DJ43" s="1155"/>
      <c r="DK43" s="1342"/>
      <c r="DL43" s="1292">
        <f t="shared" si="17"/>
        <v>0.49919999999999998</v>
      </c>
      <c r="DM43" s="1347"/>
      <c r="DN43" s="1350"/>
      <c r="DO43" s="134"/>
      <c r="DP43" s="1148"/>
      <c r="DQ43" s="133"/>
      <c r="DR43" s="134"/>
      <c r="DS43" s="770"/>
      <c r="DT43" s="137">
        <v>0</v>
      </c>
      <c r="DU43" s="343">
        <v>7.45</v>
      </c>
      <c r="DV43" s="123"/>
      <c r="DW43" s="127"/>
      <c r="DX43" s="117"/>
      <c r="DY43" s="135"/>
      <c r="DZ43" s="671">
        <v>16</v>
      </c>
      <c r="EA43" s="632"/>
      <c r="EB43" s="343">
        <v>0.09</v>
      </c>
      <c r="EC43" s="1483"/>
      <c r="ED43" s="141"/>
      <c r="EE43" s="667">
        <v>4.2</v>
      </c>
      <c r="EF43" s="139"/>
      <c r="EG43" s="665">
        <v>0.02</v>
      </c>
      <c r="EH43" s="140"/>
      <c r="EI43" s="1118"/>
      <c r="EJ43" s="1118"/>
      <c r="EK43" s="142"/>
      <c r="EL43" s="353"/>
      <c r="EM43" s="354"/>
      <c r="EN43" s="354"/>
      <c r="EO43" s="355"/>
      <c r="EP43" s="339"/>
      <c r="EQ43" s="1250"/>
    </row>
    <row r="44" spans="1:147" s="143" customFormat="1" ht="15" customHeight="1" x14ac:dyDescent="0.15">
      <c r="A44" s="105">
        <v>43868</v>
      </c>
      <c r="B44" s="335">
        <f>企业!B348</f>
        <v>244</v>
      </c>
      <c r="C44" s="868">
        <v>7.16</v>
      </c>
      <c r="D44" s="652"/>
      <c r="E44" s="353">
        <v>5.8</v>
      </c>
      <c r="F44" s="928"/>
      <c r="G44" s="653">
        <v>0.5</v>
      </c>
      <c r="H44" s="136"/>
      <c r="I44" s="123"/>
      <c r="J44" s="134"/>
      <c r="K44" s="135"/>
      <c r="L44" s="114"/>
      <c r="M44" s="831"/>
      <c r="N44" s="392"/>
      <c r="O44" s="114"/>
      <c r="P44" s="392"/>
      <c r="Q44" s="114"/>
      <c r="R44" s="683"/>
      <c r="S44" s="607"/>
      <c r="T44" s="137">
        <v>244</v>
      </c>
      <c r="U44" s="123"/>
      <c r="V44" s="112"/>
      <c r="W44" s="109"/>
      <c r="X44" s="109"/>
      <c r="Y44" s="810"/>
      <c r="Z44" s="1234"/>
      <c r="AA44" s="117"/>
      <c r="AB44" s="117"/>
      <c r="AC44" s="109"/>
      <c r="AD44" s="118"/>
      <c r="AE44" s="114"/>
      <c r="AF44" s="801"/>
      <c r="AG44" s="692"/>
      <c r="AH44" s="344">
        <f t="shared" si="46"/>
        <v>1.6266666666666665E-2</v>
      </c>
      <c r="AI44" s="741">
        <f t="shared" si="47"/>
        <v>0</v>
      </c>
      <c r="AJ44" s="1140"/>
      <c r="AK44" s="138"/>
      <c r="AL44" s="122"/>
      <c r="AM44" s="122"/>
      <c r="AN44" s="120"/>
      <c r="AO44" s="353"/>
      <c r="AP44" s="237"/>
      <c r="AQ44" s="121"/>
      <c r="AR44" s="353"/>
      <c r="AS44" s="777"/>
      <c r="AT44" s="353"/>
      <c r="AU44" s="117">
        <v>12.4</v>
      </c>
      <c r="AV44" s="123"/>
      <c r="AW44" s="118"/>
      <c r="AX44" s="118"/>
      <c r="AY44" s="340"/>
      <c r="AZ44" s="124"/>
      <c r="BA44" s="608"/>
      <c r="BB44" s="360"/>
      <c r="BC44" s="1516">
        <v>573.32867499999998</v>
      </c>
      <c r="BD44" s="1529">
        <v>0</v>
      </c>
      <c r="BE44" s="1530">
        <f t="shared" si="20"/>
        <v>3524.5615266393443</v>
      </c>
      <c r="BF44" s="1538"/>
      <c r="BG44" s="1524"/>
      <c r="BH44" s="653"/>
      <c r="BI44" s="353"/>
      <c r="BJ44" s="123"/>
      <c r="BK44" s="118"/>
      <c r="BL44" s="117"/>
      <c r="BM44" s="784"/>
      <c r="BN44" s="117"/>
      <c r="BO44" s="117"/>
      <c r="BP44" s="117"/>
      <c r="BQ44" s="1220"/>
      <c r="BR44" s="131"/>
      <c r="BS44" s="131"/>
      <c r="BT44" s="131"/>
      <c r="BU44" s="132"/>
      <c r="BV44" s="364">
        <f t="shared" si="0"/>
        <v>0</v>
      </c>
      <c r="BW44" s="343"/>
      <c r="BX44" s="340"/>
      <c r="BY44" s="340"/>
      <c r="BZ44" s="1145"/>
      <c r="CA44" s="133">
        <v>2880</v>
      </c>
      <c r="CB44" s="114"/>
      <c r="CC44" s="126"/>
      <c r="CD44" s="353"/>
      <c r="CE44" s="108"/>
      <c r="CF44" s="353"/>
      <c r="CG44" s="134"/>
      <c r="CH44" s="346"/>
      <c r="CI44" s="251"/>
      <c r="CJ44" s="348"/>
      <c r="CK44" s="123"/>
      <c r="CL44" s="240"/>
      <c r="CM44" s="109"/>
      <c r="CN44" s="109"/>
      <c r="CO44" s="109"/>
      <c r="CP44" s="131">
        <f t="shared" si="24"/>
        <v>0</v>
      </c>
      <c r="CQ44" s="1145"/>
      <c r="CR44" s="1372">
        <f t="shared" si="14"/>
        <v>244</v>
      </c>
      <c r="CS44" s="353"/>
      <c r="CT44" s="135"/>
      <c r="CU44" s="135"/>
      <c r="CV44" s="340"/>
      <c r="CW44" s="135"/>
      <c r="CX44" s="348"/>
      <c r="CY44" s="334"/>
      <c r="CZ44" s="123"/>
      <c r="DA44" s="117"/>
      <c r="DB44" s="340"/>
      <c r="DC44" s="109"/>
      <c r="DD44" s="610"/>
      <c r="DE44" s="353"/>
      <c r="DF44" s="842"/>
      <c r="DG44" s="117"/>
      <c r="DH44" s="838"/>
      <c r="DI44" s="338"/>
      <c r="DJ44" s="1155"/>
      <c r="DK44" s="1342"/>
      <c r="DL44" s="1292">
        <f t="shared" si="17"/>
        <v>0.49919999999999998</v>
      </c>
      <c r="DM44" s="1347"/>
      <c r="DN44" s="1350"/>
      <c r="DO44" s="134"/>
      <c r="DP44" s="1148"/>
      <c r="DQ44" s="133"/>
      <c r="DR44" s="134"/>
      <c r="DS44" s="770"/>
      <c r="DT44" s="137">
        <v>0</v>
      </c>
      <c r="DU44" s="343">
        <v>7.31</v>
      </c>
      <c r="DV44" s="123"/>
      <c r="DW44" s="127"/>
      <c r="DX44" s="117"/>
      <c r="DY44" s="135"/>
      <c r="DZ44" s="671">
        <v>22</v>
      </c>
      <c r="EA44" s="632"/>
      <c r="EB44" s="343">
        <v>0.09</v>
      </c>
      <c r="EC44" s="1483"/>
      <c r="ED44" s="141"/>
      <c r="EE44" s="667">
        <v>4.2</v>
      </c>
      <c r="EF44" s="139"/>
      <c r="EG44" s="665">
        <v>0.02</v>
      </c>
      <c r="EH44" s="140"/>
      <c r="EI44" s="1118"/>
      <c r="EJ44" s="1118"/>
      <c r="EK44" s="142"/>
      <c r="EL44" s="353"/>
      <c r="EM44" s="354"/>
      <c r="EN44" s="354"/>
      <c r="EO44" s="355"/>
      <c r="EP44" s="339"/>
      <c r="EQ44" s="1250"/>
    </row>
    <row r="45" spans="1:147" s="143" customFormat="1" ht="15" customHeight="1" x14ac:dyDescent="0.15">
      <c r="A45" s="105">
        <v>43869</v>
      </c>
      <c r="B45" s="335">
        <f>企业!B349</f>
        <v>2</v>
      </c>
      <c r="C45" s="868">
        <v>7.18</v>
      </c>
      <c r="D45" s="652"/>
      <c r="E45" s="353">
        <v>7.3</v>
      </c>
      <c r="F45" s="928"/>
      <c r="G45" s="653">
        <v>0.5</v>
      </c>
      <c r="H45" s="136"/>
      <c r="I45" s="123"/>
      <c r="J45" s="134"/>
      <c r="K45" s="135"/>
      <c r="L45" s="114"/>
      <c r="M45" s="831"/>
      <c r="N45" s="392"/>
      <c r="O45" s="114"/>
      <c r="P45" s="392"/>
      <c r="Q45" s="114"/>
      <c r="R45" s="683"/>
      <c r="S45" s="607"/>
      <c r="T45" s="137">
        <v>2</v>
      </c>
      <c r="U45" s="123">
        <v>7.61</v>
      </c>
      <c r="V45" s="112">
        <v>4810</v>
      </c>
      <c r="W45" s="109">
        <v>19.899999999999999</v>
      </c>
      <c r="X45" s="109">
        <v>104</v>
      </c>
      <c r="Y45" s="810">
        <v>41.4</v>
      </c>
      <c r="Z45" s="1234"/>
      <c r="AA45" s="117">
        <v>57.8</v>
      </c>
      <c r="AB45" s="117">
        <v>0.05</v>
      </c>
      <c r="AC45" s="109"/>
      <c r="AD45" s="118"/>
      <c r="AE45" s="114"/>
      <c r="AF45" s="801"/>
      <c r="AG45" s="692"/>
      <c r="AH45" s="344">
        <f t="shared" si="46"/>
        <v>1.3333333333333334E-4</v>
      </c>
      <c r="AI45" s="741">
        <f t="shared" si="47"/>
        <v>2.7733333333333331E-5</v>
      </c>
      <c r="AJ45" s="1140"/>
      <c r="AK45" s="138"/>
      <c r="AL45" s="122"/>
      <c r="AM45" s="122"/>
      <c r="AN45" s="120"/>
      <c r="AO45" s="353"/>
      <c r="AP45" s="138">
        <v>7.43</v>
      </c>
      <c r="AQ45" s="121">
        <v>18.899999999999999</v>
      </c>
      <c r="AR45" s="353"/>
      <c r="AS45" s="777"/>
      <c r="AT45" s="353"/>
      <c r="AU45" s="117">
        <v>12.4</v>
      </c>
      <c r="AV45" s="123">
        <v>7.62</v>
      </c>
      <c r="AW45" s="118"/>
      <c r="AX45" s="118"/>
      <c r="AY45" s="340"/>
      <c r="AZ45" s="124">
        <v>0.3</v>
      </c>
      <c r="BA45" s="608"/>
      <c r="BB45" s="360"/>
      <c r="BC45" s="1516">
        <v>458.66293999999994</v>
      </c>
      <c r="BD45" s="1529">
        <v>0</v>
      </c>
      <c r="BE45" s="1530">
        <f t="shared" si="20"/>
        <v>343997.20499999996</v>
      </c>
      <c r="BF45" s="1538">
        <f t="shared" si="21"/>
        <v>5951.5087370242209</v>
      </c>
      <c r="BG45" s="1524"/>
      <c r="BH45" s="653"/>
      <c r="BI45" s="353"/>
      <c r="BJ45" s="123">
        <v>7.42</v>
      </c>
      <c r="BK45" s="118">
        <v>4740</v>
      </c>
      <c r="BL45" s="117">
        <v>16.600000000000001</v>
      </c>
      <c r="BM45" s="784">
        <f t="shared" si="22"/>
        <v>49.800000000000004</v>
      </c>
      <c r="BN45" s="117">
        <v>5.2</v>
      </c>
      <c r="BO45" s="117">
        <v>2.7</v>
      </c>
      <c r="BP45" s="117"/>
      <c r="BQ45" s="1220"/>
      <c r="BR45" s="131"/>
      <c r="BS45" s="131"/>
      <c r="BT45" s="131"/>
      <c r="BU45" s="132"/>
      <c r="BV45" s="364">
        <f t="shared" si="0"/>
        <v>0</v>
      </c>
      <c r="BW45" s="343"/>
      <c r="BX45" s="340"/>
      <c r="BY45" s="340">
        <f>1-BN45/AA45</f>
        <v>0.91003460207612452</v>
      </c>
      <c r="BZ45" s="1145">
        <f>1-BL45/W45</f>
        <v>0.16582914572864305</v>
      </c>
      <c r="CA45" s="133">
        <v>2880</v>
      </c>
      <c r="CB45" s="114"/>
      <c r="CC45" s="126"/>
      <c r="CD45" s="353"/>
      <c r="CE45" s="108"/>
      <c r="CF45" s="353"/>
      <c r="CG45" s="134"/>
      <c r="CH45" s="346"/>
      <c r="CI45" s="251"/>
      <c r="CJ45" s="348"/>
      <c r="CK45" s="123">
        <v>7.48</v>
      </c>
      <c r="CL45" s="240">
        <v>14.4</v>
      </c>
      <c r="CM45" s="109"/>
      <c r="CN45" s="109"/>
      <c r="CO45" s="109"/>
      <c r="CP45" s="131">
        <f t="shared" si="24"/>
        <v>1.3200000000000007E-2</v>
      </c>
      <c r="CQ45" s="1145">
        <f>1-CL45/BL45</f>
        <v>0.1325301204819278</v>
      </c>
      <c r="CR45" s="1372">
        <f t="shared" si="14"/>
        <v>2</v>
      </c>
      <c r="CS45" s="353"/>
      <c r="CT45" s="135"/>
      <c r="CU45" s="135"/>
      <c r="CV45" s="340"/>
      <c r="CW45" s="135"/>
      <c r="CX45" s="348"/>
      <c r="CY45" s="334"/>
      <c r="CZ45" s="123"/>
      <c r="DA45" s="117"/>
      <c r="DB45" s="340"/>
      <c r="DC45" s="109"/>
      <c r="DD45" s="610"/>
      <c r="DE45" s="353"/>
      <c r="DF45" s="842">
        <v>7.43</v>
      </c>
      <c r="DG45" s="117">
        <v>4.3</v>
      </c>
      <c r="DH45" s="838">
        <f t="shared" si="26"/>
        <v>12.899999999999999</v>
      </c>
      <c r="DI45" s="338"/>
      <c r="DJ45" s="1155">
        <f>1-DG45/CL45</f>
        <v>0.70138888888888884</v>
      </c>
      <c r="DK45" s="1342"/>
      <c r="DL45" s="1292">
        <f t="shared" si="17"/>
        <v>0.49919999999999998</v>
      </c>
      <c r="DM45" s="1347"/>
      <c r="DN45" s="1350"/>
      <c r="DO45" s="134"/>
      <c r="DP45" s="1148"/>
      <c r="DQ45" s="133"/>
      <c r="DR45" s="134"/>
      <c r="DS45" s="770"/>
      <c r="DT45" s="137">
        <v>0</v>
      </c>
      <c r="DU45" s="343">
        <v>7.29</v>
      </c>
      <c r="DV45" s="123">
        <v>7.43</v>
      </c>
      <c r="DW45" s="127">
        <v>4400</v>
      </c>
      <c r="DX45" s="117">
        <v>8.4</v>
      </c>
      <c r="DY45" s="135">
        <v>36</v>
      </c>
      <c r="DZ45" s="671">
        <v>21</v>
      </c>
      <c r="EA45" s="632">
        <v>0.7</v>
      </c>
      <c r="EB45" s="665">
        <v>0.27</v>
      </c>
      <c r="EC45" s="1483"/>
      <c r="ED45" s="141">
        <v>4.0999999999999996</v>
      </c>
      <c r="EE45" s="667">
        <v>4.3</v>
      </c>
      <c r="EF45" s="139">
        <v>0.02</v>
      </c>
      <c r="EG45" s="665">
        <v>0.02</v>
      </c>
      <c r="EH45" s="140">
        <v>9</v>
      </c>
      <c r="EI45" s="1118"/>
      <c r="EJ45" s="1118"/>
      <c r="EK45" s="142">
        <v>2</v>
      </c>
      <c r="EL45" s="353"/>
      <c r="EM45" s="354">
        <f>1-DX45/W45</f>
        <v>0.57788944723618085</v>
      </c>
      <c r="EN45" s="354">
        <f>1-DY45/X45</f>
        <v>0.65384615384615385</v>
      </c>
      <c r="EO45" s="355">
        <f>1-EA45/Y45</f>
        <v>0.98309178743961356</v>
      </c>
      <c r="EP45" s="339">
        <f>1-ED45/AA45</f>
        <v>0.9290657439446367</v>
      </c>
      <c r="EQ45" s="1250"/>
    </row>
    <row r="46" spans="1:147" s="188" customFormat="1" ht="15" customHeight="1" x14ac:dyDescent="0.15">
      <c r="A46" s="146">
        <v>43870</v>
      </c>
      <c r="B46" s="147">
        <f>企业!B350</f>
        <v>65</v>
      </c>
      <c r="C46" s="869">
        <v>7.23</v>
      </c>
      <c r="D46" s="149"/>
      <c r="E46" s="150">
        <v>8.6</v>
      </c>
      <c r="F46" s="929"/>
      <c r="G46" s="651">
        <v>0.5</v>
      </c>
      <c r="H46" s="152"/>
      <c r="I46" s="153"/>
      <c r="J46" s="154"/>
      <c r="K46" s="626"/>
      <c r="L46" s="155"/>
      <c r="M46" s="832"/>
      <c r="N46" s="827"/>
      <c r="O46" s="156"/>
      <c r="P46" s="393"/>
      <c r="Q46" s="156"/>
      <c r="R46" s="684"/>
      <c r="S46" s="171"/>
      <c r="T46" s="157">
        <v>65</v>
      </c>
      <c r="U46" s="153"/>
      <c r="V46" s="158"/>
      <c r="W46" s="159"/>
      <c r="X46" s="159"/>
      <c r="Y46" s="811"/>
      <c r="Z46" s="1235"/>
      <c r="AA46" s="160"/>
      <c r="AB46" s="161"/>
      <c r="AC46" s="151"/>
      <c r="AD46" s="162"/>
      <c r="AE46" s="156"/>
      <c r="AF46" s="802"/>
      <c r="AG46" s="152"/>
      <c r="AH46" s="327">
        <f t="shared" si="46"/>
        <v>4.3333333333333331E-3</v>
      </c>
      <c r="AI46" s="660">
        <f t="shared" si="47"/>
        <v>0</v>
      </c>
      <c r="AJ46" s="1141"/>
      <c r="AK46" s="148"/>
      <c r="AL46" s="167"/>
      <c r="AM46" s="167"/>
      <c r="AN46" s="165"/>
      <c r="AO46" s="150"/>
      <c r="AP46" s="148"/>
      <c r="AQ46" s="166"/>
      <c r="AR46" s="150"/>
      <c r="AS46" s="778"/>
      <c r="AT46" s="150"/>
      <c r="AU46" s="161">
        <v>12.4</v>
      </c>
      <c r="AV46" s="153"/>
      <c r="AW46" s="162"/>
      <c r="AX46" s="162"/>
      <c r="AY46" s="170"/>
      <c r="AZ46" s="170"/>
      <c r="BA46" s="175"/>
      <c r="BB46" s="172"/>
      <c r="BC46" s="1517">
        <v>429.99650624999998</v>
      </c>
      <c r="BD46" s="827">
        <v>0</v>
      </c>
      <c r="BE46" s="1530">
        <f t="shared" si="20"/>
        <v>9922.9962980769214</v>
      </c>
      <c r="BF46" s="1538"/>
      <c r="BG46" s="651"/>
      <c r="BH46" s="651"/>
      <c r="BI46" s="150"/>
      <c r="BJ46" s="168"/>
      <c r="BK46" s="162"/>
      <c r="BL46" s="161"/>
      <c r="BM46" s="785"/>
      <c r="BN46" s="161"/>
      <c r="BO46" s="161"/>
      <c r="BP46" s="161"/>
      <c r="BQ46" s="1221"/>
      <c r="BR46" s="174"/>
      <c r="BS46" s="174"/>
      <c r="BT46" s="174"/>
      <c r="BU46" s="175"/>
      <c r="BV46" s="248">
        <f t="shared" si="0"/>
        <v>0</v>
      </c>
      <c r="BW46" s="168"/>
      <c r="BX46" s="170"/>
      <c r="BY46" s="170"/>
      <c r="BZ46" s="1146"/>
      <c r="CA46" s="177">
        <v>2880</v>
      </c>
      <c r="CB46" s="156"/>
      <c r="CC46" s="171"/>
      <c r="CD46" s="150"/>
      <c r="CE46" s="150"/>
      <c r="CF46" s="150"/>
      <c r="CG46" s="178"/>
      <c r="CH46" s="390"/>
      <c r="CI46" s="256"/>
      <c r="CJ46" s="161"/>
      <c r="CK46" s="168"/>
      <c r="CL46" s="246"/>
      <c r="CM46" s="151"/>
      <c r="CN46" s="151"/>
      <c r="CO46" s="151"/>
      <c r="CP46" s="131">
        <f t="shared" si="24"/>
        <v>0</v>
      </c>
      <c r="CQ46" s="1146"/>
      <c r="CR46" s="1372">
        <f t="shared" si="14"/>
        <v>65</v>
      </c>
      <c r="CS46" s="150"/>
      <c r="CT46" s="180"/>
      <c r="CU46" s="180"/>
      <c r="CV46" s="170"/>
      <c r="CW46" s="180"/>
      <c r="CX46" s="161"/>
      <c r="CY46" s="151"/>
      <c r="CZ46" s="168"/>
      <c r="DA46" s="161"/>
      <c r="DB46" s="170"/>
      <c r="DC46" s="151"/>
      <c r="DD46" s="181"/>
      <c r="DE46" s="150"/>
      <c r="DF46" s="843"/>
      <c r="DG46" s="161"/>
      <c r="DH46" s="839"/>
      <c r="DI46" s="179"/>
      <c r="DJ46" s="1156"/>
      <c r="DK46" s="1343"/>
      <c r="DL46" s="1293">
        <f t="shared" si="17"/>
        <v>0.49919999999999998</v>
      </c>
      <c r="DM46" s="1293"/>
      <c r="DN46" s="178"/>
      <c r="DO46" s="178"/>
      <c r="DP46" s="1147"/>
      <c r="DQ46" s="177"/>
      <c r="DR46" s="178"/>
      <c r="DS46" s="756"/>
      <c r="DT46" s="157">
        <v>0</v>
      </c>
      <c r="DU46" s="168">
        <v>7.31</v>
      </c>
      <c r="DV46" s="168"/>
      <c r="DW46" s="173"/>
      <c r="DX46" s="161"/>
      <c r="DY46" s="180"/>
      <c r="DZ46" s="698">
        <v>19</v>
      </c>
      <c r="EA46" s="633"/>
      <c r="EB46" s="182">
        <v>0.06</v>
      </c>
      <c r="EC46" s="1484"/>
      <c r="ED46" s="184"/>
      <c r="EE46" s="184">
        <v>4.5</v>
      </c>
      <c r="EF46" s="182"/>
      <c r="EG46" s="182">
        <v>0.02</v>
      </c>
      <c r="EH46" s="183"/>
      <c r="EI46" s="1119"/>
      <c r="EJ46" s="1119"/>
      <c r="EK46" s="185"/>
      <c r="EL46" s="150"/>
      <c r="EM46" s="186"/>
      <c r="EN46" s="186"/>
      <c r="EO46" s="187"/>
      <c r="EP46" s="169"/>
      <c r="EQ46" s="1298"/>
    </row>
    <row r="47" spans="1:147" s="143" customFormat="1" ht="15" customHeight="1" x14ac:dyDescent="0.15">
      <c r="A47" s="105">
        <v>43871</v>
      </c>
      <c r="B47" s="335">
        <f>企业!B351</f>
        <v>115</v>
      </c>
      <c r="C47" s="868">
        <v>7.26</v>
      </c>
      <c r="D47" s="652"/>
      <c r="E47" s="353">
        <v>8.3000000000000007</v>
      </c>
      <c r="F47" s="928"/>
      <c r="G47" s="653">
        <v>0.5</v>
      </c>
      <c r="H47" s="136"/>
      <c r="I47" s="123"/>
      <c r="J47" s="134"/>
      <c r="K47" s="135"/>
      <c r="L47" s="114"/>
      <c r="M47" s="831"/>
      <c r="N47" s="392"/>
      <c r="O47" s="114"/>
      <c r="P47" s="392"/>
      <c r="Q47" s="114"/>
      <c r="R47" s="683"/>
      <c r="S47" s="607"/>
      <c r="T47" s="137">
        <v>115</v>
      </c>
      <c r="U47" s="123"/>
      <c r="V47" s="112"/>
      <c r="W47" s="109"/>
      <c r="X47" s="109"/>
      <c r="Y47" s="810"/>
      <c r="Z47" s="1234"/>
      <c r="AA47" s="117"/>
      <c r="AB47" s="117"/>
      <c r="AC47" s="109"/>
      <c r="AD47" s="118"/>
      <c r="AE47" s="114"/>
      <c r="AF47" s="801"/>
      <c r="AG47" s="692"/>
      <c r="AH47" s="344">
        <f t="shared" si="46"/>
        <v>7.6666666666666662E-3</v>
      </c>
      <c r="AI47" s="741">
        <f t="shared" si="47"/>
        <v>0</v>
      </c>
      <c r="AJ47" s="1140"/>
      <c r="AK47" s="138"/>
      <c r="AL47" s="122"/>
      <c r="AM47" s="122"/>
      <c r="AN47" s="120"/>
      <c r="AO47" s="353"/>
      <c r="AP47" s="138"/>
      <c r="AQ47" s="121"/>
      <c r="AR47" s="353"/>
      <c r="AS47" s="777"/>
      <c r="AT47" s="353"/>
      <c r="AU47" s="117">
        <v>12.4</v>
      </c>
      <c r="AV47" s="123"/>
      <c r="AW47" s="118"/>
      <c r="AX47" s="118"/>
      <c r="AY47" s="340"/>
      <c r="AZ47" s="124"/>
      <c r="BA47" s="608"/>
      <c r="BB47" s="360"/>
      <c r="BC47" s="1516">
        <v>802.66014500000006</v>
      </c>
      <c r="BD47" s="1529">
        <v>100</v>
      </c>
      <c r="BE47" s="1530">
        <f t="shared" si="20"/>
        <v>11396.436673913044</v>
      </c>
      <c r="BF47" s="1538"/>
      <c r="BG47" s="1524"/>
      <c r="BH47" s="653"/>
      <c r="BI47" s="353"/>
      <c r="BJ47" s="123"/>
      <c r="BK47" s="118"/>
      <c r="BL47" s="117"/>
      <c r="BM47" s="784"/>
      <c r="BN47" s="117"/>
      <c r="BO47" s="117"/>
      <c r="BP47" s="117"/>
      <c r="BQ47" s="1220"/>
      <c r="BR47" s="131"/>
      <c r="BS47" s="131"/>
      <c r="BT47" s="131"/>
      <c r="BU47" s="132"/>
      <c r="BV47" s="364">
        <f t="shared" si="0"/>
        <v>0</v>
      </c>
      <c r="BW47" s="343"/>
      <c r="BX47" s="340"/>
      <c r="BY47" s="340"/>
      <c r="BZ47" s="1145"/>
      <c r="CA47" s="133">
        <v>2880</v>
      </c>
      <c r="CB47" s="114"/>
      <c r="CC47" s="126"/>
      <c r="CD47" s="353"/>
      <c r="CE47" s="108"/>
      <c r="CF47" s="353"/>
      <c r="CG47" s="134"/>
      <c r="CH47" s="346"/>
      <c r="CI47" s="251"/>
      <c r="CJ47" s="348"/>
      <c r="CK47" s="123"/>
      <c r="CL47" s="240"/>
      <c r="CM47" s="109"/>
      <c r="CN47" s="109"/>
      <c r="CO47" s="109"/>
      <c r="CP47" s="131">
        <f t="shared" si="24"/>
        <v>0</v>
      </c>
      <c r="CQ47" s="1145"/>
      <c r="CR47" s="1372">
        <f t="shared" si="14"/>
        <v>115</v>
      </c>
      <c r="CS47" s="353"/>
      <c r="CT47" s="135">
        <v>16</v>
      </c>
      <c r="CU47" s="135"/>
      <c r="CV47" s="340">
        <f t="shared" si="45"/>
        <v>0.2</v>
      </c>
      <c r="CW47" s="135">
        <v>100</v>
      </c>
      <c r="CX47" s="348">
        <f t="shared" si="34"/>
        <v>6.25</v>
      </c>
      <c r="CY47" s="334"/>
      <c r="CZ47" s="123"/>
      <c r="DA47" s="117"/>
      <c r="DB47" s="340"/>
      <c r="DC47" s="109"/>
      <c r="DD47" s="610"/>
      <c r="DE47" s="353"/>
      <c r="DF47" s="842"/>
      <c r="DG47" s="117"/>
      <c r="DH47" s="838"/>
      <c r="DI47" s="338"/>
      <c r="DJ47" s="1155"/>
      <c r="DK47" s="1342"/>
      <c r="DL47" s="1292">
        <f t="shared" si="17"/>
        <v>0.49919999999999998</v>
      </c>
      <c r="DM47" s="1347"/>
      <c r="DN47" s="1350"/>
      <c r="DO47" s="134"/>
      <c r="DP47" s="1148"/>
      <c r="DQ47" s="133"/>
      <c r="DR47" s="134"/>
      <c r="DS47" s="770"/>
      <c r="DT47" s="137">
        <v>0</v>
      </c>
      <c r="DU47" s="343">
        <v>7.28</v>
      </c>
      <c r="DV47" s="123"/>
      <c r="DW47" s="127"/>
      <c r="DX47" s="117"/>
      <c r="DY47" s="135"/>
      <c r="DZ47" s="671">
        <v>18</v>
      </c>
      <c r="EA47" s="632"/>
      <c r="EB47" s="665">
        <v>0.06</v>
      </c>
      <c r="EC47" s="1483"/>
      <c r="ED47" s="141"/>
      <c r="EE47" s="667">
        <v>4.3</v>
      </c>
      <c r="EF47" s="139"/>
      <c r="EG47" s="665">
        <v>0.02</v>
      </c>
      <c r="EH47" s="140"/>
      <c r="EI47" s="1118"/>
      <c r="EJ47" s="1118"/>
      <c r="EK47" s="142"/>
      <c r="EL47" s="353"/>
      <c r="EM47" s="354"/>
      <c r="EN47" s="354"/>
      <c r="EO47" s="355"/>
      <c r="EP47" s="339"/>
      <c r="EQ47" s="1250"/>
    </row>
    <row r="48" spans="1:147" s="143" customFormat="1" ht="15" customHeight="1" x14ac:dyDescent="0.15">
      <c r="A48" s="105">
        <v>43872</v>
      </c>
      <c r="B48" s="335">
        <f>企业!B352</f>
        <v>197</v>
      </c>
      <c r="C48" s="868">
        <v>7.3</v>
      </c>
      <c r="D48" s="652"/>
      <c r="E48" s="353">
        <v>7.6</v>
      </c>
      <c r="F48" s="928"/>
      <c r="G48" s="653">
        <v>0.5</v>
      </c>
      <c r="H48" s="136"/>
      <c r="I48" s="123"/>
      <c r="J48" s="134"/>
      <c r="K48" s="135"/>
      <c r="L48" s="114"/>
      <c r="M48" s="831"/>
      <c r="N48" s="392"/>
      <c r="O48" s="114"/>
      <c r="P48" s="392"/>
      <c r="Q48" s="114"/>
      <c r="R48" s="683"/>
      <c r="S48" s="607"/>
      <c r="T48" s="137">
        <v>197</v>
      </c>
      <c r="U48" s="123"/>
      <c r="V48" s="112"/>
      <c r="W48" s="109"/>
      <c r="X48" s="109"/>
      <c r="Y48" s="810"/>
      <c r="Z48" s="1234"/>
      <c r="AA48" s="117"/>
      <c r="AB48" s="117"/>
      <c r="AC48" s="109"/>
      <c r="AD48" s="118"/>
      <c r="AE48" s="114"/>
      <c r="AF48" s="801"/>
      <c r="AG48" s="692"/>
      <c r="AH48" s="344">
        <f t="shared" si="46"/>
        <v>1.3133333333333334E-2</v>
      </c>
      <c r="AI48" s="741">
        <f t="shared" si="47"/>
        <v>0</v>
      </c>
      <c r="AJ48" s="1140"/>
      <c r="AK48" s="138"/>
      <c r="AL48" s="122"/>
      <c r="AM48" s="122"/>
      <c r="AN48" s="120"/>
      <c r="AO48" s="353"/>
      <c r="AP48" s="138"/>
      <c r="AQ48" s="121"/>
      <c r="AR48" s="353">
        <f>3750/T48</f>
        <v>19.035532994923859</v>
      </c>
      <c r="AS48" s="777"/>
      <c r="AT48" s="353">
        <f>7500/T48</f>
        <v>38.071065989847718</v>
      </c>
      <c r="AU48" s="117">
        <v>12.4</v>
      </c>
      <c r="AV48" s="123"/>
      <c r="AW48" s="118"/>
      <c r="AX48" s="118"/>
      <c r="AY48" s="340"/>
      <c r="AZ48" s="124"/>
      <c r="BA48" s="608"/>
      <c r="BB48" s="360">
        <f>2812.5/T48</f>
        <v>14.276649746192893</v>
      </c>
      <c r="BC48" s="1516">
        <v>343.99720499999995</v>
      </c>
      <c r="BD48" s="1529">
        <v>0</v>
      </c>
      <c r="BE48" s="1530">
        <f t="shared" si="20"/>
        <v>2619.2680583756342</v>
      </c>
      <c r="BF48" s="1538"/>
      <c r="BG48" s="1524"/>
      <c r="BH48" s="653">
        <f>4687.5/T48</f>
        <v>23.794416243654823</v>
      </c>
      <c r="BI48" s="353">
        <f>3165/T48</f>
        <v>16.065989847715738</v>
      </c>
      <c r="BJ48" s="123"/>
      <c r="BK48" s="118"/>
      <c r="BL48" s="117"/>
      <c r="BM48" s="784"/>
      <c r="BN48" s="117"/>
      <c r="BO48" s="117"/>
      <c r="BP48" s="117"/>
      <c r="BQ48" s="1220"/>
      <c r="BR48" s="131"/>
      <c r="BS48" s="131"/>
      <c r="BT48" s="131"/>
      <c r="BU48" s="132"/>
      <c r="BV48" s="364">
        <f t="shared" si="0"/>
        <v>111.24365482233503</v>
      </c>
      <c r="BW48" s="343">
        <f>X48/1000/BV48</f>
        <v>0</v>
      </c>
      <c r="BX48" s="340">
        <f t="shared" si="23"/>
        <v>0</v>
      </c>
      <c r="BY48" s="340"/>
      <c r="BZ48" s="1145"/>
      <c r="CA48" s="133">
        <v>2880</v>
      </c>
      <c r="CB48" s="114"/>
      <c r="CC48" s="126"/>
      <c r="CD48" s="353">
        <f>2659/T48</f>
        <v>13.49746192893401</v>
      </c>
      <c r="CE48" s="108"/>
      <c r="CF48" s="353"/>
      <c r="CG48" s="134"/>
      <c r="CH48" s="346"/>
      <c r="CI48" s="251"/>
      <c r="CJ48" s="348"/>
      <c r="CK48" s="123"/>
      <c r="CL48" s="240"/>
      <c r="CM48" s="109"/>
      <c r="CN48" s="109"/>
      <c r="CO48" s="109"/>
      <c r="CP48" s="131">
        <f t="shared" si="24"/>
        <v>0</v>
      </c>
      <c r="CQ48" s="1145"/>
      <c r="CR48" s="1372">
        <f t="shared" si="14"/>
        <v>197</v>
      </c>
      <c r="CS48" s="353">
        <f>24*844/T48</f>
        <v>102.82233502538071</v>
      </c>
      <c r="CT48" s="135"/>
      <c r="CU48" s="135"/>
      <c r="CV48" s="340"/>
      <c r="CW48" s="135"/>
      <c r="CX48" s="348"/>
      <c r="CY48" s="334"/>
      <c r="CZ48" s="123"/>
      <c r="DA48" s="117"/>
      <c r="DB48" s="340"/>
      <c r="DC48" s="109"/>
      <c r="DD48" s="610"/>
      <c r="DE48" s="353">
        <f>24*1250/T48</f>
        <v>152.28426395939087</v>
      </c>
      <c r="DF48" s="842"/>
      <c r="DG48" s="117"/>
      <c r="DH48" s="838"/>
      <c r="DI48" s="338"/>
      <c r="DJ48" s="1155"/>
      <c r="DK48" s="1342"/>
      <c r="DL48" s="1292">
        <f t="shared" si="17"/>
        <v>0.49919999999999998</v>
      </c>
      <c r="DM48" s="1347"/>
      <c r="DN48" s="1350"/>
      <c r="DO48" s="134"/>
      <c r="DP48" s="1148"/>
      <c r="DQ48" s="133"/>
      <c r="DR48" s="134"/>
      <c r="DS48" s="770"/>
      <c r="DT48" s="137">
        <v>480</v>
      </c>
      <c r="DU48" s="343">
        <v>7.29</v>
      </c>
      <c r="DV48" s="123"/>
      <c r="DW48" s="127"/>
      <c r="DX48" s="117"/>
      <c r="DY48" s="135"/>
      <c r="DZ48" s="671">
        <v>27</v>
      </c>
      <c r="EA48" s="632"/>
      <c r="EB48" s="665">
        <v>0.14000000000000001</v>
      </c>
      <c r="EC48" s="1483"/>
      <c r="ED48" s="141"/>
      <c r="EE48" s="667">
        <v>4.3</v>
      </c>
      <c r="EF48" s="139"/>
      <c r="EG48" s="665">
        <v>0.02</v>
      </c>
      <c r="EH48" s="140"/>
      <c r="EI48" s="1118"/>
      <c r="EJ48" s="1118"/>
      <c r="EK48" s="142"/>
      <c r="EL48" s="353">
        <f>AJ48+BV48+CD48+CS48/24+DE48/24+DL48/24+DQ48/24</f>
        <v>135.39135837563452</v>
      </c>
      <c r="EM48" s="354"/>
      <c r="EN48" s="354"/>
      <c r="EO48" s="355"/>
      <c r="EP48" s="339"/>
      <c r="EQ48" s="1250"/>
    </row>
    <row r="49" spans="1:147" s="143" customFormat="1" ht="15" customHeight="1" x14ac:dyDescent="0.15">
      <c r="A49" s="105">
        <v>43873</v>
      </c>
      <c r="B49" s="335">
        <f>企业!B353</f>
        <v>138</v>
      </c>
      <c r="C49" s="868">
        <v>7.33</v>
      </c>
      <c r="D49" s="652"/>
      <c r="E49" s="353">
        <v>7.4</v>
      </c>
      <c r="F49" s="928"/>
      <c r="G49" s="653">
        <v>0.5</v>
      </c>
      <c r="H49" s="136"/>
      <c r="I49" s="123"/>
      <c r="J49" s="134"/>
      <c r="K49" s="135"/>
      <c r="L49" s="114"/>
      <c r="M49" s="831"/>
      <c r="N49" s="392"/>
      <c r="O49" s="114"/>
      <c r="P49" s="392"/>
      <c r="Q49" s="114"/>
      <c r="R49" s="683"/>
      <c r="S49" s="607"/>
      <c r="T49" s="137">
        <v>138</v>
      </c>
      <c r="U49" s="123"/>
      <c r="V49" s="112"/>
      <c r="W49" s="109"/>
      <c r="X49" s="109"/>
      <c r="Y49" s="810"/>
      <c r="Z49" s="1234"/>
      <c r="AA49" s="117"/>
      <c r="AB49" s="117"/>
      <c r="AC49" s="109"/>
      <c r="AD49" s="118"/>
      <c r="AE49" s="114"/>
      <c r="AF49" s="801"/>
      <c r="AG49" s="692"/>
      <c r="AH49" s="344">
        <f t="shared" si="46"/>
        <v>9.1999999999999998E-3</v>
      </c>
      <c r="AI49" s="741">
        <f t="shared" si="47"/>
        <v>0</v>
      </c>
      <c r="AJ49" s="1140"/>
      <c r="AK49" s="138"/>
      <c r="AL49" s="122"/>
      <c r="AM49" s="122"/>
      <c r="AN49" s="120"/>
      <c r="AO49" s="353"/>
      <c r="AP49" s="138"/>
      <c r="AQ49" s="121"/>
      <c r="AR49" s="353"/>
      <c r="AS49" s="777"/>
      <c r="AT49" s="353"/>
      <c r="AU49" s="117">
        <v>12.4</v>
      </c>
      <c r="AV49" s="123"/>
      <c r="AW49" s="118"/>
      <c r="AX49" s="118"/>
      <c r="AY49" s="340"/>
      <c r="AZ49" s="124"/>
      <c r="BA49" s="608"/>
      <c r="BB49" s="360"/>
      <c r="BC49" s="1516">
        <v>429.99650624999998</v>
      </c>
      <c r="BD49" s="1529">
        <v>0</v>
      </c>
      <c r="BE49" s="1530">
        <f t="shared" si="20"/>
        <v>4673.8750679347822</v>
      </c>
      <c r="BF49" s="1538"/>
      <c r="BG49" s="1524"/>
      <c r="BH49" s="653"/>
      <c r="BI49" s="353"/>
      <c r="BJ49" s="123"/>
      <c r="BK49" s="118"/>
      <c r="BL49" s="117"/>
      <c r="BM49" s="784"/>
      <c r="BN49" s="117"/>
      <c r="BO49" s="117"/>
      <c r="BP49" s="117"/>
      <c r="BQ49" s="1220"/>
      <c r="BR49" s="131"/>
      <c r="BS49" s="131"/>
      <c r="BT49" s="131"/>
      <c r="BU49" s="132"/>
      <c r="BV49" s="364">
        <f t="shared" si="0"/>
        <v>0</v>
      </c>
      <c r="BW49" s="343"/>
      <c r="BX49" s="340"/>
      <c r="BY49" s="340"/>
      <c r="BZ49" s="1145"/>
      <c r="CA49" s="133">
        <v>2880</v>
      </c>
      <c r="CB49" s="114"/>
      <c r="CC49" s="126"/>
      <c r="CD49" s="353"/>
      <c r="CE49" s="108"/>
      <c r="CF49" s="353"/>
      <c r="CG49" s="134"/>
      <c r="CH49" s="346"/>
      <c r="CI49" s="251"/>
      <c r="CJ49" s="348"/>
      <c r="CK49" s="123"/>
      <c r="CL49" s="240"/>
      <c r="CM49" s="109"/>
      <c r="CN49" s="109"/>
      <c r="CO49" s="109"/>
      <c r="CP49" s="131">
        <f t="shared" si="24"/>
        <v>0</v>
      </c>
      <c r="CQ49" s="1145"/>
      <c r="CR49" s="1372">
        <f t="shared" si="14"/>
        <v>138</v>
      </c>
      <c r="CS49" s="353"/>
      <c r="CT49" s="135"/>
      <c r="CU49" s="135"/>
      <c r="CV49" s="340"/>
      <c r="CW49" s="135"/>
      <c r="CX49" s="348"/>
      <c r="CY49" s="334"/>
      <c r="CZ49" s="123"/>
      <c r="DA49" s="117"/>
      <c r="DB49" s="340"/>
      <c r="DC49" s="109"/>
      <c r="DD49" s="610"/>
      <c r="DE49" s="353"/>
      <c r="DF49" s="842"/>
      <c r="DG49" s="117"/>
      <c r="DH49" s="838"/>
      <c r="DI49" s="338"/>
      <c r="DJ49" s="1155"/>
      <c r="DK49" s="1342"/>
      <c r="DL49" s="1292">
        <f t="shared" si="17"/>
        <v>0.49919999999999998</v>
      </c>
      <c r="DM49" s="1347"/>
      <c r="DN49" s="1350"/>
      <c r="DO49" s="134"/>
      <c r="DP49" s="1148"/>
      <c r="DQ49" s="133"/>
      <c r="DR49" s="134"/>
      <c r="DS49" s="770"/>
      <c r="DT49" s="137">
        <v>8</v>
      </c>
      <c r="DU49" s="343">
        <v>7.38</v>
      </c>
      <c r="DV49" s="123"/>
      <c r="DW49" s="127"/>
      <c r="DX49" s="117"/>
      <c r="DY49" s="135"/>
      <c r="DZ49" s="671">
        <v>27</v>
      </c>
      <c r="EA49" s="632"/>
      <c r="EB49" s="665">
        <v>0.02</v>
      </c>
      <c r="EC49" s="1483"/>
      <c r="ED49" s="141"/>
      <c r="EE49" s="667">
        <v>4.3</v>
      </c>
      <c r="EF49" s="139"/>
      <c r="EG49" s="665">
        <v>0.02</v>
      </c>
      <c r="EH49" s="140"/>
      <c r="EI49" s="1118"/>
      <c r="EJ49" s="1118"/>
      <c r="EK49" s="142"/>
      <c r="EL49" s="353"/>
      <c r="EM49" s="354"/>
      <c r="EN49" s="354"/>
      <c r="EO49" s="355"/>
      <c r="EP49" s="339"/>
      <c r="EQ49" s="1250"/>
    </row>
    <row r="50" spans="1:147" s="143" customFormat="1" ht="15" customHeight="1" x14ac:dyDescent="0.15">
      <c r="A50" s="105">
        <v>43874</v>
      </c>
      <c r="B50" s="335">
        <f>企业!B354</f>
        <v>183</v>
      </c>
      <c r="C50" s="868">
        <v>7.35</v>
      </c>
      <c r="D50" s="652"/>
      <c r="E50" s="353">
        <v>7.4</v>
      </c>
      <c r="F50" s="928"/>
      <c r="G50" s="653">
        <v>0.5</v>
      </c>
      <c r="H50" s="136"/>
      <c r="I50" s="123"/>
      <c r="J50" s="134"/>
      <c r="K50" s="135"/>
      <c r="L50" s="114"/>
      <c r="M50" s="831"/>
      <c r="N50" s="392"/>
      <c r="O50" s="114"/>
      <c r="P50" s="392"/>
      <c r="Q50" s="114"/>
      <c r="R50" s="683"/>
      <c r="S50" s="607"/>
      <c r="T50" s="137">
        <v>183</v>
      </c>
      <c r="U50" s="123"/>
      <c r="V50" s="112"/>
      <c r="W50" s="109"/>
      <c r="X50" s="109"/>
      <c r="Y50" s="810"/>
      <c r="Z50" s="1234"/>
      <c r="AA50" s="117"/>
      <c r="AB50" s="117"/>
      <c r="AC50" s="109"/>
      <c r="AD50" s="118"/>
      <c r="AE50" s="114"/>
      <c r="AF50" s="801"/>
      <c r="AG50" s="692"/>
      <c r="AH50" s="344">
        <f t="shared" si="46"/>
        <v>1.2200000000000001E-2</v>
      </c>
      <c r="AI50" s="741">
        <f t="shared" si="47"/>
        <v>0</v>
      </c>
      <c r="AJ50" s="1140"/>
      <c r="AK50" s="138"/>
      <c r="AL50" s="122"/>
      <c r="AM50" s="122"/>
      <c r="AN50" s="120"/>
      <c r="AO50" s="353"/>
      <c r="AP50" s="138"/>
      <c r="AQ50" s="121"/>
      <c r="AR50" s="353"/>
      <c r="AS50" s="777"/>
      <c r="AT50" s="353"/>
      <c r="AU50" s="117">
        <v>12.4</v>
      </c>
      <c r="AV50" s="123"/>
      <c r="AW50" s="118"/>
      <c r="AX50" s="118"/>
      <c r="AY50" s="340"/>
      <c r="AZ50" s="124"/>
      <c r="BA50" s="608"/>
      <c r="BB50" s="360"/>
      <c r="BC50" s="1516">
        <v>372.66363875000002</v>
      </c>
      <c r="BD50" s="1529">
        <v>0</v>
      </c>
      <c r="BE50" s="1530">
        <f t="shared" si="20"/>
        <v>3054.6199897540992</v>
      </c>
      <c r="BF50" s="1538"/>
      <c r="BG50" s="1524"/>
      <c r="BH50" s="653"/>
      <c r="BI50" s="353"/>
      <c r="BJ50" s="123"/>
      <c r="BK50" s="118"/>
      <c r="BL50" s="117"/>
      <c r="BM50" s="784"/>
      <c r="BN50" s="117"/>
      <c r="BO50" s="117"/>
      <c r="BP50" s="117"/>
      <c r="BQ50" s="1220"/>
      <c r="BR50" s="131"/>
      <c r="BS50" s="131"/>
      <c r="BT50" s="131"/>
      <c r="BU50" s="132"/>
      <c r="BV50" s="364">
        <f t="shared" si="0"/>
        <v>0</v>
      </c>
      <c r="BW50" s="343"/>
      <c r="BX50" s="340"/>
      <c r="BY50" s="340"/>
      <c r="BZ50" s="1145"/>
      <c r="CA50" s="133">
        <v>2880</v>
      </c>
      <c r="CB50" s="114"/>
      <c r="CC50" s="126"/>
      <c r="CD50" s="353"/>
      <c r="CE50" s="108"/>
      <c r="CF50" s="353"/>
      <c r="CG50" s="134"/>
      <c r="CH50" s="346"/>
      <c r="CI50" s="251"/>
      <c r="CJ50" s="348"/>
      <c r="CK50" s="123"/>
      <c r="CL50" s="240"/>
      <c r="CM50" s="109"/>
      <c r="CN50" s="109"/>
      <c r="CO50" s="109"/>
      <c r="CP50" s="131">
        <f t="shared" si="24"/>
        <v>0</v>
      </c>
      <c r="CQ50" s="1145"/>
      <c r="CR50" s="1372">
        <f t="shared" si="14"/>
        <v>183</v>
      </c>
      <c r="CS50" s="353"/>
      <c r="CT50" s="135"/>
      <c r="CU50" s="135"/>
      <c r="CV50" s="340"/>
      <c r="CW50" s="135"/>
      <c r="CX50" s="348"/>
      <c r="CY50" s="334"/>
      <c r="CZ50" s="123"/>
      <c r="DA50" s="117"/>
      <c r="DB50" s="340"/>
      <c r="DC50" s="109"/>
      <c r="DD50" s="610"/>
      <c r="DE50" s="353"/>
      <c r="DF50" s="842"/>
      <c r="DG50" s="117"/>
      <c r="DH50" s="838"/>
      <c r="DI50" s="338"/>
      <c r="DJ50" s="1155"/>
      <c r="DK50" s="1342"/>
      <c r="DL50" s="1292">
        <f t="shared" si="17"/>
        <v>0.49919999999999998</v>
      </c>
      <c r="DM50" s="1347"/>
      <c r="DN50" s="1350"/>
      <c r="DO50" s="134"/>
      <c r="DP50" s="1148"/>
      <c r="DQ50" s="133"/>
      <c r="DR50" s="134"/>
      <c r="DS50" s="770"/>
      <c r="DT50" s="137">
        <v>0</v>
      </c>
      <c r="DU50" s="343">
        <v>7.37</v>
      </c>
      <c r="DV50" s="123"/>
      <c r="DW50" s="127"/>
      <c r="DX50" s="117"/>
      <c r="DY50" s="135"/>
      <c r="DZ50" s="671">
        <v>25</v>
      </c>
      <c r="EA50" s="632"/>
      <c r="EB50" s="665">
        <v>0.02</v>
      </c>
      <c r="EC50" s="1483"/>
      <c r="ED50" s="141"/>
      <c r="EE50" s="667">
        <v>4.0999999999999996</v>
      </c>
      <c r="EF50" s="139"/>
      <c r="EG50" s="665">
        <v>0.02</v>
      </c>
      <c r="EH50" s="140"/>
      <c r="EI50" s="1118"/>
      <c r="EJ50" s="1118"/>
      <c r="EK50" s="142"/>
      <c r="EL50" s="353"/>
      <c r="EM50" s="354"/>
      <c r="EN50" s="354"/>
      <c r="EO50" s="355"/>
      <c r="EP50" s="339"/>
      <c r="EQ50" s="1250"/>
    </row>
    <row r="51" spans="1:147" s="143" customFormat="1" ht="15" customHeight="1" x14ac:dyDescent="0.15">
      <c r="A51" s="105">
        <v>43875</v>
      </c>
      <c r="B51" s="335">
        <f>企业!B355</f>
        <v>259</v>
      </c>
      <c r="C51" s="868">
        <v>7.34</v>
      </c>
      <c r="D51" s="652"/>
      <c r="E51" s="353">
        <v>8.3000000000000007</v>
      </c>
      <c r="F51" s="928"/>
      <c r="G51" s="653">
        <v>0.5</v>
      </c>
      <c r="H51" s="136"/>
      <c r="I51" s="123"/>
      <c r="J51" s="134"/>
      <c r="K51" s="135"/>
      <c r="L51" s="114"/>
      <c r="M51" s="831"/>
      <c r="N51" s="392"/>
      <c r="O51" s="114"/>
      <c r="P51" s="392"/>
      <c r="Q51" s="114"/>
      <c r="R51" s="683"/>
      <c r="S51" s="607"/>
      <c r="T51" s="137">
        <v>259</v>
      </c>
      <c r="U51" s="123"/>
      <c r="V51" s="112"/>
      <c r="W51" s="109"/>
      <c r="X51" s="109"/>
      <c r="Y51" s="810"/>
      <c r="Z51" s="1234"/>
      <c r="AA51" s="117"/>
      <c r="AB51" s="117"/>
      <c r="AC51" s="109"/>
      <c r="AD51" s="118"/>
      <c r="AE51" s="114"/>
      <c r="AF51" s="801"/>
      <c r="AG51" s="692"/>
      <c r="AH51" s="344">
        <f t="shared" si="46"/>
        <v>1.7266666666666666E-2</v>
      </c>
      <c r="AI51" s="741">
        <f t="shared" si="47"/>
        <v>0</v>
      </c>
      <c r="AJ51" s="1140"/>
      <c r="AK51" s="138"/>
      <c r="AL51" s="122"/>
      <c r="AM51" s="122"/>
      <c r="AN51" s="120"/>
      <c r="AO51" s="353"/>
      <c r="AP51" s="138"/>
      <c r="AQ51" s="121"/>
      <c r="AR51" s="353"/>
      <c r="AS51" s="777"/>
      <c r="AT51" s="353"/>
      <c r="AU51" s="117">
        <v>12.4</v>
      </c>
      <c r="AV51" s="123"/>
      <c r="AW51" s="118"/>
      <c r="AX51" s="118"/>
      <c r="AY51" s="340"/>
      <c r="AZ51" s="124"/>
      <c r="BA51" s="608"/>
      <c r="BB51" s="360"/>
      <c r="BC51" s="1516">
        <v>458.66293999999994</v>
      </c>
      <c r="BD51" s="1529">
        <v>0</v>
      </c>
      <c r="BE51" s="1530">
        <f t="shared" si="20"/>
        <v>2656.3490733590729</v>
      </c>
      <c r="BF51" s="1538"/>
      <c r="BG51" s="1524"/>
      <c r="BH51" s="653"/>
      <c r="BI51" s="353"/>
      <c r="BJ51" s="123"/>
      <c r="BK51" s="118"/>
      <c r="BL51" s="117"/>
      <c r="BM51" s="784"/>
      <c r="BN51" s="117"/>
      <c r="BO51" s="117"/>
      <c r="BP51" s="117"/>
      <c r="BQ51" s="1220"/>
      <c r="BR51" s="131"/>
      <c r="BS51" s="131"/>
      <c r="BT51" s="131"/>
      <c r="BU51" s="132"/>
      <c r="BV51" s="364">
        <f t="shared" si="0"/>
        <v>0</v>
      </c>
      <c r="BW51" s="343"/>
      <c r="BX51" s="340"/>
      <c r="BY51" s="340"/>
      <c r="BZ51" s="1145"/>
      <c r="CA51" s="133">
        <v>2880</v>
      </c>
      <c r="CB51" s="114"/>
      <c r="CC51" s="126"/>
      <c r="CD51" s="353"/>
      <c r="CE51" s="108"/>
      <c r="CF51" s="353"/>
      <c r="CG51" s="134"/>
      <c r="CH51" s="346"/>
      <c r="CI51" s="251"/>
      <c r="CJ51" s="348"/>
      <c r="CK51" s="123"/>
      <c r="CL51" s="240"/>
      <c r="CM51" s="109"/>
      <c r="CN51" s="109"/>
      <c r="CO51" s="109"/>
      <c r="CP51" s="131">
        <f t="shared" si="24"/>
        <v>0</v>
      </c>
      <c r="CQ51" s="1145"/>
      <c r="CR51" s="1372">
        <f t="shared" si="14"/>
        <v>259</v>
      </c>
      <c r="CS51" s="353"/>
      <c r="CT51" s="135"/>
      <c r="CU51" s="135"/>
      <c r="CV51" s="340"/>
      <c r="CW51" s="135"/>
      <c r="CX51" s="348"/>
      <c r="CY51" s="334"/>
      <c r="CZ51" s="123"/>
      <c r="DA51" s="117"/>
      <c r="DB51" s="340"/>
      <c r="DC51" s="109"/>
      <c r="DD51" s="610"/>
      <c r="DE51" s="353"/>
      <c r="DF51" s="842"/>
      <c r="DG51" s="117"/>
      <c r="DH51" s="838"/>
      <c r="DI51" s="338"/>
      <c r="DJ51" s="1155"/>
      <c r="DK51" s="1342"/>
      <c r="DL51" s="1292">
        <f t="shared" si="17"/>
        <v>0.49919999999999998</v>
      </c>
      <c r="DM51" s="1347"/>
      <c r="DN51" s="1350"/>
      <c r="DO51" s="134"/>
      <c r="DP51" s="1148"/>
      <c r="DQ51" s="133"/>
      <c r="DR51" s="134"/>
      <c r="DS51" s="770"/>
      <c r="DT51" s="137">
        <v>0</v>
      </c>
      <c r="DU51" s="343">
        <v>7.23</v>
      </c>
      <c r="DV51" s="123"/>
      <c r="DW51" s="127"/>
      <c r="DX51" s="117"/>
      <c r="DY51" s="135"/>
      <c r="DZ51" s="671">
        <v>23</v>
      </c>
      <c r="EA51" s="632"/>
      <c r="EB51" s="665">
        <v>0.02</v>
      </c>
      <c r="EC51" s="1483"/>
      <c r="ED51" s="141"/>
      <c r="EE51" s="667">
        <v>4.2</v>
      </c>
      <c r="EF51" s="139"/>
      <c r="EG51" s="665">
        <v>0.02</v>
      </c>
      <c r="EH51" s="140"/>
      <c r="EI51" s="1118"/>
      <c r="EJ51" s="1118"/>
      <c r="EK51" s="142"/>
      <c r="EL51" s="353"/>
      <c r="EM51" s="354"/>
      <c r="EN51" s="354"/>
      <c r="EO51" s="355"/>
      <c r="EP51" s="339"/>
      <c r="EQ51" s="1250"/>
    </row>
    <row r="52" spans="1:147" s="143" customFormat="1" ht="15" customHeight="1" x14ac:dyDescent="0.15">
      <c r="A52" s="105">
        <v>43876</v>
      </c>
      <c r="B52" s="335">
        <f>企业!B356</f>
        <v>392</v>
      </c>
      <c r="C52" s="868">
        <v>7.36</v>
      </c>
      <c r="D52" s="652"/>
      <c r="E52" s="353">
        <v>8.1</v>
      </c>
      <c r="F52" s="928"/>
      <c r="G52" s="653">
        <v>0.5</v>
      </c>
      <c r="H52" s="136"/>
      <c r="I52" s="123"/>
      <c r="J52" s="134"/>
      <c r="K52" s="135"/>
      <c r="L52" s="114"/>
      <c r="M52" s="831"/>
      <c r="N52" s="392"/>
      <c r="O52" s="114"/>
      <c r="P52" s="392"/>
      <c r="Q52" s="114"/>
      <c r="R52" s="683"/>
      <c r="S52" s="607"/>
      <c r="T52" s="137">
        <v>392</v>
      </c>
      <c r="U52" s="123"/>
      <c r="V52" s="112"/>
      <c r="W52" s="109"/>
      <c r="X52" s="109"/>
      <c r="Y52" s="810"/>
      <c r="Z52" s="1234"/>
      <c r="AA52" s="117"/>
      <c r="AB52" s="117"/>
      <c r="AC52" s="109"/>
      <c r="AD52" s="118"/>
      <c r="AE52" s="114"/>
      <c r="AF52" s="801"/>
      <c r="AG52" s="692"/>
      <c r="AH52" s="344">
        <f t="shared" si="46"/>
        <v>2.6133333333333335E-2</v>
      </c>
      <c r="AI52" s="741">
        <f t="shared" si="47"/>
        <v>0</v>
      </c>
      <c r="AJ52" s="1140"/>
      <c r="AK52" s="138"/>
      <c r="AL52" s="122"/>
      <c r="AM52" s="122"/>
      <c r="AN52" s="120"/>
      <c r="AO52" s="353"/>
      <c r="AP52" s="138"/>
      <c r="AQ52" s="121"/>
      <c r="AR52" s="353"/>
      <c r="AS52" s="777"/>
      <c r="AT52" s="353"/>
      <c r="AU52" s="117">
        <v>12.4</v>
      </c>
      <c r="AV52" s="123"/>
      <c r="AW52" s="118"/>
      <c r="AX52" s="118"/>
      <c r="AY52" s="340"/>
      <c r="AZ52" s="124"/>
      <c r="BA52" s="608"/>
      <c r="BB52" s="360"/>
      <c r="BC52" s="1516">
        <v>257.99790374999992</v>
      </c>
      <c r="BD52" s="1529">
        <v>0</v>
      </c>
      <c r="BE52" s="1530">
        <f t="shared" si="20"/>
        <v>987.23687659438735</v>
      </c>
      <c r="BF52" s="1538"/>
      <c r="BG52" s="1524"/>
      <c r="BH52" s="653"/>
      <c r="BI52" s="353"/>
      <c r="BJ52" s="123"/>
      <c r="BK52" s="118"/>
      <c r="BL52" s="117"/>
      <c r="BM52" s="784"/>
      <c r="BN52" s="117"/>
      <c r="BO52" s="117"/>
      <c r="BP52" s="117"/>
      <c r="BQ52" s="1220"/>
      <c r="BR52" s="131"/>
      <c r="BS52" s="131"/>
      <c r="BT52" s="131"/>
      <c r="BU52" s="132"/>
      <c r="BV52" s="364">
        <f t="shared" si="0"/>
        <v>0</v>
      </c>
      <c r="BW52" s="343"/>
      <c r="BX52" s="340"/>
      <c r="BY52" s="340"/>
      <c r="BZ52" s="1145"/>
      <c r="CA52" s="133">
        <v>2880</v>
      </c>
      <c r="CB52" s="114"/>
      <c r="CC52" s="126"/>
      <c r="CD52" s="353"/>
      <c r="CE52" s="108"/>
      <c r="CF52" s="353"/>
      <c r="CG52" s="134"/>
      <c r="CH52" s="346"/>
      <c r="CI52" s="251"/>
      <c r="CJ52" s="348"/>
      <c r="CK52" s="123"/>
      <c r="CL52" s="240"/>
      <c r="CM52" s="109"/>
      <c r="CN52" s="109"/>
      <c r="CO52" s="109"/>
      <c r="CP52" s="131">
        <f t="shared" si="24"/>
        <v>0</v>
      </c>
      <c r="CQ52" s="1145"/>
      <c r="CR52" s="1372">
        <f t="shared" si="14"/>
        <v>392</v>
      </c>
      <c r="CS52" s="353"/>
      <c r="CT52" s="135"/>
      <c r="CU52" s="135"/>
      <c r="CV52" s="340"/>
      <c r="CW52" s="135"/>
      <c r="CX52" s="348"/>
      <c r="CY52" s="334"/>
      <c r="CZ52" s="123"/>
      <c r="DA52" s="117"/>
      <c r="DB52" s="340"/>
      <c r="DC52" s="109"/>
      <c r="DD52" s="610"/>
      <c r="DE52" s="353"/>
      <c r="DF52" s="842"/>
      <c r="DG52" s="117"/>
      <c r="DH52" s="838"/>
      <c r="DI52" s="338"/>
      <c r="DJ52" s="1155"/>
      <c r="DK52" s="1342"/>
      <c r="DL52" s="1292">
        <f t="shared" si="17"/>
        <v>0.49919999999999998</v>
      </c>
      <c r="DM52" s="1347"/>
      <c r="DN52" s="1350"/>
      <c r="DO52" s="134"/>
      <c r="DP52" s="1148"/>
      <c r="DQ52" s="133"/>
      <c r="DR52" s="134"/>
      <c r="DS52" s="770"/>
      <c r="DT52" s="137">
        <v>0</v>
      </c>
      <c r="DU52" s="343">
        <v>7.26</v>
      </c>
      <c r="DV52" s="123"/>
      <c r="DW52" s="127"/>
      <c r="DX52" s="117"/>
      <c r="DY52" s="135"/>
      <c r="DZ52" s="671">
        <v>24</v>
      </c>
      <c r="EA52" s="632"/>
      <c r="EB52" s="665">
        <v>0.02</v>
      </c>
      <c r="EC52" s="1483"/>
      <c r="ED52" s="141"/>
      <c r="EE52" s="667">
        <v>4.3</v>
      </c>
      <c r="EF52" s="139"/>
      <c r="EG52" s="665">
        <v>0.02</v>
      </c>
      <c r="EH52" s="140"/>
      <c r="EI52" s="1118"/>
      <c r="EJ52" s="1118"/>
      <c r="EK52" s="142"/>
      <c r="EL52" s="353"/>
      <c r="EM52" s="354"/>
      <c r="EN52" s="354"/>
      <c r="EO52" s="355"/>
      <c r="EP52" s="339"/>
      <c r="EQ52" s="1250"/>
    </row>
    <row r="53" spans="1:147" s="188" customFormat="1" ht="15" customHeight="1" x14ac:dyDescent="0.15">
      <c r="A53" s="146">
        <v>43877</v>
      </c>
      <c r="B53" s="147">
        <f>企业!B357</f>
        <v>393</v>
      </c>
      <c r="C53" s="869">
        <v>7.36</v>
      </c>
      <c r="D53" s="149"/>
      <c r="E53" s="150">
        <v>7.4</v>
      </c>
      <c r="F53" s="929"/>
      <c r="G53" s="651">
        <v>0.5</v>
      </c>
      <c r="H53" s="152"/>
      <c r="I53" s="153"/>
      <c r="J53" s="154"/>
      <c r="K53" s="626"/>
      <c r="L53" s="155"/>
      <c r="M53" s="832"/>
      <c r="N53" s="827"/>
      <c r="O53" s="156"/>
      <c r="P53" s="393"/>
      <c r="Q53" s="156"/>
      <c r="R53" s="684"/>
      <c r="S53" s="171"/>
      <c r="T53" s="157">
        <v>393</v>
      </c>
      <c r="U53" s="153">
        <v>7.71</v>
      </c>
      <c r="V53" s="158">
        <v>4230</v>
      </c>
      <c r="W53" s="159">
        <v>14.9</v>
      </c>
      <c r="X53" s="159">
        <v>76</v>
      </c>
      <c r="Y53" s="811">
        <v>36.200000000000003</v>
      </c>
      <c r="Z53" s="1235"/>
      <c r="AA53" s="160">
        <v>46.9</v>
      </c>
      <c r="AB53" s="161"/>
      <c r="AC53" s="151"/>
      <c r="AD53" s="162">
        <v>653.79999999999995</v>
      </c>
      <c r="AE53" s="156"/>
      <c r="AF53" s="802"/>
      <c r="AG53" s="152"/>
      <c r="AH53" s="327">
        <f t="shared" si="46"/>
        <v>2.6200000000000001E-2</v>
      </c>
      <c r="AI53" s="660">
        <f t="shared" si="47"/>
        <v>3.9823999999999997E-3</v>
      </c>
      <c r="AJ53" s="1141"/>
      <c r="AK53" s="148"/>
      <c r="AL53" s="167"/>
      <c r="AM53" s="167"/>
      <c r="AN53" s="165"/>
      <c r="AO53" s="150"/>
      <c r="AP53" s="148">
        <v>7.46</v>
      </c>
      <c r="AQ53" s="166">
        <v>19.100000000000001</v>
      </c>
      <c r="AR53" s="150"/>
      <c r="AS53" s="778"/>
      <c r="AT53" s="150"/>
      <c r="AU53" s="161">
        <v>12.4</v>
      </c>
      <c r="AV53" s="153"/>
      <c r="AW53" s="162"/>
      <c r="AX53" s="162"/>
      <c r="AY53" s="170"/>
      <c r="AZ53" s="170">
        <v>0.3</v>
      </c>
      <c r="BA53" s="175"/>
      <c r="BB53" s="172"/>
      <c r="BC53" s="1517">
        <v>429.99650624999998</v>
      </c>
      <c r="BD53" s="827">
        <v>0</v>
      </c>
      <c r="BE53" s="1530">
        <f t="shared" si="20"/>
        <v>1641.2080391221373</v>
      </c>
      <c r="BF53" s="1538">
        <f t="shared" si="21"/>
        <v>34.993774821367531</v>
      </c>
      <c r="BG53" s="651"/>
      <c r="BH53" s="651"/>
      <c r="BI53" s="150"/>
      <c r="BJ53" s="168"/>
      <c r="BK53" s="162">
        <v>4510</v>
      </c>
      <c r="BL53" s="161">
        <v>15.9</v>
      </c>
      <c r="BM53" s="785">
        <f t="shared" si="22"/>
        <v>47.7</v>
      </c>
      <c r="BN53" s="161">
        <v>4.2</v>
      </c>
      <c r="BO53" s="161">
        <v>1</v>
      </c>
      <c r="BP53" s="161"/>
      <c r="BQ53" s="1221"/>
      <c r="BR53" s="174"/>
      <c r="BS53" s="174"/>
      <c r="BT53" s="174"/>
      <c r="BU53" s="175"/>
      <c r="BV53" s="248">
        <f t="shared" si="0"/>
        <v>0</v>
      </c>
      <c r="BW53" s="168"/>
      <c r="BX53" s="170"/>
      <c r="BY53" s="170">
        <f>1-BN53/AA53</f>
        <v>0.91044776119402981</v>
      </c>
      <c r="BZ53" s="1146">
        <f>1-BL53/W53</f>
        <v>-6.7114093959731447E-2</v>
      </c>
      <c r="CA53" s="177">
        <v>2880</v>
      </c>
      <c r="CB53" s="156"/>
      <c r="CC53" s="171"/>
      <c r="CD53" s="150"/>
      <c r="CE53" s="150"/>
      <c r="CF53" s="150"/>
      <c r="CG53" s="178"/>
      <c r="CH53" s="390"/>
      <c r="CI53" s="256"/>
      <c r="CJ53" s="161"/>
      <c r="CK53" s="168"/>
      <c r="CL53" s="246"/>
      <c r="CM53" s="151"/>
      <c r="CN53" s="151"/>
      <c r="CO53" s="151"/>
      <c r="CP53" s="131">
        <f t="shared" si="24"/>
        <v>18.746100000000002</v>
      </c>
      <c r="CQ53" s="1146"/>
      <c r="CR53" s="1372">
        <f t="shared" si="14"/>
        <v>393</v>
      </c>
      <c r="CS53" s="150"/>
      <c r="CT53" s="180"/>
      <c r="CU53" s="180"/>
      <c r="CV53" s="170"/>
      <c r="CW53" s="180"/>
      <c r="CX53" s="161"/>
      <c r="CY53" s="151"/>
      <c r="CZ53" s="168"/>
      <c r="DA53" s="161"/>
      <c r="DB53" s="170"/>
      <c r="DC53" s="151"/>
      <c r="DD53" s="181"/>
      <c r="DE53" s="150"/>
      <c r="DF53" s="843"/>
      <c r="DG53" s="161">
        <v>4.3</v>
      </c>
      <c r="DH53" s="839">
        <f t="shared" si="26"/>
        <v>12.899999999999999</v>
      </c>
      <c r="DI53" s="179"/>
      <c r="DJ53" s="1156"/>
      <c r="DK53" s="1343"/>
      <c r="DL53" s="1293">
        <f t="shared" si="17"/>
        <v>0.49919999999999998</v>
      </c>
      <c r="DM53" s="1293"/>
      <c r="DN53" s="178"/>
      <c r="DO53" s="178"/>
      <c r="DP53" s="1147"/>
      <c r="DQ53" s="177"/>
      <c r="DR53" s="178"/>
      <c r="DS53" s="756"/>
      <c r="DT53" s="157">
        <v>0</v>
      </c>
      <c r="DU53" s="168">
        <v>7.17</v>
      </c>
      <c r="DV53" s="168">
        <v>7.51</v>
      </c>
      <c r="DW53" s="173">
        <v>4570</v>
      </c>
      <c r="DX53" s="161">
        <v>10.4</v>
      </c>
      <c r="DY53" s="180">
        <v>40</v>
      </c>
      <c r="DZ53" s="698">
        <v>27</v>
      </c>
      <c r="EA53" s="633">
        <v>1.2</v>
      </c>
      <c r="EB53" s="182">
        <v>0.02</v>
      </c>
      <c r="EC53" s="1484"/>
      <c r="ED53" s="184">
        <v>4</v>
      </c>
      <c r="EE53" s="184">
        <v>3.8</v>
      </c>
      <c r="EF53" s="182">
        <v>0.01</v>
      </c>
      <c r="EG53" s="182">
        <v>0.02</v>
      </c>
      <c r="EH53" s="183">
        <v>9</v>
      </c>
      <c r="EI53" s="1119"/>
      <c r="EJ53" s="1119"/>
      <c r="EK53" s="185">
        <v>2</v>
      </c>
      <c r="EL53" s="150"/>
      <c r="EM53" s="186">
        <f>1-DX53/W53</f>
        <v>0.30201342281879195</v>
      </c>
      <c r="EN53" s="186">
        <f>1-DY53/X53</f>
        <v>0.47368421052631582</v>
      </c>
      <c r="EO53" s="187">
        <f>1-EA53/Y53</f>
        <v>0.96685082872928174</v>
      </c>
      <c r="EP53" s="169">
        <f>1-ED53/AA53</f>
        <v>0.91471215351812363</v>
      </c>
      <c r="EQ53" s="1298"/>
    </row>
    <row r="54" spans="1:147" s="143" customFormat="1" ht="15" customHeight="1" x14ac:dyDescent="0.15">
      <c r="A54" s="105">
        <v>43878</v>
      </c>
      <c r="B54" s="335">
        <f>企业!B358</f>
        <v>755</v>
      </c>
      <c r="C54" s="868">
        <v>7.34</v>
      </c>
      <c r="D54" s="652"/>
      <c r="E54" s="353">
        <v>7.3</v>
      </c>
      <c r="F54" s="928"/>
      <c r="G54" s="653">
        <v>0.5</v>
      </c>
      <c r="H54" s="136"/>
      <c r="I54" s="111"/>
      <c r="J54" s="144"/>
      <c r="K54" s="625"/>
      <c r="L54" s="113"/>
      <c r="M54" s="831"/>
      <c r="N54" s="826"/>
      <c r="O54" s="114"/>
      <c r="P54" s="392"/>
      <c r="Q54" s="114"/>
      <c r="R54" s="683"/>
      <c r="S54" s="607"/>
      <c r="T54" s="137">
        <v>755</v>
      </c>
      <c r="U54" s="111"/>
      <c r="V54" s="112"/>
      <c r="W54" s="115"/>
      <c r="X54" s="109"/>
      <c r="Y54" s="809"/>
      <c r="Z54" s="1233"/>
      <c r="AA54" s="116"/>
      <c r="AB54" s="117"/>
      <c r="AC54" s="109"/>
      <c r="AD54" s="118"/>
      <c r="AE54" s="114"/>
      <c r="AF54" s="801"/>
      <c r="AG54" s="692"/>
      <c r="AH54" s="344">
        <f t="shared" si="46"/>
        <v>5.0333333333333334E-2</v>
      </c>
      <c r="AI54" s="741">
        <f t="shared" si="47"/>
        <v>0</v>
      </c>
      <c r="AJ54" s="1140"/>
      <c r="AK54" s="138"/>
      <c r="AL54" s="122"/>
      <c r="AM54" s="122"/>
      <c r="AN54" s="120"/>
      <c r="AO54" s="353"/>
      <c r="AP54" s="138"/>
      <c r="AQ54" s="121"/>
      <c r="AR54" s="353"/>
      <c r="AS54" s="776"/>
      <c r="AT54" s="353"/>
      <c r="AU54" s="117">
        <v>12.4</v>
      </c>
      <c r="AV54" s="111"/>
      <c r="AW54" s="118"/>
      <c r="AX54" s="118"/>
      <c r="AY54" s="340"/>
      <c r="AZ54" s="124"/>
      <c r="BA54" s="608"/>
      <c r="BB54" s="360"/>
      <c r="BC54" s="1516">
        <v>659.32797625000012</v>
      </c>
      <c r="BD54" s="1529">
        <v>100</v>
      </c>
      <c r="BE54" s="1530">
        <f t="shared" si="20"/>
        <v>1451.1151846026492</v>
      </c>
      <c r="BF54" s="1538"/>
      <c r="BG54" s="1524"/>
      <c r="BH54" s="653"/>
      <c r="BI54" s="353"/>
      <c r="BJ54" s="123"/>
      <c r="BK54" s="118"/>
      <c r="BL54" s="117"/>
      <c r="BM54" s="784"/>
      <c r="BN54" s="117"/>
      <c r="BO54" s="117"/>
      <c r="BP54" s="117"/>
      <c r="BQ54" s="1220"/>
      <c r="BR54" s="131"/>
      <c r="BS54" s="131"/>
      <c r="BT54" s="131"/>
      <c r="BU54" s="132"/>
      <c r="BV54" s="364">
        <f t="shared" si="0"/>
        <v>0</v>
      </c>
      <c r="BW54" s="343"/>
      <c r="BX54" s="340"/>
      <c r="BY54" s="340"/>
      <c r="BZ54" s="1145"/>
      <c r="CA54" s="133">
        <v>2880</v>
      </c>
      <c r="CB54" s="114"/>
      <c r="CC54" s="126"/>
      <c r="CD54" s="353"/>
      <c r="CE54" s="108"/>
      <c r="CF54" s="353"/>
      <c r="CG54" s="134"/>
      <c r="CH54" s="346"/>
      <c r="CI54" s="251"/>
      <c r="CJ54" s="348"/>
      <c r="CK54" s="123"/>
      <c r="CL54" s="240"/>
      <c r="CM54" s="109"/>
      <c r="CN54" s="109"/>
      <c r="CO54" s="109"/>
      <c r="CP54" s="131">
        <f t="shared" si="24"/>
        <v>0</v>
      </c>
      <c r="CQ54" s="1145"/>
      <c r="CR54" s="1372">
        <f t="shared" si="14"/>
        <v>755</v>
      </c>
      <c r="CS54" s="353"/>
      <c r="CT54" s="135"/>
      <c r="CU54" s="135"/>
      <c r="CV54" s="340"/>
      <c r="CW54" s="135"/>
      <c r="CX54" s="348"/>
      <c r="CY54" s="334"/>
      <c r="CZ54" s="123"/>
      <c r="DA54" s="117"/>
      <c r="DB54" s="340"/>
      <c r="DC54" s="109"/>
      <c r="DD54" s="610"/>
      <c r="DE54" s="353"/>
      <c r="DF54" s="842"/>
      <c r="DG54" s="117"/>
      <c r="DH54" s="838"/>
      <c r="DI54" s="338"/>
      <c r="DJ54" s="1155"/>
      <c r="DK54" s="1342"/>
      <c r="DL54" s="1292">
        <f t="shared" si="17"/>
        <v>0.49919999999999998</v>
      </c>
      <c r="DM54" s="1347"/>
      <c r="DN54" s="1350"/>
      <c r="DO54" s="134"/>
      <c r="DP54" s="1148"/>
      <c r="DQ54" s="133"/>
      <c r="DR54" s="134"/>
      <c r="DS54" s="770"/>
      <c r="DT54" s="137">
        <v>0</v>
      </c>
      <c r="DU54" s="343">
        <v>7.07</v>
      </c>
      <c r="DV54" s="123"/>
      <c r="DW54" s="127"/>
      <c r="DX54" s="117"/>
      <c r="DY54" s="135"/>
      <c r="DZ54" s="671">
        <v>24</v>
      </c>
      <c r="EA54" s="632"/>
      <c r="EB54" s="665">
        <v>0.01</v>
      </c>
      <c r="EC54" s="1483"/>
      <c r="ED54" s="141"/>
      <c r="EE54" s="667">
        <v>3.7</v>
      </c>
      <c r="EF54" s="139"/>
      <c r="EG54" s="665">
        <v>0.02</v>
      </c>
      <c r="EH54" s="140"/>
      <c r="EI54" s="1118"/>
      <c r="EJ54" s="1118"/>
      <c r="EK54" s="142"/>
      <c r="EL54" s="353"/>
      <c r="EM54" s="354"/>
      <c r="EN54" s="354"/>
      <c r="EO54" s="355"/>
      <c r="EP54" s="339"/>
      <c r="EQ54" s="1250"/>
    </row>
    <row r="55" spans="1:147" s="143" customFormat="1" ht="15" customHeight="1" x14ac:dyDescent="0.15">
      <c r="A55" s="105">
        <v>43879</v>
      </c>
      <c r="B55" s="335">
        <f>企业!B359</f>
        <v>760</v>
      </c>
      <c r="C55" s="868">
        <v>7.34</v>
      </c>
      <c r="D55" s="652"/>
      <c r="E55" s="353">
        <v>8.4</v>
      </c>
      <c r="F55" s="928"/>
      <c r="G55" s="653">
        <v>0.5</v>
      </c>
      <c r="H55" s="136"/>
      <c r="I55" s="111"/>
      <c r="J55" s="144"/>
      <c r="K55" s="625"/>
      <c r="L55" s="113"/>
      <c r="M55" s="831"/>
      <c r="N55" s="826"/>
      <c r="O55" s="114"/>
      <c r="P55" s="392"/>
      <c r="Q55" s="114"/>
      <c r="R55" s="683"/>
      <c r="S55" s="607"/>
      <c r="T55" s="137">
        <v>760</v>
      </c>
      <c r="U55" s="111"/>
      <c r="V55" s="112"/>
      <c r="W55" s="115"/>
      <c r="X55" s="109"/>
      <c r="Y55" s="809"/>
      <c r="Z55" s="1238"/>
      <c r="AA55" s="116"/>
      <c r="AB55" s="117"/>
      <c r="AC55" s="109"/>
      <c r="AD55" s="118"/>
      <c r="AE55" s="114"/>
      <c r="AF55" s="801"/>
      <c r="AG55" s="692"/>
      <c r="AH55" s="344">
        <f t="shared" si="46"/>
        <v>5.0666666666666665E-2</v>
      </c>
      <c r="AI55" s="741">
        <f t="shared" si="47"/>
        <v>0</v>
      </c>
      <c r="AJ55" s="1140"/>
      <c r="AK55" s="138"/>
      <c r="AL55" s="122"/>
      <c r="AM55" s="122"/>
      <c r="AN55" s="120"/>
      <c r="AO55" s="353">
        <f>14312/T55</f>
        <v>18.831578947368421</v>
      </c>
      <c r="AP55" s="138"/>
      <c r="AQ55" s="121"/>
      <c r="AR55" s="353">
        <f>3750/T55</f>
        <v>4.9342105263157894</v>
      </c>
      <c r="AS55" s="776"/>
      <c r="AT55" s="353">
        <f>7500/T55</f>
        <v>9.8684210526315788</v>
      </c>
      <c r="AU55" s="117">
        <v>12.4</v>
      </c>
      <c r="AV55" s="111"/>
      <c r="AW55" s="118"/>
      <c r="AX55" s="118"/>
      <c r="AY55" s="340"/>
      <c r="AZ55" s="124"/>
      <c r="BA55" s="608"/>
      <c r="BB55" s="360">
        <f>2812.5/T55</f>
        <v>3.700657894736842</v>
      </c>
      <c r="BC55" s="1516">
        <v>372.66363875000002</v>
      </c>
      <c r="BD55" s="1529">
        <v>0</v>
      </c>
      <c r="BE55" s="1530">
        <f t="shared" si="20"/>
        <v>735.52033963815802</v>
      </c>
      <c r="BF55" s="1538"/>
      <c r="BG55" s="1524"/>
      <c r="BH55" s="653">
        <f>4687.5/T55</f>
        <v>6.1677631578947372</v>
      </c>
      <c r="BI55" s="353">
        <f>3165/T55</f>
        <v>4.1644736842105265</v>
      </c>
      <c r="BJ55" s="123"/>
      <c r="BK55" s="118"/>
      <c r="BL55" s="117"/>
      <c r="BM55" s="784"/>
      <c r="BN55" s="117"/>
      <c r="BO55" s="117"/>
      <c r="BP55" s="117"/>
      <c r="BQ55" s="1220"/>
      <c r="BR55" s="131"/>
      <c r="BS55" s="131"/>
      <c r="BT55" s="131"/>
      <c r="BU55" s="132"/>
      <c r="BV55" s="364">
        <f t="shared" si="0"/>
        <v>47.667105263157893</v>
      </c>
      <c r="BW55" s="343"/>
      <c r="BX55" s="340"/>
      <c r="BY55" s="340"/>
      <c r="BZ55" s="1145"/>
      <c r="CA55" s="133">
        <v>2880</v>
      </c>
      <c r="CB55" s="114"/>
      <c r="CC55" s="126"/>
      <c r="CD55" s="353">
        <f>2659/T55</f>
        <v>3.4986842105263158</v>
      </c>
      <c r="CE55" s="108"/>
      <c r="CF55" s="353"/>
      <c r="CG55" s="134"/>
      <c r="CH55" s="346"/>
      <c r="CI55" s="251"/>
      <c r="CJ55" s="348"/>
      <c r="CK55" s="123"/>
      <c r="CL55" s="117"/>
      <c r="CM55" s="109"/>
      <c r="CN55" s="109"/>
      <c r="CO55" s="109"/>
      <c r="CP55" s="131">
        <f t="shared" si="24"/>
        <v>0</v>
      </c>
      <c r="CQ55" s="1145"/>
      <c r="CR55" s="1372">
        <f t="shared" si="14"/>
        <v>760</v>
      </c>
      <c r="CS55" s="353">
        <f>24*844/T55</f>
        <v>26.652631578947368</v>
      </c>
      <c r="CT55" s="135"/>
      <c r="CU55" s="135"/>
      <c r="CV55" s="340"/>
      <c r="CW55" s="135"/>
      <c r="CX55" s="348"/>
      <c r="CY55" s="334"/>
      <c r="CZ55" s="123"/>
      <c r="DA55" s="117"/>
      <c r="DB55" s="340"/>
      <c r="DC55" s="109"/>
      <c r="DD55" s="610"/>
      <c r="DE55" s="353">
        <f>24*1250/T55</f>
        <v>39.473684210526315</v>
      </c>
      <c r="DF55" s="842"/>
      <c r="DG55" s="117"/>
      <c r="DH55" s="838"/>
      <c r="DI55" s="338"/>
      <c r="DJ55" s="1155"/>
      <c r="DK55" s="1342"/>
      <c r="DL55" s="1292">
        <f t="shared" si="17"/>
        <v>0.49919999999999998</v>
      </c>
      <c r="DM55" s="1347"/>
      <c r="DN55" s="1350"/>
      <c r="DO55" s="134"/>
      <c r="DP55" s="1148"/>
      <c r="DQ55" s="133"/>
      <c r="DR55" s="134"/>
      <c r="DS55" s="770"/>
      <c r="DT55" s="137">
        <v>5600</v>
      </c>
      <c r="DU55" s="343">
        <v>7.34</v>
      </c>
      <c r="DV55" s="123"/>
      <c r="DW55" s="127"/>
      <c r="DX55" s="117"/>
      <c r="DY55" s="135"/>
      <c r="DZ55" s="671">
        <v>27</v>
      </c>
      <c r="EA55" s="632"/>
      <c r="EB55" s="665">
        <v>0.01</v>
      </c>
      <c r="EC55" s="1483"/>
      <c r="ED55" s="141"/>
      <c r="EE55" s="667">
        <v>3.5</v>
      </c>
      <c r="EF55" s="139"/>
      <c r="EG55" s="665">
        <v>0.02</v>
      </c>
      <c r="EH55" s="140"/>
      <c r="EI55" s="1118"/>
      <c r="EJ55" s="1118"/>
      <c r="EK55" s="142"/>
      <c r="EL55" s="353">
        <f t="shared" ref="EL55:EL118" si="48">AJ55+BV55+CD55+CS55/24+DE55/24+DL55/24+DQ55/24</f>
        <v>53.941852631578939</v>
      </c>
      <c r="EM55" s="354"/>
      <c r="EN55" s="354"/>
      <c r="EO55" s="355"/>
      <c r="EP55" s="339"/>
      <c r="EQ55" s="1250"/>
    </row>
    <row r="56" spans="1:147" s="143" customFormat="1" ht="15" customHeight="1" x14ac:dyDescent="0.15">
      <c r="A56" s="105">
        <v>43880</v>
      </c>
      <c r="B56" s="335">
        <f>企业!B360</f>
        <v>805</v>
      </c>
      <c r="C56" s="868">
        <v>7.32</v>
      </c>
      <c r="D56" s="652"/>
      <c r="E56" s="353">
        <v>8.5</v>
      </c>
      <c r="F56" s="928"/>
      <c r="G56" s="653">
        <v>0.5</v>
      </c>
      <c r="H56" s="136"/>
      <c r="I56" s="111"/>
      <c r="J56" s="144"/>
      <c r="K56" s="625"/>
      <c r="L56" s="113"/>
      <c r="M56" s="831"/>
      <c r="N56" s="826"/>
      <c r="O56" s="114"/>
      <c r="P56" s="392"/>
      <c r="Q56" s="114"/>
      <c r="R56" s="683"/>
      <c r="S56" s="607"/>
      <c r="T56" s="137">
        <v>805</v>
      </c>
      <c r="U56" s="111">
        <v>7.73</v>
      </c>
      <c r="V56" s="112">
        <v>4620</v>
      </c>
      <c r="W56" s="115">
        <v>18.100000000000001</v>
      </c>
      <c r="X56" s="109">
        <v>72</v>
      </c>
      <c r="Y56" s="809">
        <v>13</v>
      </c>
      <c r="Z56" s="1238"/>
      <c r="AA56" s="116">
        <v>21.9</v>
      </c>
      <c r="AB56" s="117"/>
      <c r="AC56" s="109">
        <v>12</v>
      </c>
      <c r="AD56" s="118"/>
      <c r="AE56" s="114"/>
      <c r="AF56" s="801"/>
      <c r="AG56" s="692"/>
      <c r="AH56" s="344">
        <f t="shared" si="46"/>
        <v>5.3666666666666668E-2</v>
      </c>
      <c r="AI56" s="741">
        <f t="shared" si="47"/>
        <v>7.7280000000000005E-3</v>
      </c>
      <c r="AJ56" s="1140"/>
      <c r="AK56" s="138"/>
      <c r="AL56" s="122"/>
      <c r="AM56" s="122"/>
      <c r="AN56" s="120"/>
      <c r="AO56" s="353"/>
      <c r="AP56" s="138">
        <v>7.74</v>
      </c>
      <c r="AQ56" s="121">
        <v>32.700000000000003</v>
      </c>
      <c r="AR56" s="353"/>
      <c r="AS56" s="776"/>
      <c r="AT56" s="353"/>
      <c r="AU56" s="117">
        <v>12.4</v>
      </c>
      <c r="AV56" s="111">
        <v>7.73</v>
      </c>
      <c r="AW56" s="118"/>
      <c r="AX56" s="118"/>
      <c r="AY56" s="340"/>
      <c r="AZ56" s="124">
        <v>0.27</v>
      </c>
      <c r="BA56" s="608"/>
      <c r="BB56" s="360"/>
      <c r="BC56" s="1516">
        <v>745.32727750000004</v>
      </c>
      <c r="BD56" s="1529">
        <v>100</v>
      </c>
      <c r="BE56" s="1530">
        <f t="shared" si="20"/>
        <v>1521.2309518633542</v>
      </c>
      <c r="BF56" s="1538">
        <f t="shared" si="21"/>
        <v>69.462600541705683</v>
      </c>
      <c r="BG56" s="1524"/>
      <c r="BH56" s="653"/>
      <c r="BI56" s="353"/>
      <c r="BJ56" s="123">
        <v>7.69</v>
      </c>
      <c r="BK56" s="118">
        <v>4400</v>
      </c>
      <c r="BL56" s="117">
        <v>16.2</v>
      </c>
      <c r="BM56" s="784">
        <f t="shared" si="22"/>
        <v>48.599999999999994</v>
      </c>
      <c r="BN56" s="117">
        <v>3.6</v>
      </c>
      <c r="BO56" s="117">
        <v>0.7</v>
      </c>
      <c r="BP56" s="117"/>
      <c r="BQ56" s="1220"/>
      <c r="BR56" s="131"/>
      <c r="BS56" s="131"/>
      <c r="BT56" s="131">
        <v>15</v>
      </c>
      <c r="BU56" s="132"/>
      <c r="BV56" s="364">
        <f t="shared" si="0"/>
        <v>0</v>
      </c>
      <c r="BW56" s="343"/>
      <c r="BX56" s="340"/>
      <c r="BY56" s="340">
        <f t="shared" ref="BY56:BY97" si="49">1-BN56/AA56</f>
        <v>0.83561643835616439</v>
      </c>
      <c r="BZ56" s="1145">
        <f t="shared" ref="BZ56:BZ97" si="50">1-BL56/W56</f>
        <v>0.1049723756906078</v>
      </c>
      <c r="CA56" s="133">
        <v>2880</v>
      </c>
      <c r="CB56" s="114"/>
      <c r="CC56" s="126"/>
      <c r="CD56" s="353"/>
      <c r="CE56" s="108"/>
      <c r="CF56" s="353"/>
      <c r="CG56" s="134"/>
      <c r="CH56" s="346"/>
      <c r="CI56" s="251">
        <v>5</v>
      </c>
      <c r="CJ56" s="348"/>
      <c r="CK56" s="123">
        <v>7.59</v>
      </c>
      <c r="CL56" s="117">
        <v>12.2</v>
      </c>
      <c r="CM56" s="109">
        <v>13</v>
      </c>
      <c r="CN56" s="109"/>
      <c r="CO56" s="109"/>
      <c r="CP56" s="131">
        <f t="shared" si="24"/>
        <v>11.27</v>
      </c>
      <c r="CQ56" s="1145">
        <f t="shared" ref="CQ56:CQ87" si="51">1-CL56/BL56</f>
        <v>0.24691358024691357</v>
      </c>
      <c r="CR56" s="1372">
        <f t="shared" si="14"/>
        <v>805</v>
      </c>
      <c r="CS56" s="353"/>
      <c r="CT56" s="135"/>
      <c r="CU56" s="135"/>
      <c r="CV56" s="340"/>
      <c r="CW56" s="135"/>
      <c r="CX56" s="348"/>
      <c r="CY56" s="334"/>
      <c r="CZ56" s="123"/>
      <c r="DA56" s="117"/>
      <c r="DB56" s="340"/>
      <c r="DC56" s="109"/>
      <c r="DD56" s="610"/>
      <c r="DE56" s="353"/>
      <c r="DF56" s="842">
        <v>7.68</v>
      </c>
      <c r="DG56" s="117">
        <v>13</v>
      </c>
      <c r="DH56" s="838">
        <f t="shared" si="26"/>
        <v>39</v>
      </c>
      <c r="DI56" s="338"/>
      <c r="DJ56" s="1155">
        <f>1-DG56/CL56</f>
        <v>-6.5573770491803351E-2</v>
      </c>
      <c r="DK56" s="1342"/>
      <c r="DL56" s="1292">
        <f t="shared" si="17"/>
        <v>0.49919999999999998</v>
      </c>
      <c r="DM56" s="1347"/>
      <c r="DN56" s="1350"/>
      <c r="DO56" s="134"/>
      <c r="DP56" s="1148"/>
      <c r="DQ56" s="133"/>
      <c r="DR56" s="134"/>
      <c r="DS56" s="770"/>
      <c r="DT56" s="137">
        <v>0</v>
      </c>
      <c r="DU56" s="343">
        <v>7.32</v>
      </c>
      <c r="DV56" s="123">
        <v>7.69</v>
      </c>
      <c r="DW56" s="127">
        <v>4080</v>
      </c>
      <c r="DX56" s="117">
        <v>11.3</v>
      </c>
      <c r="DY56" s="135">
        <v>52</v>
      </c>
      <c r="DZ56" s="671">
        <v>23</v>
      </c>
      <c r="EA56" s="632">
        <v>1</v>
      </c>
      <c r="EB56" s="665">
        <v>0.01</v>
      </c>
      <c r="EC56" s="1483"/>
      <c r="ED56" s="141">
        <v>3.6</v>
      </c>
      <c r="EE56" s="667">
        <v>3.4</v>
      </c>
      <c r="EF56" s="139">
        <v>1.7999999999999999E-2</v>
      </c>
      <c r="EG56" s="665">
        <v>0.02</v>
      </c>
      <c r="EH56" s="140">
        <v>5</v>
      </c>
      <c r="EI56" s="1118"/>
      <c r="EJ56" s="1118"/>
      <c r="EK56" s="142">
        <v>2</v>
      </c>
      <c r="EL56" s="353">
        <f t="shared" si="48"/>
        <v>2.0799999999999999E-2</v>
      </c>
      <c r="EM56" s="354">
        <f t="shared" ref="EM56:EM97" si="52">1-DX56/W56</f>
        <v>0.37569060773480667</v>
      </c>
      <c r="EN56" s="354">
        <f t="shared" ref="EN56:EN97" si="53">1-DY56/X56</f>
        <v>0.27777777777777779</v>
      </c>
      <c r="EO56" s="355">
        <f t="shared" ref="EO56:EO84" si="54">1-EA56/Y56</f>
        <v>0.92307692307692313</v>
      </c>
      <c r="EP56" s="339">
        <f t="shared" ref="EP56:EP97" si="55">1-ED56/AA56</f>
        <v>0.83561643835616439</v>
      </c>
      <c r="EQ56" s="1250"/>
    </row>
    <row r="57" spans="1:147" s="143" customFormat="1" ht="15" customHeight="1" x14ac:dyDescent="0.15">
      <c r="A57" s="105">
        <v>43881</v>
      </c>
      <c r="B57" s="335">
        <f>企业!B361</f>
        <v>1604</v>
      </c>
      <c r="C57" s="868">
        <v>7.32</v>
      </c>
      <c r="D57" s="652"/>
      <c r="E57" s="353">
        <v>7.5</v>
      </c>
      <c r="F57" s="928"/>
      <c r="G57" s="653">
        <v>0.5</v>
      </c>
      <c r="H57" s="136"/>
      <c r="I57" s="111"/>
      <c r="J57" s="144"/>
      <c r="K57" s="625"/>
      <c r="L57" s="113"/>
      <c r="M57" s="831"/>
      <c r="N57" s="826"/>
      <c r="O57" s="114"/>
      <c r="P57" s="392"/>
      <c r="Q57" s="114"/>
      <c r="R57" s="683"/>
      <c r="S57" s="607"/>
      <c r="T57" s="137">
        <v>1604</v>
      </c>
      <c r="U57" s="111">
        <v>7.37</v>
      </c>
      <c r="V57" s="112">
        <v>4710</v>
      </c>
      <c r="W57" s="115">
        <v>18</v>
      </c>
      <c r="X57" s="109">
        <v>72</v>
      </c>
      <c r="Y57" s="809">
        <v>10.8</v>
      </c>
      <c r="Z57" s="1238"/>
      <c r="AA57" s="116">
        <v>19.3</v>
      </c>
      <c r="AB57" s="117"/>
      <c r="AC57" s="109"/>
      <c r="AD57" s="118"/>
      <c r="AE57" s="114"/>
      <c r="AF57" s="801"/>
      <c r="AG57" s="692"/>
      <c r="AH57" s="344">
        <f t="shared" si="46"/>
        <v>0.10693333333333334</v>
      </c>
      <c r="AI57" s="741">
        <f t="shared" si="47"/>
        <v>1.53984E-2</v>
      </c>
      <c r="AJ57" s="1140"/>
      <c r="AK57" s="138"/>
      <c r="AL57" s="122"/>
      <c r="AM57" s="122"/>
      <c r="AN57" s="120"/>
      <c r="AO57" s="353">
        <f>14312/T57</f>
        <v>8.9226932668329173</v>
      </c>
      <c r="AP57" s="138">
        <v>7.43</v>
      </c>
      <c r="AQ57" s="121">
        <v>33.5</v>
      </c>
      <c r="AR57" s="353">
        <f>3750/T57</f>
        <v>2.3379052369077309</v>
      </c>
      <c r="AS57" s="776"/>
      <c r="AT57" s="353">
        <f>7500/T57</f>
        <v>4.6758104738154618</v>
      </c>
      <c r="AU57" s="117">
        <v>12.4</v>
      </c>
      <c r="AV57" s="111">
        <v>7.35</v>
      </c>
      <c r="AW57" s="118"/>
      <c r="AX57" s="118"/>
      <c r="AY57" s="340"/>
      <c r="AZ57" s="124">
        <v>0.25</v>
      </c>
      <c r="BA57" s="608"/>
      <c r="BB57" s="360">
        <f>2812.5/T57</f>
        <v>1.7534289276807979</v>
      </c>
      <c r="BC57" s="1516">
        <v>802.66014500000006</v>
      </c>
      <c r="BD57" s="1529">
        <v>100</v>
      </c>
      <c r="BE57" s="1530">
        <f t="shared" si="20"/>
        <v>817.0761954488778</v>
      </c>
      <c r="BF57" s="1538">
        <f t="shared" si="21"/>
        <v>42.335554168335634</v>
      </c>
      <c r="BG57" s="1524"/>
      <c r="BH57" s="653">
        <f>4687.5/T57</f>
        <v>2.9223815461346634</v>
      </c>
      <c r="BI57" s="353">
        <f>3165/T57</f>
        <v>1.9731920199501247</v>
      </c>
      <c r="BJ57" s="123">
        <v>7.29</v>
      </c>
      <c r="BK57" s="118">
        <v>4250</v>
      </c>
      <c r="BL57" s="117">
        <v>14.7</v>
      </c>
      <c r="BM57" s="784">
        <f t="shared" si="22"/>
        <v>44.099999999999994</v>
      </c>
      <c r="BN57" s="117">
        <v>4</v>
      </c>
      <c r="BO57" s="117"/>
      <c r="BP57" s="117"/>
      <c r="BQ57" s="1220"/>
      <c r="BR57" s="131"/>
      <c r="BS57" s="131"/>
      <c r="BT57" s="131"/>
      <c r="BU57" s="132"/>
      <c r="BV57" s="364">
        <f t="shared" si="0"/>
        <v>22.585411471321699</v>
      </c>
      <c r="BW57" s="343"/>
      <c r="BX57" s="340"/>
      <c r="BY57" s="340">
        <f t="shared" si="49"/>
        <v>0.79274611398963735</v>
      </c>
      <c r="BZ57" s="1145">
        <f t="shared" si="50"/>
        <v>0.18333333333333335</v>
      </c>
      <c r="CA57" s="133">
        <v>2880</v>
      </c>
      <c r="CB57" s="114"/>
      <c r="CC57" s="126"/>
      <c r="CD57" s="353">
        <f>2659/T57</f>
        <v>1.6577306733167083</v>
      </c>
      <c r="CE57" s="108"/>
      <c r="CF57" s="353"/>
      <c r="CG57" s="134"/>
      <c r="CH57" s="346"/>
      <c r="CI57" s="251">
        <v>1.5</v>
      </c>
      <c r="CJ57" s="348">
        <f>1000*CI57/T57</f>
        <v>0.93516209476309231</v>
      </c>
      <c r="CK57" s="123">
        <v>7.41</v>
      </c>
      <c r="CL57" s="117">
        <v>15.2</v>
      </c>
      <c r="CM57" s="109"/>
      <c r="CN57" s="109"/>
      <c r="CO57" s="109"/>
      <c r="CP57" s="131">
        <f t="shared" si="24"/>
        <v>-0.90599999999999992</v>
      </c>
      <c r="CQ57" s="1145">
        <f t="shared" si="51"/>
        <v>-3.4013605442176909E-2</v>
      </c>
      <c r="CR57" s="1372">
        <f t="shared" si="14"/>
        <v>1604</v>
      </c>
      <c r="CS57" s="353">
        <f>24*844/T57</f>
        <v>12.628428927680797</v>
      </c>
      <c r="CT57" s="135"/>
      <c r="CU57" s="135"/>
      <c r="CV57" s="340"/>
      <c r="CW57" s="135"/>
      <c r="CX57" s="348"/>
      <c r="CY57" s="334"/>
      <c r="CZ57" s="123"/>
      <c r="DA57" s="117"/>
      <c r="DB57" s="340"/>
      <c r="DC57" s="109"/>
      <c r="DD57" s="610"/>
      <c r="DE57" s="353">
        <f>24*1250/T57</f>
        <v>18.703241895261847</v>
      </c>
      <c r="DF57" s="842"/>
      <c r="DG57" s="117"/>
      <c r="DH57" s="838"/>
      <c r="DI57" s="338"/>
      <c r="DJ57" s="1155"/>
      <c r="DK57" s="1342"/>
      <c r="DL57" s="1292">
        <f t="shared" si="17"/>
        <v>0.49919999999999998</v>
      </c>
      <c r="DM57" s="1347"/>
      <c r="DN57" s="1350"/>
      <c r="DO57" s="134"/>
      <c r="DP57" s="1148"/>
      <c r="DQ57" s="133"/>
      <c r="DR57" s="134"/>
      <c r="DS57" s="770"/>
      <c r="DT57" s="137">
        <v>237</v>
      </c>
      <c r="DU57" s="343">
        <v>7.15</v>
      </c>
      <c r="DV57" s="123">
        <v>7.38</v>
      </c>
      <c r="DW57" s="127">
        <v>3900</v>
      </c>
      <c r="DX57" s="117">
        <v>11.1</v>
      </c>
      <c r="DY57" s="135">
        <v>36</v>
      </c>
      <c r="DZ57" s="671">
        <v>25</v>
      </c>
      <c r="EA57" s="632">
        <v>0.5</v>
      </c>
      <c r="EB57" s="665">
        <v>0.01</v>
      </c>
      <c r="EC57" s="1483"/>
      <c r="ED57" s="141">
        <v>3.4</v>
      </c>
      <c r="EE57" s="667">
        <v>3.7</v>
      </c>
      <c r="EF57" s="139">
        <v>1.7999999999999999E-2</v>
      </c>
      <c r="EG57" s="665">
        <v>0.02</v>
      </c>
      <c r="EH57" s="140">
        <v>5</v>
      </c>
      <c r="EI57" s="1118"/>
      <c r="EJ57" s="1118"/>
      <c r="EK57" s="142">
        <v>2</v>
      </c>
      <c r="EL57" s="353">
        <f t="shared" si="48"/>
        <v>25.569428428927687</v>
      </c>
      <c r="EM57" s="354">
        <f t="shared" si="52"/>
        <v>0.3833333333333333</v>
      </c>
      <c r="EN57" s="354">
        <f t="shared" si="53"/>
        <v>0.5</v>
      </c>
      <c r="EO57" s="355">
        <f t="shared" si="54"/>
        <v>0.95370370370370372</v>
      </c>
      <c r="EP57" s="339">
        <f t="shared" si="55"/>
        <v>0.82383419689119175</v>
      </c>
      <c r="EQ57" s="1250"/>
    </row>
    <row r="58" spans="1:147" s="143" customFormat="1" ht="15" customHeight="1" x14ac:dyDescent="0.15">
      <c r="A58" s="105">
        <v>43882</v>
      </c>
      <c r="B58" s="335">
        <f>企业!B362</f>
        <v>885</v>
      </c>
      <c r="C58" s="868">
        <v>7.31</v>
      </c>
      <c r="D58" s="652"/>
      <c r="E58" s="353">
        <v>7.1</v>
      </c>
      <c r="F58" s="928"/>
      <c r="G58" s="653">
        <v>0.5</v>
      </c>
      <c r="H58" s="136"/>
      <c r="I58" s="111"/>
      <c r="J58" s="144"/>
      <c r="K58" s="625"/>
      <c r="L58" s="113"/>
      <c r="M58" s="831"/>
      <c r="N58" s="826"/>
      <c r="O58" s="114"/>
      <c r="P58" s="392"/>
      <c r="Q58" s="114"/>
      <c r="R58" s="683"/>
      <c r="S58" s="607"/>
      <c r="T58" s="137">
        <v>885</v>
      </c>
      <c r="U58" s="111">
        <v>7.28</v>
      </c>
      <c r="V58" s="112">
        <v>4680</v>
      </c>
      <c r="W58" s="115">
        <v>21.9</v>
      </c>
      <c r="X58" s="109">
        <f>W58*3.7</f>
        <v>81.03</v>
      </c>
      <c r="Y58" s="809">
        <v>7.2</v>
      </c>
      <c r="Z58" s="1238"/>
      <c r="AA58" s="116">
        <v>16.5</v>
      </c>
      <c r="AB58" s="117"/>
      <c r="AC58" s="109"/>
      <c r="AD58" s="118"/>
      <c r="AE58" s="114"/>
      <c r="AF58" s="801"/>
      <c r="AG58" s="692"/>
      <c r="AH58" s="344">
        <f t="shared" si="46"/>
        <v>5.8999999999999997E-2</v>
      </c>
      <c r="AI58" s="741">
        <f t="shared" si="47"/>
        <v>9.5615400000000003E-3</v>
      </c>
      <c r="AJ58" s="1140"/>
      <c r="AK58" s="138"/>
      <c r="AL58" s="122"/>
      <c r="AM58" s="122"/>
      <c r="AN58" s="120"/>
      <c r="AO58" s="353"/>
      <c r="AP58" s="138">
        <v>7.45</v>
      </c>
      <c r="AQ58" s="121">
        <v>33.9</v>
      </c>
      <c r="AR58" s="353"/>
      <c r="AS58" s="776"/>
      <c r="AT58" s="353"/>
      <c r="AU58" s="117">
        <v>12.4</v>
      </c>
      <c r="AV58" s="111">
        <v>7.37</v>
      </c>
      <c r="AW58" s="118"/>
      <c r="AX58" s="118"/>
      <c r="AY58" s="340"/>
      <c r="AZ58" s="124">
        <v>0.3</v>
      </c>
      <c r="BA58" s="608"/>
      <c r="BB58" s="360"/>
      <c r="BC58" s="1516">
        <v>888.65944624999986</v>
      </c>
      <c r="BD58" s="1529">
        <v>100</v>
      </c>
      <c r="BE58" s="1530">
        <f t="shared" si="20"/>
        <v>1626.6544286723158</v>
      </c>
      <c r="BF58" s="1538">
        <f t="shared" si="21"/>
        <v>98.585116889231259</v>
      </c>
      <c r="BG58" s="1524"/>
      <c r="BH58" s="653"/>
      <c r="BI58" s="353"/>
      <c r="BJ58" s="123">
        <v>7.39</v>
      </c>
      <c r="BK58" s="118">
        <v>4070</v>
      </c>
      <c r="BL58" s="117">
        <v>16.5</v>
      </c>
      <c r="BM58" s="784">
        <f t="shared" si="22"/>
        <v>49.5</v>
      </c>
      <c r="BN58" s="117">
        <v>5.3</v>
      </c>
      <c r="BO58" s="117">
        <v>2</v>
      </c>
      <c r="BP58" s="117"/>
      <c r="BQ58" s="1220"/>
      <c r="BR58" s="131"/>
      <c r="BS58" s="131"/>
      <c r="BT58" s="131"/>
      <c r="BU58" s="132"/>
      <c r="BV58" s="364">
        <f t="shared" si="0"/>
        <v>0</v>
      </c>
      <c r="BW58" s="343"/>
      <c r="BX58" s="340"/>
      <c r="BY58" s="340">
        <f t="shared" si="49"/>
        <v>0.67878787878787872</v>
      </c>
      <c r="BZ58" s="1145">
        <f t="shared" si="50"/>
        <v>0.24657534246575341</v>
      </c>
      <c r="CA58" s="133">
        <v>2880</v>
      </c>
      <c r="CB58" s="114"/>
      <c r="CC58" s="126"/>
      <c r="CD58" s="353"/>
      <c r="CE58" s="108"/>
      <c r="CF58" s="353"/>
      <c r="CG58" s="134"/>
      <c r="CH58" s="346"/>
      <c r="CI58" s="251">
        <v>3</v>
      </c>
      <c r="CJ58" s="348"/>
      <c r="CK58" s="123">
        <v>7.38</v>
      </c>
      <c r="CL58" s="117">
        <v>14.3</v>
      </c>
      <c r="CM58" s="109"/>
      <c r="CN58" s="109"/>
      <c r="CO58" s="109"/>
      <c r="CP58" s="131">
        <f t="shared" si="24"/>
        <v>5.8409999999999984</v>
      </c>
      <c r="CQ58" s="1145">
        <f t="shared" si="51"/>
        <v>0.1333333333333333</v>
      </c>
      <c r="CR58" s="1372">
        <f t="shared" si="14"/>
        <v>885</v>
      </c>
      <c r="CS58" s="353"/>
      <c r="CT58" s="135">
        <v>16</v>
      </c>
      <c r="CU58" s="135"/>
      <c r="CV58" s="340">
        <f t="shared" si="45"/>
        <v>0.2</v>
      </c>
      <c r="CW58" s="135">
        <v>100</v>
      </c>
      <c r="CX58" s="348">
        <f t="shared" si="34"/>
        <v>6.25</v>
      </c>
      <c r="CY58" s="334"/>
      <c r="CZ58" s="123"/>
      <c r="DA58" s="117"/>
      <c r="DB58" s="340"/>
      <c r="DC58" s="109"/>
      <c r="DD58" s="610"/>
      <c r="DE58" s="353"/>
      <c r="DF58" s="842">
        <v>7.37</v>
      </c>
      <c r="DG58" s="117">
        <v>11.3</v>
      </c>
      <c r="DH58" s="838">
        <f t="shared" si="26"/>
        <v>33.900000000000006</v>
      </c>
      <c r="DI58" s="338"/>
      <c r="DJ58" s="1155">
        <f>1-DG58/CL58</f>
        <v>0.20979020979020979</v>
      </c>
      <c r="DK58" s="1342"/>
      <c r="DL58" s="1292">
        <f t="shared" si="17"/>
        <v>0.49919999999999998</v>
      </c>
      <c r="DM58" s="1347"/>
      <c r="DN58" s="1350"/>
      <c r="DO58" s="134"/>
      <c r="DP58" s="1148"/>
      <c r="DQ58" s="133"/>
      <c r="DR58" s="134"/>
      <c r="DS58" s="770"/>
      <c r="DT58" s="137">
        <v>1</v>
      </c>
      <c r="DU58" s="343">
        <v>7.23</v>
      </c>
      <c r="DV58" s="123">
        <v>7.34</v>
      </c>
      <c r="DW58" s="127">
        <v>4050</v>
      </c>
      <c r="DX58" s="117">
        <v>12.1</v>
      </c>
      <c r="DY58" s="135">
        <v>48</v>
      </c>
      <c r="DZ58" s="671">
        <v>27</v>
      </c>
      <c r="EA58" s="632">
        <v>0.7</v>
      </c>
      <c r="EB58" s="665">
        <v>0.01</v>
      </c>
      <c r="EC58" s="1483"/>
      <c r="ED58" s="141">
        <v>3.3</v>
      </c>
      <c r="EE58" s="667">
        <v>3.3</v>
      </c>
      <c r="EF58" s="139">
        <v>1.7999999999999999E-2</v>
      </c>
      <c r="EG58" s="665">
        <v>0.02</v>
      </c>
      <c r="EH58" s="140"/>
      <c r="EI58" s="1118"/>
      <c r="EJ58" s="1118"/>
      <c r="EK58" s="142">
        <v>2</v>
      </c>
      <c r="EL58" s="353">
        <f t="shared" si="48"/>
        <v>2.0799999999999999E-2</v>
      </c>
      <c r="EM58" s="354">
        <f t="shared" si="52"/>
        <v>0.44748858447488582</v>
      </c>
      <c r="EN58" s="354">
        <f t="shared" si="53"/>
        <v>0.40762680488707892</v>
      </c>
      <c r="EO58" s="355">
        <f t="shared" si="54"/>
        <v>0.90277777777777779</v>
      </c>
      <c r="EP58" s="339">
        <f t="shared" si="55"/>
        <v>0.8</v>
      </c>
      <c r="EQ58" s="1250"/>
    </row>
    <row r="59" spans="1:147" s="143" customFormat="1" ht="15" customHeight="1" x14ac:dyDescent="0.15">
      <c r="A59" s="105">
        <v>43883</v>
      </c>
      <c r="B59" s="335">
        <f>企业!B363</f>
        <v>1121</v>
      </c>
      <c r="C59" s="868">
        <v>7.31</v>
      </c>
      <c r="D59" s="652"/>
      <c r="E59" s="353">
        <v>7.5</v>
      </c>
      <c r="F59" s="928"/>
      <c r="G59" s="653">
        <v>0.5</v>
      </c>
      <c r="H59" s="136"/>
      <c r="I59" s="111"/>
      <c r="J59" s="144"/>
      <c r="K59" s="625"/>
      <c r="L59" s="113"/>
      <c r="M59" s="831"/>
      <c r="N59" s="826"/>
      <c r="O59" s="114"/>
      <c r="P59" s="392"/>
      <c r="Q59" s="114"/>
      <c r="R59" s="683"/>
      <c r="S59" s="607"/>
      <c r="T59" s="137">
        <v>1121</v>
      </c>
      <c r="U59" s="111">
        <v>7.48</v>
      </c>
      <c r="V59" s="112">
        <v>4850</v>
      </c>
      <c r="W59" s="115">
        <v>23.6</v>
      </c>
      <c r="X59" s="109">
        <f t="shared" ref="X59:X71" si="56">W59*3.7</f>
        <v>87.320000000000007</v>
      </c>
      <c r="Y59" s="809">
        <v>8.9</v>
      </c>
      <c r="Z59" s="1238"/>
      <c r="AA59" s="116">
        <v>18.8</v>
      </c>
      <c r="AB59" s="117"/>
      <c r="AC59" s="109">
        <v>23</v>
      </c>
      <c r="AD59" s="118"/>
      <c r="AE59" s="114">
        <v>10</v>
      </c>
      <c r="AF59" s="801"/>
      <c r="AG59" s="692"/>
      <c r="AH59" s="344">
        <f t="shared" si="46"/>
        <v>7.4733333333333332E-2</v>
      </c>
      <c r="AI59" s="741">
        <f t="shared" si="47"/>
        <v>1.3051429333333335E-2</v>
      </c>
      <c r="AJ59" s="1140"/>
      <c r="AK59" s="138"/>
      <c r="AL59" s="122"/>
      <c r="AM59" s="122"/>
      <c r="AN59" s="120"/>
      <c r="AO59" s="353">
        <f t="shared" ref="AO59:AO90" si="57">14312/T59</f>
        <v>12.767172167707404</v>
      </c>
      <c r="AP59" s="138">
        <v>7.57</v>
      </c>
      <c r="AQ59" s="121">
        <v>35.1</v>
      </c>
      <c r="AR59" s="353">
        <f t="shared" ref="AR59:AR90" si="58">3750/T59</f>
        <v>3.3452274754683318</v>
      </c>
      <c r="AS59" s="776"/>
      <c r="AT59" s="353">
        <f t="shared" ref="AT59:AT90" si="59">7500/T59</f>
        <v>6.6904549509366635</v>
      </c>
      <c r="AU59" s="117">
        <v>12.4</v>
      </c>
      <c r="AV59" s="111">
        <v>7.43</v>
      </c>
      <c r="AW59" s="118"/>
      <c r="AX59" s="118"/>
      <c r="AY59" s="340"/>
      <c r="AZ59" s="124">
        <v>0.3</v>
      </c>
      <c r="BA59" s="608"/>
      <c r="BB59" s="360">
        <f t="shared" ref="BB59:BB90" si="60">2812.5/T59</f>
        <v>2.508920606601249</v>
      </c>
      <c r="BC59" s="1516">
        <v>945.99231375000022</v>
      </c>
      <c r="BD59" s="1529">
        <v>100</v>
      </c>
      <c r="BE59" s="1530">
        <f t="shared" si="20"/>
        <v>1360.9174581846567</v>
      </c>
      <c r="BF59" s="1538">
        <f t="shared" si="21"/>
        <v>72.389226499183863</v>
      </c>
      <c r="BG59" s="1524"/>
      <c r="BH59" s="653">
        <f t="shared" ref="BH59:BH90" si="61">4687.5/T59</f>
        <v>4.1815343443354145</v>
      </c>
      <c r="BI59" s="353">
        <f t="shared" ref="BI59:BI90" si="62">3165/T59</f>
        <v>2.8233719892952722</v>
      </c>
      <c r="BJ59" s="123">
        <v>7.41</v>
      </c>
      <c r="BK59" s="118">
        <v>4100</v>
      </c>
      <c r="BL59" s="117">
        <v>15.6</v>
      </c>
      <c r="BM59" s="784">
        <f t="shared" si="22"/>
        <v>46.8</v>
      </c>
      <c r="BN59" s="117">
        <v>7.6</v>
      </c>
      <c r="BO59" s="117">
        <v>3.3</v>
      </c>
      <c r="BP59" s="117"/>
      <c r="BQ59" s="1220"/>
      <c r="BR59" s="131"/>
      <c r="BS59" s="131"/>
      <c r="BT59" s="131">
        <v>16</v>
      </c>
      <c r="BU59" s="132"/>
      <c r="BV59" s="364">
        <f t="shared" si="0"/>
        <v>32.316681534344333</v>
      </c>
      <c r="BW59" s="343">
        <f t="shared" ref="BW59:BW97" si="63">X59/1000/BV59</f>
        <v>2.7020101029618798E-3</v>
      </c>
      <c r="BX59" s="340">
        <f t="shared" si="23"/>
        <v>2.7020101029618798E-3</v>
      </c>
      <c r="BY59" s="340">
        <f t="shared" si="49"/>
        <v>0.5957446808510638</v>
      </c>
      <c r="BZ59" s="1145">
        <f t="shared" si="50"/>
        <v>0.33898305084745772</v>
      </c>
      <c r="CA59" s="133">
        <v>2880</v>
      </c>
      <c r="CB59" s="114"/>
      <c r="CC59" s="126"/>
      <c r="CD59" s="353">
        <f t="shared" ref="CD59:CD122" si="64">2659/T59</f>
        <v>2.3719892952720785</v>
      </c>
      <c r="CE59" s="108"/>
      <c r="CF59" s="353"/>
      <c r="CG59" s="134"/>
      <c r="CH59" s="346"/>
      <c r="CI59" s="251">
        <v>4</v>
      </c>
      <c r="CJ59" s="348">
        <f t="shared" ref="CJ59:CJ122" si="65">1000*CI59/T59</f>
        <v>3.568242640499554</v>
      </c>
      <c r="CK59" s="123">
        <v>7.51</v>
      </c>
      <c r="CL59" s="117">
        <v>14.4</v>
      </c>
      <c r="CM59" s="109">
        <v>8</v>
      </c>
      <c r="CN59" s="109"/>
      <c r="CO59" s="109"/>
      <c r="CP59" s="131">
        <f t="shared" si="24"/>
        <v>17.003599999999999</v>
      </c>
      <c r="CQ59" s="1145">
        <f t="shared" si="51"/>
        <v>7.6923076923076872E-2</v>
      </c>
      <c r="CR59" s="1372">
        <f t="shared" si="14"/>
        <v>1121</v>
      </c>
      <c r="CS59" s="353">
        <f t="shared" ref="CS59:CS122" si="66">24*844/T59</f>
        <v>18.06958073148974</v>
      </c>
      <c r="CT59" s="135">
        <v>16</v>
      </c>
      <c r="CU59" s="135"/>
      <c r="CV59" s="340">
        <f t="shared" si="45"/>
        <v>0.2</v>
      </c>
      <c r="CW59" s="135">
        <v>100</v>
      </c>
      <c r="CX59" s="348">
        <f t="shared" si="34"/>
        <v>6.25</v>
      </c>
      <c r="CY59" s="334">
        <f t="shared" ref="CY59:CY90" si="67">1000*CT59/(T59/24)</f>
        <v>342.55129348795714</v>
      </c>
      <c r="CZ59" s="123">
        <v>7.62</v>
      </c>
      <c r="DA59" s="117">
        <v>11.9</v>
      </c>
      <c r="DB59" s="340">
        <f t="shared" ref="DB59:DB91" si="68">(CL59-DA59)/CL59</f>
        <v>0.1736111111111111</v>
      </c>
      <c r="DC59" s="109"/>
      <c r="DD59" s="610"/>
      <c r="DE59" s="353">
        <f t="shared" ref="DE59:DE122" si="69">24*1250/T59</f>
        <v>26.761819803746654</v>
      </c>
      <c r="DF59" s="842">
        <v>7.71</v>
      </c>
      <c r="DG59" s="117">
        <v>11.9</v>
      </c>
      <c r="DH59" s="838">
        <f t="shared" si="26"/>
        <v>35.700000000000003</v>
      </c>
      <c r="DI59" s="338"/>
      <c r="DJ59" s="1155">
        <f>1-DG59/CL59</f>
        <v>0.17361111111111116</v>
      </c>
      <c r="DK59" s="1342">
        <f t="shared" ref="DK59:DK105" si="70">CY59/(CL59-DG59)/3</f>
        <v>45.673505798394281</v>
      </c>
      <c r="DL59" s="1292">
        <f t="shared" si="17"/>
        <v>0.49919999999999998</v>
      </c>
      <c r="DM59" s="1347"/>
      <c r="DN59" s="1350"/>
      <c r="DO59" s="134"/>
      <c r="DP59" s="1148"/>
      <c r="DQ59" s="133"/>
      <c r="DR59" s="134"/>
      <c r="DS59" s="770"/>
      <c r="DT59" s="137">
        <v>2612</v>
      </c>
      <c r="DU59" s="343">
        <v>7.14</v>
      </c>
      <c r="DV59" s="123">
        <v>7.72</v>
      </c>
      <c r="DW59" s="127">
        <v>3980</v>
      </c>
      <c r="DX59" s="117">
        <v>12.4</v>
      </c>
      <c r="DY59" s="135">
        <v>38</v>
      </c>
      <c r="DZ59" s="671">
        <v>27</v>
      </c>
      <c r="EA59" s="632">
        <v>1.5</v>
      </c>
      <c r="EB59" s="665">
        <v>0.02</v>
      </c>
      <c r="EC59" s="1483"/>
      <c r="ED59" s="141">
        <v>3.7</v>
      </c>
      <c r="EE59" s="667">
        <v>3.7</v>
      </c>
      <c r="EF59" s="139">
        <v>0.02</v>
      </c>
      <c r="EG59" s="665">
        <v>0.02</v>
      </c>
      <c r="EH59" s="140">
        <v>5</v>
      </c>
      <c r="EI59" s="1118"/>
      <c r="EJ59" s="1118"/>
      <c r="EK59" s="142">
        <v>2</v>
      </c>
      <c r="EL59" s="353">
        <f t="shared" si="48"/>
        <v>36.577445851917929</v>
      </c>
      <c r="EM59" s="354">
        <f t="shared" si="52"/>
        <v>0.47457627118644075</v>
      </c>
      <c r="EN59" s="354">
        <f t="shared" si="53"/>
        <v>0.56481905634448015</v>
      </c>
      <c r="EO59" s="355">
        <f t="shared" si="54"/>
        <v>0.8314606741573034</v>
      </c>
      <c r="EP59" s="339">
        <f t="shared" si="55"/>
        <v>0.80319148936170215</v>
      </c>
      <c r="EQ59" s="1250"/>
    </row>
    <row r="60" spans="1:147" s="188" customFormat="1" ht="15" customHeight="1" x14ac:dyDescent="0.15">
      <c r="A60" s="146">
        <v>43884</v>
      </c>
      <c r="B60" s="147">
        <f>企业!B364</f>
        <v>1490</v>
      </c>
      <c r="C60" s="869">
        <v>7.33</v>
      </c>
      <c r="D60" s="149"/>
      <c r="E60" s="150">
        <v>8.3000000000000007</v>
      </c>
      <c r="F60" s="929"/>
      <c r="G60" s="651">
        <v>0.5</v>
      </c>
      <c r="H60" s="152"/>
      <c r="I60" s="153"/>
      <c r="J60" s="154"/>
      <c r="K60" s="626"/>
      <c r="L60" s="155"/>
      <c r="M60" s="832"/>
      <c r="N60" s="827"/>
      <c r="O60" s="156"/>
      <c r="P60" s="393"/>
      <c r="Q60" s="156"/>
      <c r="R60" s="684"/>
      <c r="S60" s="171"/>
      <c r="T60" s="157">
        <v>1490</v>
      </c>
      <c r="U60" s="153">
        <v>7.82</v>
      </c>
      <c r="V60" s="158">
        <v>4670</v>
      </c>
      <c r="W60" s="159">
        <v>26.7</v>
      </c>
      <c r="X60" s="151">
        <f t="shared" si="56"/>
        <v>98.79</v>
      </c>
      <c r="Y60" s="811">
        <v>9.6</v>
      </c>
      <c r="Z60" s="1239"/>
      <c r="AA60" s="160">
        <v>21.7</v>
      </c>
      <c r="AB60" s="161"/>
      <c r="AC60" s="151">
        <v>42</v>
      </c>
      <c r="AD60" s="162"/>
      <c r="AE60" s="156">
        <v>10</v>
      </c>
      <c r="AF60" s="802"/>
      <c r="AG60" s="152"/>
      <c r="AH60" s="327">
        <f t="shared" si="46"/>
        <v>9.9333333333333329E-2</v>
      </c>
      <c r="AI60" s="660">
        <f t="shared" si="47"/>
        <v>1.9626279999999999E-2</v>
      </c>
      <c r="AJ60" s="1141"/>
      <c r="AK60" s="148"/>
      <c r="AL60" s="167"/>
      <c r="AM60" s="167"/>
      <c r="AN60" s="165"/>
      <c r="AO60" s="150">
        <f t="shared" si="57"/>
        <v>9.605369127516779</v>
      </c>
      <c r="AP60" s="148">
        <v>7.72</v>
      </c>
      <c r="AQ60" s="166">
        <v>32.4</v>
      </c>
      <c r="AR60" s="150">
        <f t="shared" si="58"/>
        <v>2.5167785234899327</v>
      </c>
      <c r="AS60" s="778"/>
      <c r="AT60" s="150">
        <f t="shared" si="59"/>
        <v>5.0335570469798654</v>
      </c>
      <c r="AU60" s="161">
        <v>13.5</v>
      </c>
      <c r="AV60" s="153">
        <v>7.66</v>
      </c>
      <c r="AW60" s="162"/>
      <c r="AX60" s="162"/>
      <c r="AY60" s="170"/>
      <c r="AZ60" s="170">
        <v>0.28000000000000003</v>
      </c>
      <c r="BA60" s="175"/>
      <c r="BB60" s="172">
        <f t="shared" si="60"/>
        <v>1.8875838926174497</v>
      </c>
      <c r="BC60" s="1517">
        <v>745.32727750000004</v>
      </c>
      <c r="BD60" s="827">
        <v>100</v>
      </c>
      <c r="BE60" s="1530">
        <f t="shared" si="20"/>
        <v>821.87309815436254</v>
      </c>
      <c r="BF60" s="1538">
        <f t="shared" si="21"/>
        <v>37.874336320477539</v>
      </c>
      <c r="BG60" s="651"/>
      <c r="BH60" s="651">
        <f t="shared" si="61"/>
        <v>3.1459731543624163</v>
      </c>
      <c r="BI60" s="150">
        <f t="shared" si="62"/>
        <v>2.1241610738255035</v>
      </c>
      <c r="BJ60" s="168">
        <v>7.63</v>
      </c>
      <c r="BK60" s="162">
        <v>4500</v>
      </c>
      <c r="BL60" s="161">
        <v>15.9</v>
      </c>
      <c r="BM60" s="785">
        <f t="shared" si="22"/>
        <v>47.7</v>
      </c>
      <c r="BN60" s="161">
        <v>9.9</v>
      </c>
      <c r="BO60" s="161">
        <v>8.6999999999999993</v>
      </c>
      <c r="BP60" s="161"/>
      <c r="BQ60" s="1221"/>
      <c r="BR60" s="174"/>
      <c r="BS60" s="174"/>
      <c r="BT60" s="174">
        <v>15</v>
      </c>
      <c r="BU60" s="175"/>
      <c r="BV60" s="248">
        <f t="shared" si="0"/>
        <v>24.313422818791949</v>
      </c>
      <c r="BW60" s="168">
        <f t="shared" si="63"/>
        <v>4.0631876776989536E-3</v>
      </c>
      <c r="BX60" s="170">
        <f t="shared" si="23"/>
        <v>4.0631876776989536E-3</v>
      </c>
      <c r="BY60" s="170">
        <f t="shared" si="49"/>
        <v>0.54377880184331795</v>
      </c>
      <c r="BZ60" s="1146">
        <f t="shared" si="50"/>
        <v>0.4044943820224719</v>
      </c>
      <c r="CA60" s="177">
        <v>2880</v>
      </c>
      <c r="CB60" s="156"/>
      <c r="CC60" s="171"/>
      <c r="CD60" s="150">
        <f t="shared" si="64"/>
        <v>1.7845637583892617</v>
      </c>
      <c r="CE60" s="150"/>
      <c r="CF60" s="150"/>
      <c r="CG60" s="178"/>
      <c r="CH60" s="390"/>
      <c r="CI60" s="256">
        <v>3</v>
      </c>
      <c r="CJ60" s="161">
        <f t="shared" si="65"/>
        <v>2.0134228187919465</v>
      </c>
      <c r="CK60" s="168">
        <v>7.82</v>
      </c>
      <c r="CL60" s="161">
        <v>13.9</v>
      </c>
      <c r="CM60" s="151">
        <v>9</v>
      </c>
      <c r="CN60" s="151"/>
      <c r="CO60" s="151"/>
      <c r="CP60" s="131">
        <f t="shared" si="24"/>
        <v>20.88</v>
      </c>
      <c r="CQ60" s="1146">
        <f t="shared" si="51"/>
        <v>0.12578616352201255</v>
      </c>
      <c r="CR60" s="1372">
        <f t="shared" si="14"/>
        <v>1490</v>
      </c>
      <c r="CS60" s="150">
        <f t="shared" si="66"/>
        <v>13.594630872483222</v>
      </c>
      <c r="CT60" s="180">
        <v>16</v>
      </c>
      <c r="CU60" s="180"/>
      <c r="CV60" s="170">
        <f t="shared" si="45"/>
        <v>0.2</v>
      </c>
      <c r="CW60" s="180">
        <v>100</v>
      </c>
      <c r="CX60" s="161">
        <f t="shared" si="34"/>
        <v>6.25</v>
      </c>
      <c r="CY60" s="151">
        <f t="shared" si="67"/>
        <v>257.7181208053691</v>
      </c>
      <c r="CZ60" s="168">
        <v>7.8</v>
      </c>
      <c r="DA60" s="161">
        <v>11.1</v>
      </c>
      <c r="DB60" s="170">
        <f t="shared" si="68"/>
        <v>0.20143884892086336</v>
      </c>
      <c r="DC60" s="151"/>
      <c r="DD60" s="181"/>
      <c r="DE60" s="150">
        <f t="shared" si="69"/>
        <v>20.134228187919462</v>
      </c>
      <c r="DF60" s="843">
        <v>7.45</v>
      </c>
      <c r="DG60" s="161">
        <v>11.1</v>
      </c>
      <c r="DH60" s="839">
        <f t="shared" si="26"/>
        <v>33.299999999999997</v>
      </c>
      <c r="DI60" s="179"/>
      <c r="DJ60" s="1156">
        <f>1-DG60/CL60</f>
        <v>0.20143884892086339</v>
      </c>
      <c r="DK60" s="1343">
        <f t="shared" si="70"/>
        <v>30.680728667305839</v>
      </c>
      <c r="DL60" s="1293">
        <f t="shared" si="17"/>
        <v>0.49919999999999998</v>
      </c>
      <c r="DM60" s="1293"/>
      <c r="DN60" s="178"/>
      <c r="DO60" s="178"/>
      <c r="DP60" s="1147"/>
      <c r="DQ60" s="177"/>
      <c r="DR60" s="178"/>
      <c r="DS60" s="756"/>
      <c r="DT60" s="157">
        <v>634</v>
      </c>
      <c r="DU60" s="168">
        <v>7.38</v>
      </c>
      <c r="DV60" s="168">
        <v>7.57</v>
      </c>
      <c r="DW60" s="173">
        <v>4000</v>
      </c>
      <c r="DX60" s="161">
        <v>11</v>
      </c>
      <c r="DY60" s="180">
        <v>32</v>
      </c>
      <c r="DZ60" s="698">
        <v>21</v>
      </c>
      <c r="EA60" s="633">
        <v>1.4</v>
      </c>
      <c r="EB60" s="182">
        <v>0.02</v>
      </c>
      <c r="EC60" s="1484"/>
      <c r="ED60" s="184">
        <v>4</v>
      </c>
      <c r="EE60" s="184">
        <v>4</v>
      </c>
      <c r="EF60" s="182">
        <v>0.02</v>
      </c>
      <c r="EG60" s="182">
        <v>0.02</v>
      </c>
      <c r="EH60" s="183">
        <v>5</v>
      </c>
      <c r="EI60" s="1119"/>
      <c r="EJ60" s="1119"/>
      <c r="EK60" s="185">
        <v>2</v>
      </c>
      <c r="EL60" s="150">
        <f t="shared" si="48"/>
        <v>27.524155704697993</v>
      </c>
      <c r="EM60" s="186">
        <f t="shared" si="52"/>
        <v>0.58801498127340823</v>
      </c>
      <c r="EN60" s="186">
        <f t="shared" si="53"/>
        <v>0.67608057495697949</v>
      </c>
      <c r="EO60" s="187">
        <f t="shared" si="54"/>
        <v>0.85416666666666663</v>
      </c>
      <c r="EP60" s="169">
        <f t="shared" si="55"/>
        <v>0.81566820276497698</v>
      </c>
      <c r="EQ60" s="1298"/>
    </row>
    <row r="61" spans="1:147" s="143" customFormat="1" ht="15" customHeight="1" x14ac:dyDescent="0.15">
      <c r="A61" s="105">
        <v>43885</v>
      </c>
      <c r="B61" s="335">
        <f>企业!B365</f>
        <v>793</v>
      </c>
      <c r="C61" s="868">
        <v>7.33</v>
      </c>
      <c r="D61" s="652"/>
      <c r="E61" s="353">
        <v>9.6999999999999993</v>
      </c>
      <c r="F61" s="928"/>
      <c r="G61" s="653">
        <v>0.5</v>
      </c>
      <c r="H61" s="136"/>
      <c r="I61" s="111"/>
      <c r="J61" s="144"/>
      <c r="K61" s="625"/>
      <c r="L61" s="113"/>
      <c r="M61" s="831"/>
      <c r="N61" s="826"/>
      <c r="O61" s="114"/>
      <c r="P61" s="392"/>
      <c r="Q61" s="114"/>
      <c r="R61" s="683"/>
      <c r="S61" s="607"/>
      <c r="T61" s="137">
        <v>793</v>
      </c>
      <c r="U61" s="111">
        <v>7.75</v>
      </c>
      <c r="V61" s="112">
        <v>4050</v>
      </c>
      <c r="W61" s="115">
        <v>20.399999999999999</v>
      </c>
      <c r="X61" s="109">
        <f t="shared" si="56"/>
        <v>75.48</v>
      </c>
      <c r="Y61" s="809">
        <v>8.9</v>
      </c>
      <c r="Z61" s="1238"/>
      <c r="AA61" s="116">
        <v>16.100000000000001</v>
      </c>
      <c r="AB61" s="117"/>
      <c r="AC61" s="109">
        <v>41</v>
      </c>
      <c r="AD61" s="118"/>
      <c r="AE61" s="114">
        <v>10</v>
      </c>
      <c r="AF61" s="801"/>
      <c r="AG61" s="692"/>
      <c r="AH61" s="344">
        <f t="shared" si="46"/>
        <v>5.2866666666666666E-2</v>
      </c>
      <c r="AI61" s="741">
        <f t="shared" si="47"/>
        <v>7.9807520000000007E-3</v>
      </c>
      <c r="AJ61" s="1140"/>
      <c r="AK61" s="138"/>
      <c r="AL61" s="122"/>
      <c r="AM61" s="122"/>
      <c r="AN61" s="120"/>
      <c r="AO61" s="353">
        <f t="shared" si="57"/>
        <v>18.047919293820932</v>
      </c>
      <c r="AP61" s="138">
        <v>7.8</v>
      </c>
      <c r="AQ61" s="121">
        <v>23.5</v>
      </c>
      <c r="AR61" s="353">
        <f t="shared" si="58"/>
        <v>4.7288776796973515</v>
      </c>
      <c r="AS61" s="776"/>
      <c r="AT61" s="353">
        <f t="shared" si="59"/>
        <v>9.457755359394703</v>
      </c>
      <c r="AU61" s="117">
        <v>13.5</v>
      </c>
      <c r="AV61" s="111">
        <v>7.82</v>
      </c>
      <c r="AW61" s="118"/>
      <c r="AX61" s="118"/>
      <c r="AY61" s="340"/>
      <c r="AZ61" s="124">
        <v>0.28000000000000003</v>
      </c>
      <c r="BA61" s="608"/>
      <c r="BB61" s="360">
        <f t="shared" si="60"/>
        <v>3.5466582597730141</v>
      </c>
      <c r="BC61" s="1516">
        <v>831.32657874999995</v>
      </c>
      <c r="BD61" s="1529">
        <v>250</v>
      </c>
      <c r="BE61" s="1530">
        <f t="shared" si="20"/>
        <v>1908.5622548865072</v>
      </c>
      <c r="BF61" s="1538">
        <f t="shared" si="21"/>
        <v>118.54423943394454</v>
      </c>
      <c r="BG61" s="1524"/>
      <c r="BH61" s="653">
        <f t="shared" si="61"/>
        <v>5.9110970996216894</v>
      </c>
      <c r="BI61" s="353">
        <f t="shared" si="62"/>
        <v>3.9911727616645649</v>
      </c>
      <c r="BJ61" s="123">
        <v>7.78</v>
      </c>
      <c r="BK61" s="118">
        <v>4100</v>
      </c>
      <c r="BL61" s="117">
        <v>16.2</v>
      </c>
      <c r="BM61" s="784">
        <f t="shared" si="22"/>
        <v>48.599999999999994</v>
      </c>
      <c r="BN61" s="117">
        <v>12.1</v>
      </c>
      <c r="BO61" s="117">
        <v>10.3</v>
      </c>
      <c r="BP61" s="117"/>
      <c r="BQ61" s="1220"/>
      <c r="BR61" s="131"/>
      <c r="BS61" s="131"/>
      <c r="BT61" s="131">
        <v>15</v>
      </c>
      <c r="BU61" s="132"/>
      <c r="BV61" s="364">
        <f t="shared" si="0"/>
        <v>45.683480453972251</v>
      </c>
      <c r="BW61" s="343">
        <f t="shared" si="63"/>
        <v>1.6522383857343974E-3</v>
      </c>
      <c r="BX61" s="340">
        <f t="shared" si="23"/>
        <v>1.6522383857343974E-3</v>
      </c>
      <c r="BY61" s="340">
        <f t="shared" si="49"/>
        <v>0.24844720496894424</v>
      </c>
      <c r="BZ61" s="1145">
        <f t="shared" si="50"/>
        <v>0.20588235294117641</v>
      </c>
      <c r="CA61" s="133">
        <v>2880</v>
      </c>
      <c r="CB61" s="114"/>
      <c r="CC61" s="126"/>
      <c r="CD61" s="353">
        <f t="shared" si="64"/>
        <v>3.3530895334174025</v>
      </c>
      <c r="CE61" s="108"/>
      <c r="CF61" s="353"/>
      <c r="CG61" s="134"/>
      <c r="CH61" s="346"/>
      <c r="CI61" s="251">
        <v>3</v>
      </c>
      <c r="CJ61" s="348">
        <f t="shared" si="65"/>
        <v>3.7831021437578816</v>
      </c>
      <c r="CK61" s="123">
        <v>7.79</v>
      </c>
      <c r="CL61" s="117">
        <v>14.1</v>
      </c>
      <c r="CM61" s="109">
        <v>7</v>
      </c>
      <c r="CN61" s="109"/>
      <c r="CO61" s="109"/>
      <c r="CP61" s="131">
        <f t="shared" si="24"/>
        <v>14.3399</v>
      </c>
      <c r="CQ61" s="1145">
        <f t="shared" si="51"/>
        <v>0.12962962962962965</v>
      </c>
      <c r="CR61" s="1372">
        <f t="shared" si="14"/>
        <v>793</v>
      </c>
      <c r="CS61" s="353">
        <f t="shared" si="66"/>
        <v>25.543505674653215</v>
      </c>
      <c r="CT61" s="135">
        <v>16</v>
      </c>
      <c r="CU61" s="135"/>
      <c r="CV61" s="340">
        <f t="shared" si="45"/>
        <v>0.2</v>
      </c>
      <c r="CW61" s="135">
        <v>100</v>
      </c>
      <c r="CX61" s="348">
        <f t="shared" si="34"/>
        <v>6.25</v>
      </c>
      <c r="CY61" s="334">
        <f t="shared" si="67"/>
        <v>484.23707440100884</v>
      </c>
      <c r="CZ61" s="123">
        <v>7.91</v>
      </c>
      <c r="DA61" s="117">
        <v>11.2</v>
      </c>
      <c r="DB61" s="340">
        <f t="shared" si="68"/>
        <v>0.20567375886524825</v>
      </c>
      <c r="DC61" s="109"/>
      <c r="DD61" s="610"/>
      <c r="DE61" s="353">
        <f t="shared" si="69"/>
        <v>37.831021437578812</v>
      </c>
      <c r="DF61" s="842">
        <v>7.92</v>
      </c>
      <c r="DG61" s="117">
        <v>10.7</v>
      </c>
      <c r="DH61" s="838">
        <f t="shared" si="26"/>
        <v>32.099999999999994</v>
      </c>
      <c r="DI61" s="338">
        <f>1-DG61/DA61</f>
        <v>4.4642857142857095E-2</v>
      </c>
      <c r="DJ61" s="1155">
        <f>1-DG61/CL61</f>
        <v>0.24113475177304966</v>
      </c>
      <c r="DK61" s="1342">
        <f t="shared" si="70"/>
        <v>47.474222980491056</v>
      </c>
      <c r="DL61" s="1292">
        <f t="shared" si="17"/>
        <v>0.49919999999999998</v>
      </c>
      <c r="DM61" s="1347"/>
      <c r="DN61" s="1350"/>
      <c r="DO61" s="134"/>
      <c r="DP61" s="1148"/>
      <c r="DQ61" s="133"/>
      <c r="DR61" s="134"/>
      <c r="DS61" s="770"/>
      <c r="DT61" s="137">
        <v>902</v>
      </c>
      <c r="DU61" s="343">
        <v>7.43</v>
      </c>
      <c r="DV61" s="123">
        <v>7.98</v>
      </c>
      <c r="DW61" s="127">
        <v>4000</v>
      </c>
      <c r="DX61" s="117">
        <v>10.8</v>
      </c>
      <c r="DY61" s="135">
        <v>32</v>
      </c>
      <c r="DZ61" s="671">
        <v>17</v>
      </c>
      <c r="EA61" s="632">
        <v>1.9</v>
      </c>
      <c r="EB61" s="665">
        <v>0.02</v>
      </c>
      <c r="EC61" s="1483"/>
      <c r="ED61" s="141">
        <v>4.8</v>
      </c>
      <c r="EE61" s="667">
        <v>4.82</v>
      </c>
      <c r="EF61" s="139">
        <v>1.7999999999999999E-2</v>
      </c>
      <c r="EG61" s="665">
        <v>0.02</v>
      </c>
      <c r="EH61" s="140">
        <v>5</v>
      </c>
      <c r="EI61" s="1118"/>
      <c r="EJ61" s="1118"/>
      <c r="EK61" s="142">
        <v>2</v>
      </c>
      <c r="EL61" s="353">
        <f t="shared" si="48"/>
        <v>51.697975283732653</v>
      </c>
      <c r="EM61" s="354">
        <f t="shared" si="52"/>
        <v>0.47058823529411753</v>
      </c>
      <c r="EN61" s="354">
        <f t="shared" si="53"/>
        <v>0.57604663487016428</v>
      </c>
      <c r="EO61" s="355">
        <f t="shared" si="54"/>
        <v>0.7865168539325843</v>
      </c>
      <c r="EP61" s="339">
        <f t="shared" si="55"/>
        <v>0.70186335403726718</v>
      </c>
      <c r="EQ61" s="1250"/>
    </row>
    <row r="62" spans="1:147" s="143" customFormat="1" ht="15" customHeight="1" x14ac:dyDescent="0.15">
      <c r="A62" s="105">
        <v>43886</v>
      </c>
      <c r="B62" s="335">
        <f>企业!B366</f>
        <v>1188</v>
      </c>
      <c r="C62" s="868">
        <v>7.27</v>
      </c>
      <c r="D62" s="652"/>
      <c r="E62" s="353">
        <v>6.8</v>
      </c>
      <c r="F62" s="928"/>
      <c r="G62" s="653">
        <v>0.5</v>
      </c>
      <c r="H62" s="136"/>
      <c r="I62" s="111"/>
      <c r="J62" s="144"/>
      <c r="K62" s="625"/>
      <c r="L62" s="113"/>
      <c r="M62" s="831"/>
      <c r="N62" s="826"/>
      <c r="O62" s="114"/>
      <c r="P62" s="392"/>
      <c r="Q62" s="114"/>
      <c r="R62" s="683"/>
      <c r="S62" s="607"/>
      <c r="T62" s="195">
        <v>1188</v>
      </c>
      <c r="U62" s="111">
        <v>7.76</v>
      </c>
      <c r="V62" s="112">
        <v>4520</v>
      </c>
      <c r="W62" s="115">
        <v>21.9</v>
      </c>
      <c r="X62" s="109">
        <f t="shared" si="56"/>
        <v>81.03</v>
      </c>
      <c r="Y62" s="809">
        <v>11</v>
      </c>
      <c r="Z62" s="1238"/>
      <c r="AA62" s="116">
        <v>16.100000000000001</v>
      </c>
      <c r="AB62" s="117"/>
      <c r="AC62" s="109">
        <v>23</v>
      </c>
      <c r="AD62" s="118"/>
      <c r="AE62" s="114">
        <v>10</v>
      </c>
      <c r="AF62" s="801"/>
      <c r="AG62" s="692"/>
      <c r="AH62" s="344">
        <f t="shared" si="46"/>
        <v>7.9200000000000007E-2</v>
      </c>
      <c r="AI62" s="741">
        <f t="shared" si="47"/>
        <v>1.2835151999999999E-2</v>
      </c>
      <c r="AJ62" s="1140"/>
      <c r="AK62" s="138"/>
      <c r="AL62" s="122"/>
      <c r="AM62" s="122"/>
      <c r="AN62" s="120"/>
      <c r="AO62" s="353">
        <f t="shared" si="57"/>
        <v>12.047138047138047</v>
      </c>
      <c r="AP62" s="138">
        <v>7.89</v>
      </c>
      <c r="AQ62" s="121">
        <v>18.899999999999999</v>
      </c>
      <c r="AR62" s="353">
        <f t="shared" si="58"/>
        <v>3.1565656565656566</v>
      </c>
      <c r="AS62" s="776"/>
      <c r="AT62" s="353">
        <f t="shared" si="59"/>
        <v>6.3131313131313131</v>
      </c>
      <c r="AU62" s="117">
        <v>14.1</v>
      </c>
      <c r="AV62" s="111">
        <v>8.01</v>
      </c>
      <c r="AW62" s="118"/>
      <c r="AX62" s="118"/>
      <c r="AY62" s="340"/>
      <c r="AZ62" s="124">
        <v>0.28999999999999998</v>
      </c>
      <c r="BA62" s="608"/>
      <c r="BB62" s="360">
        <f t="shared" si="60"/>
        <v>2.3674242424242422</v>
      </c>
      <c r="BC62" s="1516">
        <v>859.99301249999996</v>
      </c>
      <c r="BD62" s="1529">
        <v>100</v>
      </c>
      <c r="BE62" s="1530">
        <f t="shared" si="20"/>
        <v>1175.5804029882154</v>
      </c>
      <c r="BF62" s="1538">
        <f t="shared" si="21"/>
        <v>73.017416334671751</v>
      </c>
      <c r="BG62" s="1524"/>
      <c r="BH62" s="653">
        <f t="shared" si="61"/>
        <v>3.9457070707070705</v>
      </c>
      <c r="BI62" s="353">
        <f t="shared" si="62"/>
        <v>2.6641414141414139</v>
      </c>
      <c r="BJ62" s="123">
        <v>7.82</v>
      </c>
      <c r="BK62" s="118">
        <v>3850</v>
      </c>
      <c r="BL62" s="117">
        <v>16.7</v>
      </c>
      <c r="BM62" s="784">
        <f t="shared" si="22"/>
        <v>50.099999999999994</v>
      </c>
      <c r="BN62" s="117">
        <v>12.9</v>
      </c>
      <c r="BO62" s="117">
        <v>10.4</v>
      </c>
      <c r="BP62" s="117"/>
      <c r="BQ62" s="1220"/>
      <c r="BR62" s="131"/>
      <c r="BS62" s="131"/>
      <c r="BT62" s="131">
        <v>7</v>
      </c>
      <c r="BU62" s="132"/>
      <c r="BV62" s="364">
        <f t="shared" si="0"/>
        <v>30.494107744107744</v>
      </c>
      <c r="BW62" s="343">
        <f t="shared" si="63"/>
        <v>2.6572346592320648E-3</v>
      </c>
      <c r="BX62" s="340">
        <f t="shared" si="23"/>
        <v>2.6572346592320648E-3</v>
      </c>
      <c r="BY62" s="340">
        <f t="shared" si="49"/>
        <v>0.19875776397515532</v>
      </c>
      <c r="BZ62" s="1145">
        <f t="shared" si="50"/>
        <v>0.23744292237442921</v>
      </c>
      <c r="CA62" s="133">
        <v>2880</v>
      </c>
      <c r="CB62" s="114"/>
      <c r="CC62" s="126"/>
      <c r="CD62" s="353">
        <f t="shared" si="64"/>
        <v>2.2382154882154883</v>
      </c>
      <c r="CE62" s="108"/>
      <c r="CF62" s="353"/>
      <c r="CG62" s="134"/>
      <c r="CH62" s="346"/>
      <c r="CI62" s="251">
        <v>3</v>
      </c>
      <c r="CJ62" s="348">
        <f t="shared" si="65"/>
        <v>2.5252525252525251</v>
      </c>
      <c r="CK62" s="123">
        <v>7.88</v>
      </c>
      <c r="CL62" s="117">
        <v>15.2</v>
      </c>
      <c r="CM62" s="109">
        <v>5</v>
      </c>
      <c r="CN62" s="109"/>
      <c r="CO62" s="109"/>
      <c r="CP62" s="131">
        <f t="shared" si="24"/>
        <v>10.722</v>
      </c>
      <c r="CQ62" s="1145">
        <f t="shared" si="51"/>
        <v>8.9820359281437168E-2</v>
      </c>
      <c r="CR62" s="1372">
        <f t="shared" si="14"/>
        <v>1188</v>
      </c>
      <c r="CS62" s="353">
        <f t="shared" si="66"/>
        <v>17.050505050505052</v>
      </c>
      <c r="CT62" s="135">
        <v>16</v>
      </c>
      <c r="CU62" s="135"/>
      <c r="CV62" s="340">
        <f t="shared" si="45"/>
        <v>0.2</v>
      </c>
      <c r="CW62" s="135">
        <v>100</v>
      </c>
      <c r="CX62" s="348">
        <f t="shared" si="34"/>
        <v>6.25</v>
      </c>
      <c r="CY62" s="334">
        <f t="shared" si="67"/>
        <v>323.23232323232321</v>
      </c>
      <c r="CZ62" s="123">
        <v>8.2200000000000006</v>
      </c>
      <c r="DA62" s="117">
        <v>7.2</v>
      </c>
      <c r="DB62" s="340">
        <f t="shared" si="68"/>
        <v>0.52631578947368418</v>
      </c>
      <c r="DC62" s="109"/>
      <c r="DD62" s="610">
        <f t="shared" ref="DD62:DD105" si="71">CY62/(CL62-DA62)/3.18</f>
        <v>12.705673083031574</v>
      </c>
      <c r="DE62" s="353">
        <f t="shared" si="69"/>
        <v>25.252525252525253</v>
      </c>
      <c r="DF62" s="842"/>
      <c r="DG62" s="117"/>
      <c r="DH62" s="838"/>
      <c r="DI62" s="338"/>
      <c r="DJ62" s="1155"/>
      <c r="DK62" s="1342">
        <f t="shared" si="70"/>
        <v>7.0884281410597199</v>
      </c>
      <c r="DL62" s="1292">
        <f t="shared" si="17"/>
        <v>0.49919999999999998</v>
      </c>
      <c r="DM62" s="1347"/>
      <c r="DN62" s="1350"/>
      <c r="DO62" s="134"/>
      <c r="DP62" s="1148"/>
      <c r="DQ62" s="133"/>
      <c r="DR62" s="134"/>
      <c r="DS62" s="770"/>
      <c r="DT62" s="195">
        <v>1492</v>
      </c>
      <c r="DU62" s="343">
        <v>7.42</v>
      </c>
      <c r="DV62" s="123">
        <v>8</v>
      </c>
      <c r="DW62" s="127">
        <v>3460</v>
      </c>
      <c r="DX62" s="117">
        <v>10</v>
      </c>
      <c r="DY62" s="135">
        <v>36</v>
      </c>
      <c r="DZ62" s="671">
        <v>14</v>
      </c>
      <c r="EA62" s="632">
        <v>2.5</v>
      </c>
      <c r="EB62" s="665">
        <v>0.02</v>
      </c>
      <c r="EC62" s="1483"/>
      <c r="ED62" s="141">
        <v>5.0999999999999996</v>
      </c>
      <c r="EE62" s="667">
        <v>4.8</v>
      </c>
      <c r="EF62" s="139">
        <v>0.02</v>
      </c>
      <c r="EG62" s="665">
        <v>0.02</v>
      </c>
      <c r="EH62" s="140">
        <v>6</v>
      </c>
      <c r="EI62" s="1118"/>
      <c r="EJ62" s="1118"/>
      <c r="EK62" s="142">
        <v>2</v>
      </c>
      <c r="EL62" s="353">
        <f t="shared" si="48"/>
        <v>34.515749494949496</v>
      </c>
      <c r="EM62" s="354">
        <f t="shared" si="52"/>
        <v>0.54337899543378998</v>
      </c>
      <c r="EN62" s="354">
        <f t="shared" si="53"/>
        <v>0.55572010366530922</v>
      </c>
      <c r="EO62" s="355">
        <f t="shared" si="54"/>
        <v>0.77272727272727271</v>
      </c>
      <c r="EP62" s="339">
        <f t="shared" si="55"/>
        <v>0.68322981366459634</v>
      </c>
      <c r="EQ62" s="1252"/>
    </row>
    <row r="63" spans="1:147" s="143" customFormat="1" ht="15" customHeight="1" x14ac:dyDescent="0.15">
      <c r="A63" s="105">
        <v>43887</v>
      </c>
      <c r="B63" s="335">
        <f>企业!B367</f>
        <v>1554</v>
      </c>
      <c r="C63" s="868">
        <v>7.34</v>
      </c>
      <c r="D63" s="652"/>
      <c r="E63" s="353">
        <v>7.4</v>
      </c>
      <c r="F63" s="928"/>
      <c r="G63" s="653">
        <v>0.5</v>
      </c>
      <c r="H63" s="136"/>
      <c r="I63" s="111"/>
      <c r="J63" s="144"/>
      <c r="K63" s="625"/>
      <c r="L63" s="113"/>
      <c r="M63" s="831"/>
      <c r="N63" s="826"/>
      <c r="O63" s="114"/>
      <c r="P63" s="392"/>
      <c r="Q63" s="114"/>
      <c r="R63" s="683"/>
      <c r="S63" s="607"/>
      <c r="T63" s="195">
        <v>1554</v>
      </c>
      <c r="U63" s="111">
        <v>7.92</v>
      </c>
      <c r="V63" s="112">
        <v>4640</v>
      </c>
      <c r="W63" s="115">
        <v>23.9</v>
      </c>
      <c r="X63" s="109">
        <f t="shared" si="56"/>
        <v>88.429999999999993</v>
      </c>
      <c r="Y63" s="809">
        <v>9.3000000000000007</v>
      </c>
      <c r="Z63" s="1238"/>
      <c r="AA63" s="116">
        <v>16.5</v>
      </c>
      <c r="AB63" s="117"/>
      <c r="AC63" s="109">
        <v>26</v>
      </c>
      <c r="AD63" s="118"/>
      <c r="AE63" s="114">
        <v>10</v>
      </c>
      <c r="AF63" s="801"/>
      <c r="AG63" s="692"/>
      <c r="AH63" s="344">
        <f t="shared" si="46"/>
        <v>0.1036</v>
      </c>
      <c r="AI63" s="741">
        <f t="shared" si="47"/>
        <v>1.8322695999999999E-2</v>
      </c>
      <c r="AJ63" s="1140"/>
      <c r="AK63" s="138"/>
      <c r="AL63" s="122"/>
      <c r="AM63" s="122"/>
      <c r="AN63" s="120"/>
      <c r="AO63" s="353">
        <f t="shared" si="57"/>
        <v>9.2097812097812106</v>
      </c>
      <c r="AP63" s="138">
        <v>7.92</v>
      </c>
      <c r="AQ63" s="121">
        <v>15.5</v>
      </c>
      <c r="AR63" s="353">
        <f t="shared" si="58"/>
        <v>2.413127413127413</v>
      </c>
      <c r="AS63" s="776"/>
      <c r="AT63" s="353">
        <f t="shared" si="59"/>
        <v>4.8262548262548259</v>
      </c>
      <c r="AU63" s="117">
        <v>14.7</v>
      </c>
      <c r="AV63" s="111">
        <v>7.77</v>
      </c>
      <c r="AW63" s="118"/>
      <c r="AX63" s="118"/>
      <c r="AY63" s="340"/>
      <c r="AZ63" s="124">
        <v>0.3</v>
      </c>
      <c r="BA63" s="608"/>
      <c r="BB63" s="360">
        <f t="shared" si="60"/>
        <v>1.8098455598455598</v>
      </c>
      <c r="BC63" s="1516">
        <v>945.99231375000022</v>
      </c>
      <c r="BD63" s="1529">
        <v>100</v>
      </c>
      <c r="BE63" s="1530">
        <f t="shared" si="20"/>
        <v>981.71716256435025</v>
      </c>
      <c r="BF63" s="1538">
        <f t="shared" si="21"/>
        <v>59.498009852384861</v>
      </c>
      <c r="BG63" s="1524"/>
      <c r="BH63" s="653">
        <f t="shared" si="61"/>
        <v>3.0164092664092665</v>
      </c>
      <c r="BI63" s="353">
        <f t="shared" si="62"/>
        <v>2.0366795366795367</v>
      </c>
      <c r="BJ63" s="123">
        <v>7.85</v>
      </c>
      <c r="BK63" s="118">
        <v>3860</v>
      </c>
      <c r="BL63" s="117">
        <v>18.8</v>
      </c>
      <c r="BM63" s="784">
        <f t="shared" si="22"/>
        <v>56.400000000000006</v>
      </c>
      <c r="BN63" s="117">
        <v>14.4</v>
      </c>
      <c r="BO63" s="117">
        <v>10.7</v>
      </c>
      <c r="BP63" s="117"/>
      <c r="BQ63" s="1220"/>
      <c r="BR63" s="131"/>
      <c r="BS63" s="131"/>
      <c r="BT63" s="131">
        <v>25</v>
      </c>
      <c r="BU63" s="132"/>
      <c r="BV63" s="364">
        <f t="shared" si="0"/>
        <v>23.312097812097811</v>
      </c>
      <c r="BW63" s="343">
        <f t="shared" si="63"/>
        <v>3.7933094101084827E-3</v>
      </c>
      <c r="BX63" s="340">
        <f t="shared" si="23"/>
        <v>3.7933094101084827E-3</v>
      </c>
      <c r="BY63" s="340">
        <f t="shared" si="49"/>
        <v>0.1272727272727272</v>
      </c>
      <c r="BZ63" s="1145">
        <f t="shared" si="50"/>
        <v>0.21338912133891208</v>
      </c>
      <c r="CA63" s="133">
        <v>2880</v>
      </c>
      <c r="CB63" s="114"/>
      <c r="CC63" s="126"/>
      <c r="CD63" s="353">
        <f t="shared" si="64"/>
        <v>1.7110682110682112</v>
      </c>
      <c r="CE63" s="108"/>
      <c r="CF63" s="353"/>
      <c r="CG63" s="134"/>
      <c r="CH63" s="346"/>
      <c r="CI63" s="251">
        <v>6</v>
      </c>
      <c r="CJ63" s="348">
        <f t="shared" si="65"/>
        <v>3.8610038610038608</v>
      </c>
      <c r="CK63" s="123">
        <v>7.96</v>
      </c>
      <c r="CL63" s="117">
        <v>15.1</v>
      </c>
      <c r="CM63" s="109">
        <v>23</v>
      </c>
      <c r="CN63" s="109"/>
      <c r="CO63" s="109"/>
      <c r="CP63" s="131">
        <f t="shared" si="24"/>
        <v>26.357400000000005</v>
      </c>
      <c r="CQ63" s="1145">
        <f t="shared" si="51"/>
        <v>0.19680851063829796</v>
      </c>
      <c r="CR63" s="1372">
        <f t="shared" si="14"/>
        <v>1554</v>
      </c>
      <c r="CS63" s="353">
        <f t="shared" si="66"/>
        <v>13.034749034749035</v>
      </c>
      <c r="CT63" s="135">
        <v>16</v>
      </c>
      <c r="CU63" s="135"/>
      <c r="CV63" s="340">
        <f t="shared" si="45"/>
        <v>0.2</v>
      </c>
      <c r="CW63" s="135">
        <v>100</v>
      </c>
      <c r="CX63" s="348">
        <f t="shared" si="34"/>
        <v>6.25</v>
      </c>
      <c r="CY63" s="334">
        <f t="shared" si="67"/>
        <v>247.10424710424709</v>
      </c>
      <c r="CZ63" s="123">
        <v>8.16</v>
      </c>
      <c r="DA63" s="117">
        <v>8</v>
      </c>
      <c r="DB63" s="340">
        <f t="shared" si="68"/>
        <v>0.47019867549668876</v>
      </c>
      <c r="DC63" s="109"/>
      <c r="DD63" s="610">
        <f t="shared" si="71"/>
        <v>10.944470152548814</v>
      </c>
      <c r="DE63" s="353">
        <f t="shared" si="69"/>
        <v>19.305019305019304</v>
      </c>
      <c r="DF63" s="842"/>
      <c r="DG63" s="117"/>
      <c r="DH63" s="838"/>
      <c r="DI63" s="338"/>
      <c r="DJ63" s="1155"/>
      <c r="DK63" s="1342">
        <f t="shared" si="70"/>
        <v>5.4548398919259844</v>
      </c>
      <c r="DL63" s="1292">
        <f t="shared" si="17"/>
        <v>0.49919999999999998</v>
      </c>
      <c r="DM63" s="1347"/>
      <c r="DN63" s="1350"/>
      <c r="DO63" s="134"/>
      <c r="DP63" s="1148"/>
      <c r="DQ63" s="133"/>
      <c r="DR63" s="134"/>
      <c r="DS63" s="770"/>
      <c r="DT63" s="195">
        <v>1663</v>
      </c>
      <c r="DU63" s="343">
        <v>7.41</v>
      </c>
      <c r="DV63" s="123">
        <v>8.0399999999999991</v>
      </c>
      <c r="DW63" s="127">
        <v>3420</v>
      </c>
      <c r="DX63" s="117">
        <v>9.8000000000000007</v>
      </c>
      <c r="DY63" s="135">
        <v>32</v>
      </c>
      <c r="DZ63" s="671">
        <v>16</v>
      </c>
      <c r="EA63" s="632">
        <v>2.5</v>
      </c>
      <c r="EB63" s="665">
        <v>0.02</v>
      </c>
      <c r="EC63" s="1483"/>
      <c r="ED63" s="141">
        <v>5.5</v>
      </c>
      <c r="EE63" s="667">
        <v>4.9000000000000004</v>
      </c>
      <c r="EF63" s="139">
        <v>0.02</v>
      </c>
      <c r="EG63" s="665">
        <v>0.02</v>
      </c>
      <c r="EH63" s="140">
        <v>6</v>
      </c>
      <c r="EI63" s="1118"/>
      <c r="EJ63" s="1118"/>
      <c r="EK63" s="142">
        <v>2</v>
      </c>
      <c r="EL63" s="353">
        <f t="shared" si="48"/>
        <v>26.391456370656375</v>
      </c>
      <c r="EM63" s="354">
        <f t="shared" si="52"/>
        <v>0.58995815899581583</v>
      </c>
      <c r="EN63" s="354">
        <f t="shared" si="53"/>
        <v>0.63813185570507747</v>
      </c>
      <c r="EO63" s="355">
        <f t="shared" si="54"/>
        <v>0.73118279569892475</v>
      </c>
      <c r="EP63" s="339">
        <f t="shared" si="55"/>
        <v>0.66666666666666674</v>
      </c>
      <c r="EQ63" s="1227"/>
    </row>
    <row r="64" spans="1:147" s="143" customFormat="1" ht="15" customHeight="1" x14ac:dyDescent="0.15">
      <c r="A64" s="105">
        <v>43888</v>
      </c>
      <c r="B64" s="335">
        <f>企业!B368</f>
        <v>1817</v>
      </c>
      <c r="C64" s="868">
        <v>7.36</v>
      </c>
      <c r="D64" s="652"/>
      <c r="E64" s="353">
        <v>8.3000000000000007</v>
      </c>
      <c r="F64" s="928"/>
      <c r="G64" s="653">
        <v>0.5</v>
      </c>
      <c r="H64" s="136"/>
      <c r="I64" s="111"/>
      <c r="J64" s="144"/>
      <c r="K64" s="625"/>
      <c r="L64" s="113"/>
      <c r="M64" s="831"/>
      <c r="N64" s="826"/>
      <c r="O64" s="114"/>
      <c r="P64" s="392"/>
      <c r="Q64" s="114"/>
      <c r="R64" s="683"/>
      <c r="S64" s="607"/>
      <c r="T64" s="195">
        <v>1817</v>
      </c>
      <c r="U64" s="111">
        <v>8.64</v>
      </c>
      <c r="V64" s="112">
        <v>4770</v>
      </c>
      <c r="W64" s="115">
        <v>25.5</v>
      </c>
      <c r="X64" s="109">
        <f t="shared" si="56"/>
        <v>94.350000000000009</v>
      </c>
      <c r="Y64" s="809">
        <v>5.7</v>
      </c>
      <c r="Z64" s="1238"/>
      <c r="AA64" s="116">
        <v>16.100000000000001</v>
      </c>
      <c r="AB64" s="117"/>
      <c r="AC64" s="109">
        <v>92</v>
      </c>
      <c r="AD64" s="118"/>
      <c r="AE64" s="114">
        <v>10</v>
      </c>
      <c r="AF64" s="801"/>
      <c r="AG64" s="692"/>
      <c r="AH64" s="344">
        <f t="shared" si="46"/>
        <v>0.12113333333333333</v>
      </c>
      <c r="AI64" s="741">
        <f t="shared" si="47"/>
        <v>2.2857860000000001E-2</v>
      </c>
      <c r="AJ64" s="1140"/>
      <c r="AK64" s="138"/>
      <c r="AL64" s="122"/>
      <c r="AM64" s="122"/>
      <c r="AN64" s="120"/>
      <c r="AO64" s="353">
        <f t="shared" si="57"/>
        <v>7.8767198679141446</v>
      </c>
      <c r="AP64" s="138">
        <v>8.51</v>
      </c>
      <c r="AQ64" s="121">
        <v>13.7</v>
      </c>
      <c r="AR64" s="353">
        <f t="shared" si="58"/>
        <v>2.0638414969730325</v>
      </c>
      <c r="AS64" s="776"/>
      <c r="AT64" s="353">
        <f t="shared" si="59"/>
        <v>4.1276829939460651</v>
      </c>
      <c r="AU64" s="117">
        <v>15.2</v>
      </c>
      <c r="AV64" s="111">
        <v>8.2899999999999991</v>
      </c>
      <c r="AW64" s="118"/>
      <c r="AX64" s="118"/>
      <c r="AY64" s="340"/>
      <c r="AZ64" s="124">
        <v>0.28000000000000003</v>
      </c>
      <c r="BA64" s="608"/>
      <c r="BB64" s="360">
        <f t="shared" si="60"/>
        <v>1.5478811227297744</v>
      </c>
      <c r="BC64" s="1516">
        <v>945.99231375000022</v>
      </c>
      <c r="BD64" s="1529">
        <v>100</v>
      </c>
      <c r="BE64" s="1530">
        <f t="shared" si="20"/>
        <v>839.6194114612</v>
      </c>
      <c r="BF64" s="1538">
        <f t="shared" si="21"/>
        <v>52.150274003801236</v>
      </c>
      <c r="BG64" s="1524"/>
      <c r="BH64" s="653">
        <f t="shared" si="61"/>
        <v>2.5798018712162905</v>
      </c>
      <c r="BI64" s="353">
        <f t="shared" si="62"/>
        <v>1.7418822234452394</v>
      </c>
      <c r="BJ64" s="123">
        <v>8.67</v>
      </c>
      <c r="BK64" s="118">
        <v>4000</v>
      </c>
      <c r="BL64" s="117">
        <v>17.399999999999999</v>
      </c>
      <c r="BM64" s="784">
        <f t="shared" si="22"/>
        <v>52.199999999999996</v>
      </c>
      <c r="BN64" s="117">
        <v>13.1</v>
      </c>
      <c r="BO64" s="117">
        <v>10</v>
      </c>
      <c r="BP64" s="117"/>
      <c r="BQ64" s="1220"/>
      <c r="BR64" s="131"/>
      <c r="BS64" s="131"/>
      <c r="BT64" s="131">
        <v>26</v>
      </c>
      <c r="BU64" s="132"/>
      <c r="BV64" s="364">
        <f t="shared" si="0"/>
        <v>19.937809576224545</v>
      </c>
      <c r="BW64" s="343">
        <f t="shared" si="63"/>
        <v>4.7322149225715628E-3</v>
      </c>
      <c r="BX64" s="340">
        <f t="shared" si="23"/>
        <v>4.7322149225715628E-3</v>
      </c>
      <c r="BY64" s="340">
        <f t="shared" si="49"/>
        <v>0.1863354037267082</v>
      </c>
      <c r="BZ64" s="1145">
        <f t="shared" si="50"/>
        <v>0.3176470588235295</v>
      </c>
      <c r="CA64" s="133">
        <v>2880</v>
      </c>
      <c r="CB64" s="114"/>
      <c r="CC64" s="126"/>
      <c r="CD64" s="353">
        <f t="shared" si="64"/>
        <v>1.4634012107870116</v>
      </c>
      <c r="CE64" s="108"/>
      <c r="CF64" s="353"/>
      <c r="CG64" s="134"/>
      <c r="CH64" s="346"/>
      <c r="CI64" s="251">
        <v>6</v>
      </c>
      <c r="CJ64" s="348">
        <f t="shared" si="65"/>
        <v>3.3021463951568522</v>
      </c>
      <c r="CK64" s="123">
        <v>8.4499999999999993</v>
      </c>
      <c r="CL64" s="117">
        <v>14.7</v>
      </c>
      <c r="CM64" s="109">
        <v>10</v>
      </c>
      <c r="CN64" s="109"/>
      <c r="CO64" s="109"/>
      <c r="CP64" s="131">
        <f t="shared" si="24"/>
        <v>49.789699999999996</v>
      </c>
      <c r="CQ64" s="1145">
        <f t="shared" si="51"/>
        <v>0.15517241379310343</v>
      </c>
      <c r="CR64" s="1372">
        <f t="shared" si="14"/>
        <v>1817</v>
      </c>
      <c r="CS64" s="353">
        <f t="shared" si="66"/>
        <v>11.148046230049532</v>
      </c>
      <c r="CT64" s="135">
        <v>16</v>
      </c>
      <c r="CU64" s="135"/>
      <c r="CV64" s="340">
        <f t="shared" si="45"/>
        <v>0.2</v>
      </c>
      <c r="CW64" s="135">
        <v>100</v>
      </c>
      <c r="CX64" s="348">
        <f t="shared" si="34"/>
        <v>6.25</v>
      </c>
      <c r="CY64" s="334">
        <f t="shared" si="67"/>
        <v>211.33736929003854</v>
      </c>
      <c r="CZ64" s="123">
        <v>8.59</v>
      </c>
      <c r="DA64" s="117">
        <v>12.1</v>
      </c>
      <c r="DB64" s="340">
        <f t="shared" si="68"/>
        <v>0.1768707482993197</v>
      </c>
      <c r="DC64" s="109"/>
      <c r="DD64" s="610">
        <f t="shared" si="71"/>
        <v>25.560881626758412</v>
      </c>
      <c r="DE64" s="353">
        <f t="shared" si="69"/>
        <v>16.51073197578426</v>
      </c>
      <c r="DF64" s="842">
        <v>8.43</v>
      </c>
      <c r="DG64" s="117">
        <v>10.8</v>
      </c>
      <c r="DH64" s="838">
        <f t="shared" si="26"/>
        <v>32.400000000000006</v>
      </c>
      <c r="DI64" s="338">
        <f t="shared" ref="DI64:DI69" si="72">1-DG64/DA64</f>
        <v>0.10743801652892548</v>
      </c>
      <c r="DJ64" s="1155">
        <f t="shared" ref="DJ64:DJ105" si="73">1-DG64/CL64</f>
        <v>0.26530612244897955</v>
      </c>
      <c r="DK64" s="1342">
        <f t="shared" si="70"/>
        <v>18.063023016242617</v>
      </c>
      <c r="DL64" s="1292">
        <f t="shared" si="17"/>
        <v>0.49919999999999998</v>
      </c>
      <c r="DM64" s="1347"/>
      <c r="DN64" s="1350"/>
      <c r="DO64" s="134"/>
      <c r="DP64" s="1148"/>
      <c r="DQ64" s="133"/>
      <c r="DR64" s="134"/>
      <c r="DS64" s="770"/>
      <c r="DT64" s="195">
        <v>2389</v>
      </c>
      <c r="DU64" s="343">
        <v>7.43</v>
      </c>
      <c r="DV64" s="123">
        <v>8.6199999999999992</v>
      </c>
      <c r="DW64" s="127">
        <v>3960</v>
      </c>
      <c r="DX64" s="117">
        <v>10</v>
      </c>
      <c r="DY64" s="135">
        <v>24</v>
      </c>
      <c r="DZ64" s="671">
        <v>21</v>
      </c>
      <c r="EA64" s="632">
        <v>4.9000000000000004</v>
      </c>
      <c r="EB64" s="665">
        <v>0.02</v>
      </c>
      <c r="EC64" s="1483"/>
      <c r="ED64" s="141">
        <v>6.7</v>
      </c>
      <c r="EE64" s="667">
        <v>5</v>
      </c>
      <c r="EF64" s="139">
        <v>0.02</v>
      </c>
      <c r="EG64" s="665">
        <v>0.02</v>
      </c>
      <c r="EH64" s="140">
        <v>10</v>
      </c>
      <c r="EI64" s="1118"/>
      <c r="EJ64" s="1118"/>
      <c r="EK64" s="142">
        <v>2</v>
      </c>
      <c r="EL64" s="353">
        <f t="shared" si="48"/>
        <v>22.574459878921303</v>
      </c>
      <c r="EM64" s="354">
        <f t="shared" si="52"/>
        <v>0.60784313725490202</v>
      </c>
      <c r="EN64" s="354">
        <f t="shared" si="53"/>
        <v>0.74562798092209859</v>
      </c>
      <c r="EO64" s="355">
        <f t="shared" si="54"/>
        <v>0.14035087719298245</v>
      </c>
      <c r="EP64" s="339">
        <f t="shared" si="55"/>
        <v>0.58385093167701863</v>
      </c>
      <c r="EQ64" s="1227"/>
    </row>
    <row r="65" spans="1:147" s="287" customFormat="1" ht="15" customHeight="1" x14ac:dyDescent="0.15">
      <c r="A65" s="105">
        <v>43889</v>
      </c>
      <c r="B65" s="335">
        <f>企业!B369</f>
        <v>2985</v>
      </c>
      <c r="C65" s="870">
        <v>7.37</v>
      </c>
      <c r="D65" s="656"/>
      <c r="E65" s="365">
        <v>7.4</v>
      </c>
      <c r="F65" s="930"/>
      <c r="G65" s="653">
        <v>0.5</v>
      </c>
      <c r="H65" s="260"/>
      <c r="I65" s="261"/>
      <c r="J65" s="262"/>
      <c r="K65" s="628"/>
      <c r="L65" s="263"/>
      <c r="M65" s="398"/>
      <c r="N65" s="828"/>
      <c r="O65" s="264"/>
      <c r="P65" s="396"/>
      <c r="Q65" s="264"/>
      <c r="R65" s="688"/>
      <c r="S65" s="697"/>
      <c r="T65" s="231">
        <v>2985</v>
      </c>
      <c r="U65" s="261">
        <v>8.68</v>
      </c>
      <c r="V65" s="265">
        <v>4750</v>
      </c>
      <c r="W65" s="266">
        <v>23.7</v>
      </c>
      <c r="X65" s="267">
        <f t="shared" si="56"/>
        <v>87.69</v>
      </c>
      <c r="Y65" s="813">
        <v>6.8</v>
      </c>
      <c r="Z65" s="1240"/>
      <c r="AA65" s="268">
        <v>15.5</v>
      </c>
      <c r="AB65" s="269"/>
      <c r="AC65" s="267">
        <v>35</v>
      </c>
      <c r="AD65" s="270"/>
      <c r="AE65" s="264">
        <v>10</v>
      </c>
      <c r="AF65" s="805"/>
      <c r="AG65" s="694"/>
      <c r="AH65" s="344">
        <f t="shared" si="46"/>
        <v>0.19900000000000001</v>
      </c>
      <c r="AI65" s="741">
        <f t="shared" si="47"/>
        <v>3.4900619999999993E-2</v>
      </c>
      <c r="AJ65" s="1143"/>
      <c r="AK65" s="258"/>
      <c r="AL65" s="271"/>
      <c r="AM65" s="271"/>
      <c r="AN65" s="272"/>
      <c r="AO65" s="353">
        <f t="shared" si="57"/>
        <v>4.7946398659966496</v>
      </c>
      <c r="AP65" s="258">
        <v>8.59</v>
      </c>
      <c r="AQ65" s="273">
        <v>12.4</v>
      </c>
      <c r="AR65" s="353">
        <f t="shared" si="58"/>
        <v>1.256281407035176</v>
      </c>
      <c r="AS65" s="781"/>
      <c r="AT65" s="353">
        <f t="shared" si="59"/>
        <v>2.512562814070352</v>
      </c>
      <c r="AU65" s="269">
        <v>15.8</v>
      </c>
      <c r="AV65" s="261">
        <v>8.4</v>
      </c>
      <c r="AW65" s="270"/>
      <c r="AX65" s="270"/>
      <c r="AY65" s="351"/>
      <c r="AZ65" s="275">
        <v>0.28999999999999998</v>
      </c>
      <c r="BA65" s="608"/>
      <c r="BB65" s="360">
        <f t="shared" si="60"/>
        <v>0.94221105527638194</v>
      </c>
      <c r="BC65" s="1516">
        <v>945.99231375000022</v>
      </c>
      <c r="BD65" s="1529">
        <v>100</v>
      </c>
      <c r="BE65" s="1530">
        <f t="shared" si="20"/>
        <v>511.08491478224465</v>
      </c>
      <c r="BF65" s="1538">
        <f t="shared" si="21"/>
        <v>32.973220308531914</v>
      </c>
      <c r="BG65" s="1526"/>
      <c r="BH65" s="653">
        <f t="shared" si="61"/>
        <v>1.5703517587939699</v>
      </c>
      <c r="BI65" s="353">
        <f t="shared" si="62"/>
        <v>1.0603015075376885</v>
      </c>
      <c r="BJ65" s="274">
        <v>8.51</v>
      </c>
      <c r="BK65" s="270">
        <v>4020</v>
      </c>
      <c r="BL65" s="269">
        <v>18.5</v>
      </c>
      <c r="BM65" s="784">
        <f t="shared" si="22"/>
        <v>55.5</v>
      </c>
      <c r="BN65" s="269">
        <v>11.5</v>
      </c>
      <c r="BO65" s="269">
        <v>9.4</v>
      </c>
      <c r="BP65" s="269"/>
      <c r="BQ65" s="1224"/>
      <c r="BR65" s="278"/>
      <c r="BS65" s="278"/>
      <c r="BT65" s="278">
        <v>30</v>
      </c>
      <c r="BU65" s="279"/>
      <c r="BV65" s="364">
        <f t="shared" si="0"/>
        <v>12.136348408710218</v>
      </c>
      <c r="BW65" s="343">
        <f t="shared" si="63"/>
        <v>7.2254023242333074E-3</v>
      </c>
      <c r="BX65" s="340">
        <f t="shared" si="23"/>
        <v>7.2254023242333074E-3</v>
      </c>
      <c r="BY65" s="340">
        <f t="shared" si="49"/>
        <v>0.25806451612903225</v>
      </c>
      <c r="BZ65" s="1145">
        <f t="shared" si="50"/>
        <v>0.21940928270042193</v>
      </c>
      <c r="CA65" s="133">
        <v>2880</v>
      </c>
      <c r="CB65" s="264"/>
      <c r="CC65" s="276"/>
      <c r="CD65" s="353">
        <f t="shared" si="64"/>
        <v>0.89078726968174204</v>
      </c>
      <c r="CE65" s="259"/>
      <c r="CF65" s="365"/>
      <c r="CG65" s="280"/>
      <c r="CH65" s="346"/>
      <c r="CI65" s="281">
        <v>5</v>
      </c>
      <c r="CJ65" s="348">
        <f t="shared" si="65"/>
        <v>1.6750418760469012</v>
      </c>
      <c r="CK65" s="274">
        <v>8.0299999999999994</v>
      </c>
      <c r="CL65" s="269">
        <v>14.5</v>
      </c>
      <c r="CM65" s="267">
        <v>25</v>
      </c>
      <c r="CN65" s="267"/>
      <c r="CO65" s="267"/>
      <c r="CP65" s="131">
        <f t="shared" si="24"/>
        <v>55.744999999999997</v>
      </c>
      <c r="CQ65" s="1145">
        <f t="shared" si="51"/>
        <v>0.21621621621621623</v>
      </c>
      <c r="CR65" s="1372">
        <f t="shared" si="14"/>
        <v>2985</v>
      </c>
      <c r="CS65" s="353">
        <f t="shared" si="66"/>
        <v>6.7859296482412059</v>
      </c>
      <c r="CT65" s="663">
        <v>16</v>
      </c>
      <c r="CU65" s="663"/>
      <c r="CV65" s="351">
        <f t="shared" si="45"/>
        <v>0.2</v>
      </c>
      <c r="CW65" s="135">
        <v>100</v>
      </c>
      <c r="CX65" s="348">
        <f t="shared" si="34"/>
        <v>6.25</v>
      </c>
      <c r="CY65" s="352">
        <f t="shared" si="67"/>
        <v>128.643216080402</v>
      </c>
      <c r="CZ65" s="274">
        <v>8.2100000000000009</v>
      </c>
      <c r="DA65" s="269">
        <v>11.6</v>
      </c>
      <c r="DB65" s="340">
        <f t="shared" si="68"/>
        <v>0.2</v>
      </c>
      <c r="DC65" s="267"/>
      <c r="DD65" s="610">
        <f t="shared" si="71"/>
        <v>13.949600529212967</v>
      </c>
      <c r="DE65" s="353">
        <f t="shared" si="69"/>
        <v>10.050251256281408</v>
      </c>
      <c r="DF65" s="844">
        <v>8.8699999999999992</v>
      </c>
      <c r="DG65" s="269">
        <v>11.4</v>
      </c>
      <c r="DH65" s="838">
        <f t="shared" si="26"/>
        <v>34.200000000000003</v>
      </c>
      <c r="DI65" s="338">
        <f t="shared" si="72"/>
        <v>1.7241379310344751E-2</v>
      </c>
      <c r="DJ65" s="1155">
        <f t="shared" si="73"/>
        <v>0.21379310344827585</v>
      </c>
      <c r="DK65" s="1342">
        <f t="shared" si="70"/>
        <v>13.832603879613119</v>
      </c>
      <c r="DL65" s="1292">
        <f t="shared" si="17"/>
        <v>0.49919999999999998</v>
      </c>
      <c r="DM65" s="1347"/>
      <c r="DN65" s="1350"/>
      <c r="DO65" s="134"/>
      <c r="DP65" s="1148"/>
      <c r="DQ65" s="133"/>
      <c r="DR65" s="134"/>
      <c r="DS65" s="770"/>
      <c r="DT65" s="282">
        <v>2985</v>
      </c>
      <c r="DU65" s="664">
        <v>7.42</v>
      </c>
      <c r="DV65" s="274">
        <v>8.84</v>
      </c>
      <c r="DW65" s="277">
        <v>3340</v>
      </c>
      <c r="DX65" s="269">
        <v>11.2</v>
      </c>
      <c r="DY65" s="663">
        <v>34</v>
      </c>
      <c r="DZ65" s="673">
        <v>26</v>
      </c>
      <c r="EA65" s="636">
        <v>6.4</v>
      </c>
      <c r="EB65" s="666">
        <v>0.02</v>
      </c>
      <c r="EC65" s="1486"/>
      <c r="ED65" s="285">
        <v>8.6</v>
      </c>
      <c r="EE65" s="669">
        <v>7.9</v>
      </c>
      <c r="EF65" s="283">
        <v>0.02</v>
      </c>
      <c r="EG65" s="665">
        <v>0.02</v>
      </c>
      <c r="EH65" s="284">
        <v>10</v>
      </c>
      <c r="EI65" s="1122"/>
      <c r="EJ65" s="1122"/>
      <c r="EK65" s="286">
        <v>2</v>
      </c>
      <c r="EL65" s="353">
        <f t="shared" si="48"/>
        <v>13.749443216080401</v>
      </c>
      <c r="EM65" s="356">
        <f t="shared" si="52"/>
        <v>0.52742616033755274</v>
      </c>
      <c r="EN65" s="354">
        <f t="shared" si="53"/>
        <v>0.61227049834644776</v>
      </c>
      <c r="EO65" s="357">
        <f t="shared" si="54"/>
        <v>5.8823529411764608E-2</v>
      </c>
      <c r="EP65" s="358">
        <f t="shared" si="55"/>
        <v>0.44516129032258067</v>
      </c>
      <c r="EQ65" s="959"/>
    </row>
    <row r="66" spans="1:147" s="287" customFormat="1" ht="15" customHeight="1" x14ac:dyDescent="0.15">
      <c r="A66" s="105">
        <v>43890</v>
      </c>
      <c r="B66" s="335">
        <f>企业!B370</f>
        <v>3487</v>
      </c>
      <c r="C66" s="870">
        <v>7.39</v>
      </c>
      <c r="D66" s="656"/>
      <c r="E66" s="365">
        <v>9.3000000000000007</v>
      </c>
      <c r="F66" s="930"/>
      <c r="G66" s="653">
        <v>0.5</v>
      </c>
      <c r="H66" s="260"/>
      <c r="I66" s="261"/>
      <c r="J66" s="262"/>
      <c r="K66" s="628"/>
      <c r="L66" s="263"/>
      <c r="M66" s="398"/>
      <c r="N66" s="828"/>
      <c r="O66" s="264"/>
      <c r="P66" s="396"/>
      <c r="Q66" s="264"/>
      <c r="R66" s="688"/>
      <c r="S66" s="697"/>
      <c r="T66" s="231">
        <v>3487</v>
      </c>
      <c r="U66" s="261">
        <v>7.74</v>
      </c>
      <c r="V66" s="265">
        <v>4730</v>
      </c>
      <c r="W66" s="266">
        <v>27.9</v>
      </c>
      <c r="X66" s="267">
        <f t="shared" si="56"/>
        <v>103.23</v>
      </c>
      <c r="Y66" s="813">
        <v>6.1</v>
      </c>
      <c r="Z66" s="1240"/>
      <c r="AA66" s="268">
        <v>16</v>
      </c>
      <c r="AB66" s="269"/>
      <c r="AC66" s="267">
        <v>36</v>
      </c>
      <c r="AD66" s="270"/>
      <c r="AE66" s="264">
        <v>10</v>
      </c>
      <c r="AF66" s="805"/>
      <c r="AG66" s="694"/>
      <c r="AH66" s="344">
        <f t="shared" si="46"/>
        <v>0.23246666666666665</v>
      </c>
      <c r="AI66" s="741">
        <f t="shared" si="47"/>
        <v>4.7995068000000002E-2</v>
      </c>
      <c r="AJ66" s="1143"/>
      <c r="AK66" s="258"/>
      <c r="AL66" s="271"/>
      <c r="AM66" s="271"/>
      <c r="AN66" s="272"/>
      <c r="AO66" s="353">
        <f t="shared" si="57"/>
        <v>4.1043877258388299</v>
      </c>
      <c r="AP66" s="258">
        <v>7.83</v>
      </c>
      <c r="AQ66" s="273">
        <v>12.6</v>
      </c>
      <c r="AR66" s="353">
        <f t="shared" si="58"/>
        <v>1.0754229997132205</v>
      </c>
      <c r="AS66" s="781"/>
      <c r="AT66" s="353">
        <f t="shared" si="59"/>
        <v>2.1508459994264411</v>
      </c>
      <c r="AU66" s="269">
        <v>16.5</v>
      </c>
      <c r="AV66" s="261">
        <v>7.82</v>
      </c>
      <c r="AW66" s="270"/>
      <c r="AX66" s="270"/>
      <c r="AY66" s="351"/>
      <c r="AZ66" s="275">
        <v>0.28000000000000003</v>
      </c>
      <c r="BA66" s="608"/>
      <c r="BB66" s="360">
        <f t="shared" si="60"/>
        <v>0.80656724978491545</v>
      </c>
      <c r="BC66" s="1516">
        <v>315.33077124999994</v>
      </c>
      <c r="BD66" s="1529">
        <v>100</v>
      </c>
      <c r="BE66" s="1530">
        <f t="shared" si="20"/>
        <v>166.21627670633779</v>
      </c>
      <c r="BF66" s="1538">
        <f t="shared" si="21"/>
        <v>10.388517294146112</v>
      </c>
      <c r="BG66" s="1526"/>
      <c r="BH66" s="653">
        <f t="shared" si="61"/>
        <v>1.3442787496415256</v>
      </c>
      <c r="BI66" s="353">
        <f t="shared" si="62"/>
        <v>0.9076570117579581</v>
      </c>
      <c r="BJ66" s="274">
        <v>7.8</v>
      </c>
      <c r="BK66" s="270">
        <v>3940</v>
      </c>
      <c r="BL66" s="269">
        <v>19.5</v>
      </c>
      <c r="BM66" s="784">
        <f t="shared" si="22"/>
        <v>58.5</v>
      </c>
      <c r="BN66" s="269">
        <v>10.6</v>
      </c>
      <c r="BO66" s="269">
        <v>10</v>
      </c>
      <c r="BP66" s="269"/>
      <c r="BQ66" s="1224"/>
      <c r="BR66" s="278"/>
      <c r="BS66" s="278"/>
      <c r="BT66" s="278">
        <v>21</v>
      </c>
      <c r="BU66" s="279"/>
      <c r="BV66" s="364">
        <f t="shared" si="0"/>
        <v>10.38915973616289</v>
      </c>
      <c r="BW66" s="343">
        <f t="shared" si="63"/>
        <v>9.9363184917326871E-3</v>
      </c>
      <c r="BX66" s="340">
        <f t="shared" si="23"/>
        <v>9.9363184917326871E-3</v>
      </c>
      <c r="BY66" s="340">
        <f t="shared" si="49"/>
        <v>0.33750000000000002</v>
      </c>
      <c r="BZ66" s="1145">
        <f t="shared" si="50"/>
        <v>0.30107526881720426</v>
      </c>
      <c r="CA66" s="133">
        <v>2880</v>
      </c>
      <c r="CB66" s="264"/>
      <c r="CC66" s="276"/>
      <c r="CD66" s="353">
        <f t="shared" si="64"/>
        <v>0.76254660166332089</v>
      </c>
      <c r="CE66" s="259"/>
      <c r="CF66" s="365"/>
      <c r="CG66" s="280"/>
      <c r="CH66" s="346"/>
      <c r="CI66" s="281">
        <v>6</v>
      </c>
      <c r="CJ66" s="348">
        <f t="shared" si="65"/>
        <v>1.7206767995411529</v>
      </c>
      <c r="CK66" s="274">
        <v>7.83</v>
      </c>
      <c r="CL66" s="269">
        <v>17.100000000000001</v>
      </c>
      <c r="CM66" s="267">
        <v>20</v>
      </c>
      <c r="CN66" s="267"/>
      <c r="CO66" s="267"/>
      <c r="CP66" s="131">
        <f t="shared" si="24"/>
        <v>34.593399999999988</v>
      </c>
      <c r="CQ66" s="1145">
        <f t="shared" si="51"/>
        <v>0.12307692307692297</v>
      </c>
      <c r="CR66" s="1372">
        <f t="shared" si="14"/>
        <v>3487</v>
      </c>
      <c r="CS66" s="353">
        <f t="shared" si="66"/>
        <v>5.809004875250932</v>
      </c>
      <c r="CT66" s="663">
        <v>16</v>
      </c>
      <c r="CU66" s="663"/>
      <c r="CV66" s="351">
        <f t="shared" si="45"/>
        <v>0.2</v>
      </c>
      <c r="CW66" s="135">
        <v>100</v>
      </c>
      <c r="CX66" s="348">
        <f t="shared" si="34"/>
        <v>6.25</v>
      </c>
      <c r="CY66" s="352">
        <f t="shared" si="67"/>
        <v>110.12331517063379</v>
      </c>
      <c r="CZ66" s="274">
        <v>7.85</v>
      </c>
      <c r="DA66" s="269">
        <v>13.6</v>
      </c>
      <c r="DB66" s="340">
        <f t="shared" si="68"/>
        <v>0.20467836257309951</v>
      </c>
      <c r="DC66" s="267"/>
      <c r="DD66" s="610">
        <f t="shared" si="71"/>
        <v>9.894278092599615</v>
      </c>
      <c r="DE66" s="353">
        <f t="shared" si="69"/>
        <v>8.6033839977057642</v>
      </c>
      <c r="DF66" s="844">
        <v>8.01</v>
      </c>
      <c r="DG66" s="269">
        <v>12.7</v>
      </c>
      <c r="DH66" s="838">
        <f t="shared" si="26"/>
        <v>38.099999999999994</v>
      </c>
      <c r="DI66" s="338">
        <f t="shared" si="72"/>
        <v>6.6176470588235281E-2</v>
      </c>
      <c r="DJ66" s="1155">
        <f t="shared" si="73"/>
        <v>0.25730994152046793</v>
      </c>
      <c r="DK66" s="1342">
        <f t="shared" si="70"/>
        <v>8.3426753917146765</v>
      </c>
      <c r="DL66" s="1292">
        <f t="shared" si="17"/>
        <v>0.49919999999999998</v>
      </c>
      <c r="DM66" s="1347"/>
      <c r="DN66" s="1350"/>
      <c r="DO66" s="134"/>
      <c r="DP66" s="1148"/>
      <c r="DQ66" s="133"/>
      <c r="DR66" s="134"/>
      <c r="DS66" s="770"/>
      <c r="DT66" s="288">
        <v>4584</v>
      </c>
      <c r="DU66" s="664">
        <v>7.4</v>
      </c>
      <c r="DV66" s="274">
        <v>8.11</v>
      </c>
      <c r="DW66" s="277">
        <v>3330</v>
      </c>
      <c r="DX66" s="269">
        <v>12.2</v>
      </c>
      <c r="DY66" s="663">
        <v>38</v>
      </c>
      <c r="DZ66" s="673">
        <v>28</v>
      </c>
      <c r="EA66" s="636">
        <v>5.9</v>
      </c>
      <c r="EB66" s="666">
        <v>0.02</v>
      </c>
      <c r="EC66" s="1486"/>
      <c r="ED66" s="285">
        <v>8.1999999999999993</v>
      </c>
      <c r="EE66" s="669">
        <v>8.1</v>
      </c>
      <c r="EF66" s="283">
        <v>0.02</v>
      </c>
      <c r="EG66" s="665">
        <v>0.02</v>
      </c>
      <c r="EH66" s="284">
        <v>8</v>
      </c>
      <c r="EI66" s="1122"/>
      <c r="EJ66" s="1122"/>
      <c r="EK66" s="286">
        <v>2</v>
      </c>
      <c r="EL66" s="353">
        <f t="shared" si="48"/>
        <v>11.773022540866073</v>
      </c>
      <c r="EM66" s="356">
        <f t="shared" si="52"/>
        <v>0.56272401433691754</v>
      </c>
      <c r="EN66" s="354">
        <f t="shared" si="53"/>
        <v>0.63188995447059959</v>
      </c>
      <c r="EO66" s="357">
        <f t="shared" si="54"/>
        <v>3.2786885245901565E-2</v>
      </c>
      <c r="EP66" s="358">
        <f t="shared" si="55"/>
        <v>0.48750000000000004</v>
      </c>
      <c r="EQ66" s="959"/>
    </row>
    <row r="67" spans="1:147" s="322" customFormat="1" ht="15" customHeight="1" x14ac:dyDescent="0.15">
      <c r="A67" s="146">
        <v>43891</v>
      </c>
      <c r="B67" s="147">
        <f>企业!B371</f>
        <v>3474</v>
      </c>
      <c r="C67" s="871">
        <v>7.49</v>
      </c>
      <c r="D67" s="290"/>
      <c r="E67" s="291">
        <v>13.1</v>
      </c>
      <c r="F67" s="931"/>
      <c r="G67" s="651">
        <v>0.5</v>
      </c>
      <c r="H67" s="292"/>
      <c r="I67" s="293"/>
      <c r="J67" s="294"/>
      <c r="K67" s="629"/>
      <c r="L67" s="295"/>
      <c r="M67" s="835"/>
      <c r="N67" s="829"/>
      <c r="O67" s="296"/>
      <c r="P67" s="397"/>
      <c r="Q67" s="296"/>
      <c r="R67" s="689"/>
      <c r="S67" s="308"/>
      <c r="T67" s="241">
        <v>3474</v>
      </c>
      <c r="U67" s="293">
        <v>7.79</v>
      </c>
      <c r="V67" s="297">
        <v>4220</v>
      </c>
      <c r="W67" s="298">
        <v>24.6</v>
      </c>
      <c r="X67" s="299">
        <f t="shared" si="56"/>
        <v>91.02000000000001</v>
      </c>
      <c r="Y67" s="814">
        <v>6.93</v>
      </c>
      <c r="Z67" s="1241"/>
      <c r="AA67" s="300">
        <v>13.3</v>
      </c>
      <c r="AB67" s="301"/>
      <c r="AC67" s="299">
        <v>41</v>
      </c>
      <c r="AD67" s="302"/>
      <c r="AE67" s="296">
        <v>10</v>
      </c>
      <c r="AF67" s="806"/>
      <c r="AG67" s="292"/>
      <c r="AH67" s="327">
        <f t="shared" si="46"/>
        <v>0.2316</v>
      </c>
      <c r="AI67" s="660">
        <f t="shared" si="47"/>
        <v>4.2160464000000002E-2</v>
      </c>
      <c r="AJ67" s="1144"/>
      <c r="AK67" s="289"/>
      <c r="AL67" s="303"/>
      <c r="AM67" s="303"/>
      <c r="AN67" s="304"/>
      <c r="AO67" s="150">
        <f t="shared" si="57"/>
        <v>4.1197466896948765</v>
      </c>
      <c r="AP67" s="289">
        <v>7.9</v>
      </c>
      <c r="AQ67" s="305">
        <v>12.8</v>
      </c>
      <c r="AR67" s="150">
        <f t="shared" si="58"/>
        <v>1.0794473229706389</v>
      </c>
      <c r="AS67" s="782"/>
      <c r="AT67" s="150">
        <f t="shared" si="59"/>
        <v>2.1588946459412779</v>
      </c>
      <c r="AU67" s="301">
        <v>17.100000000000001</v>
      </c>
      <c r="AV67" s="293">
        <v>7.9</v>
      </c>
      <c r="AW67" s="302"/>
      <c r="AX67" s="302"/>
      <c r="AY67" s="307"/>
      <c r="AZ67" s="307">
        <v>0.28000000000000003</v>
      </c>
      <c r="BA67" s="175"/>
      <c r="BB67" s="172">
        <f t="shared" si="60"/>
        <v>0.80958549222797926</v>
      </c>
      <c r="BC67" s="1517">
        <v>773.99371125000016</v>
      </c>
      <c r="BD67" s="827">
        <v>100</v>
      </c>
      <c r="BE67" s="1530">
        <f t="shared" si="20"/>
        <v>364.879265076281</v>
      </c>
      <c r="BF67" s="1538">
        <f t="shared" si="21"/>
        <v>27.434531208742932</v>
      </c>
      <c r="BG67" s="902"/>
      <c r="BH67" s="651">
        <f t="shared" si="61"/>
        <v>1.3493091537132988</v>
      </c>
      <c r="BI67" s="150">
        <f t="shared" si="62"/>
        <v>0.91105354058721932</v>
      </c>
      <c r="BJ67" s="306">
        <v>7.9</v>
      </c>
      <c r="BK67" s="302">
        <v>4060</v>
      </c>
      <c r="BL67" s="301">
        <v>20.7</v>
      </c>
      <c r="BM67" s="785">
        <f t="shared" si="22"/>
        <v>62.099999999999994</v>
      </c>
      <c r="BN67" s="301">
        <v>8.9</v>
      </c>
      <c r="BO67" s="301">
        <v>6.9</v>
      </c>
      <c r="BP67" s="301"/>
      <c r="BQ67" s="1225"/>
      <c r="BR67" s="310"/>
      <c r="BS67" s="310"/>
      <c r="BT67" s="310">
        <v>34</v>
      </c>
      <c r="BU67" s="311"/>
      <c r="BV67" s="248">
        <f t="shared" si="0"/>
        <v>10.428036845135289</v>
      </c>
      <c r="BW67" s="168">
        <f t="shared" si="63"/>
        <v>8.7283926353272437E-3</v>
      </c>
      <c r="BX67" s="170">
        <f t="shared" si="23"/>
        <v>8.7283926353272437E-3</v>
      </c>
      <c r="BY67" s="170">
        <f t="shared" si="49"/>
        <v>0.33082706766917291</v>
      </c>
      <c r="BZ67" s="1146">
        <f t="shared" si="50"/>
        <v>0.15853658536585369</v>
      </c>
      <c r="CA67" s="177">
        <v>2880</v>
      </c>
      <c r="CB67" s="296"/>
      <c r="CC67" s="308"/>
      <c r="CD67" s="150">
        <f t="shared" si="64"/>
        <v>0.76540011514104778</v>
      </c>
      <c r="CE67" s="291"/>
      <c r="CF67" s="291"/>
      <c r="CG67" s="312"/>
      <c r="CH67" s="390"/>
      <c r="CI67" s="313">
        <v>6</v>
      </c>
      <c r="CJ67" s="161">
        <f t="shared" si="65"/>
        <v>1.7271157167530224</v>
      </c>
      <c r="CK67" s="306">
        <v>7.96</v>
      </c>
      <c r="CL67" s="301">
        <v>18</v>
      </c>
      <c r="CM67" s="299">
        <v>27</v>
      </c>
      <c r="CN67" s="299"/>
      <c r="CO67" s="299"/>
      <c r="CP67" s="131">
        <f t="shared" si="24"/>
        <v>58.457399999999993</v>
      </c>
      <c r="CQ67" s="1146">
        <f t="shared" si="51"/>
        <v>0.13043478260869568</v>
      </c>
      <c r="CR67" s="1372">
        <f t="shared" si="14"/>
        <v>3474</v>
      </c>
      <c r="CS67" s="150">
        <f t="shared" si="66"/>
        <v>5.8307426597582035</v>
      </c>
      <c r="CT67" s="646">
        <v>16</v>
      </c>
      <c r="CU67" s="646"/>
      <c r="CV67" s="307">
        <f t="shared" si="45"/>
        <v>0.2</v>
      </c>
      <c r="CW67" s="180">
        <v>100</v>
      </c>
      <c r="CX67" s="161">
        <f t="shared" si="34"/>
        <v>6.25</v>
      </c>
      <c r="CY67" s="299">
        <f t="shared" si="67"/>
        <v>110.53540587219344</v>
      </c>
      <c r="CZ67" s="306">
        <v>8.1199999999999992</v>
      </c>
      <c r="DA67" s="301">
        <v>15.7</v>
      </c>
      <c r="DB67" s="170">
        <f t="shared" si="68"/>
        <v>0.12777777777777782</v>
      </c>
      <c r="DC67" s="299"/>
      <c r="DD67" s="181">
        <f t="shared" si="71"/>
        <v>15.112852867404074</v>
      </c>
      <c r="DE67" s="150">
        <f t="shared" si="69"/>
        <v>8.6355785837651116</v>
      </c>
      <c r="DF67" s="845">
        <v>8.1300000000000008</v>
      </c>
      <c r="DG67" s="301">
        <v>15.2</v>
      </c>
      <c r="DH67" s="839">
        <f t="shared" si="26"/>
        <v>45.599999999999994</v>
      </c>
      <c r="DI67" s="179">
        <f t="shared" si="72"/>
        <v>3.1847133757961776E-2</v>
      </c>
      <c r="DJ67" s="1156">
        <f t="shared" si="73"/>
        <v>0.15555555555555556</v>
      </c>
      <c r="DK67" s="1343">
        <f t="shared" si="70"/>
        <v>13.158976889546835</v>
      </c>
      <c r="DL67" s="1293">
        <f t="shared" si="17"/>
        <v>0.49919999999999998</v>
      </c>
      <c r="DM67" s="1293"/>
      <c r="DN67" s="178"/>
      <c r="DO67" s="178"/>
      <c r="DP67" s="1147"/>
      <c r="DQ67" s="177"/>
      <c r="DR67" s="178"/>
      <c r="DS67" s="756"/>
      <c r="DT67" s="314">
        <v>4818</v>
      </c>
      <c r="DU67" s="306">
        <v>7.36</v>
      </c>
      <c r="DV67" s="306">
        <v>8.16</v>
      </c>
      <c r="DW67" s="309">
        <v>3520</v>
      </c>
      <c r="DX67" s="301">
        <v>14.6</v>
      </c>
      <c r="DY67" s="646">
        <v>42</v>
      </c>
      <c r="DZ67" s="699">
        <v>29</v>
      </c>
      <c r="EA67" s="637">
        <v>5.6</v>
      </c>
      <c r="EB67" s="315">
        <v>0.04</v>
      </c>
      <c r="EC67" s="1487"/>
      <c r="ED67" s="317">
        <v>7.9</v>
      </c>
      <c r="EE67" s="317">
        <v>7.8</v>
      </c>
      <c r="EF67" s="315">
        <v>0.02</v>
      </c>
      <c r="EG67" s="182">
        <v>0.02</v>
      </c>
      <c r="EH67" s="316">
        <v>8</v>
      </c>
      <c r="EI67" s="1123"/>
      <c r="EJ67" s="1123"/>
      <c r="EK67" s="318">
        <v>2</v>
      </c>
      <c r="EL67" s="150">
        <f t="shared" si="48"/>
        <v>11.817000345423141</v>
      </c>
      <c r="EM67" s="319">
        <f t="shared" si="52"/>
        <v>0.40650406504065051</v>
      </c>
      <c r="EN67" s="186">
        <f t="shared" si="53"/>
        <v>0.53856295319709957</v>
      </c>
      <c r="EO67" s="320">
        <f t="shared" si="54"/>
        <v>0.19191919191919193</v>
      </c>
      <c r="EP67" s="321">
        <f t="shared" si="55"/>
        <v>0.40601503759398494</v>
      </c>
      <c r="EQ67" s="292"/>
    </row>
    <row r="68" spans="1:147" s="287" customFormat="1" ht="15" customHeight="1" x14ac:dyDescent="0.15">
      <c r="A68" s="105">
        <v>43892</v>
      </c>
      <c r="B68" s="335">
        <f>企业!B372</f>
        <v>3638</v>
      </c>
      <c r="C68" s="870">
        <v>7.56</v>
      </c>
      <c r="D68" s="656"/>
      <c r="E68" s="365">
        <v>12.2</v>
      </c>
      <c r="F68" s="930"/>
      <c r="G68" s="653">
        <v>0.5</v>
      </c>
      <c r="H68" s="260"/>
      <c r="I68" s="261"/>
      <c r="J68" s="262"/>
      <c r="K68" s="628"/>
      <c r="L68" s="263"/>
      <c r="M68" s="398"/>
      <c r="N68" s="828"/>
      <c r="O68" s="264"/>
      <c r="P68" s="396"/>
      <c r="Q68" s="264"/>
      <c r="R68" s="688"/>
      <c r="S68" s="697"/>
      <c r="T68" s="231">
        <v>3638</v>
      </c>
      <c r="U68" s="261">
        <v>7.81</v>
      </c>
      <c r="V68" s="265">
        <v>4190</v>
      </c>
      <c r="W68" s="266">
        <v>27.4</v>
      </c>
      <c r="X68" s="267">
        <f t="shared" si="56"/>
        <v>101.38</v>
      </c>
      <c r="Y68" s="813">
        <v>13.4</v>
      </c>
      <c r="Z68" s="1240"/>
      <c r="AA68" s="268">
        <v>15.4</v>
      </c>
      <c r="AB68" s="269"/>
      <c r="AC68" s="267">
        <v>27</v>
      </c>
      <c r="AD68" s="270"/>
      <c r="AE68" s="264">
        <v>10</v>
      </c>
      <c r="AF68" s="805"/>
      <c r="AG68" s="694"/>
      <c r="AH68" s="344">
        <f t="shared" si="46"/>
        <v>0.24253333333333332</v>
      </c>
      <c r="AI68" s="741">
        <f t="shared" si="47"/>
        <v>4.9176058666666668E-2</v>
      </c>
      <c r="AJ68" s="1143"/>
      <c r="AK68" s="258"/>
      <c r="AL68" s="271"/>
      <c r="AM68" s="271"/>
      <c r="AN68" s="272"/>
      <c r="AO68" s="353">
        <f t="shared" si="57"/>
        <v>3.9340296866410114</v>
      </c>
      <c r="AP68" s="258">
        <v>7.79</v>
      </c>
      <c r="AQ68" s="273">
        <v>11.4</v>
      </c>
      <c r="AR68" s="353">
        <f t="shared" si="58"/>
        <v>1.0307861462341945</v>
      </c>
      <c r="AS68" s="781"/>
      <c r="AT68" s="353">
        <f t="shared" si="59"/>
        <v>2.061572292468389</v>
      </c>
      <c r="AU68" s="269">
        <v>18</v>
      </c>
      <c r="AV68" s="261">
        <v>7.98</v>
      </c>
      <c r="AW68" s="270"/>
      <c r="AX68" s="270"/>
      <c r="AY68" s="351"/>
      <c r="AZ68" s="275">
        <v>0.28000000000000003</v>
      </c>
      <c r="BA68" s="608"/>
      <c r="BB68" s="360">
        <f t="shared" si="60"/>
        <v>0.77308960967564599</v>
      </c>
      <c r="BC68" s="1516">
        <v>1031.9916149999997</v>
      </c>
      <c r="BD68" s="1529">
        <v>100</v>
      </c>
      <c r="BE68" s="1530">
        <f t="shared" si="20"/>
        <v>454.80687809235826</v>
      </c>
      <c r="BF68" s="1538">
        <f t="shared" si="21"/>
        <v>29.532914161841443</v>
      </c>
      <c r="BG68" s="1526"/>
      <c r="BH68" s="653">
        <f t="shared" si="61"/>
        <v>1.2884826827927434</v>
      </c>
      <c r="BI68" s="353">
        <f t="shared" si="62"/>
        <v>0.86998350742166031</v>
      </c>
      <c r="BJ68" s="274">
        <v>7.79</v>
      </c>
      <c r="BK68" s="270">
        <v>3870</v>
      </c>
      <c r="BL68" s="269">
        <v>23</v>
      </c>
      <c r="BM68" s="784">
        <f t="shared" si="22"/>
        <v>69</v>
      </c>
      <c r="BN68" s="269">
        <v>8.9</v>
      </c>
      <c r="BO68" s="269">
        <v>6.1</v>
      </c>
      <c r="BP68" s="269"/>
      <c r="BQ68" s="1224"/>
      <c r="BR68" s="278"/>
      <c r="BS68" s="278"/>
      <c r="BT68" s="278">
        <v>24</v>
      </c>
      <c r="BU68" s="279"/>
      <c r="BV68" s="364">
        <f t="shared" si="0"/>
        <v>9.9579439252336446</v>
      </c>
      <c r="BW68" s="343">
        <f t="shared" si="63"/>
        <v>1.0180816518066635E-2</v>
      </c>
      <c r="BX68" s="340">
        <f t="shared" si="23"/>
        <v>1.0180816518066635E-2</v>
      </c>
      <c r="BY68" s="340">
        <f t="shared" si="49"/>
        <v>0.42207792207792205</v>
      </c>
      <c r="BZ68" s="1145">
        <f t="shared" si="50"/>
        <v>0.16058394160583933</v>
      </c>
      <c r="CA68" s="133">
        <v>2880</v>
      </c>
      <c r="CB68" s="264"/>
      <c r="CC68" s="276"/>
      <c r="CD68" s="353">
        <f t="shared" si="64"/>
        <v>0.73089609675645961</v>
      </c>
      <c r="CE68" s="259"/>
      <c r="CF68" s="365"/>
      <c r="CG68" s="280"/>
      <c r="CH68" s="346"/>
      <c r="CI68" s="281">
        <v>6</v>
      </c>
      <c r="CJ68" s="348">
        <f t="shared" si="65"/>
        <v>1.6492578339747115</v>
      </c>
      <c r="CK68" s="274">
        <v>7.79</v>
      </c>
      <c r="CL68" s="269">
        <v>19.399999999999999</v>
      </c>
      <c r="CM68" s="267"/>
      <c r="CN68" s="267"/>
      <c r="CO68" s="267"/>
      <c r="CP68" s="131">
        <f t="shared" si="24"/>
        <v>132.60239999999999</v>
      </c>
      <c r="CQ68" s="1145">
        <f t="shared" si="51"/>
        <v>0.15652173913043488</v>
      </c>
      <c r="CR68" s="1372">
        <f t="shared" si="14"/>
        <v>3638</v>
      </c>
      <c r="CS68" s="353">
        <f t="shared" si="66"/>
        <v>5.5678944474986256</v>
      </c>
      <c r="CT68" s="663">
        <v>16</v>
      </c>
      <c r="CU68" s="663"/>
      <c r="CV68" s="351">
        <f t="shared" si="45"/>
        <v>0.2</v>
      </c>
      <c r="CW68" s="135">
        <v>100</v>
      </c>
      <c r="CX68" s="348">
        <f t="shared" si="34"/>
        <v>6.25</v>
      </c>
      <c r="CY68" s="352">
        <f t="shared" si="67"/>
        <v>105.55250137438152</v>
      </c>
      <c r="CZ68" s="274">
        <v>7.9</v>
      </c>
      <c r="DA68" s="269">
        <v>15.3</v>
      </c>
      <c r="DB68" s="340">
        <f t="shared" si="68"/>
        <v>0.21134020618556693</v>
      </c>
      <c r="DC68" s="267"/>
      <c r="DD68" s="610">
        <f t="shared" si="71"/>
        <v>8.0957586573386688</v>
      </c>
      <c r="DE68" s="353">
        <f t="shared" si="69"/>
        <v>8.2462891698735561</v>
      </c>
      <c r="DF68" s="844">
        <v>7.87</v>
      </c>
      <c r="DG68" s="269">
        <v>15.1</v>
      </c>
      <c r="DH68" s="838">
        <f t="shared" si="26"/>
        <v>45.3</v>
      </c>
      <c r="DI68" s="338">
        <f t="shared" si="72"/>
        <v>1.3071895424836666E-2</v>
      </c>
      <c r="DJ68" s="1155">
        <f t="shared" si="73"/>
        <v>0.22164948453608246</v>
      </c>
      <c r="DK68" s="1342">
        <f t="shared" si="70"/>
        <v>8.1823644476264761</v>
      </c>
      <c r="DL68" s="1292">
        <f t="shared" si="17"/>
        <v>0.49919999999999998</v>
      </c>
      <c r="DM68" s="1347"/>
      <c r="DN68" s="1350"/>
      <c r="DO68" s="134"/>
      <c r="DP68" s="1148"/>
      <c r="DQ68" s="133"/>
      <c r="DR68" s="134"/>
      <c r="DS68" s="770"/>
      <c r="DT68" s="288">
        <v>4469</v>
      </c>
      <c r="DU68" s="664">
        <v>7.38</v>
      </c>
      <c r="DV68" s="274">
        <v>7.9</v>
      </c>
      <c r="DW68" s="277">
        <v>3570</v>
      </c>
      <c r="DX68" s="269">
        <v>14.6</v>
      </c>
      <c r="DY68" s="663">
        <v>44</v>
      </c>
      <c r="DZ68" s="673">
        <v>31</v>
      </c>
      <c r="EA68" s="636">
        <v>4.9000000000000004</v>
      </c>
      <c r="EB68" s="666">
        <v>0.04</v>
      </c>
      <c r="EC68" s="1486"/>
      <c r="ED68" s="285">
        <v>7.7</v>
      </c>
      <c r="EE68" s="669">
        <v>7.4</v>
      </c>
      <c r="EF68" s="283">
        <v>0.02</v>
      </c>
      <c r="EG68" s="665">
        <v>0.02</v>
      </c>
      <c r="EH68" s="284">
        <v>11</v>
      </c>
      <c r="EI68" s="1122"/>
      <c r="EJ68" s="1122"/>
      <c r="EK68" s="286">
        <v>2</v>
      </c>
      <c r="EL68" s="353">
        <f t="shared" si="48"/>
        <v>11.285231006047278</v>
      </c>
      <c r="EM68" s="356">
        <f t="shared" si="52"/>
        <v>0.46715328467153283</v>
      </c>
      <c r="EN68" s="354">
        <f t="shared" si="53"/>
        <v>0.56598934701124481</v>
      </c>
      <c r="EO68" s="357">
        <f t="shared" si="54"/>
        <v>0.63432835820895517</v>
      </c>
      <c r="EP68" s="358">
        <f t="shared" si="55"/>
        <v>0.5</v>
      </c>
      <c r="EQ68" s="959"/>
    </row>
    <row r="69" spans="1:147" s="287" customFormat="1" ht="15" customHeight="1" x14ac:dyDescent="0.15">
      <c r="A69" s="105">
        <v>43893</v>
      </c>
      <c r="B69" s="335">
        <f>企业!B373</f>
        <v>3836</v>
      </c>
      <c r="C69" s="870">
        <v>7.5</v>
      </c>
      <c r="D69" s="656"/>
      <c r="E69" s="365">
        <v>9.5</v>
      </c>
      <c r="F69" s="930"/>
      <c r="G69" s="653">
        <v>0.5</v>
      </c>
      <c r="H69" s="260"/>
      <c r="I69" s="261"/>
      <c r="J69" s="262"/>
      <c r="K69" s="628"/>
      <c r="L69" s="263"/>
      <c r="M69" s="398"/>
      <c r="N69" s="828"/>
      <c r="O69" s="264"/>
      <c r="P69" s="396"/>
      <c r="Q69" s="264"/>
      <c r="R69" s="688"/>
      <c r="S69" s="697"/>
      <c r="T69" s="231">
        <v>3836</v>
      </c>
      <c r="U69" s="261">
        <v>7.53</v>
      </c>
      <c r="V69" s="265">
        <v>4240</v>
      </c>
      <c r="W69" s="266">
        <v>29.2</v>
      </c>
      <c r="X69" s="267">
        <f t="shared" si="56"/>
        <v>108.04</v>
      </c>
      <c r="Y69" s="813">
        <v>7.7</v>
      </c>
      <c r="Z69" s="1240"/>
      <c r="AA69" s="268">
        <v>15.3</v>
      </c>
      <c r="AB69" s="269"/>
      <c r="AC69" s="267">
        <v>22</v>
      </c>
      <c r="AD69" s="270"/>
      <c r="AE69" s="264">
        <v>10</v>
      </c>
      <c r="AF69" s="805"/>
      <c r="AG69" s="694"/>
      <c r="AH69" s="344">
        <f t="shared" si="46"/>
        <v>0.25573333333333331</v>
      </c>
      <c r="AI69" s="741">
        <f t="shared" si="47"/>
        <v>5.5258858666666667E-2</v>
      </c>
      <c r="AJ69" s="1143"/>
      <c r="AK69" s="258"/>
      <c r="AL69" s="271"/>
      <c r="AM69" s="271"/>
      <c r="AN69" s="272"/>
      <c r="AO69" s="353">
        <f t="shared" si="57"/>
        <v>3.7309697601668406</v>
      </c>
      <c r="AP69" s="258">
        <v>7.56</v>
      </c>
      <c r="AQ69" s="273">
        <v>10.5</v>
      </c>
      <c r="AR69" s="353">
        <f t="shared" si="58"/>
        <v>0.97758081334723668</v>
      </c>
      <c r="AS69" s="781"/>
      <c r="AT69" s="353">
        <f t="shared" si="59"/>
        <v>1.9551616266944734</v>
      </c>
      <c r="AU69" s="269">
        <v>18.2</v>
      </c>
      <c r="AV69" s="261">
        <v>7.43</v>
      </c>
      <c r="AW69" s="270"/>
      <c r="AX69" s="270"/>
      <c r="AY69" s="351"/>
      <c r="AZ69" s="275">
        <v>0.28000000000000003</v>
      </c>
      <c r="BA69" s="608"/>
      <c r="BB69" s="360">
        <f t="shared" si="60"/>
        <v>0.73318561001042748</v>
      </c>
      <c r="BC69" s="1516">
        <v>630.66154249999988</v>
      </c>
      <c r="BD69" s="1529">
        <v>100</v>
      </c>
      <c r="BE69" s="1530">
        <f t="shared" si="20"/>
        <v>274.39841338633988</v>
      </c>
      <c r="BF69" s="1538">
        <f t="shared" si="21"/>
        <v>17.934536822636591</v>
      </c>
      <c r="BG69" s="1526"/>
      <c r="BH69" s="653">
        <f t="shared" si="61"/>
        <v>1.2219760166840459</v>
      </c>
      <c r="BI69" s="353">
        <f t="shared" si="62"/>
        <v>0.8250782064650678</v>
      </c>
      <c r="BJ69" s="274">
        <v>7.47</v>
      </c>
      <c r="BK69" s="270">
        <v>4140</v>
      </c>
      <c r="BL69" s="269">
        <v>24.3</v>
      </c>
      <c r="BM69" s="784">
        <f t="shared" si="22"/>
        <v>72.900000000000006</v>
      </c>
      <c r="BN69" s="269">
        <v>7.2</v>
      </c>
      <c r="BO69" s="269">
        <v>5.8</v>
      </c>
      <c r="BP69" s="269"/>
      <c r="BQ69" s="1224"/>
      <c r="BR69" s="278"/>
      <c r="BS69" s="278"/>
      <c r="BT69" s="278">
        <v>19</v>
      </c>
      <c r="BU69" s="279"/>
      <c r="BV69" s="364">
        <f t="shared" si="0"/>
        <v>9.4439520333680917</v>
      </c>
      <c r="BW69" s="343">
        <f t="shared" si="63"/>
        <v>1.1440125872967678E-2</v>
      </c>
      <c r="BX69" s="340">
        <f t="shared" si="23"/>
        <v>1.1440125872967678E-2</v>
      </c>
      <c r="BY69" s="340">
        <f t="shared" si="49"/>
        <v>0.52941176470588236</v>
      </c>
      <c r="BZ69" s="1145">
        <f t="shared" si="50"/>
        <v>0.1678082191780822</v>
      </c>
      <c r="CA69" s="133">
        <v>2880</v>
      </c>
      <c r="CB69" s="264"/>
      <c r="CC69" s="276"/>
      <c r="CD69" s="353">
        <f t="shared" si="64"/>
        <v>0.69316996871741399</v>
      </c>
      <c r="CE69" s="259"/>
      <c r="CF69" s="365"/>
      <c r="CG69" s="280"/>
      <c r="CH69" s="346"/>
      <c r="CI69" s="281">
        <v>6</v>
      </c>
      <c r="CJ69" s="348">
        <f t="shared" si="65"/>
        <v>1.5641293013555788</v>
      </c>
      <c r="CK69" s="274">
        <v>7.44</v>
      </c>
      <c r="CL69" s="269">
        <v>19.399999999999999</v>
      </c>
      <c r="CM69" s="267"/>
      <c r="CN69" s="267"/>
      <c r="CO69" s="267"/>
      <c r="CP69" s="131">
        <f t="shared" si="24"/>
        <v>135.2732</v>
      </c>
      <c r="CQ69" s="1145">
        <f t="shared" si="51"/>
        <v>0.20164609053497951</v>
      </c>
      <c r="CR69" s="1372">
        <f t="shared" si="14"/>
        <v>3836</v>
      </c>
      <c r="CS69" s="353">
        <f t="shared" si="66"/>
        <v>5.2805005213764336</v>
      </c>
      <c r="CT69" s="663">
        <v>16</v>
      </c>
      <c r="CU69" s="663"/>
      <c r="CV69" s="351">
        <f t="shared" si="45"/>
        <v>0.2</v>
      </c>
      <c r="CW69" s="135">
        <v>100</v>
      </c>
      <c r="CX69" s="348">
        <f t="shared" si="34"/>
        <v>6.25</v>
      </c>
      <c r="CY69" s="352">
        <f t="shared" si="67"/>
        <v>100.10427528675703</v>
      </c>
      <c r="CZ69" s="274">
        <v>7.54</v>
      </c>
      <c r="DA69" s="269">
        <v>15.3</v>
      </c>
      <c r="DB69" s="340">
        <f t="shared" si="68"/>
        <v>0.21134020618556693</v>
      </c>
      <c r="DC69" s="267"/>
      <c r="DD69" s="610">
        <f t="shared" si="71"/>
        <v>7.677885817361334</v>
      </c>
      <c r="DE69" s="353">
        <f t="shared" si="69"/>
        <v>7.8206465067778934</v>
      </c>
      <c r="DF69" s="844">
        <v>7.58</v>
      </c>
      <c r="DG69" s="269">
        <v>14.1</v>
      </c>
      <c r="DH69" s="838">
        <f t="shared" si="26"/>
        <v>42.3</v>
      </c>
      <c r="DI69" s="338">
        <f t="shared" si="72"/>
        <v>7.8431372549019662E-2</v>
      </c>
      <c r="DJ69" s="1155">
        <f t="shared" si="73"/>
        <v>0.27319587628865971</v>
      </c>
      <c r="DK69" s="1342">
        <f t="shared" si="70"/>
        <v>6.2958663702362925</v>
      </c>
      <c r="DL69" s="1292">
        <f t="shared" si="17"/>
        <v>0.49919999999999998</v>
      </c>
      <c r="DM69" s="1347"/>
      <c r="DN69" s="1350"/>
      <c r="DO69" s="134"/>
      <c r="DP69" s="1148"/>
      <c r="DQ69" s="133"/>
      <c r="DR69" s="134"/>
      <c r="DS69" s="770"/>
      <c r="DT69" s="288">
        <v>4432</v>
      </c>
      <c r="DU69" s="664">
        <v>7.37</v>
      </c>
      <c r="DV69" s="274">
        <v>7.74</v>
      </c>
      <c r="DW69" s="277">
        <v>3500</v>
      </c>
      <c r="DX69" s="269">
        <v>14</v>
      </c>
      <c r="DY69" s="663">
        <v>42</v>
      </c>
      <c r="DZ69" s="673">
        <v>27</v>
      </c>
      <c r="EA69" s="636">
        <v>4.4000000000000004</v>
      </c>
      <c r="EB69" s="666">
        <v>0.04</v>
      </c>
      <c r="EC69" s="1486"/>
      <c r="ED69" s="285">
        <v>7.1</v>
      </c>
      <c r="EE69" s="669">
        <v>7.3</v>
      </c>
      <c r="EF69" s="283">
        <v>0.02</v>
      </c>
      <c r="EG69" s="665">
        <v>0.02</v>
      </c>
      <c r="EH69" s="284">
        <v>14</v>
      </c>
      <c r="EI69" s="1122"/>
      <c r="EJ69" s="1122"/>
      <c r="EK69" s="286">
        <v>2</v>
      </c>
      <c r="EL69" s="353">
        <f t="shared" si="48"/>
        <v>10.703803128258601</v>
      </c>
      <c r="EM69" s="356">
        <f t="shared" si="52"/>
        <v>0.52054794520547942</v>
      </c>
      <c r="EN69" s="354">
        <f t="shared" si="53"/>
        <v>0.61125509070714545</v>
      </c>
      <c r="EO69" s="357">
        <f t="shared" si="54"/>
        <v>0.42857142857142849</v>
      </c>
      <c r="EP69" s="358">
        <f t="shared" si="55"/>
        <v>0.53594771241830075</v>
      </c>
      <c r="EQ69" s="959"/>
    </row>
    <row r="70" spans="1:147" s="287" customFormat="1" ht="15" customHeight="1" x14ac:dyDescent="0.15">
      <c r="A70" s="105">
        <v>43894</v>
      </c>
      <c r="B70" s="335">
        <f>企业!B374</f>
        <v>3782</v>
      </c>
      <c r="C70" s="870">
        <v>7.48</v>
      </c>
      <c r="D70" s="656"/>
      <c r="E70" s="365">
        <v>12.3</v>
      </c>
      <c r="F70" s="930"/>
      <c r="G70" s="653">
        <v>0.5</v>
      </c>
      <c r="H70" s="260"/>
      <c r="I70" s="261">
        <v>4</v>
      </c>
      <c r="J70" s="262">
        <v>5040</v>
      </c>
      <c r="K70" s="628">
        <v>155</v>
      </c>
      <c r="L70" s="263"/>
      <c r="M70" s="398"/>
      <c r="N70" s="828">
        <v>169.9</v>
      </c>
      <c r="O70" s="264"/>
      <c r="P70" s="398">
        <v>1460</v>
      </c>
      <c r="Q70" s="264"/>
      <c r="R70" s="690"/>
      <c r="S70" s="697"/>
      <c r="T70" s="231">
        <v>3782</v>
      </c>
      <c r="U70" s="261">
        <v>7.49</v>
      </c>
      <c r="V70" s="265">
        <v>4360</v>
      </c>
      <c r="W70" s="266">
        <v>27.2</v>
      </c>
      <c r="X70" s="267">
        <f t="shared" si="56"/>
        <v>100.64</v>
      </c>
      <c r="Y70" s="813">
        <v>4.9000000000000004</v>
      </c>
      <c r="Z70" s="1240"/>
      <c r="AA70" s="268">
        <v>12.6</v>
      </c>
      <c r="AB70" s="269"/>
      <c r="AC70" s="267">
        <v>23</v>
      </c>
      <c r="AD70" s="270"/>
      <c r="AE70" s="264">
        <v>10</v>
      </c>
      <c r="AF70" s="805"/>
      <c r="AG70" s="694"/>
      <c r="AH70" s="344">
        <f t="shared" si="46"/>
        <v>0.25213333333333332</v>
      </c>
      <c r="AI70" s="741">
        <f t="shared" si="47"/>
        <v>5.0749397333333335E-2</v>
      </c>
      <c r="AJ70" s="1143"/>
      <c r="AK70" s="258"/>
      <c r="AL70" s="271"/>
      <c r="AM70" s="271"/>
      <c r="AN70" s="272"/>
      <c r="AO70" s="353">
        <f t="shared" si="57"/>
        <v>3.7842411422527764</v>
      </c>
      <c r="AP70" s="258">
        <v>7.46</v>
      </c>
      <c r="AQ70" s="273">
        <v>10.9</v>
      </c>
      <c r="AR70" s="353">
        <f t="shared" si="58"/>
        <v>0.99153886832363824</v>
      </c>
      <c r="AS70" s="781"/>
      <c r="AT70" s="353">
        <f t="shared" si="59"/>
        <v>1.9830777366472765</v>
      </c>
      <c r="AU70" s="269">
        <v>18.5</v>
      </c>
      <c r="AV70" s="261">
        <v>7.37</v>
      </c>
      <c r="AW70" s="270"/>
      <c r="AX70" s="270"/>
      <c r="AY70" s="351"/>
      <c r="AZ70" s="275">
        <v>0.27</v>
      </c>
      <c r="BA70" s="608"/>
      <c r="BB70" s="360">
        <f t="shared" si="60"/>
        <v>0.74365415124272871</v>
      </c>
      <c r="BC70" s="1516">
        <v>716.66084375000003</v>
      </c>
      <c r="BD70" s="1529">
        <v>100</v>
      </c>
      <c r="BE70" s="1530">
        <f t="shared" si="20"/>
        <v>312.4249776903755</v>
      </c>
      <c r="BF70" s="1538">
        <f t="shared" si="21"/>
        <v>24.795633150029801</v>
      </c>
      <c r="BG70" s="1526"/>
      <c r="BH70" s="653">
        <f t="shared" si="61"/>
        <v>1.2394235854045479</v>
      </c>
      <c r="BI70" s="353">
        <f t="shared" si="62"/>
        <v>0.83685880486515074</v>
      </c>
      <c r="BJ70" s="274">
        <v>7.43</v>
      </c>
      <c r="BK70" s="270">
        <v>3910</v>
      </c>
      <c r="BL70" s="269">
        <v>21.1</v>
      </c>
      <c r="BM70" s="784">
        <f t="shared" si="22"/>
        <v>63.300000000000004</v>
      </c>
      <c r="BN70" s="269">
        <v>8.5</v>
      </c>
      <c r="BO70" s="269">
        <v>5.5</v>
      </c>
      <c r="BP70" s="269"/>
      <c r="BQ70" s="1224"/>
      <c r="BR70" s="278"/>
      <c r="BS70" s="278"/>
      <c r="BT70" s="278">
        <v>18</v>
      </c>
      <c r="BU70" s="279"/>
      <c r="BV70" s="364">
        <f t="shared" ref="BV70:BV133" si="74">AO70+AR70+AT70+BB70+BH70+BI70</f>
        <v>9.5787942887361179</v>
      </c>
      <c r="BW70" s="343">
        <f t="shared" si="63"/>
        <v>1.0506541529798219E-2</v>
      </c>
      <c r="BX70" s="340">
        <f t="shared" si="23"/>
        <v>1.0506541529798219E-2</v>
      </c>
      <c r="BY70" s="340">
        <f t="shared" si="49"/>
        <v>0.32539682539682535</v>
      </c>
      <c r="BZ70" s="1145">
        <f t="shared" si="50"/>
        <v>0.22426470588235292</v>
      </c>
      <c r="CA70" s="133">
        <v>2880</v>
      </c>
      <c r="CB70" s="264"/>
      <c r="CC70" s="276"/>
      <c r="CD70" s="353">
        <f t="shared" si="64"/>
        <v>0.70306716023268112</v>
      </c>
      <c r="CE70" s="259"/>
      <c r="CF70" s="365"/>
      <c r="CG70" s="280"/>
      <c r="CH70" s="346"/>
      <c r="CI70" s="281">
        <v>6</v>
      </c>
      <c r="CJ70" s="348">
        <f t="shared" si="65"/>
        <v>1.5864621893178212</v>
      </c>
      <c r="CK70" s="274">
        <v>7.48</v>
      </c>
      <c r="CL70" s="269">
        <v>18.899999999999999</v>
      </c>
      <c r="CM70" s="267">
        <v>18</v>
      </c>
      <c r="CN70" s="267"/>
      <c r="CO70" s="267"/>
      <c r="CP70" s="131">
        <f t="shared" si="24"/>
        <v>30.96120000000003</v>
      </c>
      <c r="CQ70" s="1145">
        <f t="shared" si="51"/>
        <v>0.10426540284360197</v>
      </c>
      <c r="CR70" s="1372">
        <f t="shared" si="14"/>
        <v>3782</v>
      </c>
      <c r="CS70" s="353">
        <f t="shared" si="66"/>
        <v>5.3558963511369644</v>
      </c>
      <c r="CT70" s="663">
        <v>18</v>
      </c>
      <c r="CU70" s="663"/>
      <c r="CV70" s="351">
        <f t="shared" si="45"/>
        <v>0.22500000000000001</v>
      </c>
      <c r="CW70" s="135">
        <v>120</v>
      </c>
      <c r="CX70" s="348">
        <f t="shared" si="34"/>
        <v>6.666666666666667</v>
      </c>
      <c r="CY70" s="352">
        <f t="shared" si="67"/>
        <v>114.22527763088313</v>
      </c>
      <c r="CZ70" s="274">
        <v>7.56</v>
      </c>
      <c r="DA70" s="269">
        <v>13.6</v>
      </c>
      <c r="DB70" s="340">
        <f t="shared" si="68"/>
        <v>0.28042328042328041</v>
      </c>
      <c r="DC70" s="267"/>
      <c r="DD70" s="610">
        <f t="shared" si="71"/>
        <v>6.7773393634082799</v>
      </c>
      <c r="DE70" s="353">
        <f t="shared" si="69"/>
        <v>7.932310946589106</v>
      </c>
      <c r="DF70" s="844">
        <v>7.56</v>
      </c>
      <c r="DG70" s="269">
        <v>13.6</v>
      </c>
      <c r="DH70" s="838">
        <f t="shared" si="26"/>
        <v>40.799999999999997</v>
      </c>
      <c r="DI70" s="338"/>
      <c r="DJ70" s="1155">
        <f t="shared" si="73"/>
        <v>0.28042328042328035</v>
      </c>
      <c r="DK70" s="1342">
        <f t="shared" si="70"/>
        <v>7.1839797252127768</v>
      </c>
      <c r="DL70" s="1292">
        <f t="shared" si="17"/>
        <v>0.49919999999999998</v>
      </c>
      <c r="DM70" s="1347"/>
      <c r="DN70" s="1350"/>
      <c r="DO70" s="134"/>
      <c r="DP70" s="1148"/>
      <c r="DQ70" s="133"/>
      <c r="DR70" s="134"/>
      <c r="DS70" s="770"/>
      <c r="DT70" s="288">
        <v>4401</v>
      </c>
      <c r="DU70" s="664">
        <v>7.35</v>
      </c>
      <c r="DV70" s="274">
        <v>7.68</v>
      </c>
      <c r="DW70" s="277">
        <v>3570</v>
      </c>
      <c r="DX70" s="269">
        <v>13</v>
      </c>
      <c r="DY70" s="663">
        <v>40</v>
      </c>
      <c r="DZ70" s="673">
        <v>23</v>
      </c>
      <c r="EA70" s="636">
        <v>3.7</v>
      </c>
      <c r="EB70" s="666">
        <v>0.04</v>
      </c>
      <c r="EC70" s="1486"/>
      <c r="ED70" s="285">
        <v>6.5</v>
      </c>
      <c r="EE70" s="669">
        <v>6.7</v>
      </c>
      <c r="EF70" s="283">
        <v>0.02</v>
      </c>
      <c r="EG70" s="665">
        <v>0.02</v>
      </c>
      <c r="EH70" s="284">
        <v>11</v>
      </c>
      <c r="EI70" s="1122"/>
      <c r="EJ70" s="1122"/>
      <c r="EK70" s="286">
        <v>2</v>
      </c>
      <c r="EL70" s="353">
        <f t="shared" si="48"/>
        <v>10.856336753040718</v>
      </c>
      <c r="EM70" s="356">
        <f t="shared" si="52"/>
        <v>0.52205882352941169</v>
      </c>
      <c r="EN70" s="354">
        <f t="shared" si="53"/>
        <v>0.60254372019077906</v>
      </c>
      <c r="EO70" s="357">
        <f t="shared" si="54"/>
        <v>0.24489795918367352</v>
      </c>
      <c r="EP70" s="358">
        <f t="shared" si="55"/>
        <v>0.48412698412698407</v>
      </c>
      <c r="EQ70" s="959"/>
    </row>
    <row r="71" spans="1:147" s="287" customFormat="1" ht="15" customHeight="1" x14ac:dyDescent="0.15">
      <c r="A71" s="105">
        <v>43895</v>
      </c>
      <c r="B71" s="335">
        <f>企业!B375</f>
        <v>4028</v>
      </c>
      <c r="C71" s="870">
        <v>7.57</v>
      </c>
      <c r="D71" s="656"/>
      <c r="E71" s="365">
        <v>13.7</v>
      </c>
      <c r="F71" s="930"/>
      <c r="G71" s="653">
        <v>0.5</v>
      </c>
      <c r="H71" s="260"/>
      <c r="I71" s="261"/>
      <c r="J71" s="262"/>
      <c r="K71" s="628"/>
      <c r="L71" s="263"/>
      <c r="M71" s="398"/>
      <c r="N71" s="828"/>
      <c r="O71" s="264"/>
      <c r="P71" s="396"/>
      <c r="Q71" s="264"/>
      <c r="R71" s="688"/>
      <c r="S71" s="697"/>
      <c r="T71" s="231">
        <v>4028</v>
      </c>
      <c r="U71" s="261">
        <v>7.61</v>
      </c>
      <c r="V71" s="265">
        <v>4570</v>
      </c>
      <c r="W71" s="266">
        <v>29.3</v>
      </c>
      <c r="X71" s="267">
        <f t="shared" si="56"/>
        <v>108.41000000000001</v>
      </c>
      <c r="Y71" s="813">
        <v>7.1</v>
      </c>
      <c r="Z71" s="1240"/>
      <c r="AA71" s="268">
        <v>15.7</v>
      </c>
      <c r="AB71" s="269"/>
      <c r="AC71" s="267">
        <v>16</v>
      </c>
      <c r="AD71" s="270"/>
      <c r="AE71" s="264">
        <v>10</v>
      </c>
      <c r="AF71" s="805"/>
      <c r="AG71" s="694"/>
      <c r="AH71" s="344">
        <f t="shared" ref="AH71:AH102" si="75">T71/15000</f>
        <v>0.26853333333333335</v>
      </c>
      <c r="AI71" s="741">
        <f t="shared" ref="AI71:AI102" si="76">T71*X71/1000/7500</f>
        <v>5.8223397333333343E-2</v>
      </c>
      <c r="AJ71" s="1143"/>
      <c r="AK71" s="258"/>
      <c r="AL71" s="271"/>
      <c r="AM71" s="271"/>
      <c r="AN71" s="272"/>
      <c r="AO71" s="353">
        <f t="shared" si="57"/>
        <v>3.5531281032770607</v>
      </c>
      <c r="AP71" s="258">
        <v>7.59</v>
      </c>
      <c r="AQ71" s="273">
        <v>11.1</v>
      </c>
      <c r="AR71" s="353">
        <f t="shared" si="58"/>
        <v>0.93098311817279045</v>
      </c>
      <c r="AS71" s="781"/>
      <c r="AT71" s="353">
        <f t="shared" si="59"/>
        <v>1.8619662363455809</v>
      </c>
      <c r="AU71" s="269">
        <v>18.899999999999999</v>
      </c>
      <c r="AV71" s="261">
        <v>7.43</v>
      </c>
      <c r="AW71" s="270"/>
      <c r="AX71" s="270"/>
      <c r="AY71" s="351"/>
      <c r="AZ71" s="275">
        <v>0.28000000000000003</v>
      </c>
      <c r="BA71" s="608"/>
      <c r="BB71" s="360">
        <f t="shared" si="60"/>
        <v>0.69823733862959281</v>
      </c>
      <c r="BC71" s="1516">
        <v>802.66014500000006</v>
      </c>
      <c r="BD71" s="1529">
        <v>100</v>
      </c>
      <c r="BE71" s="1530">
        <f t="shared" si="20"/>
        <v>325.36996462264153</v>
      </c>
      <c r="BF71" s="1538">
        <f t="shared" si="21"/>
        <v>20.724201568321117</v>
      </c>
      <c r="BG71" s="1526"/>
      <c r="BH71" s="653">
        <f t="shared" si="61"/>
        <v>1.1637288977159881</v>
      </c>
      <c r="BI71" s="353">
        <f t="shared" si="62"/>
        <v>0.78574975173783512</v>
      </c>
      <c r="BJ71" s="274">
        <v>7.55</v>
      </c>
      <c r="BK71" s="270">
        <v>4190</v>
      </c>
      <c r="BL71" s="269">
        <v>22</v>
      </c>
      <c r="BM71" s="784">
        <f t="shared" si="22"/>
        <v>66</v>
      </c>
      <c r="BN71" s="269">
        <v>7.2</v>
      </c>
      <c r="BO71" s="269">
        <v>5.3</v>
      </c>
      <c r="BP71" s="269"/>
      <c r="BQ71" s="1224"/>
      <c r="BR71" s="278"/>
      <c r="BS71" s="278"/>
      <c r="BT71" s="278">
        <v>33</v>
      </c>
      <c r="BU71" s="279"/>
      <c r="BV71" s="364">
        <f t="shared" si="74"/>
        <v>8.9937934458788487</v>
      </c>
      <c r="BW71" s="343">
        <f t="shared" si="63"/>
        <v>1.205386810942115E-2</v>
      </c>
      <c r="BX71" s="340">
        <f t="shared" si="23"/>
        <v>1.205386810942115E-2</v>
      </c>
      <c r="BY71" s="340">
        <f t="shared" si="49"/>
        <v>0.54140127388535031</v>
      </c>
      <c r="BZ71" s="1145">
        <f t="shared" si="50"/>
        <v>0.24914675767918093</v>
      </c>
      <c r="CA71" s="133">
        <v>2880</v>
      </c>
      <c r="CB71" s="264"/>
      <c r="CC71" s="276"/>
      <c r="CD71" s="353">
        <f t="shared" si="64"/>
        <v>0.66012909632571992</v>
      </c>
      <c r="CE71" s="259"/>
      <c r="CF71" s="365"/>
      <c r="CG71" s="323">
        <v>1661</v>
      </c>
      <c r="CH71" s="346">
        <f t="shared" ref="CH71:CH134" si="77">1000*CG71*10%/T71</f>
        <v>41.236345580933467</v>
      </c>
      <c r="CI71" s="281">
        <v>6</v>
      </c>
      <c r="CJ71" s="348">
        <f t="shared" si="65"/>
        <v>1.4895729890764648</v>
      </c>
      <c r="CK71" s="274">
        <v>7.59</v>
      </c>
      <c r="CL71" s="269">
        <v>20.2</v>
      </c>
      <c r="CM71" s="267">
        <v>26</v>
      </c>
      <c r="CN71" s="267"/>
      <c r="CO71" s="267"/>
      <c r="CP71" s="131">
        <f t="shared" si="24"/>
        <v>222.04719999999998</v>
      </c>
      <c r="CQ71" s="1145">
        <f t="shared" si="51"/>
        <v>8.1818181818181901E-2</v>
      </c>
      <c r="CR71" s="1372">
        <f t="shared" ref="CR71:CR134" si="78">B71</f>
        <v>4028</v>
      </c>
      <c r="CS71" s="353">
        <f t="shared" si="66"/>
        <v>5.0287984111221453</v>
      </c>
      <c r="CT71" s="663">
        <v>18</v>
      </c>
      <c r="CU71" s="663"/>
      <c r="CV71" s="351">
        <f t="shared" si="45"/>
        <v>0.22500000000000001</v>
      </c>
      <c r="CW71" s="135">
        <v>120</v>
      </c>
      <c r="CX71" s="348">
        <f t="shared" si="34"/>
        <v>6.666666666666667</v>
      </c>
      <c r="CY71" s="352">
        <f t="shared" si="67"/>
        <v>107.24925521350545</v>
      </c>
      <c r="CZ71" s="274">
        <v>7.65</v>
      </c>
      <c r="DA71" s="269">
        <v>14.7</v>
      </c>
      <c r="DB71" s="340">
        <f t="shared" si="68"/>
        <v>0.2722772277227723</v>
      </c>
      <c r="DC71" s="267"/>
      <c r="DD71" s="610">
        <f t="shared" si="71"/>
        <v>6.1320328881363899</v>
      </c>
      <c r="DE71" s="353">
        <f t="shared" si="69"/>
        <v>7.4478649453823236</v>
      </c>
      <c r="DF71" s="844">
        <v>7.74</v>
      </c>
      <c r="DG71" s="269">
        <v>13.3</v>
      </c>
      <c r="DH71" s="838">
        <f t="shared" si="26"/>
        <v>39.900000000000006</v>
      </c>
      <c r="DI71" s="338">
        <f t="shared" ref="DI71:DI85" si="79">1-DG71/DA71</f>
        <v>9.5238095238095122E-2</v>
      </c>
      <c r="DJ71" s="1155">
        <f t="shared" si="73"/>
        <v>0.34158415841584155</v>
      </c>
      <c r="DK71" s="1342">
        <f t="shared" si="70"/>
        <v>5.1811234402659645</v>
      </c>
      <c r="DL71" s="1292">
        <f t="shared" ref="DL71:DL134" si="80">312/(15000/24)</f>
        <v>0.49919999999999998</v>
      </c>
      <c r="DM71" s="1347"/>
      <c r="DN71" s="1350"/>
      <c r="DO71" s="134"/>
      <c r="DP71" s="1148"/>
      <c r="DQ71" s="133"/>
      <c r="DR71" s="134"/>
      <c r="DS71" s="770"/>
      <c r="DT71" s="288">
        <v>3934</v>
      </c>
      <c r="DU71" s="664">
        <v>7.35</v>
      </c>
      <c r="DV71" s="274">
        <v>7.78</v>
      </c>
      <c r="DW71" s="277">
        <v>3700</v>
      </c>
      <c r="DX71" s="269">
        <v>12.1</v>
      </c>
      <c r="DY71" s="663">
        <v>40</v>
      </c>
      <c r="DZ71" s="673">
        <v>22</v>
      </c>
      <c r="EA71" s="636">
        <v>3.2</v>
      </c>
      <c r="EB71" s="666">
        <v>0.04</v>
      </c>
      <c r="EC71" s="1486"/>
      <c r="ED71" s="285">
        <v>5.7</v>
      </c>
      <c r="EE71" s="669">
        <v>6</v>
      </c>
      <c r="EF71" s="283">
        <v>0.02</v>
      </c>
      <c r="EG71" s="665">
        <v>0.02</v>
      </c>
      <c r="EH71" s="284">
        <v>10</v>
      </c>
      <c r="EI71" s="1122"/>
      <c r="EJ71" s="1122"/>
      <c r="EK71" s="286">
        <v>2</v>
      </c>
      <c r="EL71" s="353">
        <f t="shared" si="48"/>
        <v>10.194583515392255</v>
      </c>
      <c r="EM71" s="356">
        <f t="shared" si="52"/>
        <v>0.58703071672354956</v>
      </c>
      <c r="EN71" s="354">
        <f t="shared" si="53"/>
        <v>0.63103034775389721</v>
      </c>
      <c r="EO71" s="357">
        <f t="shared" si="54"/>
        <v>0.54929577464788726</v>
      </c>
      <c r="EP71" s="358">
        <f t="shared" si="55"/>
        <v>0.63694267515923564</v>
      </c>
      <c r="EQ71" s="959"/>
    </row>
    <row r="72" spans="1:147" s="287" customFormat="1" ht="15" customHeight="1" x14ac:dyDescent="0.15">
      <c r="A72" s="105">
        <v>43896</v>
      </c>
      <c r="B72" s="335">
        <f>企业!B376</f>
        <v>3491</v>
      </c>
      <c r="C72" s="870">
        <v>7.2</v>
      </c>
      <c r="D72" s="656"/>
      <c r="E72" s="365">
        <v>8.3000000000000007</v>
      </c>
      <c r="F72" s="930"/>
      <c r="G72" s="653">
        <v>0.5</v>
      </c>
      <c r="H72" s="260"/>
      <c r="I72" s="261"/>
      <c r="J72" s="262"/>
      <c r="K72" s="628"/>
      <c r="L72" s="263"/>
      <c r="M72" s="398"/>
      <c r="N72" s="828"/>
      <c r="O72" s="264"/>
      <c r="P72" s="396"/>
      <c r="Q72" s="264"/>
      <c r="R72" s="688"/>
      <c r="S72" s="697"/>
      <c r="T72" s="324">
        <v>3491</v>
      </c>
      <c r="U72" s="261">
        <v>7.79</v>
      </c>
      <c r="V72" s="265">
        <v>4530</v>
      </c>
      <c r="W72" s="266">
        <v>30.2</v>
      </c>
      <c r="X72" s="267">
        <v>96</v>
      </c>
      <c r="Y72" s="813">
        <v>8.1999999999999993</v>
      </c>
      <c r="Z72" s="1240"/>
      <c r="AA72" s="268">
        <v>16</v>
      </c>
      <c r="AB72" s="269"/>
      <c r="AC72" s="267">
        <v>28</v>
      </c>
      <c r="AD72" s="270"/>
      <c r="AE72" s="264">
        <v>10</v>
      </c>
      <c r="AF72" s="805"/>
      <c r="AG72" s="694"/>
      <c r="AH72" s="344">
        <f t="shared" si="75"/>
        <v>0.23273333333333332</v>
      </c>
      <c r="AI72" s="741">
        <f t="shared" si="76"/>
        <v>4.4684800000000004E-2</v>
      </c>
      <c r="AJ72" s="1143"/>
      <c r="AK72" s="258"/>
      <c r="AL72" s="271"/>
      <c r="AM72" s="271"/>
      <c r="AN72" s="272"/>
      <c r="AO72" s="353">
        <f t="shared" si="57"/>
        <v>4.0996849040389574</v>
      </c>
      <c r="AP72" s="258">
        <v>7.81</v>
      </c>
      <c r="AQ72" s="273">
        <v>10.3</v>
      </c>
      <c r="AR72" s="353">
        <f t="shared" si="58"/>
        <v>1.0741907762818677</v>
      </c>
      <c r="AS72" s="781"/>
      <c r="AT72" s="353">
        <f t="shared" si="59"/>
        <v>2.1483815525637353</v>
      </c>
      <c r="AU72" s="269">
        <v>19</v>
      </c>
      <c r="AV72" s="261">
        <v>7.68</v>
      </c>
      <c r="AW72" s="270"/>
      <c r="AX72" s="270"/>
      <c r="AY72" s="351"/>
      <c r="AZ72" s="275">
        <v>0.28000000000000003</v>
      </c>
      <c r="BA72" s="608"/>
      <c r="BB72" s="361">
        <f t="shared" si="60"/>
        <v>0.8056430822114008</v>
      </c>
      <c r="BC72" s="1520">
        <v>802.66014500000006</v>
      </c>
      <c r="BD72" s="1531">
        <v>100</v>
      </c>
      <c r="BE72" s="1530">
        <f t="shared" ref="BE72:BE92" si="81">1000*BD72*1.066/T72+1000*BC72*1.5/T72</f>
        <v>375.41971283299915</v>
      </c>
      <c r="BF72" s="1538">
        <f t="shared" ref="BF72:BF135" si="82">BE72/AA72</f>
        <v>23.463732052062447</v>
      </c>
      <c r="BG72" s="1526"/>
      <c r="BH72" s="653">
        <f t="shared" si="61"/>
        <v>1.3427384703523346</v>
      </c>
      <c r="BI72" s="353">
        <f t="shared" si="62"/>
        <v>0.9066170151818963</v>
      </c>
      <c r="BJ72" s="274">
        <v>7.26</v>
      </c>
      <c r="BK72" s="270">
        <v>3980</v>
      </c>
      <c r="BL72" s="269">
        <v>20.6</v>
      </c>
      <c r="BM72" s="784">
        <f t="shared" ref="BM72:BM135" si="83">BL72*3</f>
        <v>61.800000000000004</v>
      </c>
      <c r="BN72" s="269">
        <v>7.3</v>
      </c>
      <c r="BO72" s="269">
        <v>5.4</v>
      </c>
      <c r="BP72" s="269"/>
      <c r="BQ72" s="1224"/>
      <c r="BR72" s="278"/>
      <c r="BS72" s="278"/>
      <c r="BT72" s="278">
        <v>24</v>
      </c>
      <c r="BU72" s="279"/>
      <c r="BV72" s="364">
        <f t="shared" si="74"/>
        <v>10.37725580063019</v>
      </c>
      <c r="BW72" s="343">
        <f t="shared" si="63"/>
        <v>9.2510006348855856E-3</v>
      </c>
      <c r="BX72" s="340">
        <f t="shared" ref="BX72:BX87" si="84">BW72/1</f>
        <v>9.2510006348855856E-3</v>
      </c>
      <c r="BY72" s="340">
        <f t="shared" si="49"/>
        <v>0.54374999999999996</v>
      </c>
      <c r="BZ72" s="1145">
        <f t="shared" si="50"/>
        <v>0.31788079470198671</v>
      </c>
      <c r="CA72" s="133">
        <v>2880</v>
      </c>
      <c r="CB72" s="264"/>
      <c r="CC72" s="276"/>
      <c r="CD72" s="353">
        <f t="shared" si="64"/>
        <v>0.76167287310226295</v>
      </c>
      <c r="CE72" s="259"/>
      <c r="CF72" s="365"/>
      <c r="CG72" s="323">
        <v>2492</v>
      </c>
      <c r="CH72" s="346">
        <f t="shared" si="77"/>
        <v>71.383557719851041</v>
      </c>
      <c r="CI72" s="281">
        <v>6</v>
      </c>
      <c r="CJ72" s="348">
        <f t="shared" si="65"/>
        <v>1.7187052420509883</v>
      </c>
      <c r="CK72" s="274">
        <v>7.21</v>
      </c>
      <c r="CL72" s="269">
        <v>17.8</v>
      </c>
      <c r="CM72" s="267">
        <v>13</v>
      </c>
      <c r="CN72" s="267"/>
      <c r="CO72" s="267"/>
      <c r="CP72" s="131">
        <f t="shared" ref="CP72:CP135" si="85">(CF72+BT72-CM72+CH72+CJ72+(BL72-CL72)*3)*T72/1000</f>
        <v>322.92540000000002</v>
      </c>
      <c r="CQ72" s="1145">
        <f t="shared" si="51"/>
        <v>0.13592233009708743</v>
      </c>
      <c r="CR72" s="1372">
        <f t="shared" si="78"/>
        <v>3491</v>
      </c>
      <c r="CS72" s="353">
        <f t="shared" si="66"/>
        <v>5.8023488971641362</v>
      </c>
      <c r="CT72" s="663">
        <v>18</v>
      </c>
      <c r="CU72" s="663"/>
      <c r="CV72" s="351">
        <f t="shared" si="45"/>
        <v>0.22500000000000001</v>
      </c>
      <c r="CW72" s="135">
        <v>120</v>
      </c>
      <c r="CX72" s="348">
        <f t="shared" si="34"/>
        <v>6.666666666666667</v>
      </c>
      <c r="CY72" s="352">
        <f t="shared" si="67"/>
        <v>123.74677742767115</v>
      </c>
      <c r="CZ72" s="274">
        <v>7.61</v>
      </c>
      <c r="DA72" s="269">
        <v>13</v>
      </c>
      <c r="DB72" s="340">
        <f t="shared" si="68"/>
        <v>0.26966292134831465</v>
      </c>
      <c r="DC72" s="267"/>
      <c r="DD72" s="610">
        <f t="shared" si="71"/>
        <v>8.1071001983537165</v>
      </c>
      <c r="DE72" s="353">
        <f t="shared" si="69"/>
        <v>8.5935262102549412</v>
      </c>
      <c r="DF72" s="844">
        <v>7.73</v>
      </c>
      <c r="DG72" s="269">
        <v>12.1</v>
      </c>
      <c r="DH72" s="838">
        <f t="shared" ref="DH72:DH121" si="86">DG72*3</f>
        <v>36.299999999999997</v>
      </c>
      <c r="DI72" s="338">
        <f t="shared" si="79"/>
        <v>6.9230769230769207E-2</v>
      </c>
      <c r="DJ72" s="1155">
        <f t="shared" si="73"/>
        <v>0.3202247191011236</v>
      </c>
      <c r="DK72" s="1342">
        <f t="shared" si="70"/>
        <v>7.2366536507410011</v>
      </c>
      <c r="DL72" s="1292">
        <f t="shared" si="80"/>
        <v>0.49919999999999998</v>
      </c>
      <c r="DM72" s="1347"/>
      <c r="DN72" s="1350"/>
      <c r="DO72" s="134"/>
      <c r="DP72" s="1148"/>
      <c r="DQ72" s="133"/>
      <c r="DR72" s="134"/>
      <c r="DS72" s="770"/>
      <c r="DT72" s="288">
        <v>4150</v>
      </c>
      <c r="DU72" s="664">
        <v>7.36</v>
      </c>
      <c r="DV72" s="274">
        <v>7.79</v>
      </c>
      <c r="DW72" s="277">
        <v>3630</v>
      </c>
      <c r="DX72" s="269">
        <v>11.5</v>
      </c>
      <c r="DY72" s="663">
        <v>42</v>
      </c>
      <c r="DZ72" s="673">
        <v>24</v>
      </c>
      <c r="EA72" s="636">
        <v>2.6</v>
      </c>
      <c r="EB72" s="666">
        <v>0.04</v>
      </c>
      <c r="EC72" s="1486"/>
      <c r="ED72" s="285">
        <v>6</v>
      </c>
      <c r="EE72" s="669">
        <v>6.47</v>
      </c>
      <c r="EF72" s="283">
        <v>0.02</v>
      </c>
      <c r="EG72" s="665">
        <v>0.02</v>
      </c>
      <c r="EH72" s="284">
        <v>9</v>
      </c>
      <c r="EI72" s="1122"/>
      <c r="EJ72" s="1122"/>
      <c r="EK72" s="286">
        <v>2</v>
      </c>
      <c r="EL72" s="353">
        <f t="shared" si="48"/>
        <v>11.759556803208246</v>
      </c>
      <c r="EM72" s="356">
        <f t="shared" si="52"/>
        <v>0.61920529801324498</v>
      </c>
      <c r="EN72" s="354">
        <f t="shared" si="53"/>
        <v>0.5625</v>
      </c>
      <c r="EO72" s="357">
        <f t="shared" si="54"/>
        <v>0.68292682926829262</v>
      </c>
      <c r="EP72" s="358">
        <f t="shared" si="55"/>
        <v>0.625</v>
      </c>
      <c r="EQ72" s="959"/>
    </row>
    <row r="73" spans="1:147" s="287" customFormat="1" ht="15" customHeight="1" x14ac:dyDescent="0.15">
      <c r="A73" s="105">
        <v>43897</v>
      </c>
      <c r="B73" s="335">
        <f>企业!B377</f>
        <v>3607</v>
      </c>
      <c r="C73" s="870">
        <v>7.21</v>
      </c>
      <c r="D73" s="656"/>
      <c r="E73" s="365">
        <v>9.6</v>
      </c>
      <c r="F73" s="930"/>
      <c r="G73" s="653">
        <v>0.5</v>
      </c>
      <c r="H73" s="260"/>
      <c r="I73" s="261"/>
      <c r="J73" s="262"/>
      <c r="K73" s="628"/>
      <c r="L73" s="263"/>
      <c r="M73" s="398"/>
      <c r="N73" s="828"/>
      <c r="O73" s="264"/>
      <c r="P73" s="396"/>
      <c r="Q73" s="264"/>
      <c r="R73" s="688"/>
      <c r="S73" s="697"/>
      <c r="T73" s="324">
        <v>3607</v>
      </c>
      <c r="U73" s="261">
        <v>7.7</v>
      </c>
      <c r="V73" s="265">
        <v>4240</v>
      </c>
      <c r="W73" s="266">
        <v>30.2</v>
      </c>
      <c r="X73" s="267">
        <v>88</v>
      </c>
      <c r="Y73" s="813">
        <v>8.1999999999999993</v>
      </c>
      <c r="Z73" s="1240"/>
      <c r="AA73" s="268">
        <v>14.5</v>
      </c>
      <c r="AB73" s="269"/>
      <c r="AC73" s="267">
        <v>27</v>
      </c>
      <c r="AD73" s="270"/>
      <c r="AE73" s="264">
        <v>10</v>
      </c>
      <c r="AF73" s="805"/>
      <c r="AG73" s="694"/>
      <c r="AH73" s="344">
        <f t="shared" si="75"/>
        <v>0.24046666666666666</v>
      </c>
      <c r="AI73" s="741">
        <f t="shared" si="76"/>
        <v>4.2322133333333331E-2</v>
      </c>
      <c r="AJ73" s="1143"/>
      <c r="AK73" s="258"/>
      <c r="AL73" s="271"/>
      <c r="AM73" s="271"/>
      <c r="AN73" s="272"/>
      <c r="AO73" s="353">
        <f t="shared" si="57"/>
        <v>3.9678403105073468</v>
      </c>
      <c r="AP73" s="258">
        <v>7.69</v>
      </c>
      <c r="AQ73" s="273">
        <v>9.1999999999999993</v>
      </c>
      <c r="AR73" s="353">
        <f t="shared" si="58"/>
        <v>1.0396451344607707</v>
      </c>
      <c r="AS73" s="781"/>
      <c r="AT73" s="353">
        <f t="shared" si="59"/>
        <v>2.0792902689215413</v>
      </c>
      <c r="AU73" s="269">
        <v>19.100000000000001</v>
      </c>
      <c r="AV73" s="261">
        <v>7.58</v>
      </c>
      <c r="AW73" s="270">
        <v>2276</v>
      </c>
      <c r="AX73" s="270"/>
      <c r="AY73" s="351"/>
      <c r="AZ73" s="275">
        <v>0.28999999999999998</v>
      </c>
      <c r="BA73" s="608">
        <f>1000*1000*AZ73/AW73</f>
        <v>127.41652021089631</v>
      </c>
      <c r="BB73" s="361">
        <f t="shared" si="60"/>
        <v>0.779733850845578</v>
      </c>
      <c r="BC73" s="1520">
        <v>659.32797625000012</v>
      </c>
      <c r="BD73" s="1531">
        <v>100</v>
      </c>
      <c r="BE73" s="1530">
        <f t="shared" si="81"/>
        <v>303.74049469780982</v>
      </c>
      <c r="BF73" s="1538">
        <f t="shared" si="82"/>
        <v>20.947620323986886</v>
      </c>
      <c r="BG73" s="1526"/>
      <c r="BH73" s="653">
        <f t="shared" si="61"/>
        <v>1.2995564180759633</v>
      </c>
      <c r="BI73" s="353">
        <f t="shared" si="62"/>
        <v>0.87746049348489052</v>
      </c>
      <c r="BJ73" s="274">
        <v>7.5</v>
      </c>
      <c r="BK73" s="270">
        <v>4030</v>
      </c>
      <c r="BL73" s="269">
        <v>20.2</v>
      </c>
      <c r="BM73" s="784">
        <f t="shared" si="83"/>
        <v>60.599999999999994</v>
      </c>
      <c r="BN73" s="269">
        <v>5.4</v>
      </c>
      <c r="BO73" s="269">
        <v>5.2</v>
      </c>
      <c r="BP73" s="269"/>
      <c r="BQ73" s="1224"/>
      <c r="BR73" s="278"/>
      <c r="BS73" s="278"/>
      <c r="BT73" s="278">
        <v>19</v>
      </c>
      <c r="BU73" s="279"/>
      <c r="BV73" s="364">
        <f t="shared" si="74"/>
        <v>10.043526476296092</v>
      </c>
      <c r="BW73" s="343">
        <f t="shared" si="63"/>
        <v>8.7618626990918352E-3</v>
      </c>
      <c r="BX73" s="340">
        <f t="shared" si="84"/>
        <v>8.7618626990918352E-3</v>
      </c>
      <c r="BY73" s="340">
        <f t="shared" si="49"/>
        <v>0.62758620689655165</v>
      </c>
      <c r="BZ73" s="1145">
        <f t="shared" si="50"/>
        <v>0.33112582781456956</v>
      </c>
      <c r="CA73" s="133">
        <v>2880</v>
      </c>
      <c r="CB73" s="264"/>
      <c r="CC73" s="276"/>
      <c r="CD73" s="353">
        <f t="shared" si="64"/>
        <v>0.73717771000831711</v>
      </c>
      <c r="CE73" s="259"/>
      <c r="CF73" s="365"/>
      <c r="CG73" s="323">
        <v>2491</v>
      </c>
      <c r="CH73" s="346">
        <f t="shared" si="77"/>
        <v>69.06016079844747</v>
      </c>
      <c r="CI73" s="281">
        <v>8</v>
      </c>
      <c r="CJ73" s="348">
        <f t="shared" si="65"/>
        <v>2.2179096201829775</v>
      </c>
      <c r="CK73" s="274">
        <v>7.44</v>
      </c>
      <c r="CL73" s="269">
        <v>17.399999999999999</v>
      </c>
      <c r="CM73" s="267">
        <v>14</v>
      </c>
      <c r="CN73" s="267"/>
      <c r="CO73" s="267"/>
      <c r="CP73" s="131">
        <f t="shared" si="85"/>
        <v>305.43380000000002</v>
      </c>
      <c r="CQ73" s="1145">
        <f t="shared" si="51"/>
        <v>0.13861386138613863</v>
      </c>
      <c r="CR73" s="1372">
        <f t="shared" si="78"/>
        <v>3607</v>
      </c>
      <c r="CS73" s="353">
        <f t="shared" si="66"/>
        <v>5.6157471583032992</v>
      </c>
      <c r="CT73" s="663">
        <v>18</v>
      </c>
      <c r="CU73" s="663"/>
      <c r="CV73" s="351">
        <f t="shared" si="45"/>
        <v>0.22500000000000001</v>
      </c>
      <c r="CW73" s="135">
        <v>120</v>
      </c>
      <c r="CX73" s="348">
        <f t="shared" si="34"/>
        <v>6.666666666666667</v>
      </c>
      <c r="CY73" s="352">
        <f t="shared" si="67"/>
        <v>119.7671194898808</v>
      </c>
      <c r="CZ73" s="274">
        <v>7.6</v>
      </c>
      <c r="DA73" s="269">
        <v>14.1</v>
      </c>
      <c r="DB73" s="340">
        <f t="shared" si="68"/>
        <v>0.18965517241379307</v>
      </c>
      <c r="DC73" s="267"/>
      <c r="DD73" s="610">
        <f t="shared" si="71"/>
        <v>11.412913997511039</v>
      </c>
      <c r="DE73" s="365">
        <f t="shared" si="69"/>
        <v>8.3171610756861654</v>
      </c>
      <c r="DF73" s="844">
        <v>7.76</v>
      </c>
      <c r="DG73" s="269">
        <v>12.3</v>
      </c>
      <c r="DH73" s="838">
        <f t="shared" si="86"/>
        <v>36.900000000000006</v>
      </c>
      <c r="DI73" s="338">
        <f t="shared" si="79"/>
        <v>0.12765957446808507</v>
      </c>
      <c r="DJ73" s="1155">
        <f t="shared" si="73"/>
        <v>0.29310344827586199</v>
      </c>
      <c r="DK73" s="1342">
        <f t="shared" si="70"/>
        <v>7.8279163065281603</v>
      </c>
      <c r="DL73" s="1292">
        <f t="shared" si="80"/>
        <v>0.49919999999999998</v>
      </c>
      <c r="DM73" s="1347"/>
      <c r="DN73" s="1350"/>
      <c r="DO73" s="134"/>
      <c r="DP73" s="1148"/>
      <c r="DQ73" s="133"/>
      <c r="DR73" s="134"/>
      <c r="DS73" s="770"/>
      <c r="DT73" s="288">
        <v>4167</v>
      </c>
      <c r="DU73" s="664">
        <v>7.34</v>
      </c>
      <c r="DV73" s="274">
        <v>7.43</v>
      </c>
      <c r="DW73" s="277">
        <v>3590</v>
      </c>
      <c r="DX73" s="269">
        <v>12.6</v>
      </c>
      <c r="DY73" s="663">
        <v>36</v>
      </c>
      <c r="DZ73" s="673">
        <v>22</v>
      </c>
      <c r="EA73" s="636">
        <v>3.6</v>
      </c>
      <c r="EB73" s="666">
        <v>0.04</v>
      </c>
      <c r="EC73" s="1486"/>
      <c r="ED73" s="285">
        <v>6.4</v>
      </c>
      <c r="EE73" s="669">
        <v>6.8</v>
      </c>
      <c r="EF73" s="283">
        <v>0.02</v>
      </c>
      <c r="EG73" s="665">
        <v>0.02</v>
      </c>
      <c r="EH73" s="284">
        <v>9</v>
      </c>
      <c r="EI73" s="1122"/>
      <c r="EJ73" s="1122"/>
      <c r="EK73" s="286">
        <v>2</v>
      </c>
      <c r="EL73" s="353">
        <f t="shared" si="48"/>
        <v>11.382042029387303</v>
      </c>
      <c r="EM73" s="356">
        <f t="shared" si="52"/>
        <v>0.58278145695364236</v>
      </c>
      <c r="EN73" s="354">
        <f t="shared" si="53"/>
        <v>0.59090909090909083</v>
      </c>
      <c r="EO73" s="357">
        <f t="shared" si="54"/>
        <v>0.5609756097560975</v>
      </c>
      <c r="EP73" s="358">
        <f t="shared" si="55"/>
        <v>0.55862068965517242</v>
      </c>
      <c r="EQ73" s="959"/>
    </row>
    <row r="74" spans="1:147" s="229" customFormat="1" ht="15" customHeight="1" x14ac:dyDescent="0.15">
      <c r="A74" s="146">
        <v>43898</v>
      </c>
      <c r="B74" s="147">
        <f>企业!B378</f>
        <v>3433</v>
      </c>
      <c r="C74" s="869">
        <v>7.22</v>
      </c>
      <c r="D74" s="149"/>
      <c r="E74" s="150">
        <v>10.4</v>
      </c>
      <c r="F74" s="929"/>
      <c r="G74" s="651">
        <v>0.5</v>
      </c>
      <c r="H74" s="222"/>
      <c r="I74" s="153"/>
      <c r="J74" s="154"/>
      <c r="K74" s="626"/>
      <c r="L74" s="223"/>
      <c r="M74" s="832"/>
      <c r="N74" s="827"/>
      <c r="O74" s="224"/>
      <c r="P74" s="393"/>
      <c r="Q74" s="224"/>
      <c r="R74" s="684"/>
      <c r="S74" s="226"/>
      <c r="T74" s="147">
        <v>3433</v>
      </c>
      <c r="U74" s="153">
        <v>7.81</v>
      </c>
      <c r="V74" s="158">
        <v>4400</v>
      </c>
      <c r="W74" s="159">
        <v>28.8</v>
      </c>
      <c r="X74" s="151">
        <v>86</v>
      </c>
      <c r="Y74" s="811">
        <v>8.1</v>
      </c>
      <c r="Z74" s="1239"/>
      <c r="AA74" s="160">
        <v>15.2</v>
      </c>
      <c r="AB74" s="161">
        <v>0.51</v>
      </c>
      <c r="AC74" s="151">
        <v>22</v>
      </c>
      <c r="AD74" s="162"/>
      <c r="AE74" s="224">
        <v>10</v>
      </c>
      <c r="AF74" s="802"/>
      <c r="AG74" s="222"/>
      <c r="AH74" s="327">
        <f t="shared" si="75"/>
        <v>0.22886666666666666</v>
      </c>
      <c r="AI74" s="660">
        <f t="shared" si="76"/>
        <v>3.9365066666666663E-2</v>
      </c>
      <c r="AJ74" s="1141"/>
      <c r="AK74" s="148"/>
      <c r="AL74" s="167"/>
      <c r="AM74" s="167"/>
      <c r="AN74" s="225"/>
      <c r="AO74" s="150">
        <f t="shared" si="57"/>
        <v>4.1689484415962719</v>
      </c>
      <c r="AP74" s="148">
        <v>7.41</v>
      </c>
      <c r="AQ74" s="166">
        <v>9.9</v>
      </c>
      <c r="AR74" s="150">
        <f t="shared" si="58"/>
        <v>1.0923390620448588</v>
      </c>
      <c r="AS74" s="778"/>
      <c r="AT74" s="150">
        <f t="shared" si="59"/>
        <v>2.1846781240897175</v>
      </c>
      <c r="AU74" s="161">
        <v>19.5</v>
      </c>
      <c r="AV74" s="153">
        <v>7.69</v>
      </c>
      <c r="AW74" s="162"/>
      <c r="AX74" s="162"/>
      <c r="AY74" s="170"/>
      <c r="AZ74" s="170">
        <v>0.27</v>
      </c>
      <c r="BA74" s="175"/>
      <c r="BB74" s="325">
        <f t="shared" si="60"/>
        <v>0.81925429653364401</v>
      </c>
      <c r="BC74" s="1521">
        <v>831.32657874999995</v>
      </c>
      <c r="BD74" s="829">
        <v>100</v>
      </c>
      <c r="BE74" s="1530">
        <f t="shared" si="81"/>
        <v>394.28775651762305</v>
      </c>
      <c r="BF74" s="1538">
        <f t="shared" si="82"/>
        <v>25.939983981422571</v>
      </c>
      <c r="BG74" s="651"/>
      <c r="BH74" s="651">
        <f t="shared" si="61"/>
        <v>1.3654238275560735</v>
      </c>
      <c r="BI74" s="150">
        <f t="shared" si="62"/>
        <v>0.92193416836586073</v>
      </c>
      <c r="BJ74" s="168">
        <v>7.63</v>
      </c>
      <c r="BK74" s="162"/>
      <c r="BL74" s="161">
        <v>20.3</v>
      </c>
      <c r="BM74" s="785">
        <f t="shared" si="83"/>
        <v>60.900000000000006</v>
      </c>
      <c r="BN74" s="161">
        <v>5.5</v>
      </c>
      <c r="BO74" s="161">
        <v>5</v>
      </c>
      <c r="BP74" s="161"/>
      <c r="BQ74" s="1221"/>
      <c r="BR74" s="174"/>
      <c r="BS74" s="174"/>
      <c r="BT74" s="174">
        <v>20</v>
      </c>
      <c r="BU74" s="175"/>
      <c r="BV74" s="248">
        <f t="shared" si="74"/>
        <v>10.552577920186426</v>
      </c>
      <c r="BW74" s="168">
        <f t="shared" si="63"/>
        <v>8.1496673751621715E-3</v>
      </c>
      <c r="BX74" s="170">
        <f t="shared" si="84"/>
        <v>8.1496673751621715E-3</v>
      </c>
      <c r="BY74" s="170">
        <f t="shared" si="49"/>
        <v>0.63815789473684204</v>
      </c>
      <c r="BZ74" s="1146">
        <f t="shared" si="50"/>
        <v>0.29513888888888884</v>
      </c>
      <c r="CA74" s="177">
        <v>2880</v>
      </c>
      <c r="CB74" s="224"/>
      <c r="CC74" s="226"/>
      <c r="CD74" s="150">
        <f t="shared" si="64"/>
        <v>0.77454121759394112</v>
      </c>
      <c r="CE74" s="150"/>
      <c r="CF74" s="150"/>
      <c r="CG74" s="326">
        <v>2491</v>
      </c>
      <c r="CH74" s="390">
        <f t="shared" si="77"/>
        <v>72.560442761433151</v>
      </c>
      <c r="CI74" s="161">
        <v>6</v>
      </c>
      <c r="CJ74" s="161">
        <f t="shared" si="65"/>
        <v>1.7477424992717741</v>
      </c>
      <c r="CK74" s="168">
        <v>7.56</v>
      </c>
      <c r="CL74" s="161">
        <v>16.899999999999999</v>
      </c>
      <c r="CM74" s="151">
        <v>14</v>
      </c>
      <c r="CN74" s="151"/>
      <c r="CO74" s="151"/>
      <c r="CP74" s="131">
        <f t="shared" si="85"/>
        <v>310.71460000000002</v>
      </c>
      <c r="CQ74" s="1146">
        <f t="shared" si="51"/>
        <v>0.16748768472906417</v>
      </c>
      <c r="CR74" s="1372">
        <f t="shared" si="78"/>
        <v>3433</v>
      </c>
      <c r="CS74" s="150">
        <f t="shared" si="66"/>
        <v>5.900378677541509</v>
      </c>
      <c r="CT74" s="646">
        <v>18</v>
      </c>
      <c r="CU74" s="646"/>
      <c r="CV74" s="307">
        <f t="shared" si="45"/>
        <v>0.22500000000000001</v>
      </c>
      <c r="CW74" s="180">
        <v>120</v>
      </c>
      <c r="CX74" s="161">
        <f t="shared" si="34"/>
        <v>6.666666666666667</v>
      </c>
      <c r="CY74" s="299">
        <f t="shared" si="67"/>
        <v>125.83745994756774</v>
      </c>
      <c r="CZ74" s="168">
        <v>7.61</v>
      </c>
      <c r="DA74" s="161">
        <v>14.9</v>
      </c>
      <c r="DB74" s="170">
        <f t="shared" si="68"/>
        <v>0.1183431952662721</v>
      </c>
      <c r="DC74" s="151"/>
      <c r="DD74" s="181">
        <f t="shared" si="71"/>
        <v>19.785764142699346</v>
      </c>
      <c r="DE74" s="291">
        <f t="shared" si="69"/>
        <v>8.73871249635887</v>
      </c>
      <c r="DF74" s="843">
        <v>7.68</v>
      </c>
      <c r="DG74" s="161">
        <v>13.8</v>
      </c>
      <c r="DH74" s="839">
        <f t="shared" si="86"/>
        <v>41.400000000000006</v>
      </c>
      <c r="DI74" s="179">
        <f t="shared" si="79"/>
        <v>7.3825503355704702E-2</v>
      </c>
      <c r="DJ74" s="1157">
        <f t="shared" si="73"/>
        <v>0.18343195266272183</v>
      </c>
      <c r="DK74" s="1343">
        <f t="shared" si="70"/>
        <v>13.530909671781487</v>
      </c>
      <c r="DL74" s="1293">
        <f t="shared" si="80"/>
        <v>0.49919999999999998</v>
      </c>
      <c r="DM74" s="1293"/>
      <c r="DN74" s="178"/>
      <c r="DO74" s="178"/>
      <c r="DP74" s="1147"/>
      <c r="DQ74" s="177"/>
      <c r="DR74" s="178"/>
      <c r="DS74" s="756"/>
      <c r="DT74" s="157">
        <v>4438</v>
      </c>
      <c r="DU74" s="168">
        <v>7.32</v>
      </c>
      <c r="DV74" s="168">
        <v>7.82</v>
      </c>
      <c r="DW74" s="173"/>
      <c r="DX74" s="161">
        <v>12.5</v>
      </c>
      <c r="DY74" s="180">
        <v>38</v>
      </c>
      <c r="DZ74" s="698">
        <v>24</v>
      </c>
      <c r="EA74" s="633">
        <v>4.8</v>
      </c>
      <c r="EB74" s="182">
        <v>7.0000000000000007E-2</v>
      </c>
      <c r="EC74" s="1484"/>
      <c r="ED74" s="184">
        <v>6.6</v>
      </c>
      <c r="EE74" s="184">
        <v>8.1</v>
      </c>
      <c r="EF74" s="182">
        <v>0.02</v>
      </c>
      <c r="EG74" s="182">
        <v>0.02</v>
      </c>
      <c r="EH74" s="228">
        <v>8</v>
      </c>
      <c r="EI74" s="1119"/>
      <c r="EJ74" s="1119"/>
      <c r="EK74" s="185">
        <v>2</v>
      </c>
      <c r="EL74" s="150">
        <f t="shared" si="48"/>
        <v>11.957881270026215</v>
      </c>
      <c r="EM74" s="319">
        <f t="shared" si="52"/>
        <v>0.56597222222222221</v>
      </c>
      <c r="EN74" s="186">
        <f t="shared" si="53"/>
        <v>0.55813953488372092</v>
      </c>
      <c r="EO74" s="320">
        <f t="shared" si="54"/>
        <v>0.40740740740740744</v>
      </c>
      <c r="EP74" s="169">
        <f t="shared" si="55"/>
        <v>0.56578947368421051</v>
      </c>
      <c r="EQ74" s="292"/>
    </row>
    <row r="75" spans="1:147" s="221" customFormat="1" ht="15" customHeight="1" x14ac:dyDescent="0.15">
      <c r="A75" s="105">
        <v>43899</v>
      </c>
      <c r="B75" s="335">
        <f>企业!B379</f>
        <v>3713</v>
      </c>
      <c r="C75" s="868">
        <v>7.14</v>
      </c>
      <c r="D75" s="652"/>
      <c r="E75" s="353">
        <v>12.3</v>
      </c>
      <c r="F75" s="928"/>
      <c r="G75" s="653">
        <v>0.5</v>
      </c>
      <c r="H75" s="192"/>
      <c r="I75" s="111"/>
      <c r="J75" s="144"/>
      <c r="K75" s="625"/>
      <c r="L75" s="328"/>
      <c r="M75" s="831"/>
      <c r="N75" s="826"/>
      <c r="O75" s="191"/>
      <c r="P75" s="392"/>
      <c r="Q75" s="191"/>
      <c r="R75" s="683"/>
      <c r="S75" s="680"/>
      <c r="T75" s="106">
        <v>3713</v>
      </c>
      <c r="U75" s="111">
        <v>8.2200000000000006</v>
      </c>
      <c r="V75" s="112">
        <v>4220</v>
      </c>
      <c r="W75" s="115">
        <v>39.1</v>
      </c>
      <c r="X75" s="109">
        <v>108</v>
      </c>
      <c r="Y75" s="809">
        <v>6.3</v>
      </c>
      <c r="Z75" s="1238"/>
      <c r="AA75" s="116">
        <v>13.6</v>
      </c>
      <c r="AB75" s="117">
        <v>0.59</v>
      </c>
      <c r="AC75" s="109">
        <v>26</v>
      </c>
      <c r="AD75" s="118">
        <v>674.2</v>
      </c>
      <c r="AE75" s="191">
        <v>10</v>
      </c>
      <c r="AF75" s="801"/>
      <c r="AG75" s="693"/>
      <c r="AH75" s="344">
        <f t="shared" si="75"/>
        <v>0.24753333333333333</v>
      </c>
      <c r="AI75" s="741">
        <f t="shared" si="76"/>
        <v>5.3467199999999999E-2</v>
      </c>
      <c r="AJ75" s="1140"/>
      <c r="AK75" s="138"/>
      <c r="AL75" s="122"/>
      <c r="AM75" s="122"/>
      <c r="AN75" s="219"/>
      <c r="AO75" s="353">
        <f t="shared" si="57"/>
        <v>3.8545650417452193</v>
      </c>
      <c r="AP75" s="138">
        <v>8.16</v>
      </c>
      <c r="AQ75" s="121">
        <v>7.1</v>
      </c>
      <c r="AR75" s="353">
        <f t="shared" si="58"/>
        <v>1.0099649878804202</v>
      </c>
      <c r="AS75" s="776"/>
      <c r="AT75" s="353">
        <f t="shared" si="59"/>
        <v>2.0199299757608404</v>
      </c>
      <c r="AU75" s="117">
        <v>20.100000000000001</v>
      </c>
      <c r="AV75" s="111">
        <v>8.01</v>
      </c>
      <c r="AW75" s="118"/>
      <c r="AX75" s="118"/>
      <c r="AY75" s="340"/>
      <c r="AZ75" s="124">
        <v>0.27</v>
      </c>
      <c r="BA75" s="608"/>
      <c r="BB75" s="361">
        <f t="shared" si="60"/>
        <v>0.75747374091031516</v>
      </c>
      <c r="BC75" s="1520">
        <v>573.32867499999998</v>
      </c>
      <c r="BD75" s="1531">
        <v>100</v>
      </c>
      <c r="BE75" s="1530">
        <f t="shared" si="81"/>
        <v>260.32669337462966</v>
      </c>
      <c r="BF75" s="1538">
        <f t="shared" si="82"/>
        <v>19.141668630487477</v>
      </c>
      <c r="BG75" s="1524"/>
      <c r="BH75" s="653">
        <f t="shared" si="61"/>
        <v>1.2624562348505253</v>
      </c>
      <c r="BI75" s="353">
        <f t="shared" si="62"/>
        <v>0.85241044977107461</v>
      </c>
      <c r="BJ75" s="123">
        <v>8.0399999999999991</v>
      </c>
      <c r="BK75" s="118"/>
      <c r="BL75" s="117">
        <v>20.9</v>
      </c>
      <c r="BM75" s="784">
        <f t="shared" si="83"/>
        <v>62.699999999999996</v>
      </c>
      <c r="BN75" s="117">
        <v>5.5</v>
      </c>
      <c r="BO75" s="117">
        <v>5</v>
      </c>
      <c r="BP75" s="117"/>
      <c r="BQ75" s="1220"/>
      <c r="BR75" s="131"/>
      <c r="BS75" s="131"/>
      <c r="BT75" s="131">
        <v>20</v>
      </c>
      <c r="BU75" s="132">
        <v>2</v>
      </c>
      <c r="BV75" s="364">
        <f t="shared" si="74"/>
        <v>9.7568004309183944</v>
      </c>
      <c r="BW75" s="343">
        <f t="shared" si="63"/>
        <v>1.1069202528500842E-2</v>
      </c>
      <c r="BX75" s="340">
        <f t="shared" si="84"/>
        <v>1.1069202528500842E-2</v>
      </c>
      <c r="BY75" s="340">
        <f t="shared" si="49"/>
        <v>0.59558823529411764</v>
      </c>
      <c r="BZ75" s="1145">
        <f t="shared" si="50"/>
        <v>0.46547314578005117</v>
      </c>
      <c r="CA75" s="133">
        <v>2880</v>
      </c>
      <c r="CB75" s="191"/>
      <c r="CC75" s="193"/>
      <c r="CD75" s="353">
        <f t="shared" si="64"/>
        <v>0.71613250740640988</v>
      </c>
      <c r="CE75" s="108"/>
      <c r="CF75" s="353"/>
      <c r="CG75" s="323">
        <v>2491</v>
      </c>
      <c r="CH75" s="346">
        <f t="shared" si="77"/>
        <v>67.088607594936704</v>
      </c>
      <c r="CI75" s="117">
        <v>6</v>
      </c>
      <c r="CJ75" s="348">
        <f t="shared" si="65"/>
        <v>1.6159439806086722</v>
      </c>
      <c r="CK75" s="123">
        <v>8.0299999999999994</v>
      </c>
      <c r="CL75" s="117">
        <v>18.899999999999999</v>
      </c>
      <c r="CM75" s="109">
        <v>13</v>
      </c>
      <c r="CN75" s="109"/>
      <c r="CO75" s="109">
        <v>2</v>
      </c>
      <c r="CP75" s="131">
        <f t="shared" si="85"/>
        <v>303.36900000000003</v>
      </c>
      <c r="CQ75" s="1145">
        <f t="shared" si="51"/>
        <v>9.5693779904306275E-2</v>
      </c>
      <c r="CR75" s="1372">
        <f t="shared" si="78"/>
        <v>3713</v>
      </c>
      <c r="CS75" s="353">
        <f t="shared" si="66"/>
        <v>5.4554268785348778</v>
      </c>
      <c r="CT75" s="663">
        <v>18</v>
      </c>
      <c r="CU75" s="663"/>
      <c r="CV75" s="351">
        <f t="shared" si="45"/>
        <v>0.22500000000000001</v>
      </c>
      <c r="CW75" s="135">
        <v>120</v>
      </c>
      <c r="CX75" s="348">
        <f t="shared" si="34"/>
        <v>6.666666666666667</v>
      </c>
      <c r="CY75" s="352">
        <f t="shared" si="67"/>
        <v>116.34796660382439</v>
      </c>
      <c r="CZ75" s="123">
        <v>8.14</v>
      </c>
      <c r="DA75" s="117">
        <v>15</v>
      </c>
      <c r="DB75" s="340">
        <f t="shared" si="68"/>
        <v>0.20634920634920628</v>
      </c>
      <c r="DC75" s="109">
        <v>2</v>
      </c>
      <c r="DD75" s="610">
        <f t="shared" si="71"/>
        <v>9.3813874055655884</v>
      </c>
      <c r="DE75" s="365">
        <f t="shared" si="69"/>
        <v>8.0797199030433617</v>
      </c>
      <c r="DF75" s="842">
        <v>8.2200000000000006</v>
      </c>
      <c r="DG75" s="117">
        <v>14</v>
      </c>
      <c r="DH75" s="838">
        <f t="shared" si="86"/>
        <v>42</v>
      </c>
      <c r="DI75" s="338">
        <f t="shared" si="79"/>
        <v>6.6666666666666652E-2</v>
      </c>
      <c r="DJ75" s="1158">
        <f t="shared" si="73"/>
        <v>0.25925925925925919</v>
      </c>
      <c r="DK75" s="1342">
        <f t="shared" si="70"/>
        <v>7.9148276601241108</v>
      </c>
      <c r="DL75" s="1292">
        <f t="shared" si="80"/>
        <v>0.49919999999999998</v>
      </c>
      <c r="DM75" s="1347"/>
      <c r="DN75" s="1350"/>
      <c r="DO75" s="134"/>
      <c r="DP75" s="1148"/>
      <c r="DQ75" s="133"/>
      <c r="DR75" s="134"/>
      <c r="DS75" s="770"/>
      <c r="DT75" s="137">
        <v>4688</v>
      </c>
      <c r="DU75" s="343">
        <v>7.27</v>
      </c>
      <c r="DV75" s="123">
        <v>8.1999999999999993</v>
      </c>
      <c r="DW75" s="127"/>
      <c r="DX75" s="117">
        <v>14</v>
      </c>
      <c r="DY75" s="135">
        <v>42</v>
      </c>
      <c r="DZ75" s="671">
        <v>22</v>
      </c>
      <c r="EA75" s="632">
        <v>5.5</v>
      </c>
      <c r="EB75" s="665">
        <v>0.09</v>
      </c>
      <c r="EC75" s="1483"/>
      <c r="ED75" s="141">
        <v>6.8</v>
      </c>
      <c r="EE75" s="667">
        <v>8.9</v>
      </c>
      <c r="EF75" s="139">
        <v>0.02</v>
      </c>
      <c r="EG75" s="665">
        <v>0.02</v>
      </c>
      <c r="EH75" s="194">
        <v>6</v>
      </c>
      <c r="EI75" s="1118"/>
      <c r="EJ75" s="1118"/>
      <c r="EK75" s="142">
        <v>2</v>
      </c>
      <c r="EL75" s="353">
        <f t="shared" si="48"/>
        <v>11.057697387557232</v>
      </c>
      <c r="EM75" s="356">
        <f t="shared" si="52"/>
        <v>0.64194373401534532</v>
      </c>
      <c r="EN75" s="354">
        <f t="shared" si="53"/>
        <v>0.61111111111111116</v>
      </c>
      <c r="EO75" s="357">
        <f t="shared" si="54"/>
        <v>0.12698412698412698</v>
      </c>
      <c r="EP75" s="339">
        <f t="shared" si="55"/>
        <v>0.5</v>
      </c>
      <c r="EQ75" s="959"/>
    </row>
    <row r="76" spans="1:147" s="221" customFormat="1" ht="15" customHeight="1" x14ac:dyDescent="0.15">
      <c r="A76" s="105">
        <v>43900</v>
      </c>
      <c r="B76" s="335">
        <f>企业!B380</f>
        <v>3245</v>
      </c>
      <c r="C76" s="868">
        <v>7.13</v>
      </c>
      <c r="D76" s="652"/>
      <c r="E76" s="353">
        <v>9.4</v>
      </c>
      <c r="F76" s="928"/>
      <c r="G76" s="653">
        <v>0.5</v>
      </c>
      <c r="H76" s="192"/>
      <c r="I76" s="111"/>
      <c r="J76" s="144"/>
      <c r="K76" s="625"/>
      <c r="L76" s="328"/>
      <c r="M76" s="831"/>
      <c r="N76" s="826"/>
      <c r="O76" s="191"/>
      <c r="P76" s="392"/>
      <c r="Q76" s="191"/>
      <c r="R76" s="683"/>
      <c r="S76" s="680"/>
      <c r="T76" s="106">
        <v>3245</v>
      </c>
      <c r="U76" s="111">
        <v>7.93</v>
      </c>
      <c r="V76" s="112">
        <v>4210</v>
      </c>
      <c r="W76" s="115">
        <v>28.9</v>
      </c>
      <c r="X76" s="109">
        <v>86</v>
      </c>
      <c r="Y76" s="809">
        <v>6.6</v>
      </c>
      <c r="Z76" s="1238"/>
      <c r="AA76" s="116">
        <v>14.2</v>
      </c>
      <c r="AB76" s="117"/>
      <c r="AC76" s="109">
        <v>27</v>
      </c>
      <c r="AD76" s="118"/>
      <c r="AE76" s="191">
        <v>10</v>
      </c>
      <c r="AF76" s="801"/>
      <c r="AG76" s="693"/>
      <c r="AH76" s="344">
        <f t="shared" si="75"/>
        <v>0.21633333333333332</v>
      </c>
      <c r="AI76" s="741">
        <f t="shared" si="76"/>
        <v>3.720933333333333E-2</v>
      </c>
      <c r="AJ76" s="1140"/>
      <c r="AK76" s="138"/>
      <c r="AL76" s="122"/>
      <c r="AM76" s="122"/>
      <c r="AN76" s="219"/>
      <c r="AO76" s="353">
        <f t="shared" si="57"/>
        <v>4.4104776579352851</v>
      </c>
      <c r="AP76" s="138">
        <v>7.86</v>
      </c>
      <c r="AQ76" s="121">
        <v>9.6</v>
      </c>
      <c r="AR76" s="353">
        <f t="shared" si="58"/>
        <v>1.1556240369799693</v>
      </c>
      <c r="AS76" s="776"/>
      <c r="AT76" s="353">
        <f t="shared" si="59"/>
        <v>2.3112480739599386</v>
      </c>
      <c r="AU76" s="117">
        <v>20.3</v>
      </c>
      <c r="AV76" s="111">
        <v>7.6</v>
      </c>
      <c r="AW76" s="118"/>
      <c r="AX76" s="118"/>
      <c r="AY76" s="340"/>
      <c r="AZ76" s="124">
        <v>0.26</v>
      </c>
      <c r="BA76" s="608"/>
      <c r="BB76" s="361">
        <f t="shared" si="60"/>
        <v>0.86671802773497686</v>
      </c>
      <c r="BC76" s="1520">
        <v>773.99371125000016</v>
      </c>
      <c r="BD76" s="1531">
        <v>100</v>
      </c>
      <c r="BE76" s="1530">
        <f t="shared" si="81"/>
        <v>390.6288341679508</v>
      </c>
      <c r="BF76" s="1538">
        <f t="shared" si="82"/>
        <v>27.509072828728932</v>
      </c>
      <c r="BG76" s="1524"/>
      <c r="BH76" s="653">
        <f t="shared" si="61"/>
        <v>1.4445300462249615</v>
      </c>
      <c r="BI76" s="353">
        <f t="shared" si="62"/>
        <v>0.97534668721109397</v>
      </c>
      <c r="BJ76" s="123">
        <v>7.85</v>
      </c>
      <c r="BK76" s="118"/>
      <c r="BL76" s="117">
        <v>25.8</v>
      </c>
      <c r="BM76" s="784">
        <f t="shared" si="83"/>
        <v>77.400000000000006</v>
      </c>
      <c r="BN76" s="117">
        <v>6.8</v>
      </c>
      <c r="BO76" s="117">
        <v>6.2</v>
      </c>
      <c r="BP76" s="117"/>
      <c r="BQ76" s="1220"/>
      <c r="BR76" s="131"/>
      <c r="BS76" s="131"/>
      <c r="BT76" s="131">
        <v>21</v>
      </c>
      <c r="BU76" s="132"/>
      <c r="BV76" s="364">
        <f t="shared" si="74"/>
        <v>11.163944530046225</v>
      </c>
      <c r="BW76" s="343">
        <f t="shared" si="63"/>
        <v>7.703370414331852E-3</v>
      </c>
      <c r="BX76" s="340">
        <f t="shared" si="84"/>
        <v>7.703370414331852E-3</v>
      </c>
      <c r="BY76" s="340">
        <f t="shared" si="49"/>
        <v>0.52112676056338025</v>
      </c>
      <c r="BZ76" s="1145">
        <f t="shared" si="50"/>
        <v>0.10726643598615915</v>
      </c>
      <c r="CA76" s="133">
        <v>2880</v>
      </c>
      <c r="CB76" s="191"/>
      <c r="CC76" s="193"/>
      <c r="CD76" s="353">
        <f t="shared" si="64"/>
        <v>0.81941448382126347</v>
      </c>
      <c r="CE76" s="108"/>
      <c r="CF76" s="353"/>
      <c r="CG76" s="323">
        <v>2491</v>
      </c>
      <c r="CH76" s="346">
        <f t="shared" si="77"/>
        <v>76.764252696456083</v>
      </c>
      <c r="CI76" s="117">
        <v>6</v>
      </c>
      <c r="CJ76" s="348">
        <f t="shared" si="65"/>
        <v>1.8489984591679507</v>
      </c>
      <c r="CK76" s="123">
        <v>7.89</v>
      </c>
      <c r="CL76" s="117">
        <v>20</v>
      </c>
      <c r="CM76" s="109">
        <v>16</v>
      </c>
      <c r="CN76" s="109"/>
      <c r="CO76" s="109"/>
      <c r="CP76" s="131">
        <f t="shared" si="85"/>
        <v>327.78800000000001</v>
      </c>
      <c r="CQ76" s="1145">
        <f t="shared" si="51"/>
        <v>0.22480620155038766</v>
      </c>
      <c r="CR76" s="1372">
        <f t="shared" si="78"/>
        <v>3245</v>
      </c>
      <c r="CS76" s="353">
        <f t="shared" si="66"/>
        <v>6.2422187981510016</v>
      </c>
      <c r="CT76" s="663">
        <v>18</v>
      </c>
      <c r="CU76" s="663"/>
      <c r="CV76" s="351">
        <f t="shared" si="45"/>
        <v>0.22500000000000001</v>
      </c>
      <c r="CW76" s="135">
        <v>120</v>
      </c>
      <c r="CX76" s="348">
        <f t="shared" ref="CX76:CX165" si="87">CW76/CT76</f>
        <v>6.666666666666667</v>
      </c>
      <c r="CY76" s="352">
        <f t="shared" si="67"/>
        <v>133.12788906009243</v>
      </c>
      <c r="CZ76" s="123">
        <v>7.91</v>
      </c>
      <c r="DA76" s="117">
        <v>17.8</v>
      </c>
      <c r="DB76" s="340">
        <f t="shared" si="68"/>
        <v>0.10999999999999996</v>
      </c>
      <c r="DC76" s="109"/>
      <c r="DD76" s="610">
        <f t="shared" si="71"/>
        <v>19.029143662105842</v>
      </c>
      <c r="DE76" s="365">
        <f t="shared" si="69"/>
        <v>9.2449922958397543</v>
      </c>
      <c r="DF76" s="842">
        <v>7.9</v>
      </c>
      <c r="DG76" s="117">
        <v>16.7</v>
      </c>
      <c r="DH76" s="838">
        <f t="shared" si="86"/>
        <v>50.099999999999994</v>
      </c>
      <c r="DI76" s="338">
        <f t="shared" si="79"/>
        <v>6.1797752808988804E-2</v>
      </c>
      <c r="DJ76" s="1158">
        <f t="shared" si="73"/>
        <v>0.16500000000000004</v>
      </c>
      <c r="DK76" s="1342">
        <f t="shared" si="70"/>
        <v>13.447261521221455</v>
      </c>
      <c r="DL76" s="1292">
        <f t="shared" si="80"/>
        <v>0.49919999999999998</v>
      </c>
      <c r="DM76" s="1347"/>
      <c r="DN76" s="1350"/>
      <c r="DO76" s="134"/>
      <c r="DP76" s="1148"/>
      <c r="DQ76" s="133"/>
      <c r="DR76" s="134"/>
      <c r="DS76" s="770"/>
      <c r="DT76" s="137">
        <v>4719</v>
      </c>
      <c r="DU76" s="343">
        <v>7.29</v>
      </c>
      <c r="DV76" s="123">
        <v>7.88</v>
      </c>
      <c r="DW76" s="127"/>
      <c r="DX76" s="117">
        <v>15.5</v>
      </c>
      <c r="DY76" s="135">
        <v>46</v>
      </c>
      <c r="DZ76" s="671">
        <v>26</v>
      </c>
      <c r="EA76" s="632">
        <v>5.2</v>
      </c>
      <c r="EB76" s="665">
        <v>0.08</v>
      </c>
      <c r="EC76" s="1483"/>
      <c r="ED76" s="141">
        <v>6.4</v>
      </c>
      <c r="EE76" s="667">
        <v>8.5</v>
      </c>
      <c r="EF76" s="139">
        <v>0.02</v>
      </c>
      <c r="EG76" s="665">
        <v>0.02</v>
      </c>
      <c r="EH76" s="194">
        <v>9</v>
      </c>
      <c r="EI76" s="1118"/>
      <c r="EJ76" s="1118"/>
      <c r="EK76" s="142">
        <v>2</v>
      </c>
      <c r="EL76" s="353">
        <f t="shared" si="48"/>
        <v>12.649459476117102</v>
      </c>
      <c r="EM76" s="356">
        <f t="shared" si="52"/>
        <v>0.46366782006920415</v>
      </c>
      <c r="EN76" s="354">
        <f t="shared" si="53"/>
        <v>0.46511627906976749</v>
      </c>
      <c r="EO76" s="357">
        <f t="shared" si="54"/>
        <v>0.21212121212121204</v>
      </c>
      <c r="EP76" s="339">
        <f t="shared" si="55"/>
        <v>0.54929577464788726</v>
      </c>
      <c r="EQ76" s="959"/>
    </row>
    <row r="77" spans="1:147" s="221" customFormat="1" ht="15" customHeight="1" x14ac:dyDescent="0.15">
      <c r="A77" s="105">
        <v>43901</v>
      </c>
      <c r="B77" s="335">
        <f>企业!B381</f>
        <v>2805</v>
      </c>
      <c r="C77" s="868">
        <v>7.22</v>
      </c>
      <c r="D77" s="652"/>
      <c r="E77" s="353">
        <v>13.5</v>
      </c>
      <c r="F77" s="928"/>
      <c r="G77" s="653">
        <v>0.5</v>
      </c>
      <c r="H77" s="192"/>
      <c r="I77" s="111"/>
      <c r="J77" s="144"/>
      <c r="K77" s="625"/>
      <c r="L77" s="328"/>
      <c r="M77" s="831"/>
      <c r="N77" s="826"/>
      <c r="O77" s="191"/>
      <c r="P77" s="392"/>
      <c r="Q77" s="191"/>
      <c r="R77" s="683"/>
      <c r="S77" s="680"/>
      <c r="T77" s="106">
        <v>2805</v>
      </c>
      <c r="U77" s="111">
        <v>7.75</v>
      </c>
      <c r="V77" s="112">
        <v>4100</v>
      </c>
      <c r="W77" s="115">
        <v>30.5</v>
      </c>
      <c r="X77" s="109">
        <v>90</v>
      </c>
      <c r="Y77" s="809">
        <v>8.3000000000000007</v>
      </c>
      <c r="Z77" s="1238"/>
      <c r="AA77" s="116">
        <v>15.5</v>
      </c>
      <c r="AB77" s="117"/>
      <c r="AC77" s="109">
        <v>24</v>
      </c>
      <c r="AD77" s="118"/>
      <c r="AE77" s="191">
        <v>10</v>
      </c>
      <c r="AF77" s="801"/>
      <c r="AG77" s="693"/>
      <c r="AH77" s="344">
        <f t="shared" si="75"/>
        <v>0.187</v>
      </c>
      <c r="AI77" s="741">
        <f t="shared" si="76"/>
        <v>3.3659999999999995E-2</v>
      </c>
      <c r="AJ77" s="1140"/>
      <c r="AK77" s="138"/>
      <c r="AL77" s="122"/>
      <c r="AM77" s="122"/>
      <c r="AN77" s="219"/>
      <c r="AO77" s="353">
        <f t="shared" si="57"/>
        <v>5.1023172905525849</v>
      </c>
      <c r="AP77" s="138">
        <v>7.8</v>
      </c>
      <c r="AQ77" s="121">
        <v>10.199999999999999</v>
      </c>
      <c r="AR77" s="353">
        <f t="shared" si="58"/>
        <v>1.3368983957219251</v>
      </c>
      <c r="AS77" s="776"/>
      <c r="AT77" s="353">
        <f t="shared" si="59"/>
        <v>2.6737967914438503</v>
      </c>
      <c r="AU77" s="117">
        <v>20.5</v>
      </c>
      <c r="AV77" s="111">
        <v>7.7</v>
      </c>
      <c r="AW77" s="118">
        <v>2171</v>
      </c>
      <c r="AX77" s="118"/>
      <c r="AY77" s="340"/>
      <c r="AZ77" s="124">
        <v>0.35</v>
      </c>
      <c r="BA77" s="608">
        <f>1000*1000*AZ77/AW77</f>
        <v>161.21602947950254</v>
      </c>
      <c r="BB77" s="361">
        <f t="shared" si="60"/>
        <v>1.0026737967914439</v>
      </c>
      <c r="BC77" s="1520">
        <v>630.66154249999988</v>
      </c>
      <c r="BD77" s="1531">
        <v>100</v>
      </c>
      <c r="BE77" s="1530">
        <f t="shared" si="81"/>
        <v>375.25572682709435</v>
      </c>
      <c r="BF77" s="1538">
        <f t="shared" si="82"/>
        <v>24.210046892070604</v>
      </c>
      <c r="BG77" s="1524"/>
      <c r="BH77" s="653">
        <f t="shared" si="61"/>
        <v>1.6711229946524064</v>
      </c>
      <c r="BI77" s="353">
        <f t="shared" si="62"/>
        <v>1.1283422459893049</v>
      </c>
      <c r="BJ77" s="123">
        <v>7.7</v>
      </c>
      <c r="BK77" s="118"/>
      <c r="BL77" s="117">
        <v>24</v>
      </c>
      <c r="BM77" s="784">
        <f t="shared" si="83"/>
        <v>72</v>
      </c>
      <c r="BN77" s="117">
        <v>6.9</v>
      </c>
      <c r="BO77" s="117">
        <v>6.3</v>
      </c>
      <c r="BP77" s="117"/>
      <c r="BQ77" s="1220"/>
      <c r="BR77" s="131"/>
      <c r="BS77" s="131"/>
      <c r="BT77" s="131">
        <v>17</v>
      </c>
      <c r="BU77" s="132"/>
      <c r="BV77" s="364">
        <f t="shared" si="74"/>
        <v>12.915151515151516</v>
      </c>
      <c r="BW77" s="343">
        <f t="shared" si="63"/>
        <v>6.9685593618019704E-3</v>
      </c>
      <c r="BX77" s="340">
        <f t="shared" si="84"/>
        <v>6.9685593618019704E-3</v>
      </c>
      <c r="BY77" s="340">
        <f t="shared" si="49"/>
        <v>0.55483870967741933</v>
      </c>
      <c r="BZ77" s="1145">
        <f t="shared" si="50"/>
        <v>0.21311475409836067</v>
      </c>
      <c r="CA77" s="133">
        <v>2880</v>
      </c>
      <c r="CB77" s="191"/>
      <c r="CC77" s="193"/>
      <c r="CD77" s="353">
        <f t="shared" si="64"/>
        <v>0.94795008912655976</v>
      </c>
      <c r="CE77" s="108"/>
      <c r="CF77" s="353"/>
      <c r="CG77" s="323">
        <v>2491</v>
      </c>
      <c r="CH77" s="346">
        <f t="shared" si="77"/>
        <v>88.805704099821753</v>
      </c>
      <c r="CI77" s="117">
        <v>6</v>
      </c>
      <c r="CJ77" s="348">
        <f t="shared" si="65"/>
        <v>2.1390374331550803</v>
      </c>
      <c r="CK77" s="123">
        <v>7.64</v>
      </c>
      <c r="CL77" s="117">
        <v>20</v>
      </c>
      <c r="CM77" s="109">
        <v>14</v>
      </c>
      <c r="CN77" s="109"/>
      <c r="CO77" s="109"/>
      <c r="CP77" s="131">
        <f t="shared" si="85"/>
        <v>297.17500000000001</v>
      </c>
      <c r="CQ77" s="1145">
        <f t="shared" si="51"/>
        <v>0.16666666666666663</v>
      </c>
      <c r="CR77" s="1372">
        <f t="shared" si="78"/>
        <v>2805</v>
      </c>
      <c r="CS77" s="353">
        <f t="shared" si="66"/>
        <v>7.2213903743315511</v>
      </c>
      <c r="CT77" s="663">
        <v>18</v>
      </c>
      <c r="CU77" s="663"/>
      <c r="CV77" s="351">
        <f t="shared" si="45"/>
        <v>0.22500000000000001</v>
      </c>
      <c r="CW77" s="135">
        <v>120</v>
      </c>
      <c r="CX77" s="348">
        <f t="shared" si="87"/>
        <v>6.666666666666667</v>
      </c>
      <c r="CY77" s="352">
        <f t="shared" si="67"/>
        <v>154.01069518716577</v>
      </c>
      <c r="CZ77" s="123">
        <v>7.79</v>
      </c>
      <c r="DA77" s="117">
        <v>17.3</v>
      </c>
      <c r="DB77" s="340">
        <f t="shared" si="68"/>
        <v>0.13499999999999995</v>
      </c>
      <c r="DC77" s="109"/>
      <c r="DD77" s="610">
        <f t="shared" si="71"/>
        <v>17.937420823103402</v>
      </c>
      <c r="DE77" s="365">
        <f t="shared" si="69"/>
        <v>10.695187165775401</v>
      </c>
      <c r="DF77" s="842">
        <v>7.77</v>
      </c>
      <c r="DG77" s="117">
        <v>16.100000000000001</v>
      </c>
      <c r="DH77" s="838">
        <f t="shared" si="86"/>
        <v>48.300000000000004</v>
      </c>
      <c r="DI77" s="338">
        <f t="shared" si="79"/>
        <v>6.9364161849710948E-2</v>
      </c>
      <c r="DJ77" s="1158">
        <f t="shared" si="73"/>
        <v>0.19499999999999995</v>
      </c>
      <c r="DK77" s="1342">
        <f t="shared" si="70"/>
        <v>13.163307280954344</v>
      </c>
      <c r="DL77" s="1292">
        <f t="shared" si="80"/>
        <v>0.49919999999999998</v>
      </c>
      <c r="DM77" s="1347"/>
      <c r="DN77" s="1350"/>
      <c r="DO77" s="134"/>
      <c r="DP77" s="1148"/>
      <c r="DQ77" s="133"/>
      <c r="DR77" s="134"/>
      <c r="DS77" s="770"/>
      <c r="DT77" s="137">
        <v>4106</v>
      </c>
      <c r="DU77" s="343">
        <v>7.29</v>
      </c>
      <c r="DV77" s="123">
        <v>7.82</v>
      </c>
      <c r="DW77" s="127"/>
      <c r="DX77" s="117">
        <v>14</v>
      </c>
      <c r="DY77" s="135">
        <v>40</v>
      </c>
      <c r="DZ77" s="671">
        <v>29</v>
      </c>
      <c r="EA77" s="632">
        <v>4.7</v>
      </c>
      <c r="EB77" s="665">
        <v>0.08</v>
      </c>
      <c r="EC77" s="1483"/>
      <c r="ED77" s="141">
        <v>6.7</v>
      </c>
      <c r="EE77" s="667">
        <v>8.1999999999999993</v>
      </c>
      <c r="EF77" s="139">
        <v>0.02</v>
      </c>
      <c r="EG77" s="665">
        <v>0.02</v>
      </c>
      <c r="EH77" s="194">
        <v>7</v>
      </c>
      <c r="EI77" s="1118"/>
      <c r="EJ77" s="1118"/>
      <c r="EK77" s="142">
        <v>2</v>
      </c>
      <c r="EL77" s="353">
        <f t="shared" si="48"/>
        <v>14.630425668449197</v>
      </c>
      <c r="EM77" s="356">
        <f t="shared" si="52"/>
        <v>0.54098360655737698</v>
      </c>
      <c r="EN77" s="354">
        <f t="shared" si="53"/>
        <v>0.55555555555555558</v>
      </c>
      <c r="EO77" s="357">
        <f t="shared" si="54"/>
        <v>0.43373493975903621</v>
      </c>
      <c r="EP77" s="339">
        <f t="shared" si="55"/>
        <v>0.56774193548387097</v>
      </c>
      <c r="EQ77" s="959"/>
    </row>
    <row r="78" spans="1:147" s="221" customFormat="1" ht="15" customHeight="1" x14ac:dyDescent="0.15">
      <c r="A78" s="105">
        <v>43902</v>
      </c>
      <c r="B78" s="335">
        <f>企业!B382</f>
        <v>2235</v>
      </c>
      <c r="C78" s="868">
        <v>7.18</v>
      </c>
      <c r="D78" s="652"/>
      <c r="E78" s="353">
        <v>12.3</v>
      </c>
      <c r="F78" s="928"/>
      <c r="G78" s="653">
        <v>0.5</v>
      </c>
      <c r="H78" s="192"/>
      <c r="I78" s="111"/>
      <c r="J78" s="144"/>
      <c r="K78" s="625"/>
      <c r="L78" s="328"/>
      <c r="M78" s="831"/>
      <c r="N78" s="826"/>
      <c r="O78" s="191"/>
      <c r="P78" s="392"/>
      <c r="Q78" s="191"/>
      <c r="R78" s="683"/>
      <c r="S78" s="680"/>
      <c r="T78" s="106">
        <v>2235</v>
      </c>
      <c r="U78" s="111">
        <v>7.81</v>
      </c>
      <c r="V78" s="112">
        <v>3960</v>
      </c>
      <c r="W78" s="115">
        <v>28.9</v>
      </c>
      <c r="X78" s="109">
        <v>82</v>
      </c>
      <c r="Y78" s="809">
        <v>8</v>
      </c>
      <c r="Z78" s="1238"/>
      <c r="AA78" s="116">
        <v>14.1</v>
      </c>
      <c r="AB78" s="117"/>
      <c r="AC78" s="109">
        <v>26</v>
      </c>
      <c r="AD78" s="118"/>
      <c r="AE78" s="191">
        <v>10</v>
      </c>
      <c r="AF78" s="801"/>
      <c r="AG78" s="693"/>
      <c r="AH78" s="344">
        <f t="shared" si="75"/>
        <v>0.14899999999999999</v>
      </c>
      <c r="AI78" s="741">
        <f t="shared" si="76"/>
        <v>2.4436000000000003E-2</v>
      </c>
      <c r="AJ78" s="1140"/>
      <c r="AK78" s="138"/>
      <c r="AL78" s="122"/>
      <c r="AM78" s="122"/>
      <c r="AN78" s="219"/>
      <c r="AO78" s="353">
        <f t="shared" si="57"/>
        <v>6.4035794183445187</v>
      </c>
      <c r="AP78" s="138">
        <v>7.85</v>
      </c>
      <c r="AQ78" s="121">
        <v>10.6</v>
      </c>
      <c r="AR78" s="353">
        <f t="shared" si="58"/>
        <v>1.6778523489932886</v>
      </c>
      <c r="AS78" s="776"/>
      <c r="AT78" s="353">
        <f t="shared" si="59"/>
        <v>3.3557046979865772</v>
      </c>
      <c r="AU78" s="117">
        <v>21</v>
      </c>
      <c r="AV78" s="111">
        <v>7.63</v>
      </c>
      <c r="AW78" s="118"/>
      <c r="AX78" s="118"/>
      <c r="AY78" s="340"/>
      <c r="AZ78" s="124">
        <v>0.39</v>
      </c>
      <c r="BA78" s="608"/>
      <c r="BB78" s="361">
        <f t="shared" si="60"/>
        <v>1.2583892617449663</v>
      </c>
      <c r="BC78" s="1520">
        <v>515.99580749999984</v>
      </c>
      <c r="BD78" s="1531">
        <v>100</v>
      </c>
      <c r="BE78" s="1530">
        <f t="shared" si="81"/>
        <v>394.00166051454124</v>
      </c>
      <c r="BF78" s="1538">
        <f t="shared" si="82"/>
        <v>27.943380178336259</v>
      </c>
      <c r="BG78" s="1524"/>
      <c r="BH78" s="653">
        <f t="shared" si="61"/>
        <v>2.0973154362416109</v>
      </c>
      <c r="BI78" s="353">
        <f t="shared" si="62"/>
        <v>1.4161073825503356</v>
      </c>
      <c r="BJ78" s="123">
        <v>7.78</v>
      </c>
      <c r="BK78" s="118"/>
      <c r="BL78" s="117">
        <v>24</v>
      </c>
      <c r="BM78" s="784">
        <f t="shared" si="83"/>
        <v>72</v>
      </c>
      <c r="BN78" s="117">
        <v>8.1</v>
      </c>
      <c r="BO78" s="117">
        <v>6.5</v>
      </c>
      <c r="BP78" s="117"/>
      <c r="BQ78" s="1220"/>
      <c r="BR78" s="131"/>
      <c r="BS78" s="131"/>
      <c r="BT78" s="131">
        <v>18</v>
      </c>
      <c r="BU78" s="132"/>
      <c r="BV78" s="364">
        <f t="shared" si="74"/>
        <v>16.208948545861301</v>
      </c>
      <c r="BW78" s="343">
        <f t="shared" si="63"/>
        <v>5.0589339442956901E-3</v>
      </c>
      <c r="BX78" s="340">
        <f t="shared" si="84"/>
        <v>5.0589339442956901E-3</v>
      </c>
      <c r="BY78" s="340">
        <f t="shared" si="49"/>
        <v>0.42553191489361708</v>
      </c>
      <c r="BZ78" s="1145">
        <f t="shared" si="50"/>
        <v>0.16955017301038056</v>
      </c>
      <c r="CA78" s="133">
        <v>2880</v>
      </c>
      <c r="CB78" s="191"/>
      <c r="CC78" s="193"/>
      <c r="CD78" s="353">
        <f t="shared" si="64"/>
        <v>1.1897091722595079</v>
      </c>
      <c r="CE78" s="108"/>
      <c r="CF78" s="353"/>
      <c r="CG78" s="323">
        <v>2491</v>
      </c>
      <c r="CH78" s="346">
        <f t="shared" si="77"/>
        <v>111.45413870246085</v>
      </c>
      <c r="CI78" s="117">
        <v>6</v>
      </c>
      <c r="CJ78" s="348">
        <f t="shared" si="65"/>
        <v>2.6845637583892619</v>
      </c>
      <c r="CK78" s="123">
        <v>7.64</v>
      </c>
      <c r="CL78" s="117">
        <v>20</v>
      </c>
      <c r="CM78" s="109">
        <v>17</v>
      </c>
      <c r="CN78" s="109"/>
      <c r="CO78" s="109"/>
      <c r="CP78" s="131">
        <f t="shared" si="85"/>
        <v>284.15499999999997</v>
      </c>
      <c r="CQ78" s="1145">
        <f t="shared" si="51"/>
        <v>0.16666666666666663</v>
      </c>
      <c r="CR78" s="1372">
        <f t="shared" si="78"/>
        <v>2235</v>
      </c>
      <c r="CS78" s="353">
        <f t="shared" si="66"/>
        <v>9.0630872483221481</v>
      </c>
      <c r="CT78" s="663">
        <v>18</v>
      </c>
      <c r="CU78" s="663"/>
      <c r="CV78" s="351">
        <f t="shared" si="45"/>
        <v>0.22500000000000001</v>
      </c>
      <c r="CW78" s="135">
        <v>120</v>
      </c>
      <c r="CX78" s="348">
        <f t="shared" si="87"/>
        <v>6.666666666666667</v>
      </c>
      <c r="CY78" s="352">
        <f t="shared" si="67"/>
        <v>193.28859060402684</v>
      </c>
      <c r="CZ78" s="123">
        <v>7.66</v>
      </c>
      <c r="DA78" s="117">
        <v>15</v>
      </c>
      <c r="DB78" s="340">
        <f t="shared" si="68"/>
        <v>0.25</v>
      </c>
      <c r="DC78" s="109"/>
      <c r="DD78" s="610">
        <f t="shared" si="71"/>
        <v>12.156515132328732</v>
      </c>
      <c r="DE78" s="365">
        <f t="shared" si="69"/>
        <v>13.422818791946309</v>
      </c>
      <c r="DF78" s="842">
        <v>7.74</v>
      </c>
      <c r="DG78" s="117">
        <v>13</v>
      </c>
      <c r="DH78" s="838">
        <f t="shared" si="86"/>
        <v>39</v>
      </c>
      <c r="DI78" s="338">
        <f t="shared" si="79"/>
        <v>0.1333333333333333</v>
      </c>
      <c r="DJ78" s="1158">
        <f t="shared" si="73"/>
        <v>0.35</v>
      </c>
      <c r="DK78" s="1342">
        <f t="shared" si="70"/>
        <v>9.2042186001917532</v>
      </c>
      <c r="DL78" s="1292">
        <f t="shared" si="80"/>
        <v>0.49919999999999998</v>
      </c>
      <c r="DM78" s="1347"/>
      <c r="DN78" s="1350"/>
      <c r="DO78" s="134"/>
      <c r="DP78" s="1148"/>
      <c r="DQ78" s="133"/>
      <c r="DR78" s="134"/>
      <c r="DS78" s="770"/>
      <c r="DT78" s="137">
        <v>4057</v>
      </c>
      <c r="DU78" s="343">
        <v>7.34</v>
      </c>
      <c r="DV78" s="123">
        <v>7.88</v>
      </c>
      <c r="DW78" s="127"/>
      <c r="DX78" s="117">
        <v>12.8</v>
      </c>
      <c r="DY78" s="135">
        <v>38</v>
      </c>
      <c r="DZ78" s="671">
        <v>27</v>
      </c>
      <c r="EA78" s="632">
        <v>3.9</v>
      </c>
      <c r="EB78" s="665">
        <v>0.09</v>
      </c>
      <c r="EC78" s="1483"/>
      <c r="ED78" s="141">
        <v>7.2</v>
      </c>
      <c r="EE78" s="667">
        <v>8.1999999999999993</v>
      </c>
      <c r="EF78" s="139">
        <v>0.02</v>
      </c>
      <c r="EG78" s="665">
        <v>0.02</v>
      </c>
      <c r="EH78" s="194">
        <v>8</v>
      </c>
      <c r="EI78" s="1118"/>
      <c r="EJ78" s="1118"/>
      <c r="EK78" s="142">
        <v>2</v>
      </c>
      <c r="EL78" s="353">
        <f t="shared" si="48"/>
        <v>18.356370469798662</v>
      </c>
      <c r="EM78" s="356">
        <f t="shared" si="52"/>
        <v>0.55709342560553621</v>
      </c>
      <c r="EN78" s="354">
        <f t="shared" si="53"/>
        <v>0.53658536585365857</v>
      </c>
      <c r="EO78" s="357">
        <f t="shared" si="54"/>
        <v>0.51249999999999996</v>
      </c>
      <c r="EP78" s="339">
        <f t="shared" si="55"/>
        <v>0.4893617021276595</v>
      </c>
      <c r="EQ78" s="959"/>
    </row>
    <row r="79" spans="1:147" s="221" customFormat="1" ht="15" customHeight="1" x14ac:dyDescent="0.15">
      <c r="A79" s="105">
        <v>43903</v>
      </c>
      <c r="B79" s="335">
        <f>企业!B383</f>
        <v>2657</v>
      </c>
      <c r="C79" s="868">
        <v>7.3</v>
      </c>
      <c r="D79" s="652"/>
      <c r="E79" s="353">
        <v>13.4</v>
      </c>
      <c r="F79" s="928"/>
      <c r="G79" s="653">
        <v>0.5</v>
      </c>
      <c r="H79" s="192"/>
      <c r="I79" s="111"/>
      <c r="J79" s="144"/>
      <c r="K79" s="625"/>
      <c r="L79" s="328"/>
      <c r="M79" s="831"/>
      <c r="N79" s="826"/>
      <c r="O79" s="191"/>
      <c r="P79" s="392"/>
      <c r="Q79" s="191"/>
      <c r="R79" s="683"/>
      <c r="S79" s="680"/>
      <c r="T79" s="106">
        <v>2657</v>
      </c>
      <c r="U79" s="111">
        <v>7.71</v>
      </c>
      <c r="V79" s="112">
        <v>4260</v>
      </c>
      <c r="W79" s="115">
        <v>31.1</v>
      </c>
      <c r="X79" s="109">
        <v>100</v>
      </c>
      <c r="Y79" s="809">
        <v>10.1</v>
      </c>
      <c r="Z79" s="1238"/>
      <c r="AA79" s="116">
        <v>16.100000000000001</v>
      </c>
      <c r="AB79" s="117"/>
      <c r="AC79" s="109">
        <v>17</v>
      </c>
      <c r="AD79" s="118">
        <v>801</v>
      </c>
      <c r="AE79" s="191">
        <v>10</v>
      </c>
      <c r="AF79" s="801"/>
      <c r="AG79" s="693"/>
      <c r="AH79" s="344">
        <f t="shared" si="75"/>
        <v>0.17713333333333334</v>
      </c>
      <c r="AI79" s="741">
        <f t="shared" si="76"/>
        <v>3.5426666666666662E-2</v>
      </c>
      <c r="AJ79" s="1140"/>
      <c r="AK79" s="138"/>
      <c r="AL79" s="122"/>
      <c r="AM79" s="122"/>
      <c r="AN79" s="219"/>
      <c r="AO79" s="353">
        <f t="shared" si="57"/>
        <v>5.3865261573202856</v>
      </c>
      <c r="AP79" s="138">
        <v>7.68</v>
      </c>
      <c r="AQ79" s="121">
        <v>11.3</v>
      </c>
      <c r="AR79" s="353">
        <f t="shared" si="58"/>
        <v>1.4113662024840046</v>
      </c>
      <c r="AS79" s="776"/>
      <c r="AT79" s="353">
        <f t="shared" si="59"/>
        <v>2.8227324049680091</v>
      </c>
      <c r="AU79" s="117">
        <v>21.3</v>
      </c>
      <c r="AV79" s="111">
        <v>7.57</v>
      </c>
      <c r="AW79" s="118"/>
      <c r="AX79" s="118"/>
      <c r="AY79" s="340"/>
      <c r="AZ79" s="124">
        <v>0.38</v>
      </c>
      <c r="BA79" s="608"/>
      <c r="BB79" s="361">
        <f t="shared" si="60"/>
        <v>1.0585246518630034</v>
      </c>
      <c r="BC79" s="1520">
        <v>515.99580749999984</v>
      </c>
      <c r="BD79" s="1531">
        <v>100</v>
      </c>
      <c r="BE79" s="1530">
        <f t="shared" si="81"/>
        <v>331.42405391418879</v>
      </c>
      <c r="BF79" s="1538">
        <f t="shared" si="82"/>
        <v>20.585344963614208</v>
      </c>
      <c r="BG79" s="1524"/>
      <c r="BH79" s="653">
        <f t="shared" si="61"/>
        <v>1.7642077531050055</v>
      </c>
      <c r="BI79" s="353">
        <f t="shared" si="62"/>
        <v>1.1911930748964998</v>
      </c>
      <c r="BJ79" s="123">
        <v>7.58</v>
      </c>
      <c r="BK79" s="118"/>
      <c r="BL79" s="117">
        <v>22.1</v>
      </c>
      <c r="BM79" s="784">
        <f t="shared" si="83"/>
        <v>66.300000000000011</v>
      </c>
      <c r="BN79" s="117">
        <v>8.3000000000000007</v>
      </c>
      <c r="BO79" s="117">
        <v>7.6</v>
      </c>
      <c r="BP79" s="117"/>
      <c r="BQ79" s="1220"/>
      <c r="BR79" s="131"/>
      <c r="BS79" s="131"/>
      <c r="BT79" s="131">
        <v>20</v>
      </c>
      <c r="BU79" s="132">
        <v>2</v>
      </c>
      <c r="BV79" s="364">
        <f t="shared" si="74"/>
        <v>13.634550244636808</v>
      </c>
      <c r="BW79" s="343">
        <f t="shared" si="63"/>
        <v>7.3343086648080171E-3</v>
      </c>
      <c r="BX79" s="340">
        <f t="shared" si="84"/>
        <v>7.3343086648080171E-3</v>
      </c>
      <c r="BY79" s="340">
        <f t="shared" si="49"/>
        <v>0.48447204968944102</v>
      </c>
      <c r="BZ79" s="1145">
        <f t="shared" si="50"/>
        <v>0.28938906752411575</v>
      </c>
      <c r="CA79" s="133">
        <v>2880</v>
      </c>
      <c r="CB79" s="191"/>
      <c r="CC79" s="193"/>
      <c r="CD79" s="353">
        <f t="shared" si="64"/>
        <v>1.0007527286413247</v>
      </c>
      <c r="CE79" s="108"/>
      <c r="CF79" s="353"/>
      <c r="CG79" s="323">
        <v>2491</v>
      </c>
      <c r="CH79" s="346">
        <f t="shared" si="77"/>
        <v>93.752352277004135</v>
      </c>
      <c r="CI79" s="117">
        <v>6</v>
      </c>
      <c r="CJ79" s="348">
        <f t="shared" si="65"/>
        <v>2.2581859239744073</v>
      </c>
      <c r="CK79" s="123">
        <v>7.5</v>
      </c>
      <c r="CL79" s="117">
        <v>19.600000000000001</v>
      </c>
      <c r="CM79" s="109">
        <v>17</v>
      </c>
      <c r="CN79" s="109"/>
      <c r="CO79" s="109">
        <v>2</v>
      </c>
      <c r="CP79" s="131">
        <f t="shared" si="85"/>
        <v>282.99849999999998</v>
      </c>
      <c r="CQ79" s="1145">
        <f t="shared" si="51"/>
        <v>0.1131221719457014</v>
      </c>
      <c r="CR79" s="1372">
        <f t="shared" si="78"/>
        <v>2657</v>
      </c>
      <c r="CS79" s="353">
        <f t="shared" si="66"/>
        <v>7.6236356793375988</v>
      </c>
      <c r="CT79" s="663">
        <v>18</v>
      </c>
      <c r="CU79" s="663"/>
      <c r="CV79" s="351">
        <f t="shared" si="45"/>
        <v>0.22500000000000001</v>
      </c>
      <c r="CW79" s="135">
        <v>120</v>
      </c>
      <c r="CX79" s="348">
        <f t="shared" si="87"/>
        <v>6.666666666666667</v>
      </c>
      <c r="CY79" s="352">
        <f t="shared" si="67"/>
        <v>162.58938652615734</v>
      </c>
      <c r="CZ79" s="123">
        <v>7.6</v>
      </c>
      <c r="DA79" s="117">
        <v>14.5</v>
      </c>
      <c r="DB79" s="340">
        <f t="shared" si="68"/>
        <v>0.26020408163265313</v>
      </c>
      <c r="DC79" s="109">
        <v>2</v>
      </c>
      <c r="DD79" s="610">
        <f t="shared" si="71"/>
        <v>10.025242725746534</v>
      </c>
      <c r="DE79" s="365">
        <f t="shared" si="69"/>
        <v>11.290929619872037</v>
      </c>
      <c r="DF79" s="842">
        <v>7.57</v>
      </c>
      <c r="DG79" s="117">
        <v>13.4</v>
      </c>
      <c r="DH79" s="838">
        <f t="shared" si="86"/>
        <v>40.200000000000003</v>
      </c>
      <c r="DI79" s="338">
        <f t="shared" si="79"/>
        <v>7.5862068965517171E-2</v>
      </c>
      <c r="DJ79" s="1158">
        <f t="shared" si="73"/>
        <v>0.31632653061224492</v>
      </c>
      <c r="DK79" s="1342">
        <f t="shared" si="70"/>
        <v>8.7413648669977047</v>
      </c>
      <c r="DL79" s="1292">
        <f t="shared" si="80"/>
        <v>0.49919999999999998</v>
      </c>
      <c r="DM79" s="1347"/>
      <c r="DN79" s="1350"/>
      <c r="DO79" s="134"/>
      <c r="DP79" s="1148"/>
      <c r="DQ79" s="133"/>
      <c r="DR79" s="134"/>
      <c r="DS79" s="770"/>
      <c r="DT79" s="137">
        <v>3765</v>
      </c>
      <c r="DU79" s="343">
        <v>7.31</v>
      </c>
      <c r="DV79" s="123">
        <v>7.68</v>
      </c>
      <c r="DW79" s="127"/>
      <c r="DX79" s="117">
        <v>13.1</v>
      </c>
      <c r="DY79" s="135">
        <v>40</v>
      </c>
      <c r="DZ79" s="671">
        <v>22</v>
      </c>
      <c r="EA79" s="632">
        <v>4.4000000000000004</v>
      </c>
      <c r="EB79" s="665">
        <v>0.05</v>
      </c>
      <c r="EC79" s="1483"/>
      <c r="ED79" s="141">
        <v>7.9</v>
      </c>
      <c r="EE79" s="667">
        <v>8.4</v>
      </c>
      <c r="EF79" s="139">
        <v>0.02</v>
      </c>
      <c r="EG79" s="665">
        <v>0.02</v>
      </c>
      <c r="EH79" s="194">
        <v>9</v>
      </c>
      <c r="EI79" s="1118"/>
      <c r="EJ79" s="1118"/>
      <c r="EK79" s="142">
        <v>2</v>
      </c>
      <c r="EL79" s="353">
        <f t="shared" si="48"/>
        <v>15.4442098607452</v>
      </c>
      <c r="EM79" s="356">
        <f t="shared" si="52"/>
        <v>0.5787781350482315</v>
      </c>
      <c r="EN79" s="354">
        <f t="shared" si="53"/>
        <v>0.6</v>
      </c>
      <c r="EO79" s="357">
        <f t="shared" si="54"/>
        <v>0.5643564356435643</v>
      </c>
      <c r="EP79" s="339">
        <f t="shared" si="55"/>
        <v>0.50931677018633548</v>
      </c>
      <c r="EQ79" s="959"/>
    </row>
    <row r="80" spans="1:147" s="221" customFormat="1" ht="15" customHeight="1" x14ac:dyDescent="0.15">
      <c r="A80" s="105">
        <v>43904</v>
      </c>
      <c r="B80" s="335">
        <f>企业!B384</f>
        <v>3519</v>
      </c>
      <c r="C80" s="868">
        <v>7.36</v>
      </c>
      <c r="D80" s="652"/>
      <c r="E80" s="353">
        <v>9.1</v>
      </c>
      <c r="F80" s="928"/>
      <c r="G80" s="653">
        <v>0.5</v>
      </c>
      <c r="H80" s="192"/>
      <c r="I80" s="111"/>
      <c r="J80" s="144"/>
      <c r="K80" s="625"/>
      <c r="L80" s="328"/>
      <c r="M80" s="831"/>
      <c r="N80" s="826"/>
      <c r="O80" s="191"/>
      <c r="P80" s="392"/>
      <c r="Q80" s="191"/>
      <c r="R80" s="683"/>
      <c r="S80" s="680"/>
      <c r="T80" s="106">
        <v>3519</v>
      </c>
      <c r="U80" s="111">
        <v>7.77</v>
      </c>
      <c r="V80" s="112">
        <v>4040</v>
      </c>
      <c r="W80" s="115">
        <v>32.700000000000003</v>
      </c>
      <c r="X80" s="109">
        <v>108</v>
      </c>
      <c r="Y80" s="809">
        <v>11.5</v>
      </c>
      <c r="Z80" s="1238"/>
      <c r="AA80" s="116">
        <v>17.399999999999999</v>
      </c>
      <c r="AB80" s="117"/>
      <c r="AC80" s="109">
        <v>21</v>
      </c>
      <c r="AD80" s="118"/>
      <c r="AE80" s="191">
        <v>10</v>
      </c>
      <c r="AF80" s="801"/>
      <c r="AG80" s="693"/>
      <c r="AH80" s="344">
        <f t="shared" si="75"/>
        <v>0.2346</v>
      </c>
      <c r="AI80" s="741">
        <f t="shared" si="76"/>
        <v>5.0673600000000006E-2</v>
      </c>
      <c r="AJ80" s="1140"/>
      <c r="AK80" s="138"/>
      <c r="AL80" s="122"/>
      <c r="AM80" s="122"/>
      <c r="AN80" s="219"/>
      <c r="AO80" s="353">
        <f t="shared" si="57"/>
        <v>4.0670645069622049</v>
      </c>
      <c r="AP80" s="138">
        <v>7.79</v>
      </c>
      <c r="AQ80" s="121">
        <v>10.8</v>
      </c>
      <c r="AR80" s="353">
        <f t="shared" si="58"/>
        <v>1.0656436487638534</v>
      </c>
      <c r="AS80" s="776"/>
      <c r="AT80" s="353">
        <f t="shared" si="59"/>
        <v>2.1312872975277068</v>
      </c>
      <c r="AU80" s="117">
        <v>21.5</v>
      </c>
      <c r="AV80" s="111">
        <v>7.72</v>
      </c>
      <c r="AW80" s="118"/>
      <c r="AX80" s="118"/>
      <c r="AY80" s="340"/>
      <c r="AZ80" s="124">
        <v>0.38</v>
      </c>
      <c r="BA80" s="608"/>
      <c r="BB80" s="361">
        <f t="shared" si="60"/>
        <v>0.79923273657289007</v>
      </c>
      <c r="BC80" s="1520">
        <v>659.32797625000012</v>
      </c>
      <c r="BD80" s="1531">
        <v>100</v>
      </c>
      <c r="BE80" s="1530">
        <f t="shared" si="81"/>
        <v>311.33616492611543</v>
      </c>
      <c r="BF80" s="1538">
        <f t="shared" si="82"/>
        <v>17.892883041730773</v>
      </c>
      <c r="BG80" s="1524"/>
      <c r="BH80" s="653">
        <f t="shared" si="61"/>
        <v>1.3320545609548167</v>
      </c>
      <c r="BI80" s="353">
        <f t="shared" si="62"/>
        <v>0.89940323955669221</v>
      </c>
      <c r="BJ80" s="123">
        <v>7.75</v>
      </c>
      <c r="BK80" s="118"/>
      <c r="BL80" s="117">
        <v>23.1</v>
      </c>
      <c r="BM80" s="784">
        <f t="shared" si="83"/>
        <v>69.300000000000011</v>
      </c>
      <c r="BN80" s="117">
        <v>9.6</v>
      </c>
      <c r="BO80" s="117">
        <v>8.6999999999999993</v>
      </c>
      <c r="BP80" s="117"/>
      <c r="BQ80" s="1220"/>
      <c r="BR80" s="131"/>
      <c r="BS80" s="131"/>
      <c r="BT80" s="131">
        <v>21</v>
      </c>
      <c r="BU80" s="132"/>
      <c r="BV80" s="364">
        <f t="shared" si="74"/>
        <v>10.294685990338165</v>
      </c>
      <c r="BW80" s="343">
        <f t="shared" si="63"/>
        <v>1.0490849366494604E-2</v>
      </c>
      <c r="BX80" s="340">
        <f t="shared" si="84"/>
        <v>1.0490849366494604E-2</v>
      </c>
      <c r="BY80" s="340">
        <f t="shared" si="49"/>
        <v>0.44827586206896552</v>
      </c>
      <c r="BZ80" s="1145">
        <f t="shared" si="50"/>
        <v>0.29357798165137616</v>
      </c>
      <c r="CA80" s="133">
        <v>2880</v>
      </c>
      <c r="CB80" s="191"/>
      <c r="CC80" s="193"/>
      <c r="CD80" s="353">
        <f t="shared" si="64"/>
        <v>0.75561238988348967</v>
      </c>
      <c r="CE80" s="108"/>
      <c r="CF80" s="353"/>
      <c r="CG80" s="329">
        <v>2491</v>
      </c>
      <c r="CH80" s="346">
        <f t="shared" si="77"/>
        <v>70.787155441886895</v>
      </c>
      <c r="CI80" s="117">
        <v>6</v>
      </c>
      <c r="CJ80" s="348">
        <f t="shared" si="65"/>
        <v>1.7050298380221653</v>
      </c>
      <c r="CK80" s="123">
        <v>7.62</v>
      </c>
      <c r="CL80" s="117">
        <v>21.1</v>
      </c>
      <c r="CM80" s="109">
        <v>19</v>
      </c>
      <c r="CN80" s="109"/>
      <c r="CO80" s="109"/>
      <c r="CP80" s="131">
        <f t="shared" si="85"/>
        <v>283.25200000000001</v>
      </c>
      <c r="CQ80" s="1145">
        <f t="shared" si="51"/>
        <v>8.6580086580086535E-2</v>
      </c>
      <c r="CR80" s="1372">
        <f t="shared" si="78"/>
        <v>3519</v>
      </c>
      <c r="CS80" s="353">
        <f t="shared" si="66"/>
        <v>5.7561807331628305</v>
      </c>
      <c r="CT80" s="663">
        <v>18</v>
      </c>
      <c r="CU80" s="663"/>
      <c r="CV80" s="351">
        <f t="shared" si="45"/>
        <v>0.22500000000000001</v>
      </c>
      <c r="CW80" s="135">
        <v>120</v>
      </c>
      <c r="CX80" s="348">
        <f t="shared" si="87"/>
        <v>6.666666666666667</v>
      </c>
      <c r="CY80" s="352">
        <f t="shared" si="67"/>
        <v>122.7621483375959</v>
      </c>
      <c r="CZ80" s="123">
        <v>7.76</v>
      </c>
      <c r="DA80" s="117">
        <v>15.1</v>
      </c>
      <c r="DB80" s="340">
        <f t="shared" si="68"/>
        <v>0.28436018957345977</v>
      </c>
      <c r="DC80" s="109"/>
      <c r="DD80" s="610">
        <f t="shared" si="71"/>
        <v>6.4340748604609992</v>
      </c>
      <c r="DE80" s="365">
        <f t="shared" si="69"/>
        <v>8.5251491901108274</v>
      </c>
      <c r="DF80" s="842">
        <v>7.81</v>
      </c>
      <c r="DG80" s="117">
        <v>13.7</v>
      </c>
      <c r="DH80" s="838">
        <f t="shared" si="86"/>
        <v>41.099999999999994</v>
      </c>
      <c r="DI80" s="338">
        <f t="shared" si="79"/>
        <v>9.27152317880795E-2</v>
      </c>
      <c r="DJ80" s="1158">
        <f t="shared" si="73"/>
        <v>0.35071090047393372</v>
      </c>
      <c r="DK80" s="1342">
        <f t="shared" si="70"/>
        <v>5.5298265016935071</v>
      </c>
      <c r="DL80" s="1292">
        <f t="shared" si="80"/>
        <v>0.49919999999999998</v>
      </c>
      <c r="DM80" s="1347"/>
      <c r="DN80" s="1350"/>
      <c r="DO80" s="134"/>
      <c r="DP80" s="1148"/>
      <c r="DQ80" s="133"/>
      <c r="DR80" s="134"/>
      <c r="DS80" s="770"/>
      <c r="DT80" s="137">
        <v>4088</v>
      </c>
      <c r="DU80" s="343">
        <v>7.35</v>
      </c>
      <c r="DV80" s="123">
        <v>7.74</v>
      </c>
      <c r="DW80" s="127"/>
      <c r="DX80" s="117">
        <v>13.5</v>
      </c>
      <c r="DY80" s="135">
        <v>38</v>
      </c>
      <c r="DZ80" s="671">
        <v>25</v>
      </c>
      <c r="EA80" s="632">
        <v>5.4</v>
      </c>
      <c r="EB80" s="665">
        <v>0.05</v>
      </c>
      <c r="EC80" s="1483"/>
      <c r="ED80" s="141">
        <v>8.5</v>
      </c>
      <c r="EE80" s="667">
        <v>8.9</v>
      </c>
      <c r="EF80" s="139">
        <v>0.02</v>
      </c>
      <c r="EG80" s="665">
        <v>0.02</v>
      </c>
      <c r="EH80" s="194">
        <v>10</v>
      </c>
      <c r="EI80" s="1118"/>
      <c r="EJ80" s="1118"/>
      <c r="EK80" s="142">
        <v>2</v>
      </c>
      <c r="EL80" s="353">
        <f t="shared" si="48"/>
        <v>11.666153793691389</v>
      </c>
      <c r="EM80" s="356">
        <f t="shared" si="52"/>
        <v>0.58715596330275233</v>
      </c>
      <c r="EN80" s="354">
        <f t="shared" si="53"/>
        <v>0.64814814814814814</v>
      </c>
      <c r="EO80" s="357">
        <f t="shared" si="54"/>
        <v>0.5304347826086957</v>
      </c>
      <c r="EP80" s="339">
        <f t="shared" si="55"/>
        <v>0.5114942528735632</v>
      </c>
      <c r="EQ80" s="959"/>
    </row>
    <row r="81" spans="1:147" s="229" customFormat="1" ht="15" customHeight="1" x14ac:dyDescent="0.15">
      <c r="A81" s="146">
        <v>43905</v>
      </c>
      <c r="B81" s="147">
        <f>企业!B385</f>
        <v>3576</v>
      </c>
      <c r="C81" s="869">
        <v>7.37</v>
      </c>
      <c r="D81" s="149"/>
      <c r="E81" s="150">
        <v>8.6999999999999993</v>
      </c>
      <c r="F81" s="929"/>
      <c r="G81" s="651">
        <v>0.5</v>
      </c>
      <c r="H81" s="222"/>
      <c r="I81" s="153"/>
      <c r="J81" s="154"/>
      <c r="K81" s="626"/>
      <c r="L81" s="223"/>
      <c r="M81" s="832"/>
      <c r="N81" s="827"/>
      <c r="O81" s="224"/>
      <c r="P81" s="393"/>
      <c r="Q81" s="224"/>
      <c r="R81" s="684"/>
      <c r="S81" s="226"/>
      <c r="T81" s="147">
        <v>3576</v>
      </c>
      <c r="U81" s="153">
        <v>7.56</v>
      </c>
      <c r="V81" s="158">
        <v>3660</v>
      </c>
      <c r="W81" s="159">
        <v>27</v>
      </c>
      <c r="X81" s="151">
        <v>88</v>
      </c>
      <c r="Y81" s="811">
        <v>9.3000000000000007</v>
      </c>
      <c r="Z81" s="1239"/>
      <c r="AA81" s="160">
        <v>15.8</v>
      </c>
      <c r="AB81" s="161"/>
      <c r="AC81" s="151">
        <v>22</v>
      </c>
      <c r="AD81" s="162"/>
      <c r="AE81" s="224">
        <v>10</v>
      </c>
      <c r="AF81" s="802"/>
      <c r="AG81" s="222"/>
      <c r="AH81" s="327">
        <f t="shared" si="75"/>
        <v>0.2384</v>
      </c>
      <c r="AI81" s="660">
        <f t="shared" si="76"/>
        <v>4.19584E-2</v>
      </c>
      <c r="AJ81" s="1141"/>
      <c r="AK81" s="148"/>
      <c r="AL81" s="167"/>
      <c r="AM81" s="167"/>
      <c r="AN81" s="225"/>
      <c r="AO81" s="150">
        <f t="shared" si="57"/>
        <v>4.0022371364653244</v>
      </c>
      <c r="AP81" s="148">
        <v>7.52</v>
      </c>
      <c r="AQ81" s="166">
        <v>12.5</v>
      </c>
      <c r="AR81" s="150">
        <f t="shared" si="58"/>
        <v>1.0486577181208054</v>
      </c>
      <c r="AS81" s="778"/>
      <c r="AT81" s="150">
        <f t="shared" si="59"/>
        <v>2.0973154362416109</v>
      </c>
      <c r="AU81" s="161">
        <v>21.6</v>
      </c>
      <c r="AV81" s="153">
        <v>7.64</v>
      </c>
      <c r="AW81" s="162"/>
      <c r="AX81" s="162"/>
      <c r="AY81" s="170"/>
      <c r="AZ81" s="170">
        <v>0.38</v>
      </c>
      <c r="BA81" s="175"/>
      <c r="BB81" s="325">
        <f t="shared" si="60"/>
        <v>0.78649328859060408</v>
      </c>
      <c r="BC81" s="1521">
        <v>515.99580749999984</v>
      </c>
      <c r="BD81" s="829">
        <v>100</v>
      </c>
      <c r="BE81" s="1530">
        <f t="shared" si="81"/>
        <v>246.25103782158828</v>
      </c>
      <c r="BF81" s="1538">
        <f t="shared" si="82"/>
        <v>15.585508722885333</v>
      </c>
      <c r="BG81" s="651"/>
      <c r="BH81" s="651">
        <f t="shared" si="61"/>
        <v>1.3108221476510067</v>
      </c>
      <c r="BI81" s="150">
        <f t="shared" si="62"/>
        <v>0.88506711409395977</v>
      </c>
      <c r="BJ81" s="168">
        <v>7.76</v>
      </c>
      <c r="BK81" s="162"/>
      <c r="BL81" s="161">
        <v>21.6</v>
      </c>
      <c r="BM81" s="785">
        <f t="shared" si="83"/>
        <v>64.800000000000011</v>
      </c>
      <c r="BN81" s="161">
        <v>9.5</v>
      </c>
      <c r="BO81" s="161">
        <v>8</v>
      </c>
      <c r="BP81" s="161"/>
      <c r="BQ81" s="1221"/>
      <c r="BR81" s="174"/>
      <c r="BS81" s="174"/>
      <c r="BT81" s="174">
        <v>28</v>
      </c>
      <c r="BU81" s="175"/>
      <c r="BV81" s="248">
        <f t="shared" si="74"/>
        <v>10.130592841163311</v>
      </c>
      <c r="BW81" s="168">
        <f t="shared" si="63"/>
        <v>8.6865597482540628E-3</v>
      </c>
      <c r="BX81" s="170">
        <f t="shared" si="84"/>
        <v>8.6865597482540628E-3</v>
      </c>
      <c r="BY81" s="170">
        <f t="shared" si="49"/>
        <v>0.39873417721518989</v>
      </c>
      <c r="BZ81" s="1146">
        <f t="shared" si="50"/>
        <v>0.19999999999999996</v>
      </c>
      <c r="CA81" s="177">
        <v>2880</v>
      </c>
      <c r="CB81" s="224"/>
      <c r="CC81" s="226"/>
      <c r="CD81" s="150">
        <f t="shared" si="64"/>
        <v>0.74356823266219241</v>
      </c>
      <c r="CE81" s="150"/>
      <c r="CF81" s="150"/>
      <c r="CG81" s="326">
        <v>2491</v>
      </c>
      <c r="CH81" s="390">
        <f t="shared" si="77"/>
        <v>69.658836689038026</v>
      </c>
      <c r="CI81" s="161">
        <v>6</v>
      </c>
      <c r="CJ81" s="161">
        <f t="shared" si="65"/>
        <v>1.6778523489932886</v>
      </c>
      <c r="CK81" s="168">
        <v>7.74</v>
      </c>
      <c r="CL81" s="161">
        <v>18.2</v>
      </c>
      <c r="CM81" s="151">
        <v>21</v>
      </c>
      <c r="CN81" s="151"/>
      <c r="CO81" s="151"/>
      <c r="CP81" s="131">
        <f t="shared" si="85"/>
        <v>316.60719999999998</v>
      </c>
      <c r="CQ81" s="1146">
        <f t="shared" si="51"/>
        <v>0.15740740740740744</v>
      </c>
      <c r="CR81" s="1372">
        <f t="shared" si="78"/>
        <v>3576</v>
      </c>
      <c r="CS81" s="150">
        <f t="shared" si="66"/>
        <v>5.6644295302013425</v>
      </c>
      <c r="CT81" s="646">
        <v>18</v>
      </c>
      <c r="CU81" s="646"/>
      <c r="CV81" s="307">
        <f t="shared" si="45"/>
        <v>0.22500000000000001</v>
      </c>
      <c r="CW81" s="180">
        <v>120</v>
      </c>
      <c r="CX81" s="161">
        <f t="shared" si="87"/>
        <v>6.666666666666667</v>
      </c>
      <c r="CY81" s="299">
        <f t="shared" si="67"/>
        <v>120.80536912751678</v>
      </c>
      <c r="CZ81" s="168">
        <v>7.89</v>
      </c>
      <c r="DA81" s="161">
        <v>14.3</v>
      </c>
      <c r="DB81" s="170">
        <f t="shared" si="68"/>
        <v>0.21428571428571422</v>
      </c>
      <c r="DC81" s="151"/>
      <c r="DD81" s="181">
        <f t="shared" si="71"/>
        <v>9.7407973816736675</v>
      </c>
      <c r="DE81" s="291">
        <f t="shared" si="69"/>
        <v>8.3892617449664435</v>
      </c>
      <c r="DF81" s="843">
        <v>7.91</v>
      </c>
      <c r="DG81" s="161">
        <v>13.4</v>
      </c>
      <c r="DH81" s="839">
        <f t="shared" si="86"/>
        <v>40.200000000000003</v>
      </c>
      <c r="DI81" s="179">
        <f t="shared" si="79"/>
        <v>6.2937062937062915E-2</v>
      </c>
      <c r="DJ81" s="1157">
        <f t="shared" si="73"/>
        <v>0.26373626373626369</v>
      </c>
      <c r="DK81" s="1343">
        <f t="shared" si="70"/>
        <v>8.3892617449664453</v>
      </c>
      <c r="DL81" s="1293">
        <f t="shared" si="80"/>
        <v>0.49919999999999998</v>
      </c>
      <c r="DM81" s="1293"/>
      <c r="DN81" s="178"/>
      <c r="DO81" s="178"/>
      <c r="DP81" s="1147"/>
      <c r="DQ81" s="177"/>
      <c r="DR81" s="178"/>
      <c r="DS81" s="756"/>
      <c r="DT81" s="157">
        <v>4400</v>
      </c>
      <c r="DU81" s="168">
        <v>7.31</v>
      </c>
      <c r="DV81" s="168">
        <v>8.0299999999999994</v>
      </c>
      <c r="DW81" s="173"/>
      <c r="DX81" s="161">
        <v>12.9</v>
      </c>
      <c r="DY81" s="180">
        <v>36</v>
      </c>
      <c r="DZ81" s="698">
        <v>23</v>
      </c>
      <c r="EA81" s="633">
        <v>6.2</v>
      </c>
      <c r="EB81" s="182">
        <v>7.0000000000000007E-2</v>
      </c>
      <c r="EC81" s="1484"/>
      <c r="ED81" s="184">
        <v>9.1999999999999993</v>
      </c>
      <c r="EE81" s="184">
        <v>9.4</v>
      </c>
      <c r="EF81" s="182">
        <v>0.02</v>
      </c>
      <c r="EG81" s="182">
        <v>0.02</v>
      </c>
      <c r="EH81" s="228">
        <v>10</v>
      </c>
      <c r="EI81" s="1119"/>
      <c r="EJ81" s="1119"/>
      <c r="EK81" s="185">
        <v>2</v>
      </c>
      <c r="EL81" s="150">
        <f t="shared" si="48"/>
        <v>11.480531543624162</v>
      </c>
      <c r="EM81" s="319">
        <f t="shared" si="52"/>
        <v>0.52222222222222214</v>
      </c>
      <c r="EN81" s="186">
        <f t="shared" si="53"/>
        <v>0.59090909090909083</v>
      </c>
      <c r="EO81" s="320">
        <f t="shared" si="54"/>
        <v>0.33333333333333337</v>
      </c>
      <c r="EP81" s="169">
        <f t="shared" si="55"/>
        <v>0.41772151898734189</v>
      </c>
      <c r="EQ81" s="292"/>
    </row>
    <row r="82" spans="1:147" s="221" customFormat="1" ht="15" customHeight="1" x14ac:dyDescent="0.15">
      <c r="A82" s="105">
        <v>43906</v>
      </c>
      <c r="B82" s="335">
        <f>企业!B386</f>
        <v>3787</v>
      </c>
      <c r="C82" s="868">
        <v>7.22</v>
      </c>
      <c r="D82" s="652"/>
      <c r="E82" s="353">
        <v>10.9</v>
      </c>
      <c r="F82" s="928"/>
      <c r="G82" s="653">
        <v>0.5</v>
      </c>
      <c r="H82" s="192"/>
      <c r="I82" s="111">
        <v>4.22</v>
      </c>
      <c r="J82" s="144">
        <v>8190</v>
      </c>
      <c r="K82" s="625">
        <v>120</v>
      </c>
      <c r="L82" s="330">
        <v>490.6</v>
      </c>
      <c r="M82" s="831"/>
      <c r="N82" s="826">
        <v>302.2</v>
      </c>
      <c r="O82" s="191">
        <v>0.47</v>
      </c>
      <c r="P82" s="392"/>
      <c r="Q82" s="191"/>
      <c r="R82" s="683"/>
      <c r="S82" s="680"/>
      <c r="T82" s="106">
        <v>3787</v>
      </c>
      <c r="U82" s="111">
        <v>7.75</v>
      </c>
      <c r="V82" s="112">
        <v>3810</v>
      </c>
      <c r="W82" s="115">
        <v>27.9</v>
      </c>
      <c r="X82" s="109">
        <v>98</v>
      </c>
      <c r="Y82" s="809">
        <v>6.7</v>
      </c>
      <c r="Z82" s="1238"/>
      <c r="AA82" s="116">
        <v>14.6</v>
      </c>
      <c r="AB82" s="117">
        <v>0.47</v>
      </c>
      <c r="AC82" s="109">
        <v>19</v>
      </c>
      <c r="AD82" s="118"/>
      <c r="AE82" s="191">
        <v>10</v>
      </c>
      <c r="AF82" s="801"/>
      <c r="AG82" s="693"/>
      <c r="AH82" s="344">
        <f t="shared" si="75"/>
        <v>0.25246666666666667</v>
      </c>
      <c r="AI82" s="741">
        <f t="shared" si="76"/>
        <v>4.9483466666666663E-2</v>
      </c>
      <c r="AJ82" s="1140"/>
      <c r="AK82" s="138"/>
      <c r="AL82" s="122"/>
      <c r="AM82" s="122"/>
      <c r="AN82" s="219"/>
      <c r="AO82" s="353">
        <f t="shared" si="57"/>
        <v>3.7792447847900714</v>
      </c>
      <c r="AP82" s="138">
        <v>7.74</v>
      </c>
      <c r="AQ82" s="121">
        <v>13.8</v>
      </c>
      <c r="AR82" s="353">
        <f t="shared" si="58"/>
        <v>0.99022973329812514</v>
      </c>
      <c r="AS82" s="776"/>
      <c r="AT82" s="353">
        <f t="shared" si="59"/>
        <v>1.9804594665962503</v>
      </c>
      <c r="AU82" s="117">
        <v>22</v>
      </c>
      <c r="AV82" s="111">
        <v>7.68</v>
      </c>
      <c r="AW82" s="118"/>
      <c r="AX82" s="118"/>
      <c r="AY82" s="340"/>
      <c r="AZ82" s="124">
        <v>0.35</v>
      </c>
      <c r="BA82" s="608"/>
      <c r="BB82" s="361">
        <f t="shared" si="60"/>
        <v>0.74267229997359385</v>
      </c>
      <c r="BC82" s="1520">
        <v>458.66293999999994</v>
      </c>
      <c r="BD82" s="1531">
        <v>100</v>
      </c>
      <c r="BE82" s="1530">
        <f t="shared" si="81"/>
        <v>209.82160285186163</v>
      </c>
      <c r="BF82" s="1538">
        <f t="shared" si="82"/>
        <v>14.371342661086413</v>
      </c>
      <c r="BG82" s="1524"/>
      <c r="BH82" s="653">
        <f t="shared" si="61"/>
        <v>1.2377871666226565</v>
      </c>
      <c r="BI82" s="353">
        <f t="shared" si="62"/>
        <v>0.83575389490361762</v>
      </c>
      <c r="BJ82" s="123">
        <v>7.74</v>
      </c>
      <c r="BK82" s="118"/>
      <c r="BL82" s="117">
        <v>22.1</v>
      </c>
      <c r="BM82" s="784">
        <f t="shared" si="83"/>
        <v>66.300000000000011</v>
      </c>
      <c r="BN82" s="117">
        <v>10.1</v>
      </c>
      <c r="BO82" s="117">
        <v>8</v>
      </c>
      <c r="BP82" s="117"/>
      <c r="BQ82" s="1220"/>
      <c r="BR82" s="131"/>
      <c r="BS82" s="131"/>
      <c r="BT82" s="131">
        <v>21</v>
      </c>
      <c r="BU82" s="132">
        <v>2</v>
      </c>
      <c r="BV82" s="364">
        <f t="shared" si="74"/>
        <v>9.5661473461843158</v>
      </c>
      <c r="BW82" s="343">
        <f t="shared" si="63"/>
        <v>1.0244458553012946E-2</v>
      </c>
      <c r="BX82" s="340">
        <f t="shared" si="84"/>
        <v>1.0244458553012946E-2</v>
      </c>
      <c r="BY82" s="340">
        <f t="shared" si="49"/>
        <v>0.30821917808219179</v>
      </c>
      <c r="BZ82" s="1145">
        <f t="shared" si="50"/>
        <v>0.20788530465949817</v>
      </c>
      <c r="CA82" s="133">
        <v>2880</v>
      </c>
      <c r="CB82" s="191"/>
      <c r="CC82" s="193"/>
      <c r="CD82" s="353">
        <f t="shared" si="64"/>
        <v>0.702138896223924</v>
      </c>
      <c r="CE82" s="108"/>
      <c r="CF82" s="353"/>
      <c r="CG82" s="323">
        <v>2491</v>
      </c>
      <c r="CH82" s="346">
        <f t="shared" si="77"/>
        <v>65.777660417216794</v>
      </c>
      <c r="CI82" s="117">
        <v>6</v>
      </c>
      <c r="CJ82" s="348">
        <f t="shared" si="65"/>
        <v>1.5843675732770002</v>
      </c>
      <c r="CK82" s="123">
        <v>7.7</v>
      </c>
      <c r="CL82" s="117">
        <v>19.899999999999999</v>
      </c>
      <c r="CM82" s="109">
        <v>19</v>
      </c>
      <c r="CN82" s="109"/>
      <c r="CO82" s="109">
        <v>2</v>
      </c>
      <c r="CP82" s="131">
        <f t="shared" si="85"/>
        <v>287.66820000000007</v>
      </c>
      <c r="CQ82" s="1145">
        <f t="shared" si="51"/>
        <v>9.9547511312217285E-2</v>
      </c>
      <c r="CR82" s="1372">
        <f t="shared" si="78"/>
        <v>3787</v>
      </c>
      <c r="CS82" s="353">
        <f t="shared" si="66"/>
        <v>5.348824927383153</v>
      </c>
      <c r="CT82" s="663">
        <v>18</v>
      </c>
      <c r="CU82" s="663"/>
      <c r="CV82" s="351">
        <f t="shared" si="45"/>
        <v>0.22500000000000001</v>
      </c>
      <c r="CW82" s="135">
        <v>120</v>
      </c>
      <c r="CX82" s="348">
        <f t="shared" si="87"/>
        <v>6.666666666666667</v>
      </c>
      <c r="CY82" s="352">
        <f t="shared" si="67"/>
        <v>114.07446527594402</v>
      </c>
      <c r="CZ82" s="123">
        <v>7.78</v>
      </c>
      <c r="DA82" s="117">
        <v>15.9</v>
      </c>
      <c r="DB82" s="340">
        <f t="shared" si="68"/>
        <v>0.20100502512562807</v>
      </c>
      <c r="DC82" s="109">
        <v>2</v>
      </c>
      <c r="DD82" s="610">
        <f t="shared" si="71"/>
        <v>8.9681183393037784</v>
      </c>
      <c r="DE82" s="365">
        <f t="shared" si="69"/>
        <v>7.9218378663850011</v>
      </c>
      <c r="DF82" s="842">
        <v>7.84</v>
      </c>
      <c r="DG82" s="117">
        <v>15.4</v>
      </c>
      <c r="DH82" s="838">
        <f t="shared" si="86"/>
        <v>46.2</v>
      </c>
      <c r="DI82" s="338">
        <f t="shared" si="79"/>
        <v>3.1446540880503138E-2</v>
      </c>
      <c r="DJ82" s="1158">
        <f t="shared" si="73"/>
        <v>0.22613065326633164</v>
      </c>
      <c r="DK82" s="1342">
        <f t="shared" si="70"/>
        <v>8.4499603908106717</v>
      </c>
      <c r="DL82" s="1292">
        <f t="shared" si="80"/>
        <v>0.49919999999999998</v>
      </c>
      <c r="DM82" s="1347"/>
      <c r="DN82" s="1350"/>
      <c r="DO82" s="134"/>
      <c r="DP82" s="1148"/>
      <c r="DQ82" s="133"/>
      <c r="DR82" s="134"/>
      <c r="DS82" s="770"/>
      <c r="DT82" s="137">
        <v>4688</v>
      </c>
      <c r="DU82" s="343">
        <v>7.29</v>
      </c>
      <c r="DV82" s="123">
        <v>7.96</v>
      </c>
      <c r="DW82" s="127"/>
      <c r="DX82" s="117">
        <v>13.8</v>
      </c>
      <c r="DY82" s="135">
        <v>42</v>
      </c>
      <c r="DZ82" s="671">
        <v>22</v>
      </c>
      <c r="EA82" s="632">
        <v>6.9</v>
      </c>
      <c r="EB82" s="665">
        <v>0.09</v>
      </c>
      <c r="EC82" s="1483"/>
      <c r="ED82" s="141">
        <v>9.6999999999999993</v>
      </c>
      <c r="EE82" s="667">
        <v>9.6</v>
      </c>
      <c r="EF82" s="139">
        <v>0.02</v>
      </c>
      <c r="EG82" s="665">
        <v>0.02</v>
      </c>
      <c r="EH82" s="194">
        <v>10</v>
      </c>
      <c r="EI82" s="1118"/>
      <c r="EJ82" s="1118"/>
      <c r="EK82" s="142">
        <v>2</v>
      </c>
      <c r="EL82" s="353">
        <f t="shared" si="48"/>
        <v>10.842030525481912</v>
      </c>
      <c r="EM82" s="356">
        <f t="shared" si="52"/>
        <v>0.5053763440860215</v>
      </c>
      <c r="EN82" s="354">
        <f t="shared" si="53"/>
        <v>0.5714285714285714</v>
      </c>
      <c r="EO82" s="357">
        <f t="shared" si="54"/>
        <v>-2.9850746268656803E-2</v>
      </c>
      <c r="EP82" s="339">
        <f t="shared" si="55"/>
        <v>0.33561643835616439</v>
      </c>
      <c r="EQ82" s="959"/>
    </row>
    <row r="83" spans="1:147" s="221" customFormat="1" ht="15" customHeight="1" x14ac:dyDescent="0.15">
      <c r="A83" s="105">
        <v>43907</v>
      </c>
      <c r="B83" s="335">
        <f>企业!B387</f>
        <v>3773</v>
      </c>
      <c r="C83" s="868">
        <v>7.39</v>
      </c>
      <c r="D83" s="652"/>
      <c r="E83" s="353">
        <v>11.2</v>
      </c>
      <c r="F83" s="928"/>
      <c r="G83" s="653">
        <v>0.5</v>
      </c>
      <c r="H83" s="192"/>
      <c r="I83" s="111"/>
      <c r="J83" s="144"/>
      <c r="K83" s="625"/>
      <c r="L83" s="328"/>
      <c r="M83" s="831"/>
      <c r="N83" s="826"/>
      <c r="O83" s="191"/>
      <c r="P83" s="392"/>
      <c r="Q83" s="191"/>
      <c r="R83" s="683"/>
      <c r="S83" s="680"/>
      <c r="T83" s="106">
        <v>3773</v>
      </c>
      <c r="U83" s="111">
        <v>7.62</v>
      </c>
      <c r="V83" s="112">
        <v>3790</v>
      </c>
      <c r="W83" s="115">
        <v>27</v>
      </c>
      <c r="X83" s="109">
        <v>84</v>
      </c>
      <c r="Y83" s="809">
        <v>6.7</v>
      </c>
      <c r="Z83" s="1238"/>
      <c r="AA83" s="116">
        <v>15.4</v>
      </c>
      <c r="AB83" s="117">
        <v>0.41</v>
      </c>
      <c r="AC83" s="109">
        <v>15</v>
      </c>
      <c r="AD83" s="118"/>
      <c r="AE83" s="191">
        <v>10</v>
      </c>
      <c r="AF83" s="801"/>
      <c r="AG83" s="693"/>
      <c r="AH83" s="344">
        <f t="shared" si="75"/>
        <v>0.25153333333333333</v>
      </c>
      <c r="AI83" s="741">
        <f t="shared" si="76"/>
        <v>4.2257599999999999E-2</v>
      </c>
      <c r="AJ83" s="1140"/>
      <c r="AK83" s="138"/>
      <c r="AL83" s="122"/>
      <c r="AM83" s="122"/>
      <c r="AN83" s="219"/>
      <c r="AO83" s="353">
        <f t="shared" si="57"/>
        <v>3.7932679565332625</v>
      </c>
      <c r="AP83" s="138">
        <v>7.82</v>
      </c>
      <c r="AQ83" s="121">
        <v>13.2</v>
      </c>
      <c r="AR83" s="353">
        <f t="shared" si="58"/>
        <v>0.99390405512854496</v>
      </c>
      <c r="AS83" s="776"/>
      <c r="AT83" s="353">
        <f t="shared" si="59"/>
        <v>1.9878081102570899</v>
      </c>
      <c r="AU83" s="117">
        <v>22.2</v>
      </c>
      <c r="AV83" s="111">
        <v>7.73</v>
      </c>
      <c r="AW83" s="118"/>
      <c r="AX83" s="118"/>
      <c r="AY83" s="340"/>
      <c r="AZ83" s="124">
        <v>0.3</v>
      </c>
      <c r="BA83" s="608"/>
      <c r="BB83" s="361">
        <f t="shared" si="60"/>
        <v>0.74542804134640872</v>
      </c>
      <c r="BC83" s="1520">
        <v>544.66224125000008</v>
      </c>
      <c r="BD83" s="1531">
        <v>100</v>
      </c>
      <c r="BE83" s="1530">
        <f t="shared" si="81"/>
        <v>244.7901833752982</v>
      </c>
      <c r="BF83" s="1538">
        <f t="shared" si="82"/>
        <v>15.895466452941442</v>
      </c>
      <c r="BG83" s="1524"/>
      <c r="BH83" s="653">
        <f t="shared" si="61"/>
        <v>1.2423800689106812</v>
      </c>
      <c r="BI83" s="353">
        <f t="shared" si="62"/>
        <v>0.83885502252849187</v>
      </c>
      <c r="BJ83" s="123">
        <v>7.7</v>
      </c>
      <c r="BK83" s="118"/>
      <c r="BL83" s="117">
        <v>25.6</v>
      </c>
      <c r="BM83" s="784">
        <f t="shared" si="83"/>
        <v>76.800000000000011</v>
      </c>
      <c r="BN83" s="117">
        <v>12.1</v>
      </c>
      <c r="BO83" s="117">
        <v>9.6</v>
      </c>
      <c r="BP83" s="117"/>
      <c r="BQ83" s="1220"/>
      <c r="BR83" s="131"/>
      <c r="BS83" s="131"/>
      <c r="BT83" s="131">
        <v>9</v>
      </c>
      <c r="BU83" s="132"/>
      <c r="BV83" s="364">
        <f t="shared" si="74"/>
        <v>9.601643254704479</v>
      </c>
      <c r="BW83" s="343">
        <f t="shared" si="63"/>
        <v>8.7485024981367489E-3</v>
      </c>
      <c r="BX83" s="340">
        <f t="shared" si="84"/>
        <v>8.7485024981367489E-3</v>
      </c>
      <c r="BY83" s="340">
        <f t="shared" si="49"/>
        <v>0.2142857142857143</v>
      </c>
      <c r="BZ83" s="1145">
        <f t="shared" si="50"/>
        <v>5.1851851851851816E-2</v>
      </c>
      <c r="CA83" s="133">
        <v>2880</v>
      </c>
      <c r="CB83" s="191"/>
      <c r="CC83" s="193"/>
      <c r="CD83" s="353">
        <f t="shared" si="64"/>
        <v>0.70474423535648023</v>
      </c>
      <c r="CE83" s="108"/>
      <c r="CF83" s="353"/>
      <c r="CG83" s="323">
        <v>2491</v>
      </c>
      <c r="CH83" s="346">
        <f t="shared" si="77"/>
        <v>66.021733368672145</v>
      </c>
      <c r="CI83" s="117">
        <v>6</v>
      </c>
      <c r="CJ83" s="348">
        <f t="shared" si="65"/>
        <v>1.5902464882056719</v>
      </c>
      <c r="CK83" s="123">
        <v>7.62</v>
      </c>
      <c r="CL83" s="117">
        <v>22</v>
      </c>
      <c r="CM83" s="109">
        <v>11</v>
      </c>
      <c r="CN83" s="109"/>
      <c r="CO83" s="109"/>
      <c r="CP83" s="131">
        <f t="shared" si="85"/>
        <v>288.30240000000003</v>
      </c>
      <c r="CQ83" s="1145">
        <f t="shared" si="51"/>
        <v>0.140625</v>
      </c>
      <c r="CR83" s="1372">
        <f t="shared" si="78"/>
        <v>3773</v>
      </c>
      <c r="CS83" s="353">
        <f t="shared" si="66"/>
        <v>5.3686721441823479</v>
      </c>
      <c r="CT83" s="663">
        <v>18</v>
      </c>
      <c r="CU83" s="663"/>
      <c r="CV83" s="351">
        <f t="shared" si="45"/>
        <v>0.22500000000000001</v>
      </c>
      <c r="CW83" s="135">
        <v>120</v>
      </c>
      <c r="CX83" s="348">
        <f t="shared" si="87"/>
        <v>6.666666666666667</v>
      </c>
      <c r="CY83" s="352">
        <f t="shared" si="67"/>
        <v>114.49774715080837</v>
      </c>
      <c r="CZ83" s="123">
        <v>7.79</v>
      </c>
      <c r="DA83" s="117">
        <v>17.3</v>
      </c>
      <c r="DB83" s="340">
        <f t="shared" si="68"/>
        <v>0.2136363636363636</v>
      </c>
      <c r="DC83" s="109"/>
      <c r="DD83" s="610">
        <f t="shared" si="71"/>
        <v>7.6607618861774647</v>
      </c>
      <c r="DE83" s="365">
        <f t="shared" si="69"/>
        <v>7.9512324410283597</v>
      </c>
      <c r="DF83" s="842">
        <v>7.83</v>
      </c>
      <c r="DG83" s="117">
        <v>15.8</v>
      </c>
      <c r="DH83" s="838">
        <f t="shared" si="86"/>
        <v>47.400000000000006</v>
      </c>
      <c r="DI83" s="338">
        <f t="shared" si="79"/>
        <v>8.6705202312138741E-2</v>
      </c>
      <c r="DJ83" s="1158">
        <f t="shared" si="73"/>
        <v>0.28181818181818175</v>
      </c>
      <c r="DK83" s="1342">
        <f t="shared" si="70"/>
        <v>6.1557928575703427</v>
      </c>
      <c r="DL83" s="1292">
        <f t="shared" si="80"/>
        <v>0.49919999999999998</v>
      </c>
      <c r="DM83" s="1347"/>
      <c r="DN83" s="1350"/>
      <c r="DO83" s="134"/>
      <c r="DP83" s="1148"/>
      <c r="DQ83" s="133"/>
      <c r="DR83" s="134"/>
      <c r="DS83" s="770"/>
      <c r="DT83" s="137">
        <v>4285</v>
      </c>
      <c r="DU83" s="343">
        <v>7.3</v>
      </c>
      <c r="DV83" s="123">
        <v>7.91</v>
      </c>
      <c r="DW83" s="127"/>
      <c r="DX83" s="117">
        <v>15.8</v>
      </c>
      <c r="DY83" s="135">
        <v>40</v>
      </c>
      <c r="DZ83" s="671">
        <v>22</v>
      </c>
      <c r="EA83" s="632">
        <v>7.9</v>
      </c>
      <c r="EB83" s="665">
        <v>0.12</v>
      </c>
      <c r="EC83" s="1483"/>
      <c r="ED83" s="141">
        <v>12.1</v>
      </c>
      <c r="EE83" s="667">
        <v>11.2</v>
      </c>
      <c r="EF83" s="139">
        <v>0.02</v>
      </c>
      <c r="EG83" s="665">
        <v>0.02</v>
      </c>
      <c r="EH83" s="194">
        <v>10</v>
      </c>
      <c r="EI83" s="1118"/>
      <c r="EJ83" s="1118"/>
      <c r="EK83" s="142">
        <v>2</v>
      </c>
      <c r="EL83" s="353">
        <f t="shared" si="48"/>
        <v>10.882183514444739</v>
      </c>
      <c r="EM83" s="356">
        <f t="shared" si="52"/>
        <v>0.41481481481481475</v>
      </c>
      <c r="EN83" s="354">
        <f t="shared" si="53"/>
        <v>0.52380952380952384</v>
      </c>
      <c r="EO83" s="357">
        <f t="shared" si="54"/>
        <v>-0.17910447761194037</v>
      </c>
      <c r="EP83" s="339">
        <f t="shared" si="55"/>
        <v>0.2142857142857143</v>
      </c>
      <c r="EQ83" s="959"/>
    </row>
    <row r="84" spans="1:147" s="221" customFormat="1" ht="15" customHeight="1" x14ac:dyDescent="0.15">
      <c r="A84" s="105">
        <v>43908</v>
      </c>
      <c r="B84" s="335">
        <f>企业!B388</f>
        <v>3307</v>
      </c>
      <c r="C84" s="868">
        <v>7.42</v>
      </c>
      <c r="D84" s="652"/>
      <c r="E84" s="353">
        <v>13.4</v>
      </c>
      <c r="F84" s="928"/>
      <c r="G84" s="653">
        <v>0.5</v>
      </c>
      <c r="H84" s="192"/>
      <c r="I84" s="111"/>
      <c r="J84" s="144"/>
      <c r="K84" s="625"/>
      <c r="L84" s="328"/>
      <c r="M84" s="831"/>
      <c r="N84" s="826"/>
      <c r="O84" s="191"/>
      <c r="P84" s="392"/>
      <c r="Q84" s="191"/>
      <c r="R84" s="683"/>
      <c r="S84" s="680"/>
      <c r="T84" s="106">
        <v>3307</v>
      </c>
      <c r="U84" s="111">
        <v>7.51</v>
      </c>
      <c r="V84" s="112">
        <v>3870</v>
      </c>
      <c r="W84" s="115">
        <v>32.299999999999997</v>
      </c>
      <c r="X84" s="109">
        <v>72</v>
      </c>
      <c r="Y84" s="809">
        <v>7</v>
      </c>
      <c r="Z84" s="1238"/>
      <c r="AA84" s="116">
        <v>17.899999999999999</v>
      </c>
      <c r="AB84" s="117">
        <v>0.45</v>
      </c>
      <c r="AC84" s="109">
        <v>17</v>
      </c>
      <c r="AD84" s="118"/>
      <c r="AE84" s="191">
        <v>10</v>
      </c>
      <c r="AF84" s="801"/>
      <c r="AG84" s="693"/>
      <c r="AH84" s="344">
        <f t="shared" si="75"/>
        <v>0.22046666666666667</v>
      </c>
      <c r="AI84" s="741">
        <f t="shared" si="76"/>
        <v>3.1747200000000003E-2</v>
      </c>
      <c r="AJ84" s="1140"/>
      <c r="AK84" s="138"/>
      <c r="AL84" s="122"/>
      <c r="AM84" s="122"/>
      <c r="AN84" s="219"/>
      <c r="AO84" s="353">
        <f t="shared" si="57"/>
        <v>4.3277895373450255</v>
      </c>
      <c r="AP84" s="138">
        <v>7.89</v>
      </c>
      <c r="AQ84" s="121">
        <v>13.8</v>
      </c>
      <c r="AR84" s="353">
        <f t="shared" si="58"/>
        <v>1.1339582703356517</v>
      </c>
      <c r="AS84" s="776"/>
      <c r="AT84" s="353">
        <f t="shared" si="59"/>
        <v>2.2679165406713033</v>
      </c>
      <c r="AU84" s="117">
        <v>22.3</v>
      </c>
      <c r="AV84" s="111">
        <v>7.73</v>
      </c>
      <c r="AW84" s="118"/>
      <c r="AX84" s="118"/>
      <c r="AY84" s="340"/>
      <c r="AZ84" s="124">
        <v>0.41</v>
      </c>
      <c r="BA84" s="608"/>
      <c r="BB84" s="361">
        <f t="shared" si="60"/>
        <v>0.85046870275173869</v>
      </c>
      <c r="BC84" s="1520">
        <v>515.99580749999984</v>
      </c>
      <c r="BD84" s="1531">
        <v>50</v>
      </c>
      <c r="BE84" s="1530">
        <f t="shared" si="81"/>
        <v>250.16441223162977</v>
      </c>
      <c r="BF84" s="1538">
        <f t="shared" si="82"/>
        <v>13.975665487800546</v>
      </c>
      <c r="BG84" s="1524"/>
      <c r="BH84" s="653">
        <f t="shared" si="61"/>
        <v>1.4174478379195645</v>
      </c>
      <c r="BI84" s="353">
        <f t="shared" si="62"/>
        <v>0.95706078016328999</v>
      </c>
      <c r="BJ84" s="123">
        <v>8.34</v>
      </c>
      <c r="BK84" s="118"/>
      <c r="BL84" s="117">
        <v>21.4</v>
      </c>
      <c r="BM84" s="784">
        <f t="shared" si="83"/>
        <v>64.199999999999989</v>
      </c>
      <c r="BN84" s="117">
        <v>11.7</v>
      </c>
      <c r="BO84" s="117">
        <v>10.6</v>
      </c>
      <c r="BP84" s="117"/>
      <c r="BQ84" s="1220"/>
      <c r="BR84" s="131"/>
      <c r="BS84" s="131"/>
      <c r="BT84" s="131">
        <v>13</v>
      </c>
      <c r="BU84" s="132"/>
      <c r="BV84" s="364">
        <f t="shared" si="74"/>
        <v>10.954641669186573</v>
      </c>
      <c r="BW84" s="343">
        <f t="shared" si="63"/>
        <v>6.5725563806001046E-3</v>
      </c>
      <c r="BX84" s="340">
        <f t="shared" si="84"/>
        <v>6.5725563806001046E-3</v>
      </c>
      <c r="BY84" s="340">
        <f t="shared" si="49"/>
        <v>0.34636871508379885</v>
      </c>
      <c r="BZ84" s="1145">
        <f t="shared" si="50"/>
        <v>0.33746130030959753</v>
      </c>
      <c r="CA84" s="133">
        <v>2880</v>
      </c>
      <c r="CB84" s="191"/>
      <c r="CC84" s="193"/>
      <c r="CD84" s="353">
        <f t="shared" si="64"/>
        <v>0.80405201088599942</v>
      </c>
      <c r="CE84" s="108"/>
      <c r="CF84" s="353"/>
      <c r="CG84" s="134">
        <v>2284</v>
      </c>
      <c r="CH84" s="346">
        <f t="shared" si="77"/>
        <v>69.065618385243425</v>
      </c>
      <c r="CI84" s="117">
        <v>6</v>
      </c>
      <c r="CJ84" s="348">
        <f t="shared" si="65"/>
        <v>1.8143332325370427</v>
      </c>
      <c r="CK84" s="123">
        <v>8.25</v>
      </c>
      <c r="CL84" s="117">
        <v>20.399999999999999</v>
      </c>
      <c r="CM84" s="109">
        <v>20</v>
      </c>
      <c r="CN84" s="109"/>
      <c r="CO84" s="109"/>
      <c r="CP84" s="131">
        <f t="shared" si="85"/>
        <v>221.17200000000003</v>
      </c>
      <c r="CQ84" s="1145">
        <f t="shared" si="51"/>
        <v>4.6728971962616828E-2</v>
      </c>
      <c r="CR84" s="1372">
        <f t="shared" si="78"/>
        <v>3307</v>
      </c>
      <c r="CS84" s="353">
        <f t="shared" si="66"/>
        <v>6.1251889930450556</v>
      </c>
      <c r="CT84" s="663">
        <v>18</v>
      </c>
      <c r="CU84" s="663"/>
      <c r="CV84" s="351">
        <f t="shared" si="45"/>
        <v>0.22500000000000001</v>
      </c>
      <c r="CW84" s="135">
        <v>120</v>
      </c>
      <c r="CX84" s="348">
        <f t="shared" si="87"/>
        <v>6.666666666666667</v>
      </c>
      <c r="CY84" s="352">
        <f t="shared" si="67"/>
        <v>130.63199274266708</v>
      </c>
      <c r="CZ84" s="123">
        <v>7.74</v>
      </c>
      <c r="DA84" s="117">
        <v>18.399999999999999</v>
      </c>
      <c r="DB84" s="340">
        <f t="shared" si="68"/>
        <v>9.8039215686274522E-2</v>
      </c>
      <c r="DC84" s="109"/>
      <c r="DD84" s="610">
        <f t="shared" si="71"/>
        <v>20.539621500419351</v>
      </c>
      <c r="DE84" s="365">
        <f t="shared" si="69"/>
        <v>9.0716661626852133</v>
      </c>
      <c r="DF84" s="842">
        <v>7.82</v>
      </c>
      <c r="DG84" s="117">
        <v>17.3</v>
      </c>
      <c r="DH84" s="838">
        <f t="shared" si="86"/>
        <v>51.900000000000006</v>
      </c>
      <c r="DI84" s="338">
        <f t="shared" si="79"/>
        <v>5.9782608695652106E-2</v>
      </c>
      <c r="DJ84" s="1158">
        <f t="shared" si="73"/>
        <v>0.15196078431372539</v>
      </c>
      <c r="DK84" s="1342">
        <f t="shared" si="70"/>
        <v>14.046450832544856</v>
      </c>
      <c r="DL84" s="1292">
        <f t="shared" si="80"/>
        <v>0.49919999999999998</v>
      </c>
      <c r="DM84" s="1347"/>
      <c r="DN84" s="1350"/>
      <c r="DO84" s="134"/>
      <c r="DP84" s="1148"/>
      <c r="DQ84" s="133"/>
      <c r="DR84" s="134"/>
      <c r="DS84" s="770"/>
      <c r="DT84" s="137">
        <v>4334</v>
      </c>
      <c r="DU84" s="343">
        <v>7.33</v>
      </c>
      <c r="DV84" s="123">
        <v>7.69</v>
      </c>
      <c r="DW84" s="127"/>
      <c r="DX84" s="117">
        <v>13.8</v>
      </c>
      <c r="DY84" s="135">
        <v>44</v>
      </c>
      <c r="DZ84" s="671">
        <v>25</v>
      </c>
      <c r="EA84" s="632">
        <v>7.5</v>
      </c>
      <c r="EB84" s="665">
        <v>0.12</v>
      </c>
      <c r="EC84" s="1483"/>
      <c r="ED84" s="141">
        <v>11.6</v>
      </c>
      <c r="EE84" s="667">
        <v>11.7</v>
      </c>
      <c r="EF84" s="139">
        <v>0.02</v>
      </c>
      <c r="EG84" s="665">
        <v>0.02</v>
      </c>
      <c r="EH84" s="194">
        <v>10</v>
      </c>
      <c r="EI84" s="1118"/>
      <c r="EJ84" s="1118"/>
      <c r="EK84" s="142">
        <v>2</v>
      </c>
      <c r="EL84" s="353">
        <f t="shared" si="48"/>
        <v>12.412695978228001</v>
      </c>
      <c r="EM84" s="356">
        <f t="shared" si="52"/>
        <v>0.5727554179566563</v>
      </c>
      <c r="EN84" s="354">
        <f t="shared" si="53"/>
        <v>0.38888888888888884</v>
      </c>
      <c r="EO84" s="357">
        <f t="shared" si="54"/>
        <v>-7.1428571428571397E-2</v>
      </c>
      <c r="EP84" s="339">
        <f t="shared" si="55"/>
        <v>0.35195530726256985</v>
      </c>
      <c r="EQ84" s="959"/>
    </row>
    <row r="85" spans="1:147" s="221" customFormat="1" ht="15" customHeight="1" x14ac:dyDescent="0.15">
      <c r="A85" s="105">
        <v>43909</v>
      </c>
      <c r="B85" s="335">
        <f>企业!B389</f>
        <v>3406</v>
      </c>
      <c r="C85" s="868">
        <v>7.39</v>
      </c>
      <c r="D85" s="652"/>
      <c r="E85" s="353">
        <v>12.4</v>
      </c>
      <c r="F85" s="928"/>
      <c r="G85" s="653">
        <v>0.5</v>
      </c>
      <c r="H85" s="192"/>
      <c r="I85" s="111"/>
      <c r="J85" s="144"/>
      <c r="K85" s="625"/>
      <c r="L85" s="328"/>
      <c r="M85" s="831"/>
      <c r="N85" s="826"/>
      <c r="O85" s="191"/>
      <c r="P85" s="392"/>
      <c r="Q85" s="191"/>
      <c r="R85" s="683"/>
      <c r="S85" s="680"/>
      <c r="T85" s="106">
        <v>3406</v>
      </c>
      <c r="U85" s="111">
        <v>7.72</v>
      </c>
      <c r="V85" s="112">
        <v>3710</v>
      </c>
      <c r="W85" s="115">
        <v>30.7</v>
      </c>
      <c r="X85" s="109">
        <v>92</v>
      </c>
      <c r="Y85" s="809"/>
      <c r="Z85" s="1238"/>
      <c r="AA85" s="116">
        <v>18.899999999999999</v>
      </c>
      <c r="AB85" s="117">
        <v>0.47</v>
      </c>
      <c r="AC85" s="109">
        <v>15</v>
      </c>
      <c r="AD85" s="118"/>
      <c r="AE85" s="191">
        <v>10</v>
      </c>
      <c r="AF85" s="801"/>
      <c r="AG85" s="693"/>
      <c r="AH85" s="344">
        <f t="shared" si="75"/>
        <v>0.22706666666666667</v>
      </c>
      <c r="AI85" s="741">
        <f t="shared" si="76"/>
        <v>4.1780266666666663E-2</v>
      </c>
      <c r="AJ85" s="1140"/>
      <c r="AK85" s="138"/>
      <c r="AL85" s="122"/>
      <c r="AM85" s="122"/>
      <c r="AN85" s="219"/>
      <c r="AO85" s="353">
        <f t="shared" si="57"/>
        <v>4.201996476805637</v>
      </c>
      <c r="AP85" s="138">
        <v>7.64</v>
      </c>
      <c r="AQ85" s="121">
        <v>13.5</v>
      </c>
      <c r="AR85" s="353">
        <f t="shared" si="58"/>
        <v>1.1009982384028185</v>
      </c>
      <c r="AS85" s="776"/>
      <c r="AT85" s="353">
        <f t="shared" si="59"/>
        <v>2.201996476805637</v>
      </c>
      <c r="AU85" s="117">
        <v>22.1</v>
      </c>
      <c r="AV85" s="111">
        <v>7.6</v>
      </c>
      <c r="AW85" s="118">
        <v>4084</v>
      </c>
      <c r="AX85" s="118"/>
      <c r="AY85" s="340"/>
      <c r="AZ85" s="124">
        <v>0.48</v>
      </c>
      <c r="BA85" s="608">
        <f>1000*1000*AZ85/AW85</f>
        <v>117.53183153770813</v>
      </c>
      <c r="BB85" s="361">
        <f t="shared" si="60"/>
        <v>0.82574867880211389</v>
      </c>
      <c r="BC85" s="1520">
        <v>601.99510874999999</v>
      </c>
      <c r="BD85" s="1531">
        <v>50</v>
      </c>
      <c r="BE85" s="1530">
        <f t="shared" si="81"/>
        <v>280.76707666617733</v>
      </c>
      <c r="BF85" s="1538">
        <f t="shared" si="82"/>
        <v>14.855400881808325</v>
      </c>
      <c r="BG85" s="1524"/>
      <c r="BH85" s="653">
        <f t="shared" si="61"/>
        <v>1.3762477980035233</v>
      </c>
      <c r="BI85" s="353">
        <f t="shared" si="62"/>
        <v>0.92924251321197882</v>
      </c>
      <c r="BJ85" s="123">
        <v>7.68</v>
      </c>
      <c r="BK85" s="118"/>
      <c r="BL85" s="117">
        <v>24</v>
      </c>
      <c r="BM85" s="784">
        <f t="shared" si="83"/>
        <v>72</v>
      </c>
      <c r="BN85" s="117">
        <v>13.7</v>
      </c>
      <c r="BO85" s="117">
        <v>8.9</v>
      </c>
      <c r="BP85" s="117"/>
      <c r="BQ85" s="1220"/>
      <c r="BR85" s="131"/>
      <c r="BS85" s="131"/>
      <c r="BT85" s="131">
        <v>16</v>
      </c>
      <c r="BU85" s="132">
        <v>2</v>
      </c>
      <c r="BV85" s="364">
        <f t="shared" si="74"/>
        <v>10.636230182031708</v>
      </c>
      <c r="BW85" s="343">
        <f t="shared" si="63"/>
        <v>8.6496811770226632E-3</v>
      </c>
      <c r="BX85" s="340">
        <f t="shared" si="84"/>
        <v>8.6496811770226632E-3</v>
      </c>
      <c r="BY85" s="340">
        <f t="shared" si="49"/>
        <v>0.27513227513227512</v>
      </c>
      <c r="BZ85" s="1145">
        <f t="shared" si="50"/>
        <v>0.21824104234527686</v>
      </c>
      <c r="CA85" s="133">
        <v>2880</v>
      </c>
      <c r="CB85" s="191"/>
      <c r="CC85" s="193"/>
      <c r="CD85" s="353">
        <f t="shared" si="64"/>
        <v>0.78068115091015855</v>
      </c>
      <c r="CE85" s="108"/>
      <c r="CF85" s="353"/>
      <c r="CG85" s="134">
        <v>2284</v>
      </c>
      <c r="CH85" s="346">
        <f t="shared" si="77"/>
        <v>67.058132706987664</v>
      </c>
      <c r="CI85" s="117">
        <v>6</v>
      </c>
      <c r="CJ85" s="348">
        <f t="shared" si="65"/>
        <v>1.7615971814445097</v>
      </c>
      <c r="CK85" s="123">
        <v>7.64</v>
      </c>
      <c r="CL85" s="117">
        <v>21.3</v>
      </c>
      <c r="CM85" s="109">
        <v>10</v>
      </c>
      <c r="CN85" s="109"/>
      <c r="CO85" s="109">
        <v>2</v>
      </c>
      <c r="CP85" s="131">
        <f t="shared" si="85"/>
        <v>282.4246</v>
      </c>
      <c r="CQ85" s="1145">
        <f t="shared" si="51"/>
        <v>0.11249999999999993</v>
      </c>
      <c r="CR85" s="1372">
        <f t="shared" si="78"/>
        <v>3406</v>
      </c>
      <c r="CS85" s="353">
        <f t="shared" si="66"/>
        <v>5.9471520845566648</v>
      </c>
      <c r="CT85" s="663">
        <v>19.5</v>
      </c>
      <c r="CU85" s="663"/>
      <c r="CV85" s="351">
        <f t="shared" si="45"/>
        <v>0.24374999999999999</v>
      </c>
      <c r="CW85" s="135">
        <v>130</v>
      </c>
      <c r="CX85" s="348">
        <f t="shared" si="87"/>
        <v>6.666666666666667</v>
      </c>
      <c r="CY85" s="352">
        <f t="shared" si="67"/>
        <v>137.40458015267177</v>
      </c>
      <c r="CZ85" s="123">
        <v>7.65</v>
      </c>
      <c r="DA85" s="117">
        <v>17.899999999999999</v>
      </c>
      <c r="DB85" s="340">
        <f t="shared" si="68"/>
        <v>0.15962441314553999</v>
      </c>
      <c r="DC85" s="109"/>
      <c r="DD85" s="610">
        <f t="shared" si="71"/>
        <v>12.708525726292239</v>
      </c>
      <c r="DE85" s="365">
        <f t="shared" si="69"/>
        <v>8.8079859072225481</v>
      </c>
      <c r="DF85" s="842">
        <v>7.69</v>
      </c>
      <c r="DG85" s="117">
        <v>17.2</v>
      </c>
      <c r="DH85" s="838">
        <f t="shared" si="86"/>
        <v>51.599999999999994</v>
      </c>
      <c r="DI85" s="338">
        <f t="shared" si="79"/>
        <v>3.9106145251396662E-2</v>
      </c>
      <c r="DJ85" s="1158">
        <f t="shared" si="73"/>
        <v>0.19248826291079824</v>
      </c>
      <c r="DK85" s="1342">
        <f t="shared" si="70"/>
        <v>11.171104077452986</v>
      </c>
      <c r="DL85" s="1292">
        <f t="shared" si="80"/>
        <v>0.49919999999999998</v>
      </c>
      <c r="DM85" s="1347"/>
      <c r="DN85" s="1350"/>
      <c r="DO85" s="134"/>
      <c r="DP85" s="1148"/>
      <c r="DQ85" s="133"/>
      <c r="DR85" s="134"/>
      <c r="DS85" s="770"/>
      <c r="DT85" s="137">
        <v>4675</v>
      </c>
      <c r="DU85" s="343">
        <v>7.29</v>
      </c>
      <c r="DV85" s="123">
        <v>7.75</v>
      </c>
      <c r="DW85" s="127"/>
      <c r="DX85" s="117">
        <v>15.8</v>
      </c>
      <c r="DY85" s="135">
        <v>48</v>
      </c>
      <c r="DZ85" s="671">
        <v>22</v>
      </c>
      <c r="EA85" s="632">
        <v>4.8</v>
      </c>
      <c r="EB85" s="665">
        <v>0.82</v>
      </c>
      <c r="EC85" s="1483"/>
      <c r="ED85" s="141">
        <v>11.1</v>
      </c>
      <c r="EE85" s="667">
        <v>13.2</v>
      </c>
      <c r="EF85" s="139">
        <v>1.7999999999999999E-2</v>
      </c>
      <c r="EG85" s="665">
        <v>0.02</v>
      </c>
      <c r="EH85" s="194">
        <v>6</v>
      </c>
      <c r="EI85" s="1118"/>
      <c r="EJ85" s="1118"/>
      <c r="EK85" s="142">
        <v>2</v>
      </c>
      <c r="EL85" s="353">
        <f t="shared" si="48"/>
        <v>12.052508749266</v>
      </c>
      <c r="EM85" s="356">
        <f t="shared" si="52"/>
        <v>0.48534201954397393</v>
      </c>
      <c r="EN85" s="354">
        <f t="shared" si="53"/>
        <v>0.47826086956521741</v>
      </c>
      <c r="EO85" s="357"/>
      <c r="EP85" s="339">
        <f t="shared" si="55"/>
        <v>0.41269841269841268</v>
      </c>
      <c r="EQ85" s="959"/>
    </row>
    <row r="86" spans="1:147" s="221" customFormat="1" ht="15" customHeight="1" x14ac:dyDescent="0.15">
      <c r="A86" s="105">
        <v>43910</v>
      </c>
      <c r="B86" s="335">
        <f>企业!B390</f>
        <v>4729</v>
      </c>
      <c r="C86" s="868">
        <v>7.13</v>
      </c>
      <c r="D86" s="652"/>
      <c r="E86" s="353">
        <v>15.7</v>
      </c>
      <c r="F86" s="928"/>
      <c r="G86" s="653">
        <v>0.5</v>
      </c>
      <c r="H86" s="192"/>
      <c r="I86" s="111"/>
      <c r="J86" s="144"/>
      <c r="K86" s="625"/>
      <c r="L86" s="328"/>
      <c r="M86" s="831"/>
      <c r="N86" s="826"/>
      <c r="O86" s="191"/>
      <c r="P86" s="392"/>
      <c r="Q86" s="191"/>
      <c r="R86" s="683"/>
      <c r="S86" s="680"/>
      <c r="T86" s="106">
        <v>4729</v>
      </c>
      <c r="U86" s="111">
        <v>7.45</v>
      </c>
      <c r="V86" s="112">
        <v>3900</v>
      </c>
      <c r="W86" s="115">
        <v>32.9</v>
      </c>
      <c r="X86" s="109">
        <v>96</v>
      </c>
      <c r="Y86" s="809"/>
      <c r="Z86" s="1238"/>
      <c r="AA86" s="116">
        <v>18.8</v>
      </c>
      <c r="AB86" s="117">
        <v>0.37</v>
      </c>
      <c r="AC86" s="109">
        <v>21</v>
      </c>
      <c r="AD86" s="118"/>
      <c r="AE86" s="191">
        <v>10</v>
      </c>
      <c r="AF86" s="801"/>
      <c r="AG86" s="693"/>
      <c r="AH86" s="344">
        <f t="shared" si="75"/>
        <v>0.31526666666666664</v>
      </c>
      <c r="AI86" s="741">
        <f t="shared" si="76"/>
        <v>6.05312E-2</v>
      </c>
      <c r="AJ86" s="1140"/>
      <c r="AK86" s="138"/>
      <c r="AL86" s="122"/>
      <c r="AM86" s="122"/>
      <c r="AN86" s="219"/>
      <c r="AO86" s="353">
        <f t="shared" si="57"/>
        <v>3.0264326496087968</v>
      </c>
      <c r="AP86" s="138">
        <v>7.9</v>
      </c>
      <c r="AQ86" s="121">
        <v>13.3</v>
      </c>
      <c r="AR86" s="353">
        <f t="shared" si="58"/>
        <v>0.79297948826390352</v>
      </c>
      <c r="AS86" s="776"/>
      <c r="AT86" s="353">
        <f t="shared" si="59"/>
        <v>1.585958976527807</v>
      </c>
      <c r="AU86" s="117">
        <v>21.5</v>
      </c>
      <c r="AV86" s="111">
        <v>7.85</v>
      </c>
      <c r="AW86" s="118"/>
      <c r="AX86" s="118"/>
      <c r="AY86" s="340"/>
      <c r="AZ86" s="124">
        <v>0.56000000000000005</v>
      </c>
      <c r="BA86" s="608"/>
      <c r="BB86" s="361">
        <f t="shared" si="60"/>
        <v>0.59473461619792767</v>
      </c>
      <c r="BC86" s="1520">
        <v>401.33007250000003</v>
      </c>
      <c r="BD86" s="1531">
        <v>50</v>
      </c>
      <c r="BE86" s="1530">
        <f t="shared" si="81"/>
        <v>138.56948799957706</v>
      </c>
      <c r="BF86" s="1538">
        <f t="shared" si="82"/>
        <v>7.3707174467860135</v>
      </c>
      <c r="BG86" s="1524"/>
      <c r="BH86" s="653">
        <f t="shared" si="61"/>
        <v>0.99122436032987948</v>
      </c>
      <c r="BI86" s="353">
        <f t="shared" si="62"/>
        <v>0.66927468809473467</v>
      </c>
      <c r="BJ86" s="123">
        <v>7.8</v>
      </c>
      <c r="BK86" s="118"/>
      <c r="BL86" s="117">
        <v>25</v>
      </c>
      <c r="BM86" s="784">
        <f t="shared" si="83"/>
        <v>75</v>
      </c>
      <c r="BN86" s="117">
        <v>13.6</v>
      </c>
      <c r="BO86" s="117">
        <v>7.3</v>
      </c>
      <c r="BP86" s="117"/>
      <c r="BQ86" s="1220"/>
      <c r="BR86" s="131"/>
      <c r="BS86" s="131"/>
      <c r="BT86" s="131">
        <v>20</v>
      </c>
      <c r="BU86" s="132"/>
      <c r="BV86" s="364">
        <f t="shared" si="74"/>
        <v>7.6606047790230489</v>
      </c>
      <c r="BW86" s="343">
        <f t="shared" si="63"/>
        <v>1.2531647666105391E-2</v>
      </c>
      <c r="BX86" s="340">
        <f t="shared" si="84"/>
        <v>1.2531647666105391E-2</v>
      </c>
      <c r="BY86" s="340">
        <f t="shared" si="49"/>
        <v>0.27659574468085113</v>
      </c>
      <c r="BZ86" s="1145">
        <f t="shared" si="50"/>
        <v>0.24012158054711241</v>
      </c>
      <c r="CA86" s="133">
        <v>2880</v>
      </c>
      <c r="CB86" s="191"/>
      <c r="CC86" s="193"/>
      <c r="CD86" s="353">
        <f t="shared" si="64"/>
        <v>0.56227532247832523</v>
      </c>
      <c r="CE86" s="108"/>
      <c r="CF86" s="353"/>
      <c r="CG86" s="134">
        <v>2491</v>
      </c>
      <c r="CH86" s="346">
        <f t="shared" si="77"/>
        <v>52.674984140410231</v>
      </c>
      <c r="CI86" s="117">
        <v>6</v>
      </c>
      <c r="CJ86" s="348">
        <f t="shared" si="65"/>
        <v>1.2687671812222456</v>
      </c>
      <c r="CK86" s="123">
        <v>7.74</v>
      </c>
      <c r="CL86" s="117">
        <v>23.1</v>
      </c>
      <c r="CM86" s="109">
        <v>11</v>
      </c>
      <c r="CN86" s="109"/>
      <c r="CO86" s="109"/>
      <c r="CP86" s="131">
        <f t="shared" si="85"/>
        <v>324.61629999999991</v>
      </c>
      <c r="CQ86" s="1145">
        <f t="shared" si="51"/>
        <v>7.5999999999999956E-2</v>
      </c>
      <c r="CR86" s="1372">
        <f t="shared" si="78"/>
        <v>4729</v>
      </c>
      <c r="CS86" s="353">
        <f t="shared" si="66"/>
        <v>4.2833580038063017</v>
      </c>
      <c r="CT86" s="135">
        <v>19.5</v>
      </c>
      <c r="CU86" s="135"/>
      <c r="CV86" s="351">
        <f t="shared" si="45"/>
        <v>0.24374999999999999</v>
      </c>
      <c r="CW86" s="135">
        <v>130</v>
      </c>
      <c r="CX86" s="348">
        <f t="shared" si="87"/>
        <v>6.666666666666667</v>
      </c>
      <c r="CY86" s="352">
        <f t="shared" si="67"/>
        <v>98.963840135335175</v>
      </c>
      <c r="CZ86" s="123">
        <v>7.81</v>
      </c>
      <c r="DA86" s="117">
        <v>21.5</v>
      </c>
      <c r="DB86" s="340">
        <f t="shared" si="68"/>
        <v>6.926406926406932E-2</v>
      </c>
      <c r="DC86" s="109"/>
      <c r="DD86" s="610">
        <f t="shared" si="71"/>
        <v>19.450440278171204</v>
      </c>
      <c r="DE86" s="365">
        <f t="shared" si="69"/>
        <v>6.3438359061112282</v>
      </c>
      <c r="DF86" s="842">
        <v>7.87</v>
      </c>
      <c r="DG86" s="117">
        <v>19.399999999999999</v>
      </c>
      <c r="DH86" s="838">
        <f t="shared" ref="DH86:DH91" si="88">DG86*3</f>
        <v>58.199999999999996</v>
      </c>
      <c r="DI86" s="338">
        <f t="shared" ref="DI86:DI91" si="89">1-DG86/DA86</f>
        <v>9.7674418604651203E-2</v>
      </c>
      <c r="DJ86" s="1158">
        <f t="shared" si="73"/>
        <v>0.1601731601731603</v>
      </c>
      <c r="DK86" s="1342">
        <f t="shared" si="70"/>
        <v>8.9156612734536136</v>
      </c>
      <c r="DL86" s="1292">
        <f t="shared" si="80"/>
        <v>0.49919999999999998</v>
      </c>
      <c r="DM86" s="1347"/>
      <c r="DN86" s="1350"/>
      <c r="DO86" s="134"/>
      <c r="DP86" s="1148"/>
      <c r="DQ86" s="133"/>
      <c r="DR86" s="134"/>
      <c r="DS86" s="770"/>
      <c r="DT86" s="137">
        <v>4501</v>
      </c>
      <c r="DU86" s="343">
        <v>7.24</v>
      </c>
      <c r="DV86" s="123">
        <v>7.68</v>
      </c>
      <c r="DW86" s="127"/>
      <c r="DX86" s="117">
        <v>16.100000000000001</v>
      </c>
      <c r="DY86" s="135">
        <v>48</v>
      </c>
      <c r="DZ86" s="671">
        <v>21</v>
      </c>
      <c r="EA86" s="632">
        <v>4.5999999999999996</v>
      </c>
      <c r="EB86" s="665">
        <v>0.66</v>
      </c>
      <c r="EC86" s="1483"/>
      <c r="ED86" s="141">
        <v>12.7</v>
      </c>
      <c r="EE86" s="667">
        <v>14.5</v>
      </c>
      <c r="EF86" s="139">
        <v>0.02</v>
      </c>
      <c r="EG86" s="665">
        <v>0.02</v>
      </c>
      <c r="EH86" s="194">
        <v>6</v>
      </c>
      <c r="EI86" s="1118"/>
      <c r="EJ86" s="1118"/>
      <c r="EK86" s="142">
        <v>2</v>
      </c>
      <c r="EL86" s="353">
        <f t="shared" si="48"/>
        <v>8.6864798477479379</v>
      </c>
      <c r="EM86" s="356">
        <f t="shared" si="52"/>
        <v>0.51063829787234039</v>
      </c>
      <c r="EN86" s="354">
        <f t="shared" si="53"/>
        <v>0.5</v>
      </c>
      <c r="EO86" s="357"/>
      <c r="EP86" s="339">
        <f t="shared" si="55"/>
        <v>0.32446808510638303</v>
      </c>
      <c r="EQ86" s="959"/>
    </row>
    <row r="87" spans="1:147" s="221" customFormat="1" ht="15" customHeight="1" x14ac:dyDescent="0.15">
      <c r="A87" s="105">
        <v>43911</v>
      </c>
      <c r="B87" s="335">
        <f>企业!B391</f>
        <v>3186</v>
      </c>
      <c r="C87" s="868">
        <v>7.06</v>
      </c>
      <c r="D87" s="652"/>
      <c r="E87" s="353">
        <v>14.5</v>
      </c>
      <c r="F87" s="928"/>
      <c r="G87" s="653">
        <v>0.5</v>
      </c>
      <c r="H87" s="192"/>
      <c r="I87" s="111"/>
      <c r="J87" s="144"/>
      <c r="K87" s="625"/>
      <c r="L87" s="328"/>
      <c r="M87" s="831"/>
      <c r="N87" s="826"/>
      <c r="O87" s="191"/>
      <c r="P87" s="392"/>
      <c r="Q87" s="191"/>
      <c r="R87" s="683"/>
      <c r="S87" s="680"/>
      <c r="T87" s="106">
        <v>3186</v>
      </c>
      <c r="U87" s="111">
        <v>7.85</v>
      </c>
      <c r="V87" s="112">
        <v>3630</v>
      </c>
      <c r="W87" s="115">
        <v>29</v>
      </c>
      <c r="X87" s="109">
        <v>88</v>
      </c>
      <c r="Y87" s="809"/>
      <c r="Z87" s="1238"/>
      <c r="AA87" s="116">
        <v>19.600000000000001</v>
      </c>
      <c r="AB87" s="117">
        <v>0.36</v>
      </c>
      <c r="AC87" s="109">
        <v>17</v>
      </c>
      <c r="AD87" s="118"/>
      <c r="AE87" s="191">
        <v>10</v>
      </c>
      <c r="AF87" s="801"/>
      <c r="AG87" s="693"/>
      <c r="AH87" s="344">
        <f t="shared" si="75"/>
        <v>0.21240000000000001</v>
      </c>
      <c r="AI87" s="741">
        <f t="shared" si="76"/>
        <v>3.7382399999999996E-2</v>
      </c>
      <c r="AJ87" s="1140"/>
      <c r="AK87" s="138"/>
      <c r="AL87" s="122"/>
      <c r="AM87" s="122"/>
      <c r="AN87" s="219"/>
      <c r="AO87" s="353">
        <f t="shared" si="57"/>
        <v>4.4921531701192716</v>
      </c>
      <c r="AP87" s="138">
        <v>7.8</v>
      </c>
      <c r="AQ87" s="121">
        <v>14.9</v>
      </c>
      <c r="AR87" s="353">
        <f t="shared" si="58"/>
        <v>1.1770244821092279</v>
      </c>
      <c r="AS87" s="776"/>
      <c r="AT87" s="353">
        <f t="shared" si="59"/>
        <v>2.3540489642184559</v>
      </c>
      <c r="AU87" s="117">
        <v>21.5</v>
      </c>
      <c r="AV87" s="111">
        <v>7.78</v>
      </c>
      <c r="AW87" s="118"/>
      <c r="AX87" s="118"/>
      <c r="AY87" s="340"/>
      <c r="AZ87" s="124">
        <v>0.54</v>
      </c>
      <c r="BA87" s="608"/>
      <c r="BB87" s="361">
        <f t="shared" si="60"/>
        <v>0.88276836158192096</v>
      </c>
      <c r="BC87" s="1520">
        <v>487.32937375000012</v>
      </c>
      <c r="BD87" s="1531">
        <v>50</v>
      </c>
      <c r="BE87" s="1530">
        <f t="shared" si="81"/>
        <v>246.16888280759579</v>
      </c>
      <c r="BF87" s="1538">
        <f t="shared" si="82"/>
        <v>12.55963687793856</v>
      </c>
      <c r="BG87" s="1524"/>
      <c r="BH87" s="653">
        <f t="shared" si="61"/>
        <v>1.4712806026365348</v>
      </c>
      <c r="BI87" s="353">
        <f t="shared" si="62"/>
        <v>0.99340866290018837</v>
      </c>
      <c r="BJ87" s="123">
        <v>7.78</v>
      </c>
      <c r="BK87" s="118"/>
      <c r="BL87" s="117">
        <v>25</v>
      </c>
      <c r="BM87" s="784">
        <f t="shared" si="83"/>
        <v>75</v>
      </c>
      <c r="BN87" s="117">
        <v>13.5</v>
      </c>
      <c r="BO87" s="117">
        <v>3.9</v>
      </c>
      <c r="BP87" s="117"/>
      <c r="BQ87" s="1220"/>
      <c r="BR87" s="131"/>
      <c r="BS87" s="131"/>
      <c r="BT87" s="131">
        <v>20</v>
      </c>
      <c r="BU87" s="132"/>
      <c r="BV87" s="364">
        <f t="shared" si="74"/>
        <v>11.370684243565599</v>
      </c>
      <c r="BW87" s="343">
        <f t="shared" si="63"/>
        <v>7.7392000441659538E-3</v>
      </c>
      <c r="BX87" s="340">
        <f t="shared" si="84"/>
        <v>7.7392000441659538E-3</v>
      </c>
      <c r="BY87" s="340">
        <f t="shared" si="49"/>
        <v>0.31122448979591844</v>
      </c>
      <c r="BZ87" s="1145">
        <f t="shared" si="50"/>
        <v>0.13793103448275867</v>
      </c>
      <c r="CA87" s="133">
        <v>2880</v>
      </c>
      <c r="CB87" s="191"/>
      <c r="CC87" s="193"/>
      <c r="CD87" s="353">
        <f t="shared" si="64"/>
        <v>0.83458882611424989</v>
      </c>
      <c r="CE87" s="108"/>
      <c r="CF87" s="353"/>
      <c r="CG87" s="134">
        <v>2284</v>
      </c>
      <c r="CH87" s="346">
        <f t="shared" si="77"/>
        <v>71.688637790332706</v>
      </c>
      <c r="CI87" s="117">
        <v>6</v>
      </c>
      <c r="CJ87" s="348">
        <f t="shared" si="65"/>
        <v>1.8832391713747645</v>
      </c>
      <c r="CK87" s="123">
        <v>7.81</v>
      </c>
      <c r="CL87" s="117">
        <v>23.3</v>
      </c>
      <c r="CM87" s="109">
        <v>7</v>
      </c>
      <c r="CN87" s="109"/>
      <c r="CO87" s="109"/>
      <c r="CP87" s="131">
        <f t="shared" si="85"/>
        <v>292.06659999999999</v>
      </c>
      <c r="CQ87" s="1145">
        <f t="shared" si="51"/>
        <v>6.7999999999999949E-2</v>
      </c>
      <c r="CR87" s="1372">
        <f t="shared" si="78"/>
        <v>3186</v>
      </c>
      <c r="CS87" s="353">
        <f t="shared" si="66"/>
        <v>6.357815442561205</v>
      </c>
      <c r="CT87" s="135">
        <v>19.5</v>
      </c>
      <c r="CU87" s="135"/>
      <c r="CV87" s="351">
        <f t="shared" si="45"/>
        <v>0.24374999999999999</v>
      </c>
      <c r="CW87" s="135">
        <v>130</v>
      </c>
      <c r="CX87" s="348">
        <f t="shared" si="87"/>
        <v>6.666666666666667</v>
      </c>
      <c r="CY87" s="352">
        <f t="shared" si="67"/>
        <v>146.89265536723164</v>
      </c>
      <c r="CZ87" s="123">
        <v>7.87</v>
      </c>
      <c r="DA87" s="117">
        <v>18.899999999999999</v>
      </c>
      <c r="DB87" s="340">
        <f t="shared" si="68"/>
        <v>0.18884120171673829</v>
      </c>
      <c r="DC87" s="109"/>
      <c r="DD87" s="610">
        <f t="shared" si="71"/>
        <v>10.498331572843879</v>
      </c>
      <c r="DE87" s="365">
        <f t="shared" si="69"/>
        <v>9.4161958568738235</v>
      </c>
      <c r="DF87" s="842">
        <v>7.91</v>
      </c>
      <c r="DG87" s="117">
        <v>16.399999999999999</v>
      </c>
      <c r="DH87" s="838">
        <f t="shared" si="88"/>
        <v>49.199999999999996</v>
      </c>
      <c r="DI87" s="338">
        <f t="shared" si="89"/>
        <v>0.13227513227513232</v>
      </c>
      <c r="DJ87" s="1158">
        <f t="shared" si="73"/>
        <v>0.29613733905579409</v>
      </c>
      <c r="DK87" s="1342">
        <f t="shared" si="70"/>
        <v>7.0962635443107054</v>
      </c>
      <c r="DL87" s="1292">
        <f t="shared" si="80"/>
        <v>0.49919999999999998</v>
      </c>
      <c r="DM87" s="1347"/>
      <c r="DN87" s="1350"/>
      <c r="DO87" s="134"/>
      <c r="DP87" s="1148"/>
      <c r="DQ87" s="133"/>
      <c r="DR87" s="134"/>
      <c r="DS87" s="770"/>
      <c r="DT87" s="137">
        <v>4784</v>
      </c>
      <c r="DU87" s="343">
        <v>7.32</v>
      </c>
      <c r="DV87" s="123">
        <v>7.88</v>
      </c>
      <c r="DW87" s="127"/>
      <c r="DX87" s="117">
        <v>17.2</v>
      </c>
      <c r="DY87" s="135">
        <v>50</v>
      </c>
      <c r="DZ87" s="671">
        <v>21</v>
      </c>
      <c r="EA87" s="632">
        <v>1.3</v>
      </c>
      <c r="EB87" s="665">
        <v>0.19</v>
      </c>
      <c r="EC87" s="1483"/>
      <c r="ED87" s="141">
        <v>11</v>
      </c>
      <c r="EE87" s="667">
        <v>13.4</v>
      </c>
      <c r="EF87" s="139">
        <v>1.7000000000000001E-2</v>
      </c>
      <c r="EG87" s="665">
        <v>0.02</v>
      </c>
      <c r="EH87" s="194">
        <v>5</v>
      </c>
      <c r="EI87" s="1118"/>
      <c r="EJ87" s="1118"/>
      <c r="EK87" s="142">
        <v>2</v>
      </c>
      <c r="EL87" s="353">
        <f t="shared" si="48"/>
        <v>12.883323540489641</v>
      </c>
      <c r="EM87" s="356">
        <f t="shared" si="52"/>
        <v>0.40689655172413797</v>
      </c>
      <c r="EN87" s="354">
        <f t="shared" si="53"/>
        <v>0.43181818181818177</v>
      </c>
      <c r="EO87" s="357"/>
      <c r="EP87" s="339">
        <f t="shared" si="55"/>
        <v>0.43877551020408168</v>
      </c>
      <c r="EQ87" s="959"/>
    </row>
    <row r="88" spans="1:147" s="188" customFormat="1" ht="15" customHeight="1" x14ac:dyDescent="0.15">
      <c r="A88" s="146">
        <v>43912</v>
      </c>
      <c r="B88" s="147">
        <f>企业!B392</f>
        <v>3598</v>
      </c>
      <c r="C88" s="869">
        <v>7.23</v>
      </c>
      <c r="D88" s="149"/>
      <c r="E88" s="150"/>
      <c r="F88" s="929"/>
      <c r="G88" s="651">
        <v>0.46</v>
      </c>
      <c r="H88" s="152"/>
      <c r="I88" s="153"/>
      <c r="J88" s="154"/>
      <c r="K88" s="626"/>
      <c r="L88" s="155"/>
      <c r="M88" s="832"/>
      <c r="N88" s="827"/>
      <c r="O88" s="156"/>
      <c r="P88" s="393"/>
      <c r="Q88" s="156"/>
      <c r="R88" s="684"/>
      <c r="S88" s="171"/>
      <c r="T88" s="147">
        <v>3598</v>
      </c>
      <c r="U88" s="153">
        <v>7.91</v>
      </c>
      <c r="V88" s="158">
        <v>3450</v>
      </c>
      <c r="W88" s="159">
        <v>33.4</v>
      </c>
      <c r="X88" s="151">
        <v>88</v>
      </c>
      <c r="Y88" s="811">
        <v>6.6</v>
      </c>
      <c r="Z88" s="1239"/>
      <c r="AA88" s="160">
        <v>21.2</v>
      </c>
      <c r="AB88" s="161">
        <v>0.38</v>
      </c>
      <c r="AC88" s="151">
        <v>17</v>
      </c>
      <c r="AD88" s="162"/>
      <c r="AE88" s="156">
        <v>10</v>
      </c>
      <c r="AF88" s="802"/>
      <c r="AG88" s="152"/>
      <c r="AH88" s="327">
        <f t="shared" si="75"/>
        <v>0.23986666666666667</v>
      </c>
      <c r="AI88" s="660">
        <f t="shared" si="76"/>
        <v>4.2216533333333334E-2</v>
      </c>
      <c r="AJ88" s="1141"/>
      <c r="AK88" s="148"/>
      <c r="AL88" s="167"/>
      <c r="AM88" s="167"/>
      <c r="AN88" s="165"/>
      <c r="AO88" s="150">
        <f t="shared" si="57"/>
        <v>3.9777654252362424</v>
      </c>
      <c r="AP88" s="148">
        <v>7.65</v>
      </c>
      <c r="AQ88" s="166">
        <v>16.8</v>
      </c>
      <c r="AR88" s="150">
        <f t="shared" si="58"/>
        <v>1.0422456920511396</v>
      </c>
      <c r="AS88" s="778"/>
      <c r="AT88" s="150">
        <f t="shared" si="59"/>
        <v>2.0844913841022792</v>
      </c>
      <c r="AU88" s="161">
        <v>22.1</v>
      </c>
      <c r="AV88" s="153">
        <v>7.53</v>
      </c>
      <c r="AW88" s="162"/>
      <c r="AX88" s="162"/>
      <c r="AY88" s="170"/>
      <c r="AZ88" s="170">
        <v>0.56000000000000005</v>
      </c>
      <c r="BA88" s="175"/>
      <c r="BB88" s="172">
        <f t="shared" si="60"/>
        <v>0.78168426903835464</v>
      </c>
      <c r="BC88" s="1517">
        <v>601.99510874999999</v>
      </c>
      <c r="BD88" s="827">
        <v>100</v>
      </c>
      <c r="BE88" s="1530">
        <f t="shared" si="81"/>
        <v>280.59829436492498</v>
      </c>
      <c r="BF88" s="1538">
        <f t="shared" si="82"/>
        <v>13.235768602119103</v>
      </c>
      <c r="BG88" s="651"/>
      <c r="BH88" s="651">
        <f t="shared" si="61"/>
        <v>1.3028071150639244</v>
      </c>
      <c r="BI88" s="150">
        <f t="shared" si="62"/>
        <v>0.87965536409116174</v>
      </c>
      <c r="BJ88" s="168">
        <v>7.32</v>
      </c>
      <c r="BK88" s="162"/>
      <c r="BL88" s="161">
        <v>25.4</v>
      </c>
      <c r="BM88" s="785">
        <f t="shared" si="83"/>
        <v>76.199999999999989</v>
      </c>
      <c r="BN88" s="161">
        <v>13.8</v>
      </c>
      <c r="BO88" s="161">
        <v>0.7</v>
      </c>
      <c r="BP88" s="161"/>
      <c r="BQ88" s="1221"/>
      <c r="BR88" s="174"/>
      <c r="BS88" s="174"/>
      <c r="BT88" s="174">
        <v>20</v>
      </c>
      <c r="BU88" s="175"/>
      <c r="BV88" s="248">
        <f t="shared" si="74"/>
        <v>10.068649249583101</v>
      </c>
      <c r="BW88" s="168">
        <f t="shared" si="63"/>
        <v>8.7400005520744187E-3</v>
      </c>
      <c r="BX88" s="170">
        <f t="shared" ref="BX88:BX151" si="90">BW88/1</f>
        <v>8.7400005520744187E-3</v>
      </c>
      <c r="BY88" s="170">
        <f t="shared" si="49"/>
        <v>0.34905660377358483</v>
      </c>
      <c r="BZ88" s="1146">
        <f t="shared" si="50"/>
        <v>0.23952095808383234</v>
      </c>
      <c r="CA88" s="177">
        <v>2880</v>
      </c>
      <c r="CB88" s="156"/>
      <c r="CC88" s="171"/>
      <c r="CD88" s="150">
        <f t="shared" si="64"/>
        <v>0.7390216787103947</v>
      </c>
      <c r="CE88" s="150"/>
      <c r="CF88" s="150"/>
      <c r="CG88" s="178">
        <v>2491</v>
      </c>
      <c r="CH88" s="390">
        <f t="shared" si="77"/>
        <v>69.232907170650364</v>
      </c>
      <c r="CI88" s="161">
        <v>6</v>
      </c>
      <c r="CJ88" s="161">
        <f t="shared" si="65"/>
        <v>1.6675931072818233</v>
      </c>
      <c r="CK88" s="168">
        <v>7.38</v>
      </c>
      <c r="CL88" s="161">
        <v>23.2</v>
      </c>
      <c r="CM88" s="151">
        <v>15</v>
      </c>
      <c r="CN88" s="151"/>
      <c r="CO88" s="151"/>
      <c r="CP88" s="131">
        <f t="shared" si="85"/>
        <v>296.83679999999998</v>
      </c>
      <c r="CQ88" s="1146">
        <f t="shared" ref="CQ88:CQ105" si="91">1-CL88/BL88</f>
        <v>8.6614173228346414E-2</v>
      </c>
      <c r="CR88" s="1372">
        <f t="shared" si="78"/>
        <v>3598</v>
      </c>
      <c r="CS88" s="150">
        <f t="shared" si="66"/>
        <v>5.6297943301834357</v>
      </c>
      <c r="CT88" s="180">
        <v>19.5</v>
      </c>
      <c r="CU88" s="180"/>
      <c r="CV88" s="307">
        <f t="shared" si="45"/>
        <v>0.24374999999999999</v>
      </c>
      <c r="CW88" s="180">
        <v>130</v>
      </c>
      <c r="CX88" s="161">
        <f t="shared" si="87"/>
        <v>6.666666666666667</v>
      </c>
      <c r="CY88" s="299">
        <f t="shared" si="67"/>
        <v>130.07226236798223</v>
      </c>
      <c r="CZ88" s="168">
        <v>7.52</v>
      </c>
      <c r="DA88" s="161">
        <v>19</v>
      </c>
      <c r="DB88" s="170">
        <f t="shared" si="68"/>
        <v>0.18103448275862066</v>
      </c>
      <c r="DC88" s="151"/>
      <c r="DD88" s="181">
        <f t="shared" si="71"/>
        <v>9.738863609462582</v>
      </c>
      <c r="DE88" s="150">
        <f t="shared" si="69"/>
        <v>8.3379655364091168</v>
      </c>
      <c r="DF88" s="843">
        <v>7.63</v>
      </c>
      <c r="DG88" s="161">
        <v>19.8</v>
      </c>
      <c r="DH88" s="838">
        <f t="shared" si="88"/>
        <v>59.400000000000006</v>
      </c>
      <c r="DI88" s="338">
        <f t="shared" si="89"/>
        <v>-4.2105263157894868E-2</v>
      </c>
      <c r="DJ88" s="1156">
        <f t="shared" si="73"/>
        <v>0.14655172413793094</v>
      </c>
      <c r="DK88" s="1343">
        <f t="shared" si="70"/>
        <v>12.752182585096302</v>
      </c>
      <c r="DL88" s="1293">
        <f t="shared" si="80"/>
        <v>0.49919999999999998</v>
      </c>
      <c r="DM88" s="1293"/>
      <c r="DN88" s="178"/>
      <c r="DO88" s="178"/>
      <c r="DP88" s="1147"/>
      <c r="DQ88" s="177"/>
      <c r="DR88" s="178"/>
      <c r="DS88" s="756"/>
      <c r="DT88" s="157">
        <v>4924</v>
      </c>
      <c r="DU88" s="168">
        <v>7.35</v>
      </c>
      <c r="DV88" s="168">
        <v>7.9</v>
      </c>
      <c r="DW88" s="173"/>
      <c r="DX88" s="161">
        <v>18.899999999999999</v>
      </c>
      <c r="DY88" s="180">
        <v>40</v>
      </c>
      <c r="DZ88" s="698">
        <v>23</v>
      </c>
      <c r="EA88" s="633">
        <v>0.6</v>
      </c>
      <c r="EB88" s="182">
        <v>0.02</v>
      </c>
      <c r="EC88" s="1484"/>
      <c r="ED88" s="184">
        <v>11.2</v>
      </c>
      <c r="EE88" s="184">
        <v>12.7</v>
      </c>
      <c r="EF88" s="182">
        <v>0.02</v>
      </c>
      <c r="EG88" s="182">
        <v>0.02</v>
      </c>
      <c r="EH88" s="156">
        <v>8</v>
      </c>
      <c r="EI88" s="1124"/>
      <c r="EJ88" s="1124"/>
      <c r="EK88" s="331">
        <v>2</v>
      </c>
      <c r="EL88" s="150">
        <f t="shared" si="48"/>
        <v>11.410460922734853</v>
      </c>
      <c r="EM88" s="319">
        <f t="shared" si="52"/>
        <v>0.43413173652694614</v>
      </c>
      <c r="EN88" s="186">
        <f t="shared" si="53"/>
        <v>0.54545454545454541</v>
      </c>
      <c r="EO88" s="320">
        <f>1-EA88/Y88</f>
        <v>0.90909090909090906</v>
      </c>
      <c r="EP88" s="169">
        <f t="shared" si="55"/>
        <v>0.47169811320754718</v>
      </c>
      <c r="EQ88" s="1300"/>
    </row>
    <row r="89" spans="1:147" s="143" customFormat="1" ht="15" customHeight="1" x14ac:dyDescent="0.15">
      <c r="A89" s="105">
        <v>43913</v>
      </c>
      <c r="B89" s="335">
        <f>企业!B393</f>
        <v>3090</v>
      </c>
      <c r="C89" s="868">
        <v>7.3</v>
      </c>
      <c r="D89" s="652"/>
      <c r="E89" s="353"/>
      <c r="F89" s="928"/>
      <c r="G89" s="653">
        <v>0.5</v>
      </c>
      <c r="H89" s="136"/>
      <c r="I89" s="111"/>
      <c r="J89" s="144"/>
      <c r="K89" s="625"/>
      <c r="L89" s="113"/>
      <c r="M89" s="831"/>
      <c r="N89" s="826"/>
      <c r="O89" s="114"/>
      <c r="P89" s="392"/>
      <c r="Q89" s="114"/>
      <c r="R89" s="683"/>
      <c r="S89" s="607"/>
      <c r="T89" s="106">
        <v>3090</v>
      </c>
      <c r="U89" s="111">
        <v>7.42</v>
      </c>
      <c r="V89" s="112">
        <v>3830</v>
      </c>
      <c r="W89" s="115">
        <v>36.700000000000003</v>
      </c>
      <c r="X89" s="109">
        <v>98</v>
      </c>
      <c r="Y89" s="809">
        <v>8.8000000000000007</v>
      </c>
      <c r="Z89" s="1238"/>
      <c r="AA89" s="116">
        <v>22.6</v>
      </c>
      <c r="AB89" s="117">
        <v>0.09</v>
      </c>
      <c r="AC89" s="109">
        <v>17</v>
      </c>
      <c r="AD89" s="118"/>
      <c r="AE89" s="114">
        <v>10</v>
      </c>
      <c r="AF89" s="801"/>
      <c r="AG89" s="692"/>
      <c r="AH89" s="344">
        <f t="shared" si="75"/>
        <v>0.20599999999999999</v>
      </c>
      <c r="AI89" s="741">
        <f t="shared" si="76"/>
        <v>4.0376000000000002E-2</v>
      </c>
      <c r="AJ89" s="1140"/>
      <c r="AK89" s="138"/>
      <c r="AL89" s="122"/>
      <c r="AM89" s="122"/>
      <c r="AN89" s="120"/>
      <c r="AO89" s="353">
        <f t="shared" si="57"/>
        <v>4.6317152103559867</v>
      </c>
      <c r="AP89" s="138">
        <v>7.45</v>
      </c>
      <c r="AQ89" s="121">
        <v>8.4</v>
      </c>
      <c r="AR89" s="353">
        <f t="shared" si="58"/>
        <v>1.2135922330097086</v>
      </c>
      <c r="AS89" s="776"/>
      <c r="AT89" s="353">
        <f t="shared" si="59"/>
        <v>2.4271844660194173</v>
      </c>
      <c r="AU89" s="117">
        <v>22.2</v>
      </c>
      <c r="AV89" s="111">
        <v>7.37</v>
      </c>
      <c r="AW89" s="118"/>
      <c r="AX89" s="118"/>
      <c r="AY89" s="340"/>
      <c r="AZ89" s="124">
        <v>0.56000000000000005</v>
      </c>
      <c r="BA89" s="608"/>
      <c r="BB89" s="360">
        <f t="shared" si="60"/>
        <v>0.91019417475728159</v>
      </c>
      <c r="BC89" s="1516">
        <v>544.66224125000008</v>
      </c>
      <c r="BD89" s="1529">
        <v>100</v>
      </c>
      <c r="BE89" s="1530">
        <f t="shared" si="81"/>
        <v>298.89752811488682</v>
      </c>
      <c r="BF89" s="1538">
        <f t="shared" si="82"/>
        <v>13.225554341366673</v>
      </c>
      <c r="BG89" s="1524"/>
      <c r="BH89" s="653">
        <f t="shared" si="61"/>
        <v>1.516990291262136</v>
      </c>
      <c r="BI89" s="353">
        <f t="shared" si="62"/>
        <v>1.0242718446601942</v>
      </c>
      <c r="BJ89" s="123">
        <v>7.46</v>
      </c>
      <c r="BK89" s="118"/>
      <c r="BL89" s="117">
        <v>23</v>
      </c>
      <c r="BM89" s="784">
        <f t="shared" si="83"/>
        <v>69</v>
      </c>
      <c r="BN89" s="117">
        <v>12.1</v>
      </c>
      <c r="BO89" s="117"/>
      <c r="BP89" s="117"/>
      <c r="BQ89" s="1220"/>
      <c r="BR89" s="131"/>
      <c r="BS89" s="131"/>
      <c r="BT89" s="131">
        <v>23</v>
      </c>
      <c r="BU89" s="132"/>
      <c r="BV89" s="364">
        <f t="shared" si="74"/>
        <v>11.723948220064726</v>
      </c>
      <c r="BW89" s="343">
        <f t="shared" si="63"/>
        <v>8.3589587876445742E-3</v>
      </c>
      <c r="BX89" s="340">
        <f t="shared" si="90"/>
        <v>8.3589587876445742E-3</v>
      </c>
      <c r="BY89" s="340">
        <f t="shared" si="49"/>
        <v>0.46460176991150448</v>
      </c>
      <c r="BZ89" s="1145">
        <f t="shared" si="50"/>
        <v>0.37329700272479571</v>
      </c>
      <c r="CA89" s="133">
        <v>2880</v>
      </c>
      <c r="CB89" s="114"/>
      <c r="CC89" s="126"/>
      <c r="CD89" s="353">
        <f t="shared" si="64"/>
        <v>0.86051779935275086</v>
      </c>
      <c r="CE89" s="108"/>
      <c r="CF89" s="353"/>
      <c r="CG89" s="134">
        <v>2491</v>
      </c>
      <c r="CH89" s="346">
        <f t="shared" si="77"/>
        <v>80.614886731391579</v>
      </c>
      <c r="CI89" s="117">
        <v>6</v>
      </c>
      <c r="CJ89" s="348">
        <f t="shared" si="65"/>
        <v>1.941747572815534</v>
      </c>
      <c r="CK89" s="123">
        <v>7.42</v>
      </c>
      <c r="CL89" s="117">
        <v>26.4</v>
      </c>
      <c r="CM89" s="109">
        <v>16</v>
      </c>
      <c r="CN89" s="109"/>
      <c r="CO89" s="109"/>
      <c r="CP89" s="131">
        <f t="shared" si="85"/>
        <v>245.21199999999999</v>
      </c>
      <c r="CQ89" s="1145">
        <f t="shared" si="91"/>
        <v>-0.14782608695652177</v>
      </c>
      <c r="CR89" s="1372">
        <f t="shared" si="78"/>
        <v>3090</v>
      </c>
      <c r="CS89" s="353">
        <f t="shared" si="66"/>
        <v>6.555339805825243</v>
      </c>
      <c r="CT89" s="135">
        <v>22.4</v>
      </c>
      <c r="CU89" s="135"/>
      <c r="CV89" s="351">
        <f t="shared" si="45"/>
        <v>0.27999999999999997</v>
      </c>
      <c r="CW89" s="135">
        <v>140</v>
      </c>
      <c r="CX89" s="348">
        <f t="shared" si="87"/>
        <v>6.25</v>
      </c>
      <c r="CY89" s="352">
        <f t="shared" si="67"/>
        <v>173.98058252427185</v>
      </c>
      <c r="CZ89" s="123">
        <v>7.53</v>
      </c>
      <c r="DA89" s="117">
        <v>18.100000000000001</v>
      </c>
      <c r="DB89" s="340">
        <f t="shared" si="68"/>
        <v>0.31439393939393928</v>
      </c>
      <c r="DC89" s="109"/>
      <c r="DD89" s="610">
        <f t="shared" si="71"/>
        <v>6.5916716876665875</v>
      </c>
      <c r="DE89" s="353">
        <f t="shared" si="69"/>
        <v>9.7087378640776691</v>
      </c>
      <c r="DF89" s="842">
        <v>7.68</v>
      </c>
      <c r="DG89" s="117">
        <v>17.8</v>
      </c>
      <c r="DH89" s="838">
        <f t="shared" si="88"/>
        <v>53.400000000000006</v>
      </c>
      <c r="DI89" s="338">
        <f t="shared" si="89"/>
        <v>1.6574585635359185E-2</v>
      </c>
      <c r="DJ89" s="1155">
        <f t="shared" si="73"/>
        <v>0.32575757575757569</v>
      </c>
      <c r="DK89" s="1342">
        <f t="shared" si="70"/>
        <v>6.7434334311733295</v>
      </c>
      <c r="DL89" s="1292">
        <f t="shared" si="80"/>
        <v>0.49919999999999998</v>
      </c>
      <c r="DM89" s="1347"/>
      <c r="DN89" s="1350"/>
      <c r="DO89" s="134"/>
      <c r="DP89" s="1148"/>
      <c r="DQ89" s="133"/>
      <c r="DR89" s="134"/>
      <c r="DS89" s="770"/>
      <c r="DT89" s="137">
        <v>4344</v>
      </c>
      <c r="DU89" s="343">
        <v>7.38</v>
      </c>
      <c r="DV89" s="123">
        <v>7.71</v>
      </c>
      <c r="DW89" s="127"/>
      <c r="DX89" s="117">
        <v>16.8</v>
      </c>
      <c r="DY89" s="135">
        <v>40</v>
      </c>
      <c r="DZ89" s="671">
        <v>20</v>
      </c>
      <c r="EA89" s="632">
        <v>0.5</v>
      </c>
      <c r="EB89" s="665">
        <v>0.02</v>
      </c>
      <c r="EC89" s="1483"/>
      <c r="ED89" s="141">
        <v>11.8</v>
      </c>
      <c r="EE89" s="667">
        <v>11.6</v>
      </c>
      <c r="EF89" s="139">
        <v>0.02</v>
      </c>
      <c r="EG89" s="665">
        <v>0.02</v>
      </c>
      <c r="EH89" s="332">
        <v>8</v>
      </c>
      <c r="EI89" s="1125"/>
      <c r="EJ89" s="1125"/>
      <c r="EK89" s="333">
        <v>2</v>
      </c>
      <c r="EL89" s="353">
        <f t="shared" si="48"/>
        <v>13.282935922330099</v>
      </c>
      <c r="EM89" s="356">
        <f t="shared" si="52"/>
        <v>0.54223433242506813</v>
      </c>
      <c r="EN89" s="354">
        <f t="shared" si="53"/>
        <v>0.59183673469387754</v>
      </c>
      <c r="EO89" s="357">
        <f>1-EA89/Y89</f>
        <v>0.94318181818181823</v>
      </c>
      <c r="EP89" s="339">
        <f t="shared" si="55"/>
        <v>0.47787610619469023</v>
      </c>
      <c r="EQ89" s="1227"/>
    </row>
    <row r="90" spans="1:147" s="143" customFormat="1" ht="15" customHeight="1" x14ac:dyDescent="0.15">
      <c r="A90" s="105">
        <v>43914</v>
      </c>
      <c r="B90" s="335">
        <f>企业!B394</f>
        <v>3421</v>
      </c>
      <c r="C90" s="868">
        <v>7.29</v>
      </c>
      <c r="D90" s="652"/>
      <c r="E90" s="353"/>
      <c r="F90" s="928"/>
      <c r="G90" s="653">
        <v>0.5</v>
      </c>
      <c r="H90" s="136"/>
      <c r="I90" s="111"/>
      <c r="J90" s="144"/>
      <c r="K90" s="625"/>
      <c r="L90" s="113"/>
      <c r="M90" s="831"/>
      <c r="N90" s="826"/>
      <c r="O90" s="114"/>
      <c r="P90" s="392"/>
      <c r="Q90" s="114"/>
      <c r="R90" s="683"/>
      <c r="S90" s="607"/>
      <c r="T90" s="106">
        <v>3421</v>
      </c>
      <c r="U90" s="111">
        <v>7.38</v>
      </c>
      <c r="V90" s="112">
        <v>3790</v>
      </c>
      <c r="W90" s="115">
        <v>33.1</v>
      </c>
      <c r="X90" s="109">
        <v>92</v>
      </c>
      <c r="Y90" s="809">
        <v>10.9</v>
      </c>
      <c r="Z90" s="1238"/>
      <c r="AA90" s="116">
        <v>18.399999999999999</v>
      </c>
      <c r="AB90" s="117">
        <v>0.51</v>
      </c>
      <c r="AC90" s="109">
        <v>17</v>
      </c>
      <c r="AD90" s="118"/>
      <c r="AE90" s="114">
        <v>10</v>
      </c>
      <c r="AF90" s="801"/>
      <c r="AG90" s="692"/>
      <c r="AH90" s="344">
        <f t="shared" si="75"/>
        <v>0.22806666666666667</v>
      </c>
      <c r="AI90" s="741">
        <f t="shared" si="76"/>
        <v>4.1964266666666673E-2</v>
      </c>
      <c r="AJ90" s="1140"/>
      <c r="AK90" s="138"/>
      <c r="AL90" s="122"/>
      <c r="AM90" s="122"/>
      <c r="AN90" s="120"/>
      <c r="AO90" s="353">
        <f t="shared" si="57"/>
        <v>4.1835720549546913</v>
      </c>
      <c r="AP90" s="138">
        <v>7.39</v>
      </c>
      <c r="AQ90" s="121">
        <v>14.2</v>
      </c>
      <c r="AR90" s="353">
        <f t="shared" si="58"/>
        <v>1.0961707103186202</v>
      </c>
      <c r="AS90" s="776"/>
      <c r="AT90" s="353">
        <f t="shared" si="59"/>
        <v>2.1923414206372405</v>
      </c>
      <c r="AU90" s="117">
        <v>22.3</v>
      </c>
      <c r="AV90" s="111">
        <v>7.38</v>
      </c>
      <c r="AW90" s="118">
        <v>2035</v>
      </c>
      <c r="AX90" s="118"/>
      <c r="AY90" s="340"/>
      <c r="AZ90" s="124">
        <v>0.53</v>
      </c>
      <c r="BA90" s="608">
        <f>1000*1000*AZ90/AW90</f>
        <v>260.44226044226042</v>
      </c>
      <c r="BB90" s="360">
        <f t="shared" si="60"/>
        <v>0.82212803273896518</v>
      </c>
      <c r="BC90" s="1516">
        <v>745.32727750000004</v>
      </c>
      <c r="BD90" s="1529">
        <v>100</v>
      </c>
      <c r="BE90" s="1530">
        <f t="shared" si="81"/>
        <v>357.96285187079809</v>
      </c>
      <c r="BF90" s="1538">
        <f t="shared" si="82"/>
        <v>19.454502819065116</v>
      </c>
      <c r="BG90" s="1524"/>
      <c r="BH90" s="653">
        <f t="shared" si="61"/>
        <v>1.3702133878982754</v>
      </c>
      <c r="BI90" s="353">
        <f t="shared" si="62"/>
        <v>0.92516807950891555</v>
      </c>
      <c r="BJ90" s="123">
        <v>7.51</v>
      </c>
      <c r="BK90" s="118"/>
      <c r="BL90" s="117">
        <v>25.9</v>
      </c>
      <c r="BM90" s="784">
        <f t="shared" si="83"/>
        <v>77.699999999999989</v>
      </c>
      <c r="BN90" s="117">
        <v>11.5</v>
      </c>
      <c r="BO90" s="117"/>
      <c r="BP90" s="117"/>
      <c r="BQ90" s="1220"/>
      <c r="BR90" s="131"/>
      <c r="BS90" s="131"/>
      <c r="BT90" s="131">
        <v>23</v>
      </c>
      <c r="BU90" s="132"/>
      <c r="BV90" s="364">
        <f t="shared" si="74"/>
        <v>10.589593686056709</v>
      </c>
      <c r="BW90" s="343">
        <f t="shared" si="63"/>
        <v>8.6877743119772536E-3</v>
      </c>
      <c r="BX90" s="340">
        <f t="shared" si="90"/>
        <v>8.6877743119772536E-3</v>
      </c>
      <c r="BY90" s="340">
        <f t="shared" si="49"/>
        <v>0.375</v>
      </c>
      <c r="BZ90" s="1145">
        <f t="shared" si="50"/>
        <v>0.21752265861027198</v>
      </c>
      <c r="CA90" s="133">
        <v>2880</v>
      </c>
      <c r="CB90" s="114"/>
      <c r="CC90" s="126"/>
      <c r="CD90" s="353">
        <f t="shared" si="64"/>
        <v>0.77725811166325631</v>
      </c>
      <c r="CE90" s="108"/>
      <c r="CF90" s="353"/>
      <c r="CG90" s="134">
        <v>2491</v>
      </c>
      <c r="CH90" s="346">
        <f t="shared" si="77"/>
        <v>72.814966384098213</v>
      </c>
      <c r="CI90" s="117">
        <v>6</v>
      </c>
      <c r="CJ90" s="348">
        <f t="shared" si="65"/>
        <v>1.7538731365097924</v>
      </c>
      <c r="CK90" s="123">
        <v>7.46</v>
      </c>
      <c r="CL90" s="117">
        <v>21.6</v>
      </c>
      <c r="CM90" s="109">
        <v>17</v>
      </c>
      <c r="CN90" s="109"/>
      <c r="CO90" s="109">
        <v>2</v>
      </c>
      <c r="CP90" s="131">
        <f t="shared" si="85"/>
        <v>319.75689999999997</v>
      </c>
      <c r="CQ90" s="1145">
        <f t="shared" si="91"/>
        <v>0.16602316602316591</v>
      </c>
      <c r="CR90" s="1372">
        <f t="shared" si="78"/>
        <v>3421</v>
      </c>
      <c r="CS90" s="353">
        <f t="shared" si="66"/>
        <v>5.9210757088570594</v>
      </c>
      <c r="CT90" s="135">
        <v>14.3</v>
      </c>
      <c r="CU90" s="135"/>
      <c r="CV90" s="351">
        <f t="shared" si="45"/>
        <v>0.17875000000000002</v>
      </c>
      <c r="CW90" s="135">
        <v>110</v>
      </c>
      <c r="CX90" s="348">
        <f t="shared" si="87"/>
        <v>7.6923076923076916</v>
      </c>
      <c r="CY90" s="352">
        <f t="shared" si="67"/>
        <v>100.32154340836014</v>
      </c>
      <c r="CZ90" s="123">
        <v>7.54</v>
      </c>
      <c r="DA90" s="117">
        <v>15.6</v>
      </c>
      <c r="DB90" s="340">
        <f t="shared" si="68"/>
        <v>0.27777777777777785</v>
      </c>
      <c r="DC90" s="109"/>
      <c r="DD90" s="610">
        <f t="shared" si="71"/>
        <v>5.2579425266436113</v>
      </c>
      <c r="DE90" s="353">
        <f t="shared" si="69"/>
        <v>8.7693656825489619</v>
      </c>
      <c r="DF90" s="842">
        <v>7.74</v>
      </c>
      <c r="DG90" s="117">
        <v>14.7</v>
      </c>
      <c r="DH90" s="838">
        <f t="shared" si="88"/>
        <v>44.099999999999994</v>
      </c>
      <c r="DI90" s="338">
        <f t="shared" si="89"/>
        <v>5.7692307692307709E-2</v>
      </c>
      <c r="DJ90" s="1155">
        <f t="shared" si="73"/>
        <v>0.31944444444444453</v>
      </c>
      <c r="DK90" s="1342">
        <f t="shared" si="70"/>
        <v>4.8464513723845464</v>
      </c>
      <c r="DL90" s="1292">
        <f t="shared" si="80"/>
        <v>0.49919999999999998</v>
      </c>
      <c r="DM90" s="1347"/>
      <c r="DN90" s="1350"/>
      <c r="DO90" s="134"/>
      <c r="DP90" s="1148"/>
      <c r="DQ90" s="133"/>
      <c r="DR90" s="134"/>
      <c r="DS90" s="770"/>
      <c r="DT90" s="137">
        <v>5145</v>
      </c>
      <c r="DU90" s="343">
        <v>7.28</v>
      </c>
      <c r="DV90" s="123">
        <v>7.8</v>
      </c>
      <c r="DW90" s="127"/>
      <c r="DX90" s="117">
        <v>13.8</v>
      </c>
      <c r="DY90" s="135">
        <v>36</v>
      </c>
      <c r="DZ90" s="671">
        <v>18</v>
      </c>
      <c r="EA90" s="632">
        <v>0.3</v>
      </c>
      <c r="EB90" s="665">
        <v>0.02</v>
      </c>
      <c r="EC90" s="1483"/>
      <c r="ED90" s="141">
        <v>9.5</v>
      </c>
      <c r="EE90" s="667">
        <v>11.1</v>
      </c>
      <c r="EF90" s="139">
        <v>1.9E-2</v>
      </c>
      <c r="EG90" s="665">
        <v>0.02</v>
      </c>
      <c r="EH90" s="332">
        <v>9</v>
      </c>
      <c r="EI90" s="1125"/>
      <c r="EJ90" s="1125"/>
      <c r="EK90" s="333">
        <v>2</v>
      </c>
      <c r="EL90" s="353">
        <f t="shared" si="48"/>
        <v>11.999753522361882</v>
      </c>
      <c r="EM90" s="356">
        <f t="shared" si="52"/>
        <v>0.58308157099697877</v>
      </c>
      <c r="EN90" s="354">
        <f t="shared" si="53"/>
        <v>0.60869565217391308</v>
      </c>
      <c r="EO90" s="357">
        <f>1-EA90/Y90</f>
        <v>0.97247706422018354</v>
      </c>
      <c r="EP90" s="339">
        <f t="shared" si="55"/>
        <v>0.48369565217391297</v>
      </c>
      <c r="EQ90" s="1227"/>
    </row>
    <row r="91" spans="1:147" s="143" customFormat="1" ht="15" customHeight="1" x14ac:dyDescent="0.15">
      <c r="A91" s="105">
        <v>43915</v>
      </c>
      <c r="B91" s="335">
        <f>企业!B395</f>
        <v>1915</v>
      </c>
      <c r="C91" s="868">
        <v>7.14</v>
      </c>
      <c r="D91" s="652"/>
      <c r="E91" s="353"/>
      <c r="F91" s="928"/>
      <c r="G91" s="653">
        <v>0.5</v>
      </c>
      <c r="H91" s="136"/>
      <c r="I91" s="111"/>
      <c r="J91" s="144"/>
      <c r="K91" s="625"/>
      <c r="L91" s="113"/>
      <c r="M91" s="831"/>
      <c r="N91" s="826"/>
      <c r="O91" s="114"/>
      <c r="P91" s="392"/>
      <c r="Q91" s="114"/>
      <c r="R91" s="683"/>
      <c r="S91" s="607"/>
      <c r="T91" s="106">
        <v>1915</v>
      </c>
      <c r="U91" s="111">
        <v>7.54</v>
      </c>
      <c r="V91" s="112">
        <v>4210</v>
      </c>
      <c r="W91" s="115">
        <v>42.2</v>
      </c>
      <c r="X91" s="109">
        <v>128</v>
      </c>
      <c r="Y91" s="809"/>
      <c r="Z91" s="1238"/>
      <c r="AA91" s="116">
        <v>19.5</v>
      </c>
      <c r="AB91" s="117">
        <v>0.49</v>
      </c>
      <c r="AC91" s="109">
        <v>14</v>
      </c>
      <c r="AD91" s="118"/>
      <c r="AE91" s="114">
        <v>10</v>
      </c>
      <c r="AF91" s="801"/>
      <c r="AG91" s="692"/>
      <c r="AH91" s="344">
        <f t="shared" si="75"/>
        <v>0.12766666666666668</v>
      </c>
      <c r="AI91" s="741">
        <f t="shared" si="76"/>
        <v>3.2682666666666665E-2</v>
      </c>
      <c r="AJ91" s="1140"/>
      <c r="AK91" s="138"/>
      <c r="AL91" s="122"/>
      <c r="AM91" s="122"/>
      <c r="AN91" s="120"/>
      <c r="AO91" s="353">
        <f t="shared" ref="AO91:AO122" si="92">14312/T91</f>
        <v>7.4736292428198432</v>
      </c>
      <c r="AP91" s="138">
        <v>7.56</v>
      </c>
      <c r="AQ91" s="121">
        <v>16.7</v>
      </c>
      <c r="AR91" s="353">
        <f t="shared" ref="AR91:AR122" si="93">3750/T91</f>
        <v>1.95822454308094</v>
      </c>
      <c r="AS91" s="776"/>
      <c r="AT91" s="353">
        <f t="shared" ref="AT91:AT122" si="94">7500/T91</f>
        <v>3.9164490861618799</v>
      </c>
      <c r="AU91" s="117">
        <v>22.3</v>
      </c>
      <c r="AV91" s="111">
        <v>7.64</v>
      </c>
      <c r="AW91" s="118"/>
      <c r="AX91" s="118"/>
      <c r="AY91" s="340"/>
      <c r="AZ91" s="124">
        <v>0.53</v>
      </c>
      <c r="BA91" s="608"/>
      <c r="BB91" s="360">
        <f t="shared" ref="BB91:BB122" si="95">2812.5/T91</f>
        <v>1.468668407310705</v>
      </c>
      <c r="BC91" s="1516">
        <v>601.99510874999999</v>
      </c>
      <c r="BD91" s="1529">
        <v>100</v>
      </c>
      <c r="BE91" s="1530">
        <f t="shared" si="81"/>
        <v>527.20243505221936</v>
      </c>
      <c r="BF91" s="1538">
        <f t="shared" si="82"/>
        <v>27.036022310370225</v>
      </c>
      <c r="BG91" s="1524"/>
      <c r="BH91" s="653">
        <f t="shared" ref="BH91:BH122" si="96">4687.5/T91</f>
        <v>2.4477806788511751</v>
      </c>
      <c r="BI91" s="353">
        <f t="shared" ref="BI91:BI122" si="97">3165/T91</f>
        <v>1.6527415143603132</v>
      </c>
      <c r="BJ91" s="123">
        <v>7.68</v>
      </c>
      <c r="BK91" s="118"/>
      <c r="BL91" s="117">
        <v>25.9</v>
      </c>
      <c r="BM91" s="784">
        <f t="shared" si="83"/>
        <v>77.699999999999989</v>
      </c>
      <c r="BN91" s="117">
        <v>10.6</v>
      </c>
      <c r="BO91" s="117"/>
      <c r="BP91" s="117"/>
      <c r="BQ91" s="1220"/>
      <c r="BR91" s="131"/>
      <c r="BS91" s="131"/>
      <c r="BT91" s="131">
        <v>19</v>
      </c>
      <c r="BU91" s="132"/>
      <c r="BV91" s="364">
        <f t="shared" si="74"/>
        <v>18.917493472584859</v>
      </c>
      <c r="BW91" s="343">
        <f t="shared" si="63"/>
        <v>6.7662240870069281E-3</v>
      </c>
      <c r="BX91" s="340">
        <f t="shared" si="90"/>
        <v>6.7662240870069281E-3</v>
      </c>
      <c r="BY91" s="340">
        <f t="shared" si="49"/>
        <v>0.45641025641025645</v>
      </c>
      <c r="BZ91" s="1145">
        <f t="shared" si="50"/>
        <v>0.38625592417061616</v>
      </c>
      <c r="CA91" s="133">
        <v>2880</v>
      </c>
      <c r="CB91" s="114"/>
      <c r="CC91" s="126"/>
      <c r="CD91" s="353">
        <f t="shared" si="64"/>
        <v>1.3885117493472585</v>
      </c>
      <c r="CE91" s="108"/>
      <c r="CF91" s="353"/>
      <c r="CG91" s="134">
        <v>2491</v>
      </c>
      <c r="CH91" s="346">
        <f t="shared" si="77"/>
        <v>130.07832898172325</v>
      </c>
      <c r="CI91" s="117">
        <v>6</v>
      </c>
      <c r="CJ91" s="348">
        <f t="shared" si="65"/>
        <v>3.133159268929504</v>
      </c>
      <c r="CK91" s="123">
        <v>7.6</v>
      </c>
      <c r="CL91" s="117">
        <v>20.5</v>
      </c>
      <c r="CM91" s="109">
        <v>14</v>
      </c>
      <c r="CN91" s="109"/>
      <c r="CO91" s="109"/>
      <c r="CP91" s="131">
        <f t="shared" si="85"/>
        <v>295.69799999999998</v>
      </c>
      <c r="CQ91" s="1145">
        <f t="shared" si="91"/>
        <v>0.20849420849420841</v>
      </c>
      <c r="CR91" s="1372">
        <f t="shared" si="78"/>
        <v>1915</v>
      </c>
      <c r="CS91" s="353">
        <f t="shared" si="66"/>
        <v>10.577545691906005</v>
      </c>
      <c r="CT91" s="135">
        <v>12</v>
      </c>
      <c r="CU91" s="135"/>
      <c r="CV91" s="351">
        <f t="shared" si="45"/>
        <v>0.15</v>
      </c>
      <c r="CW91" s="135">
        <v>100</v>
      </c>
      <c r="CX91" s="348">
        <f t="shared" si="87"/>
        <v>8.3333333333333339</v>
      </c>
      <c r="CY91" s="352">
        <f t="shared" ref="CY91:CY121" si="98">1000*CT91/(T91/24)</f>
        <v>150.39164490861617</v>
      </c>
      <c r="CZ91" s="123">
        <v>7.71</v>
      </c>
      <c r="DA91" s="117">
        <v>12.9</v>
      </c>
      <c r="DB91" s="340">
        <f t="shared" si="68"/>
        <v>0.37073170731707317</v>
      </c>
      <c r="DC91" s="109"/>
      <c r="DD91" s="610">
        <f t="shared" si="71"/>
        <v>6.2227592232959354</v>
      </c>
      <c r="DE91" s="353">
        <f t="shared" si="69"/>
        <v>15.66579634464752</v>
      </c>
      <c r="DF91" s="842">
        <v>7.75</v>
      </c>
      <c r="DG91" s="117">
        <v>13.9</v>
      </c>
      <c r="DH91" s="838">
        <f t="shared" si="88"/>
        <v>41.7</v>
      </c>
      <c r="DI91" s="338">
        <f t="shared" si="89"/>
        <v>-7.7519379844961156E-2</v>
      </c>
      <c r="DJ91" s="1155">
        <f t="shared" si="73"/>
        <v>0.32195121951219507</v>
      </c>
      <c r="DK91" s="1342">
        <f t="shared" si="70"/>
        <v>7.5955376216472814</v>
      </c>
      <c r="DL91" s="1292">
        <f t="shared" si="80"/>
        <v>0.49919999999999998</v>
      </c>
      <c r="DM91" s="1347"/>
      <c r="DN91" s="1350"/>
      <c r="DO91" s="134"/>
      <c r="DP91" s="1148"/>
      <c r="DQ91" s="133"/>
      <c r="DR91" s="134"/>
      <c r="DS91" s="770"/>
      <c r="DT91" s="137">
        <v>4675</v>
      </c>
      <c r="DU91" s="343">
        <v>7.35</v>
      </c>
      <c r="DV91" s="123">
        <v>7.76</v>
      </c>
      <c r="DW91" s="127"/>
      <c r="DX91" s="117">
        <v>14.4</v>
      </c>
      <c r="DY91" s="135">
        <v>40</v>
      </c>
      <c r="DZ91" s="671">
        <v>17</v>
      </c>
      <c r="EA91" s="632">
        <v>0.2</v>
      </c>
      <c r="EB91" s="665">
        <v>0.03</v>
      </c>
      <c r="EC91" s="1483"/>
      <c r="ED91" s="141">
        <v>9.1</v>
      </c>
      <c r="EE91" s="667">
        <v>10.7</v>
      </c>
      <c r="EF91" s="139">
        <v>1.7999999999999999E-2</v>
      </c>
      <c r="EG91" s="665">
        <v>0.02</v>
      </c>
      <c r="EH91" s="332">
        <v>8</v>
      </c>
      <c r="EI91" s="1125"/>
      <c r="EJ91" s="1125"/>
      <c r="EK91" s="333">
        <v>2</v>
      </c>
      <c r="EL91" s="353">
        <f t="shared" si="48"/>
        <v>21.420277806788519</v>
      </c>
      <c r="EM91" s="356">
        <f t="shared" si="52"/>
        <v>0.65876777251184837</v>
      </c>
      <c r="EN91" s="354">
        <f t="shared" si="53"/>
        <v>0.6875</v>
      </c>
      <c r="EO91" s="357"/>
      <c r="EP91" s="339">
        <f t="shared" si="55"/>
        <v>0.53333333333333333</v>
      </c>
      <c r="EQ91" s="1253" t="s">
        <v>97</v>
      </c>
    </row>
    <row r="92" spans="1:147" s="143" customFormat="1" ht="15" customHeight="1" x14ac:dyDescent="0.15">
      <c r="A92" s="105">
        <v>43916</v>
      </c>
      <c r="B92" s="335">
        <f>企业!B396</f>
        <v>4193</v>
      </c>
      <c r="C92" s="868">
        <v>6.8</v>
      </c>
      <c r="D92" s="652"/>
      <c r="E92" s="353"/>
      <c r="F92" s="928"/>
      <c r="G92" s="653">
        <v>0.5</v>
      </c>
      <c r="H92" s="136"/>
      <c r="I92" s="111"/>
      <c r="J92" s="144"/>
      <c r="K92" s="625"/>
      <c r="L92" s="113"/>
      <c r="M92" s="831"/>
      <c r="N92" s="826"/>
      <c r="O92" s="114"/>
      <c r="P92" s="392"/>
      <c r="Q92" s="114"/>
      <c r="R92" s="683"/>
      <c r="S92" s="607"/>
      <c r="T92" s="106">
        <v>4193</v>
      </c>
      <c r="U92" s="111">
        <v>7.38</v>
      </c>
      <c r="V92" s="112">
        <v>4060</v>
      </c>
      <c r="W92" s="115">
        <v>49.6</v>
      </c>
      <c r="X92" s="109">
        <v>136</v>
      </c>
      <c r="Y92" s="809"/>
      <c r="Z92" s="1238"/>
      <c r="AA92" s="116">
        <v>19.600000000000001</v>
      </c>
      <c r="AB92" s="117">
        <v>0.54</v>
      </c>
      <c r="AC92" s="109">
        <v>27</v>
      </c>
      <c r="AD92" s="118"/>
      <c r="AE92" s="114">
        <v>10</v>
      </c>
      <c r="AF92" s="801"/>
      <c r="AG92" s="692"/>
      <c r="AH92" s="344">
        <f t="shared" si="75"/>
        <v>0.27953333333333336</v>
      </c>
      <c r="AI92" s="741">
        <f t="shared" si="76"/>
        <v>7.6033066666666677E-2</v>
      </c>
      <c r="AJ92" s="1140"/>
      <c r="AK92" s="138"/>
      <c r="AL92" s="122"/>
      <c r="AM92" s="122"/>
      <c r="AN92" s="120"/>
      <c r="AO92" s="353">
        <f t="shared" si="92"/>
        <v>3.4133078941092299</v>
      </c>
      <c r="AP92" s="138">
        <v>7.51</v>
      </c>
      <c r="AQ92" s="121">
        <v>16</v>
      </c>
      <c r="AR92" s="353">
        <f t="shared" si="93"/>
        <v>0.89434772239446692</v>
      </c>
      <c r="AS92" s="776"/>
      <c r="AT92" s="353">
        <f t="shared" si="94"/>
        <v>1.7886954447889338</v>
      </c>
      <c r="AU92" s="117">
        <v>22.4</v>
      </c>
      <c r="AV92" s="111">
        <v>7.21</v>
      </c>
      <c r="AW92" s="118"/>
      <c r="AX92" s="118"/>
      <c r="AY92" s="340"/>
      <c r="AZ92" s="124">
        <v>0.55000000000000004</v>
      </c>
      <c r="BA92" s="608"/>
      <c r="BB92" s="360">
        <f t="shared" si="95"/>
        <v>0.67076079179585024</v>
      </c>
      <c r="BC92" s="1516">
        <v>315.33077124999994</v>
      </c>
      <c r="BD92" s="1529">
        <v>100</v>
      </c>
      <c r="BE92" s="1530">
        <f t="shared" si="81"/>
        <v>138.22946741593128</v>
      </c>
      <c r="BF92" s="1538">
        <f t="shared" si="82"/>
        <v>7.0525238477515959</v>
      </c>
      <c r="BG92" s="1524"/>
      <c r="BH92" s="653">
        <f t="shared" si="96"/>
        <v>1.1179346529930838</v>
      </c>
      <c r="BI92" s="353">
        <f t="shared" si="97"/>
        <v>0.75482947770093012</v>
      </c>
      <c r="BJ92" s="123">
        <v>7.61</v>
      </c>
      <c r="BK92" s="118"/>
      <c r="BL92" s="117">
        <v>25</v>
      </c>
      <c r="BM92" s="784">
        <f t="shared" si="83"/>
        <v>75</v>
      </c>
      <c r="BN92" s="117">
        <v>9.1</v>
      </c>
      <c r="BO92" s="117"/>
      <c r="BP92" s="117"/>
      <c r="BQ92" s="1220"/>
      <c r="BR92" s="131"/>
      <c r="BS92" s="131"/>
      <c r="BT92" s="131">
        <v>14</v>
      </c>
      <c r="BU92" s="132"/>
      <c r="BV92" s="364">
        <f t="shared" si="74"/>
        <v>8.6398759837824937</v>
      </c>
      <c r="BW92" s="343">
        <f t="shared" si="63"/>
        <v>1.5740966682308778E-2</v>
      </c>
      <c r="BX92" s="340">
        <f t="shared" si="90"/>
        <v>1.5740966682308778E-2</v>
      </c>
      <c r="BY92" s="340">
        <f t="shared" si="49"/>
        <v>0.53571428571428581</v>
      </c>
      <c r="BZ92" s="1145">
        <f t="shared" si="50"/>
        <v>0.49596774193548387</v>
      </c>
      <c r="CA92" s="133">
        <v>2880</v>
      </c>
      <c r="CB92" s="114"/>
      <c r="CC92" s="126"/>
      <c r="CD92" s="353">
        <f t="shared" si="64"/>
        <v>0.63415215835917005</v>
      </c>
      <c r="CE92" s="108"/>
      <c r="CF92" s="353"/>
      <c r="CG92" s="134">
        <v>2491</v>
      </c>
      <c r="CH92" s="346">
        <f t="shared" si="77"/>
        <v>59.408538039589793</v>
      </c>
      <c r="CI92" s="117">
        <v>6</v>
      </c>
      <c r="CJ92" s="348">
        <f t="shared" si="65"/>
        <v>1.4309563558311471</v>
      </c>
      <c r="CK92" s="123">
        <v>7.55</v>
      </c>
      <c r="CL92" s="117">
        <v>22.4</v>
      </c>
      <c r="CM92" s="109">
        <v>17</v>
      </c>
      <c r="CN92" s="109"/>
      <c r="CO92" s="109"/>
      <c r="CP92" s="131">
        <f t="shared" si="85"/>
        <v>275.22640000000001</v>
      </c>
      <c r="CQ92" s="1145">
        <f t="shared" si="91"/>
        <v>0.10400000000000009</v>
      </c>
      <c r="CR92" s="1372">
        <f t="shared" si="78"/>
        <v>4193</v>
      </c>
      <c r="CS92" s="353">
        <f t="shared" si="66"/>
        <v>4.8309086572859528</v>
      </c>
      <c r="CT92" s="135">
        <v>12</v>
      </c>
      <c r="CU92" s="135"/>
      <c r="CV92" s="351">
        <f t="shared" si="45"/>
        <v>0.15</v>
      </c>
      <c r="CW92" s="135">
        <v>100</v>
      </c>
      <c r="CX92" s="348">
        <f t="shared" si="87"/>
        <v>8.3333333333333339</v>
      </c>
      <c r="CY92" s="352">
        <f t="shared" si="98"/>
        <v>68.685905079895065</v>
      </c>
      <c r="CZ92" s="123"/>
      <c r="DA92" s="117"/>
      <c r="DB92" s="340"/>
      <c r="DC92" s="109"/>
      <c r="DD92" s="610">
        <f t="shared" si="71"/>
        <v>0.96425630446842803</v>
      </c>
      <c r="DE92" s="353">
        <f t="shared" si="69"/>
        <v>7.1547817791557353</v>
      </c>
      <c r="DF92" s="842">
        <v>7.8</v>
      </c>
      <c r="DG92" s="117">
        <v>12.8</v>
      </c>
      <c r="DH92" s="838">
        <f t="shared" si="86"/>
        <v>38.400000000000006</v>
      </c>
      <c r="DI92" s="338"/>
      <c r="DJ92" s="1155">
        <f t="shared" si="73"/>
        <v>0.42857142857142849</v>
      </c>
      <c r="DK92" s="1342">
        <f t="shared" si="70"/>
        <v>2.3849272597185789</v>
      </c>
      <c r="DL92" s="1292">
        <f t="shared" si="80"/>
        <v>0.49919999999999998</v>
      </c>
      <c r="DM92" s="1347"/>
      <c r="DN92" s="1350"/>
      <c r="DO92" s="134"/>
      <c r="DP92" s="1148"/>
      <c r="DQ92" s="133"/>
      <c r="DR92" s="134"/>
      <c r="DS92" s="770"/>
      <c r="DT92" s="137">
        <v>3504</v>
      </c>
      <c r="DU92" s="343">
        <v>7.33</v>
      </c>
      <c r="DV92" s="123">
        <v>7.88</v>
      </c>
      <c r="DW92" s="127"/>
      <c r="DX92" s="117">
        <v>12.5</v>
      </c>
      <c r="DY92" s="135">
        <v>40</v>
      </c>
      <c r="DZ92" s="671">
        <v>19</v>
      </c>
      <c r="EA92" s="632">
        <v>0.2</v>
      </c>
      <c r="EB92" s="665">
        <v>0.02</v>
      </c>
      <c r="EC92" s="1483"/>
      <c r="ED92" s="141">
        <v>8.5</v>
      </c>
      <c r="EE92" s="667">
        <v>10</v>
      </c>
      <c r="EF92" s="139">
        <v>0.02</v>
      </c>
      <c r="EG92" s="665">
        <v>0.02</v>
      </c>
      <c r="EH92" s="332">
        <v>5</v>
      </c>
      <c r="EI92" s="1125"/>
      <c r="EJ92" s="1125"/>
      <c r="EK92" s="333">
        <v>2</v>
      </c>
      <c r="EL92" s="353">
        <f t="shared" si="48"/>
        <v>9.794231910326733</v>
      </c>
      <c r="EM92" s="356">
        <f t="shared" si="52"/>
        <v>0.74798387096774199</v>
      </c>
      <c r="EN92" s="354">
        <f t="shared" si="53"/>
        <v>0.70588235294117641</v>
      </c>
      <c r="EO92" s="357"/>
      <c r="EP92" s="339">
        <f t="shared" si="55"/>
        <v>0.56632653061224492</v>
      </c>
      <c r="EQ92" s="1254"/>
    </row>
    <row r="93" spans="1:147" s="143" customFormat="1" ht="15" customHeight="1" x14ac:dyDescent="0.15">
      <c r="A93" s="105">
        <v>43917</v>
      </c>
      <c r="B93" s="335">
        <f>企业!B397</f>
        <v>3936</v>
      </c>
      <c r="C93" s="868">
        <v>7.13</v>
      </c>
      <c r="D93" s="652"/>
      <c r="E93" s="353"/>
      <c r="F93" s="928"/>
      <c r="G93" s="653">
        <v>0.5</v>
      </c>
      <c r="H93" s="136"/>
      <c r="I93" s="111"/>
      <c r="J93" s="144"/>
      <c r="K93" s="625"/>
      <c r="L93" s="113"/>
      <c r="M93" s="831"/>
      <c r="N93" s="826"/>
      <c r="O93" s="114"/>
      <c r="P93" s="392"/>
      <c r="Q93" s="114"/>
      <c r="R93" s="683"/>
      <c r="S93" s="607"/>
      <c r="T93" s="106">
        <v>3936</v>
      </c>
      <c r="U93" s="111">
        <v>7.5</v>
      </c>
      <c r="V93" s="112">
        <v>4030</v>
      </c>
      <c r="W93" s="115">
        <v>37.799999999999997</v>
      </c>
      <c r="X93" s="109">
        <v>108</v>
      </c>
      <c r="Y93" s="809"/>
      <c r="Z93" s="1238"/>
      <c r="AA93" s="116">
        <v>18.7</v>
      </c>
      <c r="AB93" s="117">
        <v>0.41</v>
      </c>
      <c r="AC93" s="109">
        <v>18</v>
      </c>
      <c r="AD93" s="118"/>
      <c r="AE93" s="114">
        <v>10</v>
      </c>
      <c r="AF93" s="801"/>
      <c r="AG93" s="692"/>
      <c r="AH93" s="344">
        <f t="shared" si="75"/>
        <v>0.26240000000000002</v>
      </c>
      <c r="AI93" s="741">
        <f t="shared" si="76"/>
        <v>5.6678400000000004E-2</v>
      </c>
      <c r="AJ93" s="1140"/>
      <c r="AK93" s="138"/>
      <c r="AL93" s="122"/>
      <c r="AM93" s="122"/>
      <c r="AN93" s="120"/>
      <c r="AO93" s="353">
        <f t="shared" si="92"/>
        <v>3.6361788617886179</v>
      </c>
      <c r="AP93" s="138">
        <v>7.52</v>
      </c>
      <c r="AQ93" s="121">
        <v>15.9</v>
      </c>
      <c r="AR93" s="353">
        <f t="shared" si="93"/>
        <v>0.9527439024390244</v>
      </c>
      <c r="AS93" s="776"/>
      <c r="AT93" s="353">
        <f t="shared" si="94"/>
        <v>1.9054878048780488</v>
      </c>
      <c r="AU93" s="117">
        <v>21.7</v>
      </c>
      <c r="AV93" s="111">
        <v>7.38</v>
      </c>
      <c r="AW93" s="118"/>
      <c r="AX93" s="118"/>
      <c r="AY93" s="340"/>
      <c r="AZ93" s="124">
        <v>0.5</v>
      </c>
      <c r="BA93" s="608"/>
      <c r="BB93" s="360">
        <f t="shared" si="95"/>
        <v>0.71455792682926833</v>
      </c>
      <c r="BC93" s="1516">
        <v>716.66084375000003</v>
      </c>
      <c r="BD93" s="827">
        <v>218</v>
      </c>
      <c r="BE93" s="1530">
        <f>1000*BD93*1.066/2/T93+1000*BC93*1.5/T93</f>
        <v>302.6385329331809</v>
      </c>
      <c r="BF93" s="1538">
        <f t="shared" si="82"/>
        <v>16.183878766480262</v>
      </c>
      <c r="BG93" s="1524"/>
      <c r="BH93" s="653">
        <f t="shared" si="96"/>
        <v>1.1909298780487805</v>
      </c>
      <c r="BI93" s="353">
        <f t="shared" si="97"/>
        <v>0.80411585365853655</v>
      </c>
      <c r="BJ93" s="123">
        <v>7.51</v>
      </c>
      <c r="BK93" s="118"/>
      <c r="BL93" s="117">
        <v>25.6</v>
      </c>
      <c r="BM93" s="784">
        <f t="shared" si="83"/>
        <v>76.800000000000011</v>
      </c>
      <c r="BN93" s="117">
        <v>8.9</v>
      </c>
      <c r="BO93" s="117"/>
      <c r="BP93" s="117"/>
      <c r="BQ93" s="1220"/>
      <c r="BR93" s="131"/>
      <c r="BS93" s="131"/>
      <c r="BT93" s="131">
        <v>23</v>
      </c>
      <c r="BU93" s="132"/>
      <c r="BV93" s="364">
        <f t="shared" si="74"/>
        <v>9.2040142276422774</v>
      </c>
      <c r="BW93" s="343">
        <f t="shared" si="63"/>
        <v>1.1734010544621414E-2</v>
      </c>
      <c r="BX93" s="340">
        <f t="shared" si="90"/>
        <v>1.1734010544621414E-2</v>
      </c>
      <c r="BY93" s="340">
        <f t="shared" si="49"/>
        <v>0.52406417112299464</v>
      </c>
      <c r="BZ93" s="1145">
        <f t="shared" si="50"/>
        <v>0.32275132275132268</v>
      </c>
      <c r="CA93" s="133">
        <v>2880</v>
      </c>
      <c r="CB93" s="114"/>
      <c r="CC93" s="126"/>
      <c r="CD93" s="353">
        <f t="shared" si="64"/>
        <v>0.67555894308943087</v>
      </c>
      <c r="CE93" s="108"/>
      <c r="CF93" s="353"/>
      <c r="CG93" s="134">
        <v>2491</v>
      </c>
      <c r="CH93" s="346">
        <f t="shared" si="77"/>
        <v>63.287601626016261</v>
      </c>
      <c r="CI93" s="117">
        <v>6</v>
      </c>
      <c r="CJ93" s="348">
        <f t="shared" si="65"/>
        <v>1.524390243902439</v>
      </c>
      <c r="CK93" s="123">
        <v>7.48</v>
      </c>
      <c r="CL93" s="117">
        <v>25.8</v>
      </c>
      <c r="CM93" s="109">
        <v>17</v>
      </c>
      <c r="CN93" s="109"/>
      <c r="CO93" s="109"/>
      <c r="CP93" s="131">
        <f t="shared" si="85"/>
        <v>276.3544</v>
      </c>
      <c r="CQ93" s="1145">
        <f t="shared" si="91"/>
        <v>-7.8125E-3</v>
      </c>
      <c r="CR93" s="1372">
        <f t="shared" si="78"/>
        <v>3936</v>
      </c>
      <c r="CS93" s="353">
        <f t="shared" si="66"/>
        <v>5.1463414634146343</v>
      </c>
      <c r="CT93" s="135">
        <v>16.8</v>
      </c>
      <c r="CU93" s="135"/>
      <c r="CV93" s="351">
        <f t="shared" si="45"/>
        <v>0.21000000000000002</v>
      </c>
      <c r="CW93" s="135">
        <v>120</v>
      </c>
      <c r="CX93" s="348">
        <f t="shared" si="87"/>
        <v>7.1428571428571423</v>
      </c>
      <c r="CY93" s="352">
        <f t="shared" si="98"/>
        <v>102.4390243902439</v>
      </c>
      <c r="CZ93" s="123">
        <v>7.66</v>
      </c>
      <c r="DA93" s="117">
        <v>17.100000000000001</v>
      </c>
      <c r="DB93" s="340">
        <f t="shared" ref="DB93:DB100" si="99">(CL93-DA93)/CL93</f>
        <v>0.33720930232558138</v>
      </c>
      <c r="DC93" s="109"/>
      <c r="DD93" s="610">
        <f t="shared" si="71"/>
        <v>3.7027045612030616</v>
      </c>
      <c r="DE93" s="353">
        <f t="shared" si="69"/>
        <v>7.6219512195121952</v>
      </c>
      <c r="DF93" s="842">
        <v>7.69</v>
      </c>
      <c r="DG93" s="117">
        <v>16.399999999999999</v>
      </c>
      <c r="DH93" s="838">
        <f t="shared" si="86"/>
        <v>49.199999999999996</v>
      </c>
      <c r="DI93" s="338">
        <f t="shared" ref="DI93" si="100">1-DG93/DA93</f>
        <v>4.0935672514620047E-2</v>
      </c>
      <c r="DJ93" s="1155">
        <f t="shared" si="73"/>
        <v>0.36434108527131792</v>
      </c>
      <c r="DK93" s="1342">
        <f t="shared" si="70"/>
        <v>3.6325895173845346</v>
      </c>
      <c r="DL93" s="1292">
        <f t="shared" si="80"/>
        <v>0.49919999999999998</v>
      </c>
      <c r="DM93" s="1347"/>
      <c r="DN93" s="1350"/>
      <c r="DO93" s="134"/>
      <c r="DP93" s="1148"/>
      <c r="DQ93" s="133"/>
      <c r="DR93" s="134"/>
      <c r="DS93" s="770"/>
      <c r="DT93" s="137">
        <v>4551</v>
      </c>
      <c r="DU93" s="343">
        <v>7.32</v>
      </c>
      <c r="DV93" s="123">
        <v>7.71</v>
      </c>
      <c r="DW93" s="127"/>
      <c r="DX93" s="117">
        <v>16.600000000000001</v>
      </c>
      <c r="DY93" s="135">
        <v>36</v>
      </c>
      <c r="DZ93" s="671">
        <v>27</v>
      </c>
      <c r="EA93" s="632">
        <v>0.2</v>
      </c>
      <c r="EB93" s="665">
        <v>0.02</v>
      </c>
      <c r="EC93" s="1483"/>
      <c r="ED93" s="141">
        <v>8.6</v>
      </c>
      <c r="EE93" s="667">
        <v>8.6999999999999993</v>
      </c>
      <c r="EF93" s="139">
        <v>0.02</v>
      </c>
      <c r="EG93" s="665">
        <v>0.02</v>
      </c>
      <c r="EH93" s="332">
        <v>9</v>
      </c>
      <c r="EI93" s="1125"/>
      <c r="EJ93" s="1125"/>
      <c r="EK93" s="333">
        <v>2</v>
      </c>
      <c r="EL93" s="353">
        <f t="shared" si="48"/>
        <v>10.43238536585366</v>
      </c>
      <c r="EM93" s="356">
        <f t="shared" si="52"/>
        <v>0.5608465608465607</v>
      </c>
      <c r="EN93" s="354">
        <f t="shared" si="53"/>
        <v>0.66666666666666674</v>
      </c>
      <c r="EO93" s="357"/>
      <c r="EP93" s="339">
        <f t="shared" si="55"/>
        <v>0.54010695187165769</v>
      </c>
      <c r="EQ93" s="1254"/>
    </row>
    <row r="94" spans="1:147" s="143" customFormat="1" ht="15" customHeight="1" x14ac:dyDescent="0.15">
      <c r="A94" s="105">
        <v>43918</v>
      </c>
      <c r="B94" s="335">
        <f>企业!B398</f>
        <v>3223</v>
      </c>
      <c r="C94" s="868">
        <v>7.05</v>
      </c>
      <c r="D94" s="652"/>
      <c r="E94" s="353"/>
      <c r="F94" s="928"/>
      <c r="G94" s="653">
        <v>0.5</v>
      </c>
      <c r="H94" s="136"/>
      <c r="I94" s="111"/>
      <c r="J94" s="144"/>
      <c r="K94" s="625"/>
      <c r="L94" s="113"/>
      <c r="M94" s="831"/>
      <c r="N94" s="826"/>
      <c r="O94" s="114"/>
      <c r="P94" s="392"/>
      <c r="Q94" s="114"/>
      <c r="R94" s="683"/>
      <c r="S94" s="607"/>
      <c r="T94" s="106">
        <v>3223</v>
      </c>
      <c r="U94" s="111">
        <v>7.64</v>
      </c>
      <c r="V94" s="112">
        <v>3880</v>
      </c>
      <c r="W94" s="115">
        <v>32</v>
      </c>
      <c r="X94" s="109">
        <v>100</v>
      </c>
      <c r="Y94" s="809"/>
      <c r="Z94" s="1238"/>
      <c r="AA94" s="116">
        <v>16.5</v>
      </c>
      <c r="AB94" s="117">
        <v>0.39</v>
      </c>
      <c r="AC94" s="109">
        <v>55</v>
      </c>
      <c r="AD94" s="118"/>
      <c r="AE94" s="114">
        <v>10</v>
      </c>
      <c r="AF94" s="801"/>
      <c r="AG94" s="692"/>
      <c r="AH94" s="344">
        <f t="shared" si="75"/>
        <v>0.21486666666666668</v>
      </c>
      <c r="AI94" s="741">
        <f t="shared" si="76"/>
        <v>4.2973333333333336E-2</v>
      </c>
      <c r="AJ94" s="1140"/>
      <c r="AK94" s="138"/>
      <c r="AL94" s="122"/>
      <c r="AM94" s="122"/>
      <c r="AN94" s="120"/>
      <c r="AO94" s="353">
        <f t="shared" si="92"/>
        <v>4.4405833074775058</v>
      </c>
      <c r="AP94" s="138">
        <v>7.52</v>
      </c>
      <c r="AQ94" s="121">
        <v>11.4</v>
      </c>
      <c r="AR94" s="353">
        <f t="shared" si="93"/>
        <v>1.1635122556624262</v>
      </c>
      <c r="AS94" s="776"/>
      <c r="AT94" s="353">
        <f t="shared" si="94"/>
        <v>2.3270245113248524</v>
      </c>
      <c r="AU94" s="117">
        <v>22.3</v>
      </c>
      <c r="AV94" s="111">
        <v>7.5</v>
      </c>
      <c r="AW94" s="118"/>
      <c r="AX94" s="118"/>
      <c r="AY94" s="340"/>
      <c r="AZ94" s="124">
        <v>0.56000000000000005</v>
      </c>
      <c r="BA94" s="608"/>
      <c r="BB94" s="360">
        <f t="shared" si="95"/>
        <v>0.87263419174681978</v>
      </c>
      <c r="BC94" s="1516">
        <v>544.66224125000008</v>
      </c>
      <c r="BD94" s="1529">
        <v>218</v>
      </c>
      <c r="BE94" s="1530">
        <f>1000*BD94*1.066/2/T94+1000*BC94*1.5/T94</f>
        <v>289.53998196556006</v>
      </c>
      <c r="BF94" s="1538">
        <f t="shared" si="82"/>
        <v>17.547877694882427</v>
      </c>
      <c r="BG94" s="1524"/>
      <c r="BH94" s="653">
        <f t="shared" si="96"/>
        <v>1.454390319578033</v>
      </c>
      <c r="BI94" s="353">
        <f t="shared" si="97"/>
        <v>0.98200434377908785</v>
      </c>
      <c r="BJ94" s="123">
        <v>7.62</v>
      </c>
      <c r="BK94" s="118"/>
      <c r="BL94" s="117">
        <v>26</v>
      </c>
      <c r="BM94" s="784">
        <f t="shared" si="83"/>
        <v>78</v>
      </c>
      <c r="BN94" s="117">
        <v>9.6</v>
      </c>
      <c r="BO94" s="117"/>
      <c r="BP94" s="117"/>
      <c r="BQ94" s="1220"/>
      <c r="BR94" s="131"/>
      <c r="BS94" s="131"/>
      <c r="BT94" s="131">
        <v>30</v>
      </c>
      <c r="BU94" s="132"/>
      <c r="BV94" s="364">
        <f t="shared" si="74"/>
        <v>11.240148929568726</v>
      </c>
      <c r="BW94" s="343">
        <f t="shared" si="63"/>
        <v>8.8966792723659156E-3</v>
      </c>
      <c r="BX94" s="340">
        <f t="shared" si="90"/>
        <v>8.8966792723659156E-3</v>
      </c>
      <c r="BY94" s="340">
        <f t="shared" si="49"/>
        <v>0.41818181818181821</v>
      </c>
      <c r="BZ94" s="1145">
        <f t="shared" si="50"/>
        <v>0.1875</v>
      </c>
      <c r="CA94" s="133">
        <v>2880</v>
      </c>
      <c r="CB94" s="114"/>
      <c r="CC94" s="126"/>
      <c r="CD94" s="353">
        <f t="shared" si="64"/>
        <v>0.82500775674837112</v>
      </c>
      <c r="CE94" s="108"/>
      <c r="CF94" s="353"/>
      <c r="CG94" s="134">
        <v>2491</v>
      </c>
      <c r="CH94" s="346">
        <f t="shared" si="77"/>
        <v>77.288240769469439</v>
      </c>
      <c r="CI94" s="117">
        <v>6</v>
      </c>
      <c r="CJ94" s="348">
        <f t="shared" si="65"/>
        <v>1.861619609059882</v>
      </c>
      <c r="CK94" s="123">
        <v>7.54</v>
      </c>
      <c r="CL94" s="117">
        <v>23.5</v>
      </c>
      <c r="CM94" s="109">
        <v>16</v>
      </c>
      <c r="CN94" s="109"/>
      <c r="CO94" s="109">
        <v>2</v>
      </c>
      <c r="CP94" s="131">
        <f t="shared" si="85"/>
        <v>324.39449999999999</v>
      </c>
      <c r="CQ94" s="1145">
        <f t="shared" si="91"/>
        <v>9.6153846153846145E-2</v>
      </c>
      <c r="CR94" s="1372">
        <f t="shared" si="78"/>
        <v>3223</v>
      </c>
      <c r="CS94" s="353">
        <f t="shared" si="66"/>
        <v>6.2848278001861617</v>
      </c>
      <c r="CT94" s="135">
        <v>22.4</v>
      </c>
      <c r="CU94" s="135"/>
      <c r="CV94" s="351">
        <f t="shared" si="45"/>
        <v>0.27999999999999997</v>
      </c>
      <c r="CW94" s="135">
        <v>140</v>
      </c>
      <c r="CX94" s="348">
        <f t="shared" si="87"/>
        <v>6.25</v>
      </c>
      <c r="CY94" s="352">
        <f t="shared" si="98"/>
        <v>166.80111697176545</v>
      </c>
      <c r="CZ94" s="123">
        <v>7.59</v>
      </c>
      <c r="DA94" s="117">
        <v>17.3</v>
      </c>
      <c r="DB94" s="340">
        <f t="shared" si="99"/>
        <v>0.26382978723404255</v>
      </c>
      <c r="DC94" s="109"/>
      <c r="DD94" s="610">
        <f t="shared" si="71"/>
        <v>8.4601905544616276</v>
      </c>
      <c r="DE94" s="353">
        <f t="shared" si="69"/>
        <v>9.3080980452994098</v>
      </c>
      <c r="DF94" s="842">
        <v>7.84</v>
      </c>
      <c r="DG94" s="117">
        <v>16.2</v>
      </c>
      <c r="DH94" s="838">
        <f t="shared" ref="DH94:DH100" si="101">DG94*3</f>
        <v>48.599999999999994</v>
      </c>
      <c r="DI94" s="338">
        <f t="shared" ref="DI94:DI100" si="102">1-DG94/DA94</f>
        <v>6.3583815028901869E-2</v>
      </c>
      <c r="DJ94" s="1155">
        <f t="shared" si="73"/>
        <v>0.31063829787234043</v>
      </c>
      <c r="DK94" s="1342">
        <f t="shared" si="70"/>
        <v>7.6164893594413448</v>
      </c>
      <c r="DL94" s="1292">
        <f t="shared" si="80"/>
        <v>0.49919999999999998</v>
      </c>
      <c r="DM94" s="1347"/>
      <c r="DN94" s="1350"/>
      <c r="DO94" s="134"/>
      <c r="DP94" s="1148"/>
      <c r="DQ94" s="133"/>
      <c r="DR94" s="134"/>
      <c r="DS94" s="770"/>
      <c r="DT94" s="137">
        <v>5151</v>
      </c>
      <c r="DU94" s="343">
        <v>7.34</v>
      </c>
      <c r="DV94" s="123">
        <v>7.85</v>
      </c>
      <c r="DW94" s="127"/>
      <c r="DX94" s="117">
        <v>16.3</v>
      </c>
      <c r="DY94" s="135">
        <v>48</v>
      </c>
      <c r="DZ94" s="671">
        <v>29</v>
      </c>
      <c r="EA94" s="632">
        <v>0.2</v>
      </c>
      <c r="EB94" s="665">
        <v>0.02</v>
      </c>
      <c r="EC94" s="1483"/>
      <c r="ED94" s="141">
        <v>8.6</v>
      </c>
      <c r="EE94" s="667">
        <v>10.1</v>
      </c>
      <c r="EF94" s="139">
        <v>0.02</v>
      </c>
      <c r="EG94" s="665">
        <v>0.02</v>
      </c>
      <c r="EH94" s="140">
        <v>10</v>
      </c>
      <c r="EI94" s="1118"/>
      <c r="EJ94" s="1118"/>
      <c r="EK94" s="142">
        <v>2</v>
      </c>
      <c r="EL94" s="353">
        <f t="shared" si="48"/>
        <v>12.735661929878995</v>
      </c>
      <c r="EM94" s="354">
        <f t="shared" si="52"/>
        <v>0.49062499999999998</v>
      </c>
      <c r="EN94" s="354">
        <f t="shared" si="53"/>
        <v>0.52</v>
      </c>
      <c r="EO94" s="357"/>
      <c r="EP94" s="339">
        <f t="shared" si="55"/>
        <v>0.47878787878787876</v>
      </c>
      <c r="EQ94" s="1254"/>
    </row>
    <row r="95" spans="1:147" s="188" customFormat="1" ht="15" customHeight="1" x14ac:dyDescent="0.15">
      <c r="A95" s="146">
        <v>43919</v>
      </c>
      <c r="B95" s="147">
        <f>企业!B399</f>
        <v>3432</v>
      </c>
      <c r="C95" s="869">
        <v>7.11</v>
      </c>
      <c r="D95" s="149"/>
      <c r="E95" s="150"/>
      <c r="F95" s="929"/>
      <c r="G95" s="651">
        <v>0.5</v>
      </c>
      <c r="H95" s="152"/>
      <c r="I95" s="153"/>
      <c r="J95" s="154"/>
      <c r="K95" s="626"/>
      <c r="L95" s="155"/>
      <c r="M95" s="832"/>
      <c r="N95" s="827"/>
      <c r="O95" s="156"/>
      <c r="P95" s="393"/>
      <c r="Q95" s="156"/>
      <c r="R95" s="684"/>
      <c r="S95" s="171"/>
      <c r="T95" s="147">
        <v>3432</v>
      </c>
      <c r="U95" s="153">
        <v>7.48</v>
      </c>
      <c r="V95" s="158">
        <v>3910</v>
      </c>
      <c r="W95" s="159">
        <v>41.2</v>
      </c>
      <c r="X95" s="151">
        <v>116</v>
      </c>
      <c r="Y95" s="811"/>
      <c r="Z95" s="1239"/>
      <c r="AA95" s="160">
        <v>20.5</v>
      </c>
      <c r="AB95" s="161">
        <v>0.43</v>
      </c>
      <c r="AC95" s="151">
        <v>27</v>
      </c>
      <c r="AD95" s="162"/>
      <c r="AE95" s="156">
        <v>10</v>
      </c>
      <c r="AF95" s="802"/>
      <c r="AG95" s="152"/>
      <c r="AH95" s="327">
        <f t="shared" si="75"/>
        <v>0.2288</v>
      </c>
      <c r="AI95" s="660">
        <f t="shared" si="76"/>
        <v>5.3081600000000007E-2</v>
      </c>
      <c r="AJ95" s="1141"/>
      <c r="AK95" s="148"/>
      <c r="AL95" s="167"/>
      <c r="AM95" s="167"/>
      <c r="AN95" s="165"/>
      <c r="AO95" s="150">
        <f t="shared" si="92"/>
        <v>4.1701631701631703</v>
      </c>
      <c r="AP95" s="148">
        <v>7.43</v>
      </c>
      <c r="AQ95" s="166">
        <v>9.6999999999999993</v>
      </c>
      <c r="AR95" s="150">
        <f t="shared" si="93"/>
        <v>1.0926573426573427</v>
      </c>
      <c r="AS95" s="778"/>
      <c r="AT95" s="150">
        <f t="shared" si="94"/>
        <v>2.1853146853146854</v>
      </c>
      <c r="AU95" s="161">
        <v>19.399999999999999</v>
      </c>
      <c r="AV95" s="153">
        <v>7.33</v>
      </c>
      <c r="AW95" s="162">
        <v>2354</v>
      </c>
      <c r="AX95" s="162"/>
      <c r="AY95" s="170"/>
      <c r="AZ95" s="170">
        <v>0.56000000000000005</v>
      </c>
      <c r="BA95" s="175">
        <f>1000*1000*AZ95/AW95</f>
        <v>237.892948173322</v>
      </c>
      <c r="BB95" s="172">
        <f t="shared" si="95"/>
        <v>0.81949300699300698</v>
      </c>
      <c r="BC95" s="1517"/>
      <c r="BD95" s="827">
        <v>802</v>
      </c>
      <c r="BE95" s="1530">
        <f t="shared" ref="BE95:BE158" si="103">1000*BD95*1.066/2/T95+1000*BC95*1.5/T95</f>
        <v>124.5530303030303</v>
      </c>
      <c r="BF95" s="1538">
        <f t="shared" si="82"/>
        <v>6.0757575757575752</v>
      </c>
      <c r="BG95" s="651"/>
      <c r="BH95" s="651">
        <f t="shared" si="96"/>
        <v>1.3658216783216783</v>
      </c>
      <c r="BI95" s="150">
        <f t="shared" si="97"/>
        <v>0.92220279720279719</v>
      </c>
      <c r="BJ95" s="168">
        <v>7.45</v>
      </c>
      <c r="BK95" s="162"/>
      <c r="BL95" s="161">
        <v>26.7</v>
      </c>
      <c r="BM95" s="785">
        <f t="shared" si="83"/>
        <v>80.099999999999994</v>
      </c>
      <c r="BN95" s="161">
        <v>9.6</v>
      </c>
      <c r="BO95" s="161"/>
      <c r="BP95" s="161"/>
      <c r="BQ95" s="1221"/>
      <c r="BR95" s="174"/>
      <c r="BS95" s="174"/>
      <c r="BT95" s="174">
        <v>21</v>
      </c>
      <c r="BU95" s="175"/>
      <c r="BV95" s="248">
        <f t="shared" si="74"/>
        <v>10.555652680652679</v>
      </c>
      <c r="BW95" s="168">
        <f t="shared" si="63"/>
        <v>1.0989372567422091E-2</v>
      </c>
      <c r="BX95" s="170">
        <f t="shared" si="90"/>
        <v>1.0989372567422091E-2</v>
      </c>
      <c r="BY95" s="170">
        <f t="shared" si="49"/>
        <v>0.53170731707317076</v>
      </c>
      <c r="BZ95" s="1146">
        <f t="shared" si="50"/>
        <v>0.3519417475728156</v>
      </c>
      <c r="CA95" s="177">
        <v>2880</v>
      </c>
      <c r="CB95" s="156"/>
      <c r="CC95" s="171"/>
      <c r="CD95" s="150">
        <f t="shared" si="64"/>
        <v>0.77476689976689972</v>
      </c>
      <c r="CE95" s="150"/>
      <c r="CF95" s="150"/>
      <c r="CG95" s="178">
        <v>2491</v>
      </c>
      <c r="CH95" s="390">
        <f t="shared" si="77"/>
        <v>72.581585081585075</v>
      </c>
      <c r="CI95" s="161">
        <v>6</v>
      </c>
      <c r="CJ95" s="161">
        <f t="shared" si="65"/>
        <v>1.7482517482517483</v>
      </c>
      <c r="CK95" s="168">
        <v>7.62</v>
      </c>
      <c r="CL95" s="161">
        <v>23.8</v>
      </c>
      <c r="CM95" s="151">
        <v>22</v>
      </c>
      <c r="CN95" s="151"/>
      <c r="CO95" s="151"/>
      <c r="CP95" s="131">
        <f t="shared" si="85"/>
        <v>281.52639999999997</v>
      </c>
      <c r="CQ95" s="1146">
        <f t="shared" si="91"/>
        <v>0.10861423220973776</v>
      </c>
      <c r="CR95" s="1372">
        <f t="shared" si="78"/>
        <v>3432</v>
      </c>
      <c r="CS95" s="150">
        <f t="shared" si="66"/>
        <v>5.9020979020979025</v>
      </c>
      <c r="CT95" s="180">
        <v>22.4</v>
      </c>
      <c r="CU95" s="180"/>
      <c r="CV95" s="307">
        <f t="shared" si="45"/>
        <v>0.27999999999999997</v>
      </c>
      <c r="CW95" s="180">
        <v>140</v>
      </c>
      <c r="CX95" s="161">
        <f t="shared" si="87"/>
        <v>6.25</v>
      </c>
      <c r="CY95" s="299">
        <f t="shared" si="98"/>
        <v>156.64335664335664</v>
      </c>
      <c r="CZ95" s="168">
        <v>7.75</v>
      </c>
      <c r="DA95" s="161">
        <v>17.3</v>
      </c>
      <c r="DB95" s="170">
        <f t="shared" si="99"/>
        <v>0.27310924369747897</v>
      </c>
      <c r="DC95" s="151"/>
      <c r="DD95" s="181">
        <f t="shared" si="71"/>
        <v>7.5782949512993047</v>
      </c>
      <c r="DE95" s="150">
        <f t="shared" si="69"/>
        <v>8.7412587412587417</v>
      </c>
      <c r="DF95" s="843">
        <v>7.72</v>
      </c>
      <c r="DG95" s="161">
        <v>16.399999999999999</v>
      </c>
      <c r="DH95" s="838">
        <f t="shared" si="101"/>
        <v>49.199999999999996</v>
      </c>
      <c r="DI95" s="338">
        <f t="shared" si="102"/>
        <v>5.2023121387283378E-2</v>
      </c>
      <c r="DJ95" s="1156">
        <f t="shared" si="73"/>
        <v>0.31092436974789928</v>
      </c>
      <c r="DK95" s="1343">
        <f t="shared" si="70"/>
        <v>7.0560070560070542</v>
      </c>
      <c r="DL95" s="1293">
        <f t="shared" si="80"/>
        <v>0.49919999999999998</v>
      </c>
      <c r="DM95" s="1293"/>
      <c r="DN95" s="178"/>
      <c r="DO95" s="178"/>
      <c r="DP95" s="1147"/>
      <c r="DQ95" s="177"/>
      <c r="DR95" s="178"/>
      <c r="DS95" s="756"/>
      <c r="DT95" s="157">
        <v>4691</v>
      </c>
      <c r="DU95" s="168">
        <v>7.39</v>
      </c>
      <c r="DV95" s="168">
        <v>7.81</v>
      </c>
      <c r="DW95" s="173"/>
      <c r="DX95" s="161">
        <v>16.5</v>
      </c>
      <c r="DY95" s="180">
        <v>44</v>
      </c>
      <c r="DZ95" s="698">
        <v>30</v>
      </c>
      <c r="EA95" s="633">
        <v>0.2</v>
      </c>
      <c r="EB95" s="182">
        <v>0.02</v>
      </c>
      <c r="EC95" s="1484"/>
      <c r="ED95" s="184">
        <v>9.6</v>
      </c>
      <c r="EE95" s="184">
        <v>10.6</v>
      </c>
      <c r="EF95" s="182">
        <v>2.8000000000000001E-2</v>
      </c>
      <c r="EG95" s="182">
        <v>0.02</v>
      </c>
      <c r="EH95" s="183">
        <v>10</v>
      </c>
      <c r="EI95" s="1119"/>
      <c r="EJ95" s="1119"/>
      <c r="EK95" s="185">
        <v>2</v>
      </c>
      <c r="EL95" s="150">
        <f t="shared" si="48"/>
        <v>11.961359440559439</v>
      </c>
      <c r="EM95" s="186">
        <f t="shared" si="52"/>
        <v>0.59951456310679618</v>
      </c>
      <c r="EN95" s="186">
        <f t="shared" si="53"/>
        <v>0.62068965517241381</v>
      </c>
      <c r="EO95" s="320"/>
      <c r="EP95" s="169">
        <f t="shared" si="55"/>
        <v>0.53170731707317076</v>
      </c>
      <c r="EQ95" s="1301"/>
    </row>
    <row r="96" spans="1:147" s="143" customFormat="1" ht="15" customHeight="1" x14ac:dyDescent="0.15">
      <c r="A96" s="105">
        <v>43920</v>
      </c>
      <c r="B96" s="335">
        <f>企业!B400</f>
        <v>3414</v>
      </c>
      <c r="C96" s="868">
        <v>7.01</v>
      </c>
      <c r="D96" s="652"/>
      <c r="E96" s="353"/>
      <c r="F96" s="928"/>
      <c r="G96" s="653">
        <v>0.5</v>
      </c>
      <c r="H96" s="136"/>
      <c r="I96" s="111"/>
      <c r="J96" s="144"/>
      <c r="K96" s="625"/>
      <c r="L96" s="113"/>
      <c r="M96" s="831"/>
      <c r="N96" s="826"/>
      <c r="O96" s="114"/>
      <c r="P96" s="392"/>
      <c r="Q96" s="114"/>
      <c r="R96" s="683"/>
      <c r="S96" s="607"/>
      <c r="T96" s="106">
        <v>3414</v>
      </c>
      <c r="U96" s="111">
        <v>7.44</v>
      </c>
      <c r="V96" s="112">
        <v>4160</v>
      </c>
      <c r="W96" s="115">
        <v>45.1</v>
      </c>
      <c r="X96" s="109">
        <v>132</v>
      </c>
      <c r="Y96" s="809"/>
      <c r="Z96" s="1238"/>
      <c r="AA96" s="116">
        <v>23.3</v>
      </c>
      <c r="AB96" s="117">
        <v>0.47</v>
      </c>
      <c r="AC96" s="109">
        <v>34</v>
      </c>
      <c r="AD96" s="118"/>
      <c r="AE96" s="114">
        <v>10</v>
      </c>
      <c r="AF96" s="801"/>
      <c r="AG96" s="692"/>
      <c r="AH96" s="344">
        <f t="shared" si="75"/>
        <v>0.2276</v>
      </c>
      <c r="AI96" s="741">
        <f t="shared" si="76"/>
        <v>6.0086400000000005E-2</v>
      </c>
      <c r="AJ96" s="1140"/>
      <c r="AK96" s="138"/>
      <c r="AL96" s="122"/>
      <c r="AM96" s="122"/>
      <c r="AN96" s="120"/>
      <c r="AO96" s="353">
        <f t="shared" si="92"/>
        <v>4.1921499707088463</v>
      </c>
      <c r="AP96" s="138">
        <v>7.51</v>
      </c>
      <c r="AQ96" s="121">
        <v>10.9</v>
      </c>
      <c r="AR96" s="353">
        <f t="shared" si="93"/>
        <v>1.0984182776801406</v>
      </c>
      <c r="AS96" s="776">
        <v>4.9000000000000004</v>
      </c>
      <c r="AT96" s="353">
        <f t="shared" si="94"/>
        <v>2.1968365553602811</v>
      </c>
      <c r="AU96" s="117">
        <v>18.8</v>
      </c>
      <c r="AV96" s="111">
        <v>7.45</v>
      </c>
      <c r="AW96" s="118"/>
      <c r="AX96" s="118"/>
      <c r="AY96" s="340"/>
      <c r="AZ96" s="124">
        <v>0.54</v>
      </c>
      <c r="BA96" s="608"/>
      <c r="BB96" s="360">
        <f t="shared" si="95"/>
        <v>0.82381370826010547</v>
      </c>
      <c r="BC96" s="1516"/>
      <c r="BD96" s="1529">
        <v>1404</v>
      </c>
      <c r="BE96" s="1530">
        <f t="shared" si="103"/>
        <v>219.19507908611598</v>
      </c>
      <c r="BF96" s="1538">
        <f t="shared" si="82"/>
        <v>9.4075141238676387</v>
      </c>
      <c r="BG96" s="1524"/>
      <c r="BH96" s="653">
        <f t="shared" si="96"/>
        <v>1.3730228471001757</v>
      </c>
      <c r="BI96" s="353">
        <f t="shared" si="97"/>
        <v>0.92706502636203869</v>
      </c>
      <c r="BJ96" s="123">
        <v>7.42</v>
      </c>
      <c r="BK96" s="118"/>
      <c r="BL96" s="117">
        <v>27.3</v>
      </c>
      <c r="BM96" s="784">
        <f t="shared" si="83"/>
        <v>81.900000000000006</v>
      </c>
      <c r="BN96" s="117">
        <v>9.1999999999999993</v>
      </c>
      <c r="BO96" s="117"/>
      <c r="BP96" s="117"/>
      <c r="BQ96" s="1220"/>
      <c r="BR96" s="131"/>
      <c r="BS96" s="131"/>
      <c r="BT96" s="131">
        <v>21</v>
      </c>
      <c r="BU96" s="132"/>
      <c r="BV96" s="364">
        <f t="shared" si="74"/>
        <v>10.611306385471588</v>
      </c>
      <c r="BW96" s="343">
        <f t="shared" si="63"/>
        <v>1.2439561652910812E-2</v>
      </c>
      <c r="BX96" s="340">
        <f t="shared" si="90"/>
        <v>1.2439561652910812E-2</v>
      </c>
      <c r="BY96" s="340">
        <f t="shared" si="49"/>
        <v>0.60515021459227469</v>
      </c>
      <c r="BZ96" s="1145">
        <f t="shared" si="50"/>
        <v>0.39467849223946783</v>
      </c>
      <c r="CA96" s="133">
        <v>2880</v>
      </c>
      <c r="CB96" s="114"/>
      <c r="CC96" s="126"/>
      <c r="CD96" s="353">
        <f t="shared" si="64"/>
        <v>0.77885178676039835</v>
      </c>
      <c r="CE96" s="108"/>
      <c r="CF96" s="353"/>
      <c r="CG96" s="134">
        <v>2491</v>
      </c>
      <c r="CH96" s="346">
        <f t="shared" si="77"/>
        <v>72.964264792032807</v>
      </c>
      <c r="CI96" s="117">
        <v>6</v>
      </c>
      <c r="CJ96" s="348">
        <f t="shared" si="65"/>
        <v>1.7574692442882249</v>
      </c>
      <c r="CK96" s="123">
        <v>7.37</v>
      </c>
      <c r="CL96" s="117">
        <v>26.6</v>
      </c>
      <c r="CM96" s="109">
        <v>14</v>
      </c>
      <c r="CN96" s="109"/>
      <c r="CO96" s="109"/>
      <c r="CP96" s="131">
        <f t="shared" si="85"/>
        <v>286.16740000000004</v>
      </c>
      <c r="CQ96" s="1145">
        <f t="shared" si="91"/>
        <v>2.5641025641025661E-2</v>
      </c>
      <c r="CR96" s="1372">
        <f t="shared" si="78"/>
        <v>3414</v>
      </c>
      <c r="CS96" s="353">
        <f t="shared" si="66"/>
        <v>5.9332161687170473</v>
      </c>
      <c r="CT96" s="135">
        <v>22.4</v>
      </c>
      <c r="CU96" s="135"/>
      <c r="CV96" s="351">
        <f t="shared" si="45"/>
        <v>0.27999999999999997</v>
      </c>
      <c r="CW96" s="135">
        <v>140</v>
      </c>
      <c r="CX96" s="348">
        <f t="shared" si="87"/>
        <v>6.25</v>
      </c>
      <c r="CY96" s="352">
        <f t="shared" si="98"/>
        <v>157.46924428822496</v>
      </c>
      <c r="CZ96" s="123">
        <v>7.64</v>
      </c>
      <c r="DA96" s="117">
        <v>17.600000000000001</v>
      </c>
      <c r="DB96" s="340">
        <f t="shared" si="99"/>
        <v>0.33834586466165412</v>
      </c>
      <c r="DC96" s="109"/>
      <c r="DD96" s="610">
        <f t="shared" si="71"/>
        <v>5.5020700310351129</v>
      </c>
      <c r="DE96" s="353">
        <f t="shared" si="69"/>
        <v>8.7873462214411244</v>
      </c>
      <c r="DF96" s="842">
        <v>7.77</v>
      </c>
      <c r="DG96" s="117">
        <v>17.100000000000001</v>
      </c>
      <c r="DH96" s="838">
        <f t="shared" si="101"/>
        <v>51.300000000000004</v>
      </c>
      <c r="DI96" s="338">
        <f t="shared" si="102"/>
        <v>2.8409090909090939E-2</v>
      </c>
      <c r="DJ96" s="1155">
        <f t="shared" si="73"/>
        <v>0.3571428571428571</v>
      </c>
      <c r="DK96" s="1342">
        <f t="shared" si="70"/>
        <v>5.5252366416921035</v>
      </c>
      <c r="DL96" s="1292">
        <f t="shared" si="80"/>
        <v>0.49919999999999998</v>
      </c>
      <c r="DM96" s="1347"/>
      <c r="DN96" s="1350"/>
      <c r="DO96" s="134"/>
      <c r="DP96" s="1148"/>
      <c r="DQ96" s="133"/>
      <c r="DR96" s="134"/>
      <c r="DS96" s="770"/>
      <c r="DT96" s="137">
        <v>4593</v>
      </c>
      <c r="DU96" s="343">
        <v>7.38</v>
      </c>
      <c r="DV96" s="123">
        <v>7.8</v>
      </c>
      <c r="DW96" s="127"/>
      <c r="DX96" s="117">
        <v>17.100000000000001</v>
      </c>
      <c r="DY96" s="135">
        <v>46</v>
      </c>
      <c r="DZ96" s="671">
        <v>27</v>
      </c>
      <c r="EA96" s="632">
        <v>0.2</v>
      </c>
      <c r="EB96" s="665">
        <v>0.02</v>
      </c>
      <c r="EC96" s="1483"/>
      <c r="ED96" s="141">
        <v>9.4</v>
      </c>
      <c r="EE96" s="667">
        <v>10.5</v>
      </c>
      <c r="EF96" s="139">
        <v>0.02</v>
      </c>
      <c r="EG96" s="665">
        <v>0.02</v>
      </c>
      <c r="EH96" s="140">
        <v>10</v>
      </c>
      <c r="EI96" s="1118"/>
      <c r="EJ96" s="1118"/>
      <c r="EK96" s="142">
        <v>2</v>
      </c>
      <c r="EL96" s="353">
        <f t="shared" si="48"/>
        <v>12.024314938488576</v>
      </c>
      <c r="EM96" s="354">
        <f t="shared" si="52"/>
        <v>0.62084257206208426</v>
      </c>
      <c r="EN96" s="354">
        <f t="shared" si="53"/>
        <v>0.65151515151515149</v>
      </c>
      <c r="EO96" s="357"/>
      <c r="EP96" s="339">
        <f t="shared" si="55"/>
        <v>0.59656652360515028</v>
      </c>
      <c r="EQ96" s="1254"/>
    </row>
    <row r="97" spans="1:147" s="143" customFormat="1" ht="15" customHeight="1" x14ac:dyDescent="0.15">
      <c r="A97" s="105">
        <v>43921</v>
      </c>
      <c r="B97" s="335">
        <f>企业!B401</f>
        <v>2149</v>
      </c>
      <c r="C97" s="868">
        <v>6.94</v>
      </c>
      <c r="D97" s="652"/>
      <c r="E97" s="353"/>
      <c r="F97" s="928"/>
      <c r="G97" s="653">
        <v>0.5</v>
      </c>
      <c r="H97" s="136"/>
      <c r="I97" s="111"/>
      <c r="J97" s="144"/>
      <c r="K97" s="625"/>
      <c r="L97" s="113"/>
      <c r="M97" s="831"/>
      <c r="N97" s="826"/>
      <c r="O97" s="114"/>
      <c r="P97" s="392"/>
      <c r="Q97" s="114"/>
      <c r="R97" s="683"/>
      <c r="S97" s="607"/>
      <c r="T97" s="106">
        <v>2149</v>
      </c>
      <c r="U97" s="111">
        <v>7.42</v>
      </c>
      <c r="V97" s="112">
        <v>4160</v>
      </c>
      <c r="W97" s="115">
        <v>38.1</v>
      </c>
      <c r="X97" s="109">
        <v>112</v>
      </c>
      <c r="Y97" s="809"/>
      <c r="Z97" s="1238"/>
      <c r="AA97" s="116">
        <v>22.8</v>
      </c>
      <c r="AB97" s="117">
        <v>0.47</v>
      </c>
      <c r="AC97" s="109">
        <v>25</v>
      </c>
      <c r="AD97" s="118"/>
      <c r="AE97" s="114">
        <v>20</v>
      </c>
      <c r="AF97" s="801"/>
      <c r="AG97" s="692"/>
      <c r="AH97" s="344">
        <f t="shared" si="75"/>
        <v>0.14326666666666665</v>
      </c>
      <c r="AI97" s="741">
        <f t="shared" si="76"/>
        <v>3.209173333333333E-2</v>
      </c>
      <c r="AJ97" s="1140"/>
      <c r="AK97" s="138"/>
      <c r="AL97" s="122"/>
      <c r="AM97" s="122"/>
      <c r="AN97" s="120"/>
      <c r="AO97" s="353">
        <f t="shared" si="92"/>
        <v>6.6598417868776174</v>
      </c>
      <c r="AP97" s="138">
        <v>7.43</v>
      </c>
      <c r="AQ97" s="121">
        <v>12</v>
      </c>
      <c r="AR97" s="353">
        <f t="shared" si="93"/>
        <v>1.7449976733364356</v>
      </c>
      <c r="AS97" s="776"/>
      <c r="AT97" s="353">
        <f t="shared" si="94"/>
        <v>3.4899953466728713</v>
      </c>
      <c r="AU97" s="117">
        <v>18.8</v>
      </c>
      <c r="AV97" s="111">
        <v>7.33</v>
      </c>
      <c r="AW97" s="118"/>
      <c r="AX97" s="118"/>
      <c r="AY97" s="340"/>
      <c r="AZ97" s="124">
        <v>0.51</v>
      </c>
      <c r="BA97" s="608"/>
      <c r="BB97" s="360">
        <f t="shared" si="95"/>
        <v>1.3087482550023266</v>
      </c>
      <c r="BC97" s="1516"/>
      <c r="BD97" s="1529">
        <v>1338</v>
      </c>
      <c r="BE97" s="1530">
        <f t="shared" si="103"/>
        <v>331.8538855281526</v>
      </c>
      <c r="BF97" s="1538">
        <f t="shared" si="82"/>
        <v>14.554994979304938</v>
      </c>
      <c r="BG97" s="1524"/>
      <c r="BH97" s="653">
        <f t="shared" si="96"/>
        <v>2.1812470916705444</v>
      </c>
      <c r="BI97" s="353">
        <f t="shared" si="97"/>
        <v>1.4727780362959515</v>
      </c>
      <c r="BJ97" s="123">
        <v>7.52</v>
      </c>
      <c r="BK97" s="118"/>
      <c r="BL97" s="117">
        <v>28.7</v>
      </c>
      <c r="BM97" s="784">
        <f t="shared" si="83"/>
        <v>86.1</v>
      </c>
      <c r="BN97" s="117">
        <v>10</v>
      </c>
      <c r="BO97" s="117"/>
      <c r="BP97" s="117"/>
      <c r="BQ97" s="1220"/>
      <c r="BR97" s="131"/>
      <c r="BS97" s="131"/>
      <c r="BT97" s="131">
        <v>22</v>
      </c>
      <c r="BU97" s="132">
        <v>16</v>
      </c>
      <c r="BV97" s="364">
        <f t="shared" si="74"/>
        <v>16.857608189855746</v>
      </c>
      <c r="BW97" s="343">
        <f t="shared" si="63"/>
        <v>6.6438843956165292E-3</v>
      </c>
      <c r="BX97" s="340">
        <f t="shared" si="90"/>
        <v>6.6438843956165292E-3</v>
      </c>
      <c r="BY97" s="340">
        <f t="shared" si="49"/>
        <v>0.56140350877192979</v>
      </c>
      <c r="BZ97" s="1145">
        <f t="shared" si="50"/>
        <v>0.24671916010498696</v>
      </c>
      <c r="CA97" s="133">
        <v>2880</v>
      </c>
      <c r="CB97" s="114"/>
      <c r="CC97" s="126"/>
      <c r="CD97" s="353">
        <f t="shared" si="64"/>
        <v>1.2373196835737552</v>
      </c>
      <c r="CE97" s="108"/>
      <c r="CF97" s="353"/>
      <c r="CG97" s="134">
        <v>2284</v>
      </c>
      <c r="CH97" s="346">
        <f t="shared" si="77"/>
        <v>106.28199162401117</v>
      </c>
      <c r="CI97" s="117">
        <v>6</v>
      </c>
      <c r="CJ97" s="348">
        <f t="shared" si="65"/>
        <v>2.7919962773382969</v>
      </c>
      <c r="CK97" s="123">
        <v>7.45</v>
      </c>
      <c r="CL97" s="117">
        <v>24.7</v>
      </c>
      <c r="CM97" s="109">
        <v>15</v>
      </c>
      <c r="CN97" s="109"/>
      <c r="CO97" s="109">
        <v>2</v>
      </c>
      <c r="CP97" s="131">
        <f t="shared" si="85"/>
        <v>275.23100000000005</v>
      </c>
      <c r="CQ97" s="1145">
        <f t="shared" si="91"/>
        <v>0.13937282229965153</v>
      </c>
      <c r="CR97" s="1372">
        <f t="shared" si="78"/>
        <v>2149</v>
      </c>
      <c r="CS97" s="353">
        <f t="shared" si="66"/>
        <v>9.4257794322940907</v>
      </c>
      <c r="CT97" s="135">
        <v>22.4</v>
      </c>
      <c r="CU97" s="135"/>
      <c r="CV97" s="351">
        <f t="shared" si="45"/>
        <v>0.27999999999999997</v>
      </c>
      <c r="CW97" s="135">
        <v>140</v>
      </c>
      <c r="CX97" s="348">
        <f t="shared" si="87"/>
        <v>6.25</v>
      </c>
      <c r="CY97" s="352">
        <f t="shared" si="98"/>
        <v>250.1628664495114</v>
      </c>
      <c r="CZ97" s="123">
        <v>7.52</v>
      </c>
      <c r="DA97" s="117">
        <v>17.100000000000001</v>
      </c>
      <c r="DB97" s="340">
        <f t="shared" si="99"/>
        <v>0.3076923076923076</v>
      </c>
      <c r="DC97" s="109"/>
      <c r="DD97" s="610">
        <f t="shared" si="71"/>
        <v>10.350995798142645</v>
      </c>
      <c r="DE97" s="353">
        <f t="shared" si="69"/>
        <v>13.959981386691485</v>
      </c>
      <c r="DF97" s="842">
        <v>7.71</v>
      </c>
      <c r="DG97" s="117">
        <v>16.7</v>
      </c>
      <c r="DH97" s="838">
        <f t="shared" si="101"/>
        <v>50.099999999999994</v>
      </c>
      <c r="DI97" s="338">
        <f t="shared" si="102"/>
        <v>2.3391812865497186E-2</v>
      </c>
      <c r="DJ97" s="1155">
        <f t="shared" si="73"/>
        <v>0.32388663967611342</v>
      </c>
      <c r="DK97" s="1342">
        <f t="shared" si="70"/>
        <v>10.423452768729641</v>
      </c>
      <c r="DL97" s="1292">
        <f t="shared" si="80"/>
        <v>0.49919999999999998</v>
      </c>
      <c r="DM97" s="1347"/>
      <c r="DN97" s="1350"/>
      <c r="DO97" s="134"/>
      <c r="DP97" s="1148"/>
      <c r="DQ97" s="133"/>
      <c r="DR97" s="134"/>
      <c r="DS97" s="770"/>
      <c r="DT97" s="137">
        <v>4418</v>
      </c>
      <c r="DU97" s="343">
        <v>7.39</v>
      </c>
      <c r="DV97" s="123">
        <v>7.75</v>
      </c>
      <c r="DW97" s="127"/>
      <c r="DX97" s="117">
        <v>17.600000000000001</v>
      </c>
      <c r="DY97" s="135">
        <v>48</v>
      </c>
      <c r="DZ97" s="671">
        <v>21</v>
      </c>
      <c r="EA97" s="632">
        <v>0.2</v>
      </c>
      <c r="EB97" s="665">
        <v>0.02</v>
      </c>
      <c r="EC97" s="1483"/>
      <c r="ED97" s="141">
        <v>8.9</v>
      </c>
      <c r="EE97" s="667">
        <v>10.1</v>
      </c>
      <c r="EF97" s="139">
        <v>2.4E-2</v>
      </c>
      <c r="EG97" s="665">
        <v>0.02</v>
      </c>
      <c r="EH97" s="140">
        <v>10</v>
      </c>
      <c r="EI97" s="1118"/>
      <c r="EJ97" s="1118"/>
      <c r="EK97" s="142">
        <v>4</v>
      </c>
      <c r="EL97" s="353">
        <f t="shared" si="48"/>
        <v>19.090134574220567</v>
      </c>
      <c r="EM97" s="354">
        <f t="shared" si="52"/>
        <v>0.53805774278215224</v>
      </c>
      <c r="EN97" s="354">
        <f t="shared" si="53"/>
        <v>0.5714285714285714</v>
      </c>
      <c r="EO97" s="357"/>
      <c r="EP97" s="339">
        <f t="shared" si="55"/>
        <v>0.60964912280701755</v>
      </c>
      <c r="EQ97" s="1254"/>
    </row>
    <row r="98" spans="1:147" s="143" customFormat="1" ht="15" customHeight="1" x14ac:dyDescent="0.15">
      <c r="A98" s="105">
        <v>43922</v>
      </c>
      <c r="B98" s="335">
        <f>企业!B402</f>
        <v>2127</v>
      </c>
      <c r="C98" s="868">
        <v>6.91</v>
      </c>
      <c r="D98" s="652"/>
      <c r="E98" s="353"/>
      <c r="F98" s="928"/>
      <c r="G98" s="653">
        <v>0.5</v>
      </c>
      <c r="H98" s="136"/>
      <c r="I98" s="111"/>
      <c r="J98" s="144"/>
      <c r="K98" s="625"/>
      <c r="L98" s="113"/>
      <c r="M98" s="831"/>
      <c r="N98" s="826"/>
      <c r="O98" s="114"/>
      <c r="P98" s="114"/>
      <c r="Q98" s="114"/>
      <c r="R98" s="683"/>
      <c r="S98" s="607"/>
      <c r="T98" s="106">
        <v>2127</v>
      </c>
      <c r="U98" s="111"/>
      <c r="V98" s="112"/>
      <c r="W98" s="115"/>
      <c r="X98" s="109"/>
      <c r="Y98" s="809"/>
      <c r="Z98" s="1238"/>
      <c r="AA98" s="116"/>
      <c r="AB98" s="117"/>
      <c r="AC98" s="109"/>
      <c r="AD98" s="118"/>
      <c r="AE98" s="114"/>
      <c r="AF98" s="801"/>
      <c r="AG98" s="692"/>
      <c r="AH98" s="344">
        <f t="shared" si="75"/>
        <v>0.14180000000000001</v>
      </c>
      <c r="AI98" s="741">
        <f t="shared" si="76"/>
        <v>0</v>
      </c>
      <c r="AJ98" s="1140"/>
      <c r="AK98" s="138"/>
      <c r="AL98" s="122"/>
      <c r="AM98" s="122"/>
      <c r="AN98" s="120"/>
      <c r="AO98" s="353">
        <f t="shared" si="92"/>
        <v>6.7287259050305597</v>
      </c>
      <c r="AP98" s="138"/>
      <c r="AQ98" s="121"/>
      <c r="AR98" s="353">
        <f t="shared" si="93"/>
        <v>1.7630465444287728</v>
      </c>
      <c r="AS98" s="776"/>
      <c r="AT98" s="353">
        <f t="shared" si="94"/>
        <v>3.5260930888575457</v>
      </c>
      <c r="AU98" s="117">
        <v>18.2</v>
      </c>
      <c r="AV98" s="111"/>
      <c r="AW98" s="118"/>
      <c r="AX98" s="118"/>
      <c r="AY98" s="340"/>
      <c r="AZ98" s="124"/>
      <c r="BA98" s="608"/>
      <c r="BB98" s="360">
        <f t="shared" si="95"/>
        <v>1.3222849083215797</v>
      </c>
      <c r="BC98" s="1516"/>
      <c r="BD98" s="1529">
        <v>501</v>
      </c>
      <c r="BE98" s="1530">
        <f t="shared" si="103"/>
        <v>125.5444287729196</v>
      </c>
      <c r="BF98" s="1538"/>
      <c r="BG98" s="1524"/>
      <c r="BH98" s="653">
        <f t="shared" si="96"/>
        <v>2.2038081805359662</v>
      </c>
      <c r="BI98" s="353">
        <f t="shared" si="97"/>
        <v>1.4880112834978843</v>
      </c>
      <c r="BJ98" s="123">
        <v>7.36</v>
      </c>
      <c r="BK98" s="118"/>
      <c r="BL98" s="117">
        <v>28.9</v>
      </c>
      <c r="BM98" s="784">
        <f t="shared" si="83"/>
        <v>86.699999999999989</v>
      </c>
      <c r="BN98" s="117">
        <v>9.6</v>
      </c>
      <c r="BO98" s="117"/>
      <c r="BP98" s="117"/>
      <c r="BQ98" s="1220"/>
      <c r="BR98" s="131"/>
      <c r="BS98" s="131"/>
      <c r="BT98" s="131">
        <v>14</v>
      </c>
      <c r="BU98" s="132"/>
      <c r="BV98" s="364">
        <f t="shared" si="74"/>
        <v>17.031969910672309</v>
      </c>
      <c r="BW98" s="343"/>
      <c r="BX98" s="340"/>
      <c r="BY98" s="340"/>
      <c r="BZ98" s="1145"/>
      <c r="CA98" s="133">
        <v>2880</v>
      </c>
      <c r="CB98" s="114"/>
      <c r="CC98" s="126"/>
      <c r="CD98" s="353">
        <f t="shared" si="64"/>
        <v>1.2501175364362953</v>
      </c>
      <c r="CE98" s="108"/>
      <c r="CF98" s="353"/>
      <c r="CG98" s="134">
        <v>1246</v>
      </c>
      <c r="CH98" s="346">
        <f t="shared" si="77"/>
        <v>58.580159849553361</v>
      </c>
      <c r="CI98" s="117">
        <v>6</v>
      </c>
      <c r="CJ98" s="348">
        <f t="shared" si="65"/>
        <v>2.8208744710860367</v>
      </c>
      <c r="CK98" s="123">
        <v>7.32</v>
      </c>
      <c r="CL98" s="117">
        <v>24.7</v>
      </c>
      <c r="CM98" s="109">
        <v>11</v>
      </c>
      <c r="CN98" s="109"/>
      <c r="CO98" s="109"/>
      <c r="CP98" s="131">
        <f t="shared" si="85"/>
        <v>163.78119999999998</v>
      </c>
      <c r="CQ98" s="1145">
        <f t="shared" si="91"/>
        <v>0.1453287197231834</v>
      </c>
      <c r="CR98" s="1372">
        <f t="shared" si="78"/>
        <v>2127</v>
      </c>
      <c r="CS98" s="353">
        <f t="shared" si="66"/>
        <v>9.5232722143864592</v>
      </c>
      <c r="CT98" s="135">
        <v>21.7</v>
      </c>
      <c r="CU98" s="135"/>
      <c r="CV98" s="351">
        <f t="shared" si="45"/>
        <v>0.27124999999999999</v>
      </c>
      <c r="CW98" s="135">
        <v>145</v>
      </c>
      <c r="CX98" s="348">
        <f t="shared" si="87"/>
        <v>6.6820276497695854</v>
      </c>
      <c r="CY98" s="352">
        <f t="shared" si="98"/>
        <v>244.85190409026799</v>
      </c>
      <c r="CZ98" s="123">
        <v>7.45</v>
      </c>
      <c r="DA98" s="117">
        <v>17.5</v>
      </c>
      <c r="DB98" s="340">
        <f t="shared" si="99"/>
        <v>0.291497975708502</v>
      </c>
      <c r="DC98" s="109"/>
      <c r="DD98" s="610">
        <f t="shared" si="71"/>
        <v>10.694090849505066</v>
      </c>
      <c r="DE98" s="353">
        <f t="shared" si="69"/>
        <v>14.104372355430183</v>
      </c>
      <c r="DF98" s="842">
        <v>7.52</v>
      </c>
      <c r="DG98" s="117">
        <v>16.7</v>
      </c>
      <c r="DH98" s="838">
        <f t="shared" si="101"/>
        <v>50.099999999999994</v>
      </c>
      <c r="DI98" s="338">
        <f t="shared" si="102"/>
        <v>4.5714285714285707E-2</v>
      </c>
      <c r="DJ98" s="1155">
        <f t="shared" si="73"/>
        <v>0.32388663967611342</v>
      </c>
      <c r="DK98" s="1342">
        <f t="shared" si="70"/>
        <v>10.202162670427834</v>
      </c>
      <c r="DL98" s="1292">
        <f t="shared" si="80"/>
        <v>0.49919999999999998</v>
      </c>
      <c r="DM98" s="1347"/>
      <c r="DN98" s="1350"/>
      <c r="DO98" s="134"/>
      <c r="DP98" s="1148"/>
      <c r="DQ98" s="133"/>
      <c r="DR98" s="134"/>
      <c r="DS98" s="770"/>
      <c r="DT98" s="137">
        <v>2645</v>
      </c>
      <c r="DU98" s="343">
        <v>7.47</v>
      </c>
      <c r="DV98" s="123">
        <v>7.6</v>
      </c>
      <c r="DW98" s="127"/>
      <c r="DX98" s="117">
        <v>15.6</v>
      </c>
      <c r="DY98" s="135"/>
      <c r="DZ98" s="671">
        <v>21</v>
      </c>
      <c r="EA98" s="632"/>
      <c r="EB98" s="665">
        <v>0.02</v>
      </c>
      <c r="EC98" s="1483"/>
      <c r="ED98" s="141">
        <v>8.9</v>
      </c>
      <c r="EE98" s="667">
        <v>9.6</v>
      </c>
      <c r="EF98" s="139"/>
      <c r="EG98" s="665">
        <v>0.02</v>
      </c>
      <c r="EH98" s="140">
        <v>10</v>
      </c>
      <c r="EI98" s="1118"/>
      <c r="EJ98" s="1118"/>
      <c r="EK98" s="142">
        <v>4</v>
      </c>
      <c r="EL98" s="353">
        <f t="shared" si="48"/>
        <v>19.287372637517631</v>
      </c>
      <c r="EM98" s="354"/>
      <c r="EN98" s="354"/>
      <c r="EO98" s="357"/>
      <c r="EP98" s="339"/>
      <c r="EQ98" s="1253" t="s">
        <v>116</v>
      </c>
    </row>
    <row r="99" spans="1:147" s="143" customFormat="1" ht="15" customHeight="1" x14ac:dyDescent="0.15">
      <c r="A99" s="105">
        <v>43923</v>
      </c>
      <c r="B99" s="335">
        <f>企业!B403</f>
        <v>4272</v>
      </c>
      <c r="C99" s="868">
        <v>6.88</v>
      </c>
      <c r="D99" s="652"/>
      <c r="E99" s="353"/>
      <c r="F99" s="928"/>
      <c r="G99" s="653">
        <v>0.5</v>
      </c>
      <c r="H99" s="136"/>
      <c r="I99" s="111">
        <v>3.96</v>
      </c>
      <c r="J99" s="144">
        <v>8610</v>
      </c>
      <c r="K99" s="625">
        <v>123</v>
      </c>
      <c r="L99" s="113">
        <v>369</v>
      </c>
      <c r="M99" s="831"/>
      <c r="N99" s="826">
        <v>247.4</v>
      </c>
      <c r="O99" s="114"/>
      <c r="P99" s="114"/>
      <c r="Q99" s="114">
        <v>32</v>
      </c>
      <c r="R99" s="683"/>
      <c r="S99" s="607"/>
      <c r="T99" s="106">
        <v>4272</v>
      </c>
      <c r="U99" s="111">
        <v>7.65</v>
      </c>
      <c r="V99" s="112">
        <v>4250</v>
      </c>
      <c r="W99" s="115">
        <v>38.700000000000003</v>
      </c>
      <c r="X99" s="109">
        <v>116</v>
      </c>
      <c r="Y99" s="809">
        <v>9.8000000000000007</v>
      </c>
      <c r="Z99" s="1238">
        <v>7.1</v>
      </c>
      <c r="AA99" s="116">
        <v>19.100000000000001</v>
      </c>
      <c r="AB99" s="117">
        <v>0.32</v>
      </c>
      <c r="AC99" s="109">
        <v>30</v>
      </c>
      <c r="AD99" s="118"/>
      <c r="AE99" s="114">
        <v>40</v>
      </c>
      <c r="AF99" s="801"/>
      <c r="AG99" s="692"/>
      <c r="AH99" s="344">
        <f t="shared" si="75"/>
        <v>0.2848</v>
      </c>
      <c r="AI99" s="741">
        <f t="shared" si="76"/>
        <v>6.6073599999999996E-2</v>
      </c>
      <c r="AJ99" s="1140"/>
      <c r="AK99" s="138"/>
      <c r="AL99" s="122"/>
      <c r="AM99" s="122"/>
      <c r="AN99" s="120"/>
      <c r="AO99" s="353">
        <f t="shared" si="92"/>
        <v>3.3501872659176031</v>
      </c>
      <c r="AP99" s="138">
        <v>7.35</v>
      </c>
      <c r="AQ99" s="121">
        <v>14.9</v>
      </c>
      <c r="AR99" s="353">
        <f t="shared" si="93"/>
        <v>0.8778089887640449</v>
      </c>
      <c r="AS99" s="776">
        <v>4.3</v>
      </c>
      <c r="AT99" s="353">
        <f t="shared" si="94"/>
        <v>1.7556179775280898</v>
      </c>
      <c r="AU99" s="117">
        <v>18</v>
      </c>
      <c r="AV99" s="111">
        <v>7.29</v>
      </c>
      <c r="AW99" s="118">
        <v>2687</v>
      </c>
      <c r="AX99" s="118"/>
      <c r="AY99" s="340"/>
      <c r="AZ99" s="124">
        <v>0.38</v>
      </c>
      <c r="BA99" s="608">
        <f>1000*1000*AZ99/AW99</f>
        <v>141.42165984369186</v>
      </c>
      <c r="BB99" s="360">
        <f t="shared" si="95"/>
        <v>0.6583567415730337</v>
      </c>
      <c r="BC99" s="1516"/>
      <c r="BD99" s="1529">
        <v>1370</v>
      </c>
      <c r="BE99" s="1530">
        <f t="shared" si="103"/>
        <v>170.92930711610487</v>
      </c>
      <c r="BF99" s="1538">
        <f t="shared" si="82"/>
        <v>8.9491783830421383</v>
      </c>
      <c r="BG99" s="1524">
        <v>4.9000000000000004</v>
      </c>
      <c r="BH99" s="653">
        <f t="shared" si="96"/>
        <v>1.0972612359550562</v>
      </c>
      <c r="BI99" s="353">
        <f t="shared" si="97"/>
        <v>0.7408707865168539</v>
      </c>
      <c r="BJ99" s="123">
        <v>7.65</v>
      </c>
      <c r="BK99" s="118"/>
      <c r="BL99" s="117">
        <v>28.2</v>
      </c>
      <c r="BM99" s="784">
        <f t="shared" si="83"/>
        <v>84.6</v>
      </c>
      <c r="BN99" s="117">
        <v>9.6</v>
      </c>
      <c r="BO99" s="117">
        <v>0.4</v>
      </c>
      <c r="BP99" s="117"/>
      <c r="BQ99" s="1220"/>
      <c r="BR99" s="131"/>
      <c r="BS99" s="131"/>
      <c r="BT99" s="131">
        <v>15</v>
      </c>
      <c r="BU99" s="132">
        <v>32</v>
      </c>
      <c r="BV99" s="364">
        <f t="shared" si="74"/>
        <v>8.480102996254681</v>
      </c>
      <c r="BW99" s="343">
        <f t="shared" ref="BW99:BW108" si="104">X99/1000/BV99</f>
        <v>1.3679079139868057E-2</v>
      </c>
      <c r="BX99" s="340">
        <f t="shared" si="90"/>
        <v>1.3679079139868057E-2</v>
      </c>
      <c r="BY99" s="340">
        <f t="shared" ref="BY99:BY107" si="105">1-BN99/AA99</f>
        <v>0.49738219895287961</v>
      </c>
      <c r="BZ99" s="1145">
        <f t="shared" ref="BZ99:BZ106" si="106">1-BL99/W99</f>
        <v>0.27131782945736438</v>
      </c>
      <c r="CA99" s="133">
        <v>2880</v>
      </c>
      <c r="CB99" s="114"/>
      <c r="CC99" s="126"/>
      <c r="CD99" s="353">
        <f t="shared" si="64"/>
        <v>0.62242509363295884</v>
      </c>
      <c r="CE99" s="108"/>
      <c r="CF99" s="353"/>
      <c r="CG99" s="134">
        <v>2080</v>
      </c>
      <c r="CH99" s="346">
        <f t="shared" si="77"/>
        <v>48.68913857677903</v>
      </c>
      <c r="CI99" s="117">
        <v>6</v>
      </c>
      <c r="CJ99" s="348">
        <f t="shared" si="65"/>
        <v>1.404494382022472</v>
      </c>
      <c r="CK99" s="123">
        <v>7.58</v>
      </c>
      <c r="CL99" s="117">
        <v>25.8</v>
      </c>
      <c r="CM99" s="109">
        <v>13</v>
      </c>
      <c r="CN99" s="109"/>
      <c r="CO99" s="109"/>
      <c r="CP99" s="131">
        <f t="shared" si="85"/>
        <v>253.30240000000001</v>
      </c>
      <c r="CQ99" s="1145">
        <f t="shared" si="91"/>
        <v>8.5106382978723305E-2</v>
      </c>
      <c r="CR99" s="1372">
        <f t="shared" si="78"/>
        <v>4272</v>
      </c>
      <c r="CS99" s="353">
        <f t="shared" si="66"/>
        <v>4.7415730337078648</v>
      </c>
      <c r="CT99" s="135">
        <v>14.5</v>
      </c>
      <c r="CU99" s="135"/>
      <c r="CV99" s="351">
        <f t="shared" si="45"/>
        <v>0.18124999999999999</v>
      </c>
      <c r="CW99" s="135">
        <v>120</v>
      </c>
      <c r="CX99" s="348">
        <f t="shared" si="87"/>
        <v>8.2758620689655178</v>
      </c>
      <c r="CY99" s="352">
        <f t="shared" si="98"/>
        <v>81.460674157303373</v>
      </c>
      <c r="CZ99" s="123">
        <v>7.43</v>
      </c>
      <c r="DA99" s="117">
        <v>17.7</v>
      </c>
      <c r="DB99" s="340">
        <f t="shared" si="99"/>
        <v>0.31395348837209308</v>
      </c>
      <c r="DC99" s="109"/>
      <c r="DD99" s="610">
        <f t="shared" si="71"/>
        <v>3.1625387901740565</v>
      </c>
      <c r="DE99" s="353">
        <f t="shared" si="69"/>
        <v>7.0224719101123592</v>
      </c>
      <c r="DF99" s="842">
        <v>7.61</v>
      </c>
      <c r="DG99" s="117">
        <v>16.8</v>
      </c>
      <c r="DH99" s="838">
        <f t="shared" si="101"/>
        <v>50.400000000000006</v>
      </c>
      <c r="DI99" s="338">
        <f t="shared" si="102"/>
        <v>5.084745762711862E-2</v>
      </c>
      <c r="DJ99" s="1155">
        <f t="shared" si="73"/>
        <v>0.34883720930232553</v>
      </c>
      <c r="DK99" s="1342">
        <f t="shared" si="70"/>
        <v>3.0170620058260504</v>
      </c>
      <c r="DL99" s="1292">
        <f t="shared" si="80"/>
        <v>0.49919999999999998</v>
      </c>
      <c r="DM99" s="1347"/>
      <c r="DN99" s="1350"/>
      <c r="DO99" s="134"/>
      <c r="DP99" s="1148"/>
      <c r="DQ99" s="133"/>
      <c r="DR99" s="134"/>
      <c r="DS99" s="770"/>
      <c r="DT99" s="137">
        <v>4251</v>
      </c>
      <c r="DU99" s="343">
        <v>7.34</v>
      </c>
      <c r="DV99" s="123">
        <v>7.64</v>
      </c>
      <c r="DW99" s="127"/>
      <c r="DX99" s="117">
        <v>16.3</v>
      </c>
      <c r="DY99" s="135">
        <v>41.8</v>
      </c>
      <c r="DZ99" s="671">
        <v>22</v>
      </c>
      <c r="EA99" s="632">
        <v>0.2</v>
      </c>
      <c r="EB99" s="665">
        <v>0.02</v>
      </c>
      <c r="EC99" s="1483">
        <v>4.3</v>
      </c>
      <c r="ED99" s="141">
        <v>8.9</v>
      </c>
      <c r="EE99" s="667">
        <v>9.3000000000000007</v>
      </c>
      <c r="EF99" s="139">
        <v>0.02</v>
      </c>
      <c r="EG99" s="665">
        <v>0.02</v>
      </c>
      <c r="EH99" s="140">
        <v>10</v>
      </c>
      <c r="EI99" s="1118"/>
      <c r="EJ99" s="1118"/>
      <c r="EK99" s="142">
        <v>4</v>
      </c>
      <c r="EL99" s="353">
        <f t="shared" si="48"/>
        <v>9.6134966292134809</v>
      </c>
      <c r="EM99" s="354">
        <f t="shared" ref="EM99:EN105" si="107">1-DX99/W99</f>
        <v>0.57881136950904399</v>
      </c>
      <c r="EN99" s="354">
        <f t="shared" si="107"/>
        <v>0.6396551724137931</v>
      </c>
      <c r="EO99" s="357">
        <f t="shared" ref="EO99:EO162" si="108">1-EA99/Y99</f>
        <v>0.97959183673469385</v>
      </c>
      <c r="EP99" s="339">
        <f t="shared" ref="EP99:EP108" si="109">1-ED99/AA99</f>
        <v>0.53403141361256545</v>
      </c>
      <c r="EQ99" s="1254" t="s">
        <v>149</v>
      </c>
    </row>
    <row r="100" spans="1:147" s="143" customFormat="1" ht="15" customHeight="1" x14ac:dyDescent="0.15">
      <c r="A100" s="105">
        <v>43924</v>
      </c>
      <c r="B100" s="335">
        <f>企业!B404</f>
        <v>3029</v>
      </c>
      <c r="C100" s="868">
        <v>6.84</v>
      </c>
      <c r="D100" s="652"/>
      <c r="E100" s="353"/>
      <c r="F100" s="928"/>
      <c r="G100" s="653">
        <v>0.5</v>
      </c>
      <c r="H100" s="136"/>
      <c r="I100" s="111"/>
      <c r="J100" s="144"/>
      <c r="K100" s="625"/>
      <c r="L100" s="113"/>
      <c r="M100" s="831"/>
      <c r="N100" s="826"/>
      <c r="O100" s="114"/>
      <c r="P100" s="114"/>
      <c r="Q100" s="114"/>
      <c r="R100" s="683"/>
      <c r="S100" s="607"/>
      <c r="T100" s="106">
        <v>3029</v>
      </c>
      <c r="U100" s="111">
        <v>7.34</v>
      </c>
      <c r="V100" s="112">
        <v>4350</v>
      </c>
      <c r="W100" s="115">
        <v>36.6</v>
      </c>
      <c r="X100" s="109">
        <v>103.4</v>
      </c>
      <c r="Y100" s="809">
        <v>9</v>
      </c>
      <c r="Z100" s="1238"/>
      <c r="AA100" s="116">
        <v>23.2</v>
      </c>
      <c r="AB100" s="117">
        <v>0.32</v>
      </c>
      <c r="AC100" s="109">
        <v>27</v>
      </c>
      <c r="AD100" s="118"/>
      <c r="AE100" s="114">
        <v>40</v>
      </c>
      <c r="AF100" s="801"/>
      <c r="AG100" s="692"/>
      <c r="AH100" s="344">
        <f t="shared" si="75"/>
        <v>0.20193333333333333</v>
      </c>
      <c r="AI100" s="741">
        <f t="shared" si="76"/>
        <v>4.175981333333334E-2</v>
      </c>
      <c r="AJ100" s="1140"/>
      <c r="AK100" s="138"/>
      <c r="AL100" s="122"/>
      <c r="AM100" s="122"/>
      <c r="AN100" s="120"/>
      <c r="AO100" s="353">
        <f t="shared" si="92"/>
        <v>4.7249917464509741</v>
      </c>
      <c r="AP100" s="138">
        <v>7.23</v>
      </c>
      <c r="AQ100" s="121">
        <v>17.100000000000001</v>
      </c>
      <c r="AR100" s="353">
        <f t="shared" si="93"/>
        <v>1.2380323539121822</v>
      </c>
      <c r="AS100" s="776"/>
      <c r="AT100" s="353">
        <f t="shared" si="94"/>
        <v>2.4760647078243645</v>
      </c>
      <c r="AU100" s="117">
        <v>17.7</v>
      </c>
      <c r="AV100" s="111">
        <v>7.2</v>
      </c>
      <c r="AW100" s="118"/>
      <c r="AX100" s="118"/>
      <c r="AY100" s="340"/>
      <c r="AZ100" s="124">
        <v>0.47</v>
      </c>
      <c r="BA100" s="608"/>
      <c r="BB100" s="360">
        <f t="shared" si="95"/>
        <v>0.92852426543413669</v>
      </c>
      <c r="BC100" s="1516"/>
      <c r="BD100" s="1529">
        <v>869</v>
      </c>
      <c r="BE100" s="1530">
        <f t="shared" si="103"/>
        <v>152.91416309012877</v>
      </c>
      <c r="BF100" s="1538">
        <f t="shared" si="82"/>
        <v>6.5911277194021025</v>
      </c>
      <c r="BG100" s="1524"/>
      <c r="BH100" s="653">
        <f t="shared" si="96"/>
        <v>1.5475404423902277</v>
      </c>
      <c r="BI100" s="353">
        <f t="shared" si="97"/>
        <v>1.0448993067018819</v>
      </c>
      <c r="BJ100" s="123">
        <v>7.41</v>
      </c>
      <c r="BK100" s="118"/>
      <c r="BL100" s="117">
        <v>29.7</v>
      </c>
      <c r="BM100" s="784">
        <f t="shared" si="83"/>
        <v>89.1</v>
      </c>
      <c r="BN100" s="117">
        <v>10.199999999999999</v>
      </c>
      <c r="BO100" s="117">
        <v>0.4</v>
      </c>
      <c r="BP100" s="117"/>
      <c r="BQ100" s="1220"/>
      <c r="BR100" s="131"/>
      <c r="BS100" s="131"/>
      <c r="BT100" s="131">
        <v>15</v>
      </c>
      <c r="BU100" s="132">
        <v>20</v>
      </c>
      <c r="BV100" s="364">
        <f t="shared" si="74"/>
        <v>11.960052822713767</v>
      </c>
      <c r="BW100" s="343">
        <f t="shared" si="104"/>
        <v>8.645446766224087E-3</v>
      </c>
      <c r="BX100" s="340">
        <f t="shared" si="90"/>
        <v>8.645446766224087E-3</v>
      </c>
      <c r="BY100" s="340">
        <f t="shared" si="105"/>
        <v>0.56034482758620685</v>
      </c>
      <c r="BZ100" s="1145">
        <f t="shared" si="106"/>
        <v>0.18852459016393452</v>
      </c>
      <c r="CA100" s="133">
        <v>2880</v>
      </c>
      <c r="CB100" s="114"/>
      <c r="CC100" s="126"/>
      <c r="CD100" s="353">
        <f t="shared" si="64"/>
        <v>0.87784747441399802</v>
      </c>
      <c r="CE100" s="108"/>
      <c r="CF100" s="353"/>
      <c r="CG100" s="134">
        <v>2280</v>
      </c>
      <c r="CH100" s="346">
        <f t="shared" si="77"/>
        <v>75.272367117860682</v>
      </c>
      <c r="CI100" s="117">
        <v>6</v>
      </c>
      <c r="CJ100" s="348">
        <f t="shared" si="65"/>
        <v>1.9808517662594916</v>
      </c>
      <c r="CK100" s="123">
        <v>7.39</v>
      </c>
      <c r="CL100" s="117">
        <v>24.2</v>
      </c>
      <c r="CM100" s="109">
        <v>13</v>
      </c>
      <c r="CN100" s="109"/>
      <c r="CO100" s="109"/>
      <c r="CP100" s="131">
        <f t="shared" si="85"/>
        <v>290.03649999999999</v>
      </c>
      <c r="CQ100" s="1145">
        <f t="shared" si="91"/>
        <v>0.18518518518518523</v>
      </c>
      <c r="CR100" s="1372">
        <f t="shared" si="78"/>
        <v>3029</v>
      </c>
      <c r="CS100" s="353">
        <f t="shared" si="66"/>
        <v>6.6873555628920434</v>
      </c>
      <c r="CT100" s="135">
        <v>14.5</v>
      </c>
      <c r="CU100" s="135"/>
      <c r="CV100" s="351">
        <f t="shared" si="45"/>
        <v>0.18124999999999999</v>
      </c>
      <c r="CW100" s="135">
        <v>120</v>
      </c>
      <c r="CX100" s="348">
        <f t="shared" si="87"/>
        <v>8.2758620689655178</v>
      </c>
      <c r="CY100" s="352">
        <f t="shared" si="98"/>
        <v>114.88940244305051</v>
      </c>
      <c r="CZ100" s="123">
        <v>7.43</v>
      </c>
      <c r="DA100" s="117">
        <v>19.100000000000001</v>
      </c>
      <c r="DB100" s="340">
        <f t="shared" si="99"/>
        <v>0.21074380165289247</v>
      </c>
      <c r="DC100" s="109"/>
      <c r="DD100" s="610">
        <f t="shared" si="71"/>
        <v>7.0840672365920927</v>
      </c>
      <c r="DE100" s="353">
        <f t="shared" si="69"/>
        <v>9.904258831297458</v>
      </c>
      <c r="DF100" s="842">
        <v>7.46</v>
      </c>
      <c r="DG100" s="117">
        <v>17.100000000000001</v>
      </c>
      <c r="DH100" s="838">
        <f t="shared" si="101"/>
        <v>51.300000000000004</v>
      </c>
      <c r="DI100" s="338">
        <f t="shared" si="102"/>
        <v>0.10471204188481675</v>
      </c>
      <c r="DJ100" s="1155">
        <f t="shared" si="73"/>
        <v>0.29338842975206603</v>
      </c>
      <c r="DK100" s="1342">
        <f t="shared" si="70"/>
        <v>5.3938686592981471</v>
      </c>
      <c r="DL100" s="1292">
        <f t="shared" si="80"/>
        <v>0.49919999999999998</v>
      </c>
      <c r="DM100" s="1347"/>
      <c r="DN100" s="1350"/>
      <c r="DO100" s="134"/>
      <c r="DP100" s="1148"/>
      <c r="DQ100" s="133"/>
      <c r="DR100" s="134"/>
      <c r="DS100" s="770"/>
      <c r="DT100" s="137">
        <v>3980</v>
      </c>
      <c r="DU100" s="343">
        <v>7.25</v>
      </c>
      <c r="DV100" s="123">
        <v>7.61</v>
      </c>
      <c r="DW100" s="127"/>
      <c r="DX100" s="117">
        <v>16.8</v>
      </c>
      <c r="DY100" s="135">
        <v>47.7</v>
      </c>
      <c r="DZ100" s="671">
        <v>28</v>
      </c>
      <c r="EA100" s="632">
        <v>0.3</v>
      </c>
      <c r="EB100" s="665">
        <v>0.02</v>
      </c>
      <c r="EC100" s="1483"/>
      <c r="ED100" s="141">
        <v>9</v>
      </c>
      <c r="EE100" s="667">
        <v>9.6999999999999993</v>
      </c>
      <c r="EF100" s="139">
        <v>2.7E-2</v>
      </c>
      <c r="EG100" s="665">
        <v>0.03</v>
      </c>
      <c r="EH100" s="140">
        <v>10</v>
      </c>
      <c r="EI100" s="1118"/>
      <c r="EJ100" s="1118"/>
      <c r="EK100" s="142">
        <v>4</v>
      </c>
      <c r="EL100" s="353">
        <f t="shared" si="48"/>
        <v>13.550017563552327</v>
      </c>
      <c r="EM100" s="354">
        <f t="shared" si="107"/>
        <v>0.54098360655737698</v>
      </c>
      <c r="EN100" s="354">
        <f t="shared" si="107"/>
        <v>0.53868471953578334</v>
      </c>
      <c r="EO100" s="357">
        <f t="shared" si="108"/>
        <v>0.96666666666666667</v>
      </c>
      <c r="EP100" s="339">
        <f t="shared" si="109"/>
        <v>0.61206896551724133</v>
      </c>
      <c r="EQ100" s="1254" t="s">
        <v>149</v>
      </c>
    </row>
    <row r="101" spans="1:147" s="143" customFormat="1" ht="15" customHeight="1" x14ac:dyDescent="0.15">
      <c r="A101" s="105">
        <v>43925</v>
      </c>
      <c r="B101" s="335">
        <f>企业!B405</f>
        <v>4476</v>
      </c>
      <c r="C101" s="868">
        <v>7.08</v>
      </c>
      <c r="D101" s="652"/>
      <c r="E101" s="353"/>
      <c r="F101" s="928"/>
      <c r="G101" s="653">
        <v>0.5</v>
      </c>
      <c r="H101" s="136"/>
      <c r="I101" s="111"/>
      <c r="J101" s="144"/>
      <c r="K101" s="625"/>
      <c r="L101" s="113"/>
      <c r="M101" s="831"/>
      <c r="N101" s="826"/>
      <c r="O101" s="114"/>
      <c r="P101" s="114"/>
      <c r="Q101" s="114"/>
      <c r="R101" s="683"/>
      <c r="S101" s="607"/>
      <c r="T101" s="106">
        <v>4476</v>
      </c>
      <c r="U101" s="111">
        <v>7.38</v>
      </c>
      <c r="V101" s="112">
        <v>4310</v>
      </c>
      <c r="W101" s="115">
        <v>42.3</v>
      </c>
      <c r="X101" s="109">
        <v>124</v>
      </c>
      <c r="Y101" s="809">
        <v>9</v>
      </c>
      <c r="Z101" s="1238">
        <v>8.8000000000000007</v>
      </c>
      <c r="AA101" s="116">
        <v>26.9</v>
      </c>
      <c r="AB101" s="117">
        <v>0.45</v>
      </c>
      <c r="AC101" s="109">
        <v>31</v>
      </c>
      <c r="AD101" s="118"/>
      <c r="AE101" s="114">
        <v>40</v>
      </c>
      <c r="AF101" s="801"/>
      <c r="AG101" s="692"/>
      <c r="AH101" s="344">
        <f t="shared" si="75"/>
        <v>0.2984</v>
      </c>
      <c r="AI101" s="741">
        <f t="shared" si="76"/>
        <v>7.4003200000000005E-2</v>
      </c>
      <c r="AJ101" s="1140"/>
      <c r="AK101" s="138"/>
      <c r="AL101" s="122"/>
      <c r="AM101" s="122"/>
      <c r="AN101" s="120"/>
      <c r="AO101" s="353">
        <f t="shared" si="92"/>
        <v>3.1974977658623773</v>
      </c>
      <c r="AP101" s="138">
        <v>7.35</v>
      </c>
      <c r="AQ101" s="121">
        <v>16.100000000000001</v>
      </c>
      <c r="AR101" s="353">
        <f t="shared" si="93"/>
        <v>0.83780160857908847</v>
      </c>
      <c r="AS101" s="776">
        <v>4.8</v>
      </c>
      <c r="AT101" s="353">
        <f t="shared" si="94"/>
        <v>1.6756032171581769</v>
      </c>
      <c r="AU101" s="117">
        <v>18.100000000000001</v>
      </c>
      <c r="AV101" s="111">
        <v>7.37</v>
      </c>
      <c r="AW101" s="118"/>
      <c r="AX101" s="118"/>
      <c r="AY101" s="340"/>
      <c r="AZ101" s="124">
        <v>0.49</v>
      </c>
      <c r="BA101" s="608"/>
      <c r="BB101" s="360">
        <f t="shared" si="95"/>
        <v>0.6283512064343163</v>
      </c>
      <c r="BC101" s="1516"/>
      <c r="BD101" s="1529">
        <v>1537</v>
      </c>
      <c r="BE101" s="1530">
        <f t="shared" si="103"/>
        <v>183.02524575513851</v>
      </c>
      <c r="BF101" s="1538">
        <f t="shared" si="82"/>
        <v>6.8039124816036622</v>
      </c>
      <c r="BG101" s="1524"/>
      <c r="BH101" s="653">
        <f t="shared" si="96"/>
        <v>1.0472520107238605</v>
      </c>
      <c r="BI101" s="353">
        <f t="shared" si="97"/>
        <v>0.70710455764075064</v>
      </c>
      <c r="BJ101" s="123">
        <v>7.46</v>
      </c>
      <c r="BK101" s="118"/>
      <c r="BL101" s="117">
        <v>28.3</v>
      </c>
      <c r="BM101" s="784">
        <f t="shared" si="83"/>
        <v>84.9</v>
      </c>
      <c r="BN101" s="117">
        <v>9.6</v>
      </c>
      <c r="BO101" s="117">
        <v>1.2</v>
      </c>
      <c r="BP101" s="117">
        <v>4.3</v>
      </c>
      <c r="BQ101" s="1220"/>
      <c r="BR101" s="131"/>
      <c r="BS101" s="131"/>
      <c r="BT101" s="131">
        <v>11</v>
      </c>
      <c r="BU101" s="132"/>
      <c r="BV101" s="364">
        <f t="shared" si="74"/>
        <v>8.0936103663985701</v>
      </c>
      <c r="BW101" s="343">
        <f t="shared" si="104"/>
        <v>1.5320727634085075E-2</v>
      </c>
      <c r="BX101" s="340">
        <f t="shared" si="90"/>
        <v>1.5320727634085075E-2</v>
      </c>
      <c r="BY101" s="340">
        <f t="shared" si="105"/>
        <v>0.64312267657992561</v>
      </c>
      <c r="BZ101" s="1145">
        <f t="shared" si="106"/>
        <v>0.33096926713947983</v>
      </c>
      <c r="CA101" s="133">
        <v>2880</v>
      </c>
      <c r="CB101" s="114"/>
      <c r="CC101" s="126"/>
      <c r="CD101" s="353">
        <f t="shared" si="64"/>
        <v>0.59405719392314571</v>
      </c>
      <c r="CE101" s="108"/>
      <c r="CF101" s="353"/>
      <c r="CG101" s="134">
        <v>2080</v>
      </c>
      <c r="CH101" s="346">
        <f t="shared" si="77"/>
        <v>46.470062555853438</v>
      </c>
      <c r="CI101" s="117">
        <v>6</v>
      </c>
      <c r="CJ101" s="348">
        <f t="shared" si="65"/>
        <v>1.3404825737265416</v>
      </c>
      <c r="CK101" s="123">
        <v>7.42</v>
      </c>
      <c r="CL101" s="117">
        <v>24.3</v>
      </c>
      <c r="CM101" s="109">
        <v>13</v>
      </c>
      <c r="CN101" s="109"/>
      <c r="CO101" s="109"/>
      <c r="CP101" s="131">
        <f t="shared" si="85"/>
        <v>258.76</v>
      </c>
      <c r="CQ101" s="1145">
        <f t="shared" si="91"/>
        <v>0.14134275618374559</v>
      </c>
      <c r="CR101" s="1372">
        <f t="shared" si="78"/>
        <v>4476</v>
      </c>
      <c r="CS101" s="353">
        <f t="shared" si="66"/>
        <v>4.5254691689008046</v>
      </c>
      <c r="CT101" s="135">
        <v>19.600000000000001</v>
      </c>
      <c r="CU101" s="135"/>
      <c r="CV101" s="351">
        <f t="shared" ref="CV101:CV165" si="110">CT101/80</f>
        <v>0.24500000000000002</v>
      </c>
      <c r="CW101" s="135">
        <v>140</v>
      </c>
      <c r="CX101" s="348">
        <f t="shared" si="87"/>
        <v>7.1428571428571423</v>
      </c>
      <c r="CY101" s="352">
        <f t="shared" si="98"/>
        <v>105.09383378016086</v>
      </c>
      <c r="CZ101" s="123"/>
      <c r="DA101" s="117"/>
      <c r="DB101" s="340"/>
      <c r="DC101" s="109"/>
      <c r="DD101" s="610">
        <f t="shared" si="71"/>
        <v>1.3600154486652802</v>
      </c>
      <c r="DE101" s="353">
        <f t="shared" si="69"/>
        <v>6.7024128686327078</v>
      </c>
      <c r="DF101" s="842"/>
      <c r="DG101" s="117"/>
      <c r="DH101" s="838"/>
      <c r="DI101" s="338"/>
      <c r="DJ101" s="1155">
        <f t="shared" si="73"/>
        <v>1</v>
      </c>
      <c r="DK101" s="1342">
        <f t="shared" si="70"/>
        <v>1.4416163755851972</v>
      </c>
      <c r="DL101" s="1292">
        <f t="shared" si="80"/>
        <v>0.49919999999999998</v>
      </c>
      <c r="DM101" s="1347"/>
      <c r="DN101" s="1350"/>
      <c r="DO101" s="134"/>
      <c r="DP101" s="1148"/>
      <c r="DQ101" s="133"/>
      <c r="DR101" s="134"/>
      <c r="DS101" s="770"/>
      <c r="DT101" s="137">
        <v>5389</v>
      </c>
      <c r="DU101" s="343">
        <v>7.21</v>
      </c>
      <c r="DV101" s="123">
        <v>7.62</v>
      </c>
      <c r="DW101" s="127"/>
      <c r="DX101" s="117">
        <v>18.7</v>
      </c>
      <c r="DY101" s="135">
        <v>50</v>
      </c>
      <c r="DZ101" s="671">
        <v>20</v>
      </c>
      <c r="EA101" s="632">
        <v>0.2</v>
      </c>
      <c r="EB101" s="665">
        <v>0.02</v>
      </c>
      <c r="EC101" s="1483">
        <v>3.5</v>
      </c>
      <c r="ED101" s="141">
        <v>9</v>
      </c>
      <c r="EE101" s="667">
        <v>10</v>
      </c>
      <c r="EF101" s="139">
        <v>3.2000000000000001E-2</v>
      </c>
      <c r="EG101" s="665">
        <v>0.02</v>
      </c>
      <c r="EH101" s="140">
        <v>10</v>
      </c>
      <c r="EI101" s="1118"/>
      <c r="EJ101" s="1118"/>
      <c r="EK101" s="142">
        <v>4</v>
      </c>
      <c r="EL101" s="353">
        <f t="shared" si="48"/>
        <v>9.1762959785522771</v>
      </c>
      <c r="EM101" s="354">
        <f t="shared" si="107"/>
        <v>0.5579196217494089</v>
      </c>
      <c r="EN101" s="354">
        <f t="shared" si="107"/>
        <v>0.59677419354838712</v>
      </c>
      <c r="EO101" s="357">
        <f t="shared" si="108"/>
        <v>0.97777777777777775</v>
      </c>
      <c r="EP101" s="339">
        <f t="shared" si="109"/>
        <v>0.66542750929368033</v>
      </c>
      <c r="EQ101" s="1254" t="s">
        <v>149</v>
      </c>
    </row>
    <row r="102" spans="1:147" s="188" customFormat="1" ht="15" customHeight="1" x14ac:dyDescent="0.15">
      <c r="A102" s="146">
        <v>43926</v>
      </c>
      <c r="B102" s="147">
        <f>企业!B406</f>
        <v>2323</v>
      </c>
      <c r="C102" s="869">
        <v>6.9</v>
      </c>
      <c r="D102" s="149"/>
      <c r="E102" s="150"/>
      <c r="F102" s="929"/>
      <c r="G102" s="651">
        <v>0.5</v>
      </c>
      <c r="H102" s="152"/>
      <c r="I102" s="153"/>
      <c r="J102" s="154"/>
      <c r="K102" s="626"/>
      <c r="L102" s="155"/>
      <c r="M102" s="832"/>
      <c r="N102" s="827"/>
      <c r="O102" s="156"/>
      <c r="P102" s="156"/>
      <c r="Q102" s="156"/>
      <c r="R102" s="684"/>
      <c r="S102" s="171"/>
      <c r="T102" s="147">
        <v>2323</v>
      </c>
      <c r="U102" s="153">
        <v>7.54</v>
      </c>
      <c r="V102" s="158">
        <v>3990</v>
      </c>
      <c r="W102" s="159">
        <v>37.9</v>
      </c>
      <c r="X102" s="151">
        <v>112</v>
      </c>
      <c r="Y102" s="811">
        <v>8.1999999999999993</v>
      </c>
      <c r="Z102" s="1239"/>
      <c r="AA102" s="160">
        <v>26.5</v>
      </c>
      <c r="AB102" s="161">
        <v>0.18</v>
      </c>
      <c r="AC102" s="151">
        <v>23</v>
      </c>
      <c r="AD102" s="162"/>
      <c r="AE102" s="156">
        <v>40</v>
      </c>
      <c r="AF102" s="802"/>
      <c r="AG102" s="152"/>
      <c r="AH102" s="327">
        <f t="shared" si="75"/>
        <v>0.15486666666666668</v>
      </c>
      <c r="AI102" s="660">
        <f t="shared" si="76"/>
        <v>3.4690133333333331E-2</v>
      </c>
      <c r="AJ102" s="1141"/>
      <c r="AK102" s="148"/>
      <c r="AL102" s="167"/>
      <c r="AM102" s="167"/>
      <c r="AN102" s="165"/>
      <c r="AO102" s="150">
        <f t="shared" si="92"/>
        <v>6.1609987085665088</v>
      </c>
      <c r="AP102" s="148">
        <v>7.51</v>
      </c>
      <c r="AQ102" s="166">
        <v>18.3</v>
      </c>
      <c r="AR102" s="150">
        <f t="shared" si="93"/>
        <v>1.6142918639690056</v>
      </c>
      <c r="AS102" s="778"/>
      <c r="AT102" s="150">
        <f t="shared" si="94"/>
        <v>3.2285837279380112</v>
      </c>
      <c r="AU102" s="161">
        <v>18.2</v>
      </c>
      <c r="AV102" s="153">
        <v>7.41</v>
      </c>
      <c r="AW102" s="162"/>
      <c r="AX102" s="162"/>
      <c r="AY102" s="170"/>
      <c r="AZ102" s="170">
        <v>0.5</v>
      </c>
      <c r="BA102" s="175"/>
      <c r="BB102" s="172">
        <f t="shared" si="95"/>
        <v>1.2107188979767542</v>
      </c>
      <c r="BC102" s="1517"/>
      <c r="BD102" s="827">
        <v>1537</v>
      </c>
      <c r="BE102" s="1530">
        <f t="shared" si="103"/>
        <v>352.65647869134739</v>
      </c>
      <c r="BF102" s="1538">
        <f t="shared" si="82"/>
        <v>13.30779164873009</v>
      </c>
      <c r="BG102" s="651"/>
      <c r="BH102" s="651">
        <f t="shared" si="96"/>
        <v>2.0178648299612569</v>
      </c>
      <c r="BI102" s="150">
        <f t="shared" si="97"/>
        <v>1.3624623331898407</v>
      </c>
      <c r="BJ102" s="168">
        <v>7.47</v>
      </c>
      <c r="BK102" s="162"/>
      <c r="BL102" s="161">
        <v>28.8</v>
      </c>
      <c r="BM102" s="785">
        <f t="shared" si="83"/>
        <v>86.4</v>
      </c>
      <c r="BN102" s="161">
        <v>11.1</v>
      </c>
      <c r="BO102" s="161">
        <v>2.2999999999999998</v>
      </c>
      <c r="BP102" s="161"/>
      <c r="BQ102" s="1221"/>
      <c r="BR102" s="174"/>
      <c r="BS102" s="174"/>
      <c r="BT102" s="174">
        <v>14</v>
      </c>
      <c r="BU102" s="175"/>
      <c r="BV102" s="248">
        <f t="shared" si="74"/>
        <v>15.594920361601377</v>
      </c>
      <c r="BW102" s="168">
        <f t="shared" si="104"/>
        <v>7.1818257101057227E-3</v>
      </c>
      <c r="BX102" s="170">
        <f t="shared" si="90"/>
        <v>7.1818257101057227E-3</v>
      </c>
      <c r="BY102" s="170">
        <f t="shared" si="105"/>
        <v>0.58113207547169821</v>
      </c>
      <c r="BZ102" s="1146">
        <f t="shared" si="106"/>
        <v>0.24010554089709757</v>
      </c>
      <c r="CA102" s="177">
        <v>2880</v>
      </c>
      <c r="CB102" s="156"/>
      <c r="CC102" s="171"/>
      <c r="CD102" s="150">
        <f t="shared" si="64"/>
        <v>1.1446405510116229</v>
      </c>
      <c r="CE102" s="150"/>
      <c r="CF102" s="150"/>
      <c r="CG102" s="178">
        <v>2280</v>
      </c>
      <c r="CH102" s="390">
        <f t="shared" si="77"/>
        <v>98.148945329315538</v>
      </c>
      <c r="CI102" s="161">
        <v>6</v>
      </c>
      <c r="CJ102" s="161">
        <f t="shared" si="65"/>
        <v>2.5828669823504091</v>
      </c>
      <c r="CK102" s="168">
        <v>7.51</v>
      </c>
      <c r="CL102" s="161">
        <v>25.4</v>
      </c>
      <c r="CM102" s="151">
        <v>15</v>
      </c>
      <c r="CN102" s="151"/>
      <c r="CO102" s="151"/>
      <c r="CP102" s="131">
        <f t="shared" si="85"/>
        <v>255.3716</v>
      </c>
      <c r="CQ102" s="1146">
        <f t="shared" si="91"/>
        <v>0.11805555555555558</v>
      </c>
      <c r="CR102" s="1372">
        <f t="shared" si="78"/>
        <v>2323</v>
      </c>
      <c r="CS102" s="150">
        <f t="shared" si="66"/>
        <v>8.7197589324149813</v>
      </c>
      <c r="CT102" s="180">
        <v>19.5</v>
      </c>
      <c r="CU102" s="180"/>
      <c r="CV102" s="307">
        <f t="shared" si="110"/>
        <v>0.24374999999999999</v>
      </c>
      <c r="CW102" s="180">
        <v>130</v>
      </c>
      <c r="CX102" s="161">
        <f t="shared" si="87"/>
        <v>6.666666666666667</v>
      </c>
      <c r="CY102" s="299">
        <f t="shared" si="98"/>
        <v>201.4636246233319</v>
      </c>
      <c r="CZ102" s="168"/>
      <c r="DA102" s="161"/>
      <c r="DB102" s="170"/>
      <c r="DC102" s="151"/>
      <c r="DD102" s="181">
        <f t="shared" si="71"/>
        <v>2.4942260266346246</v>
      </c>
      <c r="DE102" s="150">
        <f t="shared" si="69"/>
        <v>12.914334911752045</v>
      </c>
      <c r="DF102" s="843"/>
      <c r="DG102" s="161"/>
      <c r="DH102" s="839"/>
      <c r="DI102" s="179"/>
      <c r="DJ102" s="1156">
        <f t="shared" si="73"/>
        <v>1</v>
      </c>
      <c r="DK102" s="1343">
        <f t="shared" si="70"/>
        <v>2.6438795882327022</v>
      </c>
      <c r="DL102" s="1293">
        <f t="shared" si="80"/>
        <v>0.49919999999999998</v>
      </c>
      <c r="DM102" s="1293"/>
      <c r="DN102" s="178"/>
      <c r="DO102" s="178"/>
      <c r="DP102" s="1147"/>
      <c r="DQ102" s="177"/>
      <c r="DR102" s="178"/>
      <c r="DS102" s="756"/>
      <c r="DT102" s="157">
        <v>4819</v>
      </c>
      <c r="DU102" s="168">
        <v>7.21</v>
      </c>
      <c r="DV102" s="168">
        <v>7.63</v>
      </c>
      <c r="DW102" s="173"/>
      <c r="DX102" s="161">
        <v>18.2</v>
      </c>
      <c r="DY102" s="180">
        <v>49</v>
      </c>
      <c r="DZ102" s="698">
        <v>24</v>
      </c>
      <c r="EA102" s="633">
        <v>0.4</v>
      </c>
      <c r="EB102" s="182">
        <v>0.02</v>
      </c>
      <c r="EC102" s="1484"/>
      <c r="ED102" s="184">
        <v>9.3000000000000007</v>
      </c>
      <c r="EE102" s="184">
        <v>10.199999999999999</v>
      </c>
      <c r="EF102" s="182">
        <v>0.03</v>
      </c>
      <c r="EG102" s="182">
        <v>0.02</v>
      </c>
      <c r="EH102" s="183">
        <v>9</v>
      </c>
      <c r="EI102" s="1119"/>
      <c r="EJ102" s="1119"/>
      <c r="EK102" s="185">
        <v>4</v>
      </c>
      <c r="EL102" s="150">
        <f t="shared" si="48"/>
        <v>17.661781489453293</v>
      </c>
      <c r="EM102" s="186">
        <f t="shared" si="107"/>
        <v>0.51978891820580475</v>
      </c>
      <c r="EN102" s="186">
        <f t="shared" si="107"/>
        <v>0.5625</v>
      </c>
      <c r="EO102" s="320">
        <f t="shared" si="108"/>
        <v>0.95121951219512191</v>
      </c>
      <c r="EP102" s="169">
        <f t="shared" si="109"/>
        <v>0.64905660377358487</v>
      </c>
      <c r="EQ102" s="1301" t="s">
        <v>149</v>
      </c>
    </row>
    <row r="103" spans="1:147" s="143" customFormat="1" ht="15" customHeight="1" x14ac:dyDescent="0.15">
      <c r="A103" s="105">
        <v>43927</v>
      </c>
      <c r="B103" s="335">
        <f>企业!B407</f>
        <v>2458</v>
      </c>
      <c r="C103" s="868">
        <v>6.77</v>
      </c>
      <c r="D103" s="652"/>
      <c r="E103" s="353"/>
      <c r="F103" s="928"/>
      <c r="G103" s="653">
        <v>0.5</v>
      </c>
      <c r="H103" s="136"/>
      <c r="I103" s="111"/>
      <c r="J103" s="144"/>
      <c r="K103" s="625"/>
      <c r="L103" s="113"/>
      <c r="M103" s="831"/>
      <c r="N103" s="826"/>
      <c r="O103" s="114"/>
      <c r="P103" s="114"/>
      <c r="Q103" s="114"/>
      <c r="R103" s="683"/>
      <c r="S103" s="607"/>
      <c r="T103" s="106">
        <v>2458</v>
      </c>
      <c r="U103" s="111">
        <v>7.35</v>
      </c>
      <c r="V103" s="112">
        <v>3960</v>
      </c>
      <c r="W103" s="115">
        <v>42.9</v>
      </c>
      <c r="X103" s="109">
        <v>126.6</v>
      </c>
      <c r="Y103" s="809">
        <v>10.4</v>
      </c>
      <c r="Z103" s="1238"/>
      <c r="AA103" s="116">
        <v>19.989999999999998</v>
      </c>
      <c r="AB103" s="117">
        <v>0.46</v>
      </c>
      <c r="AC103" s="109">
        <v>27</v>
      </c>
      <c r="AD103" s="118"/>
      <c r="AE103" s="114">
        <v>80</v>
      </c>
      <c r="AF103" s="801"/>
      <c r="AG103" s="692"/>
      <c r="AH103" s="344">
        <f t="shared" ref="AH103:AH134" si="111">T103/15000</f>
        <v>0.16386666666666666</v>
      </c>
      <c r="AI103" s="741">
        <f t="shared" ref="AI103:AI134" si="112">T103*X103/1000/7500</f>
        <v>4.149104E-2</v>
      </c>
      <c r="AJ103" s="1140"/>
      <c r="AK103" s="138"/>
      <c r="AL103" s="122"/>
      <c r="AM103" s="122"/>
      <c r="AN103" s="120"/>
      <c r="AO103" s="353">
        <f t="shared" si="92"/>
        <v>5.822620016273393</v>
      </c>
      <c r="AP103" s="138">
        <v>7.37</v>
      </c>
      <c r="AQ103" s="121">
        <v>18.7</v>
      </c>
      <c r="AR103" s="353">
        <f t="shared" si="93"/>
        <v>1.5256305939788446</v>
      </c>
      <c r="AS103" s="776"/>
      <c r="AT103" s="353">
        <f t="shared" si="94"/>
        <v>3.0512611879576892</v>
      </c>
      <c r="AU103" s="117">
        <v>18.600000000000001</v>
      </c>
      <c r="AV103" s="111">
        <v>7.28</v>
      </c>
      <c r="AW103" s="118"/>
      <c r="AX103" s="118"/>
      <c r="AY103" s="340"/>
      <c r="AZ103" s="124">
        <v>0.5</v>
      </c>
      <c r="BA103" s="608"/>
      <c r="BB103" s="360">
        <f t="shared" si="95"/>
        <v>1.1442229454841335</v>
      </c>
      <c r="BC103" s="1516"/>
      <c r="BD103" s="1529">
        <v>1938</v>
      </c>
      <c r="BE103" s="1530">
        <f t="shared" si="103"/>
        <v>420.24165988608627</v>
      </c>
      <c r="BF103" s="1538">
        <f t="shared" si="82"/>
        <v>21.022594291450041</v>
      </c>
      <c r="BG103" s="1524"/>
      <c r="BH103" s="653">
        <f t="shared" si="96"/>
        <v>1.9070382424735557</v>
      </c>
      <c r="BI103" s="353">
        <f t="shared" si="97"/>
        <v>1.2876322213181448</v>
      </c>
      <c r="BJ103" s="123">
        <v>7.36</v>
      </c>
      <c r="BK103" s="118"/>
      <c r="BL103" s="117">
        <v>28.7</v>
      </c>
      <c r="BM103" s="784">
        <f t="shared" si="83"/>
        <v>86.1</v>
      </c>
      <c r="BN103" s="117">
        <v>12.2</v>
      </c>
      <c r="BO103" s="117">
        <v>1.7</v>
      </c>
      <c r="BP103" s="117"/>
      <c r="BQ103" s="1220"/>
      <c r="BR103" s="131"/>
      <c r="BS103" s="131"/>
      <c r="BT103" s="131">
        <v>14</v>
      </c>
      <c r="BU103" s="132">
        <v>4</v>
      </c>
      <c r="BV103" s="364">
        <f t="shared" si="74"/>
        <v>14.73840520748576</v>
      </c>
      <c r="BW103" s="343">
        <f t="shared" si="104"/>
        <v>8.5898031854694003E-3</v>
      </c>
      <c r="BX103" s="340">
        <f t="shared" si="90"/>
        <v>8.5898031854694003E-3</v>
      </c>
      <c r="BY103" s="340">
        <f t="shared" si="105"/>
        <v>0.38969484742371185</v>
      </c>
      <c r="BZ103" s="1145">
        <f t="shared" si="106"/>
        <v>0.33100233100233101</v>
      </c>
      <c r="CA103" s="133">
        <v>2880</v>
      </c>
      <c r="CB103" s="114"/>
      <c r="CC103" s="126"/>
      <c r="CD103" s="353">
        <f t="shared" si="64"/>
        <v>1.0817737998372661</v>
      </c>
      <c r="CE103" s="108"/>
      <c r="CF103" s="353"/>
      <c r="CG103" s="134">
        <v>2490</v>
      </c>
      <c r="CH103" s="346">
        <f t="shared" si="77"/>
        <v>101.30187144019528</v>
      </c>
      <c r="CI103" s="117">
        <v>6</v>
      </c>
      <c r="CJ103" s="348">
        <f t="shared" si="65"/>
        <v>2.4410089503661512</v>
      </c>
      <c r="CK103" s="123">
        <v>7.22</v>
      </c>
      <c r="CL103" s="117">
        <v>25.9</v>
      </c>
      <c r="CM103" s="109">
        <v>16</v>
      </c>
      <c r="CN103" s="109"/>
      <c r="CO103" s="109"/>
      <c r="CP103" s="131">
        <f t="shared" si="85"/>
        <v>270.7312</v>
      </c>
      <c r="CQ103" s="1145">
        <f t="shared" si="91"/>
        <v>9.7560975609756073E-2</v>
      </c>
      <c r="CR103" s="1372">
        <f t="shared" si="78"/>
        <v>2458</v>
      </c>
      <c r="CS103" s="353">
        <f t="shared" si="66"/>
        <v>8.2408462164361271</v>
      </c>
      <c r="CT103" s="135">
        <v>19.5</v>
      </c>
      <c r="CU103" s="135"/>
      <c r="CV103" s="351">
        <f t="shared" si="110"/>
        <v>0.24374999999999999</v>
      </c>
      <c r="CW103" s="135">
        <v>130</v>
      </c>
      <c r="CX103" s="348">
        <f t="shared" si="87"/>
        <v>6.666666666666667</v>
      </c>
      <c r="CY103" s="352">
        <f t="shared" si="98"/>
        <v>190.3986981285598</v>
      </c>
      <c r="CZ103" s="123">
        <v>7.6</v>
      </c>
      <c r="DA103" s="117">
        <v>17.3</v>
      </c>
      <c r="DB103" s="340">
        <f>(CL103-DA103)/CL103</f>
        <v>0.33204633204633199</v>
      </c>
      <c r="DC103" s="109"/>
      <c r="DD103" s="610">
        <f t="shared" si="71"/>
        <v>6.962070284063179</v>
      </c>
      <c r="DE103" s="353">
        <f t="shared" si="69"/>
        <v>12.205044751830757</v>
      </c>
      <c r="DF103" s="842">
        <v>7.64</v>
      </c>
      <c r="DG103" s="117">
        <v>17.5</v>
      </c>
      <c r="DH103" s="838">
        <f t="shared" si="86"/>
        <v>52.5</v>
      </c>
      <c r="DI103" s="338">
        <f>1-DG103/DA103</f>
        <v>-1.156069364161838E-2</v>
      </c>
      <c r="DJ103" s="1155">
        <f t="shared" si="73"/>
        <v>0.32432432432432434</v>
      </c>
      <c r="DK103" s="1342">
        <f t="shared" si="70"/>
        <v>7.5555038939904691</v>
      </c>
      <c r="DL103" s="1292">
        <f t="shared" si="80"/>
        <v>0.49919999999999998</v>
      </c>
      <c r="DM103" s="1347"/>
      <c r="DN103" s="1350"/>
      <c r="DO103" s="134"/>
      <c r="DP103" s="1148"/>
      <c r="DQ103" s="133"/>
      <c r="DR103" s="134"/>
      <c r="DS103" s="770"/>
      <c r="DT103" s="137">
        <v>4079</v>
      </c>
      <c r="DU103" s="343">
        <v>7.15</v>
      </c>
      <c r="DV103" s="123">
        <v>7.34</v>
      </c>
      <c r="DW103" s="127"/>
      <c r="DX103" s="117">
        <v>18.2</v>
      </c>
      <c r="DY103" s="135">
        <v>48.6</v>
      </c>
      <c r="DZ103" s="671">
        <v>20</v>
      </c>
      <c r="EA103" s="632">
        <v>1.1000000000000001</v>
      </c>
      <c r="EB103" s="665">
        <v>0.02</v>
      </c>
      <c r="EC103" s="1483"/>
      <c r="ED103" s="141">
        <v>9.6</v>
      </c>
      <c r="EE103" s="667">
        <v>10.8</v>
      </c>
      <c r="EF103" s="139">
        <v>3.3000000000000002E-2</v>
      </c>
      <c r="EG103" s="665">
        <v>0.02</v>
      </c>
      <c r="EH103" s="140">
        <v>8</v>
      </c>
      <c r="EI103" s="1118"/>
      <c r="EJ103" s="1118"/>
      <c r="EK103" s="142">
        <v>2</v>
      </c>
      <c r="EL103" s="353">
        <f t="shared" si="48"/>
        <v>16.692891131000817</v>
      </c>
      <c r="EM103" s="354">
        <f t="shared" si="107"/>
        <v>0.57575757575757569</v>
      </c>
      <c r="EN103" s="354">
        <f t="shared" si="107"/>
        <v>0.61611374407582931</v>
      </c>
      <c r="EO103" s="357">
        <f t="shared" si="108"/>
        <v>0.89423076923076927</v>
      </c>
      <c r="EP103" s="339">
        <f t="shared" si="109"/>
        <v>0.51975987993996997</v>
      </c>
      <c r="EQ103" s="1254" t="s">
        <v>149</v>
      </c>
    </row>
    <row r="104" spans="1:147" s="143" customFormat="1" ht="15" customHeight="1" x14ac:dyDescent="0.15">
      <c r="A104" s="105">
        <v>43928</v>
      </c>
      <c r="B104" s="335">
        <f>企业!B408</f>
        <v>2450</v>
      </c>
      <c r="C104" s="868">
        <v>6.72</v>
      </c>
      <c r="D104" s="652"/>
      <c r="E104" s="353"/>
      <c r="F104" s="928"/>
      <c r="G104" s="653">
        <v>0.5</v>
      </c>
      <c r="H104" s="136"/>
      <c r="I104" s="111"/>
      <c r="J104" s="144"/>
      <c r="K104" s="625"/>
      <c r="L104" s="113"/>
      <c r="M104" s="831"/>
      <c r="N104" s="826"/>
      <c r="O104" s="114"/>
      <c r="P104" s="114"/>
      <c r="Q104" s="114"/>
      <c r="R104" s="683"/>
      <c r="S104" s="607"/>
      <c r="T104" s="106">
        <v>2450</v>
      </c>
      <c r="U104" s="111">
        <v>7.46</v>
      </c>
      <c r="V104" s="112">
        <v>4090</v>
      </c>
      <c r="W104" s="115">
        <v>43.2</v>
      </c>
      <c r="X104" s="109">
        <v>127</v>
      </c>
      <c r="Y104" s="809">
        <v>11</v>
      </c>
      <c r="Z104" s="1238"/>
      <c r="AA104" s="116">
        <v>20.9</v>
      </c>
      <c r="AB104" s="117">
        <v>0.28999999999999998</v>
      </c>
      <c r="AC104" s="109">
        <v>28</v>
      </c>
      <c r="AD104" s="118"/>
      <c r="AE104" s="114">
        <v>80</v>
      </c>
      <c r="AF104" s="801"/>
      <c r="AG104" s="692"/>
      <c r="AH104" s="344">
        <f t="shared" si="111"/>
        <v>0.16333333333333333</v>
      </c>
      <c r="AI104" s="741">
        <f t="shared" si="112"/>
        <v>4.1486666666666665E-2</v>
      </c>
      <c r="AJ104" s="1140"/>
      <c r="AK104" s="138"/>
      <c r="AL104" s="122"/>
      <c r="AM104" s="122"/>
      <c r="AN104" s="120"/>
      <c r="AO104" s="353">
        <f t="shared" si="92"/>
        <v>5.8416326530612244</v>
      </c>
      <c r="AP104" s="138">
        <v>7.42</v>
      </c>
      <c r="AQ104" s="121">
        <v>16.899999999999999</v>
      </c>
      <c r="AR104" s="353">
        <f t="shared" si="93"/>
        <v>1.5306122448979591</v>
      </c>
      <c r="AS104" s="776"/>
      <c r="AT104" s="353">
        <f t="shared" si="94"/>
        <v>3.0612244897959182</v>
      </c>
      <c r="AU104" s="117">
        <v>19.100000000000001</v>
      </c>
      <c r="AV104" s="111">
        <v>7.28</v>
      </c>
      <c r="AW104" s="118">
        <v>2292</v>
      </c>
      <c r="AX104" s="118"/>
      <c r="AY104" s="340"/>
      <c r="AZ104" s="124">
        <v>0.61</v>
      </c>
      <c r="BA104" s="608">
        <f>1000*1000*AZ104/AW104</f>
        <v>266.1431064572426</v>
      </c>
      <c r="BB104" s="360">
        <f t="shared" si="95"/>
        <v>1.1479591836734695</v>
      </c>
      <c r="BC104" s="1516"/>
      <c r="BD104" s="1529">
        <v>2666</v>
      </c>
      <c r="BE104" s="1530">
        <f t="shared" si="103"/>
        <v>579.99102040816331</v>
      </c>
      <c r="BF104" s="1538">
        <f t="shared" si="82"/>
        <v>27.750766526706379</v>
      </c>
      <c r="BG104" s="1524"/>
      <c r="BH104" s="653">
        <f t="shared" si="96"/>
        <v>1.9132653061224489</v>
      </c>
      <c r="BI104" s="353">
        <f t="shared" si="97"/>
        <v>1.2918367346938775</v>
      </c>
      <c r="BJ104" s="123">
        <v>7.39</v>
      </c>
      <c r="BK104" s="118"/>
      <c r="BL104" s="117">
        <v>28.2</v>
      </c>
      <c r="BM104" s="784">
        <f t="shared" si="83"/>
        <v>84.6</v>
      </c>
      <c r="BN104" s="117">
        <v>12.6</v>
      </c>
      <c r="BO104" s="117">
        <v>0.2</v>
      </c>
      <c r="BP104" s="117"/>
      <c r="BQ104" s="1220"/>
      <c r="BR104" s="131"/>
      <c r="BS104" s="131"/>
      <c r="BT104" s="131">
        <v>12</v>
      </c>
      <c r="BU104" s="132"/>
      <c r="BV104" s="364">
        <f t="shared" si="74"/>
        <v>14.786530612244897</v>
      </c>
      <c r="BW104" s="343">
        <f t="shared" si="104"/>
        <v>8.5888977834212062E-3</v>
      </c>
      <c r="BX104" s="340">
        <f t="shared" si="90"/>
        <v>8.5888977834212062E-3</v>
      </c>
      <c r="BY104" s="340">
        <f t="shared" si="105"/>
        <v>0.39712918660287078</v>
      </c>
      <c r="BZ104" s="1145">
        <f t="shared" si="106"/>
        <v>0.34722222222222232</v>
      </c>
      <c r="CA104" s="133">
        <v>2880</v>
      </c>
      <c r="CB104" s="114"/>
      <c r="CC104" s="126"/>
      <c r="CD104" s="353">
        <f t="shared" si="64"/>
        <v>1.0853061224489795</v>
      </c>
      <c r="CE104" s="108"/>
      <c r="CF104" s="353"/>
      <c r="CG104" s="134">
        <v>2280</v>
      </c>
      <c r="CH104" s="346">
        <f t="shared" si="77"/>
        <v>93.061224489795919</v>
      </c>
      <c r="CI104" s="117">
        <v>6</v>
      </c>
      <c r="CJ104" s="348">
        <f t="shared" si="65"/>
        <v>2.4489795918367347</v>
      </c>
      <c r="CK104" s="123">
        <v>7.34</v>
      </c>
      <c r="CL104" s="117">
        <v>24.3</v>
      </c>
      <c r="CM104" s="109">
        <v>11</v>
      </c>
      <c r="CN104" s="109"/>
      <c r="CO104" s="109"/>
      <c r="CP104" s="131">
        <f t="shared" si="85"/>
        <v>265.11499999999995</v>
      </c>
      <c r="CQ104" s="1145">
        <f t="shared" si="91"/>
        <v>0.13829787234042545</v>
      </c>
      <c r="CR104" s="1372">
        <f t="shared" si="78"/>
        <v>2450</v>
      </c>
      <c r="CS104" s="353">
        <f t="shared" si="66"/>
        <v>8.267755102040816</v>
      </c>
      <c r="CT104" s="135">
        <v>19.5</v>
      </c>
      <c r="CU104" s="135"/>
      <c r="CV104" s="351">
        <f t="shared" si="110"/>
        <v>0.24374999999999999</v>
      </c>
      <c r="CW104" s="135">
        <v>150</v>
      </c>
      <c r="CX104" s="348">
        <f t="shared" si="87"/>
        <v>7.6923076923076925</v>
      </c>
      <c r="CY104" s="352">
        <f t="shared" si="98"/>
        <v>191.0204081632653</v>
      </c>
      <c r="CZ104" s="123">
        <v>7.48</v>
      </c>
      <c r="DA104" s="117">
        <v>17</v>
      </c>
      <c r="DB104" s="340">
        <f>(CL104-DA104)/CL104</f>
        <v>0.30041152263374488</v>
      </c>
      <c r="DC104" s="109"/>
      <c r="DD104" s="610">
        <f t="shared" si="71"/>
        <v>8.2286727045431753</v>
      </c>
      <c r="DE104" s="353">
        <f t="shared" si="69"/>
        <v>12.244897959183673</v>
      </c>
      <c r="DF104" s="842">
        <v>7.52</v>
      </c>
      <c r="DG104" s="117">
        <v>17.3</v>
      </c>
      <c r="DH104" s="838">
        <f t="shared" si="86"/>
        <v>51.900000000000006</v>
      </c>
      <c r="DI104" s="338">
        <f>1-DG104/DA104</f>
        <v>-1.7647058823529349E-2</v>
      </c>
      <c r="DJ104" s="1155">
        <f t="shared" si="73"/>
        <v>0.2880658436213992</v>
      </c>
      <c r="DK104" s="1342">
        <f t="shared" si="70"/>
        <v>9.0962099125364428</v>
      </c>
      <c r="DL104" s="1292">
        <f t="shared" si="80"/>
        <v>0.49919999999999998</v>
      </c>
      <c r="DM104" s="1347"/>
      <c r="DN104" s="1350"/>
      <c r="DO104" s="134"/>
      <c r="DP104" s="1148"/>
      <c r="DQ104" s="133"/>
      <c r="DR104" s="134"/>
      <c r="DS104" s="770"/>
      <c r="DT104" s="137">
        <v>3791</v>
      </c>
      <c r="DU104" s="343">
        <v>7.11</v>
      </c>
      <c r="DV104" s="123">
        <v>7.59</v>
      </c>
      <c r="DW104" s="127"/>
      <c r="DX104" s="117">
        <v>16.3</v>
      </c>
      <c r="DY104" s="135">
        <v>44</v>
      </c>
      <c r="DZ104" s="671">
        <v>13</v>
      </c>
      <c r="EA104" s="632">
        <v>0.3</v>
      </c>
      <c r="EB104" s="665">
        <v>0.02</v>
      </c>
      <c r="EC104" s="1483"/>
      <c r="ED104" s="141">
        <v>10</v>
      </c>
      <c r="EE104" s="667">
        <v>11.3</v>
      </c>
      <c r="EF104" s="139">
        <v>0.03</v>
      </c>
      <c r="EG104" s="665">
        <v>0.02</v>
      </c>
      <c r="EH104" s="140">
        <v>8</v>
      </c>
      <c r="EI104" s="1118"/>
      <c r="EJ104" s="1118"/>
      <c r="EK104" s="142">
        <v>4</v>
      </c>
      <c r="EL104" s="353">
        <f t="shared" si="48"/>
        <v>16.747330612244902</v>
      </c>
      <c r="EM104" s="354">
        <f t="shared" si="107"/>
        <v>0.62268518518518512</v>
      </c>
      <c r="EN104" s="354">
        <f t="shared" si="107"/>
        <v>0.65354330708661412</v>
      </c>
      <c r="EO104" s="357">
        <f t="shared" si="108"/>
        <v>0.97272727272727277</v>
      </c>
      <c r="EP104" s="339">
        <f t="shared" si="109"/>
        <v>0.52153110047846885</v>
      </c>
      <c r="EQ104" s="1254" t="s">
        <v>149</v>
      </c>
    </row>
    <row r="105" spans="1:147" s="143" customFormat="1" ht="15" customHeight="1" x14ac:dyDescent="0.15">
      <c r="A105" s="105">
        <v>43929</v>
      </c>
      <c r="B105" s="335">
        <f>企业!B409</f>
        <v>3122</v>
      </c>
      <c r="C105" s="868">
        <v>6.83</v>
      </c>
      <c r="D105" s="652"/>
      <c r="E105" s="353"/>
      <c r="F105" s="928"/>
      <c r="G105" s="653">
        <v>0.5</v>
      </c>
      <c r="H105" s="136"/>
      <c r="I105" s="111"/>
      <c r="J105" s="144"/>
      <c r="K105" s="625"/>
      <c r="L105" s="113"/>
      <c r="M105" s="831"/>
      <c r="N105" s="826"/>
      <c r="O105" s="114"/>
      <c r="P105" s="114"/>
      <c r="Q105" s="114"/>
      <c r="R105" s="683"/>
      <c r="S105" s="607"/>
      <c r="T105" s="106">
        <v>3122</v>
      </c>
      <c r="U105" s="111">
        <v>7.58</v>
      </c>
      <c r="V105" s="112">
        <v>4520</v>
      </c>
      <c r="W105" s="115">
        <v>51.2</v>
      </c>
      <c r="X105" s="109">
        <v>151</v>
      </c>
      <c r="Y105" s="809">
        <v>12.3</v>
      </c>
      <c r="Z105" s="1238"/>
      <c r="AA105" s="116">
        <v>25</v>
      </c>
      <c r="AB105" s="117">
        <v>0.34</v>
      </c>
      <c r="AC105" s="109">
        <v>25</v>
      </c>
      <c r="AD105" s="118"/>
      <c r="AE105" s="114">
        <v>64</v>
      </c>
      <c r="AF105" s="801"/>
      <c r="AG105" s="692"/>
      <c r="AH105" s="344">
        <f t="shared" si="111"/>
        <v>0.20813333333333334</v>
      </c>
      <c r="AI105" s="741">
        <f t="shared" si="112"/>
        <v>6.2856266666666674E-2</v>
      </c>
      <c r="AJ105" s="1140"/>
      <c r="AK105" s="138"/>
      <c r="AL105" s="122"/>
      <c r="AM105" s="122"/>
      <c r="AN105" s="120"/>
      <c r="AO105" s="353">
        <f t="shared" si="92"/>
        <v>4.5842408712363873</v>
      </c>
      <c r="AP105" s="138">
        <v>7.61</v>
      </c>
      <c r="AQ105" s="121">
        <v>16.899999999999999</v>
      </c>
      <c r="AR105" s="353">
        <f t="shared" si="93"/>
        <v>1.2011531069827035</v>
      </c>
      <c r="AS105" s="776">
        <v>3.8</v>
      </c>
      <c r="AT105" s="353">
        <f t="shared" si="94"/>
        <v>2.402306213965407</v>
      </c>
      <c r="AU105" s="117">
        <v>20</v>
      </c>
      <c r="AV105" s="111">
        <v>7.46</v>
      </c>
      <c r="AW105" s="118"/>
      <c r="AX105" s="118"/>
      <c r="AY105" s="340"/>
      <c r="AZ105" s="124">
        <v>0.61</v>
      </c>
      <c r="BA105" s="608"/>
      <c r="BB105" s="360">
        <f t="shared" si="95"/>
        <v>0.90086483023702757</v>
      </c>
      <c r="BC105" s="1516"/>
      <c r="BD105" s="1529">
        <v>2332</v>
      </c>
      <c r="BE105" s="1530">
        <f t="shared" si="103"/>
        <v>398.12812299807814</v>
      </c>
      <c r="BF105" s="1538">
        <f t="shared" si="82"/>
        <v>15.925124919923126</v>
      </c>
      <c r="BG105" s="1524"/>
      <c r="BH105" s="653">
        <f t="shared" si="96"/>
        <v>1.5014413837283793</v>
      </c>
      <c r="BI105" s="353">
        <f t="shared" si="97"/>
        <v>1.0137732222934017</v>
      </c>
      <c r="BJ105" s="123">
        <v>7.54</v>
      </c>
      <c r="BK105" s="118"/>
      <c r="BL105" s="117">
        <v>32.6</v>
      </c>
      <c r="BM105" s="784">
        <f t="shared" si="83"/>
        <v>97.800000000000011</v>
      </c>
      <c r="BN105" s="117">
        <v>12.1</v>
      </c>
      <c r="BO105" s="117">
        <v>0.2</v>
      </c>
      <c r="BP105" s="117"/>
      <c r="BQ105" s="1220"/>
      <c r="BR105" s="131"/>
      <c r="BS105" s="131"/>
      <c r="BT105" s="131">
        <v>13</v>
      </c>
      <c r="BU105" s="132">
        <v>20</v>
      </c>
      <c r="BV105" s="364">
        <f t="shared" si="74"/>
        <v>11.603779628443306</v>
      </c>
      <c r="BW105" s="343">
        <f t="shared" si="104"/>
        <v>1.3013001352582328E-2</v>
      </c>
      <c r="BX105" s="340">
        <f t="shared" si="90"/>
        <v>1.3013001352582328E-2</v>
      </c>
      <c r="BY105" s="340">
        <f t="shared" si="105"/>
        <v>0.51600000000000001</v>
      </c>
      <c r="BZ105" s="1145">
        <f t="shared" si="106"/>
        <v>0.36328125</v>
      </c>
      <c r="CA105" s="133">
        <v>2880</v>
      </c>
      <c r="CB105" s="114"/>
      <c r="CC105" s="126"/>
      <c r="CD105" s="353">
        <f t="shared" si="64"/>
        <v>0.85169762972453555</v>
      </c>
      <c r="CE105" s="108"/>
      <c r="CF105" s="353"/>
      <c r="CG105" s="134">
        <v>2490</v>
      </c>
      <c r="CH105" s="346">
        <f t="shared" si="77"/>
        <v>79.75656630365151</v>
      </c>
      <c r="CI105" s="117">
        <v>6</v>
      </c>
      <c r="CJ105" s="348">
        <f t="shared" si="65"/>
        <v>1.9218449711723253</v>
      </c>
      <c r="CK105" s="123">
        <v>7.42</v>
      </c>
      <c r="CL105" s="117">
        <v>28.9</v>
      </c>
      <c r="CM105" s="109">
        <v>12</v>
      </c>
      <c r="CN105" s="109"/>
      <c r="CO105" s="109"/>
      <c r="CP105" s="131">
        <f t="shared" si="85"/>
        <v>292.77620000000002</v>
      </c>
      <c r="CQ105" s="1145">
        <f t="shared" si="91"/>
        <v>0.11349693251533755</v>
      </c>
      <c r="CR105" s="1372">
        <f t="shared" si="78"/>
        <v>3122</v>
      </c>
      <c r="CS105" s="353">
        <f t="shared" si="66"/>
        <v>6.4881486226777705</v>
      </c>
      <c r="CT105" s="135">
        <v>19.5</v>
      </c>
      <c r="CU105" s="135"/>
      <c r="CV105" s="351">
        <f t="shared" si="110"/>
        <v>0.24374999999999999</v>
      </c>
      <c r="CW105" s="135">
        <v>150</v>
      </c>
      <c r="CX105" s="348">
        <f t="shared" si="87"/>
        <v>7.6923076923076925</v>
      </c>
      <c r="CY105" s="352">
        <f t="shared" si="98"/>
        <v>149.90390775144138</v>
      </c>
      <c r="CZ105" s="123">
        <v>7.43</v>
      </c>
      <c r="DA105" s="117">
        <v>18.899999999999999</v>
      </c>
      <c r="DB105" s="340">
        <f>(CL105-DA105)/CL105</f>
        <v>0.34602076124567477</v>
      </c>
      <c r="DC105" s="109"/>
      <c r="DD105" s="610">
        <f t="shared" si="71"/>
        <v>4.713959363252874</v>
      </c>
      <c r="DE105" s="353">
        <f t="shared" si="69"/>
        <v>9.609224855861628</v>
      </c>
      <c r="DF105" s="842">
        <v>7.55</v>
      </c>
      <c r="DG105" s="117">
        <v>17.399999999999999</v>
      </c>
      <c r="DH105" s="838">
        <f t="shared" si="86"/>
        <v>52.199999999999996</v>
      </c>
      <c r="DI105" s="338">
        <f>1-DG105/DA105</f>
        <v>7.9365079365079416E-2</v>
      </c>
      <c r="DJ105" s="1155">
        <f t="shared" si="73"/>
        <v>0.39792387543252594</v>
      </c>
      <c r="DK105" s="1342">
        <f t="shared" si="70"/>
        <v>4.3450408043896056</v>
      </c>
      <c r="DL105" s="1292">
        <f t="shared" si="80"/>
        <v>0.49919999999999998</v>
      </c>
      <c r="DM105" s="1347"/>
      <c r="DN105" s="1350"/>
      <c r="DO105" s="134"/>
      <c r="DP105" s="1148"/>
      <c r="DQ105" s="133"/>
      <c r="DR105" s="134"/>
      <c r="DS105" s="770"/>
      <c r="DT105" s="137">
        <v>3990</v>
      </c>
      <c r="DU105" s="343">
        <v>7.06</v>
      </c>
      <c r="DV105" s="123">
        <v>7.73</v>
      </c>
      <c r="DW105" s="127"/>
      <c r="DX105" s="117">
        <v>18.2</v>
      </c>
      <c r="DY105" s="135">
        <v>48</v>
      </c>
      <c r="DZ105" s="671">
        <v>7</v>
      </c>
      <c r="EA105" s="632">
        <v>0.6</v>
      </c>
      <c r="EB105" s="665">
        <v>0.02</v>
      </c>
      <c r="EC105" s="1483"/>
      <c r="ED105" s="141">
        <v>10.199999999999999</v>
      </c>
      <c r="EE105" s="667">
        <v>12</v>
      </c>
      <c r="EF105" s="139">
        <v>2.5000000000000001E-2</v>
      </c>
      <c r="EG105" s="665">
        <v>0.02</v>
      </c>
      <c r="EH105" s="140">
        <v>9</v>
      </c>
      <c r="EI105" s="1118"/>
      <c r="EJ105" s="1118"/>
      <c r="EK105" s="142">
        <v>4</v>
      </c>
      <c r="EL105" s="353">
        <f t="shared" si="48"/>
        <v>13.147001153106983</v>
      </c>
      <c r="EM105" s="354">
        <f t="shared" si="107"/>
        <v>0.64453125</v>
      </c>
      <c r="EN105" s="354">
        <f t="shared" si="107"/>
        <v>0.68211920529801318</v>
      </c>
      <c r="EO105" s="357">
        <f t="shared" si="108"/>
        <v>0.95121951219512191</v>
      </c>
      <c r="EP105" s="339">
        <f t="shared" si="109"/>
        <v>0.59200000000000008</v>
      </c>
      <c r="EQ105" s="1254" t="s">
        <v>149</v>
      </c>
    </row>
    <row r="106" spans="1:147" s="143" customFormat="1" ht="15" customHeight="1" x14ac:dyDescent="0.15">
      <c r="A106" s="105">
        <v>43930</v>
      </c>
      <c r="B106" s="335">
        <f>企业!B410</f>
        <v>2928</v>
      </c>
      <c r="C106" s="868">
        <v>6.11</v>
      </c>
      <c r="D106" s="652"/>
      <c r="E106" s="353"/>
      <c r="F106" s="928"/>
      <c r="G106" s="653">
        <v>0.5</v>
      </c>
      <c r="H106" s="136"/>
      <c r="I106" s="111"/>
      <c r="J106" s="144"/>
      <c r="K106" s="625"/>
      <c r="L106" s="113"/>
      <c r="M106" s="831"/>
      <c r="N106" s="826"/>
      <c r="O106" s="114"/>
      <c r="P106" s="392"/>
      <c r="Q106" s="114"/>
      <c r="R106" s="683">
        <v>6.45</v>
      </c>
      <c r="S106" s="339">
        <f>R106/6.5</f>
        <v>0.99230769230769234</v>
      </c>
      <c r="T106" s="106">
        <v>2928</v>
      </c>
      <c r="U106" s="111">
        <v>7.45</v>
      </c>
      <c r="V106" s="112">
        <v>4200</v>
      </c>
      <c r="W106" s="115">
        <v>43.6</v>
      </c>
      <c r="X106" s="109">
        <v>128.5</v>
      </c>
      <c r="Y106" s="809">
        <v>12.7</v>
      </c>
      <c r="Z106" s="1238"/>
      <c r="AA106" s="116">
        <v>18</v>
      </c>
      <c r="AB106" s="117">
        <v>0.108</v>
      </c>
      <c r="AC106" s="109">
        <v>18</v>
      </c>
      <c r="AD106" s="118"/>
      <c r="AE106" s="114">
        <v>60</v>
      </c>
      <c r="AF106" s="801">
        <v>3.68</v>
      </c>
      <c r="AG106" s="344">
        <f>AF106/6.5</f>
        <v>0.56615384615384623</v>
      </c>
      <c r="AH106" s="344">
        <f t="shared" si="111"/>
        <v>0.19520000000000001</v>
      </c>
      <c r="AI106" s="741">
        <f t="shared" si="112"/>
        <v>5.01664E-2</v>
      </c>
      <c r="AJ106" s="1140"/>
      <c r="AK106" s="138"/>
      <c r="AL106" s="122"/>
      <c r="AM106" s="122"/>
      <c r="AN106" s="120"/>
      <c r="AO106" s="353">
        <f t="shared" si="92"/>
        <v>4.8879781420765029</v>
      </c>
      <c r="AP106" s="138">
        <v>7.42</v>
      </c>
      <c r="AQ106" s="121">
        <v>15.2</v>
      </c>
      <c r="AR106" s="353">
        <f t="shared" si="93"/>
        <v>1.2807377049180328</v>
      </c>
      <c r="AS106" s="776"/>
      <c r="AT106" s="353">
        <f t="shared" si="94"/>
        <v>2.5614754098360657</v>
      </c>
      <c r="AU106" s="117">
        <v>21</v>
      </c>
      <c r="AV106" s="111">
        <v>7.24</v>
      </c>
      <c r="AW106" s="118"/>
      <c r="AX106" s="118"/>
      <c r="AY106" s="340"/>
      <c r="AZ106" s="124">
        <v>0.55000000000000004</v>
      </c>
      <c r="BA106" s="608"/>
      <c r="BB106" s="360">
        <f t="shared" si="95"/>
        <v>0.96055327868852458</v>
      </c>
      <c r="BC106" s="1516"/>
      <c r="BD106" s="1529">
        <v>1981</v>
      </c>
      <c r="BE106" s="1530">
        <f t="shared" si="103"/>
        <v>360.61236338797812</v>
      </c>
      <c r="BF106" s="1538">
        <f t="shared" si="82"/>
        <v>20.034020188221007</v>
      </c>
      <c r="BG106" s="1524"/>
      <c r="BH106" s="653">
        <f t="shared" si="96"/>
        <v>1.600922131147541</v>
      </c>
      <c r="BI106" s="353">
        <f t="shared" si="97"/>
        <v>1.0809426229508197</v>
      </c>
      <c r="BJ106" s="123">
        <v>7.5</v>
      </c>
      <c r="BK106" s="118"/>
      <c r="BL106" s="117">
        <v>32.9</v>
      </c>
      <c r="BM106" s="784">
        <f t="shared" si="83"/>
        <v>98.699999999999989</v>
      </c>
      <c r="BN106" s="117">
        <v>12.9</v>
      </c>
      <c r="BO106" s="117">
        <v>0.4</v>
      </c>
      <c r="BP106" s="117"/>
      <c r="BQ106" s="1220"/>
      <c r="BR106" s="131"/>
      <c r="BS106" s="131"/>
      <c r="BT106" s="131">
        <v>11</v>
      </c>
      <c r="BU106" s="132"/>
      <c r="BV106" s="364">
        <f t="shared" si="74"/>
        <v>12.372609289617486</v>
      </c>
      <c r="BW106" s="343">
        <f t="shared" si="104"/>
        <v>1.0385844811880643E-2</v>
      </c>
      <c r="BX106" s="340">
        <f t="shared" si="90"/>
        <v>1.0385844811880643E-2</v>
      </c>
      <c r="BY106" s="340">
        <f t="shared" si="105"/>
        <v>0.28333333333333333</v>
      </c>
      <c r="BZ106" s="1145">
        <f t="shared" si="106"/>
        <v>0.24541284403669728</v>
      </c>
      <c r="CA106" s="133">
        <v>5040</v>
      </c>
      <c r="CB106" s="114"/>
      <c r="CC106" s="126"/>
      <c r="CD106" s="353">
        <f t="shared" si="64"/>
        <v>0.90812841530054644</v>
      </c>
      <c r="CE106" s="108"/>
      <c r="CF106" s="353"/>
      <c r="CG106" s="134">
        <v>2490</v>
      </c>
      <c r="CH106" s="346">
        <f t="shared" si="77"/>
        <v>85.040983606557376</v>
      </c>
      <c r="CI106" s="117">
        <v>6</v>
      </c>
      <c r="CJ106" s="348">
        <f t="shared" si="65"/>
        <v>2.0491803278688523</v>
      </c>
      <c r="CK106" s="123">
        <v>7.43</v>
      </c>
      <c r="CL106" s="117"/>
      <c r="CM106" s="109">
        <v>8</v>
      </c>
      <c r="CN106" s="109"/>
      <c r="CO106" s="109"/>
      <c r="CP106" s="131">
        <f t="shared" si="85"/>
        <v>552.77760000000001</v>
      </c>
      <c r="CQ106" s="1145"/>
      <c r="CR106" s="1372">
        <f t="shared" si="78"/>
        <v>2928</v>
      </c>
      <c r="CS106" s="353">
        <f t="shared" si="66"/>
        <v>6.918032786885246</v>
      </c>
      <c r="CT106" s="109">
        <v>23</v>
      </c>
      <c r="CU106" s="109"/>
      <c r="CV106" s="340">
        <f t="shared" si="110"/>
        <v>0.28749999999999998</v>
      </c>
      <c r="CW106" s="135">
        <v>170</v>
      </c>
      <c r="CX106" s="348">
        <f t="shared" si="87"/>
        <v>7.3913043478260869</v>
      </c>
      <c r="CY106" s="334">
        <f t="shared" si="98"/>
        <v>188.52459016393442</v>
      </c>
      <c r="CZ106" s="123">
        <v>7.45</v>
      </c>
      <c r="DA106" s="117"/>
      <c r="DB106" s="340"/>
      <c r="DC106" s="109"/>
      <c r="DD106" s="610"/>
      <c r="DE106" s="353">
        <f t="shared" si="69"/>
        <v>10.245901639344263</v>
      </c>
      <c r="DF106" s="842">
        <v>7.59</v>
      </c>
      <c r="DG106" s="117"/>
      <c r="DH106" s="838"/>
      <c r="DI106" s="338"/>
      <c r="DJ106" s="1155"/>
      <c r="DK106" s="1342"/>
      <c r="DL106" s="1292">
        <f t="shared" si="80"/>
        <v>0.49919999999999998</v>
      </c>
      <c r="DM106" s="1347"/>
      <c r="DN106" s="1350"/>
      <c r="DO106" s="134"/>
      <c r="DP106" s="1148"/>
      <c r="DQ106" s="133"/>
      <c r="DR106" s="134"/>
      <c r="DS106" s="770"/>
      <c r="DT106" s="137">
        <v>4018</v>
      </c>
      <c r="DU106" s="343">
        <v>7.07</v>
      </c>
      <c r="DV106" s="123">
        <v>7.71</v>
      </c>
      <c r="DW106" s="127"/>
      <c r="DX106" s="117"/>
      <c r="DY106" s="135">
        <v>47</v>
      </c>
      <c r="DZ106" s="671">
        <v>20</v>
      </c>
      <c r="EA106" s="632">
        <v>0.2</v>
      </c>
      <c r="EB106" s="665">
        <v>0.02</v>
      </c>
      <c r="EC106" s="1483"/>
      <c r="ED106" s="141">
        <v>11.2</v>
      </c>
      <c r="EE106" s="667">
        <v>13.6</v>
      </c>
      <c r="EF106" s="139">
        <v>2.7E-2</v>
      </c>
      <c r="EG106" s="665">
        <v>0.02</v>
      </c>
      <c r="EH106" s="140">
        <v>7</v>
      </c>
      <c r="EI106" s="1118"/>
      <c r="EJ106" s="1118"/>
      <c r="EK106" s="142">
        <v>4</v>
      </c>
      <c r="EL106" s="353">
        <f t="shared" si="48"/>
        <v>14.016701639344262</v>
      </c>
      <c r="EM106" s="354"/>
      <c r="EN106" s="354">
        <f>1-DY106/X106</f>
        <v>0.63424124513618674</v>
      </c>
      <c r="EO106" s="355">
        <f t="shared" si="108"/>
        <v>0.98425196850393704</v>
      </c>
      <c r="EP106" s="339">
        <f t="shared" si="109"/>
        <v>0.37777777777777777</v>
      </c>
      <c r="EQ106" s="1254" t="s">
        <v>149</v>
      </c>
    </row>
    <row r="107" spans="1:147" s="143" customFormat="1" ht="15" customHeight="1" x14ac:dyDescent="0.15">
      <c r="A107" s="105">
        <v>43931</v>
      </c>
      <c r="B107" s="335">
        <f>企业!B411</f>
        <v>3398</v>
      </c>
      <c r="C107" s="868">
        <v>6.51</v>
      </c>
      <c r="D107" s="652"/>
      <c r="E107" s="353"/>
      <c r="F107" s="928"/>
      <c r="G107" s="653">
        <v>0.5</v>
      </c>
      <c r="H107" s="136"/>
      <c r="I107" s="111"/>
      <c r="J107" s="144"/>
      <c r="K107" s="625"/>
      <c r="L107" s="113"/>
      <c r="M107" s="831"/>
      <c r="N107" s="826"/>
      <c r="O107" s="114"/>
      <c r="P107" s="392"/>
      <c r="Q107" s="114"/>
      <c r="R107" s="683">
        <v>6.4</v>
      </c>
      <c r="S107" s="339">
        <f t="shared" ref="S107:S170" si="113">R107/6.5</f>
        <v>0.98461538461538467</v>
      </c>
      <c r="T107" s="106">
        <v>3398</v>
      </c>
      <c r="U107" s="111">
        <v>7.42</v>
      </c>
      <c r="V107" s="112">
        <v>5060</v>
      </c>
      <c r="W107" s="115"/>
      <c r="X107" s="109">
        <v>150</v>
      </c>
      <c r="Y107" s="809">
        <v>11.3</v>
      </c>
      <c r="Z107" s="1238"/>
      <c r="AA107" s="116">
        <v>21.9</v>
      </c>
      <c r="AB107" s="117">
        <v>0.2</v>
      </c>
      <c r="AC107" s="109">
        <v>21</v>
      </c>
      <c r="AD107" s="118"/>
      <c r="AE107" s="114">
        <v>60</v>
      </c>
      <c r="AF107" s="801">
        <v>4.01</v>
      </c>
      <c r="AG107" s="344">
        <f t="shared" ref="AG107:AG119" si="114">AF107/6.5</f>
        <v>0.61692307692307691</v>
      </c>
      <c r="AH107" s="344">
        <f t="shared" si="111"/>
        <v>0.22653333333333334</v>
      </c>
      <c r="AI107" s="741">
        <f t="shared" si="112"/>
        <v>6.7959999999999993E-2</v>
      </c>
      <c r="AJ107" s="1140"/>
      <c r="AK107" s="138"/>
      <c r="AL107" s="122"/>
      <c r="AM107" s="122"/>
      <c r="AN107" s="120"/>
      <c r="AO107" s="353">
        <f t="shared" si="92"/>
        <v>4.2118893466745142</v>
      </c>
      <c r="AP107" s="138">
        <v>7.4</v>
      </c>
      <c r="AQ107" s="121">
        <v>12.5</v>
      </c>
      <c r="AR107" s="353">
        <f t="shared" si="93"/>
        <v>1.1035903472630959</v>
      </c>
      <c r="AS107" s="776"/>
      <c r="AT107" s="353">
        <f t="shared" si="94"/>
        <v>2.2071806945261918</v>
      </c>
      <c r="AU107" s="117">
        <v>21</v>
      </c>
      <c r="AV107" s="111">
        <v>7.28</v>
      </c>
      <c r="AW107" s="118"/>
      <c r="AX107" s="118"/>
      <c r="AY107" s="340"/>
      <c r="AZ107" s="124">
        <v>0.62</v>
      </c>
      <c r="BA107" s="608"/>
      <c r="BB107" s="360">
        <f t="shared" si="95"/>
        <v>0.82769276044732198</v>
      </c>
      <c r="BC107" s="1516"/>
      <c r="BD107" s="1529">
        <v>1831</v>
      </c>
      <c r="BE107" s="1530">
        <f t="shared" si="103"/>
        <v>287.20512065921127</v>
      </c>
      <c r="BF107" s="1538">
        <f t="shared" si="82"/>
        <v>13.114389071196863</v>
      </c>
      <c r="BG107" s="1524"/>
      <c r="BH107" s="653">
        <f t="shared" si="96"/>
        <v>1.3794879340788699</v>
      </c>
      <c r="BI107" s="353">
        <f t="shared" si="97"/>
        <v>0.93143025309005301</v>
      </c>
      <c r="BJ107" s="123">
        <v>7.25</v>
      </c>
      <c r="BK107" s="118"/>
      <c r="BL107" s="117"/>
      <c r="BM107" s="784"/>
      <c r="BN107" s="117">
        <v>11.7</v>
      </c>
      <c r="BO107" s="117">
        <v>0.5</v>
      </c>
      <c r="BP107" s="117"/>
      <c r="BQ107" s="1220"/>
      <c r="BR107" s="131"/>
      <c r="BS107" s="131"/>
      <c r="BT107" s="131">
        <v>8</v>
      </c>
      <c r="BU107" s="132">
        <v>16</v>
      </c>
      <c r="BV107" s="364">
        <f t="shared" si="74"/>
        <v>10.661271336080047</v>
      </c>
      <c r="BW107" s="343">
        <f t="shared" si="104"/>
        <v>1.4069616584315566E-2</v>
      </c>
      <c r="BX107" s="340">
        <f t="shared" si="90"/>
        <v>1.4069616584315566E-2</v>
      </c>
      <c r="BY107" s="340">
        <f t="shared" si="105"/>
        <v>0.46575342465753422</v>
      </c>
      <c r="BZ107" s="1145"/>
      <c r="CA107" s="133">
        <v>5040</v>
      </c>
      <c r="CB107" s="114"/>
      <c r="CC107" s="126"/>
      <c r="CD107" s="353">
        <f t="shared" si="64"/>
        <v>0.7825191288993526</v>
      </c>
      <c r="CE107" s="108"/>
      <c r="CF107" s="353"/>
      <c r="CG107" s="134">
        <v>2490</v>
      </c>
      <c r="CH107" s="346">
        <f t="shared" si="77"/>
        <v>73.278399058269571</v>
      </c>
      <c r="CI107" s="117">
        <v>6</v>
      </c>
      <c r="CJ107" s="348">
        <f t="shared" si="65"/>
        <v>1.7657445556209534</v>
      </c>
      <c r="CK107" s="123">
        <v>7.23</v>
      </c>
      <c r="CL107" s="117"/>
      <c r="CM107" s="109">
        <v>13</v>
      </c>
      <c r="CN107" s="109"/>
      <c r="CO107" s="109"/>
      <c r="CP107" s="131">
        <f t="shared" si="85"/>
        <v>238.01</v>
      </c>
      <c r="CQ107" s="1145"/>
      <c r="CR107" s="1372">
        <f t="shared" si="78"/>
        <v>3398</v>
      </c>
      <c r="CS107" s="353">
        <f t="shared" si="66"/>
        <v>5.9611536197763391</v>
      </c>
      <c r="CT107" s="109">
        <v>23</v>
      </c>
      <c r="CU107" s="109"/>
      <c r="CV107" s="340">
        <f t="shared" si="110"/>
        <v>0.28749999999999998</v>
      </c>
      <c r="CW107" s="135">
        <v>170</v>
      </c>
      <c r="CX107" s="348">
        <f t="shared" si="87"/>
        <v>7.3913043478260869</v>
      </c>
      <c r="CY107" s="334">
        <f t="shared" si="98"/>
        <v>162.44849911712771</v>
      </c>
      <c r="CZ107" s="123">
        <v>7.14</v>
      </c>
      <c r="DA107" s="117"/>
      <c r="DB107" s="340"/>
      <c r="DC107" s="109"/>
      <c r="DD107" s="610"/>
      <c r="DE107" s="353">
        <f t="shared" si="69"/>
        <v>8.8287227781047672</v>
      </c>
      <c r="DF107" s="842">
        <v>7.42</v>
      </c>
      <c r="DG107" s="117"/>
      <c r="DH107" s="838"/>
      <c r="DI107" s="338"/>
      <c r="DJ107" s="1155"/>
      <c r="DK107" s="1342"/>
      <c r="DL107" s="1292">
        <f t="shared" si="80"/>
        <v>0.49919999999999998</v>
      </c>
      <c r="DM107" s="1347"/>
      <c r="DN107" s="1350"/>
      <c r="DO107" s="134"/>
      <c r="DP107" s="1148"/>
      <c r="DQ107" s="133"/>
      <c r="DR107" s="134"/>
      <c r="DS107" s="770"/>
      <c r="DT107" s="137">
        <v>3738</v>
      </c>
      <c r="DU107" s="343">
        <v>7.2</v>
      </c>
      <c r="DV107" s="123">
        <v>7.55</v>
      </c>
      <c r="DW107" s="127"/>
      <c r="DX107" s="117"/>
      <c r="DY107" s="135">
        <v>46.7</v>
      </c>
      <c r="DZ107" s="671">
        <v>20</v>
      </c>
      <c r="EA107" s="632">
        <v>0.2</v>
      </c>
      <c r="EB107" s="665">
        <v>0.02</v>
      </c>
      <c r="EC107" s="1483"/>
      <c r="ED107" s="141">
        <v>11.6</v>
      </c>
      <c r="EE107" s="667">
        <v>14.2</v>
      </c>
      <c r="EF107" s="139">
        <v>2.3E-2</v>
      </c>
      <c r="EG107" s="665">
        <v>0.02</v>
      </c>
      <c r="EH107" s="140">
        <v>9</v>
      </c>
      <c r="EI107" s="1118"/>
      <c r="EJ107" s="1118"/>
      <c r="EK107" s="142">
        <v>4</v>
      </c>
      <c r="EL107" s="353">
        <f t="shared" si="48"/>
        <v>12.080835314891111</v>
      </c>
      <c r="EM107" s="354"/>
      <c r="EN107" s="354">
        <f>1-DY107/X107</f>
        <v>0.68866666666666665</v>
      </c>
      <c r="EO107" s="355">
        <f t="shared" si="108"/>
        <v>0.98230088495575218</v>
      </c>
      <c r="EP107" s="339">
        <f t="shared" si="109"/>
        <v>0.47031963470319638</v>
      </c>
      <c r="EQ107" s="1254" t="s">
        <v>146</v>
      </c>
    </row>
    <row r="108" spans="1:147" s="143" customFormat="1" ht="15" customHeight="1" x14ac:dyDescent="0.15">
      <c r="A108" s="105">
        <v>43932</v>
      </c>
      <c r="B108" s="335">
        <f>企业!B412</f>
        <v>3246</v>
      </c>
      <c r="C108" s="868">
        <v>6.73</v>
      </c>
      <c r="D108" s="652"/>
      <c r="E108" s="353"/>
      <c r="F108" s="928"/>
      <c r="G108" s="653">
        <v>0.5</v>
      </c>
      <c r="H108" s="136"/>
      <c r="I108" s="111"/>
      <c r="J108" s="144"/>
      <c r="K108" s="625"/>
      <c r="L108" s="113"/>
      <c r="M108" s="831"/>
      <c r="N108" s="826"/>
      <c r="O108" s="114"/>
      <c r="P108" s="392"/>
      <c r="Q108" s="114"/>
      <c r="R108" s="683">
        <v>6.19</v>
      </c>
      <c r="S108" s="339">
        <f t="shared" si="113"/>
        <v>0.95230769230769241</v>
      </c>
      <c r="T108" s="106">
        <v>3246</v>
      </c>
      <c r="U108" s="111">
        <v>7.49</v>
      </c>
      <c r="V108" s="112">
        <v>5160</v>
      </c>
      <c r="W108" s="115"/>
      <c r="X108" s="109">
        <v>176.4</v>
      </c>
      <c r="Y108" s="809">
        <v>26.3</v>
      </c>
      <c r="Z108" s="1238"/>
      <c r="AA108" s="116">
        <v>28.9</v>
      </c>
      <c r="AB108" s="117">
        <v>0.24</v>
      </c>
      <c r="AC108" s="109">
        <v>33</v>
      </c>
      <c r="AD108" s="118"/>
      <c r="AE108" s="114">
        <v>40</v>
      </c>
      <c r="AF108" s="801">
        <v>4.9400000000000004</v>
      </c>
      <c r="AG108" s="344">
        <f t="shared" si="114"/>
        <v>0.76</v>
      </c>
      <c r="AH108" s="344">
        <f t="shared" si="111"/>
        <v>0.21640000000000001</v>
      </c>
      <c r="AI108" s="741">
        <f t="shared" si="112"/>
        <v>7.6345920000000012E-2</v>
      </c>
      <c r="AJ108" s="1140"/>
      <c r="AK108" s="138"/>
      <c r="AL108" s="122"/>
      <c r="AM108" s="122"/>
      <c r="AN108" s="120"/>
      <c r="AO108" s="353">
        <f t="shared" si="92"/>
        <v>4.409118915588417</v>
      </c>
      <c r="AP108" s="138">
        <v>7.33</v>
      </c>
      <c r="AQ108" s="121">
        <v>12.1</v>
      </c>
      <c r="AR108" s="353">
        <f t="shared" si="93"/>
        <v>1.155268022181146</v>
      </c>
      <c r="AS108" s="776"/>
      <c r="AT108" s="353">
        <f t="shared" si="94"/>
        <v>2.310536044362292</v>
      </c>
      <c r="AU108" s="117">
        <v>20.3</v>
      </c>
      <c r="AV108" s="111">
        <v>7.4</v>
      </c>
      <c r="AW108" s="118"/>
      <c r="AX108" s="118"/>
      <c r="AY108" s="340"/>
      <c r="AZ108" s="124">
        <v>0.54</v>
      </c>
      <c r="BA108" s="608"/>
      <c r="BB108" s="360">
        <f t="shared" si="95"/>
        <v>0.86645101663585955</v>
      </c>
      <c r="BC108" s="1516"/>
      <c r="BD108" s="1529">
        <v>1864</v>
      </c>
      <c r="BE108" s="1530">
        <f t="shared" si="103"/>
        <v>306.07270486752924</v>
      </c>
      <c r="BF108" s="1538">
        <f t="shared" si="82"/>
        <v>10.59075103347852</v>
      </c>
      <c r="BG108" s="1524"/>
      <c r="BH108" s="653">
        <f t="shared" si="96"/>
        <v>1.4440850277264325</v>
      </c>
      <c r="BI108" s="353">
        <f t="shared" si="97"/>
        <v>0.97504621072088726</v>
      </c>
      <c r="BJ108" s="123">
        <v>7.4</v>
      </c>
      <c r="BK108" s="118"/>
      <c r="BL108" s="117"/>
      <c r="BM108" s="784"/>
      <c r="BN108" s="117"/>
      <c r="BO108" s="117">
        <v>1.7</v>
      </c>
      <c r="BP108" s="117"/>
      <c r="BQ108" s="1220"/>
      <c r="BR108" s="131"/>
      <c r="BS108" s="131"/>
      <c r="BT108" s="131">
        <v>13</v>
      </c>
      <c r="BU108" s="132"/>
      <c r="BV108" s="364">
        <f t="shared" si="74"/>
        <v>11.160505237215034</v>
      </c>
      <c r="BW108" s="343">
        <f t="shared" si="104"/>
        <v>1.5805736053219974E-2</v>
      </c>
      <c r="BX108" s="340">
        <f t="shared" si="90"/>
        <v>1.5805736053219974E-2</v>
      </c>
      <c r="BY108" s="340"/>
      <c r="BZ108" s="1145"/>
      <c r="CA108" s="133">
        <v>5040</v>
      </c>
      <c r="CB108" s="114"/>
      <c r="CC108" s="126"/>
      <c r="CD108" s="353">
        <f t="shared" si="64"/>
        <v>0.81916204559457795</v>
      </c>
      <c r="CE108" s="108"/>
      <c r="CF108" s="353"/>
      <c r="CG108" s="134">
        <v>2490</v>
      </c>
      <c r="CH108" s="346">
        <f t="shared" si="77"/>
        <v>76.709796672828091</v>
      </c>
      <c r="CI108" s="117">
        <v>6</v>
      </c>
      <c r="CJ108" s="348">
        <f t="shared" si="65"/>
        <v>1.8484288354898337</v>
      </c>
      <c r="CK108" s="123">
        <v>7.46</v>
      </c>
      <c r="CL108" s="117"/>
      <c r="CM108" s="109">
        <v>11</v>
      </c>
      <c r="CN108" s="109"/>
      <c r="CO108" s="109"/>
      <c r="CP108" s="131">
        <f t="shared" si="85"/>
        <v>261.49199999999996</v>
      </c>
      <c r="CQ108" s="1145"/>
      <c r="CR108" s="1372">
        <f t="shared" si="78"/>
        <v>3246</v>
      </c>
      <c r="CS108" s="353">
        <f t="shared" si="66"/>
        <v>6.2402957486136783</v>
      </c>
      <c r="CT108" s="109">
        <v>23</v>
      </c>
      <c r="CU108" s="109"/>
      <c r="CV108" s="340">
        <f t="shared" si="110"/>
        <v>0.28749999999999998</v>
      </c>
      <c r="CW108" s="135">
        <v>170</v>
      </c>
      <c r="CX108" s="348">
        <f t="shared" si="87"/>
        <v>7.3913043478260869</v>
      </c>
      <c r="CY108" s="334">
        <f t="shared" si="98"/>
        <v>170.05545286506469</v>
      </c>
      <c r="CZ108" s="123">
        <v>7.6</v>
      </c>
      <c r="DA108" s="117"/>
      <c r="DB108" s="340"/>
      <c r="DC108" s="109"/>
      <c r="DD108" s="610"/>
      <c r="DE108" s="353">
        <f t="shared" si="69"/>
        <v>9.2421441774491679</v>
      </c>
      <c r="DF108" s="842">
        <v>7.64</v>
      </c>
      <c r="DG108" s="117"/>
      <c r="DH108" s="838"/>
      <c r="DI108" s="338"/>
      <c r="DJ108" s="1155"/>
      <c r="DK108" s="1342"/>
      <c r="DL108" s="1292">
        <f t="shared" si="80"/>
        <v>0.49919999999999998</v>
      </c>
      <c r="DM108" s="1347"/>
      <c r="DN108" s="1350"/>
      <c r="DO108" s="134"/>
      <c r="DP108" s="1148"/>
      <c r="DQ108" s="133"/>
      <c r="DR108" s="134"/>
      <c r="DS108" s="770"/>
      <c r="DT108" s="137">
        <v>4596</v>
      </c>
      <c r="DU108" s="343">
        <v>7.21</v>
      </c>
      <c r="DV108" s="123">
        <v>7.6</v>
      </c>
      <c r="DW108" s="127"/>
      <c r="DX108" s="117"/>
      <c r="DY108" s="135">
        <v>44.9</v>
      </c>
      <c r="DZ108" s="671">
        <v>29</v>
      </c>
      <c r="EA108" s="632">
        <v>0.4</v>
      </c>
      <c r="EB108" s="665">
        <v>0.02</v>
      </c>
      <c r="EC108" s="1483"/>
      <c r="ED108" s="141">
        <v>11.2</v>
      </c>
      <c r="EE108" s="667">
        <v>14.2</v>
      </c>
      <c r="EF108" s="139">
        <v>2.3E-2</v>
      </c>
      <c r="EG108" s="665">
        <v>0.02</v>
      </c>
      <c r="EH108" s="140">
        <v>7</v>
      </c>
      <c r="EI108" s="1118"/>
      <c r="EJ108" s="1118"/>
      <c r="EK108" s="142">
        <v>4</v>
      </c>
      <c r="EL108" s="353">
        <f t="shared" si="48"/>
        <v>12.645568946395564</v>
      </c>
      <c r="EM108" s="354"/>
      <c r="EN108" s="354">
        <f>1-DY108/X108</f>
        <v>0.74546485260770978</v>
      </c>
      <c r="EO108" s="355">
        <f t="shared" si="108"/>
        <v>0.98479087452471481</v>
      </c>
      <c r="EP108" s="339">
        <f t="shared" si="109"/>
        <v>0.61245674740484435</v>
      </c>
      <c r="EQ108" s="1254" t="s">
        <v>146</v>
      </c>
    </row>
    <row r="109" spans="1:147" s="188" customFormat="1" ht="15" customHeight="1" x14ac:dyDescent="0.15">
      <c r="A109" s="146">
        <v>43933</v>
      </c>
      <c r="B109" s="147">
        <f>企业!B413</f>
        <v>3597</v>
      </c>
      <c r="C109" s="869">
        <v>6.78</v>
      </c>
      <c r="D109" s="149"/>
      <c r="E109" s="150"/>
      <c r="F109" s="929"/>
      <c r="G109" s="651">
        <v>0.5</v>
      </c>
      <c r="H109" s="152"/>
      <c r="I109" s="153"/>
      <c r="J109" s="154"/>
      <c r="K109" s="626"/>
      <c r="L109" s="155"/>
      <c r="M109" s="832"/>
      <c r="N109" s="827"/>
      <c r="O109" s="156"/>
      <c r="P109" s="393"/>
      <c r="Q109" s="156"/>
      <c r="R109" s="684">
        <v>6.02</v>
      </c>
      <c r="S109" s="169">
        <f t="shared" si="113"/>
        <v>0.92615384615384611</v>
      </c>
      <c r="T109" s="147">
        <v>3597</v>
      </c>
      <c r="U109" s="153">
        <v>7.86</v>
      </c>
      <c r="V109" s="158">
        <v>4700</v>
      </c>
      <c r="W109" s="159"/>
      <c r="X109" s="151"/>
      <c r="Y109" s="811">
        <v>15.9</v>
      </c>
      <c r="Z109" s="1239"/>
      <c r="AA109" s="160"/>
      <c r="AB109" s="161"/>
      <c r="AC109" s="151"/>
      <c r="AD109" s="162"/>
      <c r="AE109" s="156">
        <v>40</v>
      </c>
      <c r="AF109" s="802">
        <v>4.5599999999999996</v>
      </c>
      <c r="AG109" s="327">
        <f t="shared" si="114"/>
        <v>0.70153846153846144</v>
      </c>
      <c r="AH109" s="327">
        <f t="shared" si="111"/>
        <v>0.23980000000000001</v>
      </c>
      <c r="AI109" s="660">
        <f t="shared" si="112"/>
        <v>0</v>
      </c>
      <c r="AJ109" s="1141"/>
      <c r="AK109" s="148"/>
      <c r="AL109" s="167"/>
      <c r="AM109" s="167"/>
      <c r="AN109" s="165"/>
      <c r="AO109" s="150">
        <f t="shared" si="92"/>
        <v>3.9788712816235754</v>
      </c>
      <c r="AP109" s="148">
        <v>7.9</v>
      </c>
      <c r="AQ109" s="166"/>
      <c r="AR109" s="150">
        <f t="shared" si="93"/>
        <v>1.042535446205171</v>
      </c>
      <c r="AS109" s="778"/>
      <c r="AT109" s="150">
        <f t="shared" si="94"/>
        <v>2.085070892410342</v>
      </c>
      <c r="AU109" s="161">
        <v>20.5</v>
      </c>
      <c r="AV109" s="153">
        <v>7.67</v>
      </c>
      <c r="AW109" s="162"/>
      <c r="AX109" s="162"/>
      <c r="AY109" s="170"/>
      <c r="AZ109" s="170">
        <v>0.56000000000000005</v>
      </c>
      <c r="BA109" s="175"/>
      <c r="BB109" s="172">
        <f t="shared" si="95"/>
        <v>0.78190158465387827</v>
      </c>
      <c r="BC109" s="1517"/>
      <c r="BD109" s="827">
        <v>1714</v>
      </c>
      <c r="BE109" s="1530">
        <f t="shared" si="103"/>
        <v>253.97887128162358</v>
      </c>
      <c r="BF109" s="1538"/>
      <c r="BG109" s="651"/>
      <c r="BH109" s="651">
        <f t="shared" si="96"/>
        <v>1.3031693077564637</v>
      </c>
      <c r="BI109" s="150">
        <f t="shared" si="97"/>
        <v>0.87989991659716427</v>
      </c>
      <c r="BJ109" s="168">
        <v>7.57</v>
      </c>
      <c r="BK109" s="162"/>
      <c r="BL109" s="161"/>
      <c r="BM109" s="785"/>
      <c r="BN109" s="161"/>
      <c r="BO109" s="161">
        <v>4.05</v>
      </c>
      <c r="BP109" s="161"/>
      <c r="BQ109" s="1221"/>
      <c r="BR109" s="174"/>
      <c r="BS109" s="174"/>
      <c r="BT109" s="174">
        <v>11</v>
      </c>
      <c r="BU109" s="175"/>
      <c r="BV109" s="248">
        <f t="shared" si="74"/>
        <v>10.071448429246596</v>
      </c>
      <c r="BW109" s="168"/>
      <c r="BX109" s="170"/>
      <c r="BY109" s="170"/>
      <c r="BZ109" s="1146"/>
      <c r="CA109" s="177">
        <v>5040</v>
      </c>
      <c r="CB109" s="156"/>
      <c r="CC109" s="171"/>
      <c r="CD109" s="150">
        <f t="shared" si="64"/>
        <v>0.73922713372254656</v>
      </c>
      <c r="CE109" s="150"/>
      <c r="CF109" s="150"/>
      <c r="CG109" s="178">
        <v>2490</v>
      </c>
      <c r="CH109" s="390">
        <f t="shared" si="77"/>
        <v>69.224353628023351</v>
      </c>
      <c r="CI109" s="161">
        <v>6</v>
      </c>
      <c r="CJ109" s="161">
        <f t="shared" si="65"/>
        <v>1.6680567139282736</v>
      </c>
      <c r="CK109" s="168">
        <v>7.3</v>
      </c>
      <c r="CL109" s="161"/>
      <c r="CM109" s="151">
        <v>9</v>
      </c>
      <c r="CN109" s="151"/>
      <c r="CO109" s="151"/>
      <c r="CP109" s="131">
        <f t="shared" si="85"/>
        <v>262.19400000000002</v>
      </c>
      <c r="CQ109" s="1146"/>
      <c r="CR109" s="1372">
        <f t="shared" si="78"/>
        <v>3597</v>
      </c>
      <c r="CS109" s="150">
        <f t="shared" si="66"/>
        <v>5.6313594662218511</v>
      </c>
      <c r="CT109" s="151">
        <v>23</v>
      </c>
      <c r="CU109" s="151"/>
      <c r="CV109" s="170">
        <f t="shared" si="110"/>
        <v>0.28749999999999998</v>
      </c>
      <c r="CW109" s="180">
        <v>170</v>
      </c>
      <c r="CX109" s="161">
        <f t="shared" si="87"/>
        <v>7.3913043478260869</v>
      </c>
      <c r="CY109" s="151">
        <f t="shared" si="98"/>
        <v>153.46121768140117</v>
      </c>
      <c r="CZ109" s="168">
        <v>7.32</v>
      </c>
      <c r="DA109" s="161"/>
      <c r="DB109" s="170"/>
      <c r="DC109" s="151"/>
      <c r="DD109" s="181"/>
      <c r="DE109" s="150">
        <f t="shared" si="69"/>
        <v>8.3402835696413682</v>
      </c>
      <c r="DF109" s="843">
        <v>7.39</v>
      </c>
      <c r="DG109" s="161"/>
      <c r="DH109" s="839"/>
      <c r="DI109" s="179"/>
      <c r="DJ109" s="1156"/>
      <c r="DK109" s="1343"/>
      <c r="DL109" s="1293">
        <f t="shared" si="80"/>
        <v>0.49919999999999998</v>
      </c>
      <c r="DM109" s="1293"/>
      <c r="DN109" s="178"/>
      <c r="DO109" s="178"/>
      <c r="DP109" s="1147"/>
      <c r="DQ109" s="177"/>
      <c r="DR109" s="178"/>
      <c r="DS109" s="756"/>
      <c r="DT109" s="157">
        <v>4599</v>
      </c>
      <c r="DU109" s="168">
        <v>7.25</v>
      </c>
      <c r="DV109" s="168">
        <v>7.34</v>
      </c>
      <c r="DW109" s="173"/>
      <c r="DX109" s="161"/>
      <c r="DY109" s="180">
        <v>28.7</v>
      </c>
      <c r="DZ109" s="698">
        <v>27</v>
      </c>
      <c r="EA109" s="633">
        <v>0.6</v>
      </c>
      <c r="EB109" s="182">
        <v>0.02</v>
      </c>
      <c r="EC109" s="1484"/>
      <c r="ED109" s="184"/>
      <c r="EE109" s="184">
        <v>13.4</v>
      </c>
      <c r="EF109" s="182"/>
      <c r="EG109" s="182">
        <v>0.02</v>
      </c>
      <c r="EH109" s="183">
        <v>8</v>
      </c>
      <c r="EI109" s="1119"/>
      <c r="EJ109" s="1119"/>
      <c r="EK109" s="185">
        <v>4</v>
      </c>
      <c r="EL109" s="150">
        <f t="shared" si="48"/>
        <v>11.41362735613011</v>
      </c>
      <c r="EM109" s="186"/>
      <c r="EN109" s="186"/>
      <c r="EO109" s="187">
        <f t="shared" si="108"/>
        <v>0.96226415094339623</v>
      </c>
      <c r="EP109" s="169"/>
      <c r="EQ109" s="1301" t="s">
        <v>146</v>
      </c>
    </row>
    <row r="110" spans="1:147" s="143" customFormat="1" ht="15" customHeight="1" x14ac:dyDescent="0.15">
      <c r="A110" s="105">
        <v>43934</v>
      </c>
      <c r="B110" s="335">
        <f>企业!B414</f>
        <v>4107</v>
      </c>
      <c r="C110" s="868">
        <v>6.84</v>
      </c>
      <c r="D110" s="652"/>
      <c r="E110" s="353"/>
      <c r="F110" s="928"/>
      <c r="G110" s="653">
        <v>0.5</v>
      </c>
      <c r="H110" s="136"/>
      <c r="I110" s="111"/>
      <c r="J110" s="144"/>
      <c r="K110" s="625"/>
      <c r="L110" s="113"/>
      <c r="M110" s="831"/>
      <c r="N110" s="826"/>
      <c r="O110" s="114"/>
      <c r="P110" s="392"/>
      <c r="Q110" s="114"/>
      <c r="R110" s="683">
        <v>6</v>
      </c>
      <c r="S110" s="339">
        <f t="shared" si="113"/>
        <v>0.92307692307692313</v>
      </c>
      <c r="T110" s="106">
        <v>4107</v>
      </c>
      <c r="U110" s="111">
        <v>7.41</v>
      </c>
      <c r="V110" s="112">
        <v>4290</v>
      </c>
      <c r="W110" s="115"/>
      <c r="X110" s="109">
        <v>120.4</v>
      </c>
      <c r="Y110" s="809">
        <v>10</v>
      </c>
      <c r="Z110" s="1238"/>
      <c r="AA110" s="116"/>
      <c r="AB110" s="117">
        <v>0.3</v>
      </c>
      <c r="AC110" s="109">
        <v>53</v>
      </c>
      <c r="AD110" s="118"/>
      <c r="AE110" s="114">
        <v>40</v>
      </c>
      <c r="AF110" s="801">
        <v>4.8600000000000003</v>
      </c>
      <c r="AG110" s="344">
        <f t="shared" si="114"/>
        <v>0.74769230769230777</v>
      </c>
      <c r="AH110" s="344">
        <f t="shared" si="111"/>
        <v>0.27379999999999999</v>
      </c>
      <c r="AI110" s="741">
        <f t="shared" si="112"/>
        <v>6.593104000000001E-2</v>
      </c>
      <c r="AJ110" s="1140"/>
      <c r="AK110" s="138"/>
      <c r="AL110" s="122"/>
      <c r="AM110" s="122"/>
      <c r="AN110" s="120"/>
      <c r="AO110" s="353">
        <f t="shared" si="92"/>
        <v>3.4847820793766742</v>
      </c>
      <c r="AP110" s="138">
        <v>7.43</v>
      </c>
      <c r="AQ110" s="121"/>
      <c r="AR110" s="353">
        <f t="shared" si="93"/>
        <v>0.91307523739956176</v>
      </c>
      <c r="AS110" s="776"/>
      <c r="AT110" s="353">
        <f t="shared" si="94"/>
        <v>1.8261504747991235</v>
      </c>
      <c r="AU110" s="117">
        <v>21</v>
      </c>
      <c r="AV110" s="111">
        <v>7.36</v>
      </c>
      <c r="AW110" s="118"/>
      <c r="AX110" s="118"/>
      <c r="AY110" s="340"/>
      <c r="AZ110" s="124">
        <v>0.64</v>
      </c>
      <c r="BA110" s="608"/>
      <c r="BB110" s="360">
        <f t="shared" si="95"/>
        <v>0.68480642804967129</v>
      </c>
      <c r="BC110" s="1516"/>
      <c r="BD110" s="1529">
        <v>1506</v>
      </c>
      <c r="BE110" s="1530">
        <f t="shared" si="103"/>
        <v>195.44631117604089</v>
      </c>
      <c r="BF110" s="1538"/>
      <c r="BG110" s="1524"/>
      <c r="BH110" s="653">
        <f t="shared" si="96"/>
        <v>1.1413440467494522</v>
      </c>
      <c r="BI110" s="353">
        <f t="shared" si="97"/>
        <v>0.7706355003652301</v>
      </c>
      <c r="BJ110" s="123">
        <v>7.33</v>
      </c>
      <c r="BK110" s="118"/>
      <c r="BL110" s="117"/>
      <c r="BM110" s="784"/>
      <c r="BN110" s="117"/>
      <c r="BO110" s="117">
        <v>5</v>
      </c>
      <c r="BP110" s="117"/>
      <c r="BQ110" s="1220"/>
      <c r="BR110" s="131"/>
      <c r="BS110" s="131"/>
      <c r="BT110" s="131">
        <v>8</v>
      </c>
      <c r="BU110" s="132"/>
      <c r="BV110" s="364">
        <f t="shared" si="74"/>
        <v>8.8207937667397136</v>
      </c>
      <c r="BW110" s="343">
        <f t="shared" ref="BW110:BW173" si="115">X110/1000/BV110</f>
        <v>1.3649565241394539E-2</v>
      </c>
      <c r="BX110" s="340">
        <f t="shared" si="90"/>
        <v>1.3649565241394539E-2</v>
      </c>
      <c r="BY110" s="340"/>
      <c r="BZ110" s="1145"/>
      <c r="CA110" s="133">
        <v>5040</v>
      </c>
      <c r="CB110" s="114"/>
      <c r="CC110" s="126"/>
      <c r="CD110" s="353">
        <f t="shared" si="64"/>
        <v>0.64743121499878253</v>
      </c>
      <c r="CE110" s="108"/>
      <c r="CF110" s="353"/>
      <c r="CG110" s="134">
        <v>2490</v>
      </c>
      <c r="CH110" s="346">
        <f t="shared" si="77"/>
        <v>60.628195763330901</v>
      </c>
      <c r="CI110" s="117">
        <v>6</v>
      </c>
      <c r="CJ110" s="348">
        <f t="shared" si="65"/>
        <v>1.4609203798392987</v>
      </c>
      <c r="CK110" s="123">
        <v>7.28</v>
      </c>
      <c r="CL110" s="117"/>
      <c r="CM110" s="109">
        <v>10</v>
      </c>
      <c r="CN110" s="109"/>
      <c r="CO110" s="109"/>
      <c r="CP110" s="131">
        <f t="shared" si="85"/>
        <v>246.78600000000003</v>
      </c>
      <c r="CQ110" s="1145"/>
      <c r="CR110" s="1372">
        <f t="shared" si="78"/>
        <v>4107</v>
      </c>
      <c r="CS110" s="353">
        <f t="shared" si="66"/>
        <v>4.932067202337473</v>
      </c>
      <c r="CT110" s="109">
        <v>27</v>
      </c>
      <c r="CU110" s="109"/>
      <c r="CV110" s="340">
        <f t="shared" si="110"/>
        <v>0.33750000000000002</v>
      </c>
      <c r="CW110" s="135">
        <v>190</v>
      </c>
      <c r="CX110" s="348">
        <f t="shared" si="87"/>
        <v>7.0370370370370372</v>
      </c>
      <c r="CY110" s="334">
        <f t="shared" si="98"/>
        <v>157.77940102264427</v>
      </c>
      <c r="CZ110" s="123">
        <v>7.29</v>
      </c>
      <c r="DA110" s="117"/>
      <c r="DB110" s="340"/>
      <c r="DC110" s="109"/>
      <c r="DD110" s="610"/>
      <c r="DE110" s="353">
        <f t="shared" si="69"/>
        <v>7.3046018991964941</v>
      </c>
      <c r="DF110" s="842">
        <v>7.46</v>
      </c>
      <c r="DG110" s="117"/>
      <c r="DH110" s="838"/>
      <c r="DI110" s="338"/>
      <c r="DJ110" s="1155"/>
      <c r="DK110" s="1342"/>
      <c r="DL110" s="1292">
        <f t="shared" si="80"/>
        <v>0.49919999999999998</v>
      </c>
      <c r="DM110" s="1347"/>
      <c r="DN110" s="1350"/>
      <c r="DO110" s="134"/>
      <c r="DP110" s="1148"/>
      <c r="DQ110" s="133"/>
      <c r="DR110" s="134"/>
      <c r="DS110" s="770"/>
      <c r="DT110" s="137">
        <v>4568</v>
      </c>
      <c r="DU110" s="343">
        <v>7.13</v>
      </c>
      <c r="DV110" s="123">
        <v>7.54</v>
      </c>
      <c r="DW110" s="127"/>
      <c r="DX110" s="117"/>
      <c r="DY110" s="135">
        <v>44</v>
      </c>
      <c r="DZ110" s="671">
        <v>22</v>
      </c>
      <c r="EA110" s="632">
        <v>0.4</v>
      </c>
      <c r="EB110" s="665">
        <v>0.02</v>
      </c>
      <c r="EC110" s="1483"/>
      <c r="ED110" s="141"/>
      <c r="EE110" s="667">
        <v>12.2</v>
      </c>
      <c r="EF110" s="139">
        <v>2.1999999999999999E-2</v>
      </c>
      <c r="EG110" s="665">
        <v>0.02</v>
      </c>
      <c r="EH110" s="140">
        <v>6</v>
      </c>
      <c r="EI110" s="1118"/>
      <c r="EJ110" s="1118"/>
      <c r="EK110" s="142">
        <v>4</v>
      </c>
      <c r="EL110" s="353">
        <f t="shared" si="48"/>
        <v>9.9988861943024112</v>
      </c>
      <c r="EM110" s="354"/>
      <c r="EN110" s="354">
        <f t="shared" ref="EN110:EN173" si="116">1-DY110/X110</f>
        <v>0.63455149501661134</v>
      </c>
      <c r="EO110" s="355">
        <f t="shared" si="108"/>
        <v>0.96</v>
      </c>
      <c r="EP110" s="339"/>
      <c r="EQ110" s="1254" t="s">
        <v>146</v>
      </c>
    </row>
    <row r="111" spans="1:147" s="143" customFormat="1" ht="15" customHeight="1" x14ac:dyDescent="0.15">
      <c r="A111" s="105">
        <v>43935</v>
      </c>
      <c r="B111" s="335">
        <f>企业!B415</f>
        <v>4053</v>
      </c>
      <c r="C111" s="868">
        <v>6.63</v>
      </c>
      <c r="D111" s="652"/>
      <c r="E111" s="353"/>
      <c r="F111" s="928"/>
      <c r="G111" s="653">
        <v>0.5</v>
      </c>
      <c r="H111" s="136"/>
      <c r="I111" s="111"/>
      <c r="J111" s="144"/>
      <c r="K111" s="625"/>
      <c r="L111" s="113"/>
      <c r="M111" s="831"/>
      <c r="N111" s="826"/>
      <c r="O111" s="114"/>
      <c r="P111" s="392"/>
      <c r="Q111" s="114"/>
      <c r="R111" s="683">
        <v>5.92</v>
      </c>
      <c r="S111" s="339">
        <f t="shared" si="113"/>
        <v>0.91076923076923078</v>
      </c>
      <c r="T111" s="106">
        <v>4053</v>
      </c>
      <c r="U111" s="111">
        <v>7.61</v>
      </c>
      <c r="V111" s="112">
        <v>4450</v>
      </c>
      <c r="W111" s="115"/>
      <c r="X111" s="109">
        <v>125</v>
      </c>
      <c r="Y111" s="809">
        <v>8.1999999999999993</v>
      </c>
      <c r="Z111" s="1238"/>
      <c r="AA111" s="116"/>
      <c r="AB111" s="117">
        <v>0.51</v>
      </c>
      <c r="AC111" s="109">
        <v>43</v>
      </c>
      <c r="AD111" s="118"/>
      <c r="AE111" s="114">
        <v>40</v>
      </c>
      <c r="AF111" s="801">
        <v>5.64</v>
      </c>
      <c r="AG111" s="344">
        <f t="shared" si="114"/>
        <v>0.86769230769230765</v>
      </c>
      <c r="AH111" s="344">
        <f t="shared" si="111"/>
        <v>0.2702</v>
      </c>
      <c r="AI111" s="741">
        <f t="shared" si="112"/>
        <v>6.7549999999999999E-2</v>
      </c>
      <c r="AJ111" s="1140"/>
      <c r="AK111" s="138"/>
      <c r="AL111" s="122"/>
      <c r="AM111" s="122"/>
      <c r="AN111" s="120"/>
      <c r="AO111" s="353">
        <f t="shared" si="92"/>
        <v>3.531211448309894</v>
      </c>
      <c r="AP111" s="138">
        <v>7.2</v>
      </c>
      <c r="AQ111" s="121"/>
      <c r="AR111" s="353">
        <f t="shared" si="93"/>
        <v>0.92524056254626208</v>
      </c>
      <c r="AS111" s="776"/>
      <c r="AT111" s="353">
        <f t="shared" si="94"/>
        <v>1.8504811250925242</v>
      </c>
      <c r="AU111" s="117">
        <v>20.5</v>
      </c>
      <c r="AV111" s="111">
        <v>7.28</v>
      </c>
      <c r="AW111" s="118"/>
      <c r="AX111" s="118"/>
      <c r="AY111" s="340"/>
      <c r="AZ111" s="124">
        <v>0.57999999999999996</v>
      </c>
      <c r="BA111" s="608"/>
      <c r="BB111" s="360">
        <f t="shared" si="95"/>
        <v>0.69393042190969656</v>
      </c>
      <c r="BC111" s="1516"/>
      <c r="BD111" s="1529">
        <v>1866</v>
      </c>
      <c r="BE111" s="1530">
        <f t="shared" si="103"/>
        <v>245.39304219096965</v>
      </c>
      <c r="BF111" s="1538"/>
      <c r="BG111" s="1524"/>
      <c r="BH111" s="653">
        <f t="shared" si="96"/>
        <v>1.1565507031828275</v>
      </c>
      <c r="BI111" s="353">
        <f t="shared" si="97"/>
        <v>0.7809030347890451</v>
      </c>
      <c r="BJ111" s="123">
        <v>7.29</v>
      </c>
      <c r="BK111" s="118"/>
      <c r="BL111" s="117"/>
      <c r="BM111" s="784"/>
      <c r="BN111" s="117"/>
      <c r="BO111" s="117">
        <v>7.2</v>
      </c>
      <c r="BP111" s="117"/>
      <c r="BQ111" s="1220"/>
      <c r="BR111" s="131"/>
      <c r="BS111" s="131"/>
      <c r="BT111" s="131">
        <v>6</v>
      </c>
      <c r="BU111" s="132"/>
      <c r="BV111" s="364">
        <f t="shared" si="74"/>
        <v>8.9383172958302488</v>
      </c>
      <c r="BW111" s="343">
        <f t="shared" si="115"/>
        <v>1.3984735142297183E-2</v>
      </c>
      <c r="BX111" s="340">
        <f t="shared" si="90"/>
        <v>1.3984735142297183E-2</v>
      </c>
      <c r="BY111" s="340"/>
      <c r="BZ111" s="1145"/>
      <c r="CA111" s="133">
        <v>5040</v>
      </c>
      <c r="CB111" s="114"/>
      <c r="CC111" s="126"/>
      <c r="CD111" s="353">
        <f t="shared" si="64"/>
        <v>0.65605724154946954</v>
      </c>
      <c r="CE111" s="108"/>
      <c r="CF111" s="353"/>
      <c r="CG111" s="134">
        <v>2490</v>
      </c>
      <c r="CH111" s="346">
        <f t="shared" si="77"/>
        <v>61.435973353071802</v>
      </c>
      <c r="CI111" s="117">
        <v>6</v>
      </c>
      <c r="CJ111" s="348">
        <f t="shared" si="65"/>
        <v>1.4803849000740192</v>
      </c>
      <c r="CK111" s="123">
        <v>7.26</v>
      </c>
      <c r="CL111" s="117"/>
      <c r="CM111" s="109">
        <v>6</v>
      </c>
      <c r="CN111" s="109"/>
      <c r="CO111" s="109"/>
      <c r="CP111" s="131">
        <f t="shared" si="85"/>
        <v>255.00000000000003</v>
      </c>
      <c r="CQ111" s="1145"/>
      <c r="CR111" s="1372">
        <f t="shared" si="78"/>
        <v>4053</v>
      </c>
      <c r="CS111" s="353">
        <f t="shared" si="66"/>
        <v>4.9977794226498888</v>
      </c>
      <c r="CT111" s="109">
        <v>27</v>
      </c>
      <c r="CU111" s="109"/>
      <c r="CV111" s="340">
        <f t="shared" si="110"/>
        <v>0.33750000000000002</v>
      </c>
      <c r="CW111" s="135">
        <v>190</v>
      </c>
      <c r="CX111" s="348">
        <f t="shared" si="87"/>
        <v>7.0370370370370372</v>
      </c>
      <c r="CY111" s="334">
        <f t="shared" si="98"/>
        <v>159.88156920799409</v>
      </c>
      <c r="CZ111" s="123">
        <v>7.33</v>
      </c>
      <c r="DA111" s="117"/>
      <c r="DB111" s="340"/>
      <c r="DC111" s="109"/>
      <c r="DD111" s="610"/>
      <c r="DE111" s="353">
        <f t="shared" si="69"/>
        <v>7.4019245003700966</v>
      </c>
      <c r="DF111" s="842">
        <v>7.37</v>
      </c>
      <c r="DG111" s="117"/>
      <c r="DH111" s="838"/>
      <c r="DI111" s="338"/>
      <c r="DJ111" s="1155"/>
      <c r="DK111" s="1342"/>
      <c r="DL111" s="1292">
        <f t="shared" si="80"/>
        <v>0.49919999999999998</v>
      </c>
      <c r="DM111" s="1347"/>
      <c r="DN111" s="1350"/>
      <c r="DO111" s="134"/>
      <c r="DP111" s="1148"/>
      <c r="DQ111" s="133"/>
      <c r="DR111" s="134"/>
      <c r="DS111" s="770"/>
      <c r="DT111" s="137">
        <v>5074</v>
      </c>
      <c r="DU111" s="343">
        <v>7.06</v>
      </c>
      <c r="DV111" s="123">
        <v>7.4</v>
      </c>
      <c r="DW111" s="127"/>
      <c r="DX111" s="117"/>
      <c r="DY111" s="135">
        <v>32</v>
      </c>
      <c r="DZ111" s="671">
        <v>25</v>
      </c>
      <c r="EA111" s="632">
        <v>0.7</v>
      </c>
      <c r="EB111" s="665">
        <v>0.02</v>
      </c>
      <c r="EC111" s="1483"/>
      <c r="ED111" s="141"/>
      <c r="EE111" s="667">
        <v>12.1</v>
      </c>
      <c r="EF111" s="139">
        <v>0.02</v>
      </c>
      <c r="EG111" s="665">
        <v>0.02</v>
      </c>
      <c r="EH111" s="140">
        <v>5</v>
      </c>
      <c r="EI111" s="1118"/>
      <c r="EJ111" s="1118"/>
      <c r="EK111" s="142">
        <v>4</v>
      </c>
      <c r="EL111" s="353">
        <f t="shared" si="48"/>
        <v>10.131828867505551</v>
      </c>
      <c r="EM111" s="354"/>
      <c r="EN111" s="354">
        <f t="shared" si="116"/>
        <v>0.74399999999999999</v>
      </c>
      <c r="EO111" s="355">
        <f t="shared" si="108"/>
        <v>0.91463414634146345</v>
      </c>
      <c r="EP111" s="339"/>
      <c r="EQ111" s="1254" t="s">
        <v>146</v>
      </c>
    </row>
    <row r="112" spans="1:147" s="143" customFormat="1" ht="15" customHeight="1" x14ac:dyDescent="0.15">
      <c r="A112" s="105">
        <v>43936</v>
      </c>
      <c r="B112" s="335">
        <f>企业!B416</f>
        <v>3645</v>
      </c>
      <c r="C112" s="868">
        <v>6.9</v>
      </c>
      <c r="D112" s="652"/>
      <c r="E112" s="353"/>
      <c r="F112" s="928"/>
      <c r="G112" s="653">
        <v>0.5</v>
      </c>
      <c r="H112" s="136"/>
      <c r="I112" s="111"/>
      <c r="J112" s="144"/>
      <c r="K112" s="625"/>
      <c r="L112" s="113"/>
      <c r="M112" s="831"/>
      <c r="N112" s="826"/>
      <c r="O112" s="114"/>
      <c r="P112" s="392"/>
      <c r="Q112" s="114"/>
      <c r="R112" s="683">
        <v>5.9</v>
      </c>
      <c r="S112" s="339">
        <f t="shared" si="113"/>
        <v>0.9076923076923078</v>
      </c>
      <c r="T112" s="106">
        <v>3645</v>
      </c>
      <c r="U112" s="111">
        <v>7.55</v>
      </c>
      <c r="V112" s="112">
        <v>4530</v>
      </c>
      <c r="W112" s="115"/>
      <c r="X112" s="109">
        <v>102</v>
      </c>
      <c r="Y112" s="809">
        <v>7.2</v>
      </c>
      <c r="Z112" s="1238"/>
      <c r="AA112" s="116"/>
      <c r="AB112" s="117">
        <v>0.28000000000000003</v>
      </c>
      <c r="AC112" s="109">
        <v>35</v>
      </c>
      <c r="AD112" s="118"/>
      <c r="AE112" s="114">
        <v>40</v>
      </c>
      <c r="AF112" s="801">
        <v>5.63</v>
      </c>
      <c r="AG112" s="344">
        <f t="shared" si="114"/>
        <v>0.86615384615384616</v>
      </c>
      <c r="AH112" s="344">
        <f t="shared" si="111"/>
        <v>0.24299999999999999</v>
      </c>
      <c r="AI112" s="741">
        <f t="shared" si="112"/>
        <v>4.9572000000000005E-2</v>
      </c>
      <c r="AJ112" s="1140"/>
      <c r="AK112" s="138"/>
      <c r="AL112" s="122"/>
      <c r="AM112" s="122"/>
      <c r="AN112" s="120"/>
      <c r="AO112" s="353">
        <f t="shared" si="92"/>
        <v>3.9264746227709191</v>
      </c>
      <c r="AP112" s="138">
        <v>7.57</v>
      </c>
      <c r="AQ112" s="121"/>
      <c r="AR112" s="353">
        <f t="shared" si="93"/>
        <v>1.0288065843621399</v>
      </c>
      <c r="AS112" s="776"/>
      <c r="AT112" s="353">
        <f t="shared" si="94"/>
        <v>2.0576131687242798</v>
      </c>
      <c r="AU112" s="117">
        <v>20.3</v>
      </c>
      <c r="AV112" s="111">
        <v>7.16</v>
      </c>
      <c r="AW112" s="118">
        <v>2740</v>
      </c>
      <c r="AX112" s="118"/>
      <c r="AY112" s="340"/>
      <c r="AZ112" s="124">
        <v>0.54</v>
      </c>
      <c r="BA112" s="608">
        <f t="shared" ref="BA112:BA174" si="117">1000*1000*AZ112/AW112</f>
        <v>197.08029197080293</v>
      </c>
      <c r="BB112" s="360">
        <f t="shared" si="95"/>
        <v>0.77160493827160492</v>
      </c>
      <c r="BC112" s="1516"/>
      <c r="BD112" s="1529">
        <v>1464</v>
      </c>
      <c r="BE112" s="1530">
        <f t="shared" si="103"/>
        <v>214.07736625514403</v>
      </c>
      <c r="BF112" s="1538"/>
      <c r="BG112" s="1524"/>
      <c r="BH112" s="653">
        <f t="shared" si="96"/>
        <v>1.286008230452675</v>
      </c>
      <c r="BI112" s="353">
        <f t="shared" si="97"/>
        <v>0.86831275720164613</v>
      </c>
      <c r="BJ112" s="123">
        <v>7.45</v>
      </c>
      <c r="BK112" s="118"/>
      <c r="BL112" s="117"/>
      <c r="BM112" s="784"/>
      <c r="BN112" s="117"/>
      <c r="BO112" s="117">
        <v>8.5</v>
      </c>
      <c r="BP112" s="117"/>
      <c r="BQ112" s="1220"/>
      <c r="BR112" s="131"/>
      <c r="BS112" s="131"/>
      <c r="BT112" s="131">
        <v>13</v>
      </c>
      <c r="BU112" s="132"/>
      <c r="BV112" s="364">
        <f t="shared" si="74"/>
        <v>9.9388203017832648</v>
      </c>
      <c r="BW112" s="343">
        <f t="shared" si="115"/>
        <v>1.0262787423744721E-2</v>
      </c>
      <c r="BX112" s="340">
        <f t="shared" si="90"/>
        <v>1.0262787423744721E-2</v>
      </c>
      <c r="BY112" s="340"/>
      <c r="BZ112" s="1145"/>
      <c r="CA112" s="133">
        <v>5040</v>
      </c>
      <c r="CB112" s="114"/>
      <c r="CC112" s="126"/>
      <c r="CD112" s="353">
        <f t="shared" si="64"/>
        <v>0.72949245541838137</v>
      </c>
      <c r="CE112" s="108"/>
      <c r="CF112" s="353"/>
      <c r="CG112" s="134">
        <v>2490</v>
      </c>
      <c r="CH112" s="346">
        <f t="shared" si="77"/>
        <v>68.312757201646093</v>
      </c>
      <c r="CI112" s="117">
        <v>6</v>
      </c>
      <c r="CJ112" s="348">
        <f t="shared" si="65"/>
        <v>1.6460905349794239</v>
      </c>
      <c r="CK112" s="123">
        <v>7.4</v>
      </c>
      <c r="CL112" s="117"/>
      <c r="CM112" s="109">
        <v>5</v>
      </c>
      <c r="CN112" s="109"/>
      <c r="CO112" s="109"/>
      <c r="CP112" s="131">
        <f t="shared" si="85"/>
        <v>284.16000000000003</v>
      </c>
      <c r="CQ112" s="1145"/>
      <c r="CR112" s="1372">
        <f t="shared" si="78"/>
        <v>3645</v>
      </c>
      <c r="CS112" s="353">
        <f t="shared" si="66"/>
        <v>5.5572016460905349</v>
      </c>
      <c r="CT112" s="109">
        <v>27</v>
      </c>
      <c r="CU112" s="109"/>
      <c r="CV112" s="340">
        <f t="shared" si="110"/>
        <v>0.33750000000000002</v>
      </c>
      <c r="CW112" s="135">
        <v>190</v>
      </c>
      <c r="CX112" s="348">
        <f t="shared" si="87"/>
        <v>7.0370370370370372</v>
      </c>
      <c r="CY112" s="334">
        <f t="shared" si="98"/>
        <v>177.77777777777777</v>
      </c>
      <c r="CZ112" s="123">
        <v>7.41</v>
      </c>
      <c r="DA112" s="117"/>
      <c r="DB112" s="340"/>
      <c r="DC112" s="109"/>
      <c r="DD112" s="610"/>
      <c r="DE112" s="353">
        <f t="shared" si="69"/>
        <v>8.2304526748971192</v>
      </c>
      <c r="DF112" s="842">
        <v>7.46</v>
      </c>
      <c r="DG112" s="117"/>
      <c r="DH112" s="838"/>
      <c r="DI112" s="338"/>
      <c r="DJ112" s="1155"/>
      <c r="DK112" s="1342"/>
      <c r="DL112" s="1292">
        <f t="shared" si="80"/>
        <v>0.49919999999999998</v>
      </c>
      <c r="DM112" s="1347"/>
      <c r="DN112" s="1350"/>
      <c r="DO112" s="134"/>
      <c r="DP112" s="1148"/>
      <c r="DQ112" s="133"/>
      <c r="DR112" s="134"/>
      <c r="DS112" s="770"/>
      <c r="DT112" s="137">
        <v>5083</v>
      </c>
      <c r="DU112" s="343">
        <v>7.08</v>
      </c>
      <c r="DV112" s="123">
        <v>7.61</v>
      </c>
      <c r="DW112" s="127"/>
      <c r="DX112" s="117"/>
      <c r="DY112" s="135">
        <v>36</v>
      </c>
      <c r="DZ112" s="671">
        <v>22</v>
      </c>
      <c r="EA112" s="632">
        <v>1.4</v>
      </c>
      <c r="EB112" s="665">
        <v>0.02</v>
      </c>
      <c r="EC112" s="1483"/>
      <c r="ED112" s="141"/>
      <c r="EE112" s="667">
        <v>14</v>
      </c>
      <c r="EF112" s="139">
        <v>0.03</v>
      </c>
      <c r="EG112" s="665">
        <v>0.02</v>
      </c>
      <c r="EH112" s="140">
        <v>6</v>
      </c>
      <c r="EI112" s="1118"/>
      <c r="EJ112" s="1118"/>
      <c r="EK112" s="142">
        <v>4</v>
      </c>
      <c r="EL112" s="353">
        <f t="shared" si="48"/>
        <v>11.263598353909465</v>
      </c>
      <c r="EM112" s="354"/>
      <c r="EN112" s="354">
        <f t="shared" si="116"/>
        <v>0.64705882352941169</v>
      </c>
      <c r="EO112" s="355">
        <f t="shared" si="108"/>
        <v>0.80555555555555558</v>
      </c>
      <c r="EP112" s="339"/>
      <c r="EQ112" s="1254" t="s">
        <v>146</v>
      </c>
    </row>
    <row r="113" spans="1:147" s="143" customFormat="1" ht="15" customHeight="1" x14ac:dyDescent="0.15">
      <c r="A113" s="105">
        <v>43937</v>
      </c>
      <c r="B113" s="335">
        <f>企业!B417</f>
        <v>3735</v>
      </c>
      <c r="C113" s="868">
        <v>6.25</v>
      </c>
      <c r="D113" s="652"/>
      <c r="E113" s="353"/>
      <c r="F113" s="928"/>
      <c r="G113" s="653">
        <v>0.5</v>
      </c>
      <c r="H113" s="136"/>
      <c r="I113" s="111"/>
      <c r="J113" s="144"/>
      <c r="K113" s="625"/>
      <c r="L113" s="113"/>
      <c r="M113" s="831"/>
      <c r="N113" s="826"/>
      <c r="O113" s="114"/>
      <c r="P113" s="392"/>
      <c r="Q113" s="114"/>
      <c r="R113" s="683">
        <v>5.92</v>
      </c>
      <c r="S113" s="339">
        <f t="shared" si="113"/>
        <v>0.91076923076923078</v>
      </c>
      <c r="T113" s="106">
        <v>3735</v>
      </c>
      <c r="U113" s="111">
        <v>7.41</v>
      </c>
      <c r="V113" s="112">
        <v>4400</v>
      </c>
      <c r="W113" s="115"/>
      <c r="X113" s="109">
        <v>91.8</v>
      </c>
      <c r="Y113" s="809">
        <v>7.7</v>
      </c>
      <c r="Z113" s="1238"/>
      <c r="AA113" s="116"/>
      <c r="AB113" s="117">
        <v>0.31</v>
      </c>
      <c r="AC113" s="109">
        <v>18</v>
      </c>
      <c r="AD113" s="118"/>
      <c r="AE113" s="114">
        <v>40</v>
      </c>
      <c r="AF113" s="801">
        <v>4.71</v>
      </c>
      <c r="AG113" s="344">
        <f t="shared" si="114"/>
        <v>0.72461538461538466</v>
      </c>
      <c r="AH113" s="344">
        <f t="shared" si="111"/>
        <v>0.249</v>
      </c>
      <c r="AI113" s="741">
        <f t="shared" si="112"/>
        <v>4.5716399999999997E-2</v>
      </c>
      <c r="AJ113" s="1140"/>
      <c r="AK113" s="138"/>
      <c r="AL113" s="122"/>
      <c r="AM113" s="122"/>
      <c r="AN113" s="120"/>
      <c r="AO113" s="353">
        <f t="shared" si="92"/>
        <v>3.8318607764390897</v>
      </c>
      <c r="AP113" s="138">
        <v>7.41</v>
      </c>
      <c r="AQ113" s="121"/>
      <c r="AR113" s="353">
        <f t="shared" si="93"/>
        <v>1.0040160642570282</v>
      </c>
      <c r="AS113" s="776"/>
      <c r="AT113" s="353">
        <f t="shared" si="94"/>
        <v>2.0080321285140563</v>
      </c>
      <c r="AU113" s="117">
        <v>22</v>
      </c>
      <c r="AV113" s="111">
        <v>7.21</v>
      </c>
      <c r="AW113" s="118"/>
      <c r="AX113" s="118"/>
      <c r="AY113" s="340"/>
      <c r="AZ113" s="124">
        <v>0.55000000000000004</v>
      </c>
      <c r="BA113" s="608"/>
      <c r="BB113" s="360">
        <f t="shared" si="95"/>
        <v>0.75301204819277112</v>
      </c>
      <c r="BC113" s="1516"/>
      <c r="BD113" s="1529">
        <v>1648</v>
      </c>
      <c r="BE113" s="1530">
        <f t="shared" si="103"/>
        <v>235.17643908969211</v>
      </c>
      <c r="BF113" s="1538"/>
      <c r="BG113" s="1524"/>
      <c r="BH113" s="653">
        <f t="shared" si="96"/>
        <v>1.2550200803212852</v>
      </c>
      <c r="BI113" s="353">
        <f t="shared" si="97"/>
        <v>0.84738955823293172</v>
      </c>
      <c r="BJ113" s="123">
        <v>7.23</v>
      </c>
      <c r="BK113" s="118"/>
      <c r="BL113" s="117"/>
      <c r="BM113" s="784"/>
      <c r="BN113" s="117"/>
      <c r="BO113" s="117">
        <v>7.4</v>
      </c>
      <c r="BP113" s="117"/>
      <c r="BQ113" s="1220"/>
      <c r="BR113" s="131"/>
      <c r="BS113" s="131"/>
      <c r="BT113" s="131">
        <v>8</v>
      </c>
      <c r="BU113" s="132">
        <v>16</v>
      </c>
      <c r="BV113" s="364">
        <f t="shared" si="74"/>
        <v>9.6993306559571622</v>
      </c>
      <c r="BW113" s="343">
        <f t="shared" si="115"/>
        <v>9.4645706241201309E-3</v>
      </c>
      <c r="BX113" s="340">
        <f t="shared" si="90"/>
        <v>9.4645706241201309E-3</v>
      </c>
      <c r="BY113" s="340"/>
      <c r="BZ113" s="1145"/>
      <c r="CA113" s="133">
        <v>5040</v>
      </c>
      <c r="CB113" s="114"/>
      <c r="CC113" s="126"/>
      <c r="CD113" s="353">
        <f t="shared" si="64"/>
        <v>0.71191432396251675</v>
      </c>
      <c r="CE113" s="108"/>
      <c r="CF113" s="353"/>
      <c r="CG113" s="134">
        <v>2283</v>
      </c>
      <c r="CH113" s="346">
        <f t="shared" si="77"/>
        <v>61.124497991967871</v>
      </c>
      <c r="CI113" s="117">
        <v>6</v>
      </c>
      <c r="CJ113" s="348">
        <f t="shared" si="65"/>
        <v>1.606425702811245</v>
      </c>
      <c r="CK113" s="123">
        <v>7.2</v>
      </c>
      <c r="CL113" s="117"/>
      <c r="CM113" s="109">
        <v>7</v>
      </c>
      <c r="CN113" s="109"/>
      <c r="CO113" s="109"/>
      <c r="CP113" s="131">
        <f t="shared" si="85"/>
        <v>238.035</v>
      </c>
      <c r="CQ113" s="1145"/>
      <c r="CR113" s="1372">
        <f t="shared" si="78"/>
        <v>3735</v>
      </c>
      <c r="CS113" s="353">
        <f t="shared" si="66"/>
        <v>5.4232931726907632</v>
      </c>
      <c r="CT113" s="109">
        <v>27</v>
      </c>
      <c r="CU113" s="109"/>
      <c r="CV113" s="340">
        <f t="shared" si="110"/>
        <v>0.33750000000000002</v>
      </c>
      <c r="CW113" s="135">
        <v>190</v>
      </c>
      <c r="CX113" s="348">
        <f t="shared" si="87"/>
        <v>7.0370370370370372</v>
      </c>
      <c r="CY113" s="334">
        <f t="shared" si="98"/>
        <v>173.49397590361446</v>
      </c>
      <c r="CZ113" s="123">
        <v>7.33</v>
      </c>
      <c r="DA113" s="117"/>
      <c r="DB113" s="340"/>
      <c r="DC113" s="109"/>
      <c r="DD113" s="610"/>
      <c r="DE113" s="353">
        <f t="shared" si="69"/>
        <v>8.0321285140562253</v>
      </c>
      <c r="DF113" s="842">
        <v>7.41</v>
      </c>
      <c r="DG113" s="117"/>
      <c r="DH113" s="838"/>
      <c r="DI113" s="338"/>
      <c r="DJ113" s="1155"/>
      <c r="DK113" s="1342"/>
      <c r="DL113" s="1292">
        <f t="shared" si="80"/>
        <v>0.49919999999999998</v>
      </c>
      <c r="DM113" s="1347"/>
      <c r="DN113" s="1350"/>
      <c r="DO113" s="134"/>
      <c r="DP113" s="1148"/>
      <c r="DQ113" s="133"/>
      <c r="DR113" s="134"/>
      <c r="DS113" s="770"/>
      <c r="DT113" s="137">
        <v>3675</v>
      </c>
      <c r="DU113" s="343">
        <v>7.56</v>
      </c>
      <c r="DV113" s="123">
        <v>7.48</v>
      </c>
      <c r="DW113" s="127"/>
      <c r="DX113" s="117"/>
      <c r="DY113" s="135">
        <v>38</v>
      </c>
      <c r="DZ113" s="671">
        <v>22</v>
      </c>
      <c r="EA113" s="632">
        <v>2.2999999999999998</v>
      </c>
      <c r="EB113" s="665">
        <v>0.02</v>
      </c>
      <c r="EC113" s="1483"/>
      <c r="ED113" s="141"/>
      <c r="EE113" s="667">
        <v>13.1</v>
      </c>
      <c r="EF113" s="139">
        <v>0.03</v>
      </c>
      <c r="EG113" s="665">
        <v>0.02</v>
      </c>
      <c r="EH113" s="140">
        <v>5</v>
      </c>
      <c r="EI113" s="1118"/>
      <c r="EJ113" s="1118"/>
      <c r="EK113" s="142">
        <v>4</v>
      </c>
      <c r="EL113" s="353">
        <f t="shared" si="48"/>
        <v>10.992687550200804</v>
      </c>
      <c r="EM113" s="354"/>
      <c r="EN113" s="354">
        <f t="shared" si="116"/>
        <v>0.58605664488017428</v>
      </c>
      <c r="EO113" s="355">
        <f t="shared" si="108"/>
        <v>0.70129870129870131</v>
      </c>
      <c r="EP113" s="339"/>
      <c r="EQ113" s="1254" t="s">
        <v>146</v>
      </c>
    </row>
    <row r="114" spans="1:147" s="143" customFormat="1" ht="15" customHeight="1" x14ac:dyDescent="0.15">
      <c r="A114" s="105">
        <v>43938</v>
      </c>
      <c r="B114" s="335">
        <f>企业!B418</f>
        <v>2849</v>
      </c>
      <c r="C114" s="868">
        <v>6.52</v>
      </c>
      <c r="D114" s="652"/>
      <c r="E114" s="353"/>
      <c r="F114" s="928"/>
      <c r="G114" s="653">
        <v>0.5</v>
      </c>
      <c r="H114" s="136"/>
      <c r="I114" s="111"/>
      <c r="J114" s="144"/>
      <c r="K114" s="625"/>
      <c r="L114" s="113"/>
      <c r="M114" s="831"/>
      <c r="N114" s="826"/>
      <c r="O114" s="114"/>
      <c r="P114" s="392"/>
      <c r="Q114" s="114"/>
      <c r="R114" s="683">
        <v>5.93</v>
      </c>
      <c r="S114" s="339">
        <f t="shared" si="113"/>
        <v>0.91230769230769226</v>
      </c>
      <c r="T114" s="106">
        <v>2849</v>
      </c>
      <c r="U114" s="111">
        <v>7.54</v>
      </c>
      <c r="V114" s="112">
        <v>4460</v>
      </c>
      <c r="W114" s="115"/>
      <c r="X114" s="109">
        <v>96.3</v>
      </c>
      <c r="Y114" s="809">
        <v>6.8</v>
      </c>
      <c r="Z114" s="1238"/>
      <c r="AA114" s="116"/>
      <c r="AB114" s="117">
        <v>0.3</v>
      </c>
      <c r="AC114" s="109">
        <v>20</v>
      </c>
      <c r="AD114" s="118"/>
      <c r="AE114" s="114">
        <v>40</v>
      </c>
      <c r="AF114" s="801">
        <v>5.39</v>
      </c>
      <c r="AG114" s="344">
        <f t="shared" si="114"/>
        <v>0.82923076923076922</v>
      </c>
      <c r="AH114" s="344">
        <f t="shared" si="111"/>
        <v>0.18993333333333334</v>
      </c>
      <c r="AI114" s="741">
        <f t="shared" si="112"/>
        <v>3.6581160000000001E-2</v>
      </c>
      <c r="AJ114" s="1140"/>
      <c r="AK114" s="138"/>
      <c r="AL114" s="122"/>
      <c r="AM114" s="122"/>
      <c r="AN114" s="120"/>
      <c r="AO114" s="353">
        <f t="shared" si="92"/>
        <v>5.0235170235170239</v>
      </c>
      <c r="AP114" s="138">
        <v>7.43</v>
      </c>
      <c r="AQ114" s="121"/>
      <c r="AR114" s="353">
        <f t="shared" si="93"/>
        <v>1.3162513162513163</v>
      </c>
      <c r="AS114" s="776"/>
      <c r="AT114" s="353">
        <f t="shared" si="94"/>
        <v>2.6325026325026326</v>
      </c>
      <c r="AU114" s="117">
        <v>21.5</v>
      </c>
      <c r="AV114" s="111">
        <v>7.32</v>
      </c>
      <c r="AW114" s="118"/>
      <c r="AX114" s="118"/>
      <c r="AY114" s="340"/>
      <c r="AZ114" s="124">
        <v>0.54</v>
      </c>
      <c r="BA114" s="608"/>
      <c r="BB114" s="360">
        <f t="shared" si="95"/>
        <v>0.98718848718848717</v>
      </c>
      <c r="BC114" s="1516"/>
      <c r="BD114" s="1529">
        <v>1865</v>
      </c>
      <c r="BE114" s="1530">
        <f t="shared" si="103"/>
        <v>348.91014391014392</v>
      </c>
      <c r="BF114" s="1538"/>
      <c r="BG114" s="1524"/>
      <c r="BH114" s="653">
        <f t="shared" si="96"/>
        <v>1.6453141453141453</v>
      </c>
      <c r="BI114" s="353">
        <f t="shared" si="97"/>
        <v>1.110916110916111</v>
      </c>
      <c r="BJ114" s="123">
        <v>7.38</v>
      </c>
      <c r="BK114" s="118"/>
      <c r="BL114" s="117"/>
      <c r="BM114" s="784"/>
      <c r="BN114" s="117"/>
      <c r="BO114" s="117">
        <v>6.9</v>
      </c>
      <c r="BP114" s="117"/>
      <c r="BQ114" s="1220"/>
      <c r="BR114" s="131"/>
      <c r="BS114" s="131"/>
      <c r="BT114" s="131">
        <v>8</v>
      </c>
      <c r="BU114" s="132"/>
      <c r="BV114" s="364">
        <f t="shared" si="74"/>
        <v>12.715689715689717</v>
      </c>
      <c r="BW114" s="343">
        <f t="shared" si="115"/>
        <v>7.5733210036712942E-3</v>
      </c>
      <c r="BX114" s="340">
        <f t="shared" si="90"/>
        <v>7.5733210036712942E-3</v>
      </c>
      <c r="BY114" s="340"/>
      <c r="BZ114" s="1145"/>
      <c r="CA114" s="133">
        <v>5040</v>
      </c>
      <c r="CB114" s="114"/>
      <c r="CC114" s="126"/>
      <c r="CD114" s="353">
        <f t="shared" si="64"/>
        <v>0.93330993330993328</v>
      </c>
      <c r="CE114" s="108"/>
      <c r="CF114" s="353"/>
      <c r="CG114" s="134">
        <v>2080</v>
      </c>
      <c r="CH114" s="346">
        <f t="shared" si="77"/>
        <v>73.008073008073012</v>
      </c>
      <c r="CI114" s="117">
        <v>6</v>
      </c>
      <c r="CJ114" s="348">
        <f t="shared" si="65"/>
        <v>2.1060021060021059</v>
      </c>
      <c r="CK114" s="123">
        <v>7.27</v>
      </c>
      <c r="CL114" s="117"/>
      <c r="CM114" s="109">
        <v>8</v>
      </c>
      <c r="CN114" s="109"/>
      <c r="CO114" s="109"/>
      <c r="CP114" s="131">
        <f t="shared" si="85"/>
        <v>214.00000000000003</v>
      </c>
      <c r="CQ114" s="1145"/>
      <c r="CR114" s="1372">
        <f t="shared" si="78"/>
        <v>2849</v>
      </c>
      <c r="CS114" s="353">
        <f t="shared" si="66"/>
        <v>7.1098631098631095</v>
      </c>
      <c r="CT114" s="109">
        <v>27</v>
      </c>
      <c r="CU114" s="109"/>
      <c r="CV114" s="340">
        <f t="shared" si="110"/>
        <v>0.33750000000000002</v>
      </c>
      <c r="CW114" s="135">
        <v>190</v>
      </c>
      <c r="CX114" s="348">
        <f t="shared" si="87"/>
        <v>7.0370370370370372</v>
      </c>
      <c r="CY114" s="334">
        <f t="shared" si="98"/>
        <v>227.44822744822747</v>
      </c>
      <c r="CZ114" s="123"/>
      <c r="DA114" s="117"/>
      <c r="DB114" s="340"/>
      <c r="DC114" s="109"/>
      <c r="DD114" s="610"/>
      <c r="DE114" s="353">
        <f t="shared" si="69"/>
        <v>10.53001053001053</v>
      </c>
      <c r="DF114" s="842">
        <v>7.88</v>
      </c>
      <c r="DG114" s="117"/>
      <c r="DH114" s="838"/>
      <c r="DI114" s="338"/>
      <c r="DJ114" s="1155"/>
      <c r="DK114" s="1342"/>
      <c r="DL114" s="1292">
        <f t="shared" si="80"/>
        <v>0.49919999999999998</v>
      </c>
      <c r="DM114" s="1347"/>
      <c r="DN114" s="1350"/>
      <c r="DO114" s="134"/>
      <c r="DP114" s="1148"/>
      <c r="DQ114" s="133"/>
      <c r="DR114" s="134"/>
      <c r="DS114" s="770"/>
      <c r="DT114" s="137">
        <v>3113</v>
      </c>
      <c r="DU114" s="343">
        <v>7.6</v>
      </c>
      <c r="DV114" s="123">
        <v>7.92</v>
      </c>
      <c r="DW114" s="127"/>
      <c r="DX114" s="117"/>
      <c r="DY114" s="135">
        <v>44</v>
      </c>
      <c r="DZ114" s="671">
        <v>23</v>
      </c>
      <c r="EA114" s="632">
        <v>2.9</v>
      </c>
      <c r="EB114" s="665">
        <v>0.02</v>
      </c>
      <c r="EC114" s="1483"/>
      <c r="ED114" s="141"/>
      <c r="EE114" s="667">
        <v>13.1</v>
      </c>
      <c r="EF114" s="139">
        <v>0.03</v>
      </c>
      <c r="EG114" s="665">
        <v>0.02</v>
      </c>
      <c r="EH114" s="140">
        <v>5</v>
      </c>
      <c r="EI114" s="1118"/>
      <c r="EJ114" s="1118"/>
      <c r="EK114" s="142">
        <v>4</v>
      </c>
      <c r="EL114" s="353">
        <f t="shared" si="48"/>
        <v>14.404794383994385</v>
      </c>
      <c r="EM114" s="354"/>
      <c r="EN114" s="354">
        <f t="shared" si="116"/>
        <v>0.54309449636552443</v>
      </c>
      <c r="EO114" s="355">
        <f t="shared" si="108"/>
        <v>0.57352941176470584</v>
      </c>
      <c r="EP114" s="339"/>
      <c r="EQ114" s="1254" t="s">
        <v>146</v>
      </c>
    </row>
    <row r="115" spans="1:147" s="143" customFormat="1" ht="15" customHeight="1" x14ac:dyDescent="0.15">
      <c r="A115" s="105">
        <v>43939</v>
      </c>
      <c r="B115" s="335">
        <f>企业!B419</f>
        <v>4198</v>
      </c>
      <c r="C115" s="868">
        <v>6.97</v>
      </c>
      <c r="D115" s="652"/>
      <c r="E115" s="353"/>
      <c r="F115" s="928"/>
      <c r="G115" s="653">
        <v>0.5</v>
      </c>
      <c r="H115" s="136"/>
      <c r="I115" s="111"/>
      <c r="J115" s="144"/>
      <c r="K115" s="625"/>
      <c r="L115" s="113"/>
      <c r="M115" s="831"/>
      <c r="N115" s="826"/>
      <c r="O115" s="114"/>
      <c r="P115" s="392"/>
      <c r="Q115" s="114"/>
      <c r="R115" s="683">
        <v>6.17</v>
      </c>
      <c r="S115" s="339">
        <f t="shared" si="113"/>
        <v>0.94923076923076921</v>
      </c>
      <c r="T115" s="106">
        <v>4198</v>
      </c>
      <c r="U115" s="111">
        <v>7.68</v>
      </c>
      <c r="V115" s="112">
        <v>4940</v>
      </c>
      <c r="W115" s="115"/>
      <c r="X115" s="109">
        <v>93.3</v>
      </c>
      <c r="Y115" s="809">
        <v>8</v>
      </c>
      <c r="Z115" s="1238"/>
      <c r="AA115" s="116"/>
      <c r="AB115" s="117">
        <v>0.3</v>
      </c>
      <c r="AC115" s="109">
        <v>24</v>
      </c>
      <c r="AD115" s="118"/>
      <c r="AE115" s="114">
        <v>40</v>
      </c>
      <c r="AF115" s="801">
        <v>4.87</v>
      </c>
      <c r="AG115" s="344">
        <f t="shared" si="114"/>
        <v>0.74923076923076926</v>
      </c>
      <c r="AH115" s="344">
        <f t="shared" si="111"/>
        <v>0.27986666666666665</v>
      </c>
      <c r="AI115" s="741">
        <f t="shared" si="112"/>
        <v>5.2223119999999998E-2</v>
      </c>
      <c r="AJ115" s="1140"/>
      <c r="AK115" s="138"/>
      <c r="AL115" s="122"/>
      <c r="AM115" s="122"/>
      <c r="AN115" s="120"/>
      <c r="AO115" s="353">
        <f t="shared" si="92"/>
        <v>3.4092424964268697</v>
      </c>
      <c r="AP115" s="138">
        <v>7.55</v>
      </c>
      <c r="AQ115" s="121"/>
      <c r="AR115" s="353">
        <f t="shared" si="93"/>
        <v>0.89328251548356363</v>
      </c>
      <c r="AS115" s="776"/>
      <c r="AT115" s="353">
        <f t="shared" si="94"/>
        <v>1.7865650309671273</v>
      </c>
      <c r="AU115" s="117">
        <v>21.5</v>
      </c>
      <c r="AV115" s="111">
        <v>7.51</v>
      </c>
      <c r="AW115" s="118"/>
      <c r="AX115" s="118"/>
      <c r="AY115" s="340"/>
      <c r="AZ115" s="124">
        <v>0.5</v>
      </c>
      <c r="BA115" s="608"/>
      <c r="BB115" s="360">
        <f t="shared" si="95"/>
        <v>0.66996188661267275</v>
      </c>
      <c r="BC115" s="1516"/>
      <c r="BD115" s="1529">
        <v>1667</v>
      </c>
      <c r="BE115" s="1530">
        <f t="shared" si="103"/>
        <v>211.65102429728441</v>
      </c>
      <c r="BF115" s="1538"/>
      <c r="BG115" s="1524"/>
      <c r="BH115" s="653">
        <f t="shared" si="96"/>
        <v>1.1166031443544544</v>
      </c>
      <c r="BI115" s="353">
        <f t="shared" si="97"/>
        <v>0.75393044306812773</v>
      </c>
      <c r="BJ115" s="123">
        <v>7.48</v>
      </c>
      <c r="BK115" s="118"/>
      <c r="BL115" s="117"/>
      <c r="BM115" s="784"/>
      <c r="BN115" s="117"/>
      <c r="BO115" s="117">
        <v>6</v>
      </c>
      <c r="BP115" s="117"/>
      <c r="BQ115" s="1220"/>
      <c r="BR115" s="131"/>
      <c r="BS115" s="131"/>
      <c r="BT115" s="131">
        <v>14</v>
      </c>
      <c r="BU115" s="132">
        <v>16</v>
      </c>
      <c r="BV115" s="364">
        <f t="shared" si="74"/>
        <v>8.6295855169128153</v>
      </c>
      <c r="BW115" s="343">
        <f t="shared" si="115"/>
        <v>1.0811643249510033E-2</v>
      </c>
      <c r="BX115" s="340">
        <f t="shared" si="90"/>
        <v>1.0811643249510033E-2</v>
      </c>
      <c r="BY115" s="340"/>
      <c r="BZ115" s="1145"/>
      <c r="CA115" s="133">
        <v>5040</v>
      </c>
      <c r="CB115" s="114"/>
      <c r="CC115" s="126"/>
      <c r="CD115" s="353">
        <f t="shared" si="64"/>
        <v>0.63339685564554549</v>
      </c>
      <c r="CE115" s="108"/>
      <c r="CF115" s="353"/>
      <c r="CG115" s="134">
        <v>2490</v>
      </c>
      <c r="CH115" s="346">
        <f t="shared" si="77"/>
        <v>59.31395902810862</v>
      </c>
      <c r="CI115" s="117">
        <v>6</v>
      </c>
      <c r="CJ115" s="348">
        <f t="shared" si="65"/>
        <v>1.4292520247737017</v>
      </c>
      <c r="CK115" s="123">
        <v>7.27</v>
      </c>
      <c r="CL115" s="117"/>
      <c r="CM115" s="109">
        <v>12</v>
      </c>
      <c r="CN115" s="109"/>
      <c r="CO115" s="109">
        <v>10</v>
      </c>
      <c r="CP115" s="131">
        <f t="shared" si="85"/>
        <v>263.39600000000002</v>
      </c>
      <c r="CQ115" s="1145"/>
      <c r="CR115" s="1372">
        <f t="shared" si="78"/>
        <v>4198</v>
      </c>
      <c r="CS115" s="353">
        <f t="shared" si="66"/>
        <v>4.8251548356360168</v>
      </c>
      <c r="CT115" s="109">
        <v>27</v>
      </c>
      <c r="CU115" s="109"/>
      <c r="CV115" s="340">
        <f t="shared" si="110"/>
        <v>0.33750000000000002</v>
      </c>
      <c r="CW115" s="135">
        <v>180</v>
      </c>
      <c r="CX115" s="348">
        <f t="shared" si="87"/>
        <v>6.666666666666667</v>
      </c>
      <c r="CY115" s="334">
        <f t="shared" si="98"/>
        <v>154.35921867555979</v>
      </c>
      <c r="CZ115" s="123">
        <v>7.72</v>
      </c>
      <c r="DA115" s="117"/>
      <c r="DB115" s="340"/>
      <c r="DC115" s="109"/>
      <c r="DD115" s="610"/>
      <c r="DE115" s="353">
        <f t="shared" si="69"/>
        <v>7.1462601238685091</v>
      </c>
      <c r="DF115" s="842">
        <v>8.1</v>
      </c>
      <c r="DG115" s="117"/>
      <c r="DH115" s="838"/>
      <c r="DI115" s="338"/>
      <c r="DJ115" s="1155"/>
      <c r="DK115" s="1342"/>
      <c r="DL115" s="1292">
        <f t="shared" si="80"/>
        <v>0.49919999999999998</v>
      </c>
      <c r="DM115" s="1347"/>
      <c r="DN115" s="1350"/>
      <c r="DO115" s="134"/>
      <c r="DP115" s="1148"/>
      <c r="DQ115" s="133"/>
      <c r="DR115" s="134"/>
      <c r="DS115" s="770"/>
      <c r="DT115" s="137">
        <v>5324</v>
      </c>
      <c r="DU115" s="343">
        <v>7.58</v>
      </c>
      <c r="DV115" s="123">
        <v>8.16</v>
      </c>
      <c r="DW115" s="127"/>
      <c r="DX115" s="117"/>
      <c r="DY115" s="135">
        <v>40</v>
      </c>
      <c r="DZ115" s="671">
        <v>31</v>
      </c>
      <c r="EA115" s="632">
        <v>3.2</v>
      </c>
      <c r="EB115" s="665">
        <v>0.02</v>
      </c>
      <c r="EC115" s="1483"/>
      <c r="ED115" s="141"/>
      <c r="EE115" s="667">
        <v>13.9</v>
      </c>
      <c r="EF115" s="139">
        <v>0.04</v>
      </c>
      <c r="EG115" s="665">
        <v>0.02</v>
      </c>
      <c r="EH115" s="140">
        <v>10</v>
      </c>
      <c r="EI115" s="1118"/>
      <c r="EJ115" s="1118"/>
      <c r="EK115" s="142">
        <v>4</v>
      </c>
      <c r="EL115" s="353">
        <f t="shared" si="48"/>
        <v>9.7825913292043829</v>
      </c>
      <c r="EM115" s="354"/>
      <c r="EN115" s="354">
        <f t="shared" si="116"/>
        <v>0.5712754555198285</v>
      </c>
      <c r="EO115" s="355">
        <f t="shared" si="108"/>
        <v>0.6</v>
      </c>
      <c r="EP115" s="339"/>
      <c r="EQ115" s="1254" t="s">
        <v>146</v>
      </c>
    </row>
    <row r="116" spans="1:147" s="188" customFormat="1" ht="15" customHeight="1" x14ac:dyDescent="0.15">
      <c r="A116" s="146">
        <v>43940</v>
      </c>
      <c r="B116" s="147">
        <f>企业!B420</f>
        <v>5168</v>
      </c>
      <c r="C116" s="869">
        <v>6.91</v>
      </c>
      <c r="D116" s="149"/>
      <c r="E116" s="150"/>
      <c r="F116" s="929"/>
      <c r="G116" s="651">
        <v>0.5</v>
      </c>
      <c r="H116" s="152"/>
      <c r="I116" s="153"/>
      <c r="J116" s="154"/>
      <c r="K116" s="626"/>
      <c r="L116" s="155"/>
      <c r="M116" s="832"/>
      <c r="N116" s="827"/>
      <c r="O116" s="156"/>
      <c r="P116" s="393"/>
      <c r="Q116" s="156"/>
      <c r="R116" s="684">
        <v>6.51</v>
      </c>
      <c r="S116" s="169">
        <f t="shared" si="113"/>
        <v>1.0015384615384615</v>
      </c>
      <c r="T116" s="147">
        <v>5168</v>
      </c>
      <c r="U116" s="153">
        <v>7.64</v>
      </c>
      <c r="V116" s="158">
        <v>4410</v>
      </c>
      <c r="W116" s="159">
        <f t="shared" ref="W116" si="118">X116/3</f>
        <v>29.099999999999998</v>
      </c>
      <c r="X116" s="151">
        <v>87.3</v>
      </c>
      <c r="Y116" s="811">
        <v>9.6999999999999993</v>
      </c>
      <c r="Z116" s="1239"/>
      <c r="AA116" s="160"/>
      <c r="AB116" s="161">
        <v>0.3</v>
      </c>
      <c r="AC116" s="151">
        <v>39</v>
      </c>
      <c r="AD116" s="162"/>
      <c r="AE116" s="156">
        <v>40</v>
      </c>
      <c r="AF116" s="802">
        <v>4.68</v>
      </c>
      <c r="AG116" s="327">
        <f t="shared" si="114"/>
        <v>0.72</v>
      </c>
      <c r="AH116" s="327">
        <f t="shared" si="111"/>
        <v>0.34453333333333336</v>
      </c>
      <c r="AI116" s="660">
        <f t="shared" si="112"/>
        <v>6.0155519999999997E-2</v>
      </c>
      <c r="AJ116" s="1141"/>
      <c r="AK116" s="148"/>
      <c r="AL116" s="167"/>
      <c r="AM116" s="167"/>
      <c r="AN116" s="165"/>
      <c r="AO116" s="150">
        <f t="shared" si="92"/>
        <v>2.7693498452012384</v>
      </c>
      <c r="AP116" s="148">
        <v>7.54</v>
      </c>
      <c r="AQ116" s="166">
        <v>15.5</v>
      </c>
      <c r="AR116" s="150">
        <f t="shared" si="93"/>
        <v>0.72561919504643968</v>
      </c>
      <c r="AS116" s="778"/>
      <c r="AT116" s="150">
        <f t="shared" si="94"/>
        <v>1.4512383900928794</v>
      </c>
      <c r="AU116" s="161">
        <v>22</v>
      </c>
      <c r="AV116" s="153">
        <v>7.6</v>
      </c>
      <c r="AW116" s="162"/>
      <c r="AX116" s="162"/>
      <c r="AY116" s="170"/>
      <c r="AZ116" s="170">
        <v>0.54</v>
      </c>
      <c r="BA116" s="175"/>
      <c r="BB116" s="172">
        <f t="shared" si="95"/>
        <v>0.5442143962848297</v>
      </c>
      <c r="BC116" s="1517"/>
      <c r="BD116" s="827">
        <v>1781</v>
      </c>
      <c r="BE116" s="1530">
        <f t="shared" si="103"/>
        <v>183.68285603715171</v>
      </c>
      <c r="BF116" s="1538"/>
      <c r="BG116" s="651"/>
      <c r="BH116" s="651">
        <f t="shared" si="96"/>
        <v>0.90702399380804954</v>
      </c>
      <c r="BI116" s="150">
        <f t="shared" si="97"/>
        <v>0.61242260061919507</v>
      </c>
      <c r="BJ116" s="168">
        <v>7.63</v>
      </c>
      <c r="BK116" s="162"/>
      <c r="BL116" s="161"/>
      <c r="BM116" s="785"/>
      <c r="BN116" s="161">
        <v>14.6</v>
      </c>
      <c r="BO116" s="161">
        <v>5.2</v>
      </c>
      <c r="BP116" s="161"/>
      <c r="BQ116" s="1221"/>
      <c r="BR116" s="174"/>
      <c r="BS116" s="174"/>
      <c r="BT116" s="174">
        <v>15</v>
      </c>
      <c r="BU116" s="175">
        <v>16</v>
      </c>
      <c r="BV116" s="248">
        <f t="shared" si="74"/>
        <v>7.0098684210526319</v>
      </c>
      <c r="BW116" s="168">
        <f t="shared" si="115"/>
        <v>1.2453871421867668E-2</v>
      </c>
      <c r="BX116" s="170">
        <f t="shared" si="90"/>
        <v>1.2453871421867668E-2</v>
      </c>
      <c r="BY116" s="170"/>
      <c r="BZ116" s="1146"/>
      <c r="CA116" s="177">
        <v>5040</v>
      </c>
      <c r="CB116" s="156"/>
      <c r="CC116" s="171"/>
      <c r="CD116" s="150">
        <f t="shared" si="64"/>
        <v>0.51451238390092879</v>
      </c>
      <c r="CE116" s="150"/>
      <c r="CF116" s="150"/>
      <c r="CG116" s="178">
        <v>2490</v>
      </c>
      <c r="CH116" s="390">
        <f t="shared" si="77"/>
        <v>48.181114551083589</v>
      </c>
      <c r="CI116" s="161">
        <v>6</v>
      </c>
      <c r="CJ116" s="161">
        <f t="shared" si="65"/>
        <v>1.1609907120743035</v>
      </c>
      <c r="CK116" s="168">
        <v>7.18</v>
      </c>
      <c r="CL116" s="161"/>
      <c r="CM116" s="151">
        <v>14</v>
      </c>
      <c r="CN116" s="151"/>
      <c r="CO116" s="151">
        <v>10</v>
      </c>
      <c r="CP116" s="131">
        <f t="shared" si="85"/>
        <v>260.16799999999995</v>
      </c>
      <c r="CQ116" s="1146"/>
      <c r="CR116" s="1372">
        <f t="shared" si="78"/>
        <v>5168</v>
      </c>
      <c r="CS116" s="150">
        <f t="shared" si="66"/>
        <v>3.9195046439628483</v>
      </c>
      <c r="CT116" s="151">
        <v>27</v>
      </c>
      <c r="CU116" s="151"/>
      <c r="CV116" s="170">
        <f t="shared" si="110"/>
        <v>0.33750000000000002</v>
      </c>
      <c r="CW116" s="180">
        <v>180</v>
      </c>
      <c r="CX116" s="161">
        <f t="shared" si="87"/>
        <v>6.666666666666667</v>
      </c>
      <c r="CY116" s="151">
        <f t="shared" si="98"/>
        <v>125.38699690402476</v>
      </c>
      <c r="CZ116" s="168">
        <v>7.83</v>
      </c>
      <c r="DA116" s="161"/>
      <c r="DB116" s="170"/>
      <c r="DC116" s="151"/>
      <c r="DD116" s="181"/>
      <c r="DE116" s="150">
        <f t="shared" si="69"/>
        <v>5.8049535603715174</v>
      </c>
      <c r="DF116" s="843">
        <v>8.18</v>
      </c>
      <c r="DG116" s="161"/>
      <c r="DH116" s="839"/>
      <c r="DI116" s="179"/>
      <c r="DJ116" s="1156"/>
      <c r="DK116" s="1343"/>
      <c r="DL116" s="1293">
        <f t="shared" si="80"/>
        <v>0.49919999999999998</v>
      </c>
      <c r="DM116" s="1293"/>
      <c r="DN116" s="178"/>
      <c r="DO116" s="178"/>
      <c r="DP116" s="1147"/>
      <c r="DQ116" s="177"/>
      <c r="DR116" s="178"/>
      <c r="DS116" s="756"/>
      <c r="DT116" s="157">
        <v>5273</v>
      </c>
      <c r="DU116" s="168">
        <v>7.63</v>
      </c>
      <c r="DV116" s="168">
        <v>8.1999999999999993</v>
      </c>
      <c r="DW116" s="173"/>
      <c r="DX116" s="161"/>
      <c r="DY116" s="180">
        <v>40</v>
      </c>
      <c r="DZ116" s="698">
        <v>31</v>
      </c>
      <c r="EA116" s="633">
        <v>1.8</v>
      </c>
      <c r="EB116" s="182">
        <v>0.02</v>
      </c>
      <c r="EC116" s="1484"/>
      <c r="ED116" s="184">
        <v>11.4</v>
      </c>
      <c r="EE116" s="184">
        <v>13.8</v>
      </c>
      <c r="EF116" s="182">
        <v>0.03</v>
      </c>
      <c r="EG116" s="182">
        <v>0.02</v>
      </c>
      <c r="EH116" s="183">
        <v>10</v>
      </c>
      <c r="EI116" s="1119"/>
      <c r="EJ116" s="1119"/>
      <c r="EK116" s="185">
        <v>4</v>
      </c>
      <c r="EL116" s="150">
        <f t="shared" si="48"/>
        <v>7.9503665634674929</v>
      </c>
      <c r="EM116" s="186"/>
      <c r="EN116" s="186">
        <f t="shared" si="116"/>
        <v>0.54180985108820157</v>
      </c>
      <c r="EO116" s="187">
        <f t="shared" si="108"/>
        <v>0.81443298969072164</v>
      </c>
      <c r="EP116" s="169"/>
      <c r="EQ116" s="1301" t="s">
        <v>146</v>
      </c>
    </row>
    <row r="117" spans="1:147" s="143" customFormat="1" ht="15" customHeight="1" x14ac:dyDescent="0.15">
      <c r="A117" s="105">
        <v>43941</v>
      </c>
      <c r="B117" s="335">
        <f>企业!B421</f>
        <v>4019</v>
      </c>
      <c r="C117" s="868">
        <v>6.65</v>
      </c>
      <c r="D117" s="652"/>
      <c r="E117" s="353"/>
      <c r="F117" s="928"/>
      <c r="G117" s="653">
        <v>0.5</v>
      </c>
      <c r="H117" s="136"/>
      <c r="I117" s="111"/>
      <c r="J117" s="144"/>
      <c r="K117" s="625"/>
      <c r="L117" s="113"/>
      <c r="M117" s="831"/>
      <c r="N117" s="826"/>
      <c r="O117" s="114"/>
      <c r="P117" s="392"/>
      <c r="Q117" s="114"/>
      <c r="R117" s="683">
        <v>6.47</v>
      </c>
      <c r="S117" s="339">
        <f t="shared" si="113"/>
        <v>0.99538461538461531</v>
      </c>
      <c r="T117" s="106">
        <v>4019</v>
      </c>
      <c r="U117" s="111">
        <v>8.06</v>
      </c>
      <c r="V117" s="112">
        <v>3930</v>
      </c>
      <c r="W117" s="115">
        <v>29</v>
      </c>
      <c r="X117" s="109">
        <v>90</v>
      </c>
      <c r="Y117" s="809">
        <v>6.8</v>
      </c>
      <c r="Z117" s="1238"/>
      <c r="AA117" s="116">
        <v>27.5</v>
      </c>
      <c r="AB117" s="117">
        <v>0.3</v>
      </c>
      <c r="AC117" s="109">
        <v>19</v>
      </c>
      <c r="AD117" s="118"/>
      <c r="AE117" s="114">
        <v>40</v>
      </c>
      <c r="AF117" s="801">
        <v>5.32</v>
      </c>
      <c r="AG117" s="344">
        <f t="shared" si="114"/>
        <v>0.81846153846153846</v>
      </c>
      <c r="AH117" s="344">
        <f t="shared" si="111"/>
        <v>0.26793333333333336</v>
      </c>
      <c r="AI117" s="741">
        <f t="shared" si="112"/>
        <v>4.8228E-2</v>
      </c>
      <c r="AJ117" s="1140"/>
      <c r="AK117" s="138"/>
      <c r="AL117" s="122"/>
      <c r="AM117" s="122"/>
      <c r="AN117" s="120"/>
      <c r="AO117" s="353">
        <f t="shared" si="92"/>
        <v>3.5610848469768599</v>
      </c>
      <c r="AP117" s="138">
        <v>7.58</v>
      </c>
      <c r="AQ117" s="121">
        <v>16.399999999999999</v>
      </c>
      <c r="AR117" s="353">
        <f t="shared" si="93"/>
        <v>0.93306792734511068</v>
      </c>
      <c r="AS117" s="776"/>
      <c r="AT117" s="353">
        <f t="shared" si="94"/>
        <v>1.8661358546902214</v>
      </c>
      <c r="AU117" s="117">
        <v>21</v>
      </c>
      <c r="AV117" s="111">
        <v>7.52</v>
      </c>
      <c r="AW117" s="118"/>
      <c r="AX117" s="118"/>
      <c r="AY117" s="340"/>
      <c r="AZ117" s="124">
        <v>0.56000000000000005</v>
      </c>
      <c r="BA117" s="608"/>
      <c r="BB117" s="360">
        <f t="shared" si="95"/>
        <v>0.69980094550883309</v>
      </c>
      <c r="BC117" s="1516"/>
      <c r="BD117" s="1529">
        <v>1998</v>
      </c>
      <c r="BE117" s="1530">
        <f t="shared" si="103"/>
        <v>264.97486937049018</v>
      </c>
      <c r="BF117" s="1538">
        <f t="shared" si="82"/>
        <v>9.6354497952905529</v>
      </c>
      <c r="BG117" s="1524"/>
      <c r="BH117" s="653">
        <f t="shared" si="96"/>
        <v>1.1663349091813884</v>
      </c>
      <c r="BI117" s="353">
        <f t="shared" si="97"/>
        <v>0.78750933067927342</v>
      </c>
      <c r="BJ117" s="123">
        <v>7.61</v>
      </c>
      <c r="BK117" s="118"/>
      <c r="BL117" s="117">
        <v>19.5</v>
      </c>
      <c r="BM117" s="784">
        <f t="shared" si="83"/>
        <v>58.5</v>
      </c>
      <c r="BN117" s="117">
        <v>14.2</v>
      </c>
      <c r="BO117" s="117">
        <v>5.6</v>
      </c>
      <c r="BP117" s="117"/>
      <c r="BQ117" s="1220"/>
      <c r="BR117" s="131"/>
      <c r="BS117" s="131"/>
      <c r="BT117" s="131">
        <v>9</v>
      </c>
      <c r="BU117" s="132">
        <v>16</v>
      </c>
      <c r="BV117" s="364">
        <f t="shared" si="74"/>
        <v>9.0139338143816872</v>
      </c>
      <c r="BW117" s="343">
        <f t="shared" si="115"/>
        <v>9.9845419162503096E-3</v>
      </c>
      <c r="BX117" s="340">
        <f t="shared" si="90"/>
        <v>9.9845419162503096E-3</v>
      </c>
      <c r="BY117" s="340">
        <f>1-BN117/AA117</f>
        <v>0.48363636363636364</v>
      </c>
      <c r="BZ117" s="1145">
        <f>1-BL117/W117</f>
        <v>0.32758620689655171</v>
      </c>
      <c r="CA117" s="133">
        <v>5040</v>
      </c>
      <c r="CB117" s="114"/>
      <c r="CC117" s="126"/>
      <c r="CD117" s="353">
        <f t="shared" si="64"/>
        <v>0.66160736501617323</v>
      </c>
      <c r="CE117" s="108"/>
      <c r="CF117" s="353"/>
      <c r="CG117" s="134">
        <v>1660</v>
      </c>
      <c r="CH117" s="346">
        <f t="shared" si="77"/>
        <v>41.303806917143568</v>
      </c>
      <c r="CI117" s="117">
        <v>6</v>
      </c>
      <c r="CJ117" s="348">
        <f t="shared" si="65"/>
        <v>1.4929086837521772</v>
      </c>
      <c r="CK117" s="123">
        <v>7.32</v>
      </c>
      <c r="CL117" s="117">
        <v>18.100000000000001</v>
      </c>
      <c r="CM117" s="109">
        <v>9</v>
      </c>
      <c r="CN117" s="109"/>
      <c r="CO117" s="109">
        <v>10</v>
      </c>
      <c r="CP117" s="131">
        <f t="shared" si="85"/>
        <v>188.87979999999999</v>
      </c>
      <c r="CQ117" s="1145">
        <f>1-CL117/BL117</f>
        <v>7.1794871794871762E-2</v>
      </c>
      <c r="CR117" s="1372">
        <f t="shared" si="78"/>
        <v>4019</v>
      </c>
      <c r="CS117" s="353">
        <f t="shared" si="66"/>
        <v>5.0400597163473497</v>
      </c>
      <c r="CT117" s="109">
        <v>30</v>
      </c>
      <c r="CU117" s="109"/>
      <c r="CV117" s="340">
        <f t="shared" si="110"/>
        <v>0.375</v>
      </c>
      <c r="CW117" s="135">
        <v>200</v>
      </c>
      <c r="CX117" s="348">
        <f t="shared" si="87"/>
        <v>6.666666666666667</v>
      </c>
      <c r="CY117" s="334">
        <f t="shared" si="98"/>
        <v>179.14904205026124</v>
      </c>
      <c r="CZ117" s="123">
        <v>7.77</v>
      </c>
      <c r="DA117" s="117">
        <v>14.3</v>
      </c>
      <c r="DB117" s="340">
        <f>(CL117-DA117)/CL117</f>
        <v>0.20994475138121549</v>
      </c>
      <c r="DC117" s="109">
        <v>4</v>
      </c>
      <c r="DD117" s="610">
        <f>CY117/(CL117-DA117)/3.18</f>
        <v>14.825309669832937</v>
      </c>
      <c r="DE117" s="353">
        <f t="shared" si="69"/>
        <v>7.4645434187608855</v>
      </c>
      <c r="DF117" s="842">
        <v>8.06</v>
      </c>
      <c r="DG117" s="117">
        <v>13.8</v>
      </c>
      <c r="DH117" s="838">
        <f t="shared" si="86"/>
        <v>41.400000000000006</v>
      </c>
      <c r="DI117" s="338">
        <f>1-DG117/DA117</f>
        <v>3.4965034965035002E-2</v>
      </c>
      <c r="DJ117" s="1155">
        <f>1-DG117/CL117</f>
        <v>0.23756906077348072</v>
      </c>
      <c r="DK117" s="1342">
        <f>CY117/(CL117-DG117)/3</f>
        <v>13.887522639555131</v>
      </c>
      <c r="DL117" s="1292">
        <f t="shared" si="80"/>
        <v>0.49919999999999998</v>
      </c>
      <c r="DM117" s="1347"/>
      <c r="DN117" s="1350"/>
      <c r="DO117" s="134"/>
      <c r="DP117" s="1148"/>
      <c r="DQ117" s="133"/>
      <c r="DR117" s="134"/>
      <c r="DS117" s="770"/>
      <c r="DT117" s="137">
        <v>5042</v>
      </c>
      <c r="DU117" s="343">
        <v>7.65</v>
      </c>
      <c r="DV117" s="123">
        <v>8.14</v>
      </c>
      <c r="DW117" s="127"/>
      <c r="DX117" s="117">
        <v>13.4</v>
      </c>
      <c r="DY117" s="135">
        <v>36</v>
      </c>
      <c r="DZ117" s="671">
        <v>31</v>
      </c>
      <c r="EA117" s="632">
        <v>0.8</v>
      </c>
      <c r="EB117" s="665">
        <v>0.02</v>
      </c>
      <c r="EC117" s="1483"/>
      <c r="ED117" s="141">
        <v>13.2</v>
      </c>
      <c r="EE117" s="667">
        <v>13.9</v>
      </c>
      <c r="EF117" s="139">
        <v>0.03</v>
      </c>
      <c r="EG117" s="665">
        <v>0.02</v>
      </c>
      <c r="EH117" s="140">
        <v>8</v>
      </c>
      <c r="EI117" s="1118"/>
      <c r="EJ117" s="1118"/>
      <c r="EK117" s="142">
        <v>4</v>
      </c>
      <c r="EL117" s="353">
        <f t="shared" si="48"/>
        <v>10.217366310027369</v>
      </c>
      <c r="EM117" s="354">
        <f>1-DX117/W117</f>
        <v>0.53793103448275859</v>
      </c>
      <c r="EN117" s="354">
        <f t="shared" si="116"/>
        <v>0.6</v>
      </c>
      <c r="EO117" s="355">
        <f t="shared" si="108"/>
        <v>0.88235294117647056</v>
      </c>
      <c r="EP117" s="339">
        <f>1-ED117/AA117</f>
        <v>0.52</v>
      </c>
      <c r="EQ117" s="1227"/>
    </row>
    <row r="118" spans="1:147" s="143" customFormat="1" ht="15" customHeight="1" x14ac:dyDescent="0.15">
      <c r="A118" s="105">
        <v>43942</v>
      </c>
      <c r="B118" s="335">
        <f>企业!B422</f>
        <v>2990</v>
      </c>
      <c r="C118" s="868">
        <v>6.05</v>
      </c>
      <c r="D118" s="652"/>
      <c r="E118" s="353"/>
      <c r="F118" s="928"/>
      <c r="G118" s="653">
        <v>0.5</v>
      </c>
      <c r="H118" s="136"/>
      <c r="I118" s="111"/>
      <c r="J118" s="144"/>
      <c r="K118" s="625"/>
      <c r="L118" s="113"/>
      <c r="M118" s="831"/>
      <c r="N118" s="826"/>
      <c r="O118" s="114"/>
      <c r="P118" s="392"/>
      <c r="Q118" s="114"/>
      <c r="R118" s="683">
        <v>6.33</v>
      </c>
      <c r="S118" s="339">
        <f t="shared" si="113"/>
        <v>0.97384615384615381</v>
      </c>
      <c r="T118" s="106">
        <v>2990</v>
      </c>
      <c r="U118" s="111">
        <v>8.02</v>
      </c>
      <c r="V118" s="112">
        <v>3940</v>
      </c>
      <c r="W118" s="115">
        <v>36</v>
      </c>
      <c r="X118" s="109">
        <v>109.8</v>
      </c>
      <c r="Y118" s="809">
        <v>7.4</v>
      </c>
      <c r="Z118" s="1238"/>
      <c r="AA118" s="116"/>
      <c r="AB118" s="117">
        <v>0.16</v>
      </c>
      <c r="AC118" s="109">
        <v>37</v>
      </c>
      <c r="AD118" s="118"/>
      <c r="AE118" s="114">
        <v>32</v>
      </c>
      <c r="AF118" s="801">
        <v>4.41</v>
      </c>
      <c r="AG118" s="344">
        <f t="shared" si="114"/>
        <v>0.67846153846153845</v>
      </c>
      <c r="AH118" s="344">
        <f t="shared" si="111"/>
        <v>0.19933333333333333</v>
      </c>
      <c r="AI118" s="741">
        <f t="shared" si="112"/>
        <v>4.3773600000000003E-2</v>
      </c>
      <c r="AJ118" s="1140"/>
      <c r="AK118" s="138"/>
      <c r="AL118" s="122"/>
      <c r="AM118" s="122"/>
      <c r="AN118" s="120"/>
      <c r="AO118" s="353">
        <f t="shared" si="92"/>
        <v>4.7866220735785951</v>
      </c>
      <c r="AP118" s="138">
        <v>7.6</v>
      </c>
      <c r="AQ118" s="121"/>
      <c r="AR118" s="353">
        <f t="shared" si="93"/>
        <v>1.254180602006689</v>
      </c>
      <c r="AS118" s="776"/>
      <c r="AT118" s="353">
        <f t="shared" si="94"/>
        <v>2.508361204013378</v>
      </c>
      <c r="AU118" s="117">
        <v>21</v>
      </c>
      <c r="AV118" s="111">
        <v>7.52</v>
      </c>
      <c r="AW118" s="118"/>
      <c r="AX118" s="118"/>
      <c r="AY118" s="340"/>
      <c r="AZ118" s="124">
        <v>0.56000000000000005</v>
      </c>
      <c r="BA118" s="608"/>
      <c r="BB118" s="360">
        <f t="shared" si="95"/>
        <v>0.94063545150501671</v>
      </c>
      <c r="BC118" s="1516"/>
      <c r="BD118" s="1529">
        <v>2182</v>
      </c>
      <c r="BE118" s="1530">
        <f t="shared" si="103"/>
        <v>388.96521739130435</v>
      </c>
      <c r="BF118" s="1538"/>
      <c r="BG118" s="1524"/>
      <c r="BH118" s="653">
        <f t="shared" si="96"/>
        <v>1.5677257525083612</v>
      </c>
      <c r="BI118" s="353">
        <f t="shared" si="97"/>
        <v>1.0585284280936456</v>
      </c>
      <c r="BJ118" s="123">
        <v>7.54</v>
      </c>
      <c r="BK118" s="118"/>
      <c r="BL118" s="117"/>
      <c r="BM118" s="784"/>
      <c r="BN118" s="117"/>
      <c r="BO118" s="117">
        <v>4.9000000000000004</v>
      </c>
      <c r="BP118" s="117"/>
      <c r="BQ118" s="1220"/>
      <c r="BR118" s="131"/>
      <c r="BS118" s="131"/>
      <c r="BT118" s="131">
        <v>14</v>
      </c>
      <c r="BU118" s="132"/>
      <c r="BV118" s="364">
        <f t="shared" si="74"/>
        <v>12.116053511705685</v>
      </c>
      <c r="BW118" s="343">
        <f t="shared" si="115"/>
        <v>9.0623568056974087E-3</v>
      </c>
      <c r="BX118" s="340">
        <f t="shared" si="90"/>
        <v>9.0623568056974087E-3</v>
      </c>
      <c r="BY118" s="340"/>
      <c r="BZ118" s="1145"/>
      <c r="CA118" s="133">
        <v>5040</v>
      </c>
      <c r="CB118" s="114"/>
      <c r="CC118" s="126"/>
      <c r="CD118" s="353">
        <f t="shared" si="64"/>
        <v>0.88929765886287626</v>
      </c>
      <c r="CE118" s="108"/>
      <c r="CF118" s="353"/>
      <c r="CG118" s="134">
        <v>2590</v>
      </c>
      <c r="CH118" s="346">
        <f t="shared" si="77"/>
        <v>86.62207357859532</v>
      </c>
      <c r="CI118" s="117">
        <v>6</v>
      </c>
      <c r="CJ118" s="348">
        <f t="shared" si="65"/>
        <v>2.0066889632107023</v>
      </c>
      <c r="CK118" s="123">
        <v>7.25</v>
      </c>
      <c r="CL118" s="117"/>
      <c r="CM118" s="109">
        <v>11</v>
      </c>
      <c r="CN118" s="109"/>
      <c r="CO118" s="109">
        <v>10</v>
      </c>
      <c r="CP118" s="131">
        <f t="shared" si="85"/>
        <v>273.97000000000003</v>
      </c>
      <c r="CQ118" s="1145"/>
      <c r="CR118" s="1372">
        <f t="shared" si="78"/>
        <v>2990</v>
      </c>
      <c r="CS118" s="353">
        <f t="shared" si="66"/>
        <v>6.7745819397993312</v>
      </c>
      <c r="CT118" s="109">
        <v>30</v>
      </c>
      <c r="CU118" s="109"/>
      <c r="CV118" s="340">
        <f t="shared" si="110"/>
        <v>0.375</v>
      </c>
      <c r="CW118" s="135">
        <v>200</v>
      </c>
      <c r="CX118" s="348">
        <f t="shared" si="87"/>
        <v>6.666666666666667</v>
      </c>
      <c r="CY118" s="334">
        <f t="shared" si="98"/>
        <v>240.80267558528428</v>
      </c>
      <c r="CZ118" s="123">
        <v>7.81</v>
      </c>
      <c r="DA118" s="117"/>
      <c r="DB118" s="340"/>
      <c r="DC118" s="109">
        <v>4</v>
      </c>
      <c r="DD118" s="610"/>
      <c r="DE118" s="353">
        <f t="shared" si="69"/>
        <v>10.033444816053512</v>
      </c>
      <c r="DF118" s="842">
        <v>8.2100000000000009</v>
      </c>
      <c r="DG118" s="117"/>
      <c r="DH118" s="838"/>
      <c r="DI118" s="338"/>
      <c r="DJ118" s="1155"/>
      <c r="DK118" s="1342"/>
      <c r="DL118" s="1292">
        <f t="shared" si="80"/>
        <v>0.49919999999999998</v>
      </c>
      <c r="DM118" s="1347"/>
      <c r="DN118" s="1350"/>
      <c r="DO118" s="134"/>
      <c r="DP118" s="1148"/>
      <c r="DQ118" s="133"/>
      <c r="DR118" s="134"/>
      <c r="DS118" s="770"/>
      <c r="DT118" s="137">
        <v>3988</v>
      </c>
      <c r="DU118" s="343">
        <v>7.65</v>
      </c>
      <c r="DV118" s="123">
        <v>8.2200000000000006</v>
      </c>
      <c r="DW118" s="127"/>
      <c r="DX118" s="117">
        <v>12.5</v>
      </c>
      <c r="DY118" s="135">
        <v>27.1</v>
      </c>
      <c r="DZ118" s="671">
        <v>31</v>
      </c>
      <c r="EA118" s="632">
        <v>1.2</v>
      </c>
      <c r="EB118" s="665">
        <v>0.02</v>
      </c>
      <c r="EC118" s="1483"/>
      <c r="ED118" s="141">
        <v>11.8</v>
      </c>
      <c r="EE118" s="667">
        <v>12.9</v>
      </c>
      <c r="EF118" s="139">
        <v>0.03</v>
      </c>
      <c r="EG118" s="665">
        <v>0.02</v>
      </c>
      <c r="EH118" s="140">
        <v>8</v>
      </c>
      <c r="EI118" s="1118"/>
      <c r="EJ118" s="1118"/>
      <c r="EK118" s="142">
        <v>4</v>
      </c>
      <c r="EL118" s="353">
        <f t="shared" si="48"/>
        <v>13.726485618729097</v>
      </c>
      <c r="EM118" s="354"/>
      <c r="EN118" s="354">
        <f t="shared" si="116"/>
        <v>0.75318761384335153</v>
      </c>
      <c r="EO118" s="355">
        <f t="shared" si="108"/>
        <v>0.83783783783783783</v>
      </c>
      <c r="EP118" s="339"/>
      <c r="EQ118" s="1227"/>
    </row>
    <row r="119" spans="1:147" s="221" customFormat="1" ht="15" customHeight="1" x14ac:dyDescent="0.15">
      <c r="A119" s="105">
        <v>43943</v>
      </c>
      <c r="B119" s="335">
        <f>企业!B423</f>
        <v>3908</v>
      </c>
      <c r="C119" s="868">
        <v>7.01</v>
      </c>
      <c r="D119" s="652"/>
      <c r="E119" s="353"/>
      <c r="F119" s="928"/>
      <c r="G119" s="653">
        <v>0.5</v>
      </c>
      <c r="H119" s="192"/>
      <c r="I119" s="111"/>
      <c r="J119" s="144"/>
      <c r="K119" s="625"/>
      <c r="L119" s="328"/>
      <c r="M119" s="831"/>
      <c r="N119" s="826"/>
      <c r="O119" s="191"/>
      <c r="P119" s="392"/>
      <c r="Q119" s="191"/>
      <c r="R119" s="683">
        <v>6.19</v>
      </c>
      <c r="S119" s="339">
        <f t="shared" si="113"/>
        <v>0.95230769230769241</v>
      </c>
      <c r="T119" s="106">
        <v>3908</v>
      </c>
      <c r="U119" s="111">
        <v>8.2100000000000009</v>
      </c>
      <c r="V119" s="112">
        <v>3830</v>
      </c>
      <c r="W119" s="115">
        <v>25</v>
      </c>
      <c r="X119" s="109">
        <v>75</v>
      </c>
      <c r="Y119" s="809">
        <v>6.7</v>
      </c>
      <c r="Z119" s="1238"/>
      <c r="AA119" s="116">
        <v>26.5</v>
      </c>
      <c r="AB119" s="117">
        <v>0.23</v>
      </c>
      <c r="AC119" s="109">
        <v>35</v>
      </c>
      <c r="AD119" s="118"/>
      <c r="AE119" s="191">
        <v>32</v>
      </c>
      <c r="AF119" s="801">
        <v>4.57</v>
      </c>
      <c r="AG119" s="344">
        <f t="shared" si="114"/>
        <v>0.70307692307692315</v>
      </c>
      <c r="AH119" s="344">
        <f t="shared" si="111"/>
        <v>0.26053333333333334</v>
      </c>
      <c r="AI119" s="741">
        <f t="shared" si="112"/>
        <v>3.9080000000000004E-2</v>
      </c>
      <c r="AJ119" s="1140"/>
      <c r="AK119" s="138"/>
      <c r="AL119" s="122"/>
      <c r="AM119" s="122"/>
      <c r="AN119" s="219"/>
      <c r="AO119" s="353">
        <f t="shared" si="92"/>
        <v>3.6622313203684751</v>
      </c>
      <c r="AP119" s="138">
        <v>7.76</v>
      </c>
      <c r="AQ119" s="121">
        <v>18.399999999999999</v>
      </c>
      <c r="AR119" s="353">
        <f t="shared" si="93"/>
        <v>0.95957011258955993</v>
      </c>
      <c r="AS119" s="776"/>
      <c r="AT119" s="353">
        <f t="shared" si="94"/>
        <v>1.9191402251791199</v>
      </c>
      <c r="AU119" s="117">
        <v>21.5</v>
      </c>
      <c r="AV119" s="111">
        <v>7.52</v>
      </c>
      <c r="AW119" s="118"/>
      <c r="AX119" s="118"/>
      <c r="AY119" s="340"/>
      <c r="AZ119" s="124">
        <v>0.56999999999999995</v>
      </c>
      <c r="BA119" s="608"/>
      <c r="BB119" s="360">
        <f t="shared" si="95"/>
        <v>0.71967758444216989</v>
      </c>
      <c r="BC119" s="1516"/>
      <c r="BD119" s="1529">
        <v>2309</v>
      </c>
      <c r="BE119" s="1530">
        <f t="shared" si="103"/>
        <v>314.91734902763562</v>
      </c>
      <c r="BF119" s="1538">
        <f t="shared" si="82"/>
        <v>11.883673548212665</v>
      </c>
      <c r="BG119" s="1524"/>
      <c r="BH119" s="653">
        <f t="shared" si="96"/>
        <v>1.1994626407369497</v>
      </c>
      <c r="BI119" s="353">
        <f t="shared" si="97"/>
        <v>0.80987717502558854</v>
      </c>
      <c r="BJ119" s="123">
        <v>7.7</v>
      </c>
      <c r="BK119" s="118"/>
      <c r="BL119" s="117">
        <v>19.7</v>
      </c>
      <c r="BM119" s="784">
        <f t="shared" si="83"/>
        <v>59.099999999999994</v>
      </c>
      <c r="BN119" s="117">
        <v>15</v>
      </c>
      <c r="BO119" s="117">
        <v>5.0999999999999996</v>
      </c>
      <c r="BP119" s="117"/>
      <c r="BQ119" s="1220"/>
      <c r="BR119" s="131"/>
      <c r="BS119" s="131"/>
      <c r="BT119" s="131">
        <v>13</v>
      </c>
      <c r="BU119" s="132">
        <v>16</v>
      </c>
      <c r="BV119" s="364">
        <f t="shared" si="74"/>
        <v>9.2699590583418647</v>
      </c>
      <c r="BW119" s="343">
        <f t="shared" si="115"/>
        <v>8.0906506197035346E-3</v>
      </c>
      <c r="BX119" s="340">
        <f t="shared" si="90"/>
        <v>8.0906506197035346E-3</v>
      </c>
      <c r="BY119" s="340">
        <f t="shared" ref="BY119:BY150" si="119">1-BN119/AA119</f>
        <v>0.43396226415094341</v>
      </c>
      <c r="BZ119" s="1145">
        <f t="shared" ref="BZ119:BZ150" si="120">1-BL119/W119</f>
        <v>0.21200000000000008</v>
      </c>
      <c r="CA119" s="133">
        <v>5040</v>
      </c>
      <c r="CB119" s="191"/>
      <c r="CC119" s="193"/>
      <c r="CD119" s="353">
        <f t="shared" si="64"/>
        <v>0.68039918116683729</v>
      </c>
      <c r="CE119" s="704">
        <v>200</v>
      </c>
      <c r="CF119" s="364">
        <f t="shared" ref="CF119:CF124" si="121">1000*CE119/T119</f>
        <v>51.177072671443192</v>
      </c>
      <c r="CG119" s="134">
        <v>2283</v>
      </c>
      <c r="CH119" s="346">
        <f t="shared" si="77"/>
        <v>58.418628454452403</v>
      </c>
      <c r="CI119" s="117">
        <v>6</v>
      </c>
      <c r="CJ119" s="348">
        <f t="shared" si="65"/>
        <v>1.5353121801432958</v>
      </c>
      <c r="CK119" s="123">
        <v>7.38</v>
      </c>
      <c r="CL119" s="117">
        <v>17.3</v>
      </c>
      <c r="CM119" s="109">
        <v>11</v>
      </c>
      <c r="CN119" s="109"/>
      <c r="CO119" s="109">
        <v>10</v>
      </c>
      <c r="CP119" s="131">
        <f t="shared" si="85"/>
        <v>470.25360000000006</v>
      </c>
      <c r="CQ119" s="1145">
        <f t="shared" ref="CQ119:CQ150" si="122">1-CL119/BL119</f>
        <v>0.12182741116751261</v>
      </c>
      <c r="CR119" s="1372">
        <f t="shared" si="78"/>
        <v>3908</v>
      </c>
      <c r="CS119" s="353">
        <f t="shared" si="66"/>
        <v>5.1832139201637668</v>
      </c>
      <c r="CT119" s="109">
        <v>28</v>
      </c>
      <c r="CU119" s="109"/>
      <c r="CV119" s="340">
        <f t="shared" si="110"/>
        <v>0.35</v>
      </c>
      <c r="CW119" s="135">
        <v>190</v>
      </c>
      <c r="CX119" s="348">
        <f t="shared" si="87"/>
        <v>6.7857142857142856</v>
      </c>
      <c r="CY119" s="334">
        <f t="shared" si="98"/>
        <v>171.95496417604912</v>
      </c>
      <c r="CZ119" s="123">
        <v>7.88</v>
      </c>
      <c r="DA119" s="117">
        <v>13.5</v>
      </c>
      <c r="DB119" s="340">
        <f t="shared" ref="DB119:DB150" si="123">(CL119-DA119)/CL119</f>
        <v>0.21965317919075147</v>
      </c>
      <c r="DC119" s="109">
        <v>2</v>
      </c>
      <c r="DD119" s="610">
        <f>CY119/(CL119-DA119)/3.18</f>
        <v>14.229970554125213</v>
      </c>
      <c r="DE119" s="353">
        <f t="shared" si="69"/>
        <v>7.6765609007164795</v>
      </c>
      <c r="DF119" s="842">
        <v>8.2200000000000006</v>
      </c>
      <c r="DG119" s="117">
        <v>13.1</v>
      </c>
      <c r="DH119" s="838">
        <f t="shared" si="86"/>
        <v>39.299999999999997</v>
      </c>
      <c r="DI119" s="338">
        <f>1-DG119/DA119</f>
        <v>2.9629629629629672E-2</v>
      </c>
      <c r="DJ119" s="1155">
        <f>1-DG119/CL119</f>
        <v>0.24277456647398854</v>
      </c>
      <c r="DK119" s="1342">
        <f t="shared" ref="DK119:DK150" si="124">CY119/(CL119-DG119)/3</f>
        <v>13.647219379051513</v>
      </c>
      <c r="DL119" s="1292">
        <f t="shared" si="80"/>
        <v>0.49919999999999998</v>
      </c>
      <c r="DM119" s="1347"/>
      <c r="DN119" s="1350"/>
      <c r="DO119" s="134"/>
      <c r="DP119" s="1148"/>
      <c r="DQ119" s="133"/>
      <c r="DR119" s="134"/>
      <c r="DS119" s="770"/>
      <c r="DT119" s="137">
        <v>4742</v>
      </c>
      <c r="DU119" s="343">
        <v>7.66</v>
      </c>
      <c r="DV119" s="123">
        <v>8.31</v>
      </c>
      <c r="DW119" s="127"/>
      <c r="DX119" s="117">
        <v>12.2</v>
      </c>
      <c r="DY119" s="135">
        <v>36</v>
      </c>
      <c r="DZ119" s="671">
        <v>27</v>
      </c>
      <c r="EA119" s="632">
        <v>0.2</v>
      </c>
      <c r="EB119" s="665">
        <v>0.02</v>
      </c>
      <c r="EC119" s="1483"/>
      <c r="ED119" s="141">
        <v>11.9</v>
      </c>
      <c r="EE119" s="667">
        <v>13</v>
      </c>
      <c r="EF119" s="139">
        <v>2.8000000000000001E-2</v>
      </c>
      <c r="EG119" s="665">
        <v>0.02</v>
      </c>
      <c r="EH119" s="194">
        <v>8</v>
      </c>
      <c r="EI119" s="1118"/>
      <c r="EJ119" s="1118"/>
      <c r="EK119" s="142">
        <v>2</v>
      </c>
      <c r="EL119" s="353">
        <f t="shared" ref="EL119:EL182" si="125">AJ119+BV119+CD119+CS119/24+DE119/24+DL119/24+DQ119/24</f>
        <v>10.506982190378711</v>
      </c>
      <c r="EM119" s="354"/>
      <c r="EN119" s="354">
        <f t="shared" si="116"/>
        <v>0.52</v>
      </c>
      <c r="EO119" s="355">
        <f t="shared" si="108"/>
        <v>0.97014925373134331</v>
      </c>
      <c r="EP119" s="339">
        <f t="shared" ref="EP119:EP150" si="126">1-ED119/AA119</f>
        <v>0.55094339622641508</v>
      </c>
      <c r="EQ119" s="1255" t="s">
        <v>139</v>
      </c>
    </row>
    <row r="120" spans="1:147" s="221" customFormat="1" ht="15" customHeight="1" x14ac:dyDescent="0.15">
      <c r="A120" s="105">
        <v>43944</v>
      </c>
      <c r="B120" s="335">
        <f>企业!B424</f>
        <v>4131</v>
      </c>
      <c r="C120" s="868">
        <v>7.22</v>
      </c>
      <c r="D120" s="652"/>
      <c r="E120" s="353"/>
      <c r="F120" s="928"/>
      <c r="G120" s="653">
        <v>0.5</v>
      </c>
      <c r="H120" s="192"/>
      <c r="I120" s="111"/>
      <c r="J120" s="144"/>
      <c r="K120" s="625"/>
      <c r="L120" s="328"/>
      <c r="M120" s="831"/>
      <c r="N120" s="826"/>
      <c r="O120" s="191"/>
      <c r="P120" s="392"/>
      <c r="Q120" s="191"/>
      <c r="R120" s="683">
        <v>6.11</v>
      </c>
      <c r="S120" s="339">
        <f t="shared" si="113"/>
        <v>0.94000000000000006</v>
      </c>
      <c r="T120" s="106">
        <v>4131</v>
      </c>
      <c r="U120" s="111">
        <v>7.97</v>
      </c>
      <c r="V120" s="112">
        <v>3770</v>
      </c>
      <c r="W120" s="115">
        <v>27.1</v>
      </c>
      <c r="X120" s="109">
        <v>90</v>
      </c>
      <c r="Y120" s="809">
        <v>5.9</v>
      </c>
      <c r="Z120" s="1238"/>
      <c r="AA120" s="116">
        <v>20.399999999999999</v>
      </c>
      <c r="AB120" s="117">
        <v>0.41</v>
      </c>
      <c r="AC120" s="109">
        <v>38</v>
      </c>
      <c r="AD120" s="118"/>
      <c r="AE120" s="191">
        <v>32</v>
      </c>
      <c r="AF120" s="801">
        <v>3.92</v>
      </c>
      <c r="AG120" s="344">
        <f t="shared" ref="AG120:AG183" si="127">AF120/6.5</f>
        <v>0.60307692307692307</v>
      </c>
      <c r="AH120" s="344">
        <f t="shared" si="111"/>
        <v>0.27539999999999998</v>
      </c>
      <c r="AI120" s="741">
        <f t="shared" si="112"/>
        <v>4.9572000000000005E-2</v>
      </c>
      <c r="AJ120" s="1140"/>
      <c r="AK120" s="138"/>
      <c r="AL120" s="122"/>
      <c r="AM120" s="122"/>
      <c r="AN120" s="219"/>
      <c r="AO120" s="353">
        <f t="shared" si="92"/>
        <v>3.4645364318566934</v>
      </c>
      <c r="AP120" s="138">
        <v>7.86</v>
      </c>
      <c r="AQ120" s="121">
        <v>16</v>
      </c>
      <c r="AR120" s="353">
        <f t="shared" si="93"/>
        <v>0.90777051561365285</v>
      </c>
      <c r="AS120" s="776">
        <v>7.5</v>
      </c>
      <c r="AT120" s="353">
        <f t="shared" si="94"/>
        <v>1.8155410312273057</v>
      </c>
      <c r="AU120" s="117">
        <v>21.5</v>
      </c>
      <c r="AV120" s="111">
        <v>7.68</v>
      </c>
      <c r="AW120" s="118"/>
      <c r="AX120" s="118"/>
      <c r="AY120" s="340"/>
      <c r="AZ120" s="124">
        <v>0.6</v>
      </c>
      <c r="BA120" s="608"/>
      <c r="BB120" s="360">
        <f t="shared" si="95"/>
        <v>0.68082788671023964</v>
      </c>
      <c r="BC120" s="1516"/>
      <c r="BD120" s="1529">
        <v>2997</v>
      </c>
      <c r="BE120" s="1530">
        <f t="shared" si="103"/>
        <v>386.68627450980392</v>
      </c>
      <c r="BF120" s="1538">
        <f t="shared" si="82"/>
        <v>18.95520953479431</v>
      </c>
      <c r="BG120" s="1524">
        <v>4</v>
      </c>
      <c r="BH120" s="653">
        <f t="shared" si="96"/>
        <v>1.1347131445170662</v>
      </c>
      <c r="BI120" s="353">
        <f t="shared" si="97"/>
        <v>0.76615831517792299</v>
      </c>
      <c r="BJ120" s="123">
        <v>7.72</v>
      </c>
      <c r="BK120" s="118"/>
      <c r="BL120" s="117">
        <v>18.899999999999999</v>
      </c>
      <c r="BM120" s="784">
        <f t="shared" si="83"/>
        <v>56.699999999999996</v>
      </c>
      <c r="BN120" s="117">
        <v>14.1</v>
      </c>
      <c r="BO120" s="117">
        <v>5</v>
      </c>
      <c r="BP120" s="117">
        <v>6</v>
      </c>
      <c r="BQ120" s="1220"/>
      <c r="BR120" s="131"/>
      <c r="BS120" s="131"/>
      <c r="BT120" s="131">
        <v>12</v>
      </c>
      <c r="BU120" s="132">
        <v>16</v>
      </c>
      <c r="BV120" s="364">
        <f t="shared" si="74"/>
        <v>8.7695473251028808</v>
      </c>
      <c r="BW120" s="343">
        <f t="shared" si="115"/>
        <v>1.0262787423744721E-2</v>
      </c>
      <c r="BX120" s="340">
        <f t="shared" si="90"/>
        <v>1.0262787423744721E-2</v>
      </c>
      <c r="BY120" s="340">
        <f t="shared" si="119"/>
        <v>0.30882352941176472</v>
      </c>
      <c r="BZ120" s="1145">
        <f t="shared" si="120"/>
        <v>0.30258302583025842</v>
      </c>
      <c r="CA120" s="133">
        <v>5040</v>
      </c>
      <c r="CB120" s="191"/>
      <c r="CC120" s="193"/>
      <c r="CD120" s="353">
        <f t="shared" si="64"/>
        <v>0.64366981360445408</v>
      </c>
      <c r="CE120" s="704">
        <v>240</v>
      </c>
      <c r="CF120" s="364">
        <f t="shared" si="121"/>
        <v>58.097312999273782</v>
      </c>
      <c r="CG120" s="134">
        <v>2490</v>
      </c>
      <c r="CH120" s="346">
        <f t="shared" si="77"/>
        <v>60.275962236746551</v>
      </c>
      <c r="CI120" s="117">
        <v>6</v>
      </c>
      <c r="CJ120" s="348">
        <f t="shared" si="65"/>
        <v>1.4524328249818446</v>
      </c>
      <c r="CK120" s="123">
        <v>7.39</v>
      </c>
      <c r="CL120" s="117">
        <v>15.7</v>
      </c>
      <c r="CM120" s="109">
        <v>11</v>
      </c>
      <c r="CN120" s="109"/>
      <c r="CO120" s="109">
        <v>10</v>
      </c>
      <c r="CP120" s="131">
        <f t="shared" si="85"/>
        <v>538.78859999999997</v>
      </c>
      <c r="CQ120" s="1145">
        <f t="shared" si="122"/>
        <v>0.1693121693121693</v>
      </c>
      <c r="CR120" s="1372">
        <f t="shared" si="78"/>
        <v>4131</v>
      </c>
      <c r="CS120" s="353">
        <f t="shared" si="66"/>
        <v>4.9034132171387075</v>
      </c>
      <c r="CT120" s="109">
        <v>28</v>
      </c>
      <c r="CU120" s="109"/>
      <c r="CV120" s="340">
        <f t="shared" si="110"/>
        <v>0.35</v>
      </c>
      <c r="CW120" s="135">
        <v>190</v>
      </c>
      <c r="CX120" s="348">
        <f t="shared" si="87"/>
        <v>6.7857142857142856</v>
      </c>
      <c r="CY120" s="334">
        <f t="shared" si="98"/>
        <v>162.67247639796659</v>
      </c>
      <c r="CZ120" s="123">
        <v>8.2100000000000009</v>
      </c>
      <c r="DA120" s="117">
        <v>12.2</v>
      </c>
      <c r="DB120" s="340">
        <f t="shared" si="123"/>
        <v>0.22292993630573249</v>
      </c>
      <c r="DC120" s="109">
        <v>2</v>
      </c>
      <c r="DD120" s="610">
        <f>CY120/(CL120-DA120)/3.18</f>
        <v>14.615676226232397</v>
      </c>
      <c r="DE120" s="353">
        <f t="shared" si="69"/>
        <v>7.2621641249092228</v>
      </c>
      <c r="DF120" s="842">
        <v>7.89</v>
      </c>
      <c r="DG120" s="117">
        <v>13.4</v>
      </c>
      <c r="DH120" s="838">
        <f t="shared" si="86"/>
        <v>40.200000000000003</v>
      </c>
      <c r="DI120" s="338">
        <f>1-DG120/DA120</f>
        <v>-9.8360655737705027E-2</v>
      </c>
      <c r="DJ120" s="1155">
        <f>1-DG120/CL120</f>
        <v>0.14649681528662417</v>
      </c>
      <c r="DK120" s="1342">
        <f t="shared" si="124"/>
        <v>23.575721217096618</v>
      </c>
      <c r="DL120" s="1292">
        <f t="shared" si="80"/>
        <v>0.49919999999999998</v>
      </c>
      <c r="DM120" s="1347"/>
      <c r="DN120" s="1350"/>
      <c r="DO120" s="134"/>
      <c r="DP120" s="1148"/>
      <c r="DQ120" s="133"/>
      <c r="DR120" s="134"/>
      <c r="DS120" s="770"/>
      <c r="DT120" s="137">
        <v>4648</v>
      </c>
      <c r="DU120" s="681">
        <v>7.64</v>
      </c>
      <c r="DV120" s="123">
        <v>8.2799999999999994</v>
      </c>
      <c r="DW120" s="127"/>
      <c r="DX120" s="117">
        <v>12</v>
      </c>
      <c r="DY120" s="135">
        <v>33.1</v>
      </c>
      <c r="DZ120" s="671">
        <v>24</v>
      </c>
      <c r="EA120" s="632">
        <v>0.2</v>
      </c>
      <c r="EB120" s="665">
        <v>0.02</v>
      </c>
      <c r="EC120" s="1483"/>
      <c r="ED120" s="141">
        <v>12.7</v>
      </c>
      <c r="EE120" s="667">
        <v>13.7</v>
      </c>
      <c r="EF120" s="139">
        <v>0.02</v>
      </c>
      <c r="EG120" s="665">
        <v>0.02</v>
      </c>
      <c r="EH120" s="194">
        <v>7</v>
      </c>
      <c r="EI120" s="1118"/>
      <c r="EJ120" s="1118"/>
      <c r="EK120" s="142">
        <v>2</v>
      </c>
      <c r="EL120" s="353">
        <f t="shared" si="125"/>
        <v>9.9409161946259985</v>
      </c>
      <c r="EM120" s="354">
        <f t="shared" ref="EM120:EM151" si="128">1-DX120/W120</f>
        <v>0.55719557195571956</v>
      </c>
      <c r="EN120" s="354">
        <f t="shared" si="116"/>
        <v>0.63222222222222224</v>
      </c>
      <c r="EO120" s="355">
        <f t="shared" si="108"/>
        <v>0.96610169491525422</v>
      </c>
      <c r="EP120" s="339">
        <f t="shared" si="126"/>
        <v>0.37745098039215685</v>
      </c>
      <c r="EQ120" s="1255" t="s">
        <v>139</v>
      </c>
    </row>
    <row r="121" spans="1:147" s="143" customFormat="1" ht="15" customHeight="1" x14ac:dyDescent="0.15">
      <c r="A121" s="105">
        <v>43945</v>
      </c>
      <c r="B121" s="335">
        <f>企业!B425</f>
        <v>3422</v>
      </c>
      <c r="C121" s="868">
        <v>7.5</v>
      </c>
      <c r="D121" s="652"/>
      <c r="E121" s="353"/>
      <c r="F121" s="928"/>
      <c r="G121" s="653">
        <v>0.5</v>
      </c>
      <c r="H121" s="136"/>
      <c r="I121" s="111"/>
      <c r="J121" s="144"/>
      <c r="K121" s="625"/>
      <c r="L121" s="113"/>
      <c r="M121" s="831"/>
      <c r="N121" s="826"/>
      <c r="O121" s="114"/>
      <c r="P121" s="392"/>
      <c r="Q121" s="114"/>
      <c r="R121" s="683">
        <v>6</v>
      </c>
      <c r="S121" s="339">
        <f t="shared" si="113"/>
        <v>0.92307692307692313</v>
      </c>
      <c r="T121" s="106">
        <v>3422</v>
      </c>
      <c r="U121" s="111">
        <v>8.08</v>
      </c>
      <c r="V121" s="112">
        <v>3840</v>
      </c>
      <c r="W121" s="115">
        <v>28.3</v>
      </c>
      <c r="X121" s="109">
        <v>109.8</v>
      </c>
      <c r="Y121" s="809">
        <v>5</v>
      </c>
      <c r="Z121" s="1238"/>
      <c r="AA121" s="116">
        <v>24.3</v>
      </c>
      <c r="AB121" s="117">
        <v>0.42</v>
      </c>
      <c r="AC121" s="109">
        <v>38</v>
      </c>
      <c r="AD121" s="118"/>
      <c r="AE121" s="114">
        <v>32</v>
      </c>
      <c r="AF121" s="801">
        <v>3.72</v>
      </c>
      <c r="AG121" s="344">
        <f t="shared" si="127"/>
        <v>0.5723076923076923</v>
      </c>
      <c r="AH121" s="344">
        <f t="shared" si="111"/>
        <v>0.22813333333333333</v>
      </c>
      <c r="AI121" s="741">
        <f t="shared" si="112"/>
        <v>5.0098079999999996E-2</v>
      </c>
      <c r="AJ121" s="1140"/>
      <c r="AK121" s="138"/>
      <c r="AL121" s="122"/>
      <c r="AM121" s="122"/>
      <c r="AN121" s="120"/>
      <c r="AO121" s="353">
        <f t="shared" si="92"/>
        <v>4.1823495032144944</v>
      </c>
      <c r="AP121" s="138">
        <v>7.92</v>
      </c>
      <c r="AQ121" s="121">
        <v>15.1</v>
      </c>
      <c r="AR121" s="353">
        <f t="shared" si="93"/>
        <v>1.0958503798947983</v>
      </c>
      <c r="AS121" s="776">
        <v>7.3</v>
      </c>
      <c r="AT121" s="353">
        <f t="shared" si="94"/>
        <v>2.1917007597895966</v>
      </c>
      <c r="AU121" s="117">
        <v>21.4</v>
      </c>
      <c r="AV121" s="111">
        <v>7.72</v>
      </c>
      <c r="AW121" s="118">
        <v>3726.5</v>
      </c>
      <c r="AX121" s="118">
        <v>2447</v>
      </c>
      <c r="AY121" s="340">
        <f>AX121/AW121</f>
        <v>0.65664832953173213</v>
      </c>
      <c r="AZ121" s="124">
        <v>0.7</v>
      </c>
      <c r="BA121" s="608">
        <f t="shared" si="117"/>
        <v>187.84382128002147</v>
      </c>
      <c r="BB121" s="360">
        <f t="shared" si="95"/>
        <v>0.82188778492109882</v>
      </c>
      <c r="BC121" s="1516"/>
      <c r="BD121" s="1529">
        <v>3092</v>
      </c>
      <c r="BE121" s="1530">
        <f t="shared" si="103"/>
        <v>481.60023378141437</v>
      </c>
      <c r="BF121" s="1538">
        <f t="shared" si="82"/>
        <v>19.818939661786601</v>
      </c>
      <c r="BG121" s="1524"/>
      <c r="BH121" s="653">
        <f t="shared" si="96"/>
        <v>1.369812974868498</v>
      </c>
      <c r="BI121" s="353">
        <f t="shared" si="97"/>
        <v>0.92489772063120979</v>
      </c>
      <c r="BJ121" s="123">
        <v>7.9</v>
      </c>
      <c r="BK121" s="118"/>
      <c r="BL121" s="117">
        <v>18.7</v>
      </c>
      <c r="BM121" s="784">
        <f t="shared" si="83"/>
        <v>56.099999999999994</v>
      </c>
      <c r="BN121" s="117">
        <v>12.9</v>
      </c>
      <c r="BO121" s="117">
        <v>3.3</v>
      </c>
      <c r="BP121" s="117"/>
      <c r="BQ121" s="1220"/>
      <c r="BR121" s="131"/>
      <c r="BS121" s="131"/>
      <c r="BT121" s="131">
        <v>12</v>
      </c>
      <c r="BU121" s="132">
        <v>16</v>
      </c>
      <c r="BV121" s="364">
        <f t="shared" si="74"/>
        <v>10.586499123319696</v>
      </c>
      <c r="BW121" s="343">
        <f t="shared" si="115"/>
        <v>1.0371700665249676E-2</v>
      </c>
      <c r="BX121" s="340">
        <f t="shared" si="90"/>
        <v>1.0371700665249676E-2</v>
      </c>
      <c r="BY121" s="340">
        <f t="shared" si="119"/>
        <v>0.46913580246913578</v>
      </c>
      <c r="BZ121" s="1145">
        <f t="shared" si="120"/>
        <v>0.33922261484098948</v>
      </c>
      <c r="CA121" s="133">
        <v>5040</v>
      </c>
      <c r="CB121" s="114"/>
      <c r="CC121" s="126"/>
      <c r="CD121" s="353">
        <f t="shared" si="64"/>
        <v>0.77703097603740501</v>
      </c>
      <c r="CE121" s="704">
        <v>480</v>
      </c>
      <c r="CF121" s="364">
        <f t="shared" si="121"/>
        <v>140.26884862653418</v>
      </c>
      <c r="CG121" s="134">
        <v>2490</v>
      </c>
      <c r="CH121" s="346">
        <f t="shared" si="77"/>
        <v>72.764465225014618</v>
      </c>
      <c r="CI121" s="117">
        <v>6</v>
      </c>
      <c r="CJ121" s="348">
        <f t="shared" si="65"/>
        <v>1.7533606078316775</v>
      </c>
      <c r="CK121" s="123">
        <v>7.44</v>
      </c>
      <c r="CL121" s="117">
        <v>16</v>
      </c>
      <c r="CM121" s="109">
        <v>12</v>
      </c>
      <c r="CN121" s="109"/>
      <c r="CO121" s="109">
        <v>10</v>
      </c>
      <c r="CP121" s="131">
        <f t="shared" si="85"/>
        <v>762.71819999999991</v>
      </c>
      <c r="CQ121" s="1145">
        <f t="shared" si="122"/>
        <v>0.14438502673796794</v>
      </c>
      <c r="CR121" s="1372">
        <f t="shared" si="78"/>
        <v>3422</v>
      </c>
      <c r="CS121" s="353">
        <f t="shared" si="66"/>
        <v>5.9193454120397426</v>
      </c>
      <c r="CT121" s="135">
        <v>24</v>
      </c>
      <c r="CU121" s="135"/>
      <c r="CV121" s="340">
        <f t="shared" si="110"/>
        <v>0.3</v>
      </c>
      <c r="CW121" s="135">
        <v>160</v>
      </c>
      <c r="CX121" s="348">
        <f t="shared" si="87"/>
        <v>6.666666666666667</v>
      </c>
      <c r="CY121" s="334">
        <f t="shared" si="98"/>
        <v>168.32261835184102</v>
      </c>
      <c r="CZ121" s="123">
        <v>7.84</v>
      </c>
      <c r="DA121" s="117">
        <v>12.1</v>
      </c>
      <c r="DB121" s="340">
        <f t="shared" si="123"/>
        <v>0.24375000000000002</v>
      </c>
      <c r="DC121" s="109">
        <v>2</v>
      </c>
      <c r="DD121" s="610">
        <f>CY121/(CL121-DA121)/3.18</f>
        <v>13.57221563875512</v>
      </c>
      <c r="DE121" s="353">
        <f t="shared" si="69"/>
        <v>8.7668030391583862</v>
      </c>
      <c r="DF121" s="842">
        <v>8.16</v>
      </c>
      <c r="DG121" s="117">
        <v>11.6</v>
      </c>
      <c r="DH121" s="838">
        <f t="shared" si="86"/>
        <v>34.799999999999997</v>
      </c>
      <c r="DI121" s="338">
        <f>1-DG121/DA121</f>
        <v>4.132231404958675E-2</v>
      </c>
      <c r="DJ121" s="1155">
        <f>1-DG121/CL121</f>
        <v>0.27500000000000002</v>
      </c>
      <c r="DK121" s="1342">
        <f t="shared" si="124"/>
        <v>12.751713511503105</v>
      </c>
      <c r="DL121" s="1292">
        <f t="shared" si="80"/>
        <v>0.49919999999999998</v>
      </c>
      <c r="DM121" s="1347"/>
      <c r="DN121" s="1350"/>
      <c r="DO121" s="134"/>
      <c r="DP121" s="1148"/>
      <c r="DQ121" s="133"/>
      <c r="DR121" s="134"/>
      <c r="DS121" s="770"/>
      <c r="DT121" s="137">
        <v>4242</v>
      </c>
      <c r="DU121" s="343">
        <v>7.63</v>
      </c>
      <c r="DV121" s="123">
        <v>8.23</v>
      </c>
      <c r="DW121" s="127"/>
      <c r="DX121" s="117">
        <v>11.6</v>
      </c>
      <c r="DY121" s="135">
        <v>31</v>
      </c>
      <c r="DZ121" s="671">
        <v>27</v>
      </c>
      <c r="EA121" s="632">
        <v>0.1</v>
      </c>
      <c r="EB121" s="665">
        <v>0.02</v>
      </c>
      <c r="EC121" s="1483"/>
      <c r="ED121" s="141">
        <v>12.2</v>
      </c>
      <c r="EE121" s="667">
        <v>13.2</v>
      </c>
      <c r="EF121" s="139">
        <v>2.5000000000000001E-2</v>
      </c>
      <c r="EG121" s="665">
        <v>0.02</v>
      </c>
      <c r="EH121" s="140">
        <v>8</v>
      </c>
      <c r="EI121" s="1118"/>
      <c r="EJ121" s="1118"/>
      <c r="EK121" s="142">
        <v>2</v>
      </c>
      <c r="EL121" s="353">
        <f t="shared" si="125"/>
        <v>11.996252951490357</v>
      </c>
      <c r="EM121" s="354">
        <f t="shared" si="128"/>
        <v>0.59010600706713778</v>
      </c>
      <c r="EN121" s="354">
        <f t="shared" si="116"/>
        <v>0.7176684881602915</v>
      </c>
      <c r="EO121" s="355">
        <f t="shared" si="108"/>
        <v>0.98</v>
      </c>
      <c r="EP121" s="339">
        <f t="shared" si="126"/>
        <v>0.49794238683127579</v>
      </c>
      <c r="EQ121" s="1255" t="s">
        <v>139</v>
      </c>
    </row>
    <row r="122" spans="1:147" s="143" customFormat="1" ht="15" customHeight="1" x14ac:dyDescent="0.15">
      <c r="A122" s="702">
        <v>43946</v>
      </c>
      <c r="B122" s="335">
        <f>企业!B426</f>
        <v>3360</v>
      </c>
      <c r="C122" s="868">
        <v>7.29</v>
      </c>
      <c r="D122" s="652"/>
      <c r="E122" s="353"/>
      <c r="F122" s="928"/>
      <c r="G122" s="653">
        <v>0.5</v>
      </c>
      <c r="H122" s="136"/>
      <c r="I122" s="111"/>
      <c r="J122" s="144"/>
      <c r="K122" s="625"/>
      <c r="L122" s="113"/>
      <c r="M122" s="831"/>
      <c r="N122" s="826"/>
      <c r="O122" s="114"/>
      <c r="P122" s="392"/>
      <c r="Q122" s="114"/>
      <c r="R122" s="683">
        <v>5.82</v>
      </c>
      <c r="S122" s="339">
        <f t="shared" si="113"/>
        <v>0.89538461538461545</v>
      </c>
      <c r="T122" s="106">
        <v>3360</v>
      </c>
      <c r="U122" s="111">
        <v>7.87</v>
      </c>
      <c r="V122" s="112">
        <v>3980</v>
      </c>
      <c r="W122" s="115">
        <v>35.299999999999997</v>
      </c>
      <c r="X122" s="109">
        <v>188</v>
      </c>
      <c r="Y122" s="809">
        <v>7.4</v>
      </c>
      <c r="Z122" s="1238"/>
      <c r="AA122" s="116">
        <v>24.2</v>
      </c>
      <c r="AB122" s="117">
        <v>0.92</v>
      </c>
      <c r="AC122" s="109">
        <v>40</v>
      </c>
      <c r="AD122" s="118">
        <v>618.5</v>
      </c>
      <c r="AE122" s="114">
        <v>32</v>
      </c>
      <c r="AF122" s="801">
        <v>3.73</v>
      </c>
      <c r="AG122" s="344">
        <f t="shared" si="127"/>
        <v>0.57384615384615389</v>
      </c>
      <c r="AH122" s="344">
        <f t="shared" si="111"/>
        <v>0.224</v>
      </c>
      <c r="AI122" s="741">
        <f t="shared" si="112"/>
        <v>8.4223999999999993E-2</v>
      </c>
      <c r="AJ122" s="1140"/>
      <c r="AK122" s="138"/>
      <c r="AL122" s="122"/>
      <c r="AM122" s="122"/>
      <c r="AN122" s="120"/>
      <c r="AO122" s="353">
        <f t="shared" si="92"/>
        <v>4.2595238095238095</v>
      </c>
      <c r="AP122" s="138">
        <v>8.0500000000000007</v>
      </c>
      <c r="AQ122" s="121">
        <v>16.399999999999999</v>
      </c>
      <c r="AR122" s="353">
        <f t="shared" si="93"/>
        <v>1.1160714285714286</v>
      </c>
      <c r="AS122" s="776"/>
      <c r="AT122" s="353">
        <f t="shared" si="94"/>
        <v>2.2321428571428572</v>
      </c>
      <c r="AU122" s="117">
        <v>22</v>
      </c>
      <c r="AV122" s="111">
        <v>7.73</v>
      </c>
      <c r="AW122" s="118"/>
      <c r="AX122" s="118"/>
      <c r="AY122" s="340"/>
      <c r="AZ122" s="124">
        <v>0.76</v>
      </c>
      <c r="BA122" s="608"/>
      <c r="BB122" s="360">
        <f t="shared" si="95"/>
        <v>0.8370535714285714</v>
      </c>
      <c r="BC122" s="1516"/>
      <c r="BD122" s="1529">
        <v>2658</v>
      </c>
      <c r="BE122" s="1530">
        <f t="shared" si="103"/>
        <v>421.64107142857142</v>
      </c>
      <c r="BF122" s="1538">
        <f t="shared" si="82"/>
        <v>17.423184769775681</v>
      </c>
      <c r="BG122" s="1524"/>
      <c r="BH122" s="653">
        <f t="shared" si="96"/>
        <v>1.3950892857142858</v>
      </c>
      <c r="BI122" s="353">
        <f t="shared" si="97"/>
        <v>0.9419642857142857</v>
      </c>
      <c r="BJ122" s="123">
        <v>7.8</v>
      </c>
      <c r="BK122" s="118"/>
      <c r="BL122" s="117">
        <v>19.100000000000001</v>
      </c>
      <c r="BM122" s="784">
        <f t="shared" si="83"/>
        <v>57.300000000000004</v>
      </c>
      <c r="BN122" s="117">
        <v>11.3</v>
      </c>
      <c r="BO122" s="117">
        <v>1.7</v>
      </c>
      <c r="BP122" s="117"/>
      <c r="BQ122" s="1220"/>
      <c r="BR122" s="131"/>
      <c r="BS122" s="131"/>
      <c r="BT122" s="131">
        <v>9</v>
      </c>
      <c r="BU122" s="132">
        <v>8</v>
      </c>
      <c r="BV122" s="364">
        <f t="shared" si="74"/>
        <v>10.78184523809524</v>
      </c>
      <c r="BW122" s="343">
        <f t="shared" si="115"/>
        <v>1.7436718469649705E-2</v>
      </c>
      <c r="BX122" s="340">
        <f t="shared" si="90"/>
        <v>1.7436718469649705E-2</v>
      </c>
      <c r="BY122" s="340">
        <f t="shared" si="119"/>
        <v>0.53305785123966931</v>
      </c>
      <c r="BZ122" s="1145">
        <f t="shared" si="120"/>
        <v>0.45892351274787524</v>
      </c>
      <c r="CA122" s="133">
        <v>5040</v>
      </c>
      <c r="CB122" s="114"/>
      <c r="CC122" s="126"/>
      <c r="CD122" s="353">
        <f t="shared" si="64"/>
        <v>0.79136904761904758</v>
      </c>
      <c r="CE122" s="704">
        <v>360</v>
      </c>
      <c r="CF122" s="364">
        <f t="shared" si="121"/>
        <v>107.14285714285714</v>
      </c>
      <c r="CG122" s="134">
        <v>2490</v>
      </c>
      <c r="CH122" s="346">
        <f t="shared" si="77"/>
        <v>74.107142857142861</v>
      </c>
      <c r="CI122" s="117">
        <v>6</v>
      </c>
      <c r="CJ122" s="348">
        <f t="shared" si="65"/>
        <v>1.7857142857142858</v>
      </c>
      <c r="CK122" s="123">
        <v>7.51</v>
      </c>
      <c r="CL122" s="117">
        <v>14.7</v>
      </c>
      <c r="CM122" s="109">
        <v>12</v>
      </c>
      <c r="CN122" s="109"/>
      <c r="CO122" s="109">
        <v>10</v>
      </c>
      <c r="CP122" s="131">
        <f t="shared" si="85"/>
        <v>649.27200000000005</v>
      </c>
      <c r="CQ122" s="1145">
        <f t="shared" si="122"/>
        <v>0.23036649214659699</v>
      </c>
      <c r="CR122" s="1372">
        <f t="shared" si="78"/>
        <v>3360</v>
      </c>
      <c r="CS122" s="353">
        <f t="shared" si="66"/>
        <v>6.0285714285714285</v>
      </c>
      <c r="CT122" s="135"/>
      <c r="CU122" s="135"/>
      <c r="CV122" s="340"/>
      <c r="CW122" s="135"/>
      <c r="CX122" s="348"/>
      <c r="CY122" s="334"/>
      <c r="CZ122" s="123">
        <v>8.1300000000000008</v>
      </c>
      <c r="DA122" s="117">
        <v>13.9</v>
      </c>
      <c r="DB122" s="340">
        <f t="shared" si="123"/>
        <v>5.4421768707482922E-2</v>
      </c>
      <c r="DC122" s="109"/>
      <c r="DD122" s="610"/>
      <c r="DE122" s="353">
        <f t="shared" si="69"/>
        <v>8.9285714285714288</v>
      </c>
      <c r="DF122" s="842"/>
      <c r="DG122" s="117"/>
      <c r="DH122" s="838"/>
      <c r="DI122" s="338"/>
      <c r="DJ122" s="1155"/>
      <c r="DK122" s="1342">
        <f t="shared" si="124"/>
        <v>0</v>
      </c>
      <c r="DL122" s="1292">
        <f t="shared" si="80"/>
        <v>0.49919999999999998</v>
      </c>
      <c r="DM122" s="1347"/>
      <c r="DN122" s="1350"/>
      <c r="DO122" s="134"/>
      <c r="DP122" s="1148"/>
      <c r="DQ122" s="133"/>
      <c r="DR122" s="134"/>
      <c r="DS122" s="770"/>
      <c r="DT122" s="137">
        <v>3908</v>
      </c>
      <c r="DU122" s="343">
        <v>7.66</v>
      </c>
      <c r="DV122" s="123">
        <v>8.3699999999999992</v>
      </c>
      <c r="DW122" s="127"/>
      <c r="DX122" s="117">
        <v>12.7</v>
      </c>
      <c r="DY122" s="135">
        <v>28</v>
      </c>
      <c r="DZ122" s="671">
        <v>46</v>
      </c>
      <c r="EA122" s="632">
        <v>1.95</v>
      </c>
      <c r="EB122" s="665">
        <v>0.02</v>
      </c>
      <c r="EC122" s="1483"/>
      <c r="ED122" s="141">
        <v>10.9</v>
      </c>
      <c r="EE122" s="667">
        <v>12.4</v>
      </c>
      <c r="EF122" s="139">
        <v>3.5999999999999997E-2</v>
      </c>
      <c r="EG122" s="665">
        <v>0.02</v>
      </c>
      <c r="EH122" s="140">
        <v>8</v>
      </c>
      <c r="EI122" s="1118"/>
      <c r="EJ122" s="1118"/>
      <c r="EK122" s="142">
        <v>2</v>
      </c>
      <c r="EL122" s="353">
        <f t="shared" si="125"/>
        <v>12.217228571428574</v>
      </c>
      <c r="EM122" s="354">
        <f t="shared" si="128"/>
        <v>0.64022662889518411</v>
      </c>
      <c r="EN122" s="354">
        <f t="shared" si="116"/>
        <v>0.85106382978723405</v>
      </c>
      <c r="EO122" s="355">
        <f t="shared" si="108"/>
        <v>0.73648648648648651</v>
      </c>
      <c r="EP122" s="339">
        <f t="shared" si="126"/>
        <v>0.54958677685950408</v>
      </c>
      <c r="EQ122" s="1255" t="s">
        <v>139</v>
      </c>
    </row>
    <row r="123" spans="1:147" s="188" customFormat="1" ht="15" customHeight="1" x14ac:dyDescent="0.15">
      <c r="A123" s="146">
        <v>43947</v>
      </c>
      <c r="B123" s="147">
        <f>企业!B427</f>
        <v>3525</v>
      </c>
      <c r="C123" s="869">
        <v>7.14</v>
      </c>
      <c r="D123" s="149"/>
      <c r="E123" s="150"/>
      <c r="F123" s="929"/>
      <c r="G123" s="651">
        <v>0.5</v>
      </c>
      <c r="H123" s="152"/>
      <c r="I123" s="153"/>
      <c r="J123" s="154"/>
      <c r="K123" s="626"/>
      <c r="L123" s="155"/>
      <c r="M123" s="832"/>
      <c r="N123" s="827"/>
      <c r="O123" s="156"/>
      <c r="P123" s="393"/>
      <c r="Q123" s="156"/>
      <c r="R123" s="684">
        <v>5.77</v>
      </c>
      <c r="S123" s="169">
        <f t="shared" si="113"/>
        <v>0.88769230769230767</v>
      </c>
      <c r="T123" s="147">
        <v>3525</v>
      </c>
      <c r="U123" s="153">
        <v>7.48</v>
      </c>
      <c r="V123" s="158">
        <v>4470</v>
      </c>
      <c r="W123" s="159">
        <v>35</v>
      </c>
      <c r="X123" s="151">
        <v>167.6</v>
      </c>
      <c r="Y123" s="811">
        <v>7.62</v>
      </c>
      <c r="Z123" s="1239"/>
      <c r="AA123" s="160">
        <v>19.7</v>
      </c>
      <c r="AB123" s="161">
        <v>0.61</v>
      </c>
      <c r="AC123" s="151">
        <v>54</v>
      </c>
      <c r="AD123" s="162"/>
      <c r="AE123" s="156">
        <v>32</v>
      </c>
      <c r="AF123" s="802">
        <v>5.68</v>
      </c>
      <c r="AG123" s="327">
        <f t="shared" si="127"/>
        <v>0.87384615384615383</v>
      </c>
      <c r="AH123" s="327">
        <f t="shared" si="111"/>
        <v>0.23499999999999999</v>
      </c>
      <c r="AI123" s="660">
        <f t="shared" si="112"/>
        <v>7.8771999999999995E-2</v>
      </c>
      <c r="AJ123" s="1141"/>
      <c r="AK123" s="148"/>
      <c r="AL123" s="167"/>
      <c r="AM123" s="167"/>
      <c r="AN123" s="165"/>
      <c r="AO123" s="150">
        <f t="shared" ref="AO123:AO154" si="129">14312/T123</f>
        <v>4.060141843971631</v>
      </c>
      <c r="AP123" s="148">
        <v>8.0399999999999991</v>
      </c>
      <c r="AQ123" s="166">
        <v>11.35</v>
      </c>
      <c r="AR123" s="150">
        <f t="shared" ref="AR123:AR154" si="130">3750/T123</f>
        <v>1.0638297872340425</v>
      </c>
      <c r="AS123" s="778">
        <v>7.3</v>
      </c>
      <c r="AT123" s="150">
        <f t="shared" ref="AT123:AT154" si="131">7500/T123</f>
        <v>2.1276595744680851</v>
      </c>
      <c r="AU123" s="161">
        <v>22.1</v>
      </c>
      <c r="AV123" s="153">
        <v>7.84</v>
      </c>
      <c r="AW123" s="162"/>
      <c r="AX123" s="162"/>
      <c r="AY123" s="170"/>
      <c r="AZ123" s="170">
        <v>0.86</v>
      </c>
      <c r="BA123" s="175"/>
      <c r="BB123" s="172">
        <f t="shared" ref="BB123:BB154" si="132">2812.5/T123</f>
        <v>0.7978723404255319</v>
      </c>
      <c r="BC123" s="1517"/>
      <c r="BD123" s="827">
        <v>2698</v>
      </c>
      <c r="BE123" s="1530">
        <f t="shared" si="103"/>
        <v>407.95290780141846</v>
      </c>
      <c r="BF123" s="1538">
        <f t="shared" si="82"/>
        <v>20.708269431544085</v>
      </c>
      <c r="BG123" s="651">
        <v>4</v>
      </c>
      <c r="BH123" s="651">
        <f t="shared" ref="BH123:BH154" si="133">4687.5/T123</f>
        <v>1.3297872340425532</v>
      </c>
      <c r="BI123" s="150">
        <f t="shared" ref="BI123:BI154" si="134">3165/T123</f>
        <v>0.89787234042553188</v>
      </c>
      <c r="BJ123" s="168">
        <v>7.85</v>
      </c>
      <c r="BK123" s="162">
        <v>4240</v>
      </c>
      <c r="BL123" s="161">
        <v>18.899999999999999</v>
      </c>
      <c r="BM123" s="785">
        <f t="shared" si="83"/>
        <v>56.699999999999996</v>
      </c>
      <c r="BN123" s="161">
        <v>9.8000000000000007</v>
      </c>
      <c r="BO123" s="161">
        <v>0.85</v>
      </c>
      <c r="BP123" s="161"/>
      <c r="BQ123" s="1221"/>
      <c r="BR123" s="174"/>
      <c r="BS123" s="174"/>
      <c r="BT123" s="174">
        <v>7</v>
      </c>
      <c r="BU123" s="175">
        <v>16</v>
      </c>
      <c r="BV123" s="248">
        <f t="shared" si="74"/>
        <v>10.277163120567376</v>
      </c>
      <c r="BW123" s="168">
        <f t="shared" si="115"/>
        <v>1.6308002318712562E-2</v>
      </c>
      <c r="BX123" s="170">
        <f t="shared" si="90"/>
        <v>1.6308002318712562E-2</v>
      </c>
      <c r="BY123" s="170">
        <f t="shared" si="119"/>
        <v>0.5025380710659898</v>
      </c>
      <c r="BZ123" s="1146">
        <f t="shared" si="120"/>
        <v>0.46000000000000008</v>
      </c>
      <c r="CA123" s="177">
        <v>5040</v>
      </c>
      <c r="CB123" s="156"/>
      <c r="CC123" s="171"/>
      <c r="CD123" s="150">
        <f t="shared" ref="CD123:CD186" si="135">2659/T123</f>
        <v>0.75432624113475177</v>
      </c>
      <c r="CE123" s="588">
        <v>480</v>
      </c>
      <c r="CF123" s="248">
        <f t="shared" si="121"/>
        <v>136.17021276595744</v>
      </c>
      <c r="CG123" s="178">
        <v>2490</v>
      </c>
      <c r="CH123" s="390">
        <f t="shared" si="77"/>
        <v>70.638297872340431</v>
      </c>
      <c r="CI123" s="161">
        <v>6</v>
      </c>
      <c r="CJ123" s="161">
        <f t="shared" ref="CJ123:CJ186" si="136">1000*CI123/T123</f>
        <v>1.7021276595744681</v>
      </c>
      <c r="CK123" s="168">
        <v>7.39</v>
      </c>
      <c r="CL123" s="161">
        <v>13.4</v>
      </c>
      <c r="CM123" s="151">
        <v>8</v>
      </c>
      <c r="CN123" s="151"/>
      <c r="CO123" s="151">
        <v>10</v>
      </c>
      <c r="CP123" s="131">
        <f t="shared" si="85"/>
        <v>789.63750000000016</v>
      </c>
      <c r="CQ123" s="1146">
        <f t="shared" si="122"/>
        <v>0.29100529100529093</v>
      </c>
      <c r="CR123" s="1372">
        <f t="shared" si="78"/>
        <v>3525</v>
      </c>
      <c r="CS123" s="150">
        <f t="shared" ref="CS123:CS186" si="137">24*844/T123</f>
        <v>5.7463829787234042</v>
      </c>
      <c r="CT123" s="180"/>
      <c r="CU123" s="180"/>
      <c r="CV123" s="170"/>
      <c r="CW123" s="180"/>
      <c r="CX123" s="161"/>
      <c r="CY123" s="151"/>
      <c r="CZ123" s="168">
        <v>8.4499999999999993</v>
      </c>
      <c r="DA123" s="161">
        <v>12.7</v>
      </c>
      <c r="DB123" s="170">
        <f t="shared" si="123"/>
        <v>5.2238805970149335E-2</v>
      </c>
      <c r="DC123" s="151">
        <v>2</v>
      </c>
      <c r="DD123" s="181"/>
      <c r="DE123" s="150">
        <f t="shared" ref="DE123:DE186" si="138">24*1250/T123</f>
        <v>8.5106382978723403</v>
      </c>
      <c r="DF123" s="843">
        <v>8.35</v>
      </c>
      <c r="DG123" s="161">
        <v>12.1</v>
      </c>
      <c r="DH123" s="838">
        <f t="shared" ref="DH123" si="139">DG123*3</f>
        <v>36.299999999999997</v>
      </c>
      <c r="DI123" s="338">
        <f>1-DG123/DA123</f>
        <v>4.7244094488189003E-2</v>
      </c>
      <c r="DJ123" s="1156">
        <f t="shared" ref="DJ123:DJ154" si="140">1-DG123/CL123</f>
        <v>9.7014925373134386E-2</v>
      </c>
      <c r="DK123" s="1343">
        <f t="shared" si="124"/>
        <v>0</v>
      </c>
      <c r="DL123" s="1293">
        <f t="shared" si="80"/>
        <v>0.49919999999999998</v>
      </c>
      <c r="DM123" s="1293"/>
      <c r="DN123" s="178"/>
      <c r="DO123" s="178"/>
      <c r="DP123" s="1147"/>
      <c r="DQ123" s="177"/>
      <c r="DR123" s="178"/>
      <c r="DS123" s="756"/>
      <c r="DT123" s="157">
        <v>1985</v>
      </c>
      <c r="DU123" s="168">
        <v>7.67</v>
      </c>
      <c r="DV123" s="168">
        <v>8.26</v>
      </c>
      <c r="DW123" s="173"/>
      <c r="DX123" s="161">
        <v>13.9</v>
      </c>
      <c r="DY123" s="180">
        <v>40</v>
      </c>
      <c r="DZ123" s="698">
        <v>35</v>
      </c>
      <c r="EA123" s="633">
        <v>2.8</v>
      </c>
      <c r="EB123" s="182">
        <v>0.02</v>
      </c>
      <c r="EC123" s="1484"/>
      <c r="ED123" s="184">
        <v>10.3</v>
      </c>
      <c r="EE123" s="184">
        <v>12.1</v>
      </c>
      <c r="EF123" s="182">
        <v>0.03</v>
      </c>
      <c r="EG123" s="182">
        <v>0.02</v>
      </c>
      <c r="EH123" s="183">
        <v>8</v>
      </c>
      <c r="EI123" s="1119"/>
      <c r="EJ123" s="1119"/>
      <c r="EK123" s="185">
        <v>2</v>
      </c>
      <c r="EL123" s="150">
        <f t="shared" si="125"/>
        <v>11.646331914893617</v>
      </c>
      <c r="EM123" s="186">
        <f t="shared" si="128"/>
        <v>0.60285714285714287</v>
      </c>
      <c r="EN123" s="186">
        <f t="shared" si="116"/>
        <v>0.76133651551312642</v>
      </c>
      <c r="EO123" s="187">
        <f t="shared" si="108"/>
        <v>0.63254593175853024</v>
      </c>
      <c r="EP123" s="169">
        <f t="shared" si="126"/>
        <v>0.47715736040609136</v>
      </c>
      <c r="EQ123" s="1302" t="s">
        <v>139</v>
      </c>
    </row>
    <row r="124" spans="1:147" s="143" customFormat="1" ht="15" customHeight="1" x14ac:dyDescent="0.15">
      <c r="A124" s="105">
        <v>43948</v>
      </c>
      <c r="B124" s="335">
        <f>企业!B428</f>
        <v>4193</v>
      </c>
      <c r="C124" s="868">
        <v>7.08</v>
      </c>
      <c r="D124" s="652"/>
      <c r="E124" s="353"/>
      <c r="F124" s="928"/>
      <c r="G124" s="653">
        <v>0.5</v>
      </c>
      <c r="H124" s="136"/>
      <c r="I124" s="111"/>
      <c r="J124" s="144"/>
      <c r="K124" s="625"/>
      <c r="L124" s="113"/>
      <c r="M124" s="831"/>
      <c r="N124" s="826"/>
      <c r="O124" s="114"/>
      <c r="P124" s="392"/>
      <c r="Q124" s="114"/>
      <c r="R124" s="683">
        <v>5.59</v>
      </c>
      <c r="S124" s="339">
        <f t="shared" si="113"/>
        <v>0.86</v>
      </c>
      <c r="T124" s="106">
        <v>4193</v>
      </c>
      <c r="U124" s="111">
        <v>7.48</v>
      </c>
      <c r="V124" s="112">
        <v>4470</v>
      </c>
      <c r="W124" s="115">
        <v>24.5</v>
      </c>
      <c r="X124" s="109">
        <v>127</v>
      </c>
      <c r="Y124" s="809">
        <v>6.4</v>
      </c>
      <c r="Z124" s="1238"/>
      <c r="AA124" s="116">
        <v>18.7</v>
      </c>
      <c r="AB124" s="117">
        <v>1.33</v>
      </c>
      <c r="AC124" s="109">
        <v>36</v>
      </c>
      <c r="AD124" s="118"/>
      <c r="AE124" s="114">
        <v>32</v>
      </c>
      <c r="AF124" s="801">
        <v>4.71</v>
      </c>
      <c r="AG124" s="344">
        <f t="shared" si="127"/>
        <v>0.72461538461538466</v>
      </c>
      <c r="AH124" s="344">
        <f t="shared" si="111"/>
        <v>0.27953333333333336</v>
      </c>
      <c r="AI124" s="741">
        <f t="shared" si="112"/>
        <v>7.1001466666666666E-2</v>
      </c>
      <c r="AJ124" s="1140"/>
      <c r="AK124" s="138"/>
      <c r="AL124" s="122"/>
      <c r="AM124" s="122"/>
      <c r="AN124" s="120"/>
      <c r="AO124" s="353">
        <f t="shared" si="129"/>
        <v>3.4133078941092299</v>
      </c>
      <c r="AP124" s="138">
        <v>7.9</v>
      </c>
      <c r="AQ124" s="121"/>
      <c r="AR124" s="353">
        <f t="shared" si="130"/>
        <v>0.89434772239446692</v>
      </c>
      <c r="AS124" s="776">
        <v>7.2</v>
      </c>
      <c r="AT124" s="353">
        <f t="shared" si="131"/>
        <v>1.7886954447889338</v>
      </c>
      <c r="AU124" s="117">
        <v>22.6</v>
      </c>
      <c r="AV124" s="111">
        <v>7.8</v>
      </c>
      <c r="AW124" s="118"/>
      <c r="AX124" s="118"/>
      <c r="AY124" s="340"/>
      <c r="AZ124" s="124">
        <v>0.6</v>
      </c>
      <c r="BA124" s="608"/>
      <c r="BB124" s="360">
        <f t="shared" si="132"/>
        <v>0.67076079179585024</v>
      </c>
      <c r="BC124" s="1516"/>
      <c r="BD124" s="1529">
        <v>3444</v>
      </c>
      <c r="BE124" s="1530">
        <f t="shared" si="103"/>
        <v>437.78964941569285</v>
      </c>
      <c r="BF124" s="1538">
        <f t="shared" si="82"/>
        <v>23.411211198700155</v>
      </c>
      <c r="BG124" s="1524">
        <v>5</v>
      </c>
      <c r="BH124" s="653">
        <f t="shared" si="133"/>
        <v>1.1179346529930838</v>
      </c>
      <c r="BI124" s="353">
        <f t="shared" si="134"/>
        <v>0.75482947770093012</v>
      </c>
      <c r="BJ124" s="123">
        <v>7.85</v>
      </c>
      <c r="BK124" s="118"/>
      <c r="BL124" s="117">
        <v>19.399999999999999</v>
      </c>
      <c r="BM124" s="784">
        <f t="shared" si="83"/>
        <v>58.199999999999996</v>
      </c>
      <c r="BN124" s="117">
        <v>8.6</v>
      </c>
      <c r="BO124" s="117">
        <v>0.2</v>
      </c>
      <c r="BP124" s="117">
        <v>5</v>
      </c>
      <c r="BQ124" s="1220"/>
      <c r="BR124" s="131"/>
      <c r="BS124" s="131"/>
      <c r="BT124" s="131">
        <v>11</v>
      </c>
      <c r="BU124" s="132">
        <v>16</v>
      </c>
      <c r="BV124" s="364">
        <f t="shared" si="74"/>
        <v>8.6398759837824937</v>
      </c>
      <c r="BW124" s="343">
        <f t="shared" si="115"/>
        <v>1.4699285063626579E-2</v>
      </c>
      <c r="BX124" s="340">
        <f t="shared" si="90"/>
        <v>1.4699285063626579E-2</v>
      </c>
      <c r="BY124" s="340">
        <f t="shared" si="119"/>
        <v>0.54010695187165769</v>
      </c>
      <c r="BZ124" s="1145">
        <f t="shared" si="120"/>
        <v>0.2081632653061225</v>
      </c>
      <c r="CA124" s="133">
        <v>5040</v>
      </c>
      <c r="CB124" s="114"/>
      <c r="CC124" s="126"/>
      <c r="CD124" s="353">
        <f t="shared" si="135"/>
        <v>0.63415215835917005</v>
      </c>
      <c r="CE124" s="704">
        <v>240</v>
      </c>
      <c r="CF124" s="364">
        <f t="shared" si="121"/>
        <v>57.238254233245883</v>
      </c>
      <c r="CG124" s="134">
        <v>2490</v>
      </c>
      <c r="CH124" s="346">
        <f t="shared" si="77"/>
        <v>59.384688766992603</v>
      </c>
      <c r="CI124" s="117">
        <v>6</v>
      </c>
      <c r="CJ124" s="348">
        <f t="shared" si="136"/>
        <v>1.4309563558311471</v>
      </c>
      <c r="CK124" s="123">
        <v>7.35</v>
      </c>
      <c r="CL124" s="117">
        <v>13.4</v>
      </c>
      <c r="CM124" s="109">
        <v>12</v>
      </c>
      <c r="CN124" s="109"/>
      <c r="CO124" s="109">
        <v>10</v>
      </c>
      <c r="CP124" s="131">
        <f t="shared" si="85"/>
        <v>566.28099999999984</v>
      </c>
      <c r="CQ124" s="1145">
        <f t="shared" si="122"/>
        <v>0.30927835051546382</v>
      </c>
      <c r="CR124" s="1372">
        <f t="shared" si="78"/>
        <v>4193</v>
      </c>
      <c r="CS124" s="353">
        <f t="shared" si="137"/>
        <v>4.8309086572859528</v>
      </c>
      <c r="CT124" s="135">
        <v>39</v>
      </c>
      <c r="CU124" s="135"/>
      <c r="CV124" s="340">
        <f t="shared" si="110"/>
        <v>0.48749999999999999</v>
      </c>
      <c r="CW124" s="135">
        <v>245</v>
      </c>
      <c r="CX124" s="348">
        <f t="shared" si="87"/>
        <v>6.2820512820512819</v>
      </c>
      <c r="CY124" s="334">
        <f t="shared" ref="CY124:CY155" si="141">1000*CT124/(T124/24)</f>
        <v>223.22919150965893</v>
      </c>
      <c r="CZ124" s="123">
        <v>8.4499999999999993</v>
      </c>
      <c r="DA124" s="117">
        <v>12.2</v>
      </c>
      <c r="DB124" s="340">
        <f t="shared" si="123"/>
        <v>8.9552238805970227E-2</v>
      </c>
      <c r="DC124" s="109">
        <v>2</v>
      </c>
      <c r="DD124" s="610">
        <f t="shared" ref="DD124:DD155" si="142">CY124/(CL124-DA124)/3.18</f>
        <v>58.498215804417903</v>
      </c>
      <c r="DE124" s="353">
        <f t="shared" si="138"/>
        <v>7.1547817791557353</v>
      </c>
      <c r="DF124" s="842">
        <v>8.35</v>
      </c>
      <c r="DG124" s="117">
        <v>11.5</v>
      </c>
      <c r="DH124" s="838">
        <f t="shared" ref="DH124:DH125" si="143">DG124*3</f>
        <v>34.5</v>
      </c>
      <c r="DI124" s="338">
        <f>1-DG124/DA124</f>
        <v>5.7377049180327822E-2</v>
      </c>
      <c r="DJ124" s="1155">
        <f t="shared" si="140"/>
        <v>0.14179104477611948</v>
      </c>
      <c r="DK124" s="1342">
        <f t="shared" si="124"/>
        <v>39.163016054326121</v>
      </c>
      <c r="DL124" s="1292">
        <f t="shared" si="80"/>
        <v>0.49919999999999998</v>
      </c>
      <c r="DM124" s="1347"/>
      <c r="DN124" s="1350"/>
      <c r="DO124" s="134"/>
      <c r="DP124" s="1148"/>
      <c r="DQ124" s="133"/>
      <c r="DR124" s="134"/>
      <c r="DS124" s="770"/>
      <c r="DT124" s="137">
        <v>4373</v>
      </c>
      <c r="DU124" s="343">
        <v>7.65</v>
      </c>
      <c r="DV124" s="123">
        <v>8.26</v>
      </c>
      <c r="DW124" s="127"/>
      <c r="DX124" s="117">
        <v>11.4</v>
      </c>
      <c r="DY124" s="135">
        <v>34.6</v>
      </c>
      <c r="DZ124" s="671">
        <v>26</v>
      </c>
      <c r="EA124" s="632">
        <v>1.49</v>
      </c>
      <c r="EB124" s="665">
        <v>0.02</v>
      </c>
      <c r="EC124" s="1483"/>
      <c r="ED124" s="141">
        <v>9.5</v>
      </c>
      <c r="EE124" s="667">
        <v>10</v>
      </c>
      <c r="EF124" s="139">
        <v>0.08</v>
      </c>
      <c r="EG124" s="665">
        <v>0.02</v>
      </c>
      <c r="EH124" s="140">
        <v>8</v>
      </c>
      <c r="EI124" s="1118"/>
      <c r="EJ124" s="1118"/>
      <c r="EK124" s="142">
        <v>2</v>
      </c>
      <c r="EL124" s="353">
        <f t="shared" si="125"/>
        <v>9.794231910326733</v>
      </c>
      <c r="EM124" s="354">
        <f t="shared" si="128"/>
        <v>0.53469387755102038</v>
      </c>
      <c r="EN124" s="354">
        <f t="shared" si="116"/>
        <v>0.72755905511811014</v>
      </c>
      <c r="EO124" s="355">
        <f t="shared" si="108"/>
        <v>0.76718750000000002</v>
      </c>
      <c r="EP124" s="339">
        <f t="shared" si="126"/>
        <v>0.49197860962566842</v>
      </c>
      <c r="EQ124" s="1255" t="s">
        <v>139</v>
      </c>
    </row>
    <row r="125" spans="1:147" s="143" customFormat="1" ht="15" customHeight="1" x14ac:dyDescent="0.15">
      <c r="A125" s="105">
        <v>43949</v>
      </c>
      <c r="B125" s="335">
        <f>企业!B429</f>
        <v>3236</v>
      </c>
      <c r="C125" s="868">
        <v>7.14</v>
      </c>
      <c r="D125" s="652"/>
      <c r="E125" s="353"/>
      <c r="F125" s="928"/>
      <c r="G125" s="653">
        <v>0.5</v>
      </c>
      <c r="H125" s="136"/>
      <c r="I125" s="111"/>
      <c r="J125" s="144"/>
      <c r="K125" s="625"/>
      <c r="L125" s="113"/>
      <c r="M125" s="831"/>
      <c r="N125" s="826"/>
      <c r="O125" s="114"/>
      <c r="P125" s="392"/>
      <c r="Q125" s="114"/>
      <c r="R125" s="683">
        <v>5.54</v>
      </c>
      <c r="S125" s="339">
        <f t="shared" si="113"/>
        <v>0.85230769230769232</v>
      </c>
      <c r="T125" s="106">
        <v>3236</v>
      </c>
      <c r="U125" s="111">
        <v>7.53</v>
      </c>
      <c r="V125" s="112">
        <v>4450</v>
      </c>
      <c r="W125" s="115">
        <v>38</v>
      </c>
      <c r="X125" s="109">
        <v>186.7</v>
      </c>
      <c r="Y125" s="809">
        <v>8.3000000000000007</v>
      </c>
      <c r="Z125" s="1238"/>
      <c r="AA125" s="116">
        <v>19.100000000000001</v>
      </c>
      <c r="AB125" s="117"/>
      <c r="AC125" s="109">
        <v>84</v>
      </c>
      <c r="AD125" s="118"/>
      <c r="AE125" s="114">
        <v>32</v>
      </c>
      <c r="AF125" s="801">
        <v>3.71</v>
      </c>
      <c r="AG125" s="344">
        <f t="shared" si="127"/>
        <v>0.57076923076923081</v>
      </c>
      <c r="AH125" s="344">
        <f t="shared" si="111"/>
        <v>0.21573333333333333</v>
      </c>
      <c r="AI125" s="741">
        <f t="shared" si="112"/>
        <v>8.0554826666666662E-2</v>
      </c>
      <c r="AJ125" s="1140"/>
      <c r="AK125" s="138"/>
      <c r="AL125" s="122"/>
      <c r="AM125" s="122"/>
      <c r="AN125" s="120"/>
      <c r="AO125" s="353">
        <f t="shared" si="129"/>
        <v>4.4227441285537701</v>
      </c>
      <c r="AP125" s="138">
        <v>7.8</v>
      </c>
      <c r="AQ125" s="121"/>
      <c r="AR125" s="353">
        <f t="shared" si="130"/>
        <v>1.1588380716934488</v>
      </c>
      <c r="AS125" s="776">
        <v>5</v>
      </c>
      <c r="AT125" s="353">
        <f t="shared" si="131"/>
        <v>2.3176761433868975</v>
      </c>
      <c r="AU125" s="117">
        <v>23</v>
      </c>
      <c r="AV125" s="111">
        <v>7.71</v>
      </c>
      <c r="AW125" s="118"/>
      <c r="AX125" s="118"/>
      <c r="AY125" s="340"/>
      <c r="AZ125" s="124">
        <v>0.6</v>
      </c>
      <c r="BA125" s="608"/>
      <c r="BB125" s="360">
        <f t="shared" si="132"/>
        <v>0.86912855377008658</v>
      </c>
      <c r="BC125" s="1516"/>
      <c r="BD125" s="1529">
        <v>4179</v>
      </c>
      <c r="BE125" s="1530">
        <f t="shared" si="103"/>
        <v>688.32107540173058</v>
      </c>
      <c r="BF125" s="1538">
        <f t="shared" si="82"/>
        <v>36.037752638834057</v>
      </c>
      <c r="BG125" s="1524">
        <v>4.8</v>
      </c>
      <c r="BH125" s="653">
        <f t="shared" si="133"/>
        <v>1.448547589616811</v>
      </c>
      <c r="BI125" s="353">
        <f t="shared" si="134"/>
        <v>0.97805933250927068</v>
      </c>
      <c r="BJ125" s="123">
        <v>7.94</v>
      </c>
      <c r="BK125" s="118"/>
      <c r="BL125" s="117">
        <v>19.5</v>
      </c>
      <c r="BM125" s="784">
        <f t="shared" si="83"/>
        <v>58.5</v>
      </c>
      <c r="BN125" s="117">
        <v>8.15</v>
      </c>
      <c r="BO125" s="117">
        <v>0.3</v>
      </c>
      <c r="BP125" s="117"/>
      <c r="BQ125" s="1220"/>
      <c r="BR125" s="131"/>
      <c r="BS125" s="131"/>
      <c r="BT125" s="131">
        <v>6</v>
      </c>
      <c r="BU125" s="132">
        <v>16</v>
      </c>
      <c r="BV125" s="364">
        <f t="shared" si="74"/>
        <v>11.194993819530284</v>
      </c>
      <c r="BW125" s="343">
        <f t="shared" si="115"/>
        <v>1.6677097192701575E-2</v>
      </c>
      <c r="BX125" s="340">
        <f t="shared" si="90"/>
        <v>1.6677097192701575E-2</v>
      </c>
      <c r="BY125" s="340">
        <f t="shared" si="119"/>
        <v>0.57329842931937169</v>
      </c>
      <c r="BZ125" s="1145">
        <f t="shared" si="120"/>
        <v>0.48684210526315785</v>
      </c>
      <c r="CA125" s="133">
        <v>5040</v>
      </c>
      <c r="CB125" s="114"/>
      <c r="CC125" s="126"/>
      <c r="CD125" s="353">
        <f t="shared" si="135"/>
        <v>0.82169344870210137</v>
      </c>
      <c r="CE125" s="108"/>
      <c r="CF125" s="364"/>
      <c r="CG125" s="134">
        <v>2490</v>
      </c>
      <c r="CH125" s="346">
        <f t="shared" si="77"/>
        <v>76.946847960444998</v>
      </c>
      <c r="CI125" s="117">
        <v>6</v>
      </c>
      <c r="CJ125" s="348">
        <f t="shared" si="136"/>
        <v>1.854140914709518</v>
      </c>
      <c r="CK125" s="123">
        <v>7.64</v>
      </c>
      <c r="CL125" s="117">
        <v>15.7</v>
      </c>
      <c r="CM125" s="109">
        <v>9</v>
      </c>
      <c r="CN125" s="109"/>
      <c r="CO125" s="109">
        <v>8</v>
      </c>
      <c r="CP125" s="131">
        <f t="shared" si="85"/>
        <v>282.18240000000003</v>
      </c>
      <c r="CQ125" s="1145">
        <f t="shared" si="122"/>
        <v>0.19487179487179496</v>
      </c>
      <c r="CR125" s="1372">
        <f t="shared" si="78"/>
        <v>3236</v>
      </c>
      <c r="CS125" s="353">
        <f t="shared" si="137"/>
        <v>6.2595797280593324</v>
      </c>
      <c r="CT125" s="135">
        <v>39</v>
      </c>
      <c r="CU125" s="135"/>
      <c r="CV125" s="340">
        <f t="shared" si="110"/>
        <v>0.48749999999999999</v>
      </c>
      <c r="CW125" s="135">
        <v>245</v>
      </c>
      <c r="CX125" s="348">
        <f t="shared" si="87"/>
        <v>6.2820512820512819</v>
      </c>
      <c r="CY125" s="334">
        <f t="shared" si="141"/>
        <v>289.24598269468476</v>
      </c>
      <c r="CZ125" s="123">
        <v>8.02</v>
      </c>
      <c r="DA125" s="117">
        <v>10.1</v>
      </c>
      <c r="DB125" s="340">
        <f t="shared" si="123"/>
        <v>0.35668789808917195</v>
      </c>
      <c r="DC125" s="109">
        <v>2</v>
      </c>
      <c r="DD125" s="610">
        <f t="shared" si="142"/>
        <v>16.242474320231622</v>
      </c>
      <c r="DE125" s="353">
        <f t="shared" si="138"/>
        <v>9.2707045735475901</v>
      </c>
      <c r="DF125" s="842">
        <v>8.4499999999999993</v>
      </c>
      <c r="DG125" s="117">
        <v>9.8000000000000007</v>
      </c>
      <c r="DH125" s="838">
        <f t="shared" si="143"/>
        <v>29.400000000000002</v>
      </c>
      <c r="DI125" s="338">
        <f t="shared" ref="DI125:DI188" si="144">1-DG125/DA125</f>
        <v>2.9702970297029618E-2</v>
      </c>
      <c r="DJ125" s="1155">
        <f t="shared" si="140"/>
        <v>0.37579617834394896</v>
      </c>
      <c r="DK125" s="1342">
        <f t="shared" si="124"/>
        <v>16.341580943202533</v>
      </c>
      <c r="DL125" s="1292">
        <f t="shared" si="80"/>
        <v>0.49919999999999998</v>
      </c>
      <c r="DM125" s="1347"/>
      <c r="DN125" s="1350"/>
      <c r="DO125" s="134"/>
      <c r="DP125" s="1148"/>
      <c r="DQ125" s="133"/>
      <c r="DR125" s="134"/>
      <c r="DS125" s="770"/>
      <c r="DT125" s="137">
        <v>4693</v>
      </c>
      <c r="DU125" s="343">
        <v>7.57</v>
      </c>
      <c r="DV125" s="123">
        <v>8.25</v>
      </c>
      <c r="DW125" s="127"/>
      <c r="DX125" s="117">
        <v>9.5</v>
      </c>
      <c r="DY125" s="135">
        <v>22.5</v>
      </c>
      <c r="DZ125" s="671">
        <v>18</v>
      </c>
      <c r="EA125" s="632">
        <v>0.42</v>
      </c>
      <c r="EB125" s="665">
        <v>0.02</v>
      </c>
      <c r="EC125" s="1483"/>
      <c r="ED125" s="141">
        <v>8.4</v>
      </c>
      <c r="EE125" s="667">
        <v>9.1999999999999993</v>
      </c>
      <c r="EF125" s="139">
        <v>7.0000000000000007E-2</v>
      </c>
      <c r="EG125" s="665">
        <v>0.02</v>
      </c>
      <c r="EH125" s="140">
        <v>8</v>
      </c>
      <c r="EI125" s="1118"/>
      <c r="EJ125" s="1118"/>
      <c r="EK125" s="142">
        <v>2</v>
      </c>
      <c r="EL125" s="353">
        <f t="shared" si="125"/>
        <v>12.684582447466006</v>
      </c>
      <c r="EM125" s="354">
        <f t="shared" si="128"/>
        <v>0.75</v>
      </c>
      <c r="EN125" s="354">
        <f t="shared" si="116"/>
        <v>0.87948580610605243</v>
      </c>
      <c r="EO125" s="355">
        <f t="shared" si="108"/>
        <v>0.94939759036144578</v>
      </c>
      <c r="EP125" s="339">
        <f t="shared" si="126"/>
        <v>0.56020942408376961</v>
      </c>
      <c r="EQ125" s="1227"/>
    </row>
    <row r="126" spans="1:147" s="143" customFormat="1" ht="15" customHeight="1" x14ac:dyDescent="0.15">
      <c r="A126" s="105">
        <v>43950</v>
      </c>
      <c r="B126" s="335">
        <f>企业!B430</f>
        <v>3917</v>
      </c>
      <c r="C126" s="868">
        <v>7.08</v>
      </c>
      <c r="D126" s="652"/>
      <c r="E126" s="353"/>
      <c r="F126" s="928"/>
      <c r="G126" s="653">
        <v>0.5</v>
      </c>
      <c r="H126" s="136"/>
      <c r="I126" s="111"/>
      <c r="J126" s="144"/>
      <c r="K126" s="625"/>
      <c r="L126" s="113"/>
      <c r="M126" s="831"/>
      <c r="N126" s="826"/>
      <c r="O126" s="114"/>
      <c r="P126" s="392"/>
      <c r="Q126" s="114"/>
      <c r="R126" s="683">
        <v>5.49</v>
      </c>
      <c r="S126" s="339">
        <f t="shared" si="113"/>
        <v>0.84461538461538466</v>
      </c>
      <c r="T126" s="759">
        <v>3917</v>
      </c>
      <c r="U126" s="111">
        <v>7.85</v>
      </c>
      <c r="V126" s="112">
        <v>5960</v>
      </c>
      <c r="W126" s="115">
        <v>51.1</v>
      </c>
      <c r="X126" s="109">
        <v>227</v>
      </c>
      <c r="Y126" s="809">
        <v>6</v>
      </c>
      <c r="Z126" s="1238"/>
      <c r="AA126" s="116">
        <v>22.1</v>
      </c>
      <c r="AB126" s="117">
        <v>0.65</v>
      </c>
      <c r="AC126" s="109">
        <v>51</v>
      </c>
      <c r="AD126" s="118">
        <v>673.2</v>
      </c>
      <c r="AE126" s="114">
        <v>32</v>
      </c>
      <c r="AF126" s="801">
        <v>3.45</v>
      </c>
      <c r="AG126" s="344">
        <f t="shared" si="127"/>
        <v>0.53076923076923077</v>
      </c>
      <c r="AH126" s="344">
        <f t="shared" si="111"/>
        <v>0.26113333333333333</v>
      </c>
      <c r="AI126" s="741">
        <f t="shared" si="112"/>
        <v>0.11855453333333334</v>
      </c>
      <c r="AJ126" s="1140"/>
      <c r="AK126" s="138"/>
      <c r="AL126" s="122"/>
      <c r="AM126" s="122"/>
      <c r="AN126" s="120"/>
      <c r="AO126" s="353">
        <f t="shared" si="129"/>
        <v>3.6538166964513659</v>
      </c>
      <c r="AP126" s="138">
        <v>7.85</v>
      </c>
      <c r="AQ126" s="121"/>
      <c r="AR126" s="353">
        <f t="shared" si="130"/>
        <v>0.95736533061016083</v>
      </c>
      <c r="AS126" s="776">
        <v>5.6</v>
      </c>
      <c r="AT126" s="353">
        <f t="shared" si="131"/>
        <v>1.9147306612203217</v>
      </c>
      <c r="AU126" s="117">
        <v>24</v>
      </c>
      <c r="AV126" s="111">
        <v>7.76</v>
      </c>
      <c r="AW126" s="118">
        <v>2915.5</v>
      </c>
      <c r="AX126" s="118"/>
      <c r="AY126" s="340"/>
      <c r="AZ126" s="124">
        <v>0.56000000000000005</v>
      </c>
      <c r="BA126" s="608">
        <f t="shared" si="117"/>
        <v>192.0768307322929</v>
      </c>
      <c r="BB126" s="360">
        <f t="shared" si="132"/>
        <v>0.71802399795762062</v>
      </c>
      <c r="BC126" s="1516"/>
      <c r="BD126" s="1529">
        <v>4529</v>
      </c>
      <c r="BE126" s="1530">
        <f t="shared" si="103"/>
        <v>616.27699770232323</v>
      </c>
      <c r="BF126" s="1538">
        <f t="shared" si="82"/>
        <v>27.88583700010512</v>
      </c>
      <c r="BG126" s="1524">
        <v>5.6</v>
      </c>
      <c r="BH126" s="653">
        <f t="shared" si="133"/>
        <v>1.196706663262701</v>
      </c>
      <c r="BI126" s="353">
        <f t="shared" si="134"/>
        <v>0.80801633903497572</v>
      </c>
      <c r="BJ126" s="123">
        <v>8.0500000000000007</v>
      </c>
      <c r="BK126" s="118">
        <v>4060</v>
      </c>
      <c r="BL126" s="117">
        <v>19.899999999999999</v>
      </c>
      <c r="BM126" s="784">
        <f t="shared" si="83"/>
        <v>59.699999999999996</v>
      </c>
      <c r="BN126" s="117">
        <v>7.2</v>
      </c>
      <c r="BO126" s="117">
        <v>0.4</v>
      </c>
      <c r="BP126" s="117"/>
      <c r="BQ126" s="1220"/>
      <c r="BR126" s="131"/>
      <c r="BS126" s="131"/>
      <c r="BT126" s="131">
        <v>9</v>
      </c>
      <c r="BU126" s="132">
        <v>16</v>
      </c>
      <c r="BV126" s="364">
        <f t="shared" si="74"/>
        <v>9.2486596885371455</v>
      </c>
      <c r="BW126" s="343">
        <f t="shared" si="115"/>
        <v>2.4544096944268089E-2</v>
      </c>
      <c r="BX126" s="340">
        <f t="shared" si="90"/>
        <v>2.4544096944268089E-2</v>
      </c>
      <c r="BY126" s="340">
        <f t="shared" si="119"/>
        <v>0.67420814479638014</v>
      </c>
      <c r="BZ126" s="1145">
        <f t="shared" si="120"/>
        <v>0.61056751467710368</v>
      </c>
      <c r="CA126" s="133">
        <v>5040</v>
      </c>
      <c r="CB126" s="114"/>
      <c r="CC126" s="126"/>
      <c r="CD126" s="353">
        <f t="shared" si="135"/>
        <v>0.67883584375797801</v>
      </c>
      <c r="CE126" s="108"/>
      <c r="CF126" s="364"/>
      <c r="CG126" s="134">
        <v>2490</v>
      </c>
      <c r="CH126" s="346">
        <f t="shared" si="77"/>
        <v>63.569057952514683</v>
      </c>
      <c r="CI126" s="117">
        <v>6</v>
      </c>
      <c r="CJ126" s="348">
        <f t="shared" si="136"/>
        <v>1.5317845289762573</v>
      </c>
      <c r="CK126" s="123">
        <v>7.79</v>
      </c>
      <c r="CL126" s="117">
        <v>16.8</v>
      </c>
      <c r="CM126" s="109">
        <v>11</v>
      </c>
      <c r="CN126" s="109"/>
      <c r="CO126" s="109">
        <v>8</v>
      </c>
      <c r="CP126" s="131">
        <f t="shared" si="85"/>
        <v>283.59410000000003</v>
      </c>
      <c r="CQ126" s="1145">
        <f t="shared" si="122"/>
        <v>0.15577889447236171</v>
      </c>
      <c r="CR126" s="1372">
        <f t="shared" si="78"/>
        <v>3917</v>
      </c>
      <c r="CS126" s="353">
        <f t="shared" si="137"/>
        <v>5.1713045698238451</v>
      </c>
      <c r="CT126" s="135">
        <v>39</v>
      </c>
      <c r="CU126" s="135"/>
      <c r="CV126" s="340">
        <f t="shared" si="110"/>
        <v>0.48749999999999999</v>
      </c>
      <c r="CW126" s="135">
        <v>250</v>
      </c>
      <c r="CX126" s="348">
        <f t="shared" si="87"/>
        <v>6.4102564102564106</v>
      </c>
      <c r="CY126" s="334">
        <f t="shared" si="141"/>
        <v>238.95838652029613</v>
      </c>
      <c r="CZ126" s="123">
        <v>8.1300000000000008</v>
      </c>
      <c r="DA126" s="117">
        <v>8.6</v>
      </c>
      <c r="DB126" s="340">
        <f t="shared" si="123"/>
        <v>0.48809523809523814</v>
      </c>
      <c r="DC126" s="109">
        <v>2</v>
      </c>
      <c r="DD126" s="610">
        <f t="shared" si="142"/>
        <v>9.1639203298165395</v>
      </c>
      <c r="DE126" s="353">
        <f t="shared" si="138"/>
        <v>7.6589226448812866</v>
      </c>
      <c r="DF126" s="842">
        <v>8.36</v>
      </c>
      <c r="DG126" s="117">
        <v>7.2</v>
      </c>
      <c r="DH126" s="838">
        <f t="shared" ref="DH126:DH189" si="145">DG126*3</f>
        <v>21.6</v>
      </c>
      <c r="DI126" s="338">
        <f t="shared" si="144"/>
        <v>0.16279069767441856</v>
      </c>
      <c r="DJ126" s="1155">
        <f t="shared" si="140"/>
        <v>0.5714285714285714</v>
      </c>
      <c r="DK126" s="1342">
        <f t="shared" si="124"/>
        <v>8.297166198621392</v>
      </c>
      <c r="DL126" s="1292">
        <f t="shared" si="80"/>
        <v>0.49919999999999998</v>
      </c>
      <c r="DM126" s="1347"/>
      <c r="DN126" s="1350"/>
      <c r="DO126" s="134"/>
      <c r="DP126" s="1148"/>
      <c r="DQ126" s="133"/>
      <c r="DR126" s="134"/>
      <c r="DS126" s="770"/>
      <c r="DT126" s="137">
        <v>4466</v>
      </c>
      <c r="DU126" s="343">
        <v>7.53</v>
      </c>
      <c r="DV126" s="123">
        <v>8.4</v>
      </c>
      <c r="DW126" s="127">
        <v>4000</v>
      </c>
      <c r="DX126" s="117">
        <v>7.2</v>
      </c>
      <c r="DY126" s="974">
        <v>17.8</v>
      </c>
      <c r="DZ126" s="671">
        <v>17</v>
      </c>
      <c r="EA126" s="632">
        <v>0.3</v>
      </c>
      <c r="EB126" s="665">
        <v>0.02</v>
      </c>
      <c r="EC126" s="1483"/>
      <c r="ED126" s="141">
        <v>7.4</v>
      </c>
      <c r="EE126" s="667">
        <v>7.9</v>
      </c>
      <c r="EF126" s="139">
        <v>0.05</v>
      </c>
      <c r="EG126" s="665">
        <v>0.02</v>
      </c>
      <c r="EH126" s="140">
        <v>4</v>
      </c>
      <c r="EI126" s="1118"/>
      <c r="EJ126" s="1118"/>
      <c r="EK126" s="142">
        <v>2</v>
      </c>
      <c r="EL126" s="353">
        <f t="shared" si="125"/>
        <v>10.482888332907837</v>
      </c>
      <c r="EM126" s="354">
        <f t="shared" si="128"/>
        <v>0.85909980430528377</v>
      </c>
      <c r="EN126" s="354">
        <f t="shared" si="116"/>
        <v>0.92158590308370048</v>
      </c>
      <c r="EO126" s="355">
        <f t="shared" si="108"/>
        <v>0.95</v>
      </c>
      <c r="EP126" s="339">
        <f t="shared" si="126"/>
        <v>0.66515837104072406</v>
      </c>
      <c r="EQ126" s="1227"/>
    </row>
    <row r="127" spans="1:147" s="143" customFormat="1" ht="15" customHeight="1" x14ac:dyDescent="0.15">
      <c r="A127" s="105">
        <v>43951</v>
      </c>
      <c r="B127" s="335">
        <f>企业!B431</f>
        <v>3264</v>
      </c>
      <c r="C127" s="868">
        <v>7.29</v>
      </c>
      <c r="D127" s="652"/>
      <c r="E127" s="353"/>
      <c r="F127" s="928"/>
      <c r="G127" s="653">
        <v>0.5</v>
      </c>
      <c r="H127" s="136"/>
      <c r="I127" s="111"/>
      <c r="J127" s="144"/>
      <c r="K127" s="625"/>
      <c r="L127" s="113"/>
      <c r="M127" s="831"/>
      <c r="N127" s="826"/>
      <c r="O127" s="114"/>
      <c r="P127" s="392"/>
      <c r="Q127" s="114"/>
      <c r="R127" s="683">
        <v>5.57</v>
      </c>
      <c r="S127" s="339">
        <f t="shared" si="113"/>
        <v>0.85692307692307701</v>
      </c>
      <c r="T127" s="759">
        <v>3264</v>
      </c>
      <c r="U127" s="111">
        <v>7.37</v>
      </c>
      <c r="V127" s="112">
        <v>3520</v>
      </c>
      <c r="W127" s="115">
        <v>67.599999999999994</v>
      </c>
      <c r="X127" s="109">
        <v>272.74</v>
      </c>
      <c r="Y127" s="809">
        <v>8.6999999999999993</v>
      </c>
      <c r="Z127" s="1238"/>
      <c r="AA127" s="116">
        <v>29.4</v>
      </c>
      <c r="AB127" s="117">
        <v>1.87</v>
      </c>
      <c r="AC127" s="109">
        <v>128</v>
      </c>
      <c r="AD127" s="118"/>
      <c r="AE127" s="114">
        <v>32</v>
      </c>
      <c r="AF127" s="801">
        <v>4.04</v>
      </c>
      <c r="AG127" s="344">
        <f t="shared" si="127"/>
        <v>0.6215384615384616</v>
      </c>
      <c r="AH127" s="344">
        <f t="shared" si="111"/>
        <v>0.21759999999999999</v>
      </c>
      <c r="AI127" s="741">
        <f t="shared" si="112"/>
        <v>0.118696448</v>
      </c>
      <c r="AJ127" s="1140"/>
      <c r="AK127" s="138"/>
      <c r="AL127" s="122"/>
      <c r="AM127" s="122"/>
      <c r="AN127" s="120"/>
      <c r="AO127" s="353">
        <f t="shared" si="129"/>
        <v>4.3848039215686274</v>
      </c>
      <c r="AP127" s="138">
        <v>7.76</v>
      </c>
      <c r="AQ127" s="121"/>
      <c r="AR127" s="353">
        <f t="shared" si="130"/>
        <v>1.1488970588235294</v>
      </c>
      <c r="AS127" s="776">
        <v>4.17</v>
      </c>
      <c r="AT127" s="353">
        <f t="shared" si="131"/>
        <v>2.2977941176470589</v>
      </c>
      <c r="AU127" s="117">
        <v>23.5</v>
      </c>
      <c r="AV127" s="111">
        <v>7.66</v>
      </c>
      <c r="AW127" s="118"/>
      <c r="AX127" s="118"/>
      <c r="AY127" s="340"/>
      <c r="AZ127" s="124">
        <v>0.67</v>
      </c>
      <c r="BA127" s="608"/>
      <c r="BB127" s="360">
        <f t="shared" si="132"/>
        <v>0.86167279411764708</v>
      </c>
      <c r="BC127" s="1516"/>
      <c r="BD127" s="1529">
        <v>4013</v>
      </c>
      <c r="BE127" s="1530">
        <f t="shared" si="103"/>
        <v>655.30912990196077</v>
      </c>
      <c r="BF127" s="1538">
        <f t="shared" si="82"/>
        <v>22.289426187141522</v>
      </c>
      <c r="BG127" s="1524">
        <v>4.12</v>
      </c>
      <c r="BH127" s="653">
        <f t="shared" si="133"/>
        <v>1.4361213235294117</v>
      </c>
      <c r="BI127" s="353">
        <f t="shared" si="134"/>
        <v>0.96966911764705888</v>
      </c>
      <c r="BJ127" s="123">
        <v>7.93</v>
      </c>
      <c r="BK127" s="118"/>
      <c r="BL127" s="117">
        <v>19.3</v>
      </c>
      <c r="BM127" s="784">
        <f t="shared" si="83"/>
        <v>57.900000000000006</v>
      </c>
      <c r="BN127" s="117">
        <v>4.8</v>
      </c>
      <c r="BO127" s="117">
        <v>0.5</v>
      </c>
      <c r="BP127" s="117"/>
      <c r="BQ127" s="1220"/>
      <c r="BR127" s="131"/>
      <c r="BS127" s="131"/>
      <c r="BT127" s="131">
        <v>8</v>
      </c>
      <c r="BU127" s="132">
        <v>16</v>
      </c>
      <c r="BV127" s="364">
        <f t="shared" si="74"/>
        <v>11.098958333333332</v>
      </c>
      <c r="BW127" s="343">
        <f t="shared" si="115"/>
        <v>2.4573477240732052E-2</v>
      </c>
      <c r="BX127" s="340">
        <f t="shared" si="90"/>
        <v>2.4573477240732052E-2</v>
      </c>
      <c r="BY127" s="758">
        <f t="shared" si="119"/>
        <v>0.83673469387755106</v>
      </c>
      <c r="BZ127" s="1145">
        <f t="shared" si="120"/>
        <v>0.71449704142011838</v>
      </c>
      <c r="CA127" s="133">
        <v>5040</v>
      </c>
      <c r="CB127" s="114"/>
      <c r="CC127" s="126"/>
      <c r="CD127" s="353">
        <f t="shared" si="135"/>
        <v>0.8146446078431373</v>
      </c>
      <c r="CE127" s="108"/>
      <c r="CF127" s="364"/>
      <c r="CG127" s="134">
        <v>2905</v>
      </c>
      <c r="CH127" s="346">
        <f t="shared" si="77"/>
        <v>89.001225490196077</v>
      </c>
      <c r="CI127" s="117">
        <v>6</v>
      </c>
      <c r="CJ127" s="348">
        <f t="shared" si="136"/>
        <v>1.838235294117647</v>
      </c>
      <c r="CK127" s="123">
        <v>7.75</v>
      </c>
      <c r="CL127" s="117">
        <v>17.100000000000001</v>
      </c>
      <c r="CM127" s="109">
        <v>8</v>
      </c>
      <c r="CN127" s="109"/>
      <c r="CO127" s="109">
        <v>8</v>
      </c>
      <c r="CP127" s="131">
        <f t="shared" si="85"/>
        <v>318.04240000000004</v>
      </c>
      <c r="CQ127" s="1145">
        <f t="shared" si="122"/>
        <v>0.11398963730569944</v>
      </c>
      <c r="CR127" s="1372">
        <f t="shared" si="78"/>
        <v>3264</v>
      </c>
      <c r="CS127" s="353">
        <f t="shared" si="137"/>
        <v>6.2058823529411766</v>
      </c>
      <c r="CT127" s="135">
        <v>40</v>
      </c>
      <c r="CU127" s="135"/>
      <c r="CV127" s="340">
        <f t="shared" si="110"/>
        <v>0.5</v>
      </c>
      <c r="CW127" s="135">
        <v>270</v>
      </c>
      <c r="CX127" s="348">
        <f t="shared" si="87"/>
        <v>6.75</v>
      </c>
      <c r="CY127" s="334">
        <f t="shared" si="141"/>
        <v>294.11764705882354</v>
      </c>
      <c r="CZ127" s="123">
        <v>8.01</v>
      </c>
      <c r="DA127" s="117">
        <v>7.9</v>
      </c>
      <c r="DB127" s="340">
        <f t="shared" si="123"/>
        <v>0.53801169590643272</v>
      </c>
      <c r="DC127" s="109">
        <v>2</v>
      </c>
      <c r="DD127" s="610">
        <f t="shared" si="142"/>
        <v>10.053241969470314</v>
      </c>
      <c r="DE127" s="353">
        <f t="shared" si="138"/>
        <v>9.1911764705882355</v>
      </c>
      <c r="DF127" s="842">
        <v>8.26</v>
      </c>
      <c r="DG127" s="117">
        <v>7.4</v>
      </c>
      <c r="DH127" s="838">
        <f t="shared" si="145"/>
        <v>22.200000000000003</v>
      </c>
      <c r="DI127" s="338">
        <f t="shared" si="144"/>
        <v>6.3291139240506333E-2</v>
      </c>
      <c r="DJ127" s="1155">
        <f t="shared" si="140"/>
        <v>0.56725146198830412</v>
      </c>
      <c r="DK127" s="1342">
        <f t="shared" si="124"/>
        <v>10.107135637760258</v>
      </c>
      <c r="DL127" s="1292">
        <f t="shared" si="80"/>
        <v>0.49919999999999998</v>
      </c>
      <c r="DM127" s="1347"/>
      <c r="DN127" s="1350"/>
      <c r="DO127" s="134"/>
      <c r="DP127" s="1148"/>
      <c r="DQ127" s="133"/>
      <c r="DR127" s="134"/>
      <c r="DS127" s="770"/>
      <c r="DT127" s="137">
        <v>4527</v>
      </c>
      <c r="DU127" s="343">
        <v>7.5</v>
      </c>
      <c r="DV127" s="123">
        <v>8.24</v>
      </c>
      <c r="DW127" s="127">
        <v>3700</v>
      </c>
      <c r="DX127" s="117">
        <v>6.9</v>
      </c>
      <c r="DY127" s="135">
        <v>19.04</v>
      </c>
      <c r="DZ127" s="671">
        <v>13</v>
      </c>
      <c r="EA127" s="632">
        <v>0.3</v>
      </c>
      <c r="EB127" s="665">
        <v>0.02</v>
      </c>
      <c r="EC127" s="1483"/>
      <c r="ED127" s="141">
        <v>5.8</v>
      </c>
      <c r="EE127" s="667">
        <v>5.3</v>
      </c>
      <c r="EF127" s="139">
        <v>0.06</v>
      </c>
      <c r="EG127" s="665">
        <v>0.02</v>
      </c>
      <c r="EH127" s="140">
        <v>5</v>
      </c>
      <c r="EI127" s="1118"/>
      <c r="EJ127" s="1118"/>
      <c r="EK127" s="142">
        <v>2</v>
      </c>
      <c r="EL127" s="353">
        <f t="shared" si="125"/>
        <v>12.575947058823527</v>
      </c>
      <c r="EM127" s="354">
        <f t="shared" si="128"/>
        <v>0.89792899408284022</v>
      </c>
      <c r="EN127" s="354">
        <f t="shared" si="116"/>
        <v>0.93018992447019144</v>
      </c>
      <c r="EO127" s="355">
        <f t="shared" si="108"/>
        <v>0.96551724137931039</v>
      </c>
      <c r="EP127" s="339">
        <f t="shared" si="126"/>
        <v>0.80272108843537415</v>
      </c>
      <c r="EQ127" s="1227"/>
    </row>
    <row r="128" spans="1:147" s="143" customFormat="1" ht="15" customHeight="1" x14ac:dyDescent="0.15">
      <c r="A128" s="105">
        <v>43952</v>
      </c>
      <c r="B128" s="335">
        <f>企业!B432</f>
        <v>3523</v>
      </c>
      <c r="C128" s="868">
        <v>7.35</v>
      </c>
      <c r="D128" s="652"/>
      <c r="E128" s="353"/>
      <c r="F128" s="928"/>
      <c r="G128" s="653">
        <v>0.5</v>
      </c>
      <c r="H128" s="136"/>
      <c r="I128" s="111"/>
      <c r="J128" s="144"/>
      <c r="K128" s="625"/>
      <c r="L128" s="113"/>
      <c r="M128" s="831"/>
      <c r="N128" s="826"/>
      <c r="O128" s="114"/>
      <c r="P128" s="392"/>
      <c r="Q128" s="114"/>
      <c r="R128" s="683">
        <v>5.57</v>
      </c>
      <c r="S128" s="339">
        <f t="shared" si="113"/>
        <v>0.85692307692307701</v>
      </c>
      <c r="T128" s="759">
        <v>3523</v>
      </c>
      <c r="U128" s="111">
        <v>7.55</v>
      </c>
      <c r="V128" s="112">
        <v>4170</v>
      </c>
      <c r="W128" s="115">
        <v>72.400000000000006</v>
      </c>
      <c r="X128" s="109">
        <v>260</v>
      </c>
      <c r="Y128" s="809">
        <v>8.85</v>
      </c>
      <c r="Z128" s="1238"/>
      <c r="AA128" s="116">
        <v>14.3</v>
      </c>
      <c r="AB128" s="117"/>
      <c r="AC128" s="109">
        <v>136</v>
      </c>
      <c r="AD128" s="118"/>
      <c r="AE128" s="114">
        <v>64</v>
      </c>
      <c r="AF128" s="801">
        <v>3.36</v>
      </c>
      <c r="AG128" s="344">
        <f t="shared" si="127"/>
        <v>0.51692307692307693</v>
      </c>
      <c r="AH128" s="344">
        <f t="shared" si="111"/>
        <v>0.23486666666666667</v>
      </c>
      <c r="AI128" s="741">
        <f t="shared" si="112"/>
        <v>0.12213066666666667</v>
      </c>
      <c r="AJ128" s="1140"/>
      <c r="AK128" s="138"/>
      <c r="AL128" s="122"/>
      <c r="AM128" s="122"/>
      <c r="AN128" s="120"/>
      <c r="AO128" s="353">
        <f t="shared" si="129"/>
        <v>4.0624467783139373</v>
      </c>
      <c r="AP128" s="138">
        <v>7.84</v>
      </c>
      <c r="AQ128" s="121"/>
      <c r="AR128" s="353">
        <f t="shared" si="130"/>
        <v>1.0644337212602895</v>
      </c>
      <c r="AS128" s="776">
        <v>4.05</v>
      </c>
      <c r="AT128" s="353">
        <f t="shared" si="131"/>
        <v>2.1288674425205789</v>
      </c>
      <c r="AU128" s="117">
        <v>24.5</v>
      </c>
      <c r="AV128" s="111">
        <v>7.72</v>
      </c>
      <c r="AW128" s="118"/>
      <c r="AX128" s="118"/>
      <c r="AY128" s="340"/>
      <c r="AZ128" s="124">
        <v>0.72</v>
      </c>
      <c r="BA128" s="608"/>
      <c r="BB128" s="360">
        <f t="shared" si="132"/>
        <v>0.79832529094521709</v>
      </c>
      <c r="BC128" s="1516"/>
      <c r="BD128" s="1529">
        <v>4547</v>
      </c>
      <c r="BE128" s="1530">
        <f t="shared" si="103"/>
        <v>687.9225092250922</v>
      </c>
      <c r="BF128" s="1538">
        <f t="shared" si="82"/>
        <v>48.106469176579871</v>
      </c>
      <c r="BG128" s="1524">
        <v>4.2699999999999996</v>
      </c>
      <c r="BH128" s="653">
        <f t="shared" si="133"/>
        <v>1.3305421515753619</v>
      </c>
      <c r="BI128" s="353">
        <f t="shared" si="134"/>
        <v>0.89838206074368432</v>
      </c>
      <c r="BJ128" s="123">
        <v>7.85</v>
      </c>
      <c r="BK128" s="118">
        <v>4620</v>
      </c>
      <c r="BL128" s="117">
        <v>19.7</v>
      </c>
      <c r="BM128" s="784">
        <f t="shared" si="83"/>
        <v>59.099999999999994</v>
      </c>
      <c r="BN128" s="117">
        <v>4.7</v>
      </c>
      <c r="BO128" s="117">
        <v>0.3</v>
      </c>
      <c r="BP128" s="117"/>
      <c r="BQ128" s="1220"/>
      <c r="BR128" s="131"/>
      <c r="BS128" s="131"/>
      <c r="BT128" s="131">
        <v>13</v>
      </c>
      <c r="BU128" s="132">
        <v>16</v>
      </c>
      <c r="BV128" s="364">
        <f t="shared" si="74"/>
        <v>10.282997445359069</v>
      </c>
      <c r="BW128" s="343">
        <f t="shared" si="115"/>
        <v>2.5284456344715271E-2</v>
      </c>
      <c r="BX128" s="340">
        <f t="shared" si="90"/>
        <v>2.5284456344715271E-2</v>
      </c>
      <c r="BY128" s="340">
        <f t="shared" si="119"/>
        <v>0.67132867132867136</v>
      </c>
      <c r="BZ128" s="1145">
        <f t="shared" si="120"/>
        <v>0.7279005524861879</v>
      </c>
      <c r="CA128" s="133">
        <v>5040</v>
      </c>
      <c r="CB128" s="114"/>
      <c r="CC128" s="126"/>
      <c r="CD128" s="353">
        <f t="shared" si="135"/>
        <v>0.75475447062162926</v>
      </c>
      <c r="CE128" s="108"/>
      <c r="CF128" s="364"/>
      <c r="CG128" s="134">
        <v>2490</v>
      </c>
      <c r="CH128" s="346">
        <f t="shared" si="77"/>
        <v>70.678399091683218</v>
      </c>
      <c r="CI128" s="117">
        <v>6</v>
      </c>
      <c r="CJ128" s="348">
        <f t="shared" si="136"/>
        <v>1.7030939540164634</v>
      </c>
      <c r="CK128" s="123">
        <v>7.62</v>
      </c>
      <c r="CL128" s="117">
        <v>17</v>
      </c>
      <c r="CM128" s="109">
        <v>11</v>
      </c>
      <c r="CN128" s="109">
        <v>2</v>
      </c>
      <c r="CO128" s="109">
        <v>8</v>
      </c>
      <c r="CP128" s="131">
        <f t="shared" si="85"/>
        <v>290.58229999999998</v>
      </c>
      <c r="CQ128" s="1145">
        <f t="shared" si="122"/>
        <v>0.13705583756345174</v>
      </c>
      <c r="CR128" s="1372">
        <f t="shared" si="78"/>
        <v>3523</v>
      </c>
      <c r="CS128" s="353">
        <f t="shared" si="137"/>
        <v>5.7496451887595796</v>
      </c>
      <c r="CT128" s="135">
        <v>40</v>
      </c>
      <c r="CU128" s="135"/>
      <c r="CV128" s="340">
        <f t="shared" si="110"/>
        <v>0.5</v>
      </c>
      <c r="CW128" s="135">
        <v>270</v>
      </c>
      <c r="CX128" s="348">
        <f t="shared" si="87"/>
        <v>6.75</v>
      </c>
      <c r="CY128" s="334">
        <f t="shared" si="141"/>
        <v>272.49503264263416</v>
      </c>
      <c r="CZ128" s="123">
        <v>8.0399999999999991</v>
      </c>
      <c r="DA128" s="117">
        <v>7.8</v>
      </c>
      <c r="DB128" s="340">
        <f t="shared" si="123"/>
        <v>0.54117647058823526</v>
      </c>
      <c r="DC128" s="109"/>
      <c r="DD128" s="610">
        <f t="shared" si="142"/>
        <v>9.3141588953593857</v>
      </c>
      <c r="DE128" s="353">
        <f t="shared" si="138"/>
        <v>8.5154697700823156</v>
      </c>
      <c r="DF128" s="842">
        <v>8.3000000000000007</v>
      </c>
      <c r="DG128" s="117">
        <v>7.9</v>
      </c>
      <c r="DH128" s="838">
        <f t="shared" si="145"/>
        <v>23.700000000000003</v>
      </c>
      <c r="DI128" s="338">
        <f t="shared" si="144"/>
        <v>-1.2820512820512997E-2</v>
      </c>
      <c r="DJ128" s="1155">
        <f t="shared" si="140"/>
        <v>0.53529411764705881</v>
      </c>
      <c r="DK128" s="1342">
        <f t="shared" si="124"/>
        <v>9.9815030272027165</v>
      </c>
      <c r="DL128" s="1292">
        <f t="shared" si="80"/>
        <v>0.49919999999999998</v>
      </c>
      <c r="DM128" s="1347"/>
      <c r="DN128" s="1350"/>
      <c r="DO128" s="134"/>
      <c r="DP128" s="1148"/>
      <c r="DQ128" s="133"/>
      <c r="DR128" s="134"/>
      <c r="DS128" s="770"/>
      <c r="DT128" s="137">
        <v>4444</v>
      </c>
      <c r="DU128" s="343">
        <v>7.48</v>
      </c>
      <c r="DV128" s="123">
        <v>8.32</v>
      </c>
      <c r="DW128" s="127">
        <v>4050</v>
      </c>
      <c r="DX128" s="117">
        <v>6.9</v>
      </c>
      <c r="DY128" s="135">
        <v>14.8</v>
      </c>
      <c r="DZ128" s="671">
        <v>25</v>
      </c>
      <c r="EA128" s="632">
        <v>0.3</v>
      </c>
      <c r="EB128" s="665">
        <v>0.02</v>
      </c>
      <c r="EC128" s="1483"/>
      <c r="ED128" s="141">
        <v>4.0999999999999996</v>
      </c>
      <c r="EE128" s="667">
        <v>4.5</v>
      </c>
      <c r="EF128" s="139">
        <v>0.06</v>
      </c>
      <c r="EG128" s="665">
        <v>0.02</v>
      </c>
      <c r="EH128" s="140">
        <v>5</v>
      </c>
      <c r="EI128" s="1118"/>
      <c r="EJ128" s="1118"/>
      <c r="EK128" s="142">
        <v>2</v>
      </c>
      <c r="EL128" s="353">
        <f t="shared" si="125"/>
        <v>11.652931705932442</v>
      </c>
      <c r="EM128" s="354">
        <f t="shared" si="128"/>
        <v>0.90469613259668513</v>
      </c>
      <c r="EN128" s="354">
        <f t="shared" si="116"/>
        <v>0.94307692307692303</v>
      </c>
      <c r="EO128" s="355">
        <f t="shared" si="108"/>
        <v>0.96610169491525422</v>
      </c>
      <c r="EP128" s="339">
        <f t="shared" si="126"/>
        <v>0.71328671328671334</v>
      </c>
      <c r="EQ128" s="1227"/>
    </row>
    <row r="129" spans="1:147" s="143" customFormat="1" ht="15" customHeight="1" x14ac:dyDescent="0.15">
      <c r="A129" s="105">
        <v>43953</v>
      </c>
      <c r="B129" s="335">
        <f>企业!B433</f>
        <v>4212</v>
      </c>
      <c r="C129" s="868">
        <v>7.35</v>
      </c>
      <c r="D129" s="652"/>
      <c r="E129" s="353"/>
      <c r="F129" s="928"/>
      <c r="G129" s="653">
        <v>0.5</v>
      </c>
      <c r="H129" s="136"/>
      <c r="I129" s="111">
        <v>6.44</v>
      </c>
      <c r="J129" s="144">
        <v>43500</v>
      </c>
      <c r="K129" s="625">
        <v>794</v>
      </c>
      <c r="L129" s="144">
        <v>3529</v>
      </c>
      <c r="M129" s="831">
        <v>1661.8</v>
      </c>
      <c r="N129" s="826">
        <v>2296</v>
      </c>
      <c r="O129" s="114"/>
      <c r="P129" s="392">
        <v>19364.900000000001</v>
      </c>
      <c r="Q129" s="114">
        <v>128</v>
      </c>
      <c r="R129" s="683">
        <v>5.65</v>
      </c>
      <c r="S129" s="339">
        <f t="shared" si="113"/>
        <v>0.86923076923076925</v>
      </c>
      <c r="T129" s="759">
        <v>4212</v>
      </c>
      <c r="U129" s="111">
        <v>7.81</v>
      </c>
      <c r="V129" s="112">
        <v>4510</v>
      </c>
      <c r="W129" s="115">
        <v>59.48</v>
      </c>
      <c r="X129" s="109">
        <v>237.2</v>
      </c>
      <c r="Y129" s="809">
        <v>8.25</v>
      </c>
      <c r="Z129" s="1238"/>
      <c r="AA129" s="116">
        <v>14.1</v>
      </c>
      <c r="AB129" s="117">
        <v>1.1399999999999999</v>
      </c>
      <c r="AC129" s="109">
        <v>92</v>
      </c>
      <c r="AD129" s="118"/>
      <c r="AE129" s="114">
        <v>32</v>
      </c>
      <c r="AF129" s="801">
        <v>3.55</v>
      </c>
      <c r="AG129" s="344">
        <f t="shared" si="127"/>
        <v>0.5461538461538461</v>
      </c>
      <c r="AH129" s="344">
        <f t="shared" si="111"/>
        <v>0.28079999999999999</v>
      </c>
      <c r="AI129" s="741">
        <f t="shared" si="112"/>
        <v>0.13321152</v>
      </c>
      <c r="AJ129" s="1140"/>
      <c r="AK129" s="138"/>
      <c r="AL129" s="122"/>
      <c r="AM129" s="122"/>
      <c r="AN129" s="120"/>
      <c r="AO129" s="353">
        <f t="shared" si="129"/>
        <v>3.3979107312440644</v>
      </c>
      <c r="AP129" s="138">
        <v>7.8</v>
      </c>
      <c r="AQ129" s="121"/>
      <c r="AR129" s="353">
        <f t="shared" si="130"/>
        <v>0.8903133903133903</v>
      </c>
      <c r="AS129" s="776">
        <v>4.29</v>
      </c>
      <c r="AT129" s="353">
        <f t="shared" si="131"/>
        <v>1.7806267806267806</v>
      </c>
      <c r="AU129" s="117">
        <v>25</v>
      </c>
      <c r="AV129" s="111">
        <v>7.74</v>
      </c>
      <c r="AW129" s="118"/>
      <c r="AX129" s="118"/>
      <c r="AY129" s="340"/>
      <c r="AZ129" s="124">
        <v>0.72</v>
      </c>
      <c r="BA129" s="608"/>
      <c r="BB129" s="360">
        <f t="shared" si="132"/>
        <v>0.66773504273504269</v>
      </c>
      <c r="BC129" s="1516"/>
      <c r="BD129" s="1529">
        <v>4379</v>
      </c>
      <c r="BE129" s="1530">
        <f t="shared" si="103"/>
        <v>554.13271604938268</v>
      </c>
      <c r="BF129" s="1538">
        <f t="shared" si="82"/>
        <v>39.300192627615793</v>
      </c>
      <c r="BG129" s="1524">
        <v>5.05</v>
      </c>
      <c r="BH129" s="653">
        <f t="shared" si="133"/>
        <v>1.1128917378917378</v>
      </c>
      <c r="BI129" s="353">
        <f t="shared" si="134"/>
        <v>0.75142450142450146</v>
      </c>
      <c r="BJ129" s="123">
        <v>7.98</v>
      </c>
      <c r="BK129" s="118">
        <v>4430</v>
      </c>
      <c r="BL129" s="117">
        <v>19.2</v>
      </c>
      <c r="BM129" s="784">
        <f t="shared" si="83"/>
        <v>57.599999999999994</v>
      </c>
      <c r="BN129" s="117">
        <v>4.4000000000000004</v>
      </c>
      <c r="BO129" s="117">
        <v>0.3</v>
      </c>
      <c r="BP129" s="117"/>
      <c r="BQ129" s="1220"/>
      <c r="BR129" s="131"/>
      <c r="BS129" s="131"/>
      <c r="BT129" s="131">
        <v>7</v>
      </c>
      <c r="BU129" s="132">
        <v>16</v>
      </c>
      <c r="BV129" s="364">
        <f t="shared" si="74"/>
        <v>8.6009021842355171</v>
      </c>
      <c r="BW129" s="343">
        <f t="shared" si="115"/>
        <v>2.7578502222099541E-2</v>
      </c>
      <c r="BX129" s="340">
        <f t="shared" si="90"/>
        <v>2.7578502222099541E-2</v>
      </c>
      <c r="BY129" s="340">
        <f t="shared" si="119"/>
        <v>0.68794326241134751</v>
      </c>
      <c r="BZ129" s="1145">
        <f t="shared" si="120"/>
        <v>0.67720242098184258</v>
      </c>
      <c r="CA129" s="133">
        <v>5040</v>
      </c>
      <c r="CB129" s="114"/>
      <c r="CC129" s="126"/>
      <c r="CD129" s="353">
        <f t="shared" si="135"/>
        <v>0.63129154795821463</v>
      </c>
      <c r="CE129" s="108"/>
      <c r="CF129" s="364"/>
      <c r="CG129" s="134">
        <v>2490</v>
      </c>
      <c r="CH129" s="346">
        <f t="shared" si="77"/>
        <v>59.116809116809115</v>
      </c>
      <c r="CI129" s="117">
        <v>6</v>
      </c>
      <c r="CJ129" s="348">
        <f t="shared" si="136"/>
        <v>1.4245014245014245</v>
      </c>
      <c r="CK129" s="123">
        <v>7.59</v>
      </c>
      <c r="CL129" s="117">
        <v>17.100000000000001</v>
      </c>
      <c r="CM129" s="109">
        <v>5</v>
      </c>
      <c r="CN129" s="109">
        <v>1.65</v>
      </c>
      <c r="CO129" s="109">
        <v>8</v>
      </c>
      <c r="CP129" s="131">
        <f t="shared" si="85"/>
        <v>289.95959999999997</v>
      </c>
      <c r="CQ129" s="1145">
        <f t="shared" si="122"/>
        <v>0.10937499999999989</v>
      </c>
      <c r="CR129" s="1372">
        <f t="shared" si="78"/>
        <v>4212</v>
      </c>
      <c r="CS129" s="353">
        <f t="shared" si="137"/>
        <v>4.8091168091168095</v>
      </c>
      <c r="CT129" s="135">
        <v>40</v>
      </c>
      <c r="CU129" s="135"/>
      <c r="CV129" s="340">
        <f t="shared" si="110"/>
        <v>0.5</v>
      </c>
      <c r="CW129" s="135">
        <v>270</v>
      </c>
      <c r="CX129" s="348">
        <f t="shared" si="87"/>
        <v>6.75</v>
      </c>
      <c r="CY129" s="334">
        <f t="shared" si="141"/>
        <v>227.92022792022792</v>
      </c>
      <c r="CZ129" s="123">
        <v>7.97</v>
      </c>
      <c r="DA129" s="117">
        <v>8.6999999999999993</v>
      </c>
      <c r="DB129" s="340">
        <f t="shared" si="123"/>
        <v>0.49122807017543868</v>
      </c>
      <c r="DC129" s="109"/>
      <c r="DD129" s="610">
        <f t="shared" si="142"/>
        <v>8.5325032914131409</v>
      </c>
      <c r="DE129" s="353">
        <f t="shared" si="138"/>
        <v>7.1225071225071224</v>
      </c>
      <c r="DF129" s="842">
        <v>8.27</v>
      </c>
      <c r="DG129" s="117">
        <v>7.8</v>
      </c>
      <c r="DH129" s="838">
        <f t="shared" si="145"/>
        <v>23.4</v>
      </c>
      <c r="DI129" s="338">
        <f t="shared" si="144"/>
        <v>0.10344827586206895</v>
      </c>
      <c r="DJ129" s="1155">
        <f t="shared" si="140"/>
        <v>0.54385964912280704</v>
      </c>
      <c r="DK129" s="1342">
        <f t="shared" si="124"/>
        <v>8.1691837964239387</v>
      </c>
      <c r="DL129" s="1292">
        <f t="shared" si="80"/>
        <v>0.49919999999999998</v>
      </c>
      <c r="DM129" s="1347"/>
      <c r="DN129" s="1350"/>
      <c r="DO129" s="134"/>
      <c r="DP129" s="1148"/>
      <c r="DQ129" s="133"/>
      <c r="DR129" s="134"/>
      <c r="DS129" s="770"/>
      <c r="DT129" s="137">
        <v>4776</v>
      </c>
      <c r="DU129" s="343">
        <v>7.5</v>
      </c>
      <c r="DV129" s="123">
        <v>8.36</v>
      </c>
      <c r="DW129" s="127">
        <v>3890</v>
      </c>
      <c r="DX129" s="117">
        <v>6.6</v>
      </c>
      <c r="DY129" s="135">
        <v>17.399999999999999</v>
      </c>
      <c r="DZ129" s="671">
        <v>22</v>
      </c>
      <c r="EA129" s="632">
        <v>0.26</v>
      </c>
      <c r="EB129" s="665">
        <v>0.02</v>
      </c>
      <c r="EC129" s="1483"/>
      <c r="ED129" s="141">
        <v>3.29</v>
      </c>
      <c r="EE129" s="667">
        <v>4.5</v>
      </c>
      <c r="EF129" s="139">
        <v>0.05</v>
      </c>
      <c r="EG129" s="665">
        <v>0.02</v>
      </c>
      <c r="EH129" s="140">
        <v>6</v>
      </c>
      <c r="EI129" s="1118"/>
      <c r="EJ129" s="1118"/>
      <c r="EK129" s="142">
        <v>2</v>
      </c>
      <c r="EL129" s="353">
        <f t="shared" si="125"/>
        <v>9.7501447293447292</v>
      </c>
      <c r="EM129" s="354">
        <f t="shared" si="128"/>
        <v>0.88903833221250839</v>
      </c>
      <c r="EN129" s="354">
        <f t="shared" si="116"/>
        <v>0.92664418212478916</v>
      </c>
      <c r="EO129" s="355">
        <f t="shared" si="108"/>
        <v>0.9684848484848485</v>
      </c>
      <c r="EP129" s="339">
        <f t="shared" si="126"/>
        <v>0.76666666666666661</v>
      </c>
      <c r="EQ129" s="1227"/>
    </row>
    <row r="130" spans="1:147" s="188" customFormat="1" ht="15" customHeight="1" x14ac:dyDescent="0.15">
      <c r="A130" s="146">
        <v>43954</v>
      </c>
      <c r="B130" s="147">
        <f>企业!B434</f>
        <v>3757</v>
      </c>
      <c r="C130" s="869">
        <v>7.12</v>
      </c>
      <c r="D130" s="149"/>
      <c r="E130" s="150"/>
      <c r="F130" s="929"/>
      <c r="G130" s="651">
        <v>0.5</v>
      </c>
      <c r="H130" s="152"/>
      <c r="I130" s="153"/>
      <c r="J130" s="154"/>
      <c r="K130" s="626"/>
      <c r="L130" s="155"/>
      <c r="M130" s="832"/>
      <c r="N130" s="827"/>
      <c r="O130" s="156"/>
      <c r="P130" s="393"/>
      <c r="Q130" s="156"/>
      <c r="R130" s="684">
        <v>5.63</v>
      </c>
      <c r="S130" s="169">
        <f t="shared" si="113"/>
        <v>0.86615384615384616</v>
      </c>
      <c r="T130" s="760">
        <v>3757</v>
      </c>
      <c r="U130" s="153">
        <v>7.78</v>
      </c>
      <c r="V130" s="158">
        <v>4550</v>
      </c>
      <c r="W130" s="159">
        <v>68.400000000000006</v>
      </c>
      <c r="X130" s="151">
        <v>282.7</v>
      </c>
      <c r="Y130" s="811">
        <v>10.84</v>
      </c>
      <c r="Z130" s="1239"/>
      <c r="AA130" s="160">
        <v>14.1</v>
      </c>
      <c r="AB130" s="161">
        <v>1.98</v>
      </c>
      <c r="AC130" s="151">
        <v>107</v>
      </c>
      <c r="AD130" s="162"/>
      <c r="AE130" s="156">
        <v>64</v>
      </c>
      <c r="AF130" s="802">
        <v>4.25</v>
      </c>
      <c r="AG130" s="327">
        <f t="shared" si="127"/>
        <v>0.65384615384615385</v>
      </c>
      <c r="AH130" s="327">
        <f t="shared" si="111"/>
        <v>0.25046666666666667</v>
      </c>
      <c r="AI130" s="660">
        <f t="shared" si="112"/>
        <v>0.14161385333333332</v>
      </c>
      <c r="AJ130" s="1141"/>
      <c r="AK130" s="148"/>
      <c r="AL130" s="167"/>
      <c r="AM130" s="167"/>
      <c r="AN130" s="165"/>
      <c r="AO130" s="150">
        <f t="shared" si="129"/>
        <v>3.8094224114985362</v>
      </c>
      <c r="AP130" s="148">
        <v>7.86</v>
      </c>
      <c r="AQ130" s="166"/>
      <c r="AR130" s="150">
        <f t="shared" si="130"/>
        <v>0.99813681128560017</v>
      </c>
      <c r="AS130" s="778">
        <v>3.1</v>
      </c>
      <c r="AT130" s="150">
        <f t="shared" si="131"/>
        <v>1.9962736225712003</v>
      </c>
      <c r="AU130" s="161">
        <v>26</v>
      </c>
      <c r="AV130" s="153">
        <v>7.65</v>
      </c>
      <c r="AW130" s="162"/>
      <c r="AX130" s="162"/>
      <c r="AY130" s="170"/>
      <c r="AZ130" s="170">
        <v>0.67</v>
      </c>
      <c r="BA130" s="175"/>
      <c r="BB130" s="172">
        <f t="shared" si="132"/>
        <v>0.74860260846420013</v>
      </c>
      <c r="BC130" s="1517"/>
      <c r="BD130" s="827">
        <v>4062</v>
      </c>
      <c r="BE130" s="1530">
        <f t="shared" si="103"/>
        <v>576.26989619377161</v>
      </c>
      <c r="BF130" s="1538">
        <f t="shared" si="82"/>
        <v>40.870205403813593</v>
      </c>
      <c r="BG130" s="651">
        <v>3.62</v>
      </c>
      <c r="BH130" s="651">
        <f t="shared" si="133"/>
        <v>1.2476710141070002</v>
      </c>
      <c r="BI130" s="150">
        <f t="shared" si="134"/>
        <v>0.84242746872504659</v>
      </c>
      <c r="BJ130" s="168">
        <v>7.91</v>
      </c>
      <c r="BK130" s="162">
        <v>4460</v>
      </c>
      <c r="BL130" s="161">
        <v>19.2</v>
      </c>
      <c r="BM130" s="785">
        <f t="shared" si="83"/>
        <v>57.599999999999994</v>
      </c>
      <c r="BN130" s="161">
        <v>4.0999999999999996</v>
      </c>
      <c r="BO130" s="161">
        <v>0.3</v>
      </c>
      <c r="BP130" s="161"/>
      <c r="BQ130" s="1221"/>
      <c r="BR130" s="174"/>
      <c r="BS130" s="174"/>
      <c r="BT130" s="174">
        <v>4</v>
      </c>
      <c r="BU130" s="175">
        <v>16</v>
      </c>
      <c r="BV130" s="248">
        <f t="shared" si="74"/>
        <v>9.6425339366515832</v>
      </c>
      <c r="BW130" s="168">
        <f t="shared" si="115"/>
        <v>2.9318019709056783E-2</v>
      </c>
      <c r="BX130" s="170">
        <f t="shared" si="90"/>
        <v>2.9318019709056783E-2</v>
      </c>
      <c r="BY130" s="170">
        <f t="shared" si="119"/>
        <v>0.70921985815602839</v>
      </c>
      <c r="BZ130" s="1146">
        <f t="shared" si="120"/>
        <v>0.7192982456140351</v>
      </c>
      <c r="CA130" s="177">
        <v>5040</v>
      </c>
      <c r="CB130" s="156"/>
      <c r="CC130" s="171"/>
      <c r="CD130" s="150">
        <f t="shared" si="135"/>
        <v>0.70774554165557624</v>
      </c>
      <c r="CE130" s="150"/>
      <c r="CF130" s="248"/>
      <c r="CG130" s="178">
        <v>2490</v>
      </c>
      <c r="CH130" s="390">
        <f t="shared" si="77"/>
        <v>66.276284269363856</v>
      </c>
      <c r="CI130" s="161">
        <v>6</v>
      </c>
      <c r="CJ130" s="161">
        <f t="shared" si="136"/>
        <v>1.5970188980569604</v>
      </c>
      <c r="CK130" s="168">
        <v>7.89</v>
      </c>
      <c r="CL130" s="161">
        <v>17</v>
      </c>
      <c r="CM130" s="151">
        <v>5</v>
      </c>
      <c r="CN130" s="151">
        <v>2.06</v>
      </c>
      <c r="CO130" s="151">
        <v>8</v>
      </c>
      <c r="CP130" s="131">
        <f t="shared" si="85"/>
        <v>276.03919999999994</v>
      </c>
      <c r="CQ130" s="1146">
        <f t="shared" si="122"/>
        <v>0.11458333333333326</v>
      </c>
      <c r="CR130" s="1372">
        <f t="shared" si="78"/>
        <v>3757</v>
      </c>
      <c r="CS130" s="150">
        <f t="shared" si="137"/>
        <v>5.3915357998402982</v>
      </c>
      <c r="CT130" s="180">
        <v>40</v>
      </c>
      <c r="CU130" s="180"/>
      <c r="CV130" s="170">
        <f t="shared" si="110"/>
        <v>0.5</v>
      </c>
      <c r="CW130" s="180">
        <v>270</v>
      </c>
      <c r="CX130" s="161">
        <f t="shared" si="87"/>
        <v>6.75</v>
      </c>
      <c r="CY130" s="151">
        <f t="shared" si="141"/>
        <v>255.52302368911367</v>
      </c>
      <c r="CZ130" s="168">
        <v>8.0399999999999991</v>
      </c>
      <c r="DA130" s="161">
        <v>8.1</v>
      </c>
      <c r="DB130" s="170">
        <f t="shared" si="123"/>
        <v>0.52352941176470591</v>
      </c>
      <c r="DC130" s="151"/>
      <c r="DD130" s="181">
        <f t="shared" si="142"/>
        <v>9.0284440565724555</v>
      </c>
      <c r="DE130" s="150">
        <f t="shared" si="138"/>
        <v>7.9850944902848013</v>
      </c>
      <c r="DF130" s="843">
        <v>8.3000000000000007</v>
      </c>
      <c r="DG130" s="161">
        <v>7.2</v>
      </c>
      <c r="DH130" s="838">
        <f t="shared" si="145"/>
        <v>21.6</v>
      </c>
      <c r="DI130" s="338">
        <f t="shared" si="144"/>
        <v>0.11111111111111105</v>
      </c>
      <c r="DJ130" s="1156">
        <f t="shared" si="140"/>
        <v>0.57647058823529407</v>
      </c>
      <c r="DK130" s="1343">
        <f t="shared" si="124"/>
        <v>8.6912593091535246</v>
      </c>
      <c r="DL130" s="1293">
        <f t="shared" si="80"/>
        <v>0.49919999999999998</v>
      </c>
      <c r="DM130" s="1293"/>
      <c r="DN130" s="178"/>
      <c r="DO130" s="178"/>
      <c r="DP130" s="1147"/>
      <c r="DQ130" s="177"/>
      <c r="DR130" s="178"/>
      <c r="DS130" s="756"/>
      <c r="DT130" s="157">
        <v>4964</v>
      </c>
      <c r="DU130" s="168">
        <v>7.5</v>
      </c>
      <c r="DV130" s="168">
        <v>8.2799999999999994</v>
      </c>
      <c r="DW130" s="173">
        <v>4060</v>
      </c>
      <c r="DX130" s="161">
        <v>6.3</v>
      </c>
      <c r="DY130" s="180">
        <v>18.600000000000001</v>
      </c>
      <c r="DZ130" s="698">
        <v>22</v>
      </c>
      <c r="EA130" s="633">
        <v>0.27</v>
      </c>
      <c r="EB130" s="182">
        <v>0.02</v>
      </c>
      <c r="EC130" s="1484"/>
      <c r="ED130" s="184">
        <v>3.6</v>
      </c>
      <c r="EE130" s="184">
        <v>4.3</v>
      </c>
      <c r="EF130" s="182">
        <v>0.04</v>
      </c>
      <c r="EG130" s="182">
        <v>0.02</v>
      </c>
      <c r="EH130" s="183">
        <v>4</v>
      </c>
      <c r="EI130" s="1119"/>
      <c r="EJ130" s="1119"/>
      <c r="EK130" s="185">
        <v>2</v>
      </c>
      <c r="EL130" s="150">
        <f t="shared" si="125"/>
        <v>10.928439073729038</v>
      </c>
      <c r="EM130" s="186">
        <f t="shared" si="128"/>
        <v>0.90789473684210531</v>
      </c>
      <c r="EN130" s="186">
        <f t="shared" si="116"/>
        <v>0.93420587194906257</v>
      </c>
      <c r="EO130" s="187">
        <f t="shared" si="108"/>
        <v>0.97509225092250917</v>
      </c>
      <c r="EP130" s="169">
        <f t="shared" si="126"/>
        <v>0.74468085106382975</v>
      </c>
      <c r="EQ130" s="1300"/>
    </row>
    <row r="131" spans="1:147" s="143" customFormat="1" ht="15" customHeight="1" x14ac:dyDescent="0.15">
      <c r="A131" s="105">
        <v>43955</v>
      </c>
      <c r="B131" s="335">
        <f>企业!B435</f>
        <v>3790</v>
      </c>
      <c r="C131" s="868">
        <v>7.1</v>
      </c>
      <c r="D131" s="652"/>
      <c r="E131" s="353"/>
      <c r="F131" s="928"/>
      <c r="G131" s="653">
        <v>0.5</v>
      </c>
      <c r="H131" s="136"/>
      <c r="I131" s="111"/>
      <c r="J131" s="144"/>
      <c r="K131" s="625"/>
      <c r="L131" s="113"/>
      <c r="M131" s="831"/>
      <c r="N131" s="826"/>
      <c r="O131" s="114"/>
      <c r="P131" s="392"/>
      <c r="Q131" s="114"/>
      <c r="R131" s="683">
        <v>5.5</v>
      </c>
      <c r="S131" s="339">
        <f t="shared" si="113"/>
        <v>0.84615384615384615</v>
      </c>
      <c r="T131" s="759">
        <v>3790</v>
      </c>
      <c r="U131" s="111">
        <v>7.73</v>
      </c>
      <c r="V131" s="112">
        <v>4300</v>
      </c>
      <c r="W131" s="115">
        <v>49.9</v>
      </c>
      <c r="X131" s="109">
        <v>200.7</v>
      </c>
      <c r="Y131" s="809">
        <v>8.9</v>
      </c>
      <c r="Z131" s="1238"/>
      <c r="AA131" s="116">
        <v>14.8</v>
      </c>
      <c r="AB131" s="117">
        <v>2.02</v>
      </c>
      <c r="AC131" s="109">
        <v>88</v>
      </c>
      <c r="AD131" s="118">
        <v>520</v>
      </c>
      <c r="AE131" s="114">
        <v>64</v>
      </c>
      <c r="AF131" s="801">
        <v>4.03</v>
      </c>
      <c r="AG131" s="344">
        <f t="shared" si="127"/>
        <v>0.62</v>
      </c>
      <c r="AH131" s="344">
        <f t="shared" si="111"/>
        <v>0.25266666666666665</v>
      </c>
      <c r="AI131" s="741">
        <f t="shared" si="112"/>
        <v>0.10142040000000001</v>
      </c>
      <c r="AJ131" s="1140"/>
      <c r="AK131" s="138"/>
      <c r="AL131" s="122"/>
      <c r="AM131" s="122"/>
      <c r="AN131" s="120"/>
      <c r="AO131" s="353">
        <f t="shared" si="129"/>
        <v>3.7762532981530343</v>
      </c>
      <c r="AP131" s="138">
        <v>7.78</v>
      </c>
      <c r="AQ131" s="121"/>
      <c r="AR131" s="353">
        <f t="shared" si="130"/>
        <v>0.98944591029023743</v>
      </c>
      <c r="AS131" s="776">
        <v>4.2</v>
      </c>
      <c r="AT131" s="353">
        <f t="shared" si="131"/>
        <v>1.9788918205804749</v>
      </c>
      <c r="AU131" s="117">
        <v>27</v>
      </c>
      <c r="AV131" s="111">
        <v>7.75</v>
      </c>
      <c r="AW131" s="118"/>
      <c r="AX131" s="118"/>
      <c r="AY131" s="340"/>
      <c r="AZ131" s="124">
        <v>0.64</v>
      </c>
      <c r="BA131" s="608"/>
      <c r="BB131" s="360">
        <f t="shared" si="132"/>
        <v>0.7420844327176781</v>
      </c>
      <c r="BC131" s="1516"/>
      <c r="BD131" s="1529">
        <v>4030</v>
      </c>
      <c r="BE131" s="1530">
        <f t="shared" si="103"/>
        <v>566.75197889182061</v>
      </c>
      <c r="BF131" s="1538">
        <f t="shared" si="82"/>
        <v>38.294052627825714</v>
      </c>
      <c r="BG131" s="1524">
        <v>4.5</v>
      </c>
      <c r="BH131" s="653">
        <f t="shared" si="133"/>
        <v>1.2368073878627968</v>
      </c>
      <c r="BI131" s="353">
        <f t="shared" si="134"/>
        <v>0.83509234828496037</v>
      </c>
      <c r="BJ131" s="123">
        <v>7.84</v>
      </c>
      <c r="BK131" s="118">
        <v>4180</v>
      </c>
      <c r="BL131" s="117">
        <v>19.8</v>
      </c>
      <c r="BM131" s="784">
        <f t="shared" si="83"/>
        <v>59.400000000000006</v>
      </c>
      <c r="BN131" s="117">
        <v>4.0999999999999996</v>
      </c>
      <c r="BO131" s="117">
        <v>0.3</v>
      </c>
      <c r="BP131" s="117"/>
      <c r="BQ131" s="1220"/>
      <c r="BR131" s="131"/>
      <c r="BS131" s="131"/>
      <c r="BT131" s="131">
        <v>5</v>
      </c>
      <c r="BU131" s="132">
        <v>16</v>
      </c>
      <c r="BV131" s="364">
        <f t="shared" si="74"/>
        <v>9.55857519788918</v>
      </c>
      <c r="BW131" s="343">
        <f t="shared" si="115"/>
        <v>2.0996853175808104E-2</v>
      </c>
      <c r="BX131" s="340">
        <f t="shared" si="90"/>
        <v>2.0996853175808104E-2</v>
      </c>
      <c r="BY131" s="340">
        <f t="shared" si="119"/>
        <v>0.72297297297297303</v>
      </c>
      <c r="BZ131" s="1145">
        <f t="shared" si="120"/>
        <v>0.60320641282565135</v>
      </c>
      <c r="CA131" s="133">
        <v>5040</v>
      </c>
      <c r="CB131" s="114"/>
      <c r="CC131" s="126"/>
      <c r="CD131" s="353">
        <f t="shared" si="135"/>
        <v>0.7015831134564644</v>
      </c>
      <c r="CE131" s="108"/>
      <c r="CF131" s="364"/>
      <c r="CG131" s="134">
        <v>2490</v>
      </c>
      <c r="CH131" s="346">
        <f t="shared" si="77"/>
        <v>65.699208443271772</v>
      </c>
      <c r="CI131" s="117">
        <v>6</v>
      </c>
      <c r="CJ131" s="348">
        <f t="shared" si="136"/>
        <v>1.5831134564643798</v>
      </c>
      <c r="CK131" s="123">
        <v>7.56</v>
      </c>
      <c r="CL131" s="117">
        <v>17.7</v>
      </c>
      <c r="CM131" s="109">
        <v>6</v>
      </c>
      <c r="CN131" s="109">
        <v>1.28</v>
      </c>
      <c r="CO131" s="109">
        <v>8</v>
      </c>
      <c r="CP131" s="131">
        <f t="shared" si="85"/>
        <v>275.08699999999999</v>
      </c>
      <c r="CQ131" s="1145">
        <f t="shared" si="122"/>
        <v>0.10606060606060608</v>
      </c>
      <c r="CR131" s="1372">
        <f t="shared" si="78"/>
        <v>3790</v>
      </c>
      <c r="CS131" s="353">
        <f t="shared" si="137"/>
        <v>5.3445910290237464</v>
      </c>
      <c r="CT131" s="135">
        <v>40</v>
      </c>
      <c r="CU131" s="135"/>
      <c r="CV131" s="340">
        <f t="shared" si="110"/>
        <v>0.5</v>
      </c>
      <c r="CW131" s="135">
        <v>270</v>
      </c>
      <c r="CX131" s="348">
        <f t="shared" si="87"/>
        <v>6.75</v>
      </c>
      <c r="CY131" s="334">
        <f t="shared" si="141"/>
        <v>253.29815303430081</v>
      </c>
      <c r="CZ131" s="123">
        <v>8.0399999999999991</v>
      </c>
      <c r="DA131" s="117">
        <v>8.4</v>
      </c>
      <c r="DB131" s="340">
        <f t="shared" si="123"/>
        <v>0.52542372881355925</v>
      </c>
      <c r="DC131" s="109"/>
      <c r="DD131" s="610">
        <f t="shared" si="142"/>
        <v>8.564893251988261</v>
      </c>
      <c r="DE131" s="353">
        <f t="shared" si="138"/>
        <v>7.9155672823218994</v>
      </c>
      <c r="DF131" s="842">
        <v>8.23</v>
      </c>
      <c r="DG131" s="117">
        <v>7.7</v>
      </c>
      <c r="DH131" s="838">
        <f t="shared" si="145"/>
        <v>23.1</v>
      </c>
      <c r="DI131" s="338">
        <f t="shared" si="144"/>
        <v>8.333333333333337E-2</v>
      </c>
      <c r="DJ131" s="1155">
        <f t="shared" si="140"/>
        <v>0.56497175141242928</v>
      </c>
      <c r="DK131" s="1342">
        <f t="shared" si="124"/>
        <v>8.4432717678100264</v>
      </c>
      <c r="DL131" s="1292">
        <f t="shared" si="80"/>
        <v>0.49919999999999998</v>
      </c>
      <c r="DM131" s="1347"/>
      <c r="DN131" s="1350"/>
      <c r="DO131" s="134"/>
      <c r="DP131" s="1148"/>
      <c r="DQ131" s="133"/>
      <c r="DR131" s="134"/>
      <c r="DS131" s="770"/>
      <c r="DT131" s="137">
        <v>4951</v>
      </c>
      <c r="DU131" s="343">
        <v>7.5</v>
      </c>
      <c r="DV131" s="123">
        <v>8.1999999999999993</v>
      </c>
      <c r="DW131" s="127">
        <v>3840</v>
      </c>
      <c r="DX131" s="117">
        <v>6.9</v>
      </c>
      <c r="DY131" s="135">
        <v>22.6</v>
      </c>
      <c r="DZ131" s="671">
        <v>24</v>
      </c>
      <c r="EA131" s="632">
        <v>0.28999999999999998</v>
      </c>
      <c r="EB131" s="665">
        <v>0.02</v>
      </c>
      <c r="EC131" s="1483"/>
      <c r="ED131" s="141">
        <v>3.5</v>
      </c>
      <c r="EE131" s="667">
        <v>4.3</v>
      </c>
      <c r="EF131" s="139">
        <v>0.06</v>
      </c>
      <c r="EG131" s="665">
        <v>0.02</v>
      </c>
      <c r="EH131" s="140">
        <v>3</v>
      </c>
      <c r="EI131" s="1118"/>
      <c r="EJ131" s="1118"/>
      <c r="EK131" s="142">
        <v>2</v>
      </c>
      <c r="EL131" s="353">
        <f t="shared" si="125"/>
        <v>10.833464907651713</v>
      </c>
      <c r="EM131" s="354">
        <f t="shared" si="128"/>
        <v>0.86172344689378755</v>
      </c>
      <c r="EN131" s="354">
        <f t="shared" si="116"/>
        <v>0.88739412057797706</v>
      </c>
      <c r="EO131" s="355">
        <f t="shared" si="108"/>
        <v>0.96741573033707862</v>
      </c>
      <c r="EP131" s="339">
        <f t="shared" si="126"/>
        <v>0.76351351351351349</v>
      </c>
      <c r="EQ131" s="1227"/>
    </row>
    <row r="132" spans="1:147" s="143" customFormat="1" ht="15" customHeight="1" x14ac:dyDescent="0.15">
      <c r="A132" s="105">
        <v>43956</v>
      </c>
      <c r="B132" s="335">
        <f>企业!B436</f>
        <v>4319</v>
      </c>
      <c r="C132" s="868">
        <v>7.25</v>
      </c>
      <c r="D132" s="652"/>
      <c r="E132" s="353"/>
      <c r="F132" s="928"/>
      <c r="G132" s="653">
        <v>0.5</v>
      </c>
      <c r="H132" s="136"/>
      <c r="I132" s="111"/>
      <c r="J132" s="144"/>
      <c r="K132" s="625"/>
      <c r="L132" s="113"/>
      <c r="M132" s="831"/>
      <c r="N132" s="826"/>
      <c r="O132" s="114"/>
      <c r="P132" s="392"/>
      <c r="Q132" s="114"/>
      <c r="R132" s="683">
        <v>5.45</v>
      </c>
      <c r="S132" s="339">
        <f t="shared" si="113"/>
        <v>0.83846153846153848</v>
      </c>
      <c r="T132" s="759">
        <v>4319</v>
      </c>
      <c r="U132" s="111">
        <v>7.42</v>
      </c>
      <c r="V132" s="112">
        <v>3930</v>
      </c>
      <c r="W132" s="115">
        <v>83</v>
      </c>
      <c r="X132" s="109">
        <v>320.10000000000002</v>
      </c>
      <c r="Y132" s="809">
        <v>13</v>
      </c>
      <c r="Z132" s="1238"/>
      <c r="AA132" s="116">
        <v>15.4</v>
      </c>
      <c r="AB132" s="117">
        <v>2.75</v>
      </c>
      <c r="AC132" s="109">
        <v>114</v>
      </c>
      <c r="AD132" s="118"/>
      <c r="AE132" s="114">
        <v>64</v>
      </c>
      <c r="AF132" s="801">
        <v>4.51</v>
      </c>
      <c r="AG132" s="344">
        <f t="shared" si="127"/>
        <v>0.69384615384615378</v>
      </c>
      <c r="AH132" s="344">
        <f t="shared" si="111"/>
        <v>0.28793333333333332</v>
      </c>
      <c r="AI132" s="741">
        <f t="shared" si="112"/>
        <v>0.18433492000000001</v>
      </c>
      <c r="AJ132" s="1140"/>
      <c r="AK132" s="138"/>
      <c r="AL132" s="122"/>
      <c r="AM132" s="122"/>
      <c r="AN132" s="120"/>
      <c r="AO132" s="353">
        <f t="shared" si="129"/>
        <v>3.3137300300995602</v>
      </c>
      <c r="AP132" s="138">
        <v>7.76</v>
      </c>
      <c r="AQ132" s="121"/>
      <c r="AR132" s="353">
        <f t="shared" si="130"/>
        <v>0.86825654086594117</v>
      </c>
      <c r="AS132" s="776">
        <v>4.8</v>
      </c>
      <c r="AT132" s="353">
        <f t="shared" si="131"/>
        <v>1.7365130817318823</v>
      </c>
      <c r="AU132" s="117">
        <v>27</v>
      </c>
      <c r="AV132" s="111">
        <v>7.66</v>
      </c>
      <c r="AW132" s="118">
        <v>3781</v>
      </c>
      <c r="AX132" s="118"/>
      <c r="AY132" s="340"/>
      <c r="AZ132" s="124">
        <v>0.64</v>
      </c>
      <c r="BA132" s="608">
        <f t="shared" si="117"/>
        <v>169.26738957947632</v>
      </c>
      <c r="BB132" s="360">
        <f t="shared" si="132"/>
        <v>0.65119240564945591</v>
      </c>
      <c r="BC132" s="1516"/>
      <c r="BD132" s="1529">
        <v>2526</v>
      </c>
      <c r="BE132" s="1530">
        <f t="shared" si="103"/>
        <v>311.72910395924981</v>
      </c>
      <c r="BF132" s="1538">
        <f t="shared" si="82"/>
        <v>20.242149607743492</v>
      </c>
      <c r="BG132" s="1524">
        <v>5.0999999999999996</v>
      </c>
      <c r="BH132" s="653">
        <f t="shared" si="133"/>
        <v>1.0853206760824265</v>
      </c>
      <c r="BI132" s="353">
        <f t="shared" si="134"/>
        <v>0.73280852049085432</v>
      </c>
      <c r="BJ132" s="123">
        <v>7.83</v>
      </c>
      <c r="BK132" s="118">
        <v>4070</v>
      </c>
      <c r="BL132" s="117">
        <v>19.7</v>
      </c>
      <c r="BM132" s="784">
        <f t="shared" si="83"/>
        <v>59.099999999999994</v>
      </c>
      <c r="BN132" s="117">
        <v>4.3499999999999996</v>
      </c>
      <c r="BO132" s="117">
        <v>0.3</v>
      </c>
      <c r="BP132" s="117"/>
      <c r="BQ132" s="1220"/>
      <c r="BR132" s="131"/>
      <c r="BS132" s="131"/>
      <c r="BT132" s="131">
        <v>3</v>
      </c>
      <c r="BU132" s="132">
        <v>16</v>
      </c>
      <c r="BV132" s="364">
        <f t="shared" si="74"/>
        <v>8.3878212549201212</v>
      </c>
      <c r="BW132" s="343">
        <f t="shared" si="115"/>
        <v>3.8162472741325525E-2</v>
      </c>
      <c r="BX132" s="340">
        <f t="shared" si="90"/>
        <v>3.8162472741325525E-2</v>
      </c>
      <c r="BY132" s="340">
        <f t="shared" si="119"/>
        <v>0.71753246753246758</v>
      </c>
      <c r="BZ132" s="1145">
        <f t="shared" si="120"/>
        <v>0.76265060240963856</v>
      </c>
      <c r="CA132" s="133">
        <v>5040</v>
      </c>
      <c r="CB132" s="114"/>
      <c r="CC132" s="126"/>
      <c r="CD132" s="353">
        <f t="shared" si="135"/>
        <v>0.61565177124334336</v>
      </c>
      <c r="CE132" s="108"/>
      <c r="CF132" s="364"/>
      <c r="CG132" s="134">
        <v>2490</v>
      </c>
      <c r="CH132" s="346">
        <f t="shared" si="77"/>
        <v>57.652234313498496</v>
      </c>
      <c r="CI132" s="117">
        <v>6</v>
      </c>
      <c r="CJ132" s="348">
        <f t="shared" si="136"/>
        <v>1.389210465385506</v>
      </c>
      <c r="CK132" s="123">
        <v>8.01</v>
      </c>
      <c r="CL132" s="117">
        <v>17.5</v>
      </c>
      <c r="CM132" s="109">
        <v>6</v>
      </c>
      <c r="CN132" s="109">
        <v>4</v>
      </c>
      <c r="CO132" s="109">
        <v>8</v>
      </c>
      <c r="CP132" s="131">
        <f t="shared" si="85"/>
        <v>270.54839999999996</v>
      </c>
      <c r="CQ132" s="1145">
        <f t="shared" si="122"/>
        <v>0.1116751269035533</v>
      </c>
      <c r="CR132" s="1372">
        <f t="shared" si="78"/>
        <v>4319</v>
      </c>
      <c r="CS132" s="353">
        <f t="shared" si="137"/>
        <v>4.689974531141468</v>
      </c>
      <c r="CT132" s="135">
        <v>30</v>
      </c>
      <c r="CU132" s="135"/>
      <c r="CV132" s="340">
        <f t="shared" si="110"/>
        <v>0.375</v>
      </c>
      <c r="CW132" s="135">
        <v>210</v>
      </c>
      <c r="CX132" s="348">
        <f t="shared" si="87"/>
        <v>7</v>
      </c>
      <c r="CY132" s="334">
        <f t="shared" si="141"/>
        <v>166.70525584626071</v>
      </c>
      <c r="CZ132" s="123">
        <v>8.35</v>
      </c>
      <c r="DA132" s="117">
        <v>8.8000000000000007</v>
      </c>
      <c r="DB132" s="340">
        <f t="shared" si="123"/>
        <v>0.49714285714285711</v>
      </c>
      <c r="DC132" s="109"/>
      <c r="DD132" s="610">
        <f t="shared" si="142"/>
        <v>6.0256363712231877</v>
      </c>
      <c r="DE132" s="353">
        <f t="shared" si="138"/>
        <v>6.9460523269275294</v>
      </c>
      <c r="DF132" s="842">
        <v>8.2899999999999991</v>
      </c>
      <c r="DG132" s="117">
        <v>7.1</v>
      </c>
      <c r="DH132" s="838">
        <f t="shared" si="145"/>
        <v>21.299999999999997</v>
      </c>
      <c r="DI132" s="338">
        <f t="shared" si="144"/>
        <v>0.19318181818181823</v>
      </c>
      <c r="DJ132" s="1155">
        <f t="shared" si="140"/>
        <v>0.59428571428571431</v>
      </c>
      <c r="DK132" s="1342">
        <f t="shared" si="124"/>
        <v>5.3431171745596382</v>
      </c>
      <c r="DL132" s="1292">
        <f t="shared" si="80"/>
        <v>0.49919999999999998</v>
      </c>
      <c r="DM132" s="1347"/>
      <c r="DN132" s="1350"/>
      <c r="DO132" s="134"/>
      <c r="DP132" s="1148"/>
      <c r="DQ132" s="133"/>
      <c r="DR132" s="134"/>
      <c r="DS132" s="770"/>
      <c r="DT132" s="137">
        <v>4665</v>
      </c>
      <c r="DU132" s="343">
        <v>7.5</v>
      </c>
      <c r="DV132" s="123">
        <v>8.25</v>
      </c>
      <c r="DW132" s="127">
        <v>3700</v>
      </c>
      <c r="DX132" s="117">
        <v>6.5</v>
      </c>
      <c r="DY132" s="135">
        <v>20.9</v>
      </c>
      <c r="DZ132" s="671">
        <v>24</v>
      </c>
      <c r="EA132" s="632">
        <v>0.3</v>
      </c>
      <c r="EB132" s="665">
        <v>0.02</v>
      </c>
      <c r="EC132" s="1483"/>
      <c r="ED132" s="141">
        <v>3.5</v>
      </c>
      <c r="EE132" s="667">
        <v>4.2</v>
      </c>
      <c r="EF132" s="139">
        <v>0.08</v>
      </c>
      <c r="EG132" s="665">
        <v>0.02</v>
      </c>
      <c r="EH132" s="140">
        <v>4</v>
      </c>
      <c r="EI132" s="1118"/>
      <c r="EJ132" s="1118"/>
      <c r="EK132" s="142">
        <v>4</v>
      </c>
      <c r="EL132" s="353">
        <f t="shared" si="125"/>
        <v>9.5091074785830063</v>
      </c>
      <c r="EM132" s="354">
        <f t="shared" si="128"/>
        <v>0.92168674698795183</v>
      </c>
      <c r="EN132" s="354">
        <f t="shared" si="116"/>
        <v>0.93470790378006874</v>
      </c>
      <c r="EO132" s="355">
        <f t="shared" si="108"/>
        <v>0.97692307692307689</v>
      </c>
      <c r="EP132" s="339">
        <f t="shared" si="126"/>
        <v>0.77272727272727271</v>
      </c>
      <c r="EQ132" s="1227"/>
    </row>
    <row r="133" spans="1:147" s="143" customFormat="1" ht="15" customHeight="1" x14ac:dyDescent="0.15">
      <c r="A133" s="105">
        <v>43957</v>
      </c>
      <c r="B133" s="335">
        <f>企业!B437</f>
        <v>3666</v>
      </c>
      <c r="C133" s="868">
        <v>7.42</v>
      </c>
      <c r="D133" s="652"/>
      <c r="E133" s="353"/>
      <c r="F133" s="928"/>
      <c r="G133" s="653"/>
      <c r="H133" s="136"/>
      <c r="I133" s="111"/>
      <c r="J133" s="144"/>
      <c r="K133" s="625"/>
      <c r="L133" s="113"/>
      <c r="M133" s="831"/>
      <c r="N133" s="826"/>
      <c r="O133" s="114"/>
      <c r="P133" s="392"/>
      <c r="Q133" s="114"/>
      <c r="R133" s="683">
        <v>5.3</v>
      </c>
      <c r="S133" s="339">
        <f t="shared" si="113"/>
        <v>0.81538461538461537</v>
      </c>
      <c r="T133" s="759">
        <v>3666</v>
      </c>
      <c r="U133" s="111">
        <v>7.96</v>
      </c>
      <c r="V133" s="112">
        <v>3860</v>
      </c>
      <c r="W133" s="115">
        <v>70.400000000000006</v>
      </c>
      <c r="X133" s="109">
        <v>251.9</v>
      </c>
      <c r="Y133" s="809">
        <v>13</v>
      </c>
      <c r="Z133" s="1238"/>
      <c r="AA133" s="116">
        <v>17</v>
      </c>
      <c r="AB133" s="117">
        <v>2.17</v>
      </c>
      <c r="AC133" s="109">
        <v>95</v>
      </c>
      <c r="AD133" s="118"/>
      <c r="AE133" s="114">
        <v>128</v>
      </c>
      <c r="AF133" s="801">
        <v>5.2</v>
      </c>
      <c r="AG133" s="344">
        <f t="shared" si="127"/>
        <v>0.8</v>
      </c>
      <c r="AH133" s="344">
        <f t="shared" si="111"/>
        <v>0.24440000000000001</v>
      </c>
      <c r="AI133" s="741">
        <f t="shared" si="112"/>
        <v>0.12312872000000001</v>
      </c>
      <c r="AJ133" s="1140"/>
      <c r="AK133" s="138"/>
      <c r="AL133" s="122"/>
      <c r="AM133" s="122"/>
      <c r="AN133" s="120"/>
      <c r="AO133" s="353">
        <f t="shared" si="129"/>
        <v>3.9039825422804144</v>
      </c>
      <c r="AP133" s="138">
        <v>7.79</v>
      </c>
      <c r="AQ133" s="121"/>
      <c r="AR133" s="353">
        <f t="shared" si="130"/>
        <v>1.0229132569558101</v>
      </c>
      <c r="AS133" s="776">
        <v>5.3</v>
      </c>
      <c r="AT133" s="353">
        <f t="shared" si="131"/>
        <v>2.0458265139116203</v>
      </c>
      <c r="AU133" s="117">
        <v>27.6</v>
      </c>
      <c r="AV133" s="111">
        <v>7.97</v>
      </c>
      <c r="AW133" s="118"/>
      <c r="AX133" s="118"/>
      <c r="AY133" s="340"/>
      <c r="AZ133" s="124">
        <v>0.66</v>
      </c>
      <c r="BA133" s="608"/>
      <c r="BB133" s="360">
        <f t="shared" si="132"/>
        <v>0.76718494271685767</v>
      </c>
      <c r="BC133" s="1516"/>
      <c r="BD133" s="1529">
        <v>2576</v>
      </c>
      <c r="BE133" s="1530">
        <f t="shared" si="103"/>
        <v>374.52482269503548</v>
      </c>
      <c r="BF133" s="1538">
        <f t="shared" si="82"/>
        <v>22.030871923237381</v>
      </c>
      <c r="BG133" s="1524"/>
      <c r="BH133" s="653">
        <f t="shared" si="133"/>
        <v>1.2786415711947627</v>
      </c>
      <c r="BI133" s="353">
        <f t="shared" si="134"/>
        <v>0.86333878887070381</v>
      </c>
      <c r="BJ133" s="123">
        <v>8.26</v>
      </c>
      <c r="BK133" s="118">
        <v>4120</v>
      </c>
      <c r="BL133" s="117">
        <v>20.2</v>
      </c>
      <c r="BM133" s="784">
        <f t="shared" si="83"/>
        <v>60.599999999999994</v>
      </c>
      <c r="BN133" s="117">
        <v>4.9000000000000004</v>
      </c>
      <c r="BO133" s="117">
        <v>0.64</v>
      </c>
      <c r="BP133" s="117">
        <v>4</v>
      </c>
      <c r="BQ133" s="1220"/>
      <c r="BR133" s="131"/>
      <c r="BS133" s="131"/>
      <c r="BT133" s="131">
        <v>6</v>
      </c>
      <c r="BU133" s="132">
        <v>16</v>
      </c>
      <c r="BV133" s="364">
        <f t="shared" si="74"/>
        <v>9.8818876159301698</v>
      </c>
      <c r="BW133" s="343">
        <f t="shared" si="115"/>
        <v>2.5491081237750849E-2</v>
      </c>
      <c r="BX133" s="340">
        <f t="shared" si="90"/>
        <v>2.5491081237750849E-2</v>
      </c>
      <c r="BY133" s="340">
        <f t="shared" si="119"/>
        <v>0.71176470588235285</v>
      </c>
      <c r="BZ133" s="1145">
        <f t="shared" si="120"/>
        <v>0.71306818181818188</v>
      </c>
      <c r="CA133" s="133">
        <v>5040</v>
      </c>
      <c r="CB133" s="114"/>
      <c r="CC133" s="126"/>
      <c r="CD133" s="353">
        <f t="shared" si="135"/>
        <v>0.72531369339879981</v>
      </c>
      <c r="CE133" s="108"/>
      <c r="CF133" s="364"/>
      <c r="CG133" s="134">
        <v>2490</v>
      </c>
      <c r="CH133" s="346">
        <f t="shared" si="77"/>
        <v>67.921440261865797</v>
      </c>
      <c r="CI133" s="117">
        <v>6</v>
      </c>
      <c r="CJ133" s="348">
        <f t="shared" si="136"/>
        <v>1.6366612111292962</v>
      </c>
      <c r="CK133" s="123">
        <v>7.91</v>
      </c>
      <c r="CL133" s="117">
        <v>18.3</v>
      </c>
      <c r="CM133" s="109">
        <v>7</v>
      </c>
      <c r="CN133" s="109">
        <v>3.57</v>
      </c>
      <c r="CO133" s="109">
        <v>16</v>
      </c>
      <c r="CP133" s="131">
        <f t="shared" si="85"/>
        <v>272.23020000000002</v>
      </c>
      <c r="CQ133" s="1145">
        <f t="shared" si="122"/>
        <v>9.4059405940594032E-2</v>
      </c>
      <c r="CR133" s="1372">
        <f t="shared" si="78"/>
        <v>3666</v>
      </c>
      <c r="CS133" s="353">
        <f t="shared" si="137"/>
        <v>5.5253682487725042</v>
      </c>
      <c r="CT133" s="135">
        <v>28</v>
      </c>
      <c r="CU133" s="135"/>
      <c r="CV133" s="340">
        <f t="shared" si="110"/>
        <v>0.35</v>
      </c>
      <c r="CW133" s="135">
        <v>180</v>
      </c>
      <c r="CX133" s="348">
        <f t="shared" si="87"/>
        <v>6.4285714285714288</v>
      </c>
      <c r="CY133" s="334">
        <f t="shared" si="141"/>
        <v>183.30605564648118</v>
      </c>
      <c r="CZ133" s="123">
        <v>8.19</v>
      </c>
      <c r="DA133" s="117">
        <v>12.3</v>
      </c>
      <c r="DB133" s="340">
        <f t="shared" si="123"/>
        <v>0.32786885245901637</v>
      </c>
      <c r="DC133" s="109"/>
      <c r="DD133" s="610">
        <f t="shared" si="142"/>
        <v>9.607235620884758</v>
      </c>
      <c r="DE133" s="353">
        <f t="shared" si="138"/>
        <v>8.1833060556464812</v>
      </c>
      <c r="DF133" s="842">
        <v>8.31</v>
      </c>
      <c r="DG133" s="117">
        <v>10.3</v>
      </c>
      <c r="DH133" s="838">
        <f t="shared" si="145"/>
        <v>30.900000000000002</v>
      </c>
      <c r="DI133" s="338">
        <f t="shared" si="144"/>
        <v>0.16260162601626016</v>
      </c>
      <c r="DJ133" s="1155">
        <f t="shared" si="140"/>
        <v>0.43715846994535512</v>
      </c>
      <c r="DK133" s="1342">
        <f t="shared" si="124"/>
        <v>7.6377523186033827</v>
      </c>
      <c r="DL133" s="1292">
        <f t="shared" si="80"/>
        <v>0.49919999999999998</v>
      </c>
      <c r="DM133" s="1347"/>
      <c r="DN133" s="1350"/>
      <c r="DO133" s="134"/>
      <c r="DP133" s="1148"/>
      <c r="DQ133" s="133"/>
      <c r="DR133" s="134"/>
      <c r="DS133" s="770"/>
      <c r="DT133" s="137">
        <v>5187</v>
      </c>
      <c r="DU133" s="343">
        <v>7.59</v>
      </c>
      <c r="DV133" s="123">
        <v>8.3800000000000008</v>
      </c>
      <c r="DW133" s="127">
        <v>3660</v>
      </c>
      <c r="DX133" s="117">
        <v>9.1999999999999993</v>
      </c>
      <c r="DY133" s="135">
        <v>22.3</v>
      </c>
      <c r="DZ133" s="671">
        <v>29</v>
      </c>
      <c r="EA133" s="632">
        <v>0.32</v>
      </c>
      <c r="EB133" s="665">
        <v>0.02</v>
      </c>
      <c r="EC133" s="1483">
        <v>3.6</v>
      </c>
      <c r="ED133" s="141">
        <v>4</v>
      </c>
      <c r="EE133" s="667">
        <v>6.2</v>
      </c>
      <c r="EF133" s="139">
        <v>0.08</v>
      </c>
      <c r="EG133" s="665">
        <v>0.02</v>
      </c>
      <c r="EH133" s="140">
        <v>5</v>
      </c>
      <c r="EI133" s="1118"/>
      <c r="EJ133" s="1118"/>
      <c r="EK133" s="142">
        <v>8</v>
      </c>
      <c r="EL133" s="353">
        <f t="shared" si="125"/>
        <v>11.199196072013093</v>
      </c>
      <c r="EM133" s="354">
        <f t="shared" si="128"/>
        <v>0.86931818181818188</v>
      </c>
      <c r="EN133" s="354">
        <f t="shared" si="116"/>
        <v>0.91147280666931318</v>
      </c>
      <c r="EO133" s="355">
        <f t="shared" si="108"/>
        <v>0.97538461538461541</v>
      </c>
      <c r="EP133" s="339">
        <f t="shared" si="126"/>
        <v>0.76470588235294112</v>
      </c>
      <c r="EQ133" s="1227"/>
    </row>
    <row r="134" spans="1:147" s="143" customFormat="1" ht="15" customHeight="1" x14ac:dyDescent="0.15">
      <c r="A134" s="105">
        <v>43958</v>
      </c>
      <c r="B134" s="335">
        <f>企业!B438</f>
        <v>4627</v>
      </c>
      <c r="C134" s="868">
        <v>7.14</v>
      </c>
      <c r="D134" s="652"/>
      <c r="E134" s="353"/>
      <c r="F134" s="928"/>
      <c r="G134" s="653"/>
      <c r="H134" s="136"/>
      <c r="I134" s="111"/>
      <c r="J134" s="144"/>
      <c r="K134" s="625"/>
      <c r="L134" s="113"/>
      <c r="M134" s="831"/>
      <c r="N134" s="826"/>
      <c r="O134" s="114"/>
      <c r="P134" s="392"/>
      <c r="Q134" s="114"/>
      <c r="R134" s="683">
        <v>5.2</v>
      </c>
      <c r="S134" s="339">
        <f t="shared" si="113"/>
        <v>0.8</v>
      </c>
      <c r="T134" s="759">
        <v>4627</v>
      </c>
      <c r="U134" s="111">
        <v>7.54</v>
      </c>
      <c r="V134" s="112">
        <v>4040</v>
      </c>
      <c r="W134" s="115">
        <v>71.3</v>
      </c>
      <c r="X134" s="109">
        <v>242.2</v>
      </c>
      <c r="Y134" s="809">
        <v>14.1</v>
      </c>
      <c r="Z134" s="1238"/>
      <c r="AA134" s="116">
        <v>18.8</v>
      </c>
      <c r="AB134" s="117">
        <v>2.27</v>
      </c>
      <c r="AC134" s="109">
        <v>95</v>
      </c>
      <c r="AD134" s="118"/>
      <c r="AE134" s="114">
        <v>128</v>
      </c>
      <c r="AF134" s="801">
        <v>3.61</v>
      </c>
      <c r="AG134" s="344">
        <f t="shared" si="127"/>
        <v>0.55538461538461537</v>
      </c>
      <c r="AH134" s="344">
        <f t="shared" si="111"/>
        <v>0.30846666666666667</v>
      </c>
      <c r="AI134" s="741">
        <f t="shared" si="112"/>
        <v>0.14942125333333334</v>
      </c>
      <c r="AJ134" s="1140"/>
      <c r="AK134" s="138"/>
      <c r="AL134" s="122"/>
      <c r="AM134" s="122"/>
      <c r="AN134" s="120"/>
      <c r="AO134" s="353">
        <f t="shared" si="129"/>
        <v>3.0931489085800736</v>
      </c>
      <c r="AP134" s="138">
        <v>7.87</v>
      </c>
      <c r="AQ134" s="121"/>
      <c r="AR134" s="353">
        <f t="shared" si="130"/>
        <v>0.81046034147395718</v>
      </c>
      <c r="AS134" s="776"/>
      <c r="AT134" s="353">
        <f t="shared" si="131"/>
        <v>1.6209206829479144</v>
      </c>
      <c r="AU134" s="117">
        <v>27.4</v>
      </c>
      <c r="AV134" s="111">
        <v>7.71</v>
      </c>
      <c r="AW134" s="118"/>
      <c r="AX134" s="118"/>
      <c r="AY134" s="340"/>
      <c r="AZ134" s="124">
        <v>0.59</v>
      </c>
      <c r="BA134" s="608"/>
      <c r="BB134" s="360">
        <f t="shared" si="132"/>
        <v>0.60784525610546791</v>
      </c>
      <c r="BC134" s="1516"/>
      <c r="BD134" s="1529">
        <v>4030</v>
      </c>
      <c r="BE134" s="1530">
        <f t="shared" si="103"/>
        <v>464.22952236870543</v>
      </c>
      <c r="BF134" s="1538">
        <f t="shared" si="82"/>
        <v>24.693059700463053</v>
      </c>
      <c r="BG134" s="1524"/>
      <c r="BH134" s="653">
        <f t="shared" si="133"/>
        <v>1.0130754268424464</v>
      </c>
      <c r="BI134" s="353">
        <f t="shared" si="134"/>
        <v>0.68402852820401994</v>
      </c>
      <c r="BJ134" s="123">
        <v>7.94</v>
      </c>
      <c r="BK134" s="118">
        <v>4180</v>
      </c>
      <c r="BL134" s="117">
        <v>20.100000000000001</v>
      </c>
      <c r="BM134" s="784">
        <f t="shared" si="83"/>
        <v>60.300000000000004</v>
      </c>
      <c r="BN134" s="117">
        <v>5.7</v>
      </c>
      <c r="BO134" s="117"/>
      <c r="BP134" s="117"/>
      <c r="BQ134" s="1220"/>
      <c r="BR134" s="131"/>
      <c r="BS134" s="131"/>
      <c r="BT134" s="131">
        <v>8</v>
      </c>
      <c r="BU134" s="132">
        <v>32</v>
      </c>
      <c r="BV134" s="364">
        <f t="shared" ref="BV134:BV197" si="146">AO134+AR134+AT134+BB134+BH134+BI134</f>
        <v>7.8294791441538791</v>
      </c>
      <c r="BW134" s="343">
        <f t="shared" si="115"/>
        <v>3.0934369392994175E-2</v>
      </c>
      <c r="BX134" s="340">
        <f t="shared" si="90"/>
        <v>3.0934369392994175E-2</v>
      </c>
      <c r="BY134" s="340">
        <f t="shared" si="119"/>
        <v>0.69680851063829785</v>
      </c>
      <c r="BZ134" s="1145">
        <f t="shared" si="120"/>
        <v>0.71809256661991583</v>
      </c>
      <c r="CA134" s="133">
        <v>5040</v>
      </c>
      <c r="CB134" s="114"/>
      <c r="CC134" s="126"/>
      <c r="CD134" s="353">
        <f t="shared" si="135"/>
        <v>0.57467041279446729</v>
      </c>
      <c r="CE134" s="108"/>
      <c r="CF134" s="364"/>
      <c r="CG134" s="134">
        <v>2490</v>
      </c>
      <c r="CH134" s="346">
        <f t="shared" si="77"/>
        <v>53.814566673870758</v>
      </c>
      <c r="CI134" s="117">
        <v>6</v>
      </c>
      <c r="CJ134" s="348">
        <f t="shared" si="136"/>
        <v>1.2967365463583316</v>
      </c>
      <c r="CK134" s="123">
        <v>7.69</v>
      </c>
      <c r="CL134" s="117">
        <v>19.100000000000001</v>
      </c>
      <c r="CM134" s="109">
        <v>7</v>
      </c>
      <c r="CN134" s="109">
        <v>3.48</v>
      </c>
      <c r="CO134" s="109">
        <v>32</v>
      </c>
      <c r="CP134" s="131">
        <f t="shared" si="85"/>
        <v>273.50799999999998</v>
      </c>
      <c r="CQ134" s="1145">
        <f t="shared" si="122"/>
        <v>4.9751243781094523E-2</v>
      </c>
      <c r="CR134" s="1372">
        <f t="shared" si="78"/>
        <v>4627</v>
      </c>
      <c r="CS134" s="353">
        <f t="shared" si="137"/>
        <v>4.3777825805057269</v>
      </c>
      <c r="CT134" s="135">
        <v>27</v>
      </c>
      <c r="CU134" s="135"/>
      <c r="CV134" s="340">
        <f t="shared" si="110"/>
        <v>0.33750000000000002</v>
      </c>
      <c r="CW134" s="135">
        <v>170</v>
      </c>
      <c r="CX134" s="348">
        <f t="shared" si="87"/>
        <v>6.2962962962962967</v>
      </c>
      <c r="CY134" s="334">
        <f t="shared" si="141"/>
        <v>140.0475470066998</v>
      </c>
      <c r="CZ134" s="123">
        <v>7.99</v>
      </c>
      <c r="DA134" s="117">
        <v>11.9</v>
      </c>
      <c r="DB134" s="340">
        <f t="shared" si="123"/>
        <v>0.37696335078534032</v>
      </c>
      <c r="DC134" s="109"/>
      <c r="DD134" s="610">
        <f t="shared" si="142"/>
        <v>6.1166818224449591</v>
      </c>
      <c r="DE134" s="353">
        <f t="shared" si="138"/>
        <v>6.4836827317916574</v>
      </c>
      <c r="DF134" s="842">
        <v>8.32</v>
      </c>
      <c r="DG134" s="117">
        <v>11.3</v>
      </c>
      <c r="DH134" s="838">
        <f t="shared" si="145"/>
        <v>33.900000000000006</v>
      </c>
      <c r="DI134" s="338">
        <f t="shared" si="144"/>
        <v>5.0420168067226823E-2</v>
      </c>
      <c r="DJ134" s="1155">
        <f t="shared" si="140"/>
        <v>0.40837696335078533</v>
      </c>
      <c r="DK134" s="1342">
        <f t="shared" si="124"/>
        <v>5.984937906269221</v>
      </c>
      <c r="DL134" s="1292">
        <f t="shared" si="80"/>
        <v>0.49919999999999998</v>
      </c>
      <c r="DM134" s="1347"/>
      <c r="DN134" s="1350"/>
      <c r="DO134" s="134"/>
      <c r="DP134" s="1148"/>
      <c r="DQ134" s="133"/>
      <c r="DR134" s="134"/>
      <c r="DS134" s="770"/>
      <c r="DT134" s="137">
        <v>4876</v>
      </c>
      <c r="DU134" s="343">
        <v>7.57</v>
      </c>
      <c r="DV134" s="123">
        <v>8.2799999999999994</v>
      </c>
      <c r="DW134" s="127">
        <v>3770</v>
      </c>
      <c r="DX134" s="117">
        <v>10.9</v>
      </c>
      <c r="DY134" s="135">
        <v>26.5</v>
      </c>
      <c r="DZ134" s="671">
        <v>28</v>
      </c>
      <c r="EA134" s="632">
        <v>0.34</v>
      </c>
      <c r="EB134" s="665">
        <v>0.02</v>
      </c>
      <c r="EC134" s="1483"/>
      <c r="ED134" s="141">
        <v>4.5</v>
      </c>
      <c r="EE134" s="667">
        <v>5.3</v>
      </c>
      <c r="EF134" s="139">
        <v>0.06</v>
      </c>
      <c r="EG134" s="665">
        <v>0.02</v>
      </c>
      <c r="EH134" s="140">
        <v>4</v>
      </c>
      <c r="EI134" s="1118"/>
      <c r="EJ134" s="1118"/>
      <c r="EK134" s="142">
        <v>16</v>
      </c>
      <c r="EL134" s="353">
        <f t="shared" si="125"/>
        <v>8.8775106116274038</v>
      </c>
      <c r="EM134" s="354">
        <f t="shared" si="128"/>
        <v>0.84712482468443195</v>
      </c>
      <c r="EN134" s="354">
        <f t="shared" si="116"/>
        <v>0.89058629232039632</v>
      </c>
      <c r="EO134" s="355">
        <f t="shared" si="108"/>
        <v>0.975886524822695</v>
      </c>
      <c r="EP134" s="339">
        <f t="shared" si="126"/>
        <v>0.7606382978723405</v>
      </c>
      <c r="EQ134" s="1227"/>
    </row>
    <row r="135" spans="1:147" s="143" customFormat="1" ht="15" customHeight="1" x14ac:dyDescent="0.15">
      <c r="A135" s="105">
        <v>43959</v>
      </c>
      <c r="B135" s="335">
        <f>企业!B439</f>
        <v>5139</v>
      </c>
      <c r="C135" s="868">
        <v>7.15</v>
      </c>
      <c r="D135" s="652"/>
      <c r="E135" s="353"/>
      <c r="F135" s="928"/>
      <c r="G135" s="653"/>
      <c r="H135" s="136"/>
      <c r="I135" s="111"/>
      <c r="J135" s="144"/>
      <c r="K135" s="625"/>
      <c r="L135" s="113"/>
      <c r="M135" s="831"/>
      <c r="N135" s="826"/>
      <c r="O135" s="114"/>
      <c r="P135" s="392"/>
      <c r="Q135" s="114"/>
      <c r="R135" s="683">
        <v>5.2</v>
      </c>
      <c r="S135" s="339">
        <f t="shared" si="113"/>
        <v>0.8</v>
      </c>
      <c r="T135" s="759">
        <v>5139</v>
      </c>
      <c r="U135" s="111">
        <v>7.49</v>
      </c>
      <c r="V135" s="112">
        <v>4120</v>
      </c>
      <c r="W135" s="115">
        <v>97.1</v>
      </c>
      <c r="X135" s="109">
        <v>325.39999999999998</v>
      </c>
      <c r="Y135" s="809">
        <v>14.2</v>
      </c>
      <c r="Z135" s="1238"/>
      <c r="AA135" s="116">
        <v>19.7</v>
      </c>
      <c r="AB135" s="117">
        <v>2.21</v>
      </c>
      <c r="AC135" s="109">
        <v>111</v>
      </c>
      <c r="AD135" s="118"/>
      <c r="AE135" s="114">
        <v>64</v>
      </c>
      <c r="AF135" s="801">
        <v>4.5</v>
      </c>
      <c r="AG135" s="344">
        <f t="shared" si="127"/>
        <v>0.69230769230769229</v>
      </c>
      <c r="AH135" s="344">
        <f t="shared" ref="AH135:AH164" si="147">T135/15000</f>
        <v>0.34260000000000002</v>
      </c>
      <c r="AI135" s="741">
        <f t="shared" ref="AI135:AI164" si="148">T135*X135/1000/7500</f>
        <v>0.22296407999999998</v>
      </c>
      <c r="AJ135" s="1140"/>
      <c r="AK135" s="138"/>
      <c r="AL135" s="122"/>
      <c r="AM135" s="122"/>
      <c r="AN135" s="120"/>
      <c r="AO135" s="353">
        <f t="shared" si="129"/>
        <v>2.7849776221054681</v>
      </c>
      <c r="AP135" s="138">
        <v>7.65</v>
      </c>
      <c r="AQ135" s="121"/>
      <c r="AR135" s="353">
        <f t="shared" si="130"/>
        <v>0.72971395213076473</v>
      </c>
      <c r="AS135" s="776">
        <v>5.35</v>
      </c>
      <c r="AT135" s="353">
        <f t="shared" si="131"/>
        <v>1.4594279042615295</v>
      </c>
      <c r="AU135" s="117">
        <v>27.5</v>
      </c>
      <c r="AV135" s="111">
        <v>7.73</v>
      </c>
      <c r="AW135" s="118"/>
      <c r="AX135" s="118"/>
      <c r="AY135" s="340"/>
      <c r="AZ135" s="124">
        <v>0.64</v>
      </c>
      <c r="BA135" s="608"/>
      <c r="BB135" s="360">
        <f t="shared" si="132"/>
        <v>0.54728546409807355</v>
      </c>
      <c r="BC135" s="1516"/>
      <c r="BD135" s="1529">
        <v>3896</v>
      </c>
      <c r="BE135" s="1530">
        <f t="shared" si="103"/>
        <v>404.08017123954079</v>
      </c>
      <c r="BF135" s="1538">
        <f t="shared" si="82"/>
        <v>20.511683819266029</v>
      </c>
      <c r="BG135" s="1524">
        <v>5.6</v>
      </c>
      <c r="BH135" s="653">
        <f t="shared" si="133"/>
        <v>0.91214244016345591</v>
      </c>
      <c r="BI135" s="353">
        <f t="shared" si="134"/>
        <v>0.61587857559836545</v>
      </c>
      <c r="BJ135" s="123">
        <v>7.92</v>
      </c>
      <c r="BK135" s="118">
        <v>4070</v>
      </c>
      <c r="BL135" s="117">
        <v>21.1</v>
      </c>
      <c r="BM135" s="784">
        <f t="shared" si="83"/>
        <v>63.300000000000004</v>
      </c>
      <c r="BN135" s="117">
        <v>6</v>
      </c>
      <c r="BO135" s="117">
        <v>1.25</v>
      </c>
      <c r="BP135" s="117">
        <v>5.6</v>
      </c>
      <c r="BQ135" s="1220"/>
      <c r="BR135" s="131"/>
      <c r="BS135" s="131"/>
      <c r="BT135" s="131">
        <v>7</v>
      </c>
      <c r="BU135" s="132">
        <v>16</v>
      </c>
      <c r="BV135" s="364">
        <f t="shared" si="146"/>
        <v>7.0494259583576575</v>
      </c>
      <c r="BW135" s="343">
        <f t="shared" si="115"/>
        <v>4.6159786899274018E-2</v>
      </c>
      <c r="BX135" s="340">
        <f t="shared" si="90"/>
        <v>4.6159786899274018E-2</v>
      </c>
      <c r="BY135" s="340">
        <f t="shared" si="119"/>
        <v>0.69543147208121825</v>
      </c>
      <c r="BZ135" s="1145">
        <f t="shared" si="120"/>
        <v>0.78269824922760045</v>
      </c>
      <c r="CA135" s="133">
        <v>5040</v>
      </c>
      <c r="CB135" s="114"/>
      <c r="CC135" s="126"/>
      <c r="CD135" s="353">
        <f t="shared" si="135"/>
        <v>0.51741583965752092</v>
      </c>
      <c r="CE135" s="108"/>
      <c r="CF135" s="364"/>
      <c r="CG135" s="134">
        <v>2283</v>
      </c>
      <c r="CH135" s="346">
        <f t="shared" ref="CH135:CH198" si="149">1000*CG135*10%/T135</f>
        <v>44.42498540572096</v>
      </c>
      <c r="CI135" s="117">
        <v>6</v>
      </c>
      <c r="CJ135" s="348">
        <f t="shared" si="136"/>
        <v>1.1675423234092235</v>
      </c>
      <c r="CK135" s="123">
        <v>7.7</v>
      </c>
      <c r="CL135" s="117">
        <v>19.600000000000001</v>
      </c>
      <c r="CM135" s="109">
        <v>6</v>
      </c>
      <c r="CN135" s="109">
        <v>4</v>
      </c>
      <c r="CO135" s="109">
        <v>16</v>
      </c>
      <c r="CP135" s="131">
        <f t="shared" si="85"/>
        <v>262.56450000000001</v>
      </c>
      <c r="CQ135" s="1145">
        <f t="shared" si="122"/>
        <v>7.1090047393364886E-2</v>
      </c>
      <c r="CR135" s="1372">
        <f t="shared" ref="CR135:CR198" si="150">B135</f>
        <v>5139</v>
      </c>
      <c r="CS135" s="353">
        <f t="shared" si="137"/>
        <v>3.9416228838295386</v>
      </c>
      <c r="CT135" s="135">
        <v>27</v>
      </c>
      <c r="CU135" s="135"/>
      <c r="CV135" s="340">
        <f t="shared" si="110"/>
        <v>0.33750000000000002</v>
      </c>
      <c r="CW135" s="135">
        <v>170</v>
      </c>
      <c r="CX135" s="348">
        <f t="shared" si="87"/>
        <v>6.2962962962962967</v>
      </c>
      <c r="CY135" s="334">
        <f t="shared" si="141"/>
        <v>126.09457092819615</v>
      </c>
      <c r="CZ135" s="123">
        <v>8.02</v>
      </c>
      <c r="DA135" s="117">
        <v>11.1</v>
      </c>
      <c r="DB135" s="340">
        <f t="shared" si="123"/>
        <v>0.43367346938775514</v>
      </c>
      <c r="DC135" s="109"/>
      <c r="DD135" s="610">
        <f t="shared" si="142"/>
        <v>4.6649859758859087</v>
      </c>
      <c r="DE135" s="353">
        <f t="shared" si="138"/>
        <v>5.8377116170461179</v>
      </c>
      <c r="DF135" s="842">
        <v>8.31</v>
      </c>
      <c r="DG135" s="117">
        <v>8.1999999999999993</v>
      </c>
      <c r="DH135" s="838">
        <f t="shared" si="145"/>
        <v>24.599999999999998</v>
      </c>
      <c r="DI135" s="338">
        <f t="shared" si="144"/>
        <v>0.26126126126126126</v>
      </c>
      <c r="DJ135" s="1155">
        <f t="shared" si="140"/>
        <v>0.58163265306122458</v>
      </c>
      <c r="DK135" s="1342">
        <f t="shared" si="124"/>
        <v>3.6869757581343894</v>
      </c>
      <c r="DL135" s="1292">
        <f t="shared" ref="DL135:DL198" si="151">312/(15000/24)</f>
        <v>0.49919999999999998</v>
      </c>
      <c r="DM135" s="1347"/>
      <c r="DN135" s="1350"/>
      <c r="DO135" s="134"/>
      <c r="DP135" s="1148"/>
      <c r="DQ135" s="133"/>
      <c r="DR135" s="134"/>
      <c r="DS135" s="770"/>
      <c r="DT135" s="137">
        <v>5543</v>
      </c>
      <c r="DU135" s="343">
        <v>7.63</v>
      </c>
      <c r="DV135" s="123">
        <v>8.32</v>
      </c>
      <c r="DW135" s="127">
        <v>3670</v>
      </c>
      <c r="DX135" s="117">
        <v>11.7</v>
      </c>
      <c r="DY135" s="135">
        <v>30.2</v>
      </c>
      <c r="DZ135" s="671">
        <v>32</v>
      </c>
      <c r="EA135" s="632">
        <v>0.37</v>
      </c>
      <c r="EB135" s="665">
        <v>0.02</v>
      </c>
      <c r="EC135" s="1483">
        <v>4.3</v>
      </c>
      <c r="ED135" s="141">
        <v>4.8</v>
      </c>
      <c r="EE135" s="667">
        <v>6</v>
      </c>
      <c r="EF135" s="139">
        <v>0.06</v>
      </c>
      <c r="EG135" s="665">
        <v>0.02</v>
      </c>
      <c r="EH135" s="140">
        <v>3</v>
      </c>
      <c r="EI135" s="1118"/>
      <c r="EJ135" s="1118"/>
      <c r="EK135" s="142">
        <v>2</v>
      </c>
      <c r="EL135" s="353">
        <f t="shared" si="125"/>
        <v>7.9951140688849982</v>
      </c>
      <c r="EM135" s="354">
        <f t="shared" si="128"/>
        <v>0.87950566426364574</v>
      </c>
      <c r="EN135" s="354">
        <f t="shared" si="116"/>
        <v>0.9071911493546404</v>
      </c>
      <c r="EO135" s="355">
        <f t="shared" si="108"/>
        <v>0.97394366197183102</v>
      </c>
      <c r="EP135" s="339">
        <f t="shared" si="126"/>
        <v>0.75634517766497456</v>
      </c>
      <c r="EQ135" s="1227"/>
    </row>
    <row r="136" spans="1:147" s="143" customFormat="1" ht="15" customHeight="1" x14ac:dyDescent="0.15">
      <c r="A136" s="105">
        <v>43960</v>
      </c>
      <c r="B136" s="335">
        <f>企业!B440</f>
        <v>4447</v>
      </c>
      <c r="C136" s="868">
        <v>7.27</v>
      </c>
      <c r="D136" s="652"/>
      <c r="E136" s="353"/>
      <c r="F136" s="928"/>
      <c r="G136" s="653"/>
      <c r="H136" s="136"/>
      <c r="I136" s="111">
        <v>6.96</v>
      </c>
      <c r="J136" s="144">
        <v>52300</v>
      </c>
      <c r="K136" s="625">
        <v>815.7</v>
      </c>
      <c r="L136" s="113"/>
      <c r="M136" s="831">
        <v>1776.5</v>
      </c>
      <c r="N136" s="826">
        <v>2221</v>
      </c>
      <c r="O136" s="114"/>
      <c r="P136" s="392">
        <v>19034.099999999999</v>
      </c>
      <c r="Q136" s="114"/>
      <c r="R136" s="683">
        <v>5.2</v>
      </c>
      <c r="S136" s="339">
        <f t="shared" si="113"/>
        <v>0.8</v>
      </c>
      <c r="T136" s="759">
        <v>4447</v>
      </c>
      <c r="U136" s="111">
        <v>7.66</v>
      </c>
      <c r="V136" s="112">
        <v>4090</v>
      </c>
      <c r="W136" s="115">
        <v>72.2</v>
      </c>
      <c r="X136" s="109">
        <v>281.7</v>
      </c>
      <c r="Y136" s="809">
        <v>9.49</v>
      </c>
      <c r="Z136" s="1238"/>
      <c r="AA136" s="116">
        <v>13.7</v>
      </c>
      <c r="AB136" s="117">
        <v>1.53</v>
      </c>
      <c r="AC136" s="109">
        <v>88</v>
      </c>
      <c r="AD136" s="118"/>
      <c r="AE136" s="114">
        <v>32</v>
      </c>
      <c r="AF136" s="801">
        <v>4.74</v>
      </c>
      <c r="AG136" s="344">
        <f t="shared" si="127"/>
        <v>0.72923076923076924</v>
      </c>
      <c r="AH136" s="344">
        <f t="shared" si="147"/>
        <v>0.29646666666666666</v>
      </c>
      <c r="AI136" s="741">
        <f t="shared" si="148"/>
        <v>0.16702931999999998</v>
      </c>
      <c r="AJ136" s="1140"/>
      <c r="AK136" s="138"/>
      <c r="AL136" s="122"/>
      <c r="AM136" s="122"/>
      <c r="AN136" s="120"/>
      <c r="AO136" s="353">
        <f t="shared" si="129"/>
        <v>3.2183494490667868</v>
      </c>
      <c r="AP136" s="138">
        <v>7.68</v>
      </c>
      <c r="AQ136" s="121"/>
      <c r="AR136" s="353">
        <f t="shared" si="130"/>
        <v>0.84326512255453112</v>
      </c>
      <c r="AS136" s="776"/>
      <c r="AT136" s="353">
        <f t="shared" si="131"/>
        <v>1.6865302451090622</v>
      </c>
      <c r="AU136" s="117">
        <v>27</v>
      </c>
      <c r="AV136" s="111">
        <v>7.66</v>
      </c>
      <c r="AW136" s="118"/>
      <c r="AX136" s="118"/>
      <c r="AY136" s="340"/>
      <c r="AZ136" s="124">
        <v>0.66</v>
      </c>
      <c r="BA136" s="608"/>
      <c r="BB136" s="360">
        <f t="shared" si="132"/>
        <v>0.63244884191589834</v>
      </c>
      <c r="BC136" s="1516"/>
      <c r="BD136" s="1529">
        <v>3579</v>
      </c>
      <c r="BE136" s="1530">
        <f t="shared" si="103"/>
        <v>428.96492017090173</v>
      </c>
      <c r="BF136" s="1538">
        <f t="shared" ref="BF136:BF199" si="152">BE136/AA136</f>
        <v>31.311308041671662</v>
      </c>
      <c r="BG136" s="1524"/>
      <c r="BH136" s="653">
        <f t="shared" si="133"/>
        <v>1.054081403193164</v>
      </c>
      <c r="BI136" s="353">
        <f t="shared" si="134"/>
        <v>0.71171576343602427</v>
      </c>
      <c r="BJ136" s="123">
        <v>7.87</v>
      </c>
      <c r="BK136" s="118">
        <v>4570</v>
      </c>
      <c r="BL136" s="117">
        <v>23.1</v>
      </c>
      <c r="BM136" s="784">
        <f t="shared" ref="BM136:BM199" si="153">BL136*3</f>
        <v>69.300000000000011</v>
      </c>
      <c r="BN136" s="117">
        <v>5.5</v>
      </c>
      <c r="BO136" s="117">
        <v>0.4</v>
      </c>
      <c r="BP136" s="117"/>
      <c r="BQ136" s="1220"/>
      <c r="BR136" s="131"/>
      <c r="BS136" s="131"/>
      <c r="BT136" s="131">
        <v>8</v>
      </c>
      <c r="BU136" s="132">
        <v>16</v>
      </c>
      <c r="BV136" s="364">
        <f t="shared" si="146"/>
        <v>8.146390825275466</v>
      </c>
      <c r="BW136" s="343">
        <f t="shared" si="115"/>
        <v>3.4579730587683224E-2</v>
      </c>
      <c r="BX136" s="340">
        <f t="shared" si="90"/>
        <v>3.4579730587683224E-2</v>
      </c>
      <c r="BY136" s="340">
        <f t="shared" si="119"/>
        <v>0.5985401459854014</v>
      </c>
      <c r="BZ136" s="1145">
        <f t="shared" si="120"/>
        <v>0.68005540166204992</v>
      </c>
      <c r="CA136" s="133">
        <v>5040</v>
      </c>
      <c r="CB136" s="114"/>
      <c r="CC136" s="126"/>
      <c r="CD136" s="353">
        <f t="shared" si="135"/>
        <v>0.59793118956599955</v>
      </c>
      <c r="CE136" s="108"/>
      <c r="CF136" s="364"/>
      <c r="CG136" s="134">
        <v>2490</v>
      </c>
      <c r="CH136" s="346">
        <f t="shared" si="149"/>
        <v>55.992804137620865</v>
      </c>
      <c r="CI136" s="117">
        <v>6</v>
      </c>
      <c r="CJ136" s="348">
        <f t="shared" si="136"/>
        <v>1.3492241960872497</v>
      </c>
      <c r="CK136" s="123">
        <v>7.68</v>
      </c>
      <c r="CL136" s="117">
        <v>21.4</v>
      </c>
      <c r="CM136" s="109">
        <v>8</v>
      </c>
      <c r="CN136" s="109">
        <v>3.75</v>
      </c>
      <c r="CO136" s="109">
        <v>16</v>
      </c>
      <c r="CP136" s="131">
        <f t="shared" ref="CP136:CP199" si="154">(CF136+BT136-CM136+CH136+CJ136+(BL136-CL136)*3)*T136/1000</f>
        <v>277.67970000000003</v>
      </c>
      <c r="CQ136" s="1145">
        <f t="shared" si="122"/>
        <v>7.3593073593073766E-2</v>
      </c>
      <c r="CR136" s="1372">
        <f t="shared" si="150"/>
        <v>4447</v>
      </c>
      <c r="CS136" s="353">
        <f t="shared" si="137"/>
        <v>4.5549808859905552</v>
      </c>
      <c r="CT136" s="135">
        <v>36</v>
      </c>
      <c r="CU136" s="135"/>
      <c r="CV136" s="340">
        <f t="shared" si="110"/>
        <v>0.45</v>
      </c>
      <c r="CW136" s="135">
        <v>250</v>
      </c>
      <c r="CX136" s="348">
        <f t="shared" si="87"/>
        <v>6.9444444444444446</v>
      </c>
      <c r="CY136" s="334">
        <f t="shared" si="141"/>
        <v>194.28828423656398</v>
      </c>
      <c r="CZ136" s="123">
        <v>7.99</v>
      </c>
      <c r="DA136" s="117">
        <v>12.7</v>
      </c>
      <c r="DB136" s="340">
        <f t="shared" si="123"/>
        <v>0.40654205607476634</v>
      </c>
      <c r="DC136" s="109"/>
      <c r="DD136" s="610">
        <f t="shared" si="142"/>
        <v>7.0226373251125569</v>
      </c>
      <c r="DE136" s="353">
        <f t="shared" si="138"/>
        <v>6.746120980436249</v>
      </c>
      <c r="DF136" s="842">
        <v>8.31</v>
      </c>
      <c r="DG136" s="117">
        <v>12.9</v>
      </c>
      <c r="DH136" s="838">
        <f t="shared" si="145"/>
        <v>38.700000000000003</v>
      </c>
      <c r="DI136" s="338">
        <f t="shared" si="144"/>
        <v>-1.5748031496063186E-2</v>
      </c>
      <c r="DJ136" s="1155">
        <f t="shared" si="140"/>
        <v>0.39719626168224298</v>
      </c>
      <c r="DK136" s="1342">
        <f t="shared" si="124"/>
        <v>7.6191484014338835</v>
      </c>
      <c r="DL136" s="1292">
        <f t="shared" si="151"/>
        <v>0.49919999999999998</v>
      </c>
      <c r="DM136" s="1347"/>
      <c r="DN136" s="1350"/>
      <c r="DO136" s="134"/>
      <c r="DP136" s="1148"/>
      <c r="DQ136" s="133"/>
      <c r="DR136" s="134"/>
      <c r="DS136" s="770"/>
      <c r="DT136" s="137">
        <v>5668</v>
      </c>
      <c r="DU136" s="343">
        <v>7.63</v>
      </c>
      <c r="DV136" s="123">
        <v>8.33</v>
      </c>
      <c r="DW136" s="127">
        <v>4020</v>
      </c>
      <c r="DX136" s="117">
        <v>12.1</v>
      </c>
      <c r="DY136" s="135">
        <v>20.6</v>
      </c>
      <c r="DZ136" s="671">
        <v>32</v>
      </c>
      <c r="EA136" s="632">
        <v>0.34</v>
      </c>
      <c r="EB136" s="665">
        <v>0.02</v>
      </c>
      <c r="EC136" s="1483"/>
      <c r="ED136" s="141">
        <v>5.8</v>
      </c>
      <c r="EE136" s="667">
        <v>6.2</v>
      </c>
      <c r="EF136" s="139">
        <v>0.06</v>
      </c>
      <c r="EG136" s="665">
        <v>0.02</v>
      </c>
      <c r="EH136" s="140">
        <v>4</v>
      </c>
      <c r="EI136" s="1118"/>
      <c r="EJ136" s="1118"/>
      <c r="EK136" s="142">
        <v>2</v>
      </c>
      <c r="EL136" s="353">
        <f t="shared" si="125"/>
        <v>9.2360012592759144</v>
      </c>
      <c r="EM136" s="354">
        <f t="shared" si="128"/>
        <v>0.83240997229916902</v>
      </c>
      <c r="EN136" s="354">
        <f t="shared" si="116"/>
        <v>0.92687255946041891</v>
      </c>
      <c r="EO136" s="355">
        <f t="shared" si="108"/>
        <v>0.96417281348788197</v>
      </c>
      <c r="EP136" s="339">
        <f t="shared" si="126"/>
        <v>0.57664233576642343</v>
      </c>
      <c r="EQ136" s="1227"/>
    </row>
    <row r="137" spans="1:147" s="188" customFormat="1" ht="15" customHeight="1" x14ac:dyDescent="0.15">
      <c r="A137" s="146">
        <v>43961</v>
      </c>
      <c r="B137" s="147">
        <f>企业!B441</f>
        <v>4734</v>
      </c>
      <c r="C137" s="869">
        <v>7.48</v>
      </c>
      <c r="D137" s="149"/>
      <c r="E137" s="150"/>
      <c r="F137" s="929"/>
      <c r="G137" s="651"/>
      <c r="H137" s="152"/>
      <c r="I137" s="153"/>
      <c r="J137" s="154"/>
      <c r="K137" s="626"/>
      <c r="L137" s="155"/>
      <c r="M137" s="832"/>
      <c r="N137" s="827"/>
      <c r="O137" s="156"/>
      <c r="P137" s="393"/>
      <c r="Q137" s="156"/>
      <c r="R137" s="684">
        <v>5.2</v>
      </c>
      <c r="S137" s="169">
        <f t="shared" si="113"/>
        <v>0.8</v>
      </c>
      <c r="T137" s="760">
        <v>4734</v>
      </c>
      <c r="U137" s="153">
        <v>7.88</v>
      </c>
      <c r="V137" s="158">
        <v>3880</v>
      </c>
      <c r="W137" s="159">
        <v>60.8</v>
      </c>
      <c r="X137" s="151">
        <v>242</v>
      </c>
      <c r="Y137" s="811">
        <v>8.9700000000000006</v>
      </c>
      <c r="Z137" s="1239"/>
      <c r="AA137" s="160">
        <v>13.5</v>
      </c>
      <c r="AB137" s="161">
        <v>2.08</v>
      </c>
      <c r="AC137" s="151">
        <v>87</v>
      </c>
      <c r="AD137" s="162"/>
      <c r="AE137" s="156">
        <v>32</v>
      </c>
      <c r="AF137" s="802">
        <v>4.88</v>
      </c>
      <c r="AG137" s="327">
        <f t="shared" si="127"/>
        <v>0.75076923076923074</v>
      </c>
      <c r="AH137" s="327">
        <f t="shared" si="147"/>
        <v>0.31559999999999999</v>
      </c>
      <c r="AI137" s="660">
        <f t="shared" si="148"/>
        <v>0.15275039999999998</v>
      </c>
      <c r="AJ137" s="1141"/>
      <c r="AK137" s="148"/>
      <c r="AL137" s="167"/>
      <c r="AM137" s="167"/>
      <c r="AN137" s="165"/>
      <c r="AO137" s="150">
        <f t="shared" si="129"/>
        <v>3.0232361639205747</v>
      </c>
      <c r="AP137" s="148">
        <v>7.78</v>
      </c>
      <c r="AQ137" s="166"/>
      <c r="AR137" s="150">
        <f t="shared" si="130"/>
        <v>0.79214195183776936</v>
      </c>
      <c r="AS137" s="778"/>
      <c r="AT137" s="150">
        <f t="shared" si="131"/>
        <v>1.5842839036755387</v>
      </c>
      <c r="AU137" s="161">
        <v>27.3</v>
      </c>
      <c r="AV137" s="153">
        <v>7.76</v>
      </c>
      <c r="AW137" s="162"/>
      <c r="AX137" s="162"/>
      <c r="AY137" s="170"/>
      <c r="AZ137" s="170">
        <v>0.62</v>
      </c>
      <c r="BA137" s="175"/>
      <c r="BB137" s="172">
        <f t="shared" si="132"/>
        <v>0.594106463878327</v>
      </c>
      <c r="BC137" s="1517"/>
      <c r="BD137" s="827">
        <v>3946</v>
      </c>
      <c r="BE137" s="1530">
        <f t="shared" si="103"/>
        <v>444.27925644275456</v>
      </c>
      <c r="BF137" s="1538">
        <f t="shared" si="152"/>
        <v>32.909574551315153</v>
      </c>
      <c r="BG137" s="651"/>
      <c r="BH137" s="651">
        <f t="shared" si="133"/>
        <v>0.99017743979721162</v>
      </c>
      <c r="BI137" s="150">
        <f t="shared" si="134"/>
        <v>0.66856780735107735</v>
      </c>
      <c r="BJ137" s="168">
        <v>7.78</v>
      </c>
      <c r="BK137" s="162">
        <v>4190</v>
      </c>
      <c r="BL137" s="161">
        <v>23.4</v>
      </c>
      <c r="BM137" s="785">
        <f t="shared" si="153"/>
        <v>70.199999999999989</v>
      </c>
      <c r="BN137" s="161">
        <v>4.9000000000000004</v>
      </c>
      <c r="BO137" s="161">
        <v>0.72</v>
      </c>
      <c r="BP137" s="161"/>
      <c r="BQ137" s="1221"/>
      <c r="BR137" s="174"/>
      <c r="BS137" s="174"/>
      <c r="BT137" s="174">
        <v>8</v>
      </c>
      <c r="BU137" s="175">
        <v>16</v>
      </c>
      <c r="BV137" s="248">
        <f t="shared" si="146"/>
        <v>7.6525137304604991</v>
      </c>
      <c r="BW137" s="168">
        <f t="shared" si="115"/>
        <v>3.1623595660695059E-2</v>
      </c>
      <c r="BX137" s="170">
        <f t="shared" si="90"/>
        <v>3.1623595660695059E-2</v>
      </c>
      <c r="BY137" s="170">
        <f t="shared" si="119"/>
        <v>0.63703703703703707</v>
      </c>
      <c r="BZ137" s="1146">
        <f t="shared" si="120"/>
        <v>0.61513157894736836</v>
      </c>
      <c r="CA137" s="177">
        <v>5040</v>
      </c>
      <c r="CB137" s="156"/>
      <c r="CC137" s="171"/>
      <c r="CD137" s="150">
        <f t="shared" si="135"/>
        <v>0.56168145331643426</v>
      </c>
      <c r="CE137" s="150"/>
      <c r="CF137" s="248"/>
      <c r="CG137" s="178">
        <v>2490</v>
      </c>
      <c r="CH137" s="390">
        <f t="shared" si="149"/>
        <v>52.598225602027881</v>
      </c>
      <c r="CI137" s="161">
        <v>6</v>
      </c>
      <c r="CJ137" s="161">
        <f t="shared" si="136"/>
        <v>1.267427122940431</v>
      </c>
      <c r="CK137" s="168">
        <v>7.56</v>
      </c>
      <c r="CL137" s="161">
        <v>20.9</v>
      </c>
      <c r="CM137" s="151">
        <v>6</v>
      </c>
      <c r="CN137" s="151">
        <v>1.3</v>
      </c>
      <c r="CO137" s="151">
        <v>16</v>
      </c>
      <c r="CP137" s="131">
        <f t="shared" si="154"/>
        <v>299.97300000000001</v>
      </c>
      <c r="CQ137" s="1146">
        <f t="shared" si="122"/>
        <v>0.10683760683760679</v>
      </c>
      <c r="CR137" s="1372">
        <f t="shared" si="150"/>
        <v>4734</v>
      </c>
      <c r="CS137" s="150">
        <f t="shared" si="137"/>
        <v>4.2788339670468947</v>
      </c>
      <c r="CT137" s="180">
        <v>36</v>
      </c>
      <c r="CU137" s="180"/>
      <c r="CV137" s="170">
        <f t="shared" si="110"/>
        <v>0.45</v>
      </c>
      <c r="CW137" s="180">
        <v>250</v>
      </c>
      <c r="CX137" s="161">
        <f t="shared" si="87"/>
        <v>6.9444444444444446</v>
      </c>
      <c r="CY137" s="151">
        <f t="shared" si="141"/>
        <v>182.50950570342206</v>
      </c>
      <c r="CZ137" s="168">
        <v>8.0399999999999991</v>
      </c>
      <c r="DA137" s="161">
        <v>13.8</v>
      </c>
      <c r="DB137" s="170">
        <f t="shared" si="123"/>
        <v>0.33971291866028702</v>
      </c>
      <c r="DC137" s="151"/>
      <c r="DD137" s="181">
        <f t="shared" si="142"/>
        <v>8.0835107495536409</v>
      </c>
      <c r="DE137" s="150">
        <f t="shared" si="138"/>
        <v>6.3371356147021549</v>
      </c>
      <c r="DF137" s="843">
        <v>8.24</v>
      </c>
      <c r="DG137" s="161">
        <v>12.1</v>
      </c>
      <c r="DH137" s="838">
        <f t="shared" si="145"/>
        <v>36.299999999999997</v>
      </c>
      <c r="DI137" s="338">
        <f t="shared" si="144"/>
        <v>0.12318840579710155</v>
      </c>
      <c r="DJ137" s="1156">
        <f t="shared" si="140"/>
        <v>0.42105263157894735</v>
      </c>
      <c r="DK137" s="1343">
        <f t="shared" si="124"/>
        <v>6.913238852402352</v>
      </c>
      <c r="DL137" s="1293">
        <f t="shared" si="151"/>
        <v>0.49919999999999998</v>
      </c>
      <c r="DM137" s="1293"/>
      <c r="DN137" s="178"/>
      <c r="DO137" s="178"/>
      <c r="DP137" s="1147"/>
      <c r="DQ137" s="177"/>
      <c r="DR137" s="178"/>
      <c r="DS137" s="756"/>
      <c r="DT137" s="157">
        <v>5302</v>
      </c>
      <c r="DU137" s="168">
        <v>7.64</v>
      </c>
      <c r="DV137" s="168">
        <v>8.2899999999999991</v>
      </c>
      <c r="DW137" s="173">
        <v>3900</v>
      </c>
      <c r="DX137" s="161">
        <v>11</v>
      </c>
      <c r="DY137" s="180">
        <v>23.3</v>
      </c>
      <c r="DZ137" s="698">
        <v>32</v>
      </c>
      <c r="EA137" s="633">
        <v>0.35</v>
      </c>
      <c r="EB137" s="182">
        <v>0.02</v>
      </c>
      <c r="EC137" s="1484"/>
      <c r="ED137" s="184">
        <v>5.4</v>
      </c>
      <c r="EE137" s="184">
        <v>6.6</v>
      </c>
      <c r="EF137" s="182">
        <v>0.06</v>
      </c>
      <c r="EG137" s="182">
        <v>0.02</v>
      </c>
      <c r="EH137" s="183">
        <v>3</v>
      </c>
      <c r="EI137" s="1119"/>
      <c r="EJ137" s="1119"/>
      <c r="EK137" s="185">
        <v>2</v>
      </c>
      <c r="EL137" s="150">
        <f t="shared" si="125"/>
        <v>8.6773272496831435</v>
      </c>
      <c r="EM137" s="186">
        <f t="shared" si="128"/>
        <v>0.81907894736842102</v>
      </c>
      <c r="EN137" s="186">
        <f t="shared" si="116"/>
        <v>0.90371900826446283</v>
      </c>
      <c r="EO137" s="187">
        <f t="shared" si="108"/>
        <v>0.96098104793756967</v>
      </c>
      <c r="EP137" s="169">
        <f t="shared" si="126"/>
        <v>0.6</v>
      </c>
      <c r="EQ137" s="1300"/>
    </row>
    <row r="138" spans="1:147" s="143" customFormat="1" ht="15" customHeight="1" x14ac:dyDescent="0.15">
      <c r="A138" s="105">
        <v>43962</v>
      </c>
      <c r="B138" s="335">
        <f>企业!B442</f>
        <v>3814</v>
      </c>
      <c r="C138" s="868">
        <v>7.46</v>
      </c>
      <c r="D138" s="652"/>
      <c r="E138" s="353"/>
      <c r="F138" s="928"/>
      <c r="G138" s="653"/>
      <c r="H138" s="136"/>
      <c r="I138" s="111"/>
      <c r="J138" s="144"/>
      <c r="K138" s="625"/>
      <c r="L138" s="113"/>
      <c r="M138" s="831"/>
      <c r="N138" s="826"/>
      <c r="O138" s="114"/>
      <c r="P138" s="392"/>
      <c r="Q138" s="114"/>
      <c r="R138" s="683">
        <v>5.2</v>
      </c>
      <c r="S138" s="339">
        <f t="shared" si="113"/>
        <v>0.8</v>
      </c>
      <c r="T138" s="759">
        <v>3814</v>
      </c>
      <c r="U138" s="111">
        <v>8.15</v>
      </c>
      <c r="V138" s="112">
        <v>3970</v>
      </c>
      <c r="W138" s="115">
        <v>35</v>
      </c>
      <c r="X138" s="109">
        <v>247.9</v>
      </c>
      <c r="Y138" s="809">
        <v>7.15</v>
      </c>
      <c r="Z138" s="1238"/>
      <c r="AA138" s="116">
        <v>11.4</v>
      </c>
      <c r="AB138" s="117">
        <v>1.9</v>
      </c>
      <c r="AC138" s="109">
        <v>45</v>
      </c>
      <c r="AD138" s="118">
        <v>496</v>
      </c>
      <c r="AE138" s="114">
        <v>64</v>
      </c>
      <c r="AF138" s="801">
        <v>4.45</v>
      </c>
      <c r="AG138" s="344">
        <f t="shared" si="127"/>
        <v>0.68461538461538463</v>
      </c>
      <c r="AH138" s="344">
        <f t="shared" si="147"/>
        <v>0.25426666666666664</v>
      </c>
      <c r="AI138" s="741">
        <f t="shared" si="148"/>
        <v>0.12606541333333332</v>
      </c>
      <c r="AJ138" s="1140"/>
      <c r="AK138" s="138"/>
      <c r="AL138" s="122"/>
      <c r="AM138" s="122"/>
      <c r="AN138" s="120"/>
      <c r="AO138" s="353">
        <f t="shared" si="129"/>
        <v>3.7524908232826428</v>
      </c>
      <c r="AP138" s="138">
        <v>7.9</v>
      </c>
      <c r="AQ138" s="121"/>
      <c r="AR138" s="353">
        <f t="shared" si="130"/>
        <v>0.98321971683272158</v>
      </c>
      <c r="AS138" s="776">
        <v>6.2</v>
      </c>
      <c r="AT138" s="353">
        <f t="shared" si="131"/>
        <v>1.9664394336654432</v>
      </c>
      <c r="AU138" s="117">
        <v>27.5</v>
      </c>
      <c r="AV138" s="111">
        <v>7.7</v>
      </c>
      <c r="AW138" s="118"/>
      <c r="AX138" s="118"/>
      <c r="AY138" s="340"/>
      <c r="AZ138" s="124">
        <v>0.61</v>
      </c>
      <c r="BA138" s="608"/>
      <c r="BB138" s="360">
        <f t="shared" si="132"/>
        <v>0.73741478762454116</v>
      </c>
      <c r="BC138" s="1516"/>
      <c r="BD138" s="1529">
        <v>3845</v>
      </c>
      <c r="BE138" s="1530">
        <f t="shared" si="103"/>
        <v>537.33219716832718</v>
      </c>
      <c r="BF138" s="1538">
        <f t="shared" si="152"/>
        <v>47.134403260379578</v>
      </c>
      <c r="BG138" s="1524">
        <v>5.9</v>
      </c>
      <c r="BH138" s="653">
        <f t="shared" si="133"/>
        <v>1.229024646040902</v>
      </c>
      <c r="BI138" s="353">
        <f t="shared" si="134"/>
        <v>0.829837441006817</v>
      </c>
      <c r="BJ138" s="123">
        <v>7.92</v>
      </c>
      <c r="BK138" s="118">
        <v>4220</v>
      </c>
      <c r="BL138" s="117">
        <v>24.3</v>
      </c>
      <c r="BM138" s="348">
        <f t="shared" si="153"/>
        <v>72.900000000000006</v>
      </c>
      <c r="BN138" s="117">
        <v>5.0999999999999996</v>
      </c>
      <c r="BO138" s="117">
        <v>0.35</v>
      </c>
      <c r="BP138" s="117"/>
      <c r="BQ138" s="1220"/>
      <c r="BR138" s="131"/>
      <c r="BS138" s="131"/>
      <c r="BT138" s="131">
        <v>8</v>
      </c>
      <c r="BU138" s="132">
        <v>16</v>
      </c>
      <c r="BV138" s="364">
        <f t="shared" si="146"/>
        <v>9.4984268484530663</v>
      </c>
      <c r="BW138" s="343">
        <f t="shared" si="115"/>
        <v>2.6099058713114534E-2</v>
      </c>
      <c r="BX138" s="340">
        <f t="shared" si="90"/>
        <v>2.6099058713114534E-2</v>
      </c>
      <c r="BY138" s="340">
        <f t="shared" si="119"/>
        <v>0.55263157894736847</v>
      </c>
      <c r="BZ138" s="1145">
        <f t="shared" si="120"/>
        <v>0.30571428571428572</v>
      </c>
      <c r="CA138" s="133">
        <v>5040</v>
      </c>
      <c r="CB138" s="114"/>
      <c r="CC138" s="126"/>
      <c r="CD138" s="353">
        <f t="shared" si="135"/>
        <v>0.6971683272155218</v>
      </c>
      <c r="CE138" s="108"/>
      <c r="CF138" s="364"/>
      <c r="CG138" s="134">
        <v>2490</v>
      </c>
      <c r="CH138" s="346">
        <f t="shared" si="149"/>
        <v>65.285789197692708</v>
      </c>
      <c r="CI138" s="117">
        <v>6</v>
      </c>
      <c r="CJ138" s="348">
        <f t="shared" si="136"/>
        <v>1.5731515469323545</v>
      </c>
      <c r="CK138" s="123">
        <v>7.71</v>
      </c>
      <c r="CL138" s="117">
        <v>22.3</v>
      </c>
      <c r="CM138" s="109">
        <v>7</v>
      </c>
      <c r="CN138" s="109">
        <v>1.92</v>
      </c>
      <c r="CO138" s="109">
        <v>16</v>
      </c>
      <c r="CP138" s="131">
        <f t="shared" si="154"/>
        <v>281.69799999999998</v>
      </c>
      <c r="CQ138" s="1145">
        <f t="shared" si="122"/>
        <v>8.2304526748971152E-2</v>
      </c>
      <c r="CR138" s="1372">
        <f t="shared" si="150"/>
        <v>3814</v>
      </c>
      <c r="CS138" s="353">
        <f t="shared" si="137"/>
        <v>5.3109596224436286</v>
      </c>
      <c r="CT138" s="135">
        <v>29</v>
      </c>
      <c r="CU138" s="135"/>
      <c r="CV138" s="340">
        <f t="shared" si="110"/>
        <v>0.36249999999999999</v>
      </c>
      <c r="CW138" s="135">
        <v>200</v>
      </c>
      <c r="CX138" s="348">
        <f t="shared" si="87"/>
        <v>6.8965517241379306</v>
      </c>
      <c r="CY138" s="334">
        <f t="shared" si="141"/>
        <v>182.48557944415313</v>
      </c>
      <c r="CZ138" s="123">
        <v>8.07</v>
      </c>
      <c r="DA138" s="117">
        <v>15.8</v>
      </c>
      <c r="DB138" s="340">
        <f t="shared" si="123"/>
        <v>0.2914798206278027</v>
      </c>
      <c r="DC138" s="109"/>
      <c r="DD138" s="610">
        <f t="shared" si="142"/>
        <v>8.8285234370659467</v>
      </c>
      <c r="DE138" s="353">
        <f t="shared" si="138"/>
        <v>7.8657577346617726</v>
      </c>
      <c r="DF138" s="842">
        <v>8.2799999999999994</v>
      </c>
      <c r="DG138" s="117">
        <v>13.8</v>
      </c>
      <c r="DH138" s="838">
        <f t="shared" si="145"/>
        <v>41.400000000000006</v>
      </c>
      <c r="DI138" s="338">
        <f t="shared" si="144"/>
        <v>0.12658227848101267</v>
      </c>
      <c r="DJ138" s="1155">
        <f t="shared" si="140"/>
        <v>0.3811659192825112</v>
      </c>
      <c r="DK138" s="1342">
        <f t="shared" si="124"/>
        <v>7.1562972331040449</v>
      </c>
      <c r="DL138" s="1292">
        <f t="shared" si="151"/>
        <v>0.49919999999999998</v>
      </c>
      <c r="DM138" s="1347"/>
      <c r="DN138" s="1350"/>
      <c r="DO138" s="134"/>
      <c r="DP138" s="1148"/>
      <c r="DQ138" s="133"/>
      <c r="DR138" s="134"/>
      <c r="DS138" s="770"/>
      <c r="DT138" s="137">
        <v>4847</v>
      </c>
      <c r="DU138" s="343">
        <v>7.63</v>
      </c>
      <c r="DV138" s="123">
        <v>8.2799999999999994</v>
      </c>
      <c r="DW138" s="127">
        <v>3930</v>
      </c>
      <c r="DX138" s="117">
        <v>12.2</v>
      </c>
      <c r="DY138" s="135">
        <v>23.34</v>
      </c>
      <c r="DZ138" s="671">
        <v>26</v>
      </c>
      <c r="EA138" s="632">
        <v>0.05</v>
      </c>
      <c r="EB138" s="665">
        <v>0.02</v>
      </c>
      <c r="EC138" s="1483"/>
      <c r="ED138" s="141">
        <v>5.7</v>
      </c>
      <c r="EE138" s="667">
        <v>6.6</v>
      </c>
      <c r="EF138" s="139">
        <v>0.01</v>
      </c>
      <c r="EG138" s="665">
        <v>0.02</v>
      </c>
      <c r="EH138" s="140">
        <v>4</v>
      </c>
      <c r="EI138" s="1118"/>
      <c r="EJ138" s="1118"/>
      <c r="EK138" s="142">
        <v>2</v>
      </c>
      <c r="EL138" s="353">
        <f t="shared" si="125"/>
        <v>10.765425065547978</v>
      </c>
      <c r="EM138" s="354">
        <f t="shared" si="128"/>
        <v>0.65142857142857147</v>
      </c>
      <c r="EN138" s="354">
        <f t="shared" si="116"/>
        <v>0.90584913271480438</v>
      </c>
      <c r="EO138" s="355">
        <f t="shared" si="108"/>
        <v>0.99300699300699302</v>
      </c>
      <c r="EP138" s="339">
        <f t="shared" si="126"/>
        <v>0.5</v>
      </c>
      <c r="EQ138" s="1227"/>
    </row>
    <row r="139" spans="1:147" s="143" customFormat="1" ht="15" customHeight="1" x14ac:dyDescent="0.15">
      <c r="A139" s="105">
        <v>43963</v>
      </c>
      <c r="B139" s="335">
        <f>企业!B443</f>
        <v>3101</v>
      </c>
      <c r="C139" s="868">
        <v>7.38</v>
      </c>
      <c r="D139" s="652"/>
      <c r="E139" s="353"/>
      <c r="F139" s="928"/>
      <c r="G139" s="653"/>
      <c r="H139" s="136"/>
      <c r="I139" s="111"/>
      <c r="J139" s="144"/>
      <c r="K139" s="625"/>
      <c r="L139" s="113"/>
      <c r="M139" s="831"/>
      <c r="N139" s="826"/>
      <c r="O139" s="114"/>
      <c r="P139" s="392"/>
      <c r="Q139" s="114"/>
      <c r="R139" s="683">
        <v>5.18</v>
      </c>
      <c r="S139" s="339">
        <f t="shared" si="113"/>
        <v>0.79692307692307685</v>
      </c>
      <c r="T139" s="759">
        <v>3101</v>
      </c>
      <c r="U139" s="111">
        <v>7.37</v>
      </c>
      <c r="V139" s="112">
        <v>4060</v>
      </c>
      <c r="W139" s="115">
        <v>91.3</v>
      </c>
      <c r="X139" s="109">
        <v>307.10000000000002</v>
      </c>
      <c r="Y139" s="809">
        <v>6.68</v>
      </c>
      <c r="Z139" s="1238"/>
      <c r="AA139" s="116">
        <v>11.1</v>
      </c>
      <c r="AB139" s="117">
        <v>1.79</v>
      </c>
      <c r="AC139" s="109">
        <v>84</v>
      </c>
      <c r="AD139" s="118"/>
      <c r="AE139" s="114">
        <v>32</v>
      </c>
      <c r="AF139" s="801">
        <v>4.05</v>
      </c>
      <c r="AG139" s="344">
        <f t="shared" si="127"/>
        <v>0.62307692307692308</v>
      </c>
      <c r="AH139" s="344">
        <f t="shared" si="147"/>
        <v>0.20673333333333332</v>
      </c>
      <c r="AI139" s="741">
        <f t="shared" si="148"/>
        <v>0.12697561333333335</v>
      </c>
      <c r="AJ139" s="1140"/>
      <c r="AK139" s="138"/>
      <c r="AL139" s="122"/>
      <c r="AM139" s="122"/>
      <c r="AN139" s="120"/>
      <c r="AO139" s="353">
        <f t="shared" si="129"/>
        <v>4.6152853918090937</v>
      </c>
      <c r="AP139" s="138">
        <v>8.1300000000000008</v>
      </c>
      <c r="AQ139" s="121">
        <v>13.8</v>
      </c>
      <c r="AR139" s="353">
        <f t="shared" si="130"/>
        <v>1.2092873266688164</v>
      </c>
      <c r="AS139" s="776"/>
      <c r="AT139" s="353">
        <f t="shared" si="131"/>
        <v>2.4185746533376329</v>
      </c>
      <c r="AU139" s="117">
        <v>27.6</v>
      </c>
      <c r="AV139" s="111">
        <v>7.66</v>
      </c>
      <c r="AW139" s="118">
        <v>3662</v>
      </c>
      <c r="AX139" s="118"/>
      <c r="AY139" s="340"/>
      <c r="AZ139" s="124">
        <v>0.63</v>
      </c>
      <c r="BA139" s="608">
        <f t="shared" si="117"/>
        <v>172.03713817586018</v>
      </c>
      <c r="BB139" s="360">
        <f t="shared" si="132"/>
        <v>0.90696549500161239</v>
      </c>
      <c r="BC139" s="1516"/>
      <c r="BD139" s="1529">
        <v>3996</v>
      </c>
      <c r="BE139" s="1530">
        <f t="shared" si="103"/>
        <v>686.83263463398907</v>
      </c>
      <c r="BF139" s="1538">
        <f t="shared" si="152"/>
        <v>61.876813930990011</v>
      </c>
      <c r="BG139" s="1524"/>
      <c r="BH139" s="653">
        <f t="shared" si="133"/>
        <v>1.5116091583360207</v>
      </c>
      <c r="BI139" s="353">
        <f t="shared" si="134"/>
        <v>1.0206385037084811</v>
      </c>
      <c r="BJ139" s="123">
        <v>7.84</v>
      </c>
      <c r="BK139" s="118">
        <v>4230</v>
      </c>
      <c r="BL139" s="117">
        <v>23.9</v>
      </c>
      <c r="BM139" s="348">
        <f t="shared" si="153"/>
        <v>71.699999999999989</v>
      </c>
      <c r="BN139" s="117">
        <v>5.5</v>
      </c>
      <c r="BO139" s="117">
        <v>0.46</v>
      </c>
      <c r="BP139" s="117"/>
      <c r="BQ139" s="1220"/>
      <c r="BR139" s="131"/>
      <c r="BS139" s="131"/>
      <c r="BT139" s="131">
        <v>4</v>
      </c>
      <c r="BU139" s="132">
        <v>16</v>
      </c>
      <c r="BV139" s="364">
        <f t="shared" si="146"/>
        <v>11.682360528861656</v>
      </c>
      <c r="BW139" s="343">
        <f t="shared" si="115"/>
        <v>2.6287495514395347E-2</v>
      </c>
      <c r="BX139" s="340">
        <f t="shared" si="90"/>
        <v>2.6287495514395347E-2</v>
      </c>
      <c r="BY139" s="340">
        <f t="shared" si="119"/>
        <v>0.50450450450450446</v>
      </c>
      <c r="BZ139" s="1145">
        <f t="shared" si="120"/>
        <v>0.73822562979189488</v>
      </c>
      <c r="CA139" s="133">
        <v>5040</v>
      </c>
      <c r="CB139" s="114"/>
      <c r="CC139" s="126"/>
      <c r="CD139" s="353">
        <f t="shared" si="135"/>
        <v>0.85746533376330214</v>
      </c>
      <c r="CE139" s="108"/>
      <c r="CF139" s="364"/>
      <c r="CG139" s="134">
        <v>2490</v>
      </c>
      <c r="CH139" s="346">
        <f t="shared" si="149"/>
        <v>80.296678490809413</v>
      </c>
      <c r="CI139" s="117">
        <v>6</v>
      </c>
      <c r="CJ139" s="348">
        <f t="shared" si="136"/>
        <v>1.9348597226701063</v>
      </c>
      <c r="CK139" s="123">
        <v>7.69</v>
      </c>
      <c r="CL139" s="117">
        <v>22.2</v>
      </c>
      <c r="CM139" s="109">
        <v>5</v>
      </c>
      <c r="CN139" s="109">
        <v>1.88</v>
      </c>
      <c r="CO139" s="109">
        <v>16</v>
      </c>
      <c r="CP139" s="131">
        <f t="shared" si="154"/>
        <v>267.71409999999997</v>
      </c>
      <c r="CQ139" s="1145">
        <f t="shared" si="122"/>
        <v>7.112970711297073E-2</v>
      </c>
      <c r="CR139" s="1372">
        <f t="shared" si="150"/>
        <v>3101</v>
      </c>
      <c r="CS139" s="353">
        <f t="shared" si="137"/>
        <v>6.5320864237342793</v>
      </c>
      <c r="CT139" s="135">
        <v>34</v>
      </c>
      <c r="CU139" s="135"/>
      <c r="CV139" s="340">
        <f t="shared" si="110"/>
        <v>0.42499999999999999</v>
      </c>
      <c r="CW139" s="135">
        <v>220</v>
      </c>
      <c r="CX139" s="348">
        <f t="shared" si="87"/>
        <v>6.4705882352941178</v>
      </c>
      <c r="CY139" s="334">
        <f t="shared" si="141"/>
        <v>263.14092228313444</v>
      </c>
      <c r="CZ139" s="123">
        <v>7.99</v>
      </c>
      <c r="DA139" s="117">
        <v>14.8</v>
      </c>
      <c r="DB139" s="340">
        <f t="shared" si="123"/>
        <v>0.33333333333333326</v>
      </c>
      <c r="DC139" s="109"/>
      <c r="DD139" s="610">
        <f t="shared" si="142"/>
        <v>11.182259148526878</v>
      </c>
      <c r="DE139" s="353">
        <f t="shared" si="138"/>
        <v>9.6742986133505315</v>
      </c>
      <c r="DF139" s="842">
        <v>8.16</v>
      </c>
      <c r="DG139" s="117">
        <v>11.2</v>
      </c>
      <c r="DH139" s="838">
        <f t="shared" si="145"/>
        <v>33.599999999999994</v>
      </c>
      <c r="DI139" s="338">
        <f t="shared" si="144"/>
        <v>0.24324324324324331</v>
      </c>
      <c r="DJ139" s="1155">
        <f t="shared" si="140"/>
        <v>0.49549549549549554</v>
      </c>
      <c r="DK139" s="1342">
        <f t="shared" si="124"/>
        <v>7.9739673419131654</v>
      </c>
      <c r="DL139" s="1292">
        <f t="shared" si="151"/>
        <v>0.49919999999999998</v>
      </c>
      <c r="DM139" s="1347"/>
      <c r="DN139" s="1350"/>
      <c r="DO139" s="134"/>
      <c r="DP139" s="1148"/>
      <c r="DQ139" s="133"/>
      <c r="DR139" s="134"/>
      <c r="DS139" s="770"/>
      <c r="DT139" s="137">
        <v>4637</v>
      </c>
      <c r="DU139" s="343">
        <v>7.6</v>
      </c>
      <c r="DV139" s="123">
        <v>8.08</v>
      </c>
      <c r="DW139" s="127">
        <v>3860</v>
      </c>
      <c r="DX139" s="117">
        <v>10.4</v>
      </c>
      <c r="DY139" s="135">
        <v>24.4</v>
      </c>
      <c r="DZ139" s="671">
        <v>20</v>
      </c>
      <c r="EA139" s="632">
        <v>0.05</v>
      </c>
      <c r="EB139" s="665">
        <v>0.02</v>
      </c>
      <c r="EC139" s="1483"/>
      <c r="ED139" s="141">
        <v>5.4</v>
      </c>
      <c r="EE139" s="667">
        <v>6.6</v>
      </c>
      <c r="EF139" s="139">
        <v>7.0000000000000007E-2</v>
      </c>
      <c r="EG139" s="665">
        <v>0.02</v>
      </c>
      <c r="EH139" s="140">
        <v>1</v>
      </c>
      <c r="EI139" s="1118"/>
      <c r="EJ139" s="1118"/>
      <c r="EK139" s="142">
        <v>2</v>
      </c>
      <c r="EL139" s="353">
        <f t="shared" si="125"/>
        <v>13.235891905836825</v>
      </c>
      <c r="EM139" s="354">
        <f t="shared" si="128"/>
        <v>0.88608981380065721</v>
      </c>
      <c r="EN139" s="354">
        <f t="shared" si="116"/>
        <v>0.92054705307717355</v>
      </c>
      <c r="EO139" s="355">
        <f t="shared" si="108"/>
        <v>0.99251497005988021</v>
      </c>
      <c r="EP139" s="339">
        <f t="shared" si="126"/>
        <v>0.51351351351351349</v>
      </c>
      <c r="EQ139" s="1227"/>
    </row>
    <row r="140" spans="1:147" s="143" customFormat="1" ht="15" customHeight="1" x14ac:dyDescent="0.15">
      <c r="A140" s="105">
        <v>43964</v>
      </c>
      <c r="B140" s="335">
        <f>企业!B444</f>
        <v>4007</v>
      </c>
      <c r="C140" s="868">
        <v>7.36</v>
      </c>
      <c r="D140" s="652"/>
      <c r="E140" s="353"/>
      <c r="F140" s="928"/>
      <c r="G140" s="653"/>
      <c r="H140" s="136"/>
      <c r="I140" s="111"/>
      <c r="J140" s="144"/>
      <c r="K140" s="625"/>
      <c r="L140" s="113"/>
      <c r="M140" s="831"/>
      <c r="N140" s="826"/>
      <c r="O140" s="114"/>
      <c r="P140" s="392"/>
      <c r="Q140" s="114"/>
      <c r="R140" s="683">
        <v>5.15</v>
      </c>
      <c r="S140" s="339">
        <f t="shared" si="113"/>
        <v>0.79230769230769238</v>
      </c>
      <c r="T140" s="759">
        <v>4007</v>
      </c>
      <c r="U140" s="111">
        <v>7.23</v>
      </c>
      <c r="V140" s="112">
        <v>4020</v>
      </c>
      <c r="W140" s="115">
        <v>116.7</v>
      </c>
      <c r="X140" s="109">
        <v>366.1</v>
      </c>
      <c r="Y140" s="809">
        <v>11</v>
      </c>
      <c r="Z140" s="1238"/>
      <c r="AA140" s="116">
        <v>15.7</v>
      </c>
      <c r="AB140" s="117">
        <v>1.54</v>
      </c>
      <c r="AC140" s="109">
        <v>135</v>
      </c>
      <c r="AD140" s="118"/>
      <c r="AE140" s="114">
        <v>32</v>
      </c>
      <c r="AF140" s="801">
        <v>3.65</v>
      </c>
      <c r="AG140" s="344">
        <f t="shared" si="127"/>
        <v>0.56153846153846154</v>
      </c>
      <c r="AH140" s="344">
        <f t="shared" si="147"/>
        <v>0.26713333333333333</v>
      </c>
      <c r="AI140" s="741">
        <f t="shared" si="148"/>
        <v>0.1955950266666667</v>
      </c>
      <c r="AJ140" s="1140"/>
      <c r="AK140" s="138"/>
      <c r="AL140" s="122"/>
      <c r="AM140" s="122"/>
      <c r="AN140" s="120"/>
      <c r="AO140" s="353">
        <f t="shared" si="129"/>
        <v>3.5717494384826551</v>
      </c>
      <c r="AP140" s="138">
        <v>7.89</v>
      </c>
      <c r="AQ140" s="808"/>
      <c r="AR140" s="353">
        <f t="shared" si="130"/>
        <v>0.93586224107811333</v>
      </c>
      <c r="AS140" s="776">
        <v>5.2</v>
      </c>
      <c r="AT140" s="353">
        <f t="shared" si="131"/>
        <v>1.8717244821562267</v>
      </c>
      <c r="AU140" s="117">
        <v>27.8</v>
      </c>
      <c r="AV140" s="111">
        <v>7.63</v>
      </c>
      <c r="AW140" s="118">
        <v>3498</v>
      </c>
      <c r="AX140" s="118"/>
      <c r="AY140" s="340"/>
      <c r="AZ140" s="124">
        <v>0.74</v>
      </c>
      <c r="BA140" s="608">
        <f t="shared" si="117"/>
        <v>211.5494568324757</v>
      </c>
      <c r="BB140" s="360">
        <f t="shared" si="132"/>
        <v>0.70189668080858503</v>
      </c>
      <c r="BC140" s="1516"/>
      <c r="BD140" s="1529">
        <v>4013</v>
      </c>
      <c r="BE140" s="1530">
        <f t="shared" si="103"/>
        <v>533.79810331919145</v>
      </c>
      <c r="BF140" s="1538">
        <f t="shared" si="152"/>
        <v>33.999879192305187</v>
      </c>
      <c r="BG140" s="1524"/>
      <c r="BH140" s="653">
        <f t="shared" si="133"/>
        <v>1.1698278013476415</v>
      </c>
      <c r="BI140" s="353">
        <f t="shared" si="134"/>
        <v>0.78986773146992761</v>
      </c>
      <c r="BJ140" s="123">
        <v>7.88</v>
      </c>
      <c r="BK140" s="118">
        <v>4250</v>
      </c>
      <c r="BL140" s="117">
        <v>26.1</v>
      </c>
      <c r="BM140" s="348">
        <f t="shared" si="153"/>
        <v>78.300000000000011</v>
      </c>
      <c r="BN140" s="117">
        <v>5.7</v>
      </c>
      <c r="BO140" s="117">
        <v>0.5</v>
      </c>
      <c r="BP140" s="117">
        <v>5.4</v>
      </c>
      <c r="BQ140" s="1220"/>
      <c r="BR140" s="131"/>
      <c r="BS140" s="131"/>
      <c r="BT140" s="131">
        <v>3</v>
      </c>
      <c r="BU140" s="132">
        <v>16</v>
      </c>
      <c r="BV140" s="364">
        <f t="shared" si="146"/>
        <v>9.0409283753431495</v>
      </c>
      <c r="BW140" s="343">
        <f t="shared" si="115"/>
        <v>4.0493629061197453E-2</v>
      </c>
      <c r="BX140" s="340">
        <f t="shared" si="90"/>
        <v>4.0493629061197453E-2</v>
      </c>
      <c r="BY140" s="340">
        <f t="shared" si="119"/>
        <v>0.63694267515923564</v>
      </c>
      <c r="BZ140" s="1145">
        <f t="shared" si="120"/>
        <v>0.7763496143958869</v>
      </c>
      <c r="CA140" s="133">
        <v>5040</v>
      </c>
      <c r="CB140" s="114"/>
      <c r="CC140" s="126"/>
      <c r="CD140" s="353">
        <f t="shared" si="135"/>
        <v>0.66358871974045419</v>
      </c>
      <c r="CE140" s="108"/>
      <c r="CF140" s="364"/>
      <c r="CG140" s="134">
        <v>2490</v>
      </c>
      <c r="CH140" s="346">
        <f t="shared" si="149"/>
        <v>62.141252807586724</v>
      </c>
      <c r="CI140" s="117">
        <v>6</v>
      </c>
      <c r="CJ140" s="348">
        <f t="shared" si="136"/>
        <v>1.4973795857249812</v>
      </c>
      <c r="CK140" s="123">
        <v>7.74</v>
      </c>
      <c r="CL140" s="117">
        <v>22.7</v>
      </c>
      <c r="CM140" s="109">
        <v>5</v>
      </c>
      <c r="CN140" s="109">
        <v>1.79</v>
      </c>
      <c r="CO140" s="109">
        <v>16</v>
      </c>
      <c r="CP140" s="131">
        <f t="shared" si="154"/>
        <v>287.85740000000004</v>
      </c>
      <c r="CQ140" s="1145">
        <f t="shared" si="122"/>
        <v>0.13026819923371658</v>
      </c>
      <c r="CR140" s="1372">
        <f t="shared" si="150"/>
        <v>4007</v>
      </c>
      <c r="CS140" s="353">
        <f t="shared" si="137"/>
        <v>5.0551534814075367</v>
      </c>
      <c r="CT140" s="135">
        <v>36</v>
      </c>
      <c r="CU140" s="135"/>
      <c r="CV140" s="340">
        <f t="shared" si="110"/>
        <v>0.45</v>
      </c>
      <c r="CW140" s="135">
        <v>230</v>
      </c>
      <c r="CX140" s="348">
        <f t="shared" si="87"/>
        <v>6.3888888888888893</v>
      </c>
      <c r="CY140" s="334">
        <f t="shared" si="141"/>
        <v>215.6226603443973</v>
      </c>
      <c r="CZ140" s="123">
        <v>8.14</v>
      </c>
      <c r="DA140" s="117">
        <v>9.5</v>
      </c>
      <c r="DB140" s="340">
        <f t="shared" si="123"/>
        <v>0.58149779735682816</v>
      </c>
      <c r="DC140" s="109"/>
      <c r="DD140" s="610">
        <f t="shared" si="142"/>
        <v>5.1368081843052531</v>
      </c>
      <c r="DE140" s="353">
        <f t="shared" si="138"/>
        <v>7.4868979286249067</v>
      </c>
      <c r="DF140" s="842">
        <v>8.24</v>
      </c>
      <c r="DG140" s="117">
        <v>9.3000000000000007</v>
      </c>
      <c r="DH140" s="838">
        <f t="shared" si="145"/>
        <v>27.900000000000002</v>
      </c>
      <c r="DI140" s="338">
        <f t="shared" si="144"/>
        <v>2.1052631578947323E-2</v>
      </c>
      <c r="DJ140" s="1155">
        <f t="shared" si="140"/>
        <v>0.59030837004405279</v>
      </c>
      <c r="DK140" s="1342">
        <f t="shared" si="124"/>
        <v>5.3637477697611269</v>
      </c>
      <c r="DL140" s="1292">
        <f t="shared" si="151"/>
        <v>0.49919999999999998</v>
      </c>
      <c r="DM140" s="1347"/>
      <c r="DN140" s="1350"/>
      <c r="DO140" s="134"/>
      <c r="DP140" s="1148"/>
      <c r="DQ140" s="133"/>
      <c r="DR140" s="134"/>
      <c r="DS140" s="770"/>
      <c r="DT140" s="137">
        <v>4016</v>
      </c>
      <c r="DU140" s="343">
        <v>7.6</v>
      </c>
      <c r="DV140" s="123">
        <v>8.1999999999999993</v>
      </c>
      <c r="DW140" s="127">
        <v>3870</v>
      </c>
      <c r="DX140" s="117">
        <v>8.9</v>
      </c>
      <c r="DY140" s="135">
        <v>20.7</v>
      </c>
      <c r="DZ140" s="671">
        <v>18</v>
      </c>
      <c r="EA140" s="632">
        <v>0.1</v>
      </c>
      <c r="EB140" s="665">
        <v>0.02</v>
      </c>
      <c r="EC140" s="1483">
        <v>4.5999999999999996</v>
      </c>
      <c r="ED140" s="141">
        <v>5</v>
      </c>
      <c r="EE140" s="667">
        <v>3.5</v>
      </c>
      <c r="EF140" s="139">
        <v>0.04</v>
      </c>
      <c r="EG140" s="665">
        <v>0.02</v>
      </c>
      <c r="EH140" s="140">
        <v>3</v>
      </c>
      <c r="EI140" s="1118"/>
      <c r="EJ140" s="1118"/>
      <c r="EK140" s="142">
        <v>2</v>
      </c>
      <c r="EL140" s="353">
        <f t="shared" si="125"/>
        <v>10.247902570501621</v>
      </c>
      <c r="EM140" s="354">
        <f t="shared" si="128"/>
        <v>0.92373607540702651</v>
      </c>
      <c r="EN140" s="354">
        <f t="shared" si="116"/>
        <v>0.94345807156514616</v>
      </c>
      <c r="EO140" s="355">
        <f t="shared" si="108"/>
        <v>0.99090909090909096</v>
      </c>
      <c r="EP140" s="339">
        <f t="shared" si="126"/>
        <v>0.68152866242038213</v>
      </c>
      <c r="EQ140" s="1227"/>
    </row>
    <row r="141" spans="1:147" s="143" customFormat="1" ht="15" customHeight="1" x14ac:dyDescent="0.15">
      <c r="A141" s="105">
        <v>43965</v>
      </c>
      <c r="B141" s="335">
        <f>企业!B445</f>
        <v>4807</v>
      </c>
      <c r="C141" s="868">
        <v>7.39</v>
      </c>
      <c r="D141" s="652"/>
      <c r="E141" s="353"/>
      <c r="F141" s="928"/>
      <c r="G141" s="653"/>
      <c r="H141" s="136"/>
      <c r="I141" s="111"/>
      <c r="J141" s="144"/>
      <c r="K141" s="625"/>
      <c r="L141" s="113"/>
      <c r="M141" s="831"/>
      <c r="N141" s="826"/>
      <c r="O141" s="114"/>
      <c r="P141" s="392"/>
      <c r="Q141" s="114"/>
      <c r="R141" s="683">
        <v>5.1100000000000003</v>
      </c>
      <c r="S141" s="339">
        <f t="shared" si="113"/>
        <v>0.7861538461538462</v>
      </c>
      <c r="T141" s="759">
        <v>4807</v>
      </c>
      <c r="U141" s="111">
        <v>7.69</v>
      </c>
      <c r="V141" s="112">
        <v>3870</v>
      </c>
      <c r="W141" s="115">
        <v>78.5</v>
      </c>
      <c r="X141" s="109">
        <v>259.8</v>
      </c>
      <c r="Y141" s="809">
        <v>5.7</v>
      </c>
      <c r="Z141" s="1238"/>
      <c r="AA141" s="116">
        <v>8.5</v>
      </c>
      <c r="AB141" s="117">
        <v>0.52</v>
      </c>
      <c r="AC141" s="109">
        <v>97</v>
      </c>
      <c r="AD141" s="118"/>
      <c r="AE141" s="114">
        <v>128</v>
      </c>
      <c r="AF141" s="801">
        <v>3.92</v>
      </c>
      <c r="AG141" s="344">
        <f t="shared" si="127"/>
        <v>0.60307692307692307</v>
      </c>
      <c r="AH141" s="344">
        <f t="shared" si="147"/>
        <v>0.32046666666666668</v>
      </c>
      <c r="AI141" s="741">
        <f t="shared" si="148"/>
        <v>0.16651447999999999</v>
      </c>
      <c r="AJ141" s="1140"/>
      <c r="AK141" s="138"/>
      <c r="AL141" s="122"/>
      <c r="AM141" s="122"/>
      <c r="AN141" s="120"/>
      <c r="AO141" s="353">
        <f t="shared" si="129"/>
        <v>2.9773247347618055</v>
      </c>
      <c r="AP141" s="138">
        <v>7.98</v>
      </c>
      <c r="AQ141" s="121"/>
      <c r="AR141" s="353">
        <f t="shared" si="130"/>
        <v>0.7801123361764094</v>
      </c>
      <c r="AS141" s="776"/>
      <c r="AT141" s="353">
        <f t="shared" si="131"/>
        <v>1.5602246723528188</v>
      </c>
      <c r="AU141" s="117">
        <v>28</v>
      </c>
      <c r="AV141" s="111">
        <v>7.63</v>
      </c>
      <c r="AW141" s="118"/>
      <c r="AX141" s="118"/>
      <c r="AY141" s="340"/>
      <c r="AZ141" s="124">
        <v>0.74</v>
      </c>
      <c r="BA141" s="608"/>
      <c r="BB141" s="360">
        <f t="shared" si="132"/>
        <v>0.58508425213230708</v>
      </c>
      <c r="BC141" s="1516"/>
      <c r="BD141" s="1529">
        <v>4063</v>
      </c>
      <c r="BE141" s="1530">
        <f t="shared" si="103"/>
        <v>450.50530476388599</v>
      </c>
      <c r="BF141" s="1538">
        <f t="shared" si="152"/>
        <v>53.000624089868943</v>
      </c>
      <c r="BG141" s="1524"/>
      <c r="BH141" s="653">
        <f t="shared" si="133"/>
        <v>0.97514042022051173</v>
      </c>
      <c r="BI141" s="353">
        <f t="shared" si="134"/>
        <v>0.65841481173288952</v>
      </c>
      <c r="BJ141" s="123">
        <v>7.81</v>
      </c>
      <c r="BK141" s="118">
        <v>4090</v>
      </c>
      <c r="BL141" s="117">
        <v>24.9</v>
      </c>
      <c r="BM141" s="348">
        <f t="shared" si="153"/>
        <v>74.699999999999989</v>
      </c>
      <c r="BN141" s="117">
        <v>5</v>
      </c>
      <c r="BO141" s="117">
        <v>0.1</v>
      </c>
      <c r="BP141" s="117"/>
      <c r="BQ141" s="1220"/>
      <c r="BR141" s="131"/>
      <c r="BS141" s="131"/>
      <c r="BT141" s="131"/>
      <c r="BU141" s="132">
        <v>16</v>
      </c>
      <c r="BV141" s="364">
        <f t="shared" si="146"/>
        <v>7.5363012273767414</v>
      </c>
      <c r="BW141" s="343">
        <f t="shared" si="115"/>
        <v>3.4473144339857022E-2</v>
      </c>
      <c r="BX141" s="340">
        <f t="shared" si="90"/>
        <v>3.4473144339857022E-2</v>
      </c>
      <c r="BY141" s="340">
        <f t="shared" si="119"/>
        <v>0.41176470588235292</v>
      </c>
      <c r="BZ141" s="1145">
        <f t="shared" si="120"/>
        <v>0.68280254777070071</v>
      </c>
      <c r="CA141" s="133">
        <v>5040</v>
      </c>
      <c r="CB141" s="114"/>
      <c r="CC141" s="126"/>
      <c r="CD141" s="353">
        <f t="shared" si="135"/>
        <v>0.55315165383815268</v>
      </c>
      <c r="CE141" s="108"/>
      <c r="CF141" s="364"/>
      <c r="CG141" s="134">
        <v>2490</v>
      </c>
      <c r="CH141" s="346">
        <f t="shared" si="149"/>
        <v>51.799459122113582</v>
      </c>
      <c r="CI141" s="117">
        <v>6</v>
      </c>
      <c r="CJ141" s="348">
        <f t="shared" si="136"/>
        <v>1.248179737882255</v>
      </c>
      <c r="CK141" s="123">
        <v>7.66</v>
      </c>
      <c r="CL141" s="117">
        <v>24.5</v>
      </c>
      <c r="CM141" s="109">
        <v>5</v>
      </c>
      <c r="CN141" s="109">
        <v>1.44</v>
      </c>
      <c r="CO141" s="109">
        <v>16</v>
      </c>
      <c r="CP141" s="131">
        <f t="shared" si="154"/>
        <v>236.73339999999996</v>
      </c>
      <c r="CQ141" s="1145">
        <f t="shared" si="122"/>
        <v>1.6064257028112428E-2</v>
      </c>
      <c r="CR141" s="1372">
        <f t="shared" si="150"/>
        <v>4807</v>
      </c>
      <c r="CS141" s="353">
        <f t="shared" si="137"/>
        <v>4.2138547950904934</v>
      </c>
      <c r="CT141" s="135">
        <v>22</v>
      </c>
      <c r="CU141" s="135"/>
      <c r="CV141" s="340">
        <f t="shared" si="110"/>
        <v>0.27500000000000002</v>
      </c>
      <c r="CW141" s="135">
        <v>150</v>
      </c>
      <c r="CX141" s="348">
        <f t="shared" si="87"/>
        <v>6.8181818181818183</v>
      </c>
      <c r="CY141" s="334">
        <f t="shared" si="141"/>
        <v>109.83981693363845</v>
      </c>
      <c r="CZ141" s="123">
        <v>8.08</v>
      </c>
      <c r="DA141" s="117">
        <v>13.8</v>
      </c>
      <c r="DB141" s="340">
        <f t="shared" si="123"/>
        <v>0.43673469387755098</v>
      </c>
      <c r="DC141" s="109"/>
      <c r="DD141" s="610">
        <f t="shared" si="142"/>
        <v>3.2281142930006008</v>
      </c>
      <c r="DE141" s="353">
        <f t="shared" si="138"/>
        <v>6.2408986894112752</v>
      </c>
      <c r="DF141" s="842">
        <v>8.17</v>
      </c>
      <c r="DG141" s="117">
        <v>12.4</v>
      </c>
      <c r="DH141" s="838">
        <f t="shared" si="145"/>
        <v>37.200000000000003</v>
      </c>
      <c r="DI141" s="338">
        <f t="shared" si="144"/>
        <v>0.10144927536231885</v>
      </c>
      <c r="DJ141" s="1155">
        <f t="shared" si="140"/>
        <v>0.4938775510204082</v>
      </c>
      <c r="DK141" s="1342">
        <f t="shared" si="124"/>
        <v>3.0258902736539515</v>
      </c>
      <c r="DL141" s="1292">
        <f t="shared" si="151"/>
        <v>0.49919999999999998</v>
      </c>
      <c r="DM141" s="1347"/>
      <c r="DN141" s="1350"/>
      <c r="DO141" s="134"/>
      <c r="DP141" s="1148"/>
      <c r="DQ141" s="133"/>
      <c r="DR141" s="134"/>
      <c r="DS141" s="770"/>
      <c r="DT141" s="137">
        <v>4509</v>
      </c>
      <c r="DU141" s="343">
        <v>7.66</v>
      </c>
      <c r="DV141" s="123">
        <v>8.15</v>
      </c>
      <c r="DW141" s="127">
        <v>3660</v>
      </c>
      <c r="DX141" s="117">
        <v>10.6</v>
      </c>
      <c r="DY141" s="135">
        <v>24.7</v>
      </c>
      <c r="DZ141" s="671">
        <v>32</v>
      </c>
      <c r="EA141" s="632">
        <v>0.64</v>
      </c>
      <c r="EB141" s="665">
        <v>0.02</v>
      </c>
      <c r="EC141" s="1483"/>
      <c r="ED141" s="141">
        <v>5.0999999999999996</v>
      </c>
      <c r="EE141" s="667">
        <v>2.8</v>
      </c>
      <c r="EF141" s="139">
        <v>0.04</v>
      </c>
      <c r="EG141" s="665">
        <v>0.02</v>
      </c>
      <c r="EH141" s="140">
        <v>3</v>
      </c>
      <c r="EI141" s="1118"/>
      <c r="EJ141" s="1118"/>
      <c r="EK141" s="142">
        <v>2</v>
      </c>
      <c r="EL141" s="353">
        <f t="shared" si="125"/>
        <v>8.5458676097358008</v>
      </c>
      <c r="EM141" s="354">
        <f t="shared" si="128"/>
        <v>0.86496815286624207</v>
      </c>
      <c r="EN141" s="354">
        <f t="shared" si="116"/>
        <v>0.90492686682063128</v>
      </c>
      <c r="EO141" s="355">
        <f t="shared" si="108"/>
        <v>0.88771929824561402</v>
      </c>
      <c r="EP141" s="339">
        <f t="shared" si="126"/>
        <v>0.4</v>
      </c>
      <c r="EQ141" s="1227"/>
    </row>
    <row r="142" spans="1:147" s="143" customFormat="1" ht="15" customHeight="1" x14ac:dyDescent="0.15">
      <c r="A142" s="105">
        <v>43966</v>
      </c>
      <c r="B142" s="335">
        <f>企业!B446</f>
        <v>4740</v>
      </c>
      <c r="C142" s="868">
        <v>7.45</v>
      </c>
      <c r="D142" s="652"/>
      <c r="E142" s="353"/>
      <c r="F142" s="928"/>
      <c r="G142" s="653"/>
      <c r="H142" s="136"/>
      <c r="I142" s="111"/>
      <c r="J142" s="144"/>
      <c r="K142" s="625"/>
      <c r="L142" s="113"/>
      <c r="M142" s="831"/>
      <c r="N142" s="826"/>
      <c r="O142" s="114"/>
      <c r="P142" s="392"/>
      <c r="Q142" s="114"/>
      <c r="R142" s="683">
        <v>5.16</v>
      </c>
      <c r="S142" s="339">
        <f t="shared" si="113"/>
        <v>0.79384615384615387</v>
      </c>
      <c r="T142" s="759">
        <v>4740</v>
      </c>
      <c r="U142" s="111">
        <v>7.34</v>
      </c>
      <c r="V142" s="112">
        <v>3620</v>
      </c>
      <c r="W142" s="115">
        <v>73.599999999999994</v>
      </c>
      <c r="X142" s="109">
        <v>270.5</v>
      </c>
      <c r="Y142" s="809">
        <v>9</v>
      </c>
      <c r="Z142" s="1238"/>
      <c r="AA142" s="116">
        <v>11</v>
      </c>
      <c r="AB142" s="117">
        <v>1</v>
      </c>
      <c r="AC142" s="109">
        <v>83</v>
      </c>
      <c r="AD142" s="118"/>
      <c r="AE142" s="114">
        <v>128</v>
      </c>
      <c r="AF142" s="801">
        <v>4.03</v>
      </c>
      <c r="AG142" s="344">
        <f t="shared" si="127"/>
        <v>0.62</v>
      </c>
      <c r="AH142" s="344">
        <f t="shared" si="147"/>
        <v>0.316</v>
      </c>
      <c r="AI142" s="741">
        <f t="shared" si="148"/>
        <v>0.170956</v>
      </c>
      <c r="AJ142" s="1140"/>
      <c r="AK142" s="138"/>
      <c r="AL142" s="122"/>
      <c r="AM142" s="122"/>
      <c r="AN142" s="120"/>
      <c r="AO142" s="353">
        <f t="shared" si="129"/>
        <v>3.0194092827004217</v>
      </c>
      <c r="AP142" s="138">
        <v>7.76</v>
      </c>
      <c r="AQ142" s="121"/>
      <c r="AR142" s="353">
        <f t="shared" si="130"/>
        <v>0.79113924050632911</v>
      </c>
      <c r="AS142" s="776">
        <v>4.4000000000000004</v>
      </c>
      <c r="AT142" s="353">
        <f t="shared" si="131"/>
        <v>1.5822784810126582</v>
      </c>
      <c r="AU142" s="117">
        <v>27.5</v>
      </c>
      <c r="AV142" s="111">
        <v>7.67</v>
      </c>
      <c r="AW142" s="118">
        <v>3825</v>
      </c>
      <c r="AX142" s="118"/>
      <c r="AY142" s="340"/>
      <c r="AZ142" s="124">
        <v>0.74</v>
      </c>
      <c r="BA142" s="608">
        <f t="shared" si="117"/>
        <v>193.46405228758169</v>
      </c>
      <c r="BB142" s="360">
        <f t="shared" si="132"/>
        <v>0.59335443037974689</v>
      </c>
      <c r="BC142" s="1516"/>
      <c r="BD142" s="1529">
        <v>4012</v>
      </c>
      <c r="BE142" s="1530">
        <f t="shared" si="103"/>
        <v>451.13839662447259</v>
      </c>
      <c r="BF142" s="1538">
        <f t="shared" si="152"/>
        <v>41.012581511315688</v>
      </c>
      <c r="BG142" s="1524">
        <v>5</v>
      </c>
      <c r="BH142" s="653">
        <f t="shared" si="133"/>
        <v>0.98892405063291144</v>
      </c>
      <c r="BI142" s="353">
        <f t="shared" si="134"/>
        <v>0.66772151898734178</v>
      </c>
      <c r="BJ142" s="123">
        <v>7.78</v>
      </c>
      <c r="BK142" s="118">
        <v>4060</v>
      </c>
      <c r="BL142" s="117">
        <v>25.2</v>
      </c>
      <c r="BM142" s="348">
        <f t="shared" si="153"/>
        <v>75.599999999999994</v>
      </c>
      <c r="BN142" s="117">
        <v>4.8</v>
      </c>
      <c r="BO142" s="117">
        <v>0.11</v>
      </c>
      <c r="BP142" s="117">
        <v>4.5</v>
      </c>
      <c r="BQ142" s="1220"/>
      <c r="BR142" s="131"/>
      <c r="BS142" s="131"/>
      <c r="BT142" s="131">
        <v>6</v>
      </c>
      <c r="BU142" s="132">
        <v>16</v>
      </c>
      <c r="BV142" s="364">
        <f t="shared" si="146"/>
        <v>7.6428270042194093</v>
      </c>
      <c r="BW142" s="343">
        <f t="shared" si="115"/>
        <v>3.5392662930963097E-2</v>
      </c>
      <c r="BX142" s="340">
        <f t="shared" si="90"/>
        <v>3.5392662930963097E-2</v>
      </c>
      <c r="BY142" s="340">
        <f t="shared" si="119"/>
        <v>0.56363636363636371</v>
      </c>
      <c r="BZ142" s="1145">
        <f t="shared" si="120"/>
        <v>0.65760869565217384</v>
      </c>
      <c r="CA142" s="133">
        <v>5040</v>
      </c>
      <c r="CB142" s="114"/>
      <c r="CC142" s="126"/>
      <c r="CD142" s="353">
        <f t="shared" si="135"/>
        <v>0.56097046413502105</v>
      </c>
      <c r="CE142" s="108"/>
      <c r="CF142" s="364"/>
      <c r="CG142" s="134">
        <v>2490</v>
      </c>
      <c r="CH142" s="346">
        <f t="shared" si="149"/>
        <v>52.531645569620252</v>
      </c>
      <c r="CI142" s="117">
        <v>6</v>
      </c>
      <c r="CJ142" s="348">
        <f t="shared" si="136"/>
        <v>1.2658227848101267</v>
      </c>
      <c r="CK142" s="123">
        <v>7.7629999999999999</v>
      </c>
      <c r="CL142" s="117">
        <v>23.7</v>
      </c>
      <c r="CM142" s="109">
        <v>4</v>
      </c>
      <c r="CN142" s="109">
        <v>1.1399999999999999</v>
      </c>
      <c r="CO142" s="109">
        <v>16</v>
      </c>
      <c r="CP142" s="131">
        <f t="shared" si="154"/>
        <v>285.81</v>
      </c>
      <c r="CQ142" s="1145">
        <f t="shared" si="122"/>
        <v>5.9523809523809534E-2</v>
      </c>
      <c r="CR142" s="1372">
        <f t="shared" si="150"/>
        <v>4740</v>
      </c>
      <c r="CS142" s="353">
        <f t="shared" si="137"/>
        <v>4.273417721518987</v>
      </c>
      <c r="CT142" s="135">
        <v>27</v>
      </c>
      <c r="CU142" s="135"/>
      <c r="CV142" s="340">
        <f t="shared" si="110"/>
        <v>0.33750000000000002</v>
      </c>
      <c r="CW142" s="135">
        <v>180</v>
      </c>
      <c r="CX142" s="348">
        <f t="shared" si="87"/>
        <v>6.666666666666667</v>
      </c>
      <c r="CY142" s="334">
        <f t="shared" si="141"/>
        <v>136.70886075949366</v>
      </c>
      <c r="CZ142" s="123">
        <v>8.06</v>
      </c>
      <c r="DA142" s="117">
        <v>14.6</v>
      </c>
      <c r="DB142" s="340">
        <f t="shared" si="123"/>
        <v>0.38396624472573837</v>
      </c>
      <c r="DC142" s="109"/>
      <c r="DD142" s="610">
        <f t="shared" si="142"/>
        <v>4.7241986578026696</v>
      </c>
      <c r="DE142" s="353">
        <f t="shared" si="138"/>
        <v>6.3291139240506329</v>
      </c>
      <c r="DF142" s="842">
        <v>8.15</v>
      </c>
      <c r="DG142" s="117">
        <v>12.4</v>
      </c>
      <c r="DH142" s="838">
        <f t="shared" si="145"/>
        <v>37.200000000000003</v>
      </c>
      <c r="DI142" s="338">
        <f t="shared" si="144"/>
        <v>0.15068493150684925</v>
      </c>
      <c r="DJ142" s="1155">
        <f t="shared" si="140"/>
        <v>0.47679324894514763</v>
      </c>
      <c r="DK142" s="1342">
        <f t="shared" si="124"/>
        <v>4.0327097569172174</v>
      </c>
      <c r="DL142" s="1292">
        <f t="shared" si="151"/>
        <v>0.49919999999999998</v>
      </c>
      <c r="DM142" s="1347"/>
      <c r="DN142" s="1350"/>
      <c r="DO142" s="134"/>
      <c r="DP142" s="1148"/>
      <c r="DQ142" s="133"/>
      <c r="DR142" s="134"/>
      <c r="DS142" s="770"/>
      <c r="DT142" s="137">
        <v>5374</v>
      </c>
      <c r="DU142" s="343">
        <v>7.65</v>
      </c>
      <c r="DV142" s="123">
        <v>8.19</v>
      </c>
      <c r="DW142" s="127">
        <v>3770</v>
      </c>
      <c r="DX142" s="117">
        <v>11.3</v>
      </c>
      <c r="DY142" s="135">
        <v>27.7</v>
      </c>
      <c r="DZ142" s="671">
        <v>32</v>
      </c>
      <c r="EA142" s="632">
        <v>0.11</v>
      </c>
      <c r="EB142" s="665">
        <v>0.02</v>
      </c>
      <c r="EC142" s="1483">
        <v>4.0999999999999996</v>
      </c>
      <c r="ED142" s="141">
        <v>4.3</v>
      </c>
      <c r="EE142" s="667">
        <v>2.5</v>
      </c>
      <c r="EF142" s="139">
        <v>0.1</v>
      </c>
      <c r="EG142" s="665">
        <v>0.02</v>
      </c>
      <c r="EH142" s="140">
        <v>3</v>
      </c>
      <c r="EI142" s="1118"/>
      <c r="EJ142" s="1118"/>
      <c r="EK142" s="142">
        <v>8</v>
      </c>
      <c r="EL142" s="353">
        <f t="shared" si="125"/>
        <v>8.6663696202531639</v>
      </c>
      <c r="EM142" s="354">
        <f t="shared" si="128"/>
        <v>0.84646739130434778</v>
      </c>
      <c r="EN142" s="354">
        <f t="shared" si="116"/>
        <v>0.89759704251386319</v>
      </c>
      <c r="EO142" s="355">
        <f t="shared" si="108"/>
        <v>0.98777777777777775</v>
      </c>
      <c r="EP142" s="339">
        <f t="shared" si="126"/>
        <v>0.60909090909090913</v>
      </c>
      <c r="EQ142" s="1227"/>
    </row>
    <row r="143" spans="1:147" s="143" customFormat="1" ht="15" customHeight="1" x14ac:dyDescent="0.15">
      <c r="A143" s="105">
        <v>43967</v>
      </c>
      <c r="B143" s="335">
        <f>企业!B447</f>
        <v>4510</v>
      </c>
      <c r="C143" s="868">
        <v>7.5</v>
      </c>
      <c r="D143" s="652"/>
      <c r="E143" s="353"/>
      <c r="F143" s="928"/>
      <c r="G143" s="653"/>
      <c r="H143" s="136"/>
      <c r="I143" s="111">
        <v>6.57</v>
      </c>
      <c r="J143" s="144">
        <v>24450</v>
      </c>
      <c r="K143" s="625">
        <v>447.2</v>
      </c>
      <c r="L143" s="113"/>
      <c r="M143" s="831">
        <v>1020</v>
      </c>
      <c r="N143" s="826">
        <v>1166</v>
      </c>
      <c r="O143" s="114"/>
      <c r="P143" s="392">
        <v>10240.1</v>
      </c>
      <c r="Q143" s="114"/>
      <c r="R143" s="683">
        <v>5.0999999999999996</v>
      </c>
      <c r="S143" s="339">
        <f t="shared" si="113"/>
        <v>0.7846153846153846</v>
      </c>
      <c r="T143" s="759">
        <v>4510</v>
      </c>
      <c r="U143" s="111">
        <v>7.61</v>
      </c>
      <c r="V143" s="112">
        <v>3660</v>
      </c>
      <c r="W143" s="115">
        <v>59.3</v>
      </c>
      <c r="X143" s="109">
        <v>337.3</v>
      </c>
      <c r="Y143" s="809">
        <v>14.3</v>
      </c>
      <c r="Z143" s="1238"/>
      <c r="AA143" s="116">
        <v>25.8</v>
      </c>
      <c r="AB143" s="117">
        <v>1.9</v>
      </c>
      <c r="AC143" s="109">
        <v>116</v>
      </c>
      <c r="AD143" s="118"/>
      <c r="AE143" s="114">
        <v>32</v>
      </c>
      <c r="AF143" s="801">
        <v>4.91</v>
      </c>
      <c r="AG143" s="344">
        <f t="shared" si="127"/>
        <v>0.75538461538461543</v>
      </c>
      <c r="AH143" s="344">
        <f t="shared" si="147"/>
        <v>0.30066666666666669</v>
      </c>
      <c r="AI143" s="741">
        <f t="shared" si="148"/>
        <v>0.20282973333333332</v>
      </c>
      <c r="AJ143" s="1140"/>
      <c r="AK143" s="138"/>
      <c r="AL143" s="122"/>
      <c r="AM143" s="122"/>
      <c r="AN143" s="120"/>
      <c r="AO143" s="353">
        <f t="shared" si="129"/>
        <v>3.1733924611973392</v>
      </c>
      <c r="AP143" s="138">
        <v>7.99</v>
      </c>
      <c r="AQ143" s="121"/>
      <c r="AR143" s="353">
        <f t="shared" si="130"/>
        <v>0.83148558758314861</v>
      </c>
      <c r="AS143" s="776"/>
      <c r="AT143" s="353">
        <f t="shared" si="131"/>
        <v>1.6629711751662972</v>
      </c>
      <c r="AU143" s="117">
        <v>27.8</v>
      </c>
      <c r="AV143" s="825">
        <v>7.64</v>
      </c>
      <c r="AW143" s="118"/>
      <c r="AX143" s="118"/>
      <c r="AY143" s="340"/>
      <c r="AZ143" s="124">
        <v>0.81</v>
      </c>
      <c r="BA143" s="608"/>
      <c r="BB143" s="360">
        <f t="shared" si="132"/>
        <v>0.62361419068736146</v>
      </c>
      <c r="BC143" s="1516"/>
      <c r="BD143" s="1529">
        <v>4090</v>
      </c>
      <c r="BE143" s="1530">
        <f t="shared" si="103"/>
        <v>483.36363636363637</v>
      </c>
      <c r="BF143" s="1538">
        <f t="shared" si="152"/>
        <v>18.735024665257225</v>
      </c>
      <c r="BG143" s="1524"/>
      <c r="BH143" s="653">
        <f t="shared" si="133"/>
        <v>1.0393569844789357</v>
      </c>
      <c r="BI143" s="353">
        <f t="shared" si="134"/>
        <v>0.70177383592017739</v>
      </c>
      <c r="BJ143" s="123">
        <v>7.91</v>
      </c>
      <c r="BK143" s="118">
        <v>3930</v>
      </c>
      <c r="BL143" s="117">
        <v>25.9</v>
      </c>
      <c r="BM143" s="348">
        <f t="shared" si="153"/>
        <v>77.699999999999989</v>
      </c>
      <c r="BN143" s="117">
        <v>4.5999999999999996</v>
      </c>
      <c r="BO143" s="117">
        <v>0.8</v>
      </c>
      <c r="BP143" s="117"/>
      <c r="BQ143" s="1220"/>
      <c r="BR143" s="131"/>
      <c r="BS143" s="131"/>
      <c r="BT143" s="131">
        <v>3</v>
      </c>
      <c r="BU143" s="132">
        <v>16</v>
      </c>
      <c r="BV143" s="364">
        <f t="shared" si="146"/>
        <v>8.03259423503326</v>
      </c>
      <c r="BW143" s="343">
        <f t="shared" si="115"/>
        <v>4.1991415242774721E-2</v>
      </c>
      <c r="BX143" s="340">
        <f t="shared" si="90"/>
        <v>4.1991415242774721E-2</v>
      </c>
      <c r="BY143" s="340">
        <f t="shared" si="119"/>
        <v>0.82170542635658916</v>
      </c>
      <c r="BZ143" s="1145">
        <f t="shared" si="120"/>
        <v>0.56323777403035413</v>
      </c>
      <c r="CA143" s="133">
        <v>5040</v>
      </c>
      <c r="CB143" s="114"/>
      <c r="CC143" s="126"/>
      <c r="CD143" s="353">
        <f t="shared" si="135"/>
        <v>0.58957871396895789</v>
      </c>
      <c r="CE143" s="108"/>
      <c r="CF143" s="364"/>
      <c r="CG143" s="134">
        <v>2490</v>
      </c>
      <c r="CH143" s="346">
        <f t="shared" si="149"/>
        <v>55.210643015521065</v>
      </c>
      <c r="CI143" s="117">
        <v>6</v>
      </c>
      <c r="CJ143" s="348">
        <f t="shared" si="136"/>
        <v>1.3303769401330376</v>
      </c>
      <c r="CK143" s="123">
        <v>7.82</v>
      </c>
      <c r="CL143" s="117">
        <v>23.2</v>
      </c>
      <c r="CM143" s="109">
        <v>4</v>
      </c>
      <c r="CN143" s="109">
        <v>0.68</v>
      </c>
      <c r="CO143" s="109">
        <v>16</v>
      </c>
      <c r="CP143" s="131">
        <f t="shared" si="154"/>
        <v>287.02100000000002</v>
      </c>
      <c r="CQ143" s="1145">
        <f t="shared" si="122"/>
        <v>0.10424710424710426</v>
      </c>
      <c r="CR143" s="1372">
        <f t="shared" si="150"/>
        <v>4510</v>
      </c>
      <c r="CS143" s="353">
        <f t="shared" si="137"/>
        <v>4.4913525498891351</v>
      </c>
      <c r="CT143" s="135">
        <v>31</v>
      </c>
      <c r="CU143" s="135"/>
      <c r="CV143" s="340">
        <f t="shared" si="110"/>
        <v>0.38750000000000001</v>
      </c>
      <c r="CW143" s="135">
        <v>200</v>
      </c>
      <c r="CX143" s="348">
        <f t="shared" si="87"/>
        <v>6.4516129032258061</v>
      </c>
      <c r="CY143" s="334">
        <f t="shared" si="141"/>
        <v>164.96674057649668</v>
      </c>
      <c r="CZ143" s="123">
        <v>8.1199999999999992</v>
      </c>
      <c r="DA143" s="117">
        <v>15.8</v>
      </c>
      <c r="DB143" s="340">
        <f t="shared" si="123"/>
        <v>0.31896551724137928</v>
      </c>
      <c r="DC143" s="109"/>
      <c r="DD143" s="610">
        <f t="shared" si="142"/>
        <v>7.0103153398137295</v>
      </c>
      <c r="DE143" s="353">
        <f t="shared" si="138"/>
        <v>6.6518847006651889</v>
      </c>
      <c r="DF143" s="842">
        <v>8.2100000000000009</v>
      </c>
      <c r="DG143" s="117">
        <v>11.7</v>
      </c>
      <c r="DH143" s="838">
        <f t="shared" si="145"/>
        <v>35.099999999999994</v>
      </c>
      <c r="DI143" s="338">
        <f t="shared" si="144"/>
        <v>0.259493670886076</v>
      </c>
      <c r="DJ143" s="1155">
        <f t="shared" si="140"/>
        <v>0.49568965517241381</v>
      </c>
      <c r="DK143" s="1342">
        <f t="shared" si="124"/>
        <v>4.7816446543912079</v>
      </c>
      <c r="DL143" s="1292">
        <f t="shared" si="151"/>
        <v>0.49919999999999998</v>
      </c>
      <c r="DM143" s="1347"/>
      <c r="DN143" s="1350"/>
      <c r="DO143" s="134"/>
      <c r="DP143" s="1148"/>
      <c r="DQ143" s="133"/>
      <c r="DR143" s="134"/>
      <c r="DS143" s="770"/>
      <c r="DT143" s="137">
        <v>4537</v>
      </c>
      <c r="DU143" s="343">
        <v>7.61</v>
      </c>
      <c r="DV143" s="123">
        <v>8.2200000000000006</v>
      </c>
      <c r="DW143" s="127">
        <v>3600</v>
      </c>
      <c r="DX143" s="117">
        <v>10.6</v>
      </c>
      <c r="DY143" s="135">
        <v>26.4</v>
      </c>
      <c r="DZ143" s="671">
        <v>28</v>
      </c>
      <c r="EA143" s="632">
        <v>0.1</v>
      </c>
      <c r="EB143" s="665">
        <v>0.02</v>
      </c>
      <c r="EC143" s="1483"/>
      <c r="ED143" s="141">
        <v>4.3</v>
      </c>
      <c r="EE143" s="667">
        <v>2.5</v>
      </c>
      <c r="EF143" s="139">
        <v>0.1</v>
      </c>
      <c r="EG143" s="665">
        <v>0.02</v>
      </c>
      <c r="EH143" s="140">
        <v>3</v>
      </c>
      <c r="EI143" s="1118"/>
      <c r="EJ143" s="1118"/>
      <c r="EK143" s="142">
        <v>2</v>
      </c>
      <c r="EL143" s="353">
        <f t="shared" si="125"/>
        <v>9.1072745011086482</v>
      </c>
      <c r="EM143" s="354">
        <f t="shared" si="128"/>
        <v>0.82124789207419902</v>
      </c>
      <c r="EN143" s="354">
        <f t="shared" si="116"/>
        <v>0.9217313963830418</v>
      </c>
      <c r="EO143" s="355">
        <f t="shared" si="108"/>
        <v>0.99300699300699302</v>
      </c>
      <c r="EP143" s="339">
        <f t="shared" si="126"/>
        <v>0.83333333333333337</v>
      </c>
      <c r="EQ143" s="1227"/>
    </row>
    <row r="144" spans="1:147" s="188" customFormat="1" ht="15" customHeight="1" x14ac:dyDescent="0.15">
      <c r="A144" s="146">
        <v>43968</v>
      </c>
      <c r="B144" s="147">
        <f>企业!B448</f>
        <v>3914</v>
      </c>
      <c r="C144" s="869">
        <v>7.48</v>
      </c>
      <c r="D144" s="149"/>
      <c r="E144" s="150"/>
      <c r="F144" s="929"/>
      <c r="G144" s="651"/>
      <c r="H144" s="152"/>
      <c r="I144" s="153"/>
      <c r="J144" s="154"/>
      <c r="K144" s="626"/>
      <c r="L144" s="155"/>
      <c r="M144" s="832"/>
      <c r="N144" s="827"/>
      <c r="O144" s="156"/>
      <c r="P144" s="393"/>
      <c r="Q144" s="156"/>
      <c r="R144" s="684">
        <v>5.0599999999999996</v>
      </c>
      <c r="S144" s="169">
        <f t="shared" si="113"/>
        <v>0.77846153846153843</v>
      </c>
      <c r="T144" s="760">
        <v>3914</v>
      </c>
      <c r="U144" s="153">
        <v>7.32</v>
      </c>
      <c r="V144" s="158">
        <v>3800</v>
      </c>
      <c r="W144" s="159">
        <v>91.8</v>
      </c>
      <c r="X144" s="151">
        <v>312</v>
      </c>
      <c r="Y144" s="811">
        <v>11.78</v>
      </c>
      <c r="Z144" s="1239"/>
      <c r="AA144" s="160">
        <v>14.1</v>
      </c>
      <c r="AB144" s="161">
        <v>1.1000000000000001</v>
      </c>
      <c r="AC144" s="151">
        <v>87</v>
      </c>
      <c r="AD144" s="162"/>
      <c r="AE144" s="156">
        <v>64</v>
      </c>
      <c r="AF144" s="802">
        <v>5.17</v>
      </c>
      <c r="AG144" s="327">
        <f t="shared" si="127"/>
        <v>0.79538461538461536</v>
      </c>
      <c r="AH144" s="327">
        <f t="shared" si="147"/>
        <v>0.26093333333333335</v>
      </c>
      <c r="AI144" s="660">
        <f t="shared" si="148"/>
        <v>0.16282239999999998</v>
      </c>
      <c r="AJ144" s="1141"/>
      <c r="AK144" s="148"/>
      <c r="AL144" s="167"/>
      <c r="AM144" s="167"/>
      <c r="AN144" s="165"/>
      <c r="AO144" s="150">
        <f t="shared" si="129"/>
        <v>3.656617271333674</v>
      </c>
      <c r="AP144" s="148">
        <v>7.96</v>
      </c>
      <c r="AQ144" s="166"/>
      <c r="AR144" s="150">
        <f t="shared" si="130"/>
        <v>0.95809913132345426</v>
      </c>
      <c r="AS144" s="778"/>
      <c r="AT144" s="150">
        <f t="shared" si="131"/>
        <v>1.9161982626469085</v>
      </c>
      <c r="AU144" s="161">
        <v>28</v>
      </c>
      <c r="AV144" s="293">
        <v>7.63</v>
      </c>
      <c r="AW144" s="162"/>
      <c r="AX144" s="162"/>
      <c r="AY144" s="170"/>
      <c r="AZ144" s="170">
        <v>0.73</v>
      </c>
      <c r="BA144" s="170"/>
      <c r="BB144" s="172">
        <f t="shared" si="132"/>
        <v>0.71857434849259072</v>
      </c>
      <c r="BC144" s="1517"/>
      <c r="BD144" s="827">
        <v>3946</v>
      </c>
      <c r="BE144" s="1530">
        <f t="shared" si="103"/>
        <v>537.3576903423608</v>
      </c>
      <c r="BF144" s="1538">
        <f t="shared" si="152"/>
        <v>38.110474492366016</v>
      </c>
      <c r="BG144" s="651"/>
      <c r="BH144" s="651">
        <f t="shared" si="133"/>
        <v>1.1976239141543179</v>
      </c>
      <c r="BI144" s="150">
        <f t="shared" si="134"/>
        <v>0.80863566683699539</v>
      </c>
      <c r="BJ144" s="168">
        <v>7.85</v>
      </c>
      <c r="BK144" s="162">
        <v>3940</v>
      </c>
      <c r="BL144" s="161">
        <v>24.7</v>
      </c>
      <c r="BM144" s="161">
        <f t="shared" si="153"/>
        <v>74.099999999999994</v>
      </c>
      <c r="BN144" s="161">
        <v>4.2</v>
      </c>
      <c r="BO144" s="161">
        <v>0.4</v>
      </c>
      <c r="BP144" s="161"/>
      <c r="BQ144" s="1221"/>
      <c r="BR144" s="174"/>
      <c r="BS144" s="174"/>
      <c r="BT144" s="174">
        <v>4</v>
      </c>
      <c r="BU144" s="175">
        <v>32</v>
      </c>
      <c r="BV144" s="248">
        <f t="shared" si="146"/>
        <v>9.2557485947879403</v>
      </c>
      <c r="BW144" s="168">
        <f t="shared" si="115"/>
        <v>3.3708780743644244E-2</v>
      </c>
      <c r="BX144" s="170">
        <f t="shared" si="90"/>
        <v>3.3708780743644244E-2</v>
      </c>
      <c r="BY144" s="170">
        <f t="shared" si="119"/>
        <v>0.7021276595744681</v>
      </c>
      <c r="BZ144" s="1146">
        <f t="shared" si="120"/>
        <v>0.73093681917211328</v>
      </c>
      <c r="CA144" s="177">
        <v>5040</v>
      </c>
      <c r="CB144" s="156"/>
      <c r="CC144" s="171"/>
      <c r="CD144" s="150">
        <f t="shared" si="135"/>
        <v>0.67935615738375066</v>
      </c>
      <c r="CE144" s="150"/>
      <c r="CF144" s="248"/>
      <c r="CG144" s="178">
        <v>2490</v>
      </c>
      <c r="CH144" s="390">
        <f t="shared" si="149"/>
        <v>63.617782319877364</v>
      </c>
      <c r="CI144" s="161">
        <v>6</v>
      </c>
      <c r="CJ144" s="161">
        <f t="shared" si="136"/>
        <v>1.5329586101175268</v>
      </c>
      <c r="CK144" s="168">
        <v>7.73</v>
      </c>
      <c r="CL144" s="161">
        <v>23.3</v>
      </c>
      <c r="CM144" s="151">
        <v>4</v>
      </c>
      <c r="CN144" s="151">
        <v>1</v>
      </c>
      <c r="CO144" s="151">
        <v>16</v>
      </c>
      <c r="CP144" s="131">
        <f t="shared" si="154"/>
        <v>271.43880000000001</v>
      </c>
      <c r="CQ144" s="1146">
        <f t="shared" si="122"/>
        <v>5.6680161943319818E-2</v>
      </c>
      <c r="CR144" s="1372">
        <f t="shared" si="150"/>
        <v>3914</v>
      </c>
      <c r="CS144" s="150">
        <f t="shared" si="137"/>
        <v>5.1752682677567705</v>
      </c>
      <c r="CT144" s="180">
        <v>34</v>
      </c>
      <c r="CU144" s="180"/>
      <c r="CV144" s="170">
        <f t="shared" si="110"/>
        <v>0.42499999999999999</v>
      </c>
      <c r="CW144" s="180">
        <v>220</v>
      </c>
      <c r="CX144" s="161">
        <f t="shared" si="87"/>
        <v>6.4705882352941178</v>
      </c>
      <c r="CY144" s="151">
        <f t="shared" si="141"/>
        <v>208.48237097598363</v>
      </c>
      <c r="CZ144" s="168">
        <v>8.08</v>
      </c>
      <c r="DA144" s="161">
        <v>12.5</v>
      </c>
      <c r="DB144" s="170">
        <f t="shared" si="123"/>
        <v>0.46351931330472107</v>
      </c>
      <c r="DC144" s="151"/>
      <c r="DD144" s="181">
        <f t="shared" si="142"/>
        <v>6.0704161127411949</v>
      </c>
      <c r="DE144" s="150">
        <f t="shared" si="138"/>
        <v>7.664793050587634</v>
      </c>
      <c r="DF144" s="843">
        <v>8.24</v>
      </c>
      <c r="DG144" s="161">
        <v>8.8000000000000007</v>
      </c>
      <c r="DH144" s="838">
        <f t="shared" si="145"/>
        <v>26.400000000000002</v>
      </c>
      <c r="DI144" s="338">
        <f t="shared" si="144"/>
        <v>0.29599999999999993</v>
      </c>
      <c r="DJ144" s="1156">
        <f t="shared" si="140"/>
        <v>0.62231759656652352</v>
      </c>
      <c r="DK144" s="1343">
        <f t="shared" si="124"/>
        <v>4.7926981833559452</v>
      </c>
      <c r="DL144" s="1293">
        <f t="shared" si="151"/>
        <v>0.49919999999999998</v>
      </c>
      <c r="DM144" s="1293"/>
      <c r="DN144" s="178"/>
      <c r="DO144" s="178"/>
      <c r="DP144" s="1147"/>
      <c r="DQ144" s="177"/>
      <c r="DR144" s="178"/>
      <c r="DS144" s="756"/>
      <c r="DT144" s="157">
        <v>5661</v>
      </c>
      <c r="DU144" s="168">
        <v>7.65</v>
      </c>
      <c r="DV144" s="168">
        <v>8.2899999999999991</v>
      </c>
      <c r="DW144" s="173">
        <v>3640</v>
      </c>
      <c r="DX144" s="161">
        <v>7.8</v>
      </c>
      <c r="DY144" s="180">
        <v>18.100000000000001</v>
      </c>
      <c r="DZ144" s="698">
        <v>28</v>
      </c>
      <c r="EA144" s="633">
        <v>0.1</v>
      </c>
      <c r="EB144" s="182">
        <v>0.02</v>
      </c>
      <c r="EC144" s="1484"/>
      <c r="ED144" s="184">
        <v>4.0999999999999996</v>
      </c>
      <c r="EE144" s="184">
        <v>2.6</v>
      </c>
      <c r="EF144" s="182">
        <v>0.1</v>
      </c>
      <c r="EG144" s="182">
        <v>0.02</v>
      </c>
      <c r="EH144" s="183">
        <v>2</v>
      </c>
      <c r="EI144" s="1119"/>
      <c r="EJ144" s="1119"/>
      <c r="EK144" s="185">
        <v>4</v>
      </c>
      <c r="EL144" s="150">
        <f t="shared" si="125"/>
        <v>10.490907307102706</v>
      </c>
      <c r="EM144" s="186">
        <f t="shared" si="128"/>
        <v>0.91503267973856206</v>
      </c>
      <c r="EN144" s="186">
        <f t="shared" si="116"/>
        <v>0.94198717948717947</v>
      </c>
      <c r="EO144" s="187">
        <f t="shared" si="108"/>
        <v>0.99151103565365029</v>
      </c>
      <c r="EP144" s="169">
        <f t="shared" si="126"/>
        <v>0.70921985815602839</v>
      </c>
      <c r="EQ144" s="1300"/>
    </row>
    <row r="145" spans="1:147" s="143" customFormat="1" ht="15" customHeight="1" x14ac:dyDescent="0.15">
      <c r="A145" s="105">
        <v>43969</v>
      </c>
      <c r="B145" s="335">
        <f>企业!B449</f>
        <v>4750</v>
      </c>
      <c r="C145" s="868">
        <v>7.48</v>
      </c>
      <c r="D145" s="652"/>
      <c r="E145" s="353"/>
      <c r="F145" s="928"/>
      <c r="G145" s="653"/>
      <c r="H145" s="136"/>
      <c r="I145" s="111"/>
      <c r="J145" s="144"/>
      <c r="K145" s="625"/>
      <c r="L145" s="113"/>
      <c r="M145" s="831"/>
      <c r="N145" s="826"/>
      <c r="O145" s="114"/>
      <c r="P145" s="392"/>
      <c r="Q145" s="114"/>
      <c r="R145" s="683">
        <v>5</v>
      </c>
      <c r="S145" s="339">
        <f t="shared" si="113"/>
        <v>0.76923076923076927</v>
      </c>
      <c r="T145" s="889">
        <v>4750</v>
      </c>
      <c r="U145" s="111">
        <v>7.72</v>
      </c>
      <c r="V145" s="112">
        <v>3500</v>
      </c>
      <c r="W145" s="115">
        <v>81.099999999999994</v>
      </c>
      <c r="X145" s="109">
        <v>276</v>
      </c>
      <c r="Y145" s="809">
        <v>15.1</v>
      </c>
      <c r="Z145" s="1238"/>
      <c r="AA145" s="116">
        <v>16.7</v>
      </c>
      <c r="AB145" s="117">
        <v>1.1000000000000001</v>
      </c>
      <c r="AC145" s="109">
        <v>79</v>
      </c>
      <c r="AD145" s="118"/>
      <c r="AE145" s="114">
        <v>80</v>
      </c>
      <c r="AF145" s="801">
        <v>3.5</v>
      </c>
      <c r="AG145" s="344">
        <f t="shared" si="127"/>
        <v>0.53846153846153844</v>
      </c>
      <c r="AH145" s="344">
        <f t="shared" si="147"/>
        <v>0.31666666666666665</v>
      </c>
      <c r="AI145" s="741">
        <f t="shared" si="148"/>
        <v>0.17480000000000001</v>
      </c>
      <c r="AJ145" s="1140"/>
      <c r="AK145" s="138"/>
      <c r="AL145" s="122"/>
      <c r="AM145" s="122"/>
      <c r="AN145" s="120"/>
      <c r="AO145" s="353">
        <f t="shared" si="129"/>
        <v>3.0130526315789474</v>
      </c>
      <c r="AP145" s="138">
        <v>7.92</v>
      </c>
      <c r="AQ145" s="121"/>
      <c r="AR145" s="353">
        <f t="shared" si="130"/>
        <v>0.78947368421052633</v>
      </c>
      <c r="AS145" s="776"/>
      <c r="AT145" s="353">
        <f t="shared" si="131"/>
        <v>1.5789473684210527</v>
      </c>
      <c r="AU145" s="117">
        <v>27.9</v>
      </c>
      <c r="AV145" s="111">
        <v>7.58</v>
      </c>
      <c r="AW145" s="118"/>
      <c r="AX145" s="118"/>
      <c r="AY145" s="340"/>
      <c r="AZ145" s="124">
        <v>0.73</v>
      </c>
      <c r="BA145" s="608"/>
      <c r="BB145" s="360">
        <f t="shared" si="132"/>
        <v>0.59210526315789469</v>
      </c>
      <c r="BC145" s="1516"/>
      <c r="BD145" s="1529">
        <v>3412</v>
      </c>
      <c r="BE145" s="1530">
        <f t="shared" si="103"/>
        <v>382.86231578947371</v>
      </c>
      <c r="BF145" s="1538">
        <f t="shared" si="152"/>
        <v>22.925887173022378</v>
      </c>
      <c r="BG145" s="1524"/>
      <c r="BH145" s="653">
        <f t="shared" si="133"/>
        <v>0.98684210526315785</v>
      </c>
      <c r="BI145" s="353">
        <f t="shared" si="134"/>
        <v>0.66631578947368419</v>
      </c>
      <c r="BJ145" s="123">
        <v>7.74</v>
      </c>
      <c r="BK145" s="118">
        <v>3850</v>
      </c>
      <c r="BL145" s="117">
        <v>25.7</v>
      </c>
      <c r="BM145" s="348">
        <f t="shared" si="153"/>
        <v>77.099999999999994</v>
      </c>
      <c r="BN145" s="117">
        <v>4.5999999999999996</v>
      </c>
      <c r="BO145" s="117">
        <v>0.5</v>
      </c>
      <c r="BP145" s="117"/>
      <c r="BQ145" s="1220"/>
      <c r="BR145" s="131"/>
      <c r="BS145" s="131"/>
      <c r="BT145" s="131">
        <v>7</v>
      </c>
      <c r="BU145" s="132">
        <v>32</v>
      </c>
      <c r="BV145" s="364">
        <f t="shared" si="146"/>
        <v>7.626736842105263</v>
      </c>
      <c r="BW145" s="343">
        <f t="shared" si="115"/>
        <v>3.6188478206862287E-2</v>
      </c>
      <c r="BX145" s="340">
        <f t="shared" si="90"/>
        <v>3.6188478206862287E-2</v>
      </c>
      <c r="BY145" s="340">
        <f t="shared" si="119"/>
        <v>0.72455089820359286</v>
      </c>
      <c r="BZ145" s="1145">
        <f t="shared" si="120"/>
        <v>0.68310727496917378</v>
      </c>
      <c r="CA145" s="133">
        <v>5040</v>
      </c>
      <c r="CB145" s="114"/>
      <c r="CC145" s="126"/>
      <c r="CD145" s="353">
        <f t="shared" si="135"/>
        <v>0.5597894736842105</v>
      </c>
      <c r="CE145" s="108"/>
      <c r="CF145" s="364"/>
      <c r="CG145" s="134">
        <v>2490</v>
      </c>
      <c r="CH145" s="346">
        <f t="shared" si="149"/>
        <v>52.421052631578945</v>
      </c>
      <c r="CI145" s="117">
        <v>6</v>
      </c>
      <c r="CJ145" s="348">
        <f t="shared" si="136"/>
        <v>1.263157894736842</v>
      </c>
      <c r="CK145" s="123">
        <v>7.6</v>
      </c>
      <c r="CL145" s="117">
        <v>23.9</v>
      </c>
      <c r="CM145" s="109">
        <v>4</v>
      </c>
      <c r="CN145" s="109">
        <v>0.9</v>
      </c>
      <c r="CO145" s="109">
        <v>16</v>
      </c>
      <c r="CP145" s="131">
        <f t="shared" si="154"/>
        <v>294.89999999999998</v>
      </c>
      <c r="CQ145" s="1145">
        <f t="shared" si="122"/>
        <v>7.003891050583666E-2</v>
      </c>
      <c r="CR145" s="1372">
        <f t="shared" si="150"/>
        <v>4750</v>
      </c>
      <c r="CS145" s="353">
        <f t="shared" si="137"/>
        <v>4.2644210526315787</v>
      </c>
      <c r="CT145" s="135">
        <v>34</v>
      </c>
      <c r="CU145" s="135"/>
      <c r="CV145" s="340">
        <f t="shared" si="110"/>
        <v>0.42499999999999999</v>
      </c>
      <c r="CW145" s="135">
        <v>220</v>
      </c>
      <c r="CX145" s="348">
        <f t="shared" si="87"/>
        <v>6.4705882352941178</v>
      </c>
      <c r="CY145" s="334">
        <f t="shared" si="141"/>
        <v>171.78947368421052</v>
      </c>
      <c r="CZ145" s="123">
        <v>7.97</v>
      </c>
      <c r="DA145" s="117">
        <v>16.399999999999999</v>
      </c>
      <c r="DB145" s="340">
        <f t="shared" si="123"/>
        <v>0.31380753138075318</v>
      </c>
      <c r="DC145" s="109"/>
      <c r="DD145" s="610">
        <f t="shared" si="142"/>
        <v>7.2029129427341934</v>
      </c>
      <c r="DE145" s="353">
        <f t="shared" si="138"/>
        <v>6.3157894736842106</v>
      </c>
      <c r="DF145" s="842">
        <v>8.08</v>
      </c>
      <c r="DG145" s="117">
        <v>12.5</v>
      </c>
      <c r="DH145" s="838">
        <f t="shared" si="145"/>
        <v>37.5</v>
      </c>
      <c r="DI145" s="338">
        <f t="shared" si="144"/>
        <v>0.23780487804878048</v>
      </c>
      <c r="DJ145" s="1155">
        <f t="shared" si="140"/>
        <v>0.47698744769874479</v>
      </c>
      <c r="DK145" s="1342">
        <f t="shared" si="124"/>
        <v>5.0230840258541098</v>
      </c>
      <c r="DL145" s="1292">
        <f t="shared" si="151"/>
        <v>0.49919999999999998</v>
      </c>
      <c r="DM145" s="1347"/>
      <c r="DN145" s="1350"/>
      <c r="DO145" s="134"/>
      <c r="DP145" s="1148"/>
      <c r="DQ145" s="133"/>
      <c r="DR145" s="134"/>
      <c r="DS145" s="770"/>
      <c r="DT145" s="137">
        <v>5292</v>
      </c>
      <c r="DU145" s="343">
        <v>7.62</v>
      </c>
      <c r="DV145" s="123">
        <v>8.1</v>
      </c>
      <c r="DW145" s="127">
        <v>3680</v>
      </c>
      <c r="DX145" s="117">
        <v>11</v>
      </c>
      <c r="DY145" s="135">
        <v>29.3</v>
      </c>
      <c r="DZ145" s="671">
        <v>25</v>
      </c>
      <c r="EA145" s="632">
        <v>0.2</v>
      </c>
      <c r="EB145" s="665">
        <v>0.02</v>
      </c>
      <c r="EC145" s="1483"/>
      <c r="ED145" s="141">
        <v>4.2</v>
      </c>
      <c r="EE145" s="667">
        <v>2.5</v>
      </c>
      <c r="EF145" s="139">
        <v>0.1</v>
      </c>
      <c r="EG145" s="665">
        <v>0.02</v>
      </c>
      <c r="EH145" s="140">
        <v>3</v>
      </c>
      <c r="EI145" s="1118"/>
      <c r="EJ145" s="1118"/>
      <c r="EK145" s="142">
        <v>4</v>
      </c>
      <c r="EL145" s="353">
        <f t="shared" si="125"/>
        <v>8.6481684210526311</v>
      </c>
      <c r="EM145" s="354">
        <f t="shared" si="128"/>
        <v>0.86436498150431562</v>
      </c>
      <c r="EN145" s="354">
        <f t="shared" si="116"/>
        <v>0.89384057971014497</v>
      </c>
      <c r="EO145" s="354">
        <f t="shared" si="108"/>
        <v>0.98675496688741726</v>
      </c>
      <c r="EP145" s="339">
        <f t="shared" si="126"/>
        <v>0.74850299401197606</v>
      </c>
      <c r="EQ145" s="1227"/>
    </row>
    <row r="146" spans="1:147" s="143" customFormat="1" ht="15" customHeight="1" x14ac:dyDescent="0.15">
      <c r="A146" s="105">
        <v>43970</v>
      </c>
      <c r="B146" s="335">
        <f>企业!B450</f>
        <v>3673</v>
      </c>
      <c r="C146" s="868">
        <v>7.48</v>
      </c>
      <c r="D146" s="652"/>
      <c r="E146" s="353"/>
      <c r="F146" s="928"/>
      <c r="G146" s="653"/>
      <c r="H146" s="136"/>
      <c r="I146" s="111"/>
      <c r="J146" s="144"/>
      <c r="K146" s="625"/>
      <c r="L146" s="113"/>
      <c r="M146" s="831"/>
      <c r="N146" s="826"/>
      <c r="O146" s="114"/>
      <c r="P146" s="392"/>
      <c r="Q146" s="114"/>
      <c r="R146" s="683">
        <v>5</v>
      </c>
      <c r="S146" s="339">
        <f t="shared" si="113"/>
        <v>0.76923076923076927</v>
      </c>
      <c r="T146" s="889">
        <v>3673</v>
      </c>
      <c r="U146" s="111">
        <v>7.38</v>
      </c>
      <c r="V146" s="112">
        <v>3610</v>
      </c>
      <c r="W146" s="115">
        <v>88.6</v>
      </c>
      <c r="X146" s="109">
        <v>305</v>
      </c>
      <c r="Y146" s="809">
        <v>13.8</v>
      </c>
      <c r="Z146" s="1238"/>
      <c r="AA146" s="116">
        <v>16.100000000000001</v>
      </c>
      <c r="AB146" s="117">
        <v>1.2</v>
      </c>
      <c r="AC146" s="109">
        <v>79</v>
      </c>
      <c r="AD146" s="118"/>
      <c r="AE146" s="114">
        <v>80</v>
      </c>
      <c r="AF146" s="801">
        <v>4.4000000000000004</v>
      </c>
      <c r="AG146" s="344">
        <f t="shared" si="127"/>
        <v>0.67692307692307696</v>
      </c>
      <c r="AH146" s="344">
        <f t="shared" si="147"/>
        <v>0.24486666666666668</v>
      </c>
      <c r="AI146" s="741">
        <f t="shared" si="148"/>
        <v>0.14936866666666668</v>
      </c>
      <c r="AJ146" s="1140"/>
      <c r="AK146" s="138"/>
      <c r="AL146" s="122"/>
      <c r="AM146" s="122"/>
      <c r="AN146" s="120"/>
      <c r="AO146" s="353">
        <f t="shared" si="129"/>
        <v>3.896542335965151</v>
      </c>
      <c r="AP146" s="138">
        <v>7.83</v>
      </c>
      <c r="AQ146" s="121">
        <v>17</v>
      </c>
      <c r="AR146" s="353">
        <f t="shared" si="130"/>
        <v>1.0209637898175878</v>
      </c>
      <c r="AS146" s="776"/>
      <c r="AT146" s="353">
        <f t="shared" si="131"/>
        <v>2.0419275796351757</v>
      </c>
      <c r="AU146" s="117">
        <v>28.3</v>
      </c>
      <c r="AV146" s="111">
        <v>7.69</v>
      </c>
      <c r="AW146" s="118">
        <v>3904</v>
      </c>
      <c r="AX146" s="118"/>
      <c r="AY146" s="340"/>
      <c r="AZ146" s="124">
        <v>0.66</v>
      </c>
      <c r="BA146" s="608">
        <f t="shared" si="117"/>
        <v>169.05737704918033</v>
      </c>
      <c r="BB146" s="360">
        <f t="shared" si="132"/>
        <v>0.76572284236319088</v>
      </c>
      <c r="BC146" s="1516"/>
      <c r="BD146" s="1529">
        <v>4063</v>
      </c>
      <c r="BE146" s="1530">
        <f t="shared" si="103"/>
        <v>589.59406479716847</v>
      </c>
      <c r="BF146" s="1538">
        <f t="shared" si="152"/>
        <v>36.620749366283754</v>
      </c>
      <c r="BG146" s="1524"/>
      <c r="BH146" s="653">
        <f t="shared" si="133"/>
        <v>1.2762047372719847</v>
      </c>
      <c r="BI146" s="353">
        <f t="shared" si="134"/>
        <v>0.86169343860604408</v>
      </c>
      <c r="BJ146" s="123">
        <v>7.8</v>
      </c>
      <c r="BK146" s="118">
        <v>3930</v>
      </c>
      <c r="BL146" s="117">
        <v>26.2</v>
      </c>
      <c r="BM146" s="348">
        <f t="shared" si="153"/>
        <v>78.599999999999994</v>
      </c>
      <c r="BN146" s="117">
        <v>5.8</v>
      </c>
      <c r="BO146" s="117">
        <v>2.8</v>
      </c>
      <c r="BP146" s="117"/>
      <c r="BQ146" s="1220"/>
      <c r="BR146" s="131"/>
      <c r="BS146" s="131"/>
      <c r="BT146" s="131">
        <v>5</v>
      </c>
      <c r="BU146" s="132">
        <v>32</v>
      </c>
      <c r="BV146" s="364">
        <f t="shared" si="146"/>
        <v>9.8630547236591344</v>
      </c>
      <c r="BW146" s="343">
        <f t="shared" si="115"/>
        <v>3.0923482485439035E-2</v>
      </c>
      <c r="BX146" s="340">
        <f t="shared" si="90"/>
        <v>3.0923482485439035E-2</v>
      </c>
      <c r="BY146" s="340">
        <f t="shared" si="119"/>
        <v>0.63975155279503104</v>
      </c>
      <c r="BZ146" s="1145">
        <f t="shared" si="120"/>
        <v>0.70428893905191869</v>
      </c>
      <c r="CA146" s="133">
        <v>5040</v>
      </c>
      <c r="CB146" s="114"/>
      <c r="CC146" s="126"/>
      <c r="CD146" s="353">
        <f t="shared" si="135"/>
        <v>0.72393139123332428</v>
      </c>
      <c r="CE146" s="108"/>
      <c r="CF146" s="364"/>
      <c r="CG146" s="134">
        <v>2490</v>
      </c>
      <c r="CH146" s="346">
        <f t="shared" si="149"/>
        <v>67.79199564388783</v>
      </c>
      <c r="CI146" s="117">
        <v>6</v>
      </c>
      <c r="CJ146" s="348">
        <f t="shared" si="136"/>
        <v>1.6335420637081406</v>
      </c>
      <c r="CK146" s="123">
        <v>7.62</v>
      </c>
      <c r="CL146" s="117">
        <v>24.4</v>
      </c>
      <c r="CM146" s="109">
        <v>4</v>
      </c>
      <c r="CN146" s="109">
        <v>1.18</v>
      </c>
      <c r="CO146" s="109">
        <v>16</v>
      </c>
      <c r="CP146" s="131">
        <f t="shared" si="154"/>
        <v>278.50720000000001</v>
      </c>
      <c r="CQ146" s="1145">
        <f t="shared" si="122"/>
        <v>6.8702290076335881E-2</v>
      </c>
      <c r="CR146" s="1372">
        <f t="shared" si="150"/>
        <v>3673</v>
      </c>
      <c r="CS146" s="353">
        <f t="shared" si="137"/>
        <v>5.5148380070786827</v>
      </c>
      <c r="CT146" s="135">
        <v>32</v>
      </c>
      <c r="CU146" s="135"/>
      <c r="CV146" s="340">
        <f t="shared" si="110"/>
        <v>0.4</v>
      </c>
      <c r="CW146" s="135">
        <v>200</v>
      </c>
      <c r="CX146" s="348">
        <f t="shared" si="87"/>
        <v>6.25</v>
      </c>
      <c r="CY146" s="334">
        <f t="shared" si="141"/>
        <v>209.093384154642</v>
      </c>
      <c r="CZ146" s="123">
        <v>7.83</v>
      </c>
      <c r="DA146" s="117">
        <v>16.2</v>
      </c>
      <c r="DB146" s="340">
        <f t="shared" si="123"/>
        <v>0.33606557377049179</v>
      </c>
      <c r="DC146" s="109"/>
      <c r="DD146" s="610">
        <f t="shared" si="142"/>
        <v>8.0186142105630474</v>
      </c>
      <c r="DE146" s="353">
        <f t="shared" si="138"/>
        <v>8.1677103185407027</v>
      </c>
      <c r="DF146" s="842">
        <v>8.0299999999999994</v>
      </c>
      <c r="DG146" s="117">
        <v>11.4</v>
      </c>
      <c r="DH146" s="838">
        <f t="shared" si="145"/>
        <v>34.200000000000003</v>
      </c>
      <c r="DI146" s="338">
        <f t="shared" si="144"/>
        <v>0.29629629629629628</v>
      </c>
      <c r="DJ146" s="1155">
        <f t="shared" si="140"/>
        <v>0.53278688524590168</v>
      </c>
      <c r="DK146" s="1342">
        <f t="shared" si="124"/>
        <v>5.3613688244780002</v>
      </c>
      <c r="DL146" s="1292">
        <f>312/(15000/24)</f>
        <v>0.49919999999999998</v>
      </c>
      <c r="DM146" s="1347"/>
      <c r="DN146" s="1350"/>
      <c r="DO146" s="134"/>
      <c r="DP146" s="1148"/>
      <c r="DQ146" s="133"/>
      <c r="DR146" s="134"/>
      <c r="DS146" s="770"/>
      <c r="DT146" s="137">
        <v>5042</v>
      </c>
      <c r="DU146" s="343">
        <v>7.63</v>
      </c>
      <c r="DV146" s="123">
        <v>7.99</v>
      </c>
      <c r="DW146" s="127">
        <v>3690</v>
      </c>
      <c r="DX146" s="117">
        <v>10.199999999999999</v>
      </c>
      <c r="DY146" s="135">
        <v>21.4</v>
      </c>
      <c r="DZ146" s="671">
        <v>22</v>
      </c>
      <c r="EA146" s="632">
        <v>0.2</v>
      </c>
      <c r="EB146" s="665">
        <v>0.02</v>
      </c>
      <c r="EC146" s="1483"/>
      <c r="ED146" s="141">
        <v>4.2</v>
      </c>
      <c r="EE146" s="667">
        <v>2.9</v>
      </c>
      <c r="EF146" s="139">
        <v>0.1</v>
      </c>
      <c r="EG146" s="665">
        <v>0.02</v>
      </c>
      <c r="EH146" s="140">
        <v>2</v>
      </c>
      <c r="EI146" s="1118"/>
      <c r="EJ146" s="1118"/>
      <c r="EK146" s="142">
        <v>2</v>
      </c>
      <c r="EL146" s="353">
        <f t="shared" si="125"/>
        <v>11.177892295126597</v>
      </c>
      <c r="EM146" s="354">
        <f t="shared" si="128"/>
        <v>0.88487584650112872</v>
      </c>
      <c r="EN146" s="354">
        <f t="shared" si="116"/>
        <v>0.92983606557377052</v>
      </c>
      <c r="EO146" s="354">
        <f t="shared" si="108"/>
        <v>0.98550724637681164</v>
      </c>
      <c r="EP146" s="339">
        <f t="shared" si="126"/>
        <v>0.73913043478260865</v>
      </c>
      <c r="EQ146" s="1227"/>
    </row>
    <row r="147" spans="1:147" s="143" customFormat="1" ht="15" customHeight="1" x14ac:dyDescent="0.15">
      <c r="A147" s="105">
        <v>43971</v>
      </c>
      <c r="B147" s="335">
        <f>企业!B451</f>
        <v>3943</v>
      </c>
      <c r="C147" s="868">
        <v>7.47</v>
      </c>
      <c r="D147" s="652"/>
      <c r="E147" s="353"/>
      <c r="F147" s="928"/>
      <c r="G147" s="653"/>
      <c r="H147" s="136"/>
      <c r="I147" s="111"/>
      <c r="J147" s="144"/>
      <c r="K147" s="625"/>
      <c r="L147" s="113"/>
      <c r="M147" s="831"/>
      <c r="N147" s="826"/>
      <c r="O147" s="114"/>
      <c r="P147" s="392"/>
      <c r="Q147" s="114"/>
      <c r="R147" s="683">
        <v>4.9000000000000004</v>
      </c>
      <c r="S147" s="339">
        <f t="shared" si="113"/>
        <v>0.75384615384615394</v>
      </c>
      <c r="T147" s="889">
        <v>3943</v>
      </c>
      <c r="U147" s="111">
        <v>7.42</v>
      </c>
      <c r="V147" s="112">
        <v>3800</v>
      </c>
      <c r="W147" s="115">
        <v>47.2</v>
      </c>
      <c r="X147" s="109">
        <v>219.1</v>
      </c>
      <c r="Y147" s="809">
        <v>7.3</v>
      </c>
      <c r="Z147" s="1238"/>
      <c r="AA147" s="116">
        <v>42.2</v>
      </c>
      <c r="AB147" s="117">
        <v>1</v>
      </c>
      <c r="AC147" s="109">
        <v>77</v>
      </c>
      <c r="AD147" s="118"/>
      <c r="AE147" s="114">
        <v>80</v>
      </c>
      <c r="AF147" s="801">
        <v>3.8</v>
      </c>
      <c r="AG147" s="344">
        <f t="shared" si="127"/>
        <v>0.58461538461538454</v>
      </c>
      <c r="AH147" s="344">
        <f t="shared" si="147"/>
        <v>0.26286666666666669</v>
      </c>
      <c r="AI147" s="741">
        <f t="shared" si="148"/>
        <v>0.11518817333333334</v>
      </c>
      <c r="AJ147" s="1140"/>
      <c r="AK147" s="138"/>
      <c r="AL147" s="122"/>
      <c r="AM147" s="122"/>
      <c r="AN147" s="120"/>
      <c r="AO147" s="353">
        <f t="shared" si="129"/>
        <v>3.6297235607405529</v>
      </c>
      <c r="AP147" s="138">
        <v>7.9</v>
      </c>
      <c r="AQ147" s="121"/>
      <c r="AR147" s="353">
        <f t="shared" si="130"/>
        <v>0.95105249809789505</v>
      </c>
      <c r="AS147" s="776">
        <v>5.4</v>
      </c>
      <c r="AT147" s="353">
        <f t="shared" si="131"/>
        <v>1.9021049961957901</v>
      </c>
      <c r="AU147" s="117">
        <v>28.4</v>
      </c>
      <c r="AV147" s="111">
        <v>7.58</v>
      </c>
      <c r="AW147" s="118">
        <v>4243</v>
      </c>
      <c r="AX147" s="118">
        <v>2866</v>
      </c>
      <c r="AY147" s="340">
        <f>AX147/AW147</f>
        <v>0.67546547254301204</v>
      </c>
      <c r="AZ147" s="124">
        <v>0.71</v>
      </c>
      <c r="BA147" s="608">
        <f t="shared" si="117"/>
        <v>167.33443318406788</v>
      </c>
      <c r="BB147" s="360">
        <f t="shared" si="132"/>
        <v>0.71328937357342126</v>
      </c>
      <c r="BC147" s="1516"/>
      <c r="BD147" s="1529">
        <v>4130</v>
      </c>
      <c r="BE147" s="1530">
        <f t="shared" si="103"/>
        <v>558.2779609434441</v>
      </c>
      <c r="BF147" s="1538">
        <f t="shared" si="152"/>
        <v>13.229335567380192</v>
      </c>
      <c r="BG147" s="1524">
        <v>5.4</v>
      </c>
      <c r="BH147" s="653">
        <f t="shared" si="133"/>
        <v>1.1888156226223687</v>
      </c>
      <c r="BI147" s="353">
        <f t="shared" si="134"/>
        <v>0.80268830839462335</v>
      </c>
      <c r="BJ147" s="123">
        <v>7.8</v>
      </c>
      <c r="BK147" s="118">
        <v>3910</v>
      </c>
      <c r="BL147" s="117">
        <v>26</v>
      </c>
      <c r="BM147" s="348">
        <f t="shared" si="153"/>
        <v>78</v>
      </c>
      <c r="BN147" s="117">
        <v>6</v>
      </c>
      <c r="BO147" s="117">
        <v>1.8</v>
      </c>
      <c r="BP147" s="117"/>
      <c r="BQ147" s="1220"/>
      <c r="BR147" s="131"/>
      <c r="BS147" s="131"/>
      <c r="BT147" s="131">
        <v>3</v>
      </c>
      <c r="BU147" s="132">
        <v>32</v>
      </c>
      <c r="BV147" s="364">
        <f t="shared" si="146"/>
        <v>9.1876743596246531</v>
      </c>
      <c r="BW147" s="343">
        <f t="shared" si="115"/>
        <v>2.3847166478041235E-2</v>
      </c>
      <c r="BX147" s="340">
        <f t="shared" si="90"/>
        <v>2.3847166478041235E-2</v>
      </c>
      <c r="BY147" s="340">
        <f t="shared" si="119"/>
        <v>0.85781990521327012</v>
      </c>
      <c r="BZ147" s="1145">
        <f t="shared" si="120"/>
        <v>0.44915254237288138</v>
      </c>
      <c r="CA147" s="133">
        <v>5040</v>
      </c>
      <c r="CB147" s="114"/>
      <c r="CC147" s="126"/>
      <c r="CD147" s="353">
        <f t="shared" si="135"/>
        <v>0.67435962465128074</v>
      </c>
      <c r="CE147" s="108"/>
      <c r="CF147" s="364"/>
      <c r="CG147" s="134">
        <v>2490</v>
      </c>
      <c r="CH147" s="346">
        <f t="shared" si="149"/>
        <v>63.149885873700228</v>
      </c>
      <c r="CI147" s="117">
        <v>6</v>
      </c>
      <c r="CJ147" s="348">
        <f t="shared" si="136"/>
        <v>1.521683996956632</v>
      </c>
      <c r="CK147" s="123">
        <v>7.63</v>
      </c>
      <c r="CL147" s="117">
        <v>24.5</v>
      </c>
      <c r="CM147" s="109">
        <v>4</v>
      </c>
      <c r="CN147" s="109">
        <v>0.7</v>
      </c>
      <c r="CO147" s="109">
        <v>16</v>
      </c>
      <c r="CP147" s="131">
        <f t="shared" si="154"/>
        <v>268.8005</v>
      </c>
      <c r="CQ147" s="1145">
        <f t="shared" si="122"/>
        <v>5.7692307692307709E-2</v>
      </c>
      <c r="CR147" s="1372">
        <f t="shared" si="150"/>
        <v>3943</v>
      </c>
      <c r="CS147" s="353">
        <f t="shared" si="137"/>
        <v>5.1372051737255893</v>
      </c>
      <c r="CT147" s="135">
        <v>31</v>
      </c>
      <c r="CU147" s="135"/>
      <c r="CV147" s="340">
        <f t="shared" si="110"/>
        <v>0.38750000000000001</v>
      </c>
      <c r="CW147" s="135">
        <v>200</v>
      </c>
      <c r="CX147" s="348">
        <f t="shared" si="87"/>
        <v>6.4516129032258061</v>
      </c>
      <c r="CY147" s="334">
        <f t="shared" si="141"/>
        <v>188.68881562262237</v>
      </c>
      <c r="CZ147" s="123">
        <v>7.88</v>
      </c>
      <c r="DA147" s="117">
        <v>15.6</v>
      </c>
      <c r="DB147" s="340">
        <f t="shared" si="123"/>
        <v>0.36326530612244901</v>
      </c>
      <c r="DC147" s="109"/>
      <c r="DD147" s="610">
        <f t="shared" si="142"/>
        <v>6.6669781507533861</v>
      </c>
      <c r="DE147" s="353">
        <f t="shared" si="138"/>
        <v>7.6084199847831604</v>
      </c>
      <c r="DF147" s="842">
        <v>8.06</v>
      </c>
      <c r="DG147" s="117">
        <v>10.6</v>
      </c>
      <c r="DH147" s="838">
        <f t="shared" si="145"/>
        <v>31.799999999999997</v>
      </c>
      <c r="DI147" s="338">
        <f t="shared" si="144"/>
        <v>0.32051282051282048</v>
      </c>
      <c r="DJ147" s="1155">
        <f t="shared" si="140"/>
        <v>0.56734693877551023</v>
      </c>
      <c r="DK147" s="1342">
        <f t="shared" si="124"/>
        <v>4.5249116456264362</v>
      </c>
      <c r="DL147" s="1292">
        <f t="shared" ref="DL147:DL149" si="155">312/(15000/24)</f>
        <v>0.49919999999999998</v>
      </c>
      <c r="DM147" s="1347"/>
      <c r="DN147" s="1350"/>
      <c r="DO147" s="134"/>
      <c r="DP147" s="1148"/>
      <c r="DQ147" s="133"/>
      <c r="DR147" s="134"/>
      <c r="DS147" s="770"/>
      <c r="DT147" s="137">
        <v>4900</v>
      </c>
      <c r="DU147" s="343">
        <v>7.63</v>
      </c>
      <c r="DV147" s="123">
        <v>8.09</v>
      </c>
      <c r="DW147" s="127">
        <v>3730</v>
      </c>
      <c r="DX147" s="117">
        <v>10</v>
      </c>
      <c r="DY147" s="135">
        <v>24.2</v>
      </c>
      <c r="DZ147" s="671">
        <v>21</v>
      </c>
      <c r="EA147" s="632">
        <v>0.1</v>
      </c>
      <c r="EB147" s="665">
        <v>0.02</v>
      </c>
      <c r="EC147" s="1483">
        <v>4.2</v>
      </c>
      <c r="ED147" s="141">
        <v>4.8</v>
      </c>
      <c r="EE147" s="667">
        <v>3.1</v>
      </c>
      <c r="EF147" s="139">
        <v>0.1</v>
      </c>
      <c r="EG147" s="665">
        <v>0.02</v>
      </c>
      <c r="EH147" s="140">
        <v>2</v>
      </c>
      <c r="EI147" s="1118"/>
      <c r="EJ147" s="1118"/>
      <c r="EK147" s="142">
        <v>2</v>
      </c>
      <c r="EL147" s="353">
        <f t="shared" si="125"/>
        <v>10.413901699213799</v>
      </c>
      <c r="EM147" s="354">
        <f t="shared" si="128"/>
        <v>0.78813559322033899</v>
      </c>
      <c r="EN147" s="354">
        <f t="shared" si="116"/>
        <v>0.88954815152898226</v>
      </c>
      <c r="EO147" s="354">
        <f t="shared" si="108"/>
        <v>0.98630136986301364</v>
      </c>
      <c r="EP147" s="339">
        <f t="shared" si="126"/>
        <v>0.88625592417061616</v>
      </c>
      <c r="EQ147" s="1227"/>
    </row>
    <row r="148" spans="1:147" s="143" customFormat="1" ht="15" customHeight="1" x14ac:dyDescent="0.15">
      <c r="A148" s="105">
        <v>43972</v>
      </c>
      <c r="B148" s="335">
        <f>企业!B452</f>
        <v>3013</v>
      </c>
      <c r="C148" s="868">
        <v>7.44</v>
      </c>
      <c r="D148" s="652"/>
      <c r="E148" s="353"/>
      <c r="F148" s="928"/>
      <c r="G148" s="653"/>
      <c r="H148" s="136"/>
      <c r="I148" s="111"/>
      <c r="J148" s="144"/>
      <c r="K148" s="625"/>
      <c r="L148" s="113"/>
      <c r="M148" s="831"/>
      <c r="N148" s="826"/>
      <c r="O148" s="114"/>
      <c r="P148" s="392"/>
      <c r="Q148" s="114"/>
      <c r="R148" s="683">
        <v>4.9000000000000004</v>
      </c>
      <c r="S148" s="339">
        <f t="shared" si="113"/>
        <v>0.75384615384615394</v>
      </c>
      <c r="T148" s="889">
        <v>3013</v>
      </c>
      <c r="U148" s="111">
        <v>7.7</v>
      </c>
      <c r="V148" s="112">
        <v>3870</v>
      </c>
      <c r="W148" s="115">
        <v>40.6</v>
      </c>
      <c r="X148" s="109">
        <v>205.5</v>
      </c>
      <c r="Y148" s="809">
        <v>6.7</v>
      </c>
      <c r="Z148" s="1238"/>
      <c r="AA148" s="116">
        <v>8.6</v>
      </c>
      <c r="AB148" s="117">
        <v>0.6</v>
      </c>
      <c r="AC148" s="109">
        <v>39</v>
      </c>
      <c r="AD148" s="118"/>
      <c r="AE148" s="114">
        <v>32</v>
      </c>
      <c r="AF148" s="801">
        <v>3.6</v>
      </c>
      <c r="AG148" s="344">
        <f t="shared" si="127"/>
        <v>0.55384615384615388</v>
      </c>
      <c r="AH148" s="344">
        <f t="shared" si="147"/>
        <v>0.20086666666666667</v>
      </c>
      <c r="AI148" s="741">
        <f t="shared" si="148"/>
        <v>8.255620000000001E-2</v>
      </c>
      <c r="AJ148" s="1140"/>
      <c r="AK148" s="138"/>
      <c r="AL148" s="122"/>
      <c r="AM148" s="122"/>
      <c r="AN148" s="120"/>
      <c r="AO148" s="353">
        <f t="shared" si="129"/>
        <v>4.7500829737802857</v>
      </c>
      <c r="AP148" s="138">
        <v>7.9</v>
      </c>
      <c r="AQ148" s="121"/>
      <c r="AR148" s="353">
        <f t="shared" si="130"/>
        <v>1.244606704281447</v>
      </c>
      <c r="AS148" s="776"/>
      <c r="AT148" s="353">
        <f t="shared" si="131"/>
        <v>2.4892134085628941</v>
      </c>
      <c r="AU148" s="117">
        <v>28.5</v>
      </c>
      <c r="AV148" s="111">
        <v>7.64</v>
      </c>
      <c r="AW148" s="118"/>
      <c r="AX148" s="118"/>
      <c r="AY148" s="340"/>
      <c r="AZ148" s="124">
        <v>0.71</v>
      </c>
      <c r="BA148" s="608"/>
      <c r="BB148" s="360">
        <f t="shared" si="132"/>
        <v>0.93345502821108528</v>
      </c>
      <c r="BC148" s="1516"/>
      <c r="BD148" s="1529">
        <v>3778</v>
      </c>
      <c r="BE148" s="1530">
        <f t="shared" si="103"/>
        <v>668.32857616993033</v>
      </c>
      <c r="BF148" s="1538">
        <f t="shared" si="152"/>
        <v>77.712625136038412</v>
      </c>
      <c r="BG148" s="1524"/>
      <c r="BH148" s="653">
        <f t="shared" si="133"/>
        <v>1.5557583803518089</v>
      </c>
      <c r="BI148" s="353">
        <f t="shared" si="134"/>
        <v>1.0504480584135414</v>
      </c>
      <c r="BJ148" s="123">
        <v>7.81</v>
      </c>
      <c r="BK148" s="118">
        <v>3800</v>
      </c>
      <c r="BL148" s="117">
        <v>24.4</v>
      </c>
      <c r="BM148" s="348">
        <f t="shared" si="153"/>
        <v>73.199999999999989</v>
      </c>
      <c r="BN148" s="117">
        <v>5.8</v>
      </c>
      <c r="BO148" s="117">
        <v>0.5</v>
      </c>
      <c r="BP148" s="117"/>
      <c r="BQ148" s="1220"/>
      <c r="BR148" s="131"/>
      <c r="BS148" s="131"/>
      <c r="BT148" s="131">
        <v>3</v>
      </c>
      <c r="BU148" s="132">
        <v>32</v>
      </c>
      <c r="BV148" s="364">
        <f t="shared" si="146"/>
        <v>12.023564553601062</v>
      </c>
      <c r="BW148" s="343">
        <f t="shared" si="115"/>
        <v>1.709143732575151E-2</v>
      </c>
      <c r="BX148" s="340">
        <f t="shared" si="90"/>
        <v>1.709143732575151E-2</v>
      </c>
      <c r="BY148" s="340">
        <f t="shared" si="119"/>
        <v>0.32558139534883723</v>
      </c>
      <c r="BZ148" s="1145">
        <f t="shared" si="120"/>
        <v>0.39901477832512322</v>
      </c>
      <c r="CA148" s="133">
        <v>5040</v>
      </c>
      <c r="CB148" s="114"/>
      <c r="CC148" s="126"/>
      <c r="CD148" s="353">
        <f t="shared" si="135"/>
        <v>0.8825091271158314</v>
      </c>
      <c r="CE148" s="108"/>
      <c r="CF148" s="364"/>
      <c r="CG148" s="134">
        <v>1245</v>
      </c>
      <c r="CH148" s="346">
        <f t="shared" si="149"/>
        <v>41.320942582144042</v>
      </c>
      <c r="CI148" s="117">
        <v>6</v>
      </c>
      <c r="CJ148" s="348">
        <f t="shared" si="136"/>
        <v>1.9913707268503154</v>
      </c>
      <c r="CK148" s="123">
        <v>7.64</v>
      </c>
      <c r="CL148" s="117">
        <v>22.9</v>
      </c>
      <c r="CM148" s="109">
        <v>3</v>
      </c>
      <c r="CN148" s="109">
        <v>0.6</v>
      </c>
      <c r="CO148" s="109">
        <v>16</v>
      </c>
      <c r="CP148" s="131">
        <f t="shared" si="154"/>
        <v>144.05850000000001</v>
      </c>
      <c r="CQ148" s="1145">
        <f t="shared" si="122"/>
        <v>6.1475409836065587E-2</v>
      </c>
      <c r="CR148" s="1372">
        <f t="shared" si="150"/>
        <v>3013</v>
      </c>
      <c r="CS148" s="353">
        <f t="shared" si="137"/>
        <v>6.7228675738466643</v>
      </c>
      <c r="CT148" s="135">
        <v>27</v>
      </c>
      <c r="CU148" s="135"/>
      <c r="CV148" s="340">
        <f t="shared" si="110"/>
        <v>0.33750000000000002</v>
      </c>
      <c r="CW148" s="135">
        <v>180</v>
      </c>
      <c r="CX148" s="348">
        <f t="shared" si="87"/>
        <v>6.666666666666667</v>
      </c>
      <c r="CY148" s="334">
        <f t="shared" si="141"/>
        <v>215.06803849983405</v>
      </c>
      <c r="CZ148" s="123">
        <v>8</v>
      </c>
      <c r="DA148" s="117">
        <v>12.4</v>
      </c>
      <c r="DB148" s="340">
        <f t="shared" si="123"/>
        <v>0.45851528384279472</v>
      </c>
      <c r="DC148" s="109"/>
      <c r="DD148" s="610">
        <f t="shared" si="142"/>
        <v>6.4410912997853869</v>
      </c>
      <c r="DE148" s="353">
        <f t="shared" si="138"/>
        <v>9.9568536342515763</v>
      </c>
      <c r="DF148" s="842">
        <v>8.08</v>
      </c>
      <c r="DG148" s="117">
        <v>8.9</v>
      </c>
      <c r="DH148" s="838">
        <f t="shared" si="145"/>
        <v>26.700000000000003</v>
      </c>
      <c r="DI148" s="338">
        <f t="shared" si="144"/>
        <v>0.282258064516129</v>
      </c>
      <c r="DJ148" s="1155">
        <f t="shared" si="140"/>
        <v>0.611353711790393</v>
      </c>
      <c r="DK148" s="1342">
        <f t="shared" si="124"/>
        <v>5.1206675833293831</v>
      </c>
      <c r="DL148" s="1292">
        <f t="shared" si="155"/>
        <v>0.49919999999999998</v>
      </c>
      <c r="DM148" s="1347"/>
      <c r="DN148" s="1350"/>
      <c r="DO148" s="134"/>
      <c r="DP148" s="1148"/>
      <c r="DQ148" s="133"/>
      <c r="DR148" s="134"/>
      <c r="DS148" s="770"/>
      <c r="DT148" s="137">
        <v>4586</v>
      </c>
      <c r="DU148" s="343">
        <v>7.62</v>
      </c>
      <c r="DV148" s="123">
        <v>8.1199999999999992</v>
      </c>
      <c r="DW148" s="127">
        <v>3530</v>
      </c>
      <c r="DX148" s="117">
        <v>8.3000000000000007</v>
      </c>
      <c r="DY148" s="135">
        <v>27</v>
      </c>
      <c r="DZ148" s="671">
        <v>22</v>
      </c>
      <c r="EA148" s="632">
        <v>0.1</v>
      </c>
      <c r="EB148" s="665">
        <v>0.02</v>
      </c>
      <c r="EC148" s="1483"/>
      <c r="ED148" s="141">
        <v>4.7</v>
      </c>
      <c r="EE148" s="667">
        <v>3.1</v>
      </c>
      <c r="EF148" s="139">
        <v>0.1</v>
      </c>
      <c r="EG148" s="665">
        <v>0.02</v>
      </c>
      <c r="EH148" s="140">
        <v>2</v>
      </c>
      <c r="EI148" s="1118"/>
      <c r="EJ148" s="1118"/>
      <c r="EK148" s="142">
        <v>2</v>
      </c>
      <c r="EL148" s="353">
        <f t="shared" si="125"/>
        <v>13.621862064387653</v>
      </c>
      <c r="EM148" s="354">
        <f t="shared" si="128"/>
        <v>0.79556650246305416</v>
      </c>
      <c r="EN148" s="354">
        <f t="shared" si="116"/>
        <v>0.86861313868613133</v>
      </c>
      <c r="EO148" s="354">
        <f t="shared" si="108"/>
        <v>0.9850746268656716</v>
      </c>
      <c r="EP148" s="339">
        <f t="shared" si="126"/>
        <v>0.45348837209302317</v>
      </c>
      <c r="EQ148" s="1227"/>
    </row>
    <row r="149" spans="1:147" s="143" customFormat="1" ht="15" customHeight="1" x14ac:dyDescent="0.15">
      <c r="A149" s="105">
        <v>43973</v>
      </c>
      <c r="B149" s="335">
        <f>企业!B453</f>
        <v>4514</v>
      </c>
      <c r="C149" s="868">
        <v>7.46</v>
      </c>
      <c r="D149" s="652"/>
      <c r="E149" s="353"/>
      <c r="F149" s="928"/>
      <c r="G149" s="653"/>
      <c r="H149" s="136"/>
      <c r="I149" s="111"/>
      <c r="J149" s="144"/>
      <c r="K149" s="625"/>
      <c r="L149" s="113"/>
      <c r="M149" s="831"/>
      <c r="N149" s="826"/>
      <c r="O149" s="114"/>
      <c r="P149" s="392"/>
      <c r="Q149" s="114"/>
      <c r="R149" s="683">
        <v>4.8</v>
      </c>
      <c r="S149" s="339">
        <f t="shared" si="113"/>
        <v>0.73846153846153839</v>
      </c>
      <c r="T149" s="889">
        <v>4514</v>
      </c>
      <c r="U149" s="111">
        <v>7.49</v>
      </c>
      <c r="V149" s="112">
        <v>3900</v>
      </c>
      <c r="W149" s="115">
        <v>57</v>
      </c>
      <c r="X149" s="109">
        <v>218</v>
      </c>
      <c r="Y149" s="809">
        <v>9.1</v>
      </c>
      <c r="Z149" s="1238"/>
      <c r="AA149" s="116">
        <v>11.3</v>
      </c>
      <c r="AB149" s="117">
        <v>0.7</v>
      </c>
      <c r="AC149" s="109">
        <v>121</v>
      </c>
      <c r="AD149" s="118"/>
      <c r="AE149" s="114">
        <v>80</v>
      </c>
      <c r="AF149" s="801">
        <v>3.7</v>
      </c>
      <c r="AG149" s="344">
        <f t="shared" si="127"/>
        <v>0.56923076923076921</v>
      </c>
      <c r="AH149" s="344">
        <f t="shared" si="147"/>
        <v>0.30093333333333333</v>
      </c>
      <c r="AI149" s="741">
        <f t="shared" si="148"/>
        <v>0.13120693333333333</v>
      </c>
      <c r="AJ149" s="1140"/>
      <c r="AK149" s="138"/>
      <c r="AL149" s="122"/>
      <c r="AM149" s="122"/>
      <c r="AN149" s="120"/>
      <c r="AO149" s="353">
        <f t="shared" si="129"/>
        <v>3.1705804164820557</v>
      </c>
      <c r="AP149" s="138">
        <v>8.02</v>
      </c>
      <c r="AQ149" s="121"/>
      <c r="AR149" s="353">
        <f t="shared" si="130"/>
        <v>0.83074878156845366</v>
      </c>
      <c r="AS149" s="776">
        <v>4</v>
      </c>
      <c r="AT149" s="353">
        <f t="shared" si="131"/>
        <v>1.6614975631369073</v>
      </c>
      <c r="AU149" s="117">
        <v>28.4</v>
      </c>
      <c r="AV149" s="111">
        <v>7.63</v>
      </c>
      <c r="AW149" s="118"/>
      <c r="AX149" s="118"/>
      <c r="AY149" s="340"/>
      <c r="AZ149" s="124">
        <v>0.68</v>
      </c>
      <c r="BA149" s="608"/>
      <c r="BB149" s="360">
        <f t="shared" si="132"/>
        <v>0.62306158617634022</v>
      </c>
      <c r="BC149" s="1516"/>
      <c r="BD149" s="1529">
        <v>3913</v>
      </c>
      <c r="BE149" s="1530">
        <f t="shared" si="103"/>
        <v>462.03566681435535</v>
      </c>
      <c r="BF149" s="1538">
        <f t="shared" si="152"/>
        <v>40.888112107465069</v>
      </c>
      <c r="BG149" s="1524"/>
      <c r="BH149" s="653">
        <f t="shared" si="133"/>
        <v>1.0384359769605671</v>
      </c>
      <c r="BI149" s="353">
        <f t="shared" si="134"/>
        <v>0.70115197164377496</v>
      </c>
      <c r="BJ149" s="123">
        <v>7.8</v>
      </c>
      <c r="BK149" s="118">
        <v>3670</v>
      </c>
      <c r="BL149" s="117">
        <v>23.3</v>
      </c>
      <c r="BM149" s="348">
        <f t="shared" si="153"/>
        <v>69.900000000000006</v>
      </c>
      <c r="BN149" s="117">
        <v>6.3</v>
      </c>
      <c r="BO149" s="117">
        <v>0.2</v>
      </c>
      <c r="BP149" s="117">
        <v>6</v>
      </c>
      <c r="BQ149" s="1220"/>
      <c r="BR149" s="131"/>
      <c r="BS149" s="131"/>
      <c r="BT149" s="131">
        <v>2</v>
      </c>
      <c r="BU149" s="132">
        <v>32</v>
      </c>
      <c r="BV149" s="364">
        <f t="shared" si="146"/>
        <v>8.0254762959680992</v>
      </c>
      <c r="BW149" s="343">
        <f t="shared" si="115"/>
        <v>2.7163496839373948E-2</v>
      </c>
      <c r="BX149" s="340">
        <f t="shared" si="90"/>
        <v>2.7163496839373948E-2</v>
      </c>
      <c r="BY149" s="340">
        <f t="shared" si="119"/>
        <v>0.44247787610619471</v>
      </c>
      <c r="BZ149" s="1145">
        <f t="shared" si="120"/>
        <v>0.59122807017543866</v>
      </c>
      <c r="CA149" s="133">
        <v>5040</v>
      </c>
      <c r="CB149" s="114"/>
      <c r="CC149" s="126"/>
      <c r="CD149" s="353">
        <f t="shared" si="135"/>
        <v>0.58905626938413824</v>
      </c>
      <c r="CE149" s="108"/>
      <c r="CF149" s="364"/>
      <c r="CG149" s="134">
        <v>3735</v>
      </c>
      <c r="CH149" s="346">
        <f t="shared" si="149"/>
        <v>82.742578644217986</v>
      </c>
      <c r="CI149" s="117">
        <v>6</v>
      </c>
      <c r="CJ149" s="348">
        <f t="shared" si="136"/>
        <v>1.329198050509526</v>
      </c>
      <c r="CK149" s="123">
        <v>7.54</v>
      </c>
      <c r="CL149" s="117">
        <v>21.7</v>
      </c>
      <c r="CM149" s="109">
        <v>2</v>
      </c>
      <c r="CN149" s="109">
        <v>0.7</v>
      </c>
      <c r="CO149" s="109">
        <v>16</v>
      </c>
      <c r="CP149" s="131">
        <f t="shared" si="154"/>
        <v>401.16720000000004</v>
      </c>
      <c r="CQ149" s="1145">
        <f t="shared" si="122"/>
        <v>6.8669527896995763E-2</v>
      </c>
      <c r="CR149" s="1372">
        <f t="shared" si="150"/>
        <v>4514</v>
      </c>
      <c r="CS149" s="353">
        <f t="shared" si="137"/>
        <v>4.4873726185201592</v>
      </c>
      <c r="CT149" s="135">
        <v>30</v>
      </c>
      <c r="CU149" s="135"/>
      <c r="CV149" s="340">
        <f t="shared" si="110"/>
        <v>0.375</v>
      </c>
      <c r="CW149" s="135">
        <v>200</v>
      </c>
      <c r="CX149" s="348">
        <f t="shared" si="87"/>
        <v>6.666666666666667</v>
      </c>
      <c r="CY149" s="334">
        <f t="shared" si="141"/>
        <v>159.5037660611431</v>
      </c>
      <c r="CZ149" s="123">
        <v>7.99</v>
      </c>
      <c r="DA149" s="117">
        <v>9.8000000000000007</v>
      </c>
      <c r="DB149" s="340">
        <f t="shared" si="123"/>
        <v>0.54838709677419351</v>
      </c>
      <c r="DC149" s="109"/>
      <c r="DD149" s="610">
        <f t="shared" si="142"/>
        <v>4.2149930252402914</v>
      </c>
      <c r="DE149" s="353">
        <f t="shared" si="138"/>
        <v>6.6459902525476293</v>
      </c>
      <c r="DF149" s="842">
        <v>8.09</v>
      </c>
      <c r="DG149" s="117">
        <v>8.5</v>
      </c>
      <c r="DH149" s="838">
        <f t="shared" si="145"/>
        <v>25.5</v>
      </c>
      <c r="DI149" s="338">
        <f t="shared" si="144"/>
        <v>0.13265306122448983</v>
      </c>
      <c r="DJ149" s="1155">
        <f t="shared" si="140"/>
        <v>0.60829493087557607</v>
      </c>
      <c r="DK149" s="1342">
        <f t="shared" si="124"/>
        <v>4.0278728803318966</v>
      </c>
      <c r="DL149" s="1292">
        <f t="shared" si="155"/>
        <v>0.49919999999999998</v>
      </c>
      <c r="DM149" s="1347"/>
      <c r="DN149" s="1350"/>
      <c r="DO149" s="134"/>
      <c r="DP149" s="1148"/>
      <c r="DQ149" s="133"/>
      <c r="DR149" s="134"/>
      <c r="DS149" s="770"/>
      <c r="DT149" s="137">
        <v>3767</v>
      </c>
      <c r="DU149" s="343">
        <v>7.62</v>
      </c>
      <c r="DV149" s="123">
        <v>8.1300000000000008</v>
      </c>
      <c r="DW149" s="127">
        <v>3400</v>
      </c>
      <c r="DX149" s="117">
        <v>7.8</v>
      </c>
      <c r="DY149" s="135">
        <v>26</v>
      </c>
      <c r="DZ149" s="671">
        <v>19</v>
      </c>
      <c r="EA149" s="632">
        <v>0.1</v>
      </c>
      <c r="EB149" s="665">
        <v>0.02</v>
      </c>
      <c r="EC149" s="1483">
        <v>3.6</v>
      </c>
      <c r="ED149" s="141">
        <v>4.7</v>
      </c>
      <c r="EE149" s="667">
        <v>3</v>
      </c>
      <c r="EF149" s="139">
        <v>0.1</v>
      </c>
      <c r="EG149" s="665">
        <v>0.02</v>
      </c>
      <c r="EH149" s="140">
        <v>1</v>
      </c>
      <c r="EI149" s="1118"/>
      <c r="EJ149" s="1118"/>
      <c r="EK149" s="142">
        <v>2</v>
      </c>
      <c r="EL149" s="353">
        <f t="shared" si="125"/>
        <v>9.0992226849800595</v>
      </c>
      <c r="EM149" s="354">
        <f t="shared" si="128"/>
        <v>0.86315789473684212</v>
      </c>
      <c r="EN149" s="354">
        <f t="shared" si="116"/>
        <v>0.88073394495412849</v>
      </c>
      <c r="EO149" s="354">
        <f t="shared" si="108"/>
        <v>0.98901098901098905</v>
      </c>
      <c r="EP149" s="339">
        <f t="shared" si="126"/>
        <v>0.58407079646017701</v>
      </c>
      <c r="EQ149" s="1227"/>
    </row>
    <row r="150" spans="1:147" s="143" customFormat="1" ht="15" customHeight="1" x14ac:dyDescent="0.15">
      <c r="A150" s="105">
        <v>43974</v>
      </c>
      <c r="B150" s="335">
        <f>企业!B454</f>
        <v>3774</v>
      </c>
      <c r="C150" s="868">
        <v>6.9</v>
      </c>
      <c r="D150" s="652"/>
      <c r="E150" s="353"/>
      <c r="F150" s="928"/>
      <c r="G150" s="653"/>
      <c r="H150" s="136"/>
      <c r="I150" s="111">
        <v>6.57</v>
      </c>
      <c r="J150" s="144">
        <v>51550</v>
      </c>
      <c r="K150" s="625">
        <v>769.5</v>
      </c>
      <c r="L150" s="113"/>
      <c r="M150" s="831">
        <v>1645</v>
      </c>
      <c r="N150" s="826">
        <v>2091</v>
      </c>
      <c r="O150" s="114"/>
      <c r="P150" s="392">
        <v>15968.5</v>
      </c>
      <c r="Q150" s="114">
        <v>320</v>
      </c>
      <c r="R150" s="683">
        <v>4.8</v>
      </c>
      <c r="S150" s="339">
        <f t="shared" si="113"/>
        <v>0.73846153846153839</v>
      </c>
      <c r="T150" s="889">
        <v>3774</v>
      </c>
      <c r="U150" s="111">
        <v>7.51</v>
      </c>
      <c r="V150" s="112">
        <v>3550</v>
      </c>
      <c r="W150" s="115">
        <v>92.4</v>
      </c>
      <c r="X150" s="109">
        <v>316.89999999999998</v>
      </c>
      <c r="Y150" s="809">
        <v>19.2</v>
      </c>
      <c r="Z150" s="1238"/>
      <c r="AA150" s="116">
        <v>20.7</v>
      </c>
      <c r="AB150" s="117">
        <v>0.7</v>
      </c>
      <c r="AC150" s="109">
        <v>110</v>
      </c>
      <c r="AD150" s="118"/>
      <c r="AE150" s="114">
        <v>80</v>
      </c>
      <c r="AF150" s="801">
        <v>3.8</v>
      </c>
      <c r="AG150" s="344">
        <f t="shared" si="127"/>
        <v>0.58461538461538454</v>
      </c>
      <c r="AH150" s="344">
        <f t="shared" si="147"/>
        <v>0.25159999999999999</v>
      </c>
      <c r="AI150" s="741">
        <f t="shared" si="148"/>
        <v>0.15946407999999998</v>
      </c>
      <c r="AJ150" s="1140"/>
      <c r="AK150" s="138"/>
      <c r="AL150" s="122"/>
      <c r="AM150" s="122"/>
      <c r="AN150" s="120"/>
      <c r="AO150" s="353">
        <f t="shared" si="129"/>
        <v>3.7922628510863805</v>
      </c>
      <c r="AP150" s="138">
        <v>7.99</v>
      </c>
      <c r="AQ150" s="121"/>
      <c r="AR150" s="353">
        <f t="shared" si="130"/>
        <v>0.99364069952305245</v>
      </c>
      <c r="AS150" s="776"/>
      <c r="AT150" s="353">
        <f t="shared" si="131"/>
        <v>1.9872813990461049</v>
      </c>
      <c r="AU150" s="117">
        <v>28.6</v>
      </c>
      <c r="AV150" s="111">
        <v>7.6</v>
      </c>
      <c r="AW150" s="118"/>
      <c r="AX150" s="118"/>
      <c r="AY150" s="340"/>
      <c r="AZ150" s="124">
        <v>0.77</v>
      </c>
      <c r="BA150" s="608"/>
      <c r="BB150" s="360">
        <f t="shared" si="132"/>
        <v>0.74523052464228934</v>
      </c>
      <c r="BC150" s="1516"/>
      <c r="BD150" s="1529">
        <v>3628</v>
      </c>
      <c r="BE150" s="1530">
        <f t="shared" si="103"/>
        <v>512.380498145204</v>
      </c>
      <c r="BF150" s="1538">
        <f t="shared" si="152"/>
        <v>24.752681069816621</v>
      </c>
      <c r="BG150" s="1524"/>
      <c r="BH150" s="653">
        <f t="shared" si="133"/>
        <v>1.2420508744038157</v>
      </c>
      <c r="BI150" s="353">
        <f t="shared" si="134"/>
        <v>0.83863275039745633</v>
      </c>
      <c r="BJ150" s="123">
        <v>7.82</v>
      </c>
      <c r="BK150" s="118">
        <v>3750</v>
      </c>
      <c r="BL150" s="117">
        <v>22.5</v>
      </c>
      <c r="BM150" s="348">
        <f t="shared" si="153"/>
        <v>67.5</v>
      </c>
      <c r="BN150" s="117">
        <v>4.5</v>
      </c>
      <c r="BO150" s="117">
        <v>0.1</v>
      </c>
      <c r="BP150" s="117"/>
      <c r="BQ150" s="1220"/>
      <c r="BR150" s="131"/>
      <c r="BS150" s="131"/>
      <c r="BT150" s="131">
        <v>2</v>
      </c>
      <c r="BU150" s="132">
        <v>16</v>
      </c>
      <c r="BV150" s="364">
        <f t="shared" si="146"/>
        <v>9.5990990990990994</v>
      </c>
      <c r="BW150" s="343">
        <f t="shared" si="115"/>
        <v>3.3013514781792583E-2</v>
      </c>
      <c r="BX150" s="340">
        <f t="shared" si="90"/>
        <v>3.3013514781792583E-2</v>
      </c>
      <c r="BY150" s="340">
        <f t="shared" si="119"/>
        <v>0.78260869565217395</v>
      </c>
      <c r="BZ150" s="1145">
        <f t="shared" si="120"/>
        <v>0.75649350649350655</v>
      </c>
      <c r="CA150" s="133">
        <v>5040</v>
      </c>
      <c r="CB150" s="114"/>
      <c r="CC150" s="126"/>
      <c r="CD150" s="353">
        <f t="shared" si="135"/>
        <v>0.70455749867514572</v>
      </c>
      <c r="CE150" s="108"/>
      <c r="CF150" s="364"/>
      <c r="CG150" s="134">
        <v>3113</v>
      </c>
      <c r="CH150" s="346">
        <f t="shared" si="149"/>
        <v>82.485426603073662</v>
      </c>
      <c r="CI150" s="117">
        <v>6</v>
      </c>
      <c r="CJ150" s="348">
        <f t="shared" si="136"/>
        <v>1.589825119236884</v>
      </c>
      <c r="CK150" s="123">
        <v>7.55</v>
      </c>
      <c r="CL150" s="117">
        <v>21.3</v>
      </c>
      <c r="CM150" s="109">
        <v>4</v>
      </c>
      <c r="CN150" s="109">
        <v>2</v>
      </c>
      <c r="CO150" s="109">
        <v>8</v>
      </c>
      <c r="CP150" s="131">
        <f t="shared" si="154"/>
        <v>323.33839999999998</v>
      </c>
      <c r="CQ150" s="1145">
        <f t="shared" si="122"/>
        <v>5.3333333333333344E-2</v>
      </c>
      <c r="CR150" s="1372">
        <f t="shared" si="150"/>
        <v>3774</v>
      </c>
      <c r="CS150" s="353">
        <f t="shared" si="137"/>
        <v>5.36724960254372</v>
      </c>
      <c r="CT150" s="135">
        <v>30</v>
      </c>
      <c r="CU150" s="135"/>
      <c r="CV150" s="340">
        <f t="shared" si="110"/>
        <v>0.375</v>
      </c>
      <c r="CW150" s="135">
        <v>200</v>
      </c>
      <c r="CX150" s="348">
        <f t="shared" si="87"/>
        <v>6.666666666666667</v>
      </c>
      <c r="CY150" s="334">
        <f t="shared" si="141"/>
        <v>190.77901430842607</v>
      </c>
      <c r="CZ150" s="123">
        <v>7.97</v>
      </c>
      <c r="DA150" s="117">
        <v>12.2</v>
      </c>
      <c r="DB150" s="340">
        <f t="shared" si="123"/>
        <v>0.42723004694835687</v>
      </c>
      <c r="DC150" s="109"/>
      <c r="DD150" s="610">
        <f t="shared" si="142"/>
        <v>6.5926813984527621</v>
      </c>
      <c r="DE150" s="353">
        <f t="shared" si="138"/>
        <v>7.9491255961844196</v>
      </c>
      <c r="DF150" s="842">
        <v>8.06</v>
      </c>
      <c r="DG150" s="117">
        <v>8.4</v>
      </c>
      <c r="DH150" s="838">
        <f t="shared" si="145"/>
        <v>25.200000000000003</v>
      </c>
      <c r="DI150" s="338">
        <f t="shared" si="144"/>
        <v>0.31147540983606548</v>
      </c>
      <c r="DJ150" s="1155">
        <f t="shared" si="140"/>
        <v>0.60563380281690138</v>
      </c>
      <c r="DK150" s="1342">
        <f t="shared" si="124"/>
        <v>4.9296902922073924</v>
      </c>
      <c r="DL150" s="1292">
        <f t="shared" si="151"/>
        <v>0.49919999999999998</v>
      </c>
      <c r="DM150" s="1347"/>
      <c r="DN150" s="1350"/>
      <c r="DO150" s="134"/>
      <c r="DP150" s="1148"/>
      <c r="DQ150" s="133"/>
      <c r="DR150" s="134"/>
      <c r="DS150" s="770"/>
      <c r="DT150" s="137">
        <v>5114</v>
      </c>
      <c r="DU150" s="343">
        <v>7.63</v>
      </c>
      <c r="DV150" s="123">
        <v>8.1</v>
      </c>
      <c r="DW150" s="127">
        <v>3530</v>
      </c>
      <c r="DX150" s="117">
        <v>7.5</v>
      </c>
      <c r="DY150" s="135">
        <v>25</v>
      </c>
      <c r="DZ150" s="671">
        <v>23</v>
      </c>
      <c r="EA150" s="632">
        <v>0.1</v>
      </c>
      <c r="EB150" s="665">
        <v>0.02</v>
      </c>
      <c r="EC150" s="1483"/>
      <c r="ED150" s="141">
        <v>4</v>
      </c>
      <c r="EE150" s="667">
        <v>2.8</v>
      </c>
      <c r="EF150" s="139">
        <v>0.1</v>
      </c>
      <c r="EG150" s="665">
        <v>0.02</v>
      </c>
      <c r="EH150" s="140">
        <v>2</v>
      </c>
      <c r="EI150" s="1118"/>
      <c r="EJ150" s="1118"/>
      <c r="EK150" s="142">
        <v>2</v>
      </c>
      <c r="EL150" s="353">
        <f t="shared" si="125"/>
        <v>10.879305564387916</v>
      </c>
      <c r="EM150" s="354">
        <f t="shared" si="128"/>
        <v>0.91883116883116878</v>
      </c>
      <c r="EN150" s="354">
        <f t="shared" si="116"/>
        <v>0.92111076049226881</v>
      </c>
      <c r="EO150" s="354">
        <f t="shared" si="108"/>
        <v>0.99479166666666663</v>
      </c>
      <c r="EP150" s="339">
        <f t="shared" si="126"/>
        <v>0.80676328502415462</v>
      </c>
      <c r="EQ150" s="1227"/>
    </row>
    <row r="151" spans="1:147" s="188" customFormat="1" ht="15" customHeight="1" x14ac:dyDescent="0.15">
      <c r="A151" s="146">
        <v>43975</v>
      </c>
      <c r="B151" s="147">
        <f>企业!B455</f>
        <v>3138</v>
      </c>
      <c r="C151" s="869">
        <v>7.05</v>
      </c>
      <c r="D151" s="149"/>
      <c r="E151" s="150"/>
      <c r="F151" s="929"/>
      <c r="G151" s="651"/>
      <c r="H151" s="152"/>
      <c r="I151" s="153"/>
      <c r="J151" s="154"/>
      <c r="K151" s="626"/>
      <c r="L151" s="155"/>
      <c r="M151" s="832"/>
      <c r="N151" s="827"/>
      <c r="O151" s="156"/>
      <c r="P151" s="393"/>
      <c r="Q151" s="156"/>
      <c r="R151" s="684">
        <v>4.8</v>
      </c>
      <c r="S151" s="169">
        <f t="shared" si="113"/>
        <v>0.73846153846153839</v>
      </c>
      <c r="T151" s="760">
        <v>3138</v>
      </c>
      <c r="U151" s="153">
        <v>7.56</v>
      </c>
      <c r="V151" s="158">
        <v>3130</v>
      </c>
      <c r="W151" s="159">
        <v>60.9</v>
      </c>
      <c r="X151" s="151">
        <v>231.4</v>
      </c>
      <c r="Y151" s="811">
        <v>20.3</v>
      </c>
      <c r="Z151" s="1239"/>
      <c r="AA151" s="160">
        <v>22.3</v>
      </c>
      <c r="AB151" s="161">
        <v>1.2</v>
      </c>
      <c r="AC151" s="151">
        <v>82</v>
      </c>
      <c r="AD151" s="162"/>
      <c r="AE151" s="156">
        <v>32</v>
      </c>
      <c r="AF151" s="802">
        <v>4.2</v>
      </c>
      <c r="AG151" s="327">
        <f t="shared" si="127"/>
        <v>0.64615384615384619</v>
      </c>
      <c r="AH151" s="327">
        <f t="shared" si="147"/>
        <v>0.2092</v>
      </c>
      <c r="AI151" s="660">
        <f t="shared" si="148"/>
        <v>9.6817760000000017E-2</v>
      </c>
      <c r="AJ151" s="1141"/>
      <c r="AK151" s="148"/>
      <c r="AL151" s="167"/>
      <c r="AM151" s="167"/>
      <c r="AN151" s="165"/>
      <c r="AO151" s="150">
        <f t="shared" si="129"/>
        <v>4.560866794136393</v>
      </c>
      <c r="AP151" s="148">
        <v>7.98</v>
      </c>
      <c r="AQ151" s="166"/>
      <c r="AR151" s="150">
        <f t="shared" si="130"/>
        <v>1.1950286806883366</v>
      </c>
      <c r="AS151" s="778"/>
      <c r="AT151" s="150">
        <f t="shared" si="131"/>
        <v>2.3900573613766731</v>
      </c>
      <c r="AU151" s="161">
        <v>28.6</v>
      </c>
      <c r="AV151" s="153">
        <v>7.57</v>
      </c>
      <c r="AW151" s="162"/>
      <c r="AX151" s="162"/>
      <c r="AY151" s="170"/>
      <c r="AZ151" s="170">
        <v>0.67</v>
      </c>
      <c r="BA151" s="175"/>
      <c r="BB151" s="172">
        <f t="shared" si="132"/>
        <v>0.89627151051625242</v>
      </c>
      <c r="BC151" s="1517"/>
      <c r="BD151" s="827">
        <v>4080</v>
      </c>
      <c r="BE151" s="1530">
        <f t="shared" si="103"/>
        <v>693.00191204588907</v>
      </c>
      <c r="BF151" s="1538">
        <f t="shared" si="152"/>
        <v>31.076318925824619</v>
      </c>
      <c r="BG151" s="651"/>
      <c r="BH151" s="651">
        <f t="shared" si="133"/>
        <v>1.4937858508604207</v>
      </c>
      <c r="BI151" s="150">
        <f t="shared" si="134"/>
        <v>1.0086042065009559</v>
      </c>
      <c r="BJ151" s="168">
        <v>7.76</v>
      </c>
      <c r="BK151" s="162">
        <v>3660</v>
      </c>
      <c r="BL151" s="161">
        <v>22.7</v>
      </c>
      <c r="BM151" s="161">
        <f t="shared" si="153"/>
        <v>68.099999999999994</v>
      </c>
      <c r="BN151" s="161">
        <v>3.4</v>
      </c>
      <c r="BO151" s="161">
        <v>0.3</v>
      </c>
      <c r="BP151" s="161"/>
      <c r="BQ151" s="1221"/>
      <c r="BR151" s="174"/>
      <c r="BS151" s="174"/>
      <c r="BT151" s="174">
        <v>3</v>
      </c>
      <c r="BU151" s="175">
        <v>8</v>
      </c>
      <c r="BV151" s="248">
        <f t="shared" si="146"/>
        <v>11.544614404079031</v>
      </c>
      <c r="BW151" s="168">
        <f t="shared" si="115"/>
        <v>2.0043978248267865E-2</v>
      </c>
      <c r="BX151" s="170">
        <f t="shared" si="90"/>
        <v>2.0043978248267865E-2</v>
      </c>
      <c r="BY151" s="170">
        <f t="shared" ref="BY151:BY182" si="156">1-BN151/AA151</f>
        <v>0.84753363228699552</v>
      </c>
      <c r="BZ151" s="1146">
        <f t="shared" ref="BZ151:BZ182" si="157">1-BL151/W151</f>
        <v>0.62725779967159279</v>
      </c>
      <c r="CA151" s="177">
        <v>5040</v>
      </c>
      <c r="CB151" s="156"/>
      <c r="CC151" s="171"/>
      <c r="CD151" s="150">
        <f t="shared" si="135"/>
        <v>0.84735500318674317</v>
      </c>
      <c r="CE151" s="150"/>
      <c r="CF151" s="248"/>
      <c r="CG151" s="178">
        <v>3113</v>
      </c>
      <c r="CH151" s="390">
        <f t="shared" si="149"/>
        <v>99.203314212874446</v>
      </c>
      <c r="CI151" s="161">
        <v>6</v>
      </c>
      <c r="CJ151" s="161">
        <f t="shared" si="136"/>
        <v>1.9120458891013383</v>
      </c>
      <c r="CK151" s="168">
        <v>7.75</v>
      </c>
      <c r="CL151" s="161">
        <v>21.1</v>
      </c>
      <c r="CM151" s="151">
        <v>5</v>
      </c>
      <c r="CN151" s="151">
        <v>2</v>
      </c>
      <c r="CO151" s="151">
        <v>4</v>
      </c>
      <c r="CP151" s="131">
        <f t="shared" si="154"/>
        <v>326.08639999999997</v>
      </c>
      <c r="CQ151" s="1146">
        <f t="shared" ref="CQ151:CQ182" si="158">1-CL151/BL151</f>
        <v>7.0484581497797238E-2</v>
      </c>
      <c r="CR151" s="1372">
        <f t="shared" si="150"/>
        <v>3138</v>
      </c>
      <c r="CS151" s="150">
        <f t="shared" si="137"/>
        <v>6.4550669216061189</v>
      </c>
      <c r="CT151" s="180">
        <v>30</v>
      </c>
      <c r="CU151" s="180"/>
      <c r="CV151" s="170">
        <f t="shared" si="110"/>
        <v>0.375</v>
      </c>
      <c r="CW151" s="180">
        <v>200</v>
      </c>
      <c r="CX151" s="161">
        <f t="shared" si="87"/>
        <v>6.666666666666667</v>
      </c>
      <c r="CY151" s="151">
        <f t="shared" si="141"/>
        <v>229.44550669216062</v>
      </c>
      <c r="CZ151" s="168">
        <v>7.96</v>
      </c>
      <c r="DA151" s="161">
        <v>13.4</v>
      </c>
      <c r="DB151" s="170">
        <f t="shared" ref="DB151:DB182" si="159">(CL151-DA151)/CL151</f>
        <v>0.36492890995260668</v>
      </c>
      <c r="DC151" s="151"/>
      <c r="DD151" s="181">
        <f t="shared" si="142"/>
        <v>9.3704772805750469</v>
      </c>
      <c r="DE151" s="150">
        <f t="shared" si="138"/>
        <v>9.5602294455066925</v>
      </c>
      <c r="DF151" s="843">
        <v>8.08</v>
      </c>
      <c r="DG151" s="161">
        <v>8.9</v>
      </c>
      <c r="DH151" s="838">
        <f t="shared" si="145"/>
        <v>26.700000000000003</v>
      </c>
      <c r="DI151" s="338">
        <f t="shared" si="144"/>
        <v>0.33582089552238803</v>
      </c>
      <c r="DJ151" s="1156">
        <f t="shared" si="140"/>
        <v>0.5781990521327014</v>
      </c>
      <c r="DK151" s="1343">
        <f t="shared" ref="DK151:DK182" si="160">CY151/(CL151-DG151)/3</f>
        <v>6.2690029150863547</v>
      </c>
      <c r="DL151" s="1293">
        <f t="shared" si="151"/>
        <v>0.49919999999999998</v>
      </c>
      <c r="DM151" s="1293"/>
      <c r="DN151" s="178"/>
      <c r="DO151" s="178"/>
      <c r="DP151" s="1147"/>
      <c r="DQ151" s="177"/>
      <c r="DR151" s="178"/>
      <c r="DS151" s="756"/>
      <c r="DT151" s="157">
        <v>3893</v>
      </c>
      <c r="DU151" s="168">
        <v>7.69</v>
      </c>
      <c r="DV151" s="168">
        <v>8.07</v>
      </c>
      <c r="DW151" s="173">
        <v>3510</v>
      </c>
      <c r="DX151" s="161">
        <v>9.1</v>
      </c>
      <c r="DY151" s="180">
        <v>28.2</v>
      </c>
      <c r="DZ151" s="698">
        <v>20</v>
      </c>
      <c r="EA151" s="633">
        <v>0.1</v>
      </c>
      <c r="EB151" s="182">
        <v>0.02</v>
      </c>
      <c r="EC151" s="1484"/>
      <c r="ED151" s="184">
        <v>4</v>
      </c>
      <c r="EE151" s="184">
        <v>2.6</v>
      </c>
      <c r="EF151" s="182">
        <v>7.0000000000000007E-2</v>
      </c>
      <c r="EG151" s="182">
        <v>0.02</v>
      </c>
      <c r="EH151" s="183">
        <v>2</v>
      </c>
      <c r="EI151" s="1119"/>
      <c r="EJ151" s="1119"/>
      <c r="EK151" s="185">
        <v>2</v>
      </c>
      <c r="EL151" s="150">
        <f t="shared" si="125"/>
        <v>13.08007342256214</v>
      </c>
      <c r="EM151" s="877">
        <f t="shared" si="128"/>
        <v>0.85057471264367823</v>
      </c>
      <c r="EN151" s="186">
        <f t="shared" si="116"/>
        <v>0.87813310285220403</v>
      </c>
      <c r="EO151" s="187">
        <f t="shared" si="108"/>
        <v>0.99507389162561577</v>
      </c>
      <c r="EP151" s="169">
        <f t="shared" ref="EP151:EP182" si="161">1-ED151/AA151</f>
        <v>0.820627802690583</v>
      </c>
      <c r="EQ151" s="1300"/>
    </row>
    <row r="152" spans="1:147" s="143" customFormat="1" ht="15" customHeight="1" x14ac:dyDescent="0.15">
      <c r="A152" s="105">
        <v>43976</v>
      </c>
      <c r="B152" s="335">
        <f>企业!B456</f>
        <v>3279</v>
      </c>
      <c r="C152" s="868">
        <v>6.93</v>
      </c>
      <c r="D152" s="652"/>
      <c r="E152" s="353"/>
      <c r="F152" s="928"/>
      <c r="G152" s="653"/>
      <c r="H152" s="136"/>
      <c r="I152" s="111"/>
      <c r="J152" s="144"/>
      <c r="K152" s="625"/>
      <c r="L152" s="113"/>
      <c r="M152" s="831"/>
      <c r="N152" s="826"/>
      <c r="O152" s="114"/>
      <c r="P152" s="392"/>
      <c r="Q152" s="114"/>
      <c r="R152" s="683">
        <v>4.8</v>
      </c>
      <c r="S152" s="339">
        <f t="shared" si="113"/>
        <v>0.73846153846153839</v>
      </c>
      <c r="T152" s="889">
        <v>3279</v>
      </c>
      <c r="U152" s="111">
        <v>7.47</v>
      </c>
      <c r="V152" s="112">
        <v>3290</v>
      </c>
      <c r="W152" s="115">
        <v>72.2</v>
      </c>
      <c r="X152" s="109">
        <v>273.5</v>
      </c>
      <c r="Y152" s="809">
        <v>19.399999999999999</v>
      </c>
      <c r="Z152" s="1238"/>
      <c r="AA152" s="116">
        <v>20.8</v>
      </c>
      <c r="AB152" s="117">
        <v>1.2</v>
      </c>
      <c r="AC152" s="109">
        <v>73</v>
      </c>
      <c r="AD152" s="118"/>
      <c r="AE152" s="114">
        <v>80</v>
      </c>
      <c r="AF152" s="801">
        <v>4.0999999999999996</v>
      </c>
      <c r="AG152" s="344">
        <f t="shared" si="127"/>
        <v>0.63076923076923075</v>
      </c>
      <c r="AH152" s="344">
        <f t="shared" si="147"/>
        <v>0.21859999999999999</v>
      </c>
      <c r="AI152" s="741">
        <f t="shared" si="148"/>
        <v>0.11957420000000001</v>
      </c>
      <c r="AJ152" s="1140"/>
      <c r="AK152" s="138"/>
      <c r="AL152" s="122"/>
      <c r="AM152" s="122"/>
      <c r="AN152" s="120"/>
      <c r="AO152" s="353">
        <f t="shared" si="129"/>
        <v>4.3647453491918267</v>
      </c>
      <c r="AP152" s="138">
        <v>7.87</v>
      </c>
      <c r="AQ152" s="121"/>
      <c r="AR152" s="353">
        <f t="shared" si="130"/>
        <v>1.1436413540713632</v>
      </c>
      <c r="AS152" s="776"/>
      <c r="AT152" s="353">
        <f t="shared" si="131"/>
        <v>2.2872827081427265</v>
      </c>
      <c r="AU152" s="117">
        <v>28.7</v>
      </c>
      <c r="AV152" s="111">
        <v>7.6</v>
      </c>
      <c r="AW152" s="118"/>
      <c r="AX152" s="118"/>
      <c r="AY152" s="340"/>
      <c r="AZ152" s="124">
        <v>0.75</v>
      </c>
      <c r="BA152" s="608"/>
      <c r="BB152" s="360">
        <f t="shared" si="132"/>
        <v>0.85773101555352238</v>
      </c>
      <c r="BC152" s="1516"/>
      <c r="BD152" s="1529">
        <v>3996</v>
      </c>
      <c r="BE152" s="1530">
        <f t="shared" si="103"/>
        <v>649.54803293687098</v>
      </c>
      <c r="BF152" s="1538">
        <f t="shared" si="152"/>
        <v>31.228270814272641</v>
      </c>
      <c r="BG152" s="1524"/>
      <c r="BH152" s="653">
        <f t="shared" si="133"/>
        <v>1.429551692589204</v>
      </c>
      <c r="BI152" s="353">
        <f t="shared" si="134"/>
        <v>0.96523330283623054</v>
      </c>
      <c r="BJ152" s="123">
        <v>7.72</v>
      </c>
      <c r="BK152" s="118">
        <v>3700</v>
      </c>
      <c r="BL152" s="117">
        <v>22.8</v>
      </c>
      <c r="BM152" s="348">
        <f t="shared" si="153"/>
        <v>68.400000000000006</v>
      </c>
      <c r="BN152" s="117">
        <v>4.4000000000000004</v>
      </c>
      <c r="BO152" s="117">
        <v>0.3</v>
      </c>
      <c r="BP152" s="117"/>
      <c r="BQ152" s="1220"/>
      <c r="BR152" s="131"/>
      <c r="BS152" s="131"/>
      <c r="BT152" s="131">
        <v>2</v>
      </c>
      <c r="BU152" s="132">
        <v>16</v>
      </c>
      <c r="BV152" s="364">
        <f t="shared" si="146"/>
        <v>11.048185422384872</v>
      </c>
      <c r="BW152" s="343">
        <f t="shared" si="115"/>
        <v>2.4755196400474789E-2</v>
      </c>
      <c r="BX152" s="340">
        <f t="shared" ref="BX152:BX215" si="162">BW152/1</f>
        <v>2.4755196400474789E-2</v>
      </c>
      <c r="BY152" s="340">
        <f t="shared" si="156"/>
        <v>0.78846153846153844</v>
      </c>
      <c r="BZ152" s="1145">
        <f t="shared" si="157"/>
        <v>0.68421052631578949</v>
      </c>
      <c r="CA152" s="133">
        <v>5040</v>
      </c>
      <c r="CB152" s="114"/>
      <c r="CC152" s="126"/>
      <c r="CD152" s="353">
        <f t="shared" si="135"/>
        <v>0.81091796279353456</v>
      </c>
      <c r="CE152" s="108"/>
      <c r="CF152" s="364"/>
      <c r="CG152" s="134">
        <v>3736</v>
      </c>
      <c r="CH152" s="346">
        <f t="shared" si="149"/>
        <v>113.93717596828301</v>
      </c>
      <c r="CI152" s="117">
        <v>6</v>
      </c>
      <c r="CJ152" s="348">
        <f t="shared" si="136"/>
        <v>1.8298261665141811</v>
      </c>
      <c r="CK152" s="123">
        <v>7.51</v>
      </c>
      <c r="CL152" s="117">
        <v>20.9</v>
      </c>
      <c r="CM152" s="109">
        <v>2</v>
      </c>
      <c r="CN152" s="109">
        <v>2</v>
      </c>
      <c r="CO152" s="109">
        <v>8</v>
      </c>
      <c r="CP152" s="131">
        <f t="shared" si="154"/>
        <v>398.2903</v>
      </c>
      <c r="CQ152" s="1145">
        <f t="shared" si="158"/>
        <v>8.333333333333337E-2</v>
      </c>
      <c r="CR152" s="1372">
        <f t="shared" si="150"/>
        <v>3279</v>
      </c>
      <c r="CS152" s="353">
        <f t="shared" si="137"/>
        <v>6.1774931381518758</v>
      </c>
      <c r="CT152" s="135">
        <v>30</v>
      </c>
      <c r="CU152" s="135"/>
      <c r="CV152" s="340">
        <f t="shared" si="110"/>
        <v>0.375</v>
      </c>
      <c r="CW152" s="135">
        <v>200</v>
      </c>
      <c r="CX152" s="348">
        <f t="shared" si="87"/>
        <v>6.666666666666667</v>
      </c>
      <c r="CY152" s="334">
        <f t="shared" si="141"/>
        <v>219.57913998170173</v>
      </c>
      <c r="CZ152" s="123">
        <v>7.91</v>
      </c>
      <c r="DA152" s="117">
        <v>13.8</v>
      </c>
      <c r="DB152" s="340">
        <f t="shared" si="159"/>
        <v>0.33971291866028702</v>
      </c>
      <c r="DC152" s="109"/>
      <c r="DD152" s="610">
        <f t="shared" si="142"/>
        <v>9.7253583125919825</v>
      </c>
      <c r="DE152" s="353">
        <f t="shared" si="138"/>
        <v>9.149130832570906</v>
      </c>
      <c r="DF152" s="842">
        <v>7.97</v>
      </c>
      <c r="DG152" s="117">
        <v>9.5</v>
      </c>
      <c r="DH152" s="838">
        <f t="shared" si="145"/>
        <v>28.5</v>
      </c>
      <c r="DI152" s="338">
        <f t="shared" si="144"/>
        <v>0.31159420289855078</v>
      </c>
      <c r="DJ152" s="1155">
        <f t="shared" si="140"/>
        <v>0.54545454545454541</v>
      </c>
      <c r="DK152" s="1342">
        <f t="shared" si="160"/>
        <v>6.4204426895234432</v>
      </c>
      <c r="DL152" s="1292">
        <f t="shared" si="151"/>
        <v>0.49919999999999998</v>
      </c>
      <c r="DM152" s="1347"/>
      <c r="DN152" s="1350"/>
      <c r="DO152" s="134"/>
      <c r="DP152" s="1148"/>
      <c r="DQ152" s="133"/>
      <c r="DR152" s="134"/>
      <c r="DS152" s="770"/>
      <c r="DT152" s="137">
        <v>4709</v>
      </c>
      <c r="DU152" s="343">
        <v>7.73</v>
      </c>
      <c r="DV152" s="123">
        <v>8.1</v>
      </c>
      <c r="DW152" s="127">
        <v>3410</v>
      </c>
      <c r="DX152" s="117">
        <v>8.3000000000000007</v>
      </c>
      <c r="DY152" s="135">
        <v>26</v>
      </c>
      <c r="DZ152" s="671">
        <v>25</v>
      </c>
      <c r="EA152" s="632">
        <v>0.1</v>
      </c>
      <c r="EB152" s="665">
        <v>0.02</v>
      </c>
      <c r="EC152" s="1483"/>
      <c r="ED152" s="141">
        <v>3.7</v>
      </c>
      <c r="EE152" s="667">
        <v>2.7</v>
      </c>
      <c r="EF152" s="139">
        <v>0.1</v>
      </c>
      <c r="EG152" s="665">
        <v>0.02</v>
      </c>
      <c r="EH152" s="140">
        <v>1</v>
      </c>
      <c r="EI152" s="1118"/>
      <c r="EJ152" s="1118"/>
      <c r="EK152" s="142">
        <v>2</v>
      </c>
      <c r="EL152" s="353">
        <f t="shared" si="125"/>
        <v>12.518512717291856</v>
      </c>
      <c r="EM152" s="354">
        <f t="shared" ref="EM152:EM183" si="163">1-DX152/W152</f>
        <v>0.88504155124653738</v>
      </c>
      <c r="EN152" s="354">
        <f t="shared" si="116"/>
        <v>0.90493601462522855</v>
      </c>
      <c r="EO152" s="354">
        <f t="shared" si="108"/>
        <v>0.99484536082474229</v>
      </c>
      <c r="EP152" s="339">
        <f t="shared" si="161"/>
        <v>0.82211538461538458</v>
      </c>
      <c r="EQ152" s="1227"/>
    </row>
    <row r="153" spans="1:147" s="143" customFormat="1" ht="15" customHeight="1" x14ac:dyDescent="0.15">
      <c r="A153" s="105">
        <v>43977</v>
      </c>
      <c r="B153" s="335">
        <f>企业!B457</f>
        <v>3795</v>
      </c>
      <c r="C153" s="868">
        <v>7.06</v>
      </c>
      <c r="D153" s="652"/>
      <c r="E153" s="353"/>
      <c r="F153" s="928"/>
      <c r="G153" s="653"/>
      <c r="H153" s="136"/>
      <c r="I153" s="111"/>
      <c r="J153" s="144"/>
      <c r="K153" s="625"/>
      <c r="L153" s="113"/>
      <c r="M153" s="831"/>
      <c r="N153" s="826"/>
      <c r="O153" s="114"/>
      <c r="P153" s="392"/>
      <c r="Q153" s="114"/>
      <c r="R153" s="683">
        <v>4.7</v>
      </c>
      <c r="S153" s="339">
        <f t="shared" si="113"/>
        <v>0.72307692307692306</v>
      </c>
      <c r="T153" s="889">
        <v>3795</v>
      </c>
      <c r="U153" s="111">
        <v>7.17</v>
      </c>
      <c r="V153" s="112">
        <v>3620</v>
      </c>
      <c r="W153" s="115">
        <v>92.5</v>
      </c>
      <c r="X153" s="109">
        <v>315</v>
      </c>
      <c r="Y153" s="809">
        <v>12.5</v>
      </c>
      <c r="Z153" s="1238"/>
      <c r="AA153" s="116">
        <v>14.4</v>
      </c>
      <c r="AB153" s="117">
        <v>0.9</v>
      </c>
      <c r="AC153" s="109">
        <v>66</v>
      </c>
      <c r="AD153" s="118"/>
      <c r="AE153" s="114">
        <v>80</v>
      </c>
      <c r="AF153" s="801">
        <v>3.5</v>
      </c>
      <c r="AG153" s="344">
        <f t="shared" si="127"/>
        <v>0.53846153846153844</v>
      </c>
      <c r="AH153" s="344">
        <f t="shared" si="147"/>
        <v>0.253</v>
      </c>
      <c r="AI153" s="741">
        <f t="shared" si="148"/>
        <v>0.15939</v>
      </c>
      <c r="AJ153" s="1140"/>
      <c r="AK153" s="138"/>
      <c r="AL153" s="122"/>
      <c r="AM153" s="122"/>
      <c r="AN153" s="120"/>
      <c r="AO153" s="353">
        <f t="shared" si="129"/>
        <v>3.7712779973649537</v>
      </c>
      <c r="AP153" s="138">
        <v>7.78</v>
      </c>
      <c r="AQ153" s="121"/>
      <c r="AR153" s="353">
        <f t="shared" si="130"/>
        <v>0.98814229249011853</v>
      </c>
      <c r="AS153" s="776"/>
      <c r="AT153" s="353">
        <f t="shared" si="131"/>
        <v>1.9762845849802371</v>
      </c>
      <c r="AU153" s="117">
        <v>28.5</v>
      </c>
      <c r="AV153" s="111">
        <v>7.57</v>
      </c>
      <c r="AW153" s="118">
        <v>4500</v>
      </c>
      <c r="AX153" s="118"/>
      <c r="AY153" s="340"/>
      <c r="AZ153" s="124">
        <v>0.73</v>
      </c>
      <c r="BA153" s="608">
        <f t="shared" si="117"/>
        <v>162.22222222222223</v>
      </c>
      <c r="BB153" s="360">
        <f t="shared" si="132"/>
        <v>0.74110671936758898</v>
      </c>
      <c r="BC153" s="1516"/>
      <c r="BD153" s="1529">
        <v>3646</v>
      </c>
      <c r="BE153" s="1530">
        <f t="shared" si="103"/>
        <v>512.07325428194997</v>
      </c>
      <c r="BF153" s="1538">
        <f t="shared" si="152"/>
        <v>35.560642658468744</v>
      </c>
      <c r="BG153" s="1524"/>
      <c r="BH153" s="653">
        <f t="shared" si="133"/>
        <v>1.2351778656126482</v>
      </c>
      <c r="BI153" s="353">
        <f t="shared" si="134"/>
        <v>0.83399209486166004</v>
      </c>
      <c r="BJ153" s="123">
        <v>7.72</v>
      </c>
      <c r="BK153" s="118">
        <v>3620</v>
      </c>
      <c r="BL153" s="117">
        <v>22.4</v>
      </c>
      <c r="BM153" s="348">
        <f t="shared" si="153"/>
        <v>67.199999999999989</v>
      </c>
      <c r="BN153" s="117">
        <v>4.4000000000000004</v>
      </c>
      <c r="BO153" s="117">
        <v>0.1</v>
      </c>
      <c r="BP153" s="117"/>
      <c r="BQ153" s="1220"/>
      <c r="BR153" s="131"/>
      <c r="BS153" s="131"/>
      <c r="BT153" s="131">
        <v>7</v>
      </c>
      <c r="BU153" s="132">
        <v>16</v>
      </c>
      <c r="BV153" s="364">
        <f t="shared" si="146"/>
        <v>9.5459815546772067</v>
      </c>
      <c r="BW153" s="343">
        <f t="shared" si="115"/>
        <v>3.2998178154415213E-2</v>
      </c>
      <c r="BX153" s="340">
        <f t="shared" si="162"/>
        <v>3.2998178154415213E-2</v>
      </c>
      <c r="BY153" s="340">
        <f t="shared" si="156"/>
        <v>0.69444444444444442</v>
      </c>
      <c r="BZ153" s="1145">
        <f t="shared" si="157"/>
        <v>0.75783783783783787</v>
      </c>
      <c r="CA153" s="133">
        <v>5040</v>
      </c>
      <c r="CB153" s="114"/>
      <c r="CC153" s="126"/>
      <c r="CD153" s="353">
        <f t="shared" si="135"/>
        <v>0.70065876152832673</v>
      </c>
      <c r="CE153" s="108"/>
      <c r="CF153" s="364"/>
      <c r="CG153" s="134">
        <v>3736</v>
      </c>
      <c r="CH153" s="346">
        <f t="shared" si="149"/>
        <v>98.445322793148875</v>
      </c>
      <c r="CI153" s="117">
        <v>6</v>
      </c>
      <c r="CJ153" s="348">
        <f t="shared" si="136"/>
        <v>1.5810276679841897</v>
      </c>
      <c r="CK153" s="123">
        <v>7.5</v>
      </c>
      <c r="CL153" s="117">
        <v>20.9</v>
      </c>
      <c r="CM153" s="109">
        <v>8</v>
      </c>
      <c r="CN153" s="109">
        <v>2</v>
      </c>
      <c r="CO153" s="109">
        <v>8</v>
      </c>
      <c r="CP153" s="131">
        <f t="shared" si="154"/>
        <v>392.88249999999999</v>
      </c>
      <c r="CQ153" s="1145">
        <f t="shared" si="158"/>
        <v>6.6964285714285698E-2</v>
      </c>
      <c r="CR153" s="1372">
        <f t="shared" si="150"/>
        <v>3795</v>
      </c>
      <c r="CS153" s="353">
        <f t="shared" si="137"/>
        <v>5.3375494071146248</v>
      </c>
      <c r="CT153" s="135">
        <v>29</v>
      </c>
      <c r="CU153" s="135"/>
      <c r="CV153" s="340">
        <f t="shared" si="110"/>
        <v>0.36249999999999999</v>
      </c>
      <c r="CW153" s="135">
        <v>190</v>
      </c>
      <c r="CX153" s="348">
        <f t="shared" si="87"/>
        <v>6.5517241379310347</v>
      </c>
      <c r="CY153" s="334">
        <f t="shared" si="141"/>
        <v>183.399209486166</v>
      </c>
      <c r="CZ153" s="123">
        <v>8</v>
      </c>
      <c r="DA153" s="117">
        <v>12.4</v>
      </c>
      <c r="DB153" s="340">
        <f t="shared" si="159"/>
        <v>0.40669856459330139</v>
      </c>
      <c r="DC153" s="109"/>
      <c r="DD153" s="610">
        <f t="shared" si="142"/>
        <v>6.7850243983043299</v>
      </c>
      <c r="DE153" s="353">
        <f t="shared" si="138"/>
        <v>7.9051383399209483</v>
      </c>
      <c r="DF153" s="842">
        <v>8.1</v>
      </c>
      <c r="DG153" s="117">
        <v>8.6999999999999993</v>
      </c>
      <c r="DH153" s="838">
        <f t="shared" si="145"/>
        <v>26.099999999999998</v>
      </c>
      <c r="DI153" s="338">
        <f t="shared" si="144"/>
        <v>0.29838709677419362</v>
      </c>
      <c r="DJ153" s="1155">
        <f t="shared" si="140"/>
        <v>0.58373205741626788</v>
      </c>
      <c r="DK153" s="1342">
        <f t="shared" si="160"/>
        <v>5.0109073630100003</v>
      </c>
      <c r="DL153" s="1292">
        <f t="shared" si="151"/>
        <v>0.49919999999999998</v>
      </c>
      <c r="DM153" s="1347"/>
      <c r="DN153" s="1350"/>
      <c r="DO153" s="134"/>
      <c r="DP153" s="1148"/>
      <c r="DQ153" s="133"/>
      <c r="DR153" s="134"/>
      <c r="DS153" s="770"/>
      <c r="DT153" s="137">
        <v>4701</v>
      </c>
      <c r="DU153" s="343">
        <v>7.73</v>
      </c>
      <c r="DV153" s="123">
        <v>7.99</v>
      </c>
      <c r="DW153" s="127">
        <v>3360</v>
      </c>
      <c r="DX153" s="117">
        <v>8.5</v>
      </c>
      <c r="DY153" s="135">
        <v>26.4</v>
      </c>
      <c r="DZ153" s="671">
        <v>26</v>
      </c>
      <c r="EA153" s="632">
        <v>0.1</v>
      </c>
      <c r="EB153" s="665">
        <v>0.02</v>
      </c>
      <c r="EC153" s="1483"/>
      <c r="ED153" s="141">
        <v>4.0999999999999996</v>
      </c>
      <c r="EE153" s="667">
        <v>3.1</v>
      </c>
      <c r="EF153" s="139">
        <v>0.1</v>
      </c>
      <c r="EG153" s="665">
        <v>0.02</v>
      </c>
      <c r="EH153" s="140">
        <v>3</v>
      </c>
      <c r="EI153" s="1118"/>
      <c r="EJ153" s="1118"/>
      <c r="EK153" s="142">
        <v>2</v>
      </c>
      <c r="EL153" s="353">
        <f t="shared" si="125"/>
        <v>10.819218972332015</v>
      </c>
      <c r="EM153" s="354">
        <f t="shared" si="163"/>
        <v>0.90810810810810816</v>
      </c>
      <c r="EN153" s="354">
        <f t="shared" si="116"/>
        <v>0.91619047619047622</v>
      </c>
      <c r="EO153" s="355">
        <f t="shared" si="108"/>
        <v>0.99199999999999999</v>
      </c>
      <c r="EP153" s="339">
        <f t="shared" si="161"/>
        <v>0.71527777777777779</v>
      </c>
      <c r="EQ153" s="1227"/>
    </row>
    <row r="154" spans="1:147" s="143" customFormat="1" ht="15" customHeight="1" x14ac:dyDescent="0.15">
      <c r="A154" s="105">
        <v>43978</v>
      </c>
      <c r="B154" s="335">
        <f>企业!B458</f>
        <v>3426</v>
      </c>
      <c r="C154" s="868">
        <v>6.99</v>
      </c>
      <c r="D154" s="652"/>
      <c r="E154" s="353"/>
      <c r="F154" s="928"/>
      <c r="G154" s="653"/>
      <c r="H154" s="136"/>
      <c r="I154" s="111"/>
      <c r="J154" s="144"/>
      <c r="K154" s="625"/>
      <c r="L154" s="113"/>
      <c r="M154" s="831"/>
      <c r="N154" s="826"/>
      <c r="O154" s="114"/>
      <c r="P154" s="392"/>
      <c r="Q154" s="114"/>
      <c r="R154" s="683">
        <v>4.7</v>
      </c>
      <c r="S154" s="339">
        <f t="shared" si="113"/>
        <v>0.72307692307692306</v>
      </c>
      <c r="T154" s="889">
        <v>3426</v>
      </c>
      <c r="U154" s="111">
        <v>7.56</v>
      </c>
      <c r="V154" s="112">
        <v>3430</v>
      </c>
      <c r="W154" s="115">
        <v>44.7</v>
      </c>
      <c r="X154" s="109">
        <v>215</v>
      </c>
      <c r="Y154" s="809">
        <v>7</v>
      </c>
      <c r="Z154" s="1238"/>
      <c r="AA154" s="116">
        <v>38.799999999999997</v>
      </c>
      <c r="AB154" s="117">
        <v>1.02</v>
      </c>
      <c r="AC154" s="109">
        <v>61</v>
      </c>
      <c r="AD154" s="118"/>
      <c r="AE154" s="114">
        <v>64</v>
      </c>
      <c r="AF154" s="801">
        <v>3.4</v>
      </c>
      <c r="AG154" s="344">
        <f t="shared" si="127"/>
        <v>0.52307692307692311</v>
      </c>
      <c r="AH154" s="344">
        <f t="shared" si="147"/>
        <v>0.22839999999999999</v>
      </c>
      <c r="AI154" s="741">
        <f t="shared" si="148"/>
        <v>9.8212000000000008E-2</v>
      </c>
      <c r="AJ154" s="1140"/>
      <c r="AK154" s="138"/>
      <c r="AL154" s="122"/>
      <c r="AM154" s="122"/>
      <c r="AN154" s="120"/>
      <c r="AO154" s="353">
        <f t="shared" si="129"/>
        <v>4.1774664331582017</v>
      </c>
      <c r="AP154" s="138">
        <v>7.96</v>
      </c>
      <c r="AQ154" s="121"/>
      <c r="AR154" s="353">
        <f t="shared" si="130"/>
        <v>1.0945709281961471</v>
      </c>
      <c r="AS154" s="776">
        <v>5.6</v>
      </c>
      <c r="AT154" s="353">
        <f t="shared" si="131"/>
        <v>2.1891418563922942</v>
      </c>
      <c r="AU154" s="117">
        <v>28.5</v>
      </c>
      <c r="AV154" s="111">
        <v>7.62</v>
      </c>
      <c r="AW154" s="118"/>
      <c r="AX154" s="118"/>
      <c r="AY154" s="340"/>
      <c r="AZ154" s="124">
        <v>0.73</v>
      </c>
      <c r="BA154" s="608"/>
      <c r="BB154" s="360">
        <f t="shared" si="132"/>
        <v>0.82092819614711032</v>
      </c>
      <c r="BC154" s="1516"/>
      <c r="BD154" s="1529">
        <v>3411</v>
      </c>
      <c r="BE154" s="1530">
        <f t="shared" si="103"/>
        <v>530.66637478108578</v>
      </c>
      <c r="BF154" s="1538">
        <f t="shared" si="152"/>
        <v>13.676968422192934</v>
      </c>
      <c r="BG154" s="1524">
        <v>4.7</v>
      </c>
      <c r="BH154" s="653">
        <f t="shared" si="133"/>
        <v>1.368213660245184</v>
      </c>
      <c r="BI154" s="353">
        <f t="shared" si="134"/>
        <v>0.92381786339754812</v>
      </c>
      <c r="BJ154" s="123">
        <v>7.76</v>
      </c>
      <c r="BK154" s="118">
        <v>3550</v>
      </c>
      <c r="BL154" s="117">
        <v>23.7</v>
      </c>
      <c r="BM154" s="348">
        <f t="shared" si="153"/>
        <v>71.099999999999994</v>
      </c>
      <c r="BN154" s="117">
        <v>4.5999999999999996</v>
      </c>
      <c r="BO154" s="117">
        <v>0.5</v>
      </c>
      <c r="BP154" s="117">
        <v>4.4000000000000004</v>
      </c>
      <c r="BQ154" s="1220"/>
      <c r="BR154" s="131"/>
      <c r="BS154" s="131"/>
      <c r="BT154" s="131">
        <v>2</v>
      </c>
      <c r="BU154" s="132">
        <v>16</v>
      </c>
      <c r="BV154" s="364">
        <f t="shared" si="146"/>
        <v>10.574138937536485</v>
      </c>
      <c r="BW154" s="343">
        <f t="shared" si="115"/>
        <v>2.0332624837828141E-2</v>
      </c>
      <c r="BX154" s="340">
        <f t="shared" si="162"/>
        <v>2.0332624837828141E-2</v>
      </c>
      <c r="BY154" s="340">
        <f t="shared" si="156"/>
        <v>0.88144329896907214</v>
      </c>
      <c r="BZ154" s="1145">
        <f t="shared" si="157"/>
        <v>0.4697986577181209</v>
      </c>
      <c r="CA154" s="133">
        <v>5040</v>
      </c>
      <c r="CB154" s="114"/>
      <c r="CC154" s="126"/>
      <c r="CD154" s="353">
        <f t="shared" si="135"/>
        <v>0.77612375948628143</v>
      </c>
      <c r="CE154" s="108"/>
      <c r="CF154" s="364"/>
      <c r="CG154" s="134">
        <v>3736</v>
      </c>
      <c r="CH154" s="346">
        <f t="shared" si="149"/>
        <v>109.04845300642148</v>
      </c>
      <c r="CI154" s="117">
        <v>6</v>
      </c>
      <c r="CJ154" s="348">
        <f t="shared" si="136"/>
        <v>1.7513134851138354</v>
      </c>
      <c r="CK154" s="123">
        <v>7.4</v>
      </c>
      <c r="CL154" s="117">
        <v>21.7</v>
      </c>
      <c r="CM154" s="109">
        <v>6</v>
      </c>
      <c r="CN154" s="109">
        <v>4</v>
      </c>
      <c r="CO154" s="109">
        <v>8</v>
      </c>
      <c r="CP154" s="131">
        <f t="shared" si="154"/>
        <v>386.452</v>
      </c>
      <c r="CQ154" s="1145">
        <f t="shared" si="158"/>
        <v>8.4388185654008407E-2</v>
      </c>
      <c r="CR154" s="1372">
        <f t="shared" si="150"/>
        <v>3426</v>
      </c>
      <c r="CS154" s="353">
        <f t="shared" si="137"/>
        <v>5.9124343257443082</v>
      </c>
      <c r="CT154" s="135">
        <v>29</v>
      </c>
      <c r="CU154" s="135"/>
      <c r="CV154" s="340">
        <f t="shared" si="110"/>
        <v>0.36249999999999999</v>
      </c>
      <c r="CW154" s="135">
        <v>190</v>
      </c>
      <c r="CX154" s="348">
        <f t="shared" si="87"/>
        <v>6.5517241379310347</v>
      </c>
      <c r="CY154" s="334">
        <f t="shared" si="141"/>
        <v>203.15236427320491</v>
      </c>
      <c r="CZ154" s="123">
        <v>7.9</v>
      </c>
      <c r="DA154" s="117">
        <v>14</v>
      </c>
      <c r="DB154" s="340">
        <f t="shared" si="159"/>
        <v>0.35483870967741932</v>
      </c>
      <c r="DC154" s="109"/>
      <c r="DD154" s="610">
        <f t="shared" si="142"/>
        <v>8.2966741923223442</v>
      </c>
      <c r="DE154" s="353">
        <f t="shared" si="138"/>
        <v>8.7565674255691768</v>
      </c>
      <c r="DF154" s="842">
        <v>8.08</v>
      </c>
      <c r="DG154" s="117">
        <v>9.8000000000000007</v>
      </c>
      <c r="DH154" s="838">
        <f t="shared" si="145"/>
        <v>29.400000000000002</v>
      </c>
      <c r="DI154" s="338">
        <f t="shared" si="144"/>
        <v>0.29999999999999993</v>
      </c>
      <c r="DJ154" s="1155">
        <f t="shared" si="140"/>
        <v>0.54838709677419351</v>
      </c>
      <c r="DK154" s="1342">
        <f t="shared" si="160"/>
        <v>5.6905424166163847</v>
      </c>
      <c r="DL154" s="1292">
        <f t="shared" si="151"/>
        <v>0.49919999999999998</v>
      </c>
      <c r="DM154" s="1347"/>
      <c r="DN154" s="1350"/>
      <c r="DO154" s="134"/>
      <c r="DP154" s="1148"/>
      <c r="DQ154" s="133"/>
      <c r="DR154" s="134"/>
      <c r="DS154" s="770"/>
      <c r="DT154" s="137">
        <v>4924</v>
      </c>
      <c r="DU154" s="343">
        <v>7.74</v>
      </c>
      <c r="DV154" s="123">
        <v>8.1</v>
      </c>
      <c r="DW154" s="127">
        <v>3600</v>
      </c>
      <c r="DX154" s="117">
        <v>9.1999999999999993</v>
      </c>
      <c r="DY154" s="135">
        <v>29.4</v>
      </c>
      <c r="DZ154" s="671">
        <v>24</v>
      </c>
      <c r="EA154" s="632">
        <v>0.3</v>
      </c>
      <c r="EB154" s="665">
        <v>0.02</v>
      </c>
      <c r="EC154" s="1483">
        <v>4.2</v>
      </c>
      <c r="ED154" s="141">
        <v>4.5</v>
      </c>
      <c r="EE154" s="667">
        <v>3</v>
      </c>
      <c r="EF154" s="139">
        <v>0.12</v>
      </c>
      <c r="EG154" s="665">
        <v>0.02</v>
      </c>
      <c r="EH154" s="140">
        <v>2</v>
      </c>
      <c r="EI154" s="1118"/>
      <c r="EJ154" s="1118"/>
      <c r="EK154" s="142">
        <v>2</v>
      </c>
      <c r="EL154" s="353">
        <f t="shared" si="125"/>
        <v>11.982271103327497</v>
      </c>
      <c r="EM154" s="354">
        <f t="shared" si="163"/>
        <v>0.7941834451901566</v>
      </c>
      <c r="EN154" s="354">
        <f t="shared" si="116"/>
        <v>0.86325581395348838</v>
      </c>
      <c r="EO154" s="355">
        <f t="shared" si="108"/>
        <v>0.95714285714285718</v>
      </c>
      <c r="EP154" s="339">
        <f t="shared" si="161"/>
        <v>0.884020618556701</v>
      </c>
      <c r="EQ154" s="1227"/>
    </row>
    <row r="155" spans="1:147" s="221" customFormat="1" ht="15" customHeight="1" x14ac:dyDescent="0.15">
      <c r="A155" s="105">
        <v>43979</v>
      </c>
      <c r="B155" s="335">
        <f>企业!B459</f>
        <v>3346</v>
      </c>
      <c r="C155" s="868">
        <v>7.07</v>
      </c>
      <c r="D155" s="652"/>
      <c r="E155" s="353"/>
      <c r="F155" s="928"/>
      <c r="G155" s="653"/>
      <c r="H155" s="192"/>
      <c r="I155" s="111"/>
      <c r="J155" s="144"/>
      <c r="K155" s="625"/>
      <c r="L155" s="328"/>
      <c r="M155" s="831"/>
      <c r="N155" s="826"/>
      <c r="O155" s="191"/>
      <c r="P155" s="392"/>
      <c r="Q155" s="191"/>
      <c r="R155" s="683">
        <v>4.7699999999999996</v>
      </c>
      <c r="S155" s="339">
        <f t="shared" si="113"/>
        <v>0.73384615384615381</v>
      </c>
      <c r="T155" s="889">
        <v>3346</v>
      </c>
      <c r="U155" s="111">
        <v>7.61</v>
      </c>
      <c r="V155" s="112">
        <v>3460</v>
      </c>
      <c r="W155" s="115">
        <v>46</v>
      </c>
      <c r="X155" s="109">
        <v>262</v>
      </c>
      <c r="Y155" s="809">
        <v>9.5</v>
      </c>
      <c r="Z155" s="1238"/>
      <c r="AA155" s="116">
        <v>10.5</v>
      </c>
      <c r="AB155" s="117">
        <v>0.6</v>
      </c>
      <c r="AC155" s="109">
        <v>73</v>
      </c>
      <c r="AD155" s="118"/>
      <c r="AE155" s="191">
        <v>64</v>
      </c>
      <c r="AF155" s="801">
        <v>3.3</v>
      </c>
      <c r="AG155" s="344">
        <f t="shared" si="127"/>
        <v>0.50769230769230766</v>
      </c>
      <c r="AH155" s="344">
        <f t="shared" si="147"/>
        <v>0.22306666666666666</v>
      </c>
      <c r="AI155" s="741">
        <f t="shared" si="148"/>
        <v>0.11688693333333335</v>
      </c>
      <c r="AJ155" s="1140"/>
      <c r="AK155" s="138"/>
      <c r="AL155" s="122"/>
      <c r="AM155" s="122"/>
      <c r="AN155" s="219"/>
      <c r="AO155" s="353">
        <f t="shared" ref="AO155:AO218" si="164">14312/T155</f>
        <v>4.2773460848774656</v>
      </c>
      <c r="AP155" s="138">
        <v>7.86</v>
      </c>
      <c r="AQ155" s="121"/>
      <c r="AR155" s="353">
        <f t="shared" ref="AR155:AR165" si="165">3750/T155</f>
        <v>1.1207411835026897</v>
      </c>
      <c r="AS155" s="776"/>
      <c r="AT155" s="353">
        <f t="shared" ref="AT155:AT165" si="166">7500/T155</f>
        <v>2.2414823670053794</v>
      </c>
      <c r="AU155" s="117">
        <v>28.7</v>
      </c>
      <c r="AV155" s="111">
        <v>7.56</v>
      </c>
      <c r="AW155" s="118"/>
      <c r="AX155" s="118"/>
      <c r="AY155" s="340"/>
      <c r="AZ155" s="124">
        <v>0.7</v>
      </c>
      <c r="BA155" s="608"/>
      <c r="BB155" s="360"/>
      <c r="BC155" s="1516"/>
      <c r="BD155" s="1529">
        <v>3579</v>
      </c>
      <c r="BE155" s="1530">
        <f t="shared" si="103"/>
        <v>570.11566049013743</v>
      </c>
      <c r="BF155" s="1538">
        <f t="shared" si="152"/>
        <v>54.296729570489276</v>
      </c>
      <c r="BG155" s="1524"/>
      <c r="BH155" s="653">
        <f t="shared" ref="BH155:BH165" si="167">4687.5/T155</f>
        <v>1.4009264793783622</v>
      </c>
      <c r="BI155" s="353">
        <f t="shared" ref="BI155:BI165" si="168">3165/T155</f>
        <v>0.94590555887627015</v>
      </c>
      <c r="BJ155" s="123">
        <v>7.78</v>
      </c>
      <c r="BK155" s="118">
        <v>3350</v>
      </c>
      <c r="BL155" s="117">
        <v>22.8</v>
      </c>
      <c r="BM155" s="348">
        <f t="shared" si="153"/>
        <v>68.400000000000006</v>
      </c>
      <c r="BN155" s="117">
        <v>4.9000000000000004</v>
      </c>
      <c r="BO155" s="117">
        <v>0.4</v>
      </c>
      <c r="BP155" s="117"/>
      <c r="BQ155" s="1220"/>
      <c r="BR155" s="131">
        <v>799</v>
      </c>
      <c r="BS155" s="131">
        <v>266</v>
      </c>
      <c r="BT155" s="131">
        <v>2</v>
      </c>
      <c r="BU155" s="132">
        <v>16</v>
      </c>
      <c r="BV155" s="364">
        <f t="shared" si="146"/>
        <v>9.9864016736401666</v>
      </c>
      <c r="BW155" s="343">
        <f t="shared" si="115"/>
        <v>2.6235676128626796E-2</v>
      </c>
      <c r="BX155" s="340">
        <f t="shared" si="162"/>
        <v>2.6235676128626796E-2</v>
      </c>
      <c r="BY155" s="340">
        <f t="shared" si="156"/>
        <v>0.53333333333333333</v>
      </c>
      <c r="BZ155" s="1145">
        <f t="shared" si="157"/>
        <v>0.5043478260869565</v>
      </c>
      <c r="CA155" s="133">
        <v>5040</v>
      </c>
      <c r="CB155" s="191"/>
      <c r="CC155" s="193"/>
      <c r="CD155" s="353">
        <f t="shared" si="135"/>
        <v>0.79468021518230725</v>
      </c>
      <c r="CE155" s="108"/>
      <c r="CF155" s="364"/>
      <c r="CG155" s="134">
        <v>3376</v>
      </c>
      <c r="CH155" s="346">
        <f t="shared" si="149"/>
        <v>100.89659294680216</v>
      </c>
      <c r="CI155" s="117">
        <v>6</v>
      </c>
      <c r="CJ155" s="348">
        <f t="shared" si="136"/>
        <v>1.7931858936043037</v>
      </c>
      <c r="CK155" s="123">
        <v>7.46</v>
      </c>
      <c r="CL155" s="117">
        <v>20.8</v>
      </c>
      <c r="CM155" s="109">
        <v>7</v>
      </c>
      <c r="CN155" s="109">
        <v>2</v>
      </c>
      <c r="CO155" s="109">
        <v>8</v>
      </c>
      <c r="CP155" s="131">
        <f t="shared" si="154"/>
        <v>346.94600000000003</v>
      </c>
      <c r="CQ155" s="1145">
        <f t="shared" si="158"/>
        <v>8.7719298245614086E-2</v>
      </c>
      <c r="CR155" s="1372">
        <f t="shared" si="150"/>
        <v>3346</v>
      </c>
      <c r="CS155" s="353">
        <f t="shared" si="137"/>
        <v>6.0537955768081293</v>
      </c>
      <c r="CT155" s="135">
        <v>29</v>
      </c>
      <c r="CU155" s="135"/>
      <c r="CV155" s="340">
        <f t="shared" si="110"/>
        <v>0.36249999999999999</v>
      </c>
      <c r="CW155" s="135">
        <v>190</v>
      </c>
      <c r="CX155" s="348">
        <f t="shared" si="87"/>
        <v>6.5517241379310347</v>
      </c>
      <c r="CY155" s="334">
        <f t="shared" si="141"/>
        <v>208.00956365809924</v>
      </c>
      <c r="CZ155" s="123">
        <v>7.96</v>
      </c>
      <c r="DA155" s="117">
        <v>12.3</v>
      </c>
      <c r="DB155" s="340">
        <f t="shared" si="159"/>
        <v>0.40865384615384615</v>
      </c>
      <c r="DC155" s="109"/>
      <c r="DD155" s="610">
        <f t="shared" si="142"/>
        <v>7.6955073495412218</v>
      </c>
      <c r="DE155" s="353">
        <f t="shared" si="138"/>
        <v>8.9659294680215176</v>
      </c>
      <c r="DF155" s="842">
        <v>8.06</v>
      </c>
      <c r="DG155" s="117">
        <v>8.4</v>
      </c>
      <c r="DH155" s="838">
        <f t="shared" si="145"/>
        <v>25.200000000000003</v>
      </c>
      <c r="DI155" s="338">
        <f t="shared" si="144"/>
        <v>0.31707317073170738</v>
      </c>
      <c r="DJ155" s="1158">
        <f t="shared" ref="DJ155:DJ189" si="169">1-DG155/CL155</f>
        <v>0.59615384615384615</v>
      </c>
      <c r="DK155" s="1342">
        <f t="shared" si="160"/>
        <v>5.5916549370456785</v>
      </c>
      <c r="DL155" s="1292">
        <f t="shared" si="151"/>
        <v>0.49919999999999998</v>
      </c>
      <c r="DM155" s="1347"/>
      <c r="DN155" s="1350"/>
      <c r="DO155" s="134"/>
      <c r="DP155" s="1148"/>
      <c r="DQ155" s="133"/>
      <c r="DR155" s="134"/>
      <c r="DS155" s="770"/>
      <c r="DT155" s="137">
        <v>4611</v>
      </c>
      <c r="DU155" s="343">
        <v>7.74</v>
      </c>
      <c r="DV155" s="123">
        <v>8.07</v>
      </c>
      <c r="DW155" s="127">
        <v>3090</v>
      </c>
      <c r="DX155" s="117">
        <v>8.5</v>
      </c>
      <c r="DY155" s="135">
        <v>27</v>
      </c>
      <c r="DZ155" s="671">
        <v>24</v>
      </c>
      <c r="EA155" s="632">
        <v>0.3</v>
      </c>
      <c r="EB155" s="665">
        <v>0.02</v>
      </c>
      <c r="EC155" s="1483"/>
      <c r="ED155" s="141">
        <v>4.3</v>
      </c>
      <c r="EE155" s="667">
        <v>3.4</v>
      </c>
      <c r="EF155" s="139">
        <v>0.14000000000000001</v>
      </c>
      <c r="EG155" s="665">
        <v>0.02</v>
      </c>
      <c r="EH155" s="194">
        <v>3</v>
      </c>
      <c r="EI155" s="1118">
        <v>671</v>
      </c>
      <c r="EJ155" s="1118">
        <v>94</v>
      </c>
      <c r="EK155" s="142">
        <v>2</v>
      </c>
      <c r="EL155" s="353">
        <f t="shared" si="125"/>
        <v>11.427703765690374</v>
      </c>
      <c r="EM155" s="354">
        <f t="shared" si="163"/>
        <v>0.81521739130434789</v>
      </c>
      <c r="EN155" s="354">
        <f t="shared" si="116"/>
        <v>0.89694656488549618</v>
      </c>
      <c r="EO155" s="355">
        <f t="shared" si="108"/>
        <v>0.96842105263157896</v>
      </c>
      <c r="EP155" s="339">
        <f t="shared" si="161"/>
        <v>0.59047619047619049</v>
      </c>
      <c r="EQ155" s="959"/>
    </row>
    <row r="156" spans="1:147" s="221" customFormat="1" ht="15" customHeight="1" x14ac:dyDescent="0.15">
      <c r="A156" s="105">
        <v>43980</v>
      </c>
      <c r="B156" s="335">
        <f>企业!B460</f>
        <v>3141</v>
      </c>
      <c r="C156" s="868">
        <v>6.07</v>
      </c>
      <c r="D156" s="652"/>
      <c r="E156" s="353"/>
      <c r="F156" s="928"/>
      <c r="G156" s="653"/>
      <c r="H156" s="192"/>
      <c r="I156" s="111"/>
      <c r="J156" s="144"/>
      <c r="K156" s="625"/>
      <c r="L156" s="328"/>
      <c r="M156" s="831"/>
      <c r="N156" s="826"/>
      <c r="O156" s="191"/>
      <c r="P156" s="392"/>
      <c r="Q156" s="191"/>
      <c r="R156" s="683">
        <v>4.76</v>
      </c>
      <c r="S156" s="339">
        <f t="shared" si="113"/>
        <v>0.73230769230769233</v>
      </c>
      <c r="T156" s="889">
        <v>3141</v>
      </c>
      <c r="U156" s="111">
        <v>8.02</v>
      </c>
      <c r="V156" s="112">
        <v>3790</v>
      </c>
      <c r="W156" s="115">
        <v>38.299999999999997</v>
      </c>
      <c r="X156" s="109">
        <v>214</v>
      </c>
      <c r="Y156" s="809">
        <v>8.1</v>
      </c>
      <c r="Z156" s="1238"/>
      <c r="AA156" s="116">
        <v>10.1</v>
      </c>
      <c r="AB156" s="117">
        <v>0.54</v>
      </c>
      <c r="AC156" s="109">
        <v>48</v>
      </c>
      <c r="AD156" s="118"/>
      <c r="AE156" s="191">
        <v>64</v>
      </c>
      <c r="AF156" s="801">
        <v>3.6</v>
      </c>
      <c r="AG156" s="344">
        <f t="shared" si="127"/>
        <v>0.55384615384615388</v>
      </c>
      <c r="AH156" s="344">
        <f t="shared" si="147"/>
        <v>0.2094</v>
      </c>
      <c r="AI156" s="741">
        <f t="shared" si="148"/>
        <v>8.96232E-2</v>
      </c>
      <c r="AJ156" s="1140"/>
      <c r="AK156" s="138"/>
      <c r="AL156" s="122"/>
      <c r="AM156" s="122"/>
      <c r="AN156" s="219"/>
      <c r="AO156" s="353">
        <f t="shared" si="164"/>
        <v>4.5565106653931871</v>
      </c>
      <c r="AP156" s="138">
        <v>7.95</v>
      </c>
      <c r="AQ156" s="121"/>
      <c r="AR156" s="353">
        <f t="shared" si="165"/>
        <v>1.1938872970391594</v>
      </c>
      <c r="AS156" s="776">
        <v>3.2</v>
      </c>
      <c r="AT156" s="353">
        <f t="shared" si="166"/>
        <v>2.3877745940783188</v>
      </c>
      <c r="AU156" s="117">
        <v>28.6</v>
      </c>
      <c r="AV156" s="111">
        <v>7.72</v>
      </c>
      <c r="AW156" s="118">
        <v>4263</v>
      </c>
      <c r="AX156" s="118"/>
      <c r="AY156" s="340"/>
      <c r="AZ156" s="124">
        <v>0.62</v>
      </c>
      <c r="BA156" s="608">
        <f t="shared" si="117"/>
        <v>145.43748533896317</v>
      </c>
      <c r="BB156" s="360"/>
      <c r="BC156" s="1516"/>
      <c r="BD156" s="1529">
        <v>3746</v>
      </c>
      <c r="BE156" s="1530">
        <f t="shared" si="103"/>
        <v>635.66316459726204</v>
      </c>
      <c r="BF156" s="1538">
        <f t="shared" si="152"/>
        <v>62.936946989827923</v>
      </c>
      <c r="BG156" s="1524"/>
      <c r="BH156" s="653">
        <f t="shared" si="167"/>
        <v>1.4923591212989493</v>
      </c>
      <c r="BI156" s="353">
        <f t="shared" si="168"/>
        <v>1.0076408787010507</v>
      </c>
      <c r="BJ156" s="123">
        <v>7.8</v>
      </c>
      <c r="BK156" s="118">
        <v>3440</v>
      </c>
      <c r="BL156" s="117">
        <v>23.2</v>
      </c>
      <c r="BM156" s="348">
        <f t="shared" si="153"/>
        <v>69.599999999999994</v>
      </c>
      <c r="BN156" s="117">
        <v>4</v>
      </c>
      <c r="BO156" s="117"/>
      <c r="BP156" s="117"/>
      <c r="BQ156" s="1220"/>
      <c r="BR156" s="131"/>
      <c r="BS156" s="131"/>
      <c r="BT156" s="131">
        <v>5</v>
      </c>
      <c r="BU156" s="132">
        <v>16</v>
      </c>
      <c r="BV156" s="364">
        <f t="shared" si="146"/>
        <v>10.638172556510666</v>
      </c>
      <c r="BW156" s="343">
        <f t="shared" si="115"/>
        <v>2.0116236962995106E-2</v>
      </c>
      <c r="BX156" s="340">
        <f t="shared" si="162"/>
        <v>2.0116236962995106E-2</v>
      </c>
      <c r="BY156" s="340">
        <f t="shared" si="156"/>
        <v>0.60396039603960394</v>
      </c>
      <c r="BZ156" s="1145">
        <f t="shared" si="157"/>
        <v>0.39425587467362921</v>
      </c>
      <c r="CA156" s="133">
        <v>5040</v>
      </c>
      <c r="CB156" s="191"/>
      <c r="CC156" s="193"/>
      <c r="CD156" s="353">
        <f t="shared" si="135"/>
        <v>0.84654568608723335</v>
      </c>
      <c r="CE156" s="108"/>
      <c r="CF156" s="364"/>
      <c r="CG156" s="134">
        <v>2283</v>
      </c>
      <c r="CH156" s="346">
        <f t="shared" si="149"/>
        <v>72.683858643744031</v>
      </c>
      <c r="CI156" s="117">
        <v>4.5</v>
      </c>
      <c r="CJ156" s="348">
        <f t="shared" si="136"/>
        <v>1.4326647564469914</v>
      </c>
      <c r="CK156" s="123">
        <v>7.47</v>
      </c>
      <c r="CL156" s="117">
        <v>21.2</v>
      </c>
      <c r="CM156" s="109">
        <v>2</v>
      </c>
      <c r="CN156" s="109">
        <v>1.84</v>
      </c>
      <c r="CO156" s="109">
        <v>8</v>
      </c>
      <c r="CP156" s="131">
        <f t="shared" si="154"/>
        <v>261.06900000000002</v>
      </c>
      <c r="CQ156" s="1145">
        <f t="shared" si="158"/>
        <v>8.6206896551724088E-2</v>
      </c>
      <c r="CR156" s="1372">
        <f t="shared" si="150"/>
        <v>3141</v>
      </c>
      <c r="CS156" s="353">
        <f t="shared" si="137"/>
        <v>6.4489016236867238</v>
      </c>
      <c r="CT156" s="135">
        <v>29</v>
      </c>
      <c r="CU156" s="135"/>
      <c r="CV156" s="340">
        <f t="shared" si="110"/>
        <v>0.36249999999999999</v>
      </c>
      <c r="CW156" s="135">
        <v>190</v>
      </c>
      <c r="CX156" s="348">
        <f t="shared" si="87"/>
        <v>6.5517241379310347</v>
      </c>
      <c r="CY156" s="334">
        <f t="shared" ref="CY156:CY187" si="170">1000*CT156/(T156/24)</f>
        <v>221.58548233046801</v>
      </c>
      <c r="CZ156" s="123">
        <v>8.06</v>
      </c>
      <c r="DA156" s="117">
        <v>14.4</v>
      </c>
      <c r="DB156" s="340">
        <f t="shared" si="159"/>
        <v>0.32075471698113206</v>
      </c>
      <c r="DC156" s="109"/>
      <c r="DD156" s="610">
        <f t="shared" ref="DD156:DD189" si="171">CY156/(CL156-DA156)/3.18</f>
        <v>10.247201365633927</v>
      </c>
      <c r="DE156" s="353">
        <f t="shared" si="138"/>
        <v>9.5510983763132753</v>
      </c>
      <c r="DF156" s="842">
        <v>8.08</v>
      </c>
      <c r="DG156" s="117">
        <v>9.1999999999999993</v>
      </c>
      <c r="DH156" s="838">
        <f t="shared" si="145"/>
        <v>27.599999999999998</v>
      </c>
      <c r="DI156" s="338">
        <f t="shared" si="144"/>
        <v>0.36111111111111116</v>
      </c>
      <c r="DJ156" s="1158">
        <f t="shared" si="169"/>
        <v>0.5660377358490567</v>
      </c>
      <c r="DK156" s="1342">
        <f t="shared" si="160"/>
        <v>6.1551522869574447</v>
      </c>
      <c r="DL156" s="1292">
        <f t="shared" si="151"/>
        <v>0.49919999999999998</v>
      </c>
      <c r="DM156" s="1347"/>
      <c r="DN156" s="1350"/>
      <c r="DO156" s="134"/>
      <c r="DP156" s="1148"/>
      <c r="DQ156" s="133"/>
      <c r="DR156" s="134"/>
      <c r="DS156" s="770"/>
      <c r="DT156" s="137">
        <v>4990</v>
      </c>
      <c r="DU156" s="343">
        <v>7.76</v>
      </c>
      <c r="DV156" s="123">
        <v>8.0299999999999994</v>
      </c>
      <c r="DW156" s="127">
        <v>3020</v>
      </c>
      <c r="DX156" s="117">
        <v>8.1</v>
      </c>
      <c r="DY156" s="135">
        <v>26</v>
      </c>
      <c r="DZ156" s="671">
        <v>30</v>
      </c>
      <c r="EA156" s="632">
        <v>0.4</v>
      </c>
      <c r="EB156" s="665">
        <v>0.02</v>
      </c>
      <c r="EC156" s="1483">
        <v>4.0999999999999996</v>
      </c>
      <c r="ED156" s="141">
        <v>4.3</v>
      </c>
      <c r="EE156" s="667">
        <v>3.3</v>
      </c>
      <c r="EF156" s="139">
        <v>0.14000000000000001</v>
      </c>
      <c r="EG156" s="665">
        <v>0.02</v>
      </c>
      <c r="EH156" s="194">
        <v>3</v>
      </c>
      <c r="EI156" s="1118"/>
      <c r="EJ156" s="1118"/>
      <c r="EK156" s="142">
        <v>2</v>
      </c>
      <c r="EL156" s="353">
        <f t="shared" si="125"/>
        <v>12.172184909264566</v>
      </c>
      <c r="EM156" s="354">
        <f t="shared" si="163"/>
        <v>0.78851174934725843</v>
      </c>
      <c r="EN156" s="354">
        <f t="shared" si="116"/>
        <v>0.87850467289719625</v>
      </c>
      <c r="EO156" s="355">
        <f t="shared" si="108"/>
        <v>0.95061728395061729</v>
      </c>
      <c r="EP156" s="339">
        <f t="shared" si="161"/>
        <v>0.57425742574257432</v>
      </c>
      <c r="EQ156" s="959"/>
    </row>
    <row r="157" spans="1:147" s="221" customFormat="1" ht="15" customHeight="1" x14ac:dyDescent="0.15">
      <c r="A157" s="105">
        <v>43981</v>
      </c>
      <c r="B157" s="335">
        <f>企业!B461</f>
        <v>4180</v>
      </c>
      <c r="C157" s="868">
        <v>6.87</v>
      </c>
      <c r="D157" s="652"/>
      <c r="E157" s="353"/>
      <c r="F157" s="928"/>
      <c r="G157" s="653"/>
      <c r="H157" s="192"/>
      <c r="I157" s="111"/>
      <c r="J157" s="144"/>
      <c r="K157" s="625"/>
      <c r="L157" s="328"/>
      <c r="M157" s="831"/>
      <c r="N157" s="826"/>
      <c r="O157" s="191"/>
      <c r="P157" s="392"/>
      <c r="Q157" s="191"/>
      <c r="R157" s="683">
        <v>4.7699999999999996</v>
      </c>
      <c r="S157" s="339">
        <f t="shared" si="113"/>
        <v>0.73384615384615381</v>
      </c>
      <c r="T157" s="889">
        <v>4180</v>
      </c>
      <c r="U157" s="111">
        <v>7.6</v>
      </c>
      <c r="V157" s="112">
        <v>3600</v>
      </c>
      <c r="W157" s="115">
        <v>55.9</v>
      </c>
      <c r="X157" s="109">
        <v>219</v>
      </c>
      <c r="Y157" s="809">
        <v>10.6</v>
      </c>
      <c r="Z157" s="1238"/>
      <c r="AA157" s="116">
        <v>12.8</v>
      </c>
      <c r="AB157" s="117">
        <v>0.8</v>
      </c>
      <c r="AC157" s="109">
        <v>97</v>
      </c>
      <c r="AD157" s="118"/>
      <c r="AE157" s="191">
        <v>80</v>
      </c>
      <c r="AF157" s="801">
        <v>4.2</v>
      </c>
      <c r="AG157" s="344">
        <f t="shared" si="127"/>
        <v>0.64615384615384619</v>
      </c>
      <c r="AH157" s="344">
        <f t="shared" si="147"/>
        <v>0.27866666666666667</v>
      </c>
      <c r="AI157" s="741">
        <f t="shared" si="148"/>
        <v>0.122056</v>
      </c>
      <c r="AJ157" s="1140"/>
      <c r="AK157" s="138"/>
      <c r="AL157" s="122"/>
      <c r="AM157" s="122"/>
      <c r="AN157" s="219"/>
      <c r="AO157" s="353">
        <f t="shared" si="164"/>
        <v>3.4239234449760767</v>
      </c>
      <c r="AP157" s="138">
        <v>7.9</v>
      </c>
      <c r="AQ157" s="121"/>
      <c r="AR157" s="353">
        <f t="shared" si="165"/>
        <v>0.89712918660287078</v>
      </c>
      <c r="AS157" s="776"/>
      <c r="AT157" s="353">
        <f t="shared" si="166"/>
        <v>1.7942583732057416</v>
      </c>
      <c r="AU157" s="117">
        <v>28.3</v>
      </c>
      <c r="AV157" s="111">
        <v>7.67</v>
      </c>
      <c r="AW157" s="118"/>
      <c r="AX157" s="118"/>
      <c r="AY157" s="340"/>
      <c r="AZ157" s="124">
        <v>0.74</v>
      </c>
      <c r="BA157" s="608"/>
      <c r="BB157" s="360"/>
      <c r="BC157" s="1516"/>
      <c r="BD157" s="1529">
        <v>4380</v>
      </c>
      <c r="BE157" s="1530">
        <f t="shared" si="103"/>
        <v>558.50239234449759</v>
      </c>
      <c r="BF157" s="1538">
        <f t="shared" si="152"/>
        <v>43.632999401913871</v>
      </c>
      <c r="BG157" s="1524"/>
      <c r="BH157" s="653">
        <f t="shared" si="167"/>
        <v>1.1214114832535884</v>
      </c>
      <c r="BI157" s="353">
        <f t="shared" si="168"/>
        <v>0.75717703349282295</v>
      </c>
      <c r="BJ157" s="123">
        <v>7.8</v>
      </c>
      <c r="BK157" s="118">
        <v>3580</v>
      </c>
      <c r="BL157" s="117">
        <v>22.3</v>
      </c>
      <c r="BM157" s="348">
        <f t="shared" si="153"/>
        <v>66.900000000000006</v>
      </c>
      <c r="BN157" s="117">
        <v>3.7</v>
      </c>
      <c r="BO157" s="117">
        <v>0.3</v>
      </c>
      <c r="BP157" s="117"/>
      <c r="BQ157" s="1220"/>
      <c r="BR157" s="131"/>
      <c r="BS157" s="131"/>
      <c r="BT157" s="131">
        <v>3</v>
      </c>
      <c r="BU157" s="132">
        <v>16</v>
      </c>
      <c r="BV157" s="364">
        <f t="shared" si="146"/>
        <v>7.9938995215310999</v>
      </c>
      <c r="BW157" s="343">
        <f t="shared" si="115"/>
        <v>2.7395891005401848E-2</v>
      </c>
      <c r="BX157" s="340">
        <f t="shared" si="162"/>
        <v>2.7395891005401848E-2</v>
      </c>
      <c r="BY157" s="340">
        <f t="shared" si="156"/>
        <v>0.7109375</v>
      </c>
      <c r="BZ157" s="1145">
        <f t="shared" si="157"/>
        <v>0.60107334525939171</v>
      </c>
      <c r="CA157" s="133">
        <v>5040</v>
      </c>
      <c r="CB157" s="191"/>
      <c r="CC157" s="193"/>
      <c r="CD157" s="353">
        <f t="shared" si="135"/>
        <v>0.63612440191387565</v>
      </c>
      <c r="CE157" s="108"/>
      <c r="CF157" s="364"/>
      <c r="CG157" s="134">
        <v>2490</v>
      </c>
      <c r="CH157" s="346">
        <f t="shared" si="149"/>
        <v>59.569377990430624</v>
      </c>
      <c r="CI157" s="117">
        <v>4.5</v>
      </c>
      <c r="CJ157" s="348">
        <f t="shared" si="136"/>
        <v>1.0765550239234449</v>
      </c>
      <c r="CK157" s="123">
        <v>7.64</v>
      </c>
      <c r="CL157" s="117">
        <v>19.7</v>
      </c>
      <c r="CM157" s="109">
        <v>2</v>
      </c>
      <c r="CN157" s="109">
        <v>1</v>
      </c>
      <c r="CO157" s="109">
        <v>8</v>
      </c>
      <c r="CP157" s="131">
        <f t="shared" si="154"/>
        <v>290.28399999999999</v>
      </c>
      <c r="CQ157" s="1145">
        <f t="shared" si="158"/>
        <v>0.11659192825112119</v>
      </c>
      <c r="CR157" s="1372">
        <f t="shared" si="150"/>
        <v>4180</v>
      </c>
      <c r="CS157" s="353">
        <f t="shared" si="137"/>
        <v>4.8459330143540669</v>
      </c>
      <c r="CT157" s="135">
        <v>29</v>
      </c>
      <c r="CU157" s="135"/>
      <c r="CV157" s="340">
        <f t="shared" si="110"/>
        <v>0.36249999999999999</v>
      </c>
      <c r="CW157" s="135">
        <v>190</v>
      </c>
      <c r="CX157" s="348">
        <f t="shared" si="87"/>
        <v>6.5517241379310347</v>
      </c>
      <c r="CY157" s="334">
        <f t="shared" si="170"/>
        <v>166.50717703349284</v>
      </c>
      <c r="CZ157" s="123">
        <v>8.11</v>
      </c>
      <c r="DA157" s="117">
        <v>14.3</v>
      </c>
      <c r="DB157" s="340">
        <f t="shared" si="159"/>
        <v>0.27411167512690349</v>
      </c>
      <c r="DC157" s="109"/>
      <c r="DD157" s="610">
        <f t="shared" si="171"/>
        <v>9.6964347212609407</v>
      </c>
      <c r="DE157" s="353">
        <f t="shared" si="138"/>
        <v>7.1770334928229662</v>
      </c>
      <c r="DF157" s="842">
        <v>8.1199999999999992</v>
      </c>
      <c r="DG157" s="117">
        <v>10</v>
      </c>
      <c r="DH157" s="838">
        <f t="shared" si="145"/>
        <v>30</v>
      </c>
      <c r="DI157" s="338">
        <f t="shared" si="144"/>
        <v>0.30069930069930073</v>
      </c>
      <c r="DJ157" s="1158">
        <f t="shared" si="169"/>
        <v>0.49238578680203049</v>
      </c>
      <c r="DK157" s="1342">
        <f t="shared" si="160"/>
        <v>5.721896117989445</v>
      </c>
      <c r="DL157" s="1292">
        <f t="shared" si="151"/>
        <v>0.49919999999999998</v>
      </c>
      <c r="DM157" s="1347"/>
      <c r="DN157" s="1350"/>
      <c r="DO157" s="134"/>
      <c r="DP157" s="1148"/>
      <c r="DQ157" s="133"/>
      <c r="DR157" s="134"/>
      <c r="DS157" s="770"/>
      <c r="DT157" s="137">
        <v>4191</v>
      </c>
      <c r="DU157" s="343">
        <v>7.82</v>
      </c>
      <c r="DV157" s="123">
        <v>8.07</v>
      </c>
      <c r="DW157" s="127">
        <v>3130</v>
      </c>
      <c r="DX157" s="117">
        <v>9.5</v>
      </c>
      <c r="DY157" s="135">
        <v>30</v>
      </c>
      <c r="DZ157" s="671">
        <v>30</v>
      </c>
      <c r="EA157" s="632">
        <v>0.4</v>
      </c>
      <c r="EB157" s="665">
        <v>0.02</v>
      </c>
      <c r="EC157" s="1483"/>
      <c r="ED157" s="141">
        <v>4</v>
      </c>
      <c r="EE157" s="667">
        <v>3.4</v>
      </c>
      <c r="EF157" s="139">
        <v>0.1</v>
      </c>
      <c r="EG157" s="665">
        <v>0.02</v>
      </c>
      <c r="EH157" s="194">
        <v>4</v>
      </c>
      <c r="EI157" s="1118"/>
      <c r="EJ157" s="1118"/>
      <c r="EK157" s="142">
        <v>2</v>
      </c>
      <c r="EL157" s="353">
        <f t="shared" si="125"/>
        <v>9.151780861244017</v>
      </c>
      <c r="EM157" s="354">
        <f t="shared" si="163"/>
        <v>0.83005366726296959</v>
      </c>
      <c r="EN157" s="354">
        <f t="shared" si="116"/>
        <v>0.86301369863013699</v>
      </c>
      <c r="EO157" s="355">
        <f t="shared" si="108"/>
        <v>0.96226415094339623</v>
      </c>
      <c r="EP157" s="339">
        <f t="shared" si="161"/>
        <v>0.6875</v>
      </c>
      <c r="EQ157" s="959"/>
    </row>
    <row r="158" spans="1:147" s="322" customFormat="1" ht="15" customHeight="1" x14ac:dyDescent="0.15">
      <c r="A158" s="900">
        <v>43982</v>
      </c>
      <c r="B158" s="901">
        <f>企业!B462</f>
        <v>3827</v>
      </c>
      <c r="C158" s="871">
        <v>6.95</v>
      </c>
      <c r="D158" s="290"/>
      <c r="E158" s="291"/>
      <c r="F158" s="931"/>
      <c r="G158" s="902"/>
      <c r="H158" s="292"/>
      <c r="I158" s="293"/>
      <c r="J158" s="294"/>
      <c r="K158" s="629"/>
      <c r="L158" s="295"/>
      <c r="M158" s="835"/>
      <c r="N158" s="829"/>
      <c r="O158" s="296"/>
      <c r="P158" s="397"/>
      <c r="Q158" s="296"/>
      <c r="R158" s="689">
        <v>4.78</v>
      </c>
      <c r="S158" s="321">
        <f t="shared" si="113"/>
        <v>0.73538461538461541</v>
      </c>
      <c r="T158" s="760">
        <v>3827</v>
      </c>
      <c r="U158" s="293">
        <v>7.88</v>
      </c>
      <c r="V158" s="297">
        <v>3640</v>
      </c>
      <c r="W158" s="298">
        <v>33.799999999999997</v>
      </c>
      <c r="X158" s="299">
        <v>238</v>
      </c>
      <c r="Y158" s="814">
        <v>7.6</v>
      </c>
      <c r="Z158" s="1241"/>
      <c r="AA158" s="300">
        <v>9.1</v>
      </c>
      <c r="AB158" s="301">
        <v>0.7</v>
      </c>
      <c r="AC158" s="299">
        <v>55</v>
      </c>
      <c r="AD158" s="302">
        <v>765.8</v>
      </c>
      <c r="AE158" s="296">
        <v>64</v>
      </c>
      <c r="AF158" s="806">
        <v>4.1500000000000004</v>
      </c>
      <c r="AG158" s="903">
        <f t="shared" si="127"/>
        <v>0.63846153846153852</v>
      </c>
      <c r="AH158" s="903">
        <f t="shared" si="147"/>
        <v>0.25513333333333332</v>
      </c>
      <c r="AI158" s="904">
        <f t="shared" si="148"/>
        <v>0.12144346666666667</v>
      </c>
      <c r="AJ158" s="1144"/>
      <c r="AK158" s="289"/>
      <c r="AL158" s="303"/>
      <c r="AM158" s="303"/>
      <c r="AN158" s="304"/>
      <c r="AO158" s="291">
        <f t="shared" si="164"/>
        <v>3.7397439247452313</v>
      </c>
      <c r="AP158" s="289">
        <v>8.0299999999999994</v>
      </c>
      <c r="AQ158" s="305"/>
      <c r="AR158" s="291">
        <f t="shared" si="165"/>
        <v>0.97987980141102693</v>
      </c>
      <c r="AS158" s="782"/>
      <c r="AT158" s="291">
        <f t="shared" si="166"/>
        <v>1.9597596028220539</v>
      </c>
      <c r="AU158" s="301">
        <v>28.6</v>
      </c>
      <c r="AV158" s="293">
        <v>7.66</v>
      </c>
      <c r="AW158" s="302"/>
      <c r="AX158" s="302"/>
      <c r="AY158" s="170"/>
      <c r="AZ158" s="307">
        <v>0.6</v>
      </c>
      <c r="BA158" s="311"/>
      <c r="BB158" s="325"/>
      <c r="BC158" s="1521"/>
      <c r="BD158" s="829">
        <v>3977</v>
      </c>
      <c r="BE158" s="1530">
        <f t="shared" si="103"/>
        <v>553.89103736608308</v>
      </c>
      <c r="BF158" s="1538">
        <f t="shared" si="152"/>
        <v>60.867146963305835</v>
      </c>
      <c r="BG158" s="902"/>
      <c r="BH158" s="902">
        <f t="shared" si="167"/>
        <v>1.2248497517637837</v>
      </c>
      <c r="BI158" s="291">
        <f t="shared" si="168"/>
        <v>0.82701855239090671</v>
      </c>
      <c r="BJ158" s="306">
        <v>7.88</v>
      </c>
      <c r="BK158" s="302">
        <v>3480</v>
      </c>
      <c r="BL158" s="301">
        <v>23.6</v>
      </c>
      <c r="BM158" s="301">
        <f t="shared" si="153"/>
        <v>70.800000000000011</v>
      </c>
      <c r="BN158" s="301">
        <v>3.9</v>
      </c>
      <c r="BO158" s="301">
        <v>0.4</v>
      </c>
      <c r="BP158" s="301"/>
      <c r="BQ158" s="1225"/>
      <c r="BR158" s="310"/>
      <c r="BS158" s="310"/>
      <c r="BT158" s="310">
        <v>4</v>
      </c>
      <c r="BU158" s="311">
        <v>16</v>
      </c>
      <c r="BV158" s="905">
        <f t="shared" si="146"/>
        <v>8.7312516331330023</v>
      </c>
      <c r="BW158" s="306">
        <f t="shared" si="115"/>
        <v>2.725840578192102E-2</v>
      </c>
      <c r="BX158" s="307">
        <f t="shared" si="162"/>
        <v>2.725840578192102E-2</v>
      </c>
      <c r="BY158" s="307">
        <f t="shared" si="156"/>
        <v>0.5714285714285714</v>
      </c>
      <c r="BZ158" s="1164">
        <f t="shared" si="157"/>
        <v>0.30177514792899396</v>
      </c>
      <c r="CA158" s="906">
        <v>5040</v>
      </c>
      <c r="CB158" s="296"/>
      <c r="CC158" s="308"/>
      <c r="CD158" s="291">
        <f t="shared" si="135"/>
        <v>0.69480010452051211</v>
      </c>
      <c r="CE158" s="291"/>
      <c r="CF158" s="248"/>
      <c r="CG158" s="312">
        <v>3528</v>
      </c>
      <c r="CH158" s="907">
        <f t="shared" si="149"/>
        <v>92.187091716749407</v>
      </c>
      <c r="CI158" s="301">
        <v>6</v>
      </c>
      <c r="CJ158" s="301">
        <f t="shared" si="136"/>
        <v>1.567807682257643</v>
      </c>
      <c r="CK158" s="306">
        <v>7.49</v>
      </c>
      <c r="CL158" s="301">
        <v>21.3</v>
      </c>
      <c r="CM158" s="299">
        <v>2</v>
      </c>
      <c r="CN158" s="299">
        <v>2.41</v>
      </c>
      <c r="CO158" s="299">
        <v>8</v>
      </c>
      <c r="CP158" s="131">
        <f t="shared" si="154"/>
        <v>392.8603</v>
      </c>
      <c r="CQ158" s="1164">
        <f t="shared" si="158"/>
        <v>9.7457627118644141E-2</v>
      </c>
      <c r="CR158" s="1372">
        <f t="shared" si="150"/>
        <v>3827</v>
      </c>
      <c r="CS158" s="291">
        <f t="shared" si="137"/>
        <v>5.2929187353018028</v>
      </c>
      <c r="CT158" s="646">
        <v>29</v>
      </c>
      <c r="CU158" s="646"/>
      <c r="CV158" s="307">
        <f t="shared" si="110"/>
        <v>0.36249999999999999</v>
      </c>
      <c r="CW158" s="646">
        <v>190</v>
      </c>
      <c r="CX158" s="301">
        <f t="shared" si="87"/>
        <v>6.5517241379310347</v>
      </c>
      <c r="CY158" s="299">
        <f t="shared" si="170"/>
        <v>181.86569114188657</v>
      </c>
      <c r="CZ158" s="306">
        <v>8.09</v>
      </c>
      <c r="DA158" s="301">
        <v>14.3</v>
      </c>
      <c r="DB158" s="307">
        <f t="shared" si="159"/>
        <v>0.32863849765258213</v>
      </c>
      <c r="DC158" s="299"/>
      <c r="DD158" s="908">
        <f t="shared" si="171"/>
        <v>8.1700669875061358</v>
      </c>
      <c r="DE158" s="291">
        <f t="shared" si="138"/>
        <v>7.8390384112882154</v>
      </c>
      <c r="DF158" s="845">
        <v>8.08</v>
      </c>
      <c r="DG158" s="301">
        <v>10.199999999999999</v>
      </c>
      <c r="DH158" s="838">
        <f t="shared" si="145"/>
        <v>30.599999999999998</v>
      </c>
      <c r="DI158" s="338">
        <f t="shared" si="144"/>
        <v>0.28671328671328677</v>
      </c>
      <c r="DJ158" s="1159">
        <f t="shared" si="169"/>
        <v>0.52112676056338025</v>
      </c>
      <c r="DK158" s="1344">
        <f t="shared" si="160"/>
        <v>5.4614321664230197</v>
      </c>
      <c r="DL158" s="1293">
        <f t="shared" si="151"/>
        <v>0.49919999999999998</v>
      </c>
      <c r="DM158" s="1293"/>
      <c r="DN158" s="312"/>
      <c r="DO158" s="312"/>
      <c r="DP158" s="1149"/>
      <c r="DQ158" s="906"/>
      <c r="DR158" s="312"/>
      <c r="DS158" s="909"/>
      <c r="DT158" s="314">
        <v>4169</v>
      </c>
      <c r="DU158" s="306">
        <v>7.82</v>
      </c>
      <c r="DV158" s="306">
        <v>8.0399999999999991</v>
      </c>
      <c r="DW158" s="309">
        <v>3250</v>
      </c>
      <c r="DX158" s="301">
        <v>11</v>
      </c>
      <c r="DY158" s="646">
        <v>31</v>
      </c>
      <c r="DZ158" s="699">
        <v>28</v>
      </c>
      <c r="EA158" s="637">
        <v>0.3</v>
      </c>
      <c r="EB158" s="315">
        <v>0.02</v>
      </c>
      <c r="EC158" s="1487"/>
      <c r="ED158" s="317">
        <v>4.0999999999999996</v>
      </c>
      <c r="EE158" s="317">
        <v>3.3</v>
      </c>
      <c r="EF158" s="182">
        <v>0.1</v>
      </c>
      <c r="EG158" s="315">
        <v>0.02</v>
      </c>
      <c r="EH158" s="316">
        <v>2</v>
      </c>
      <c r="EI158" s="1123"/>
      <c r="EJ158" s="1123"/>
      <c r="EK158" s="318">
        <v>2</v>
      </c>
      <c r="EL158" s="291">
        <f t="shared" si="125"/>
        <v>9.9940166187614317</v>
      </c>
      <c r="EM158" s="319">
        <f t="shared" si="163"/>
        <v>0.67455621301775137</v>
      </c>
      <c r="EN158" s="319">
        <f t="shared" si="116"/>
        <v>0.86974789915966388</v>
      </c>
      <c r="EO158" s="320">
        <f t="shared" si="108"/>
        <v>0.96052631578947367</v>
      </c>
      <c r="EP158" s="321">
        <f t="shared" si="161"/>
        <v>0.5494505494505495</v>
      </c>
      <c r="EQ158" s="1303" t="s">
        <v>167</v>
      </c>
    </row>
    <row r="159" spans="1:147" s="221" customFormat="1" ht="15" customHeight="1" x14ac:dyDescent="0.15">
      <c r="A159" s="105">
        <v>43983</v>
      </c>
      <c r="B159" s="335">
        <f>企业!B463</f>
        <v>4218</v>
      </c>
      <c r="C159" s="868">
        <v>5.91</v>
      </c>
      <c r="D159" s="652"/>
      <c r="E159" s="353"/>
      <c r="F159" s="928"/>
      <c r="G159" s="653"/>
      <c r="H159" s="192"/>
      <c r="I159" s="111"/>
      <c r="J159" s="144"/>
      <c r="K159" s="625"/>
      <c r="L159" s="328"/>
      <c r="M159" s="831"/>
      <c r="N159" s="826"/>
      <c r="O159" s="191"/>
      <c r="P159" s="392"/>
      <c r="Q159" s="191"/>
      <c r="R159" s="683">
        <v>4.7699999999999996</v>
      </c>
      <c r="S159" s="339">
        <f t="shared" si="113"/>
        <v>0.73384615384615381</v>
      </c>
      <c r="T159" s="889">
        <v>4218</v>
      </c>
      <c r="U159" s="111">
        <v>7.87</v>
      </c>
      <c r="V159" s="112">
        <v>3800</v>
      </c>
      <c r="W159" s="115">
        <v>59.8</v>
      </c>
      <c r="X159" s="109">
        <v>221</v>
      </c>
      <c r="Y159" s="809">
        <v>9.8000000000000007</v>
      </c>
      <c r="Z159" s="1238"/>
      <c r="AA159" s="116">
        <v>12.4</v>
      </c>
      <c r="AB159" s="117">
        <v>0.72</v>
      </c>
      <c r="AC159" s="109">
        <v>71</v>
      </c>
      <c r="AD159" s="118"/>
      <c r="AE159" s="191">
        <v>64</v>
      </c>
      <c r="AF159" s="801">
        <v>4.4000000000000004</v>
      </c>
      <c r="AG159" s="344">
        <f t="shared" si="127"/>
        <v>0.67692307692307696</v>
      </c>
      <c r="AH159" s="344">
        <f t="shared" si="147"/>
        <v>0.28120000000000001</v>
      </c>
      <c r="AI159" s="741">
        <f t="shared" si="148"/>
        <v>0.1242904</v>
      </c>
      <c r="AJ159" s="1140"/>
      <c r="AK159" s="138"/>
      <c r="AL159" s="122"/>
      <c r="AM159" s="122"/>
      <c r="AN159" s="219"/>
      <c r="AO159" s="353">
        <f t="shared" si="164"/>
        <v>3.3930772878141298</v>
      </c>
      <c r="AP159" s="138">
        <v>7.86</v>
      </c>
      <c r="AQ159" s="121"/>
      <c r="AR159" s="353">
        <f t="shared" si="165"/>
        <v>0.88904694167852061</v>
      </c>
      <c r="AS159" s="776"/>
      <c r="AT159" s="353">
        <f t="shared" si="166"/>
        <v>1.7780938833570412</v>
      </c>
      <c r="AU159" s="117">
        <v>28.6</v>
      </c>
      <c r="AV159" s="111">
        <v>7.68</v>
      </c>
      <c r="AW159" s="118"/>
      <c r="AX159" s="118"/>
      <c r="AY159" s="340"/>
      <c r="AZ159" s="124">
        <v>0.6</v>
      </c>
      <c r="BA159" s="608"/>
      <c r="BB159" s="360"/>
      <c r="BC159" s="1516"/>
      <c r="BD159" s="1529">
        <v>3168</v>
      </c>
      <c r="BE159" s="1530">
        <f t="shared" ref="BE159:BE222" si="172">1000*BD159*1.066/2/T159+1000*BC159*1.5/T159</f>
        <v>400.31863442389761</v>
      </c>
      <c r="BF159" s="1538">
        <f t="shared" si="152"/>
        <v>32.283760840636901</v>
      </c>
      <c r="BG159" s="1524"/>
      <c r="BH159" s="653">
        <f t="shared" si="167"/>
        <v>1.1113086770981508</v>
      </c>
      <c r="BI159" s="353">
        <f t="shared" si="168"/>
        <v>0.75035561877667145</v>
      </c>
      <c r="BJ159" s="123">
        <v>7.81</v>
      </c>
      <c r="BK159" s="118">
        <v>3790</v>
      </c>
      <c r="BL159" s="117">
        <v>23</v>
      </c>
      <c r="BM159" s="348">
        <f t="shared" si="153"/>
        <v>69</v>
      </c>
      <c r="BN159" s="117">
        <v>3.9</v>
      </c>
      <c r="BO159" s="117"/>
      <c r="BP159" s="117"/>
      <c r="BQ159" s="1220"/>
      <c r="BR159" s="131"/>
      <c r="BS159" s="131"/>
      <c r="BT159" s="131">
        <v>3</v>
      </c>
      <c r="BU159" s="132">
        <v>16</v>
      </c>
      <c r="BV159" s="364">
        <f t="shared" si="146"/>
        <v>7.9218824087245139</v>
      </c>
      <c r="BW159" s="343">
        <f t="shared" si="115"/>
        <v>2.7897409807119664E-2</v>
      </c>
      <c r="BX159" s="340">
        <f t="shared" si="162"/>
        <v>2.7897409807119664E-2</v>
      </c>
      <c r="BY159" s="340">
        <f t="shared" si="156"/>
        <v>0.68548387096774199</v>
      </c>
      <c r="BZ159" s="1145">
        <f t="shared" si="157"/>
        <v>0.61538461538461542</v>
      </c>
      <c r="CA159" s="133">
        <v>5040</v>
      </c>
      <c r="CB159" s="191"/>
      <c r="CC159" s="193"/>
      <c r="CD159" s="353">
        <f t="shared" si="135"/>
        <v>0.63039355144618303</v>
      </c>
      <c r="CE159" s="108"/>
      <c r="CF159" s="364"/>
      <c r="CG159" s="134">
        <v>3320</v>
      </c>
      <c r="CH159" s="346">
        <f t="shared" si="149"/>
        <v>78.710289236605021</v>
      </c>
      <c r="CI159" s="117">
        <v>6</v>
      </c>
      <c r="CJ159" s="348">
        <f t="shared" si="136"/>
        <v>1.4224751066856329</v>
      </c>
      <c r="CK159" s="123">
        <v>7.43</v>
      </c>
      <c r="CL159" s="117">
        <v>21</v>
      </c>
      <c r="CM159" s="109">
        <v>3</v>
      </c>
      <c r="CN159" s="109">
        <v>2</v>
      </c>
      <c r="CO159" s="109">
        <v>8</v>
      </c>
      <c r="CP159" s="131">
        <f t="shared" si="154"/>
        <v>363.30799999999999</v>
      </c>
      <c r="CQ159" s="1145">
        <f t="shared" si="158"/>
        <v>8.6956521739130488E-2</v>
      </c>
      <c r="CR159" s="1372">
        <f t="shared" si="150"/>
        <v>4218</v>
      </c>
      <c r="CS159" s="353">
        <f t="shared" si="137"/>
        <v>4.8022759601706966</v>
      </c>
      <c r="CT159" s="135">
        <v>33</v>
      </c>
      <c r="CU159" s="135"/>
      <c r="CV159" s="340">
        <f t="shared" si="110"/>
        <v>0.41249999999999998</v>
      </c>
      <c r="CW159" s="135">
        <v>220</v>
      </c>
      <c r="CX159" s="348">
        <f t="shared" si="87"/>
        <v>6.666666666666667</v>
      </c>
      <c r="CY159" s="334">
        <f t="shared" si="170"/>
        <v>187.76671408250357</v>
      </c>
      <c r="CZ159" s="123">
        <v>8.0399999999999991</v>
      </c>
      <c r="DA159" s="117">
        <v>14.5</v>
      </c>
      <c r="DB159" s="340">
        <f t="shared" si="159"/>
        <v>0.30952380952380953</v>
      </c>
      <c r="DC159" s="109"/>
      <c r="DD159" s="610">
        <f t="shared" si="171"/>
        <v>9.0840210006049134</v>
      </c>
      <c r="DE159" s="353">
        <f t="shared" si="138"/>
        <v>7.1123755334281649</v>
      </c>
      <c r="DF159" s="842">
        <v>8.07</v>
      </c>
      <c r="DG159" s="117">
        <v>10.3</v>
      </c>
      <c r="DH159" s="838">
        <f t="shared" si="145"/>
        <v>30.900000000000002</v>
      </c>
      <c r="DI159" s="338">
        <f t="shared" si="144"/>
        <v>0.28965517241379302</v>
      </c>
      <c r="DJ159" s="1158">
        <f t="shared" si="169"/>
        <v>0.50952380952380949</v>
      </c>
      <c r="DK159" s="1342">
        <f t="shared" si="160"/>
        <v>5.8494303452493321</v>
      </c>
      <c r="DL159" s="1292">
        <f t="shared" si="151"/>
        <v>0.49919999999999998</v>
      </c>
      <c r="DM159" s="1347"/>
      <c r="DN159" s="1350"/>
      <c r="DO159" s="134"/>
      <c r="DP159" s="1148"/>
      <c r="DQ159" s="133"/>
      <c r="DR159" s="134"/>
      <c r="DS159" s="770"/>
      <c r="DT159" s="137">
        <v>4172</v>
      </c>
      <c r="DU159" s="343">
        <v>7.78</v>
      </c>
      <c r="DV159" s="123">
        <v>8.0299999999999994</v>
      </c>
      <c r="DW159" s="127">
        <v>3210</v>
      </c>
      <c r="DX159" s="117">
        <v>10.1</v>
      </c>
      <c r="DY159" s="135">
        <v>31.2</v>
      </c>
      <c r="DZ159" s="671">
        <v>34</v>
      </c>
      <c r="EA159" s="632">
        <v>0.1</v>
      </c>
      <c r="EB159" s="665">
        <v>0.02</v>
      </c>
      <c r="EC159" s="1483"/>
      <c r="ED159" s="141">
        <v>4</v>
      </c>
      <c r="EE159" s="667">
        <v>3.5</v>
      </c>
      <c r="EF159" s="139">
        <v>0.11</v>
      </c>
      <c r="EG159" s="665">
        <v>0.02</v>
      </c>
      <c r="EH159" s="194">
        <v>3</v>
      </c>
      <c r="EI159" s="1118"/>
      <c r="EJ159" s="1118"/>
      <c r="EK159" s="142">
        <v>2</v>
      </c>
      <c r="EL159" s="353">
        <f t="shared" si="125"/>
        <v>9.0695197724039822</v>
      </c>
      <c r="EM159" s="354">
        <f t="shared" si="163"/>
        <v>0.83110367892976589</v>
      </c>
      <c r="EN159" s="354">
        <f t="shared" si="116"/>
        <v>0.85882352941176476</v>
      </c>
      <c r="EO159" s="355">
        <f t="shared" si="108"/>
        <v>0.98979591836734693</v>
      </c>
      <c r="EP159" s="339">
        <f t="shared" si="161"/>
        <v>0.67741935483870974</v>
      </c>
      <c r="EQ159" s="1256"/>
    </row>
    <row r="160" spans="1:147" s="221" customFormat="1" ht="15" customHeight="1" x14ac:dyDescent="0.15">
      <c r="A160" s="105">
        <v>43984</v>
      </c>
      <c r="B160" s="335">
        <f>企业!B464</f>
        <v>3029</v>
      </c>
      <c r="C160" s="868">
        <v>6.77</v>
      </c>
      <c r="D160" s="652"/>
      <c r="E160" s="353"/>
      <c r="F160" s="928"/>
      <c r="G160" s="653"/>
      <c r="H160" s="192"/>
      <c r="I160" s="111"/>
      <c r="J160" s="144"/>
      <c r="K160" s="625"/>
      <c r="L160" s="328"/>
      <c r="M160" s="831"/>
      <c r="N160" s="826"/>
      <c r="O160" s="191"/>
      <c r="P160" s="392"/>
      <c r="Q160" s="191"/>
      <c r="R160" s="683">
        <v>4.8</v>
      </c>
      <c r="S160" s="339">
        <f t="shared" si="113"/>
        <v>0.73846153846153839</v>
      </c>
      <c r="T160" s="889">
        <v>3029</v>
      </c>
      <c r="U160" s="111">
        <v>7.96</v>
      </c>
      <c r="V160" s="112">
        <v>3640</v>
      </c>
      <c r="W160" s="115">
        <v>59.6</v>
      </c>
      <c r="X160" s="109">
        <v>288</v>
      </c>
      <c r="Y160" s="809">
        <v>8.1</v>
      </c>
      <c r="Z160" s="1238"/>
      <c r="AA160" s="116">
        <v>8.5</v>
      </c>
      <c r="AB160" s="117">
        <v>1.6</v>
      </c>
      <c r="AC160" s="109">
        <v>37</v>
      </c>
      <c r="AD160" s="118"/>
      <c r="AE160" s="191">
        <v>64</v>
      </c>
      <c r="AF160" s="801">
        <v>4.43</v>
      </c>
      <c r="AG160" s="344">
        <f t="shared" si="127"/>
        <v>0.68153846153846154</v>
      </c>
      <c r="AH160" s="344">
        <f t="shared" si="147"/>
        <v>0.20193333333333333</v>
      </c>
      <c r="AI160" s="741">
        <f t="shared" si="148"/>
        <v>0.1163136</v>
      </c>
      <c r="AJ160" s="1140"/>
      <c r="AK160" s="138"/>
      <c r="AL160" s="122"/>
      <c r="AM160" s="122"/>
      <c r="AN160" s="219"/>
      <c r="AO160" s="353">
        <f t="shared" si="164"/>
        <v>4.7249917464509741</v>
      </c>
      <c r="AP160" s="138">
        <v>7.95</v>
      </c>
      <c r="AQ160" s="121">
        <v>12.4</v>
      </c>
      <c r="AR160" s="353">
        <f t="shared" si="165"/>
        <v>1.2380323539121822</v>
      </c>
      <c r="AS160" s="776"/>
      <c r="AT160" s="353">
        <f t="shared" si="166"/>
        <v>2.4760647078243645</v>
      </c>
      <c r="AU160" s="117">
        <v>28.7</v>
      </c>
      <c r="AV160" s="111">
        <v>7.66</v>
      </c>
      <c r="AW160" s="118">
        <v>4025</v>
      </c>
      <c r="AX160" s="118"/>
      <c r="AY160" s="340"/>
      <c r="AZ160" s="124">
        <v>0.62</v>
      </c>
      <c r="BA160" s="608">
        <f t="shared" si="117"/>
        <v>154.03726708074535</v>
      </c>
      <c r="BB160" s="360"/>
      <c r="BC160" s="1516"/>
      <c r="BD160" s="1529">
        <v>3459</v>
      </c>
      <c r="BE160" s="1530">
        <f t="shared" si="172"/>
        <v>608.66523605150212</v>
      </c>
      <c r="BF160" s="1538">
        <f t="shared" si="152"/>
        <v>71.60767482958849</v>
      </c>
      <c r="BG160" s="1524"/>
      <c r="BH160" s="653">
        <f t="shared" si="167"/>
        <v>1.5475404423902277</v>
      </c>
      <c r="BI160" s="353">
        <f t="shared" si="168"/>
        <v>1.0448993067018819</v>
      </c>
      <c r="BJ160" s="123">
        <v>7.76</v>
      </c>
      <c r="BK160" s="118">
        <v>3810</v>
      </c>
      <c r="BL160" s="117">
        <v>23.9</v>
      </c>
      <c r="BM160" s="348">
        <f t="shared" si="153"/>
        <v>71.699999999999989</v>
      </c>
      <c r="BN160" s="117">
        <v>4.0999999999999996</v>
      </c>
      <c r="BO160" s="117">
        <v>0.3</v>
      </c>
      <c r="BP160" s="117">
        <v>2.9</v>
      </c>
      <c r="BQ160" s="1220"/>
      <c r="BR160" s="131"/>
      <c r="BS160" s="131"/>
      <c r="BT160" s="131">
        <v>3</v>
      </c>
      <c r="BU160" s="132">
        <v>16</v>
      </c>
      <c r="BV160" s="364">
        <f t="shared" si="146"/>
        <v>11.03152855727963</v>
      </c>
      <c r="BW160" s="343">
        <f t="shared" si="115"/>
        <v>2.6106989480614701E-2</v>
      </c>
      <c r="BX160" s="340">
        <f t="shared" si="162"/>
        <v>2.6106989480614701E-2</v>
      </c>
      <c r="BY160" s="340">
        <f t="shared" si="156"/>
        <v>0.51764705882352946</v>
      </c>
      <c r="BZ160" s="1145">
        <f t="shared" si="157"/>
        <v>0.59899328859060408</v>
      </c>
      <c r="CA160" s="133">
        <v>5040</v>
      </c>
      <c r="CB160" s="191"/>
      <c r="CC160" s="193"/>
      <c r="CD160" s="353">
        <f t="shared" si="135"/>
        <v>0.87784747441399802</v>
      </c>
      <c r="CE160" s="108"/>
      <c r="CF160" s="364"/>
      <c r="CG160" s="134">
        <v>3320</v>
      </c>
      <c r="CH160" s="346">
        <f t="shared" si="149"/>
        <v>109.60713106635853</v>
      </c>
      <c r="CI160" s="117">
        <v>6</v>
      </c>
      <c r="CJ160" s="348">
        <f t="shared" si="136"/>
        <v>1.9808517662594916</v>
      </c>
      <c r="CK160" s="123">
        <v>7.46</v>
      </c>
      <c r="CL160" s="117">
        <v>22</v>
      </c>
      <c r="CM160" s="109">
        <v>3</v>
      </c>
      <c r="CN160" s="109">
        <v>2</v>
      </c>
      <c r="CO160" s="109">
        <v>8</v>
      </c>
      <c r="CP160" s="131">
        <f t="shared" si="154"/>
        <v>355.26529999999997</v>
      </c>
      <c r="CQ160" s="1145">
        <f t="shared" si="158"/>
        <v>7.9497907949790725E-2</v>
      </c>
      <c r="CR160" s="1372">
        <f t="shared" si="150"/>
        <v>3029</v>
      </c>
      <c r="CS160" s="353">
        <f t="shared" si="137"/>
        <v>6.6873555628920434</v>
      </c>
      <c r="CT160" s="135">
        <v>36</v>
      </c>
      <c r="CU160" s="135"/>
      <c r="CV160" s="340">
        <f t="shared" si="110"/>
        <v>0.45</v>
      </c>
      <c r="CW160" s="135">
        <v>240</v>
      </c>
      <c r="CX160" s="348">
        <f t="shared" si="87"/>
        <v>6.666666666666667</v>
      </c>
      <c r="CY160" s="334">
        <f t="shared" si="170"/>
        <v>285.2426543413668</v>
      </c>
      <c r="CZ160" s="123">
        <v>7.86</v>
      </c>
      <c r="DA160" s="117">
        <v>14.6</v>
      </c>
      <c r="DB160" s="340">
        <f t="shared" si="159"/>
        <v>0.33636363636363636</v>
      </c>
      <c r="DC160" s="109"/>
      <c r="DD160" s="610">
        <f t="shared" si="171"/>
        <v>12.121479446768943</v>
      </c>
      <c r="DE160" s="353">
        <f t="shared" si="138"/>
        <v>9.904258831297458</v>
      </c>
      <c r="DF160" s="842">
        <v>8.09</v>
      </c>
      <c r="DG160" s="117">
        <v>14</v>
      </c>
      <c r="DH160" s="838">
        <f t="shared" si="145"/>
        <v>42</v>
      </c>
      <c r="DI160" s="338">
        <f t="shared" si="144"/>
        <v>4.1095890410958846E-2</v>
      </c>
      <c r="DJ160" s="1158">
        <f t="shared" si="169"/>
        <v>0.36363636363636365</v>
      </c>
      <c r="DK160" s="1342">
        <f t="shared" si="160"/>
        <v>11.885110597556951</v>
      </c>
      <c r="DL160" s="1292">
        <f t="shared" si="151"/>
        <v>0.49919999999999998</v>
      </c>
      <c r="DM160" s="1347"/>
      <c r="DN160" s="1350"/>
      <c r="DO160" s="134"/>
      <c r="DP160" s="1148"/>
      <c r="DQ160" s="133"/>
      <c r="DR160" s="134"/>
      <c r="DS160" s="770"/>
      <c r="DT160" s="137">
        <v>5102</v>
      </c>
      <c r="DU160" s="343">
        <v>8.2200000000000006</v>
      </c>
      <c r="DV160" s="123">
        <v>7.96</v>
      </c>
      <c r="DW160" s="127">
        <v>3480</v>
      </c>
      <c r="DX160" s="117">
        <v>14.2</v>
      </c>
      <c r="DY160" s="135">
        <v>33.299999999999997</v>
      </c>
      <c r="DZ160" s="671">
        <v>25</v>
      </c>
      <c r="EA160" s="632">
        <v>0.3</v>
      </c>
      <c r="EB160" s="665">
        <v>0.02</v>
      </c>
      <c r="EC160" s="1483"/>
      <c r="ED160" s="141">
        <v>3.9</v>
      </c>
      <c r="EE160" s="667">
        <v>3.5</v>
      </c>
      <c r="EF160" s="139">
        <v>0.12</v>
      </c>
      <c r="EG160" s="665">
        <v>0.02</v>
      </c>
      <c r="EH160" s="194">
        <v>2</v>
      </c>
      <c r="EI160" s="1118"/>
      <c r="EJ160" s="1118"/>
      <c r="EK160" s="142">
        <v>2</v>
      </c>
      <c r="EL160" s="353">
        <f t="shared" si="125"/>
        <v>12.621493298118191</v>
      </c>
      <c r="EM160" s="354">
        <f t="shared" si="163"/>
        <v>0.76174496644295298</v>
      </c>
      <c r="EN160" s="354">
        <f t="shared" si="116"/>
        <v>0.88437500000000002</v>
      </c>
      <c r="EO160" s="355">
        <f t="shared" si="108"/>
        <v>0.96296296296296302</v>
      </c>
      <c r="EP160" s="339">
        <f t="shared" si="161"/>
        <v>0.54117647058823537</v>
      </c>
      <c r="EQ160" s="959"/>
    </row>
    <row r="161" spans="1:147" s="221" customFormat="1" ht="15" customHeight="1" x14ac:dyDescent="0.15">
      <c r="A161" s="105">
        <v>43985</v>
      </c>
      <c r="B161" s="335">
        <f>企业!B465</f>
        <v>3414</v>
      </c>
      <c r="C161" s="868">
        <v>6.38</v>
      </c>
      <c r="D161" s="652"/>
      <c r="E161" s="353"/>
      <c r="F161" s="928"/>
      <c r="G161" s="653"/>
      <c r="H161" s="192"/>
      <c r="I161" s="111"/>
      <c r="J161" s="144"/>
      <c r="K161" s="625"/>
      <c r="L161" s="328"/>
      <c r="M161" s="831"/>
      <c r="N161" s="826"/>
      <c r="O161" s="191"/>
      <c r="P161" s="392"/>
      <c r="Q161" s="191"/>
      <c r="R161" s="683">
        <v>4.82</v>
      </c>
      <c r="S161" s="339">
        <f t="shared" si="113"/>
        <v>0.74153846153846159</v>
      </c>
      <c r="T161" s="889">
        <v>3414</v>
      </c>
      <c r="U161" s="111">
        <v>7.82</v>
      </c>
      <c r="V161" s="112">
        <v>3340</v>
      </c>
      <c r="W161" s="115">
        <v>63.6</v>
      </c>
      <c r="X161" s="109">
        <v>228</v>
      </c>
      <c r="Y161" s="809">
        <v>6</v>
      </c>
      <c r="Z161" s="1238">
        <v>4.4000000000000004</v>
      </c>
      <c r="AA161" s="116">
        <v>10.4</v>
      </c>
      <c r="AB161" s="117">
        <v>0.6</v>
      </c>
      <c r="AC161" s="109">
        <v>79</v>
      </c>
      <c r="AD161" s="118"/>
      <c r="AE161" s="191">
        <v>64</v>
      </c>
      <c r="AF161" s="801">
        <v>4.29</v>
      </c>
      <c r="AG161" s="344">
        <f t="shared" si="127"/>
        <v>0.66</v>
      </c>
      <c r="AH161" s="344">
        <f t="shared" si="147"/>
        <v>0.2276</v>
      </c>
      <c r="AI161" s="741">
        <f t="shared" si="148"/>
        <v>0.10378560000000001</v>
      </c>
      <c r="AJ161" s="1140"/>
      <c r="AK161" s="138"/>
      <c r="AL161" s="122"/>
      <c r="AM161" s="122"/>
      <c r="AN161" s="219"/>
      <c r="AO161" s="353">
        <f t="shared" si="164"/>
        <v>4.1921499707088463</v>
      </c>
      <c r="AP161" s="138">
        <v>7.86</v>
      </c>
      <c r="AQ161" s="121"/>
      <c r="AR161" s="353">
        <f t="shared" si="165"/>
        <v>1.0984182776801406</v>
      </c>
      <c r="AS161" s="776">
        <v>3</v>
      </c>
      <c r="AT161" s="353">
        <f t="shared" si="166"/>
        <v>2.1968365553602811</v>
      </c>
      <c r="AU161" s="117">
        <v>28.9</v>
      </c>
      <c r="AV161" s="111">
        <v>7.64</v>
      </c>
      <c r="AW161" s="118"/>
      <c r="AX161" s="118"/>
      <c r="AY161" s="340"/>
      <c r="AZ161" s="124">
        <v>0.66</v>
      </c>
      <c r="BA161" s="608"/>
      <c r="BB161" s="360"/>
      <c r="BC161" s="1516"/>
      <c r="BD161" s="1529">
        <v>3629</v>
      </c>
      <c r="BE161" s="1530">
        <f t="shared" si="172"/>
        <v>566.56619800820147</v>
      </c>
      <c r="BF161" s="1538">
        <f t="shared" si="152"/>
        <v>54.47751903925014</v>
      </c>
      <c r="BG161" s="1524"/>
      <c r="BH161" s="653">
        <f t="shared" si="167"/>
        <v>1.3730228471001757</v>
      </c>
      <c r="BI161" s="353">
        <f t="shared" si="168"/>
        <v>0.92706502636203869</v>
      </c>
      <c r="BJ161" s="123">
        <v>7.83</v>
      </c>
      <c r="BK161" s="118">
        <v>3460</v>
      </c>
      <c r="BL161" s="117">
        <v>25</v>
      </c>
      <c r="BM161" s="348">
        <f t="shared" si="153"/>
        <v>75</v>
      </c>
      <c r="BN161" s="117">
        <v>3.9</v>
      </c>
      <c r="BO161" s="117"/>
      <c r="BP161" s="191"/>
      <c r="BQ161" s="123"/>
      <c r="BR161" s="109"/>
      <c r="BS161" s="109"/>
      <c r="BT161" s="131">
        <v>3</v>
      </c>
      <c r="BU161" s="132">
        <v>16</v>
      </c>
      <c r="BV161" s="364">
        <f t="shared" si="146"/>
        <v>9.7874926772114819</v>
      </c>
      <c r="BW161" s="343">
        <f t="shared" si="115"/>
        <v>2.3295036585913302E-2</v>
      </c>
      <c r="BX161" s="340">
        <f t="shared" si="162"/>
        <v>2.3295036585913302E-2</v>
      </c>
      <c r="BY161" s="340">
        <f t="shared" si="156"/>
        <v>0.625</v>
      </c>
      <c r="BZ161" s="1145">
        <f t="shared" si="157"/>
        <v>0.60691823899371067</v>
      </c>
      <c r="CA161" s="133">
        <v>5040</v>
      </c>
      <c r="CB161" s="191"/>
      <c r="CC161" s="193"/>
      <c r="CD161" s="353">
        <f t="shared" si="135"/>
        <v>0.77885178676039835</v>
      </c>
      <c r="CE161" s="108"/>
      <c r="CF161" s="364"/>
      <c r="CG161" s="134">
        <v>3320</v>
      </c>
      <c r="CH161" s="346">
        <f t="shared" si="149"/>
        <v>97.246631517281784</v>
      </c>
      <c r="CI161" s="117">
        <v>6</v>
      </c>
      <c r="CJ161" s="348">
        <f t="shared" si="136"/>
        <v>1.7574692442882249</v>
      </c>
      <c r="CK161" s="123">
        <v>7.54</v>
      </c>
      <c r="CL161" s="117">
        <v>21</v>
      </c>
      <c r="CM161" s="109">
        <v>3</v>
      </c>
      <c r="CN161" s="109">
        <v>2</v>
      </c>
      <c r="CO161" s="109">
        <v>8</v>
      </c>
      <c r="CP161" s="131">
        <f t="shared" si="154"/>
        <v>378.96800000000007</v>
      </c>
      <c r="CQ161" s="1145">
        <f t="shared" si="158"/>
        <v>0.16000000000000003</v>
      </c>
      <c r="CR161" s="1372">
        <f t="shared" si="150"/>
        <v>3414</v>
      </c>
      <c r="CS161" s="353">
        <f t="shared" si="137"/>
        <v>5.9332161687170473</v>
      </c>
      <c r="CT161" s="135">
        <v>37</v>
      </c>
      <c r="CU161" s="135"/>
      <c r="CV161" s="340">
        <f t="shared" si="110"/>
        <v>0.46250000000000002</v>
      </c>
      <c r="CW161" s="135">
        <v>250</v>
      </c>
      <c r="CX161" s="348">
        <f t="shared" si="87"/>
        <v>6.756756756756757</v>
      </c>
      <c r="CY161" s="334">
        <f t="shared" si="170"/>
        <v>260.10544815465727</v>
      </c>
      <c r="CZ161" s="123">
        <v>7.87</v>
      </c>
      <c r="DA161" s="117">
        <v>11.9</v>
      </c>
      <c r="DB161" s="340">
        <f t="shared" si="159"/>
        <v>0.43333333333333329</v>
      </c>
      <c r="DC161" s="109"/>
      <c r="DD161" s="610">
        <f t="shared" si="171"/>
        <v>8.988369899601123</v>
      </c>
      <c r="DE161" s="353">
        <f t="shared" si="138"/>
        <v>8.7873462214411244</v>
      </c>
      <c r="DF161" s="842">
        <v>8.07</v>
      </c>
      <c r="DG161" s="117">
        <v>9.8000000000000007</v>
      </c>
      <c r="DH161" s="838">
        <f t="shared" si="145"/>
        <v>29.400000000000002</v>
      </c>
      <c r="DI161" s="338">
        <f t="shared" si="144"/>
        <v>0.17647058823529405</v>
      </c>
      <c r="DJ161" s="1158">
        <f t="shared" si="169"/>
        <v>0.53333333333333333</v>
      </c>
      <c r="DK161" s="1342">
        <f t="shared" si="160"/>
        <v>7.7412335760314663</v>
      </c>
      <c r="DL161" s="1292">
        <f t="shared" si="151"/>
        <v>0.49919999999999998</v>
      </c>
      <c r="DM161" s="1347"/>
      <c r="DN161" s="1350"/>
      <c r="DO161" s="134"/>
      <c r="DP161" s="1148"/>
      <c r="DQ161" s="133"/>
      <c r="DR161" s="134"/>
      <c r="DS161" s="770"/>
      <c r="DT161" s="137">
        <v>4843</v>
      </c>
      <c r="DU161" s="343">
        <v>7.81</v>
      </c>
      <c r="DV161" s="123">
        <v>8.1199999999999992</v>
      </c>
      <c r="DW161" s="127">
        <v>3310</v>
      </c>
      <c r="DX161" s="117">
        <v>13.4</v>
      </c>
      <c r="DY161" s="135">
        <v>30</v>
      </c>
      <c r="DZ161" s="671">
        <v>25</v>
      </c>
      <c r="EA161" s="632">
        <v>0.3</v>
      </c>
      <c r="EB161" s="665">
        <v>0.02</v>
      </c>
      <c r="EC161" s="1483">
        <v>2.8</v>
      </c>
      <c r="ED161" s="141">
        <v>3.8</v>
      </c>
      <c r="EE161" s="667">
        <v>3.4</v>
      </c>
      <c r="EF161" s="139">
        <v>0.11</v>
      </c>
      <c r="EG161" s="665">
        <v>0.02</v>
      </c>
      <c r="EH161" s="194">
        <v>2</v>
      </c>
      <c r="EI161" s="1118"/>
      <c r="EJ161" s="1118"/>
      <c r="EK161" s="142">
        <v>2</v>
      </c>
      <c r="EL161" s="353">
        <f t="shared" si="125"/>
        <v>11.20050123022847</v>
      </c>
      <c r="EM161" s="354">
        <f t="shared" si="163"/>
        <v>0.78930817610062887</v>
      </c>
      <c r="EN161" s="354">
        <f t="shared" si="116"/>
        <v>0.86842105263157898</v>
      </c>
      <c r="EO161" s="355">
        <f t="shared" si="108"/>
        <v>0.95</v>
      </c>
      <c r="EP161" s="339">
        <f t="shared" si="161"/>
        <v>0.63461538461538458</v>
      </c>
      <c r="EQ161" s="959"/>
    </row>
    <row r="162" spans="1:147" s="221" customFormat="1" ht="15" customHeight="1" x14ac:dyDescent="0.15">
      <c r="A162" s="105">
        <v>43986</v>
      </c>
      <c r="B162" s="335">
        <f>企业!B466</f>
        <v>3552</v>
      </c>
      <c r="C162" s="868">
        <v>6.47</v>
      </c>
      <c r="D162" s="652"/>
      <c r="E162" s="353"/>
      <c r="F162" s="928"/>
      <c r="G162" s="653"/>
      <c r="H162" s="192"/>
      <c r="I162" s="111"/>
      <c r="J162" s="144"/>
      <c r="K162" s="625"/>
      <c r="L162" s="328"/>
      <c r="M162" s="831"/>
      <c r="N162" s="826"/>
      <c r="O162" s="191"/>
      <c r="P162" s="392"/>
      <c r="Q162" s="191"/>
      <c r="R162" s="683">
        <v>4.83</v>
      </c>
      <c r="S162" s="339">
        <f t="shared" si="113"/>
        <v>0.74307692307692308</v>
      </c>
      <c r="T162" s="889">
        <v>3552</v>
      </c>
      <c r="U162" s="111">
        <v>7.78</v>
      </c>
      <c r="V162" s="112">
        <v>3970</v>
      </c>
      <c r="W162" s="115">
        <v>120.2</v>
      </c>
      <c r="X162" s="109">
        <v>397</v>
      </c>
      <c r="Y162" s="809">
        <v>8</v>
      </c>
      <c r="Z162" s="1238"/>
      <c r="AA162" s="116">
        <v>12.5</v>
      </c>
      <c r="AB162" s="117">
        <v>0.75</v>
      </c>
      <c r="AC162" s="109">
        <v>91</v>
      </c>
      <c r="AD162" s="118"/>
      <c r="AE162" s="191">
        <v>80</v>
      </c>
      <c r="AF162" s="801">
        <v>3.93</v>
      </c>
      <c r="AG162" s="344">
        <f t="shared" si="127"/>
        <v>0.60461538461538467</v>
      </c>
      <c r="AH162" s="344">
        <f t="shared" si="147"/>
        <v>0.23680000000000001</v>
      </c>
      <c r="AI162" s="741">
        <f t="shared" si="148"/>
        <v>0.1880192</v>
      </c>
      <c r="AJ162" s="1140"/>
      <c r="AK162" s="138"/>
      <c r="AL162" s="122"/>
      <c r="AM162" s="122"/>
      <c r="AN162" s="219"/>
      <c r="AO162" s="353">
        <f t="shared" si="164"/>
        <v>4.0292792792792795</v>
      </c>
      <c r="AP162" s="138">
        <v>8.0299999999999994</v>
      </c>
      <c r="AQ162" s="121"/>
      <c r="AR162" s="353">
        <f t="shared" si="165"/>
        <v>1.0557432432432432</v>
      </c>
      <c r="AS162" s="776">
        <v>3</v>
      </c>
      <c r="AT162" s="353">
        <f t="shared" si="166"/>
        <v>2.1114864864864864</v>
      </c>
      <c r="AU162" s="117">
        <v>28.5</v>
      </c>
      <c r="AV162" s="111">
        <v>7.73</v>
      </c>
      <c r="AW162" s="118"/>
      <c r="AX162" s="118"/>
      <c r="AY162" s="340"/>
      <c r="AZ162" s="124">
        <v>0.8</v>
      </c>
      <c r="BA162" s="608"/>
      <c r="BB162" s="360"/>
      <c r="BC162" s="1516"/>
      <c r="BD162" s="1529">
        <v>3302</v>
      </c>
      <c r="BE162" s="1530">
        <f t="shared" si="172"/>
        <v>495.4859234234234</v>
      </c>
      <c r="BF162" s="1538">
        <f t="shared" si="152"/>
        <v>39.63887387387387</v>
      </c>
      <c r="BG162" s="1524">
        <v>2.7</v>
      </c>
      <c r="BH162" s="653">
        <f t="shared" si="167"/>
        <v>1.3196790540540539</v>
      </c>
      <c r="BI162" s="353">
        <f t="shared" si="168"/>
        <v>0.89104729729729726</v>
      </c>
      <c r="BJ162" s="123">
        <v>7.81</v>
      </c>
      <c r="BK162" s="118">
        <v>3860</v>
      </c>
      <c r="BL162" s="117">
        <v>23</v>
      </c>
      <c r="BM162" s="348">
        <f t="shared" si="153"/>
        <v>69</v>
      </c>
      <c r="BN162" s="117">
        <v>3.8</v>
      </c>
      <c r="BO162" s="117">
        <v>0.2</v>
      </c>
      <c r="BP162" s="117">
        <v>2.2000000000000002</v>
      </c>
      <c r="BQ162" s="1220"/>
      <c r="BR162" s="131"/>
      <c r="BS162" s="131"/>
      <c r="BT162" s="131">
        <v>1</v>
      </c>
      <c r="BU162" s="132">
        <v>32</v>
      </c>
      <c r="BV162" s="364">
        <f t="shared" si="146"/>
        <v>9.4072353603603602</v>
      </c>
      <c r="BW162" s="343">
        <f t="shared" si="115"/>
        <v>4.2201559203339872E-2</v>
      </c>
      <c r="BX162" s="340">
        <f t="shared" si="162"/>
        <v>4.2201559203339872E-2</v>
      </c>
      <c r="BY162" s="340">
        <f t="shared" si="156"/>
        <v>0.69599999999999995</v>
      </c>
      <c r="BZ162" s="1145">
        <f t="shared" si="157"/>
        <v>0.80865224625623955</v>
      </c>
      <c r="CA162" s="133">
        <v>5040</v>
      </c>
      <c r="CB162" s="191"/>
      <c r="CC162" s="193"/>
      <c r="CD162" s="353">
        <f t="shared" si="135"/>
        <v>0.74859234234234229</v>
      </c>
      <c r="CE162" s="108"/>
      <c r="CF162" s="364"/>
      <c r="CG162" s="134">
        <v>3375</v>
      </c>
      <c r="CH162" s="346">
        <f t="shared" si="149"/>
        <v>95.016891891891888</v>
      </c>
      <c r="CI162" s="117">
        <v>7</v>
      </c>
      <c r="CJ162" s="348">
        <f t="shared" si="136"/>
        <v>1.9707207207207207</v>
      </c>
      <c r="CK162" s="123">
        <v>7.37</v>
      </c>
      <c r="CL162" s="117">
        <v>20.8</v>
      </c>
      <c r="CM162" s="109">
        <v>3</v>
      </c>
      <c r="CN162" s="109">
        <v>2</v>
      </c>
      <c r="CO162" s="109">
        <v>8</v>
      </c>
      <c r="CP162" s="131">
        <f t="shared" si="154"/>
        <v>360.83919999999995</v>
      </c>
      <c r="CQ162" s="1145">
        <f t="shared" si="158"/>
        <v>9.5652173913043481E-2</v>
      </c>
      <c r="CR162" s="1372">
        <f t="shared" si="150"/>
        <v>3552</v>
      </c>
      <c r="CS162" s="353">
        <f t="shared" si="137"/>
        <v>5.7027027027027026</v>
      </c>
      <c r="CT162" s="135">
        <v>37</v>
      </c>
      <c r="CU162" s="135"/>
      <c r="CV162" s="340">
        <f t="shared" si="110"/>
        <v>0.46250000000000002</v>
      </c>
      <c r="CW162" s="135">
        <v>250</v>
      </c>
      <c r="CX162" s="348">
        <f t="shared" si="87"/>
        <v>6.756756756756757</v>
      </c>
      <c r="CY162" s="334">
        <f t="shared" si="170"/>
        <v>250</v>
      </c>
      <c r="CZ162" s="123">
        <v>7.78</v>
      </c>
      <c r="DA162" s="117">
        <v>10.6</v>
      </c>
      <c r="DB162" s="340">
        <f t="shared" si="159"/>
        <v>0.49038461538461542</v>
      </c>
      <c r="DC162" s="109"/>
      <c r="DD162" s="610">
        <f t="shared" si="171"/>
        <v>7.7074855099272401</v>
      </c>
      <c r="DE162" s="353">
        <f t="shared" si="138"/>
        <v>8.4459459459459456</v>
      </c>
      <c r="DF162" s="842">
        <v>8.06</v>
      </c>
      <c r="DG162" s="117">
        <v>8</v>
      </c>
      <c r="DH162" s="838">
        <f t="shared" si="145"/>
        <v>24</v>
      </c>
      <c r="DI162" s="338">
        <f t="shared" si="144"/>
        <v>0.24528301886792447</v>
      </c>
      <c r="DJ162" s="1158">
        <f t="shared" si="169"/>
        <v>0.61538461538461542</v>
      </c>
      <c r="DK162" s="1342">
        <f t="shared" si="160"/>
        <v>6.510416666666667</v>
      </c>
      <c r="DL162" s="1292">
        <f t="shared" si="151"/>
        <v>0.49919999999999998</v>
      </c>
      <c r="DM162" s="1347"/>
      <c r="DN162" s="1350"/>
      <c r="DO162" s="134"/>
      <c r="DP162" s="1148"/>
      <c r="DQ162" s="133"/>
      <c r="DR162" s="134"/>
      <c r="DS162" s="770"/>
      <c r="DT162" s="137">
        <v>4787</v>
      </c>
      <c r="DU162" s="343">
        <v>7.78</v>
      </c>
      <c r="DV162" s="123">
        <v>8.11</v>
      </c>
      <c r="DW162" s="127">
        <v>3530</v>
      </c>
      <c r="DX162" s="117">
        <v>7.4</v>
      </c>
      <c r="DY162" s="135">
        <v>18.7</v>
      </c>
      <c r="DZ162" s="671">
        <v>23</v>
      </c>
      <c r="EA162" s="632">
        <v>0.3</v>
      </c>
      <c r="EB162" s="665">
        <v>0.02</v>
      </c>
      <c r="EC162" s="1483"/>
      <c r="ED162" s="141">
        <v>3.9</v>
      </c>
      <c r="EE162" s="667">
        <v>3.4</v>
      </c>
      <c r="EF162" s="139">
        <v>0.12</v>
      </c>
      <c r="EG162" s="665">
        <v>0.02</v>
      </c>
      <c r="EH162" s="194">
        <v>2</v>
      </c>
      <c r="EI162" s="1118"/>
      <c r="EJ162" s="1118"/>
      <c r="EK162" s="142">
        <v>2</v>
      </c>
      <c r="EL162" s="353">
        <f t="shared" si="125"/>
        <v>10.766154729729729</v>
      </c>
      <c r="EM162" s="354">
        <f t="shared" si="163"/>
        <v>0.93843594009983367</v>
      </c>
      <c r="EN162" s="354">
        <f t="shared" si="116"/>
        <v>0.95289672544080606</v>
      </c>
      <c r="EO162" s="355">
        <f t="shared" si="108"/>
        <v>0.96250000000000002</v>
      </c>
      <c r="EP162" s="339">
        <f t="shared" si="161"/>
        <v>0.68799999999999994</v>
      </c>
      <c r="EQ162" s="959"/>
    </row>
    <row r="163" spans="1:147" s="221" customFormat="1" ht="15" customHeight="1" x14ac:dyDescent="0.15">
      <c r="A163" s="105">
        <v>43987</v>
      </c>
      <c r="B163" s="335">
        <f>企业!B467</f>
        <v>3390</v>
      </c>
      <c r="C163" s="868">
        <v>6.56</v>
      </c>
      <c r="D163" s="652"/>
      <c r="E163" s="353"/>
      <c r="F163" s="928"/>
      <c r="G163" s="653"/>
      <c r="H163" s="192"/>
      <c r="I163" s="111"/>
      <c r="J163" s="144"/>
      <c r="K163" s="625"/>
      <c r="L163" s="328"/>
      <c r="M163" s="831"/>
      <c r="N163" s="826"/>
      <c r="O163" s="191"/>
      <c r="P163" s="392"/>
      <c r="Q163" s="191"/>
      <c r="R163" s="683">
        <v>4.8499999999999996</v>
      </c>
      <c r="S163" s="339">
        <f t="shared" si="113"/>
        <v>0.74615384615384606</v>
      </c>
      <c r="T163" s="889">
        <v>3390</v>
      </c>
      <c r="U163" s="111">
        <v>7.46</v>
      </c>
      <c r="V163" s="112">
        <v>3810</v>
      </c>
      <c r="W163" s="115">
        <v>56.7</v>
      </c>
      <c r="X163" s="109">
        <v>239</v>
      </c>
      <c r="Y163" s="809">
        <v>6.2</v>
      </c>
      <c r="Z163" s="1238">
        <v>3.8</v>
      </c>
      <c r="AA163" s="116">
        <v>10.6</v>
      </c>
      <c r="AB163" s="117">
        <v>0.7</v>
      </c>
      <c r="AC163" s="109">
        <v>89</v>
      </c>
      <c r="AD163" s="118"/>
      <c r="AE163" s="191">
        <v>80</v>
      </c>
      <c r="AF163" s="801">
        <v>3.65</v>
      </c>
      <c r="AG163" s="344">
        <f t="shared" si="127"/>
        <v>0.56153846153846154</v>
      </c>
      <c r="AH163" s="344">
        <f t="shared" si="147"/>
        <v>0.22600000000000001</v>
      </c>
      <c r="AI163" s="741">
        <f t="shared" si="148"/>
        <v>0.108028</v>
      </c>
      <c r="AJ163" s="1140"/>
      <c r="AK163" s="138"/>
      <c r="AL163" s="122"/>
      <c r="AM163" s="122"/>
      <c r="AN163" s="219"/>
      <c r="AO163" s="353">
        <f t="shared" si="164"/>
        <v>4.2218289085545724</v>
      </c>
      <c r="AP163" s="138">
        <v>7.85</v>
      </c>
      <c r="AQ163" s="121">
        <v>11.3</v>
      </c>
      <c r="AR163" s="353">
        <f t="shared" si="165"/>
        <v>1.1061946902654867</v>
      </c>
      <c r="AS163" s="776">
        <v>2.9</v>
      </c>
      <c r="AT163" s="353">
        <f t="shared" si="166"/>
        <v>2.2123893805309733</v>
      </c>
      <c r="AU163" s="117">
        <v>28.8</v>
      </c>
      <c r="AV163" s="111">
        <v>7.66</v>
      </c>
      <c r="AW163" s="118"/>
      <c r="AX163" s="118"/>
      <c r="AY163" s="340"/>
      <c r="AZ163" s="124">
        <v>0.72</v>
      </c>
      <c r="BA163" s="608"/>
      <c r="BB163" s="360"/>
      <c r="BC163" s="1516"/>
      <c r="BD163" s="1529">
        <v>3536</v>
      </c>
      <c r="BE163" s="1530">
        <f t="shared" si="172"/>
        <v>555.95516224188793</v>
      </c>
      <c r="BF163" s="1538">
        <f t="shared" si="152"/>
        <v>52.448600211498864</v>
      </c>
      <c r="BG163" s="1524"/>
      <c r="BH163" s="653">
        <f t="shared" si="167"/>
        <v>1.3827433628318584</v>
      </c>
      <c r="BI163" s="353">
        <f t="shared" si="168"/>
        <v>0.9336283185840708</v>
      </c>
      <c r="BJ163" s="123">
        <v>7.85</v>
      </c>
      <c r="BK163" s="118">
        <v>3710</v>
      </c>
      <c r="BL163" s="117">
        <v>22.9</v>
      </c>
      <c r="BM163" s="348">
        <f t="shared" si="153"/>
        <v>68.699999999999989</v>
      </c>
      <c r="BN163" s="117">
        <v>4</v>
      </c>
      <c r="BO163" s="117"/>
      <c r="BP163" s="191"/>
      <c r="BQ163" s="123"/>
      <c r="BR163" s="109"/>
      <c r="BS163" s="109"/>
      <c r="BT163" s="131">
        <v>4</v>
      </c>
      <c r="BU163" s="132">
        <v>32</v>
      </c>
      <c r="BV163" s="364">
        <f t="shared" si="146"/>
        <v>9.8567846607669622</v>
      </c>
      <c r="BW163" s="343">
        <f t="shared" si="115"/>
        <v>2.4247257926947881E-2</v>
      </c>
      <c r="BX163" s="340">
        <f t="shared" si="162"/>
        <v>2.4247257926947881E-2</v>
      </c>
      <c r="BY163" s="340">
        <f t="shared" si="156"/>
        <v>0.62264150943396224</v>
      </c>
      <c r="BZ163" s="1145">
        <f t="shared" si="157"/>
        <v>0.59611992945326286</v>
      </c>
      <c r="CA163" s="133">
        <v>5040</v>
      </c>
      <c r="CB163" s="191"/>
      <c r="CC163" s="193"/>
      <c r="CD163" s="353">
        <f t="shared" si="135"/>
        <v>0.78436578171091442</v>
      </c>
      <c r="CE163" s="108"/>
      <c r="CF163" s="364"/>
      <c r="CG163" s="134">
        <v>3320</v>
      </c>
      <c r="CH163" s="346">
        <f t="shared" si="149"/>
        <v>97.935103244837762</v>
      </c>
      <c r="CI163" s="117">
        <v>6</v>
      </c>
      <c r="CJ163" s="348">
        <f t="shared" si="136"/>
        <v>1.7699115044247788</v>
      </c>
      <c r="CK163" s="123">
        <v>7.4</v>
      </c>
      <c r="CL163" s="117">
        <v>20.8</v>
      </c>
      <c r="CM163" s="109">
        <v>3</v>
      </c>
      <c r="CN163" s="109">
        <v>2</v>
      </c>
      <c r="CO163" s="109">
        <v>8</v>
      </c>
      <c r="CP163" s="131">
        <f t="shared" si="154"/>
        <v>362.74700000000001</v>
      </c>
      <c r="CQ163" s="1145">
        <f t="shared" si="158"/>
        <v>9.1703056768558833E-2</v>
      </c>
      <c r="CR163" s="1372">
        <f t="shared" si="150"/>
        <v>3390</v>
      </c>
      <c r="CS163" s="353">
        <f t="shared" si="137"/>
        <v>5.9752212389380528</v>
      </c>
      <c r="CT163" s="135">
        <v>37</v>
      </c>
      <c r="CU163" s="135"/>
      <c r="CV163" s="340">
        <f t="shared" si="110"/>
        <v>0.46250000000000002</v>
      </c>
      <c r="CW163" s="135">
        <v>250</v>
      </c>
      <c r="CX163" s="348">
        <f t="shared" si="87"/>
        <v>6.756756756756757</v>
      </c>
      <c r="CY163" s="334">
        <f t="shared" si="170"/>
        <v>261.94690265486724</v>
      </c>
      <c r="CZ163" s="123">
        <v>7.89</v>
      </c>
      <c r="DA163" s="117">
        <v>11.5</v>
      </c>
      <c r="DB163" s="340">
        <f t="shared" si="159"/>
        <v>0.44711538461538464</v>
      </c>
      <c r="DC163" s="109"/>
      <c r="DD163" s="610">
        <f t="shared" si="171"/>
        <v>8.8573376159757622</v>
      </c>
      <c r="DE163" s="353">
        <f t="shared" si="138"/>
        <v>8.8495575221238933</v>
      </c>
      <c r="DF163" s="842">
        <v>8.1199999999999992</v>
      </c>
      <c r="DG163" s="117">
        <v>8.1</v>
      </c>
      <c r="DH163" s="838">
        <f t="shared" si="145"/>
        <v>24.299999999999997</v>
      </c>
      <c r="DI163" s="338">
        <f t="shared" si="144"/>
        <v>0.29565217391304355</v>
      </c>
      <c r="DJ163" s="1158">
        <f t="shared" si="169"/>
        <v>0.61057692307692313</v>
      </c>
      <c r="DK163" s="1342">
        <f t="shared" si="160"/>
        <v>6.8752467888416602</v>
      </c>
      <c r="DL163" s="1292">
        <f t="shared" si="151"/>
        <v>0.49919999999999998</v>
      </c>
      <c r="DM163" s="1347"/>
      <c r="DN163" s="1350"/>
      <c r="DO163" s="117"/>
      <c r="DP163" s="1148"/>
      <c r="DQ163" s="133"/>
      <c r="DR163" s="134"/>
      <c r="DS163" s="770"/>
      <c r="DT163" s="137">
        <v>4646</v>
      </c>
      <c r="DU163" s="343">
        <v>7.84</v>
      </c>
      <c r="DV163" s="123">
        <v>8.1300000000000008</v>
      </c>
      <c r="DW163" s="127">
        <v>3610</v>
      </c>
      <c r="DX163" s="117">
        <v>8.3000000000000007</v>
      </c>
      <c r="DY163" s="135">
        <v>24.8</v>
      </c>
      <c r="DZ163" s="671">
        <v>20</v>
      </c>
      <c r="EA163" s="632">
        <v>0.2</v>
      </c>
      <c r="EB163" s="665">
        <v>0.02</v>
      </c>
      <c r="EC163" s="1483"/>
      <c r="ED163" s="141">
        <v>4</v>
      </c>
      <c r="EE163" s="667">
        <v>3.5</v>
      </c>
      <c r="EF163" s="139">
        <v>0.11</v>
      </c>
      <c r="EG163" s="665">
        <v>0.02</v>
      </c>
      <c r="EH163" s="194">
        <v>2</v>
      </c>
      <c r="EI163" s="1118"/>
      <c r="EJ163" s="1118"/>
      <c r="EK163" s="142">
        <v>2</v>
      </c>
      <c r="EL163" s="353">
        <f t="shared" si="125"/>
        <v>11.279649557522124</v>
      </c>
      <c r="EM163" s="354">
        <f t="shared" si="163"/>
        <v>0.8536155202821869</v>
      </c>
      <c r="EN163" s="354">
        <f t="shared" si="116"/>
        <v>0.89623430962343098</v>
      </c>
      <c r="EO163" s="355">
        <f t="shared" ref="EO163:EO226" si="173">1-EA163/Y163</f>
        <v>0.967741935483871</v>
      </c>
      <c r="EP163" s="339">
        <f t="shared" si="161"/>
        <v>0.62264150943396224</v>
      </c>
      <c r="EQ163" s="959"/>
    </row>
    <row r="164" spans="1:147" s="221" customFormat="1" ht="15" customHeight="1" x14ac:dyDescent="0.15">
      <c r="A164" s="105">
        <v>43988</v>
      </c>
      <c r="B164" s="335">
        <f>企业!B468</f>
        <v>3154</v>
      </c>
      <c r="C164" s="868">
        <v>6.68</v>
      </c>
      <c r="D164" s="652"/>
      <c r="E164" s="353"/>
      <c r="F164" s="928"/>
      <c r="G164" s="653"/>
      <c r="H164" s="192"/>
      <c r="I164" s="111"/>
      <c r="J164" s="144"/>
      <c r="K164" s="625"/>
      <c r="L164" s="328"/>
      <c r="M164" s="831"/>
      <c r="N164" s="826"/>
      <c r="O164" s="191"/>
      <c r="P164" s="392"/>
      <c r="Q164" s="191"/>
      <c r="R164" s="683">
        <v>4.8</v>
      </c>
      <c r="S164" s="339">
        <f t="shared" si="113"/>
        <v>0.73846153846153839</v>
      </c>
      <c r="T164" s="889">
        <v>3154</v>
      </c>
      <c r="U164" s="111">
        <v>7.15</v>
      </c>
      <c r="V164" s="112">
        <v>3440</v>
      </c>
      <c r="W164" s="115">
        <v>85.8</v>
      </c>
      <c r="X164" s="109">
        <v>352</v>
      </c>
      <c r="Y164" s="809">
        <v>6.1</v>
      </c>
      <c r="Z164" s="1238"/>
      <c r="AA164" s="116">
        <v>8.6999999999999993</v>
      </c>
      <c r="AB164" s="117">
        <v>0.8</v>
      </c>
      <c r="AC164" s="109">
        <v>64</v>
      </c>
      <c r="AD164" s="118">
        <v>738.3</v>
      </c>
      <c r="AE164" s="191">
        <v>64</v>
      </c>
      <c r="AF164" s="801">
        <v>3.83</v>
      </c>
      <c r="AG164" s="344">
        <f t="shared" si="127"/>
        <v>0.58923076923076922</v>
      </c>
      <c r="AH164" s="344">
        <f t="shared" si="147"/>
        <v>0.21026666666666666</v>
      </c>
      <c r="AI164" s="741">
        <f t="shared" si="148"/>
        <v>0.14802773333333336</v>
      </c>
      <c r="AJ164" s="1140"/>
      <c r="AK164" s="138"/>
      <c r="AL164" s="122"/>
      <c r="AM164" s="122"/>
      <c r="AN164" s="219"/>
      <c r="AO164" s="353">
        <f t="shared" si="164"/>
        <v>4.5377298668357637</v>
      </c>
      <c r="AP164" s="138">
        <v>7.72</v>
      </c>
      <c r="AQ164" s="121"/>
      <c r="AR164" s="353">
        <f t="shared" si="165"/>
        <v>1.1889663918833229</v>
      </c>
      <c r="AS164" s="776">
        <v>2</v>
      </c>
      <c r="AT164" s="353">
        <f t="shared" si="166"/>
        <v>2.3779327837666457</v>
      </c>
      <c r="AU164" s="117">
        <v>29.2</v>
      </c>
      <c r="AV164" s="111">
        <v>7.69</v>
      </c>
      <c r="AW164" s="118"/>
      <c r="AX164" s="118"/>
      <c r="AY164" s="340"/>
      <c r="AZ164" s="124">
        <v>0.75</v>
      </c>
      <c r="BA164" s="608"/>
      <c r="BB164" s="360"/>
      <c r="BC164" s="1516"/>
      <c r="BD164" s="1529">
        <v>3516</v>
      </c>
      <c r="BE164" s="1530">
        <f t="shared" si="172"/>
        <v>594.17501585288528</v>
      </c>
      <c r="BF164" s="1538">
        <f t="shared" si="152"/>
        <v>68.295978833664975</v>
      </c>
      <c r="BG164" s="1524">
        <v>2.1</v>
      </c>
      <c r="BH164" s="653">
        <f t="shared" si="167"/>
        <v>1.4862079898541534</v>
      </c>
      <c r="BI164" s="353">
        <f t="shared" si="168"/>
        <v>1.0034876347495245</v>
      </c>
      <c r="BJ164" s="123">
        <v>7.84</v>
      </c>
      <c r="BK164" s="118">
        <v>3760</v>
      </c>
      <c r="BL164" s="117">
        <v>24.4</v>
      </c>
      <c r="BM164" s="348">
        <f t="shared" si="153"/>
        <v>73.199999999999989</v>
      </c>
      <c r="BN164" s="117">
        <v>4.4000000000000004</v>
      </c>
      <c r="BO164" s="117">
        <v>0.2</v>
      </c>
      <c r="BP164" s="117">
        <v>1.8</v>
      </c>
      <c r="BQ164" s="1220"/>
      <c r="BR164" s="131"/>
      <c r="BS164" s="131"/>
      <c r="BT164" s="131">
        <v>5</v>
      </c>
      <c r="BU164" s="132">
        <v>32</v>
      </c>
      <c r="BV164" s="364">
        <f t="shared" si="146"/>
        <v>10.59432466708941</v>
      </c>
      <c r="BW164" s="343">
        <f t="shared" si="115"/>
        <v>3.3225336306094658E-2</v>
      </c>
      <c r="BX164" s="340">
        <f t="shared" si="162"/>
        <v>3.3225336306094658E-2</v>
      </c>
      <c r="BY164" s="340">
        <f t="shared" si="156"/>
        <v>0.49425287356321834</v>
      </c>
      <c r="BZ164" s="1145">
        <f t="shared" si="157"/>
        <v>0.7156177156177157</v>
      </c>
      <c r="CA164" s="133">
        <v>5040</v>
      </c>
      <c r="CB164" s="191"/>
      <c r="CC164" s="193"/>
      <c r="CD164" s="353">
        <f t="shared" si="135"/>
        <v>0.84305643627140137</v>
      </c>
      <c r="CE164" s="108"/>
      <c r="CF164" s="364"/>
      <c r="CG164" s="134">
        <v>3320</v>
      </c>
      <c r="CH164" s="346">
        <f t="shared" si="149"/>
        <v>105.26315789473684</v>
      </c>
      <c r="CI164" s="117">
        <v>6</v>
      </c>
      <c r="CJ164" s="348">
        <f t="shared" si="136"/>
        <v>1.9023462270133165</v>
      </c>
      <c r="CK164" s="123">
        <v>7.53</v>
      </c>
      <c r="CL164" s="117">
        <v>21.7</v>
      </c>
      <c r="CM164" s="109">
        <v>2</v>
      </c>
      <c r="CN164" s="109">
        <v>2</v>
      </c>
      <c r="CO164" s="109">
        <v>8</v>
      </c>
      <c r="CP164" s="131">
        <f t="shared" si="154"/>
        <v>373.00939999999997</v>
      </c>
      <c r="CQ164" s="1145">
        <f t="shared" si="158"/>
        <v>0.11065573770491799</v>
      </c>
      <c r="CR164" s="1372">
        <f t="shared" si="150"/>
        <v>3154</v>
      </c>
      <c r="CS164" s="353">
        <f t="shared" si="137"/>
        <v>6.4223208623969565</v>
      </c>
      <c r="CT164" s="135">
        <v>37</v>
      </c>
      <c r="CU164" s="135"/>
      <c r="CV164" s="340">
        <f t="shared" si="110"/>
        <v>0.46250000000000002</v>
      </c>
      <c r="CW164" s="135">
        <v>250</v>
      </c>
      <c r="CX164" s="348">
        <f t="shared" si="87"/>
        <v>6.756756756756757</v>
      </c>
      <c r="CY164" s="334">
        <f t="shared" si="170"/>
        <v>281.54724159797087</v>
      </c>
      <c r="CZ164" s="123">
        <v>7.85</v>
      </c>
      <c r="DA164" s="117">
        <v>10.9</v>
      </c>
      <c r="DB164" s="340">
        <f t="shared" si="159"/>
        <v>0.49769585253456217</v>
      </c>
      <c r="DC164" s="109"/>
      <c r="DD164" s="610">
        <f t="shared" si="171"/>
        <v>8.1978581876884142</v>
      </c>
      <c r="DE164" s="353">
        <f t="shared" si="138"/>
        <v>9.511731135066583</v>
      </c>
      <c r="DF164" s="842">
        <v>8.1300000000000008</v>
      </c>
      <c r="DG164" s="117">
        <v>8.3000000000000007</v>
      </c>
      <c r="DH164" s="838">
        <f t="shared" si="145"/>
        <v>24.900000000000002</v>
      </c>
      <c r="DI164" s="338">
        <f t="shared" si="144"/>
        <v>0.23853211009174313</v>
      </c>
      <c r="DJ164" s="1158">
        <f t="shared" si="169"/>
        <v>0.61751152073732718</v>
      </c>
      <c r="DK164" s="1342">
        <f t="shared" si="160"/>
        <v>7.0036627263176845</v>
      </c>
      <c r="DL164" s="1292">
        <f t="shared" si="151"/>
        <v>0.49919999999999998</v>
      </c>
      <c r="DM164" s="1347"/>
      <c r="DN164" s="1350">
        <f t="shared" ref="DN164:DN195" si="174">1000*50*0.15/(T164/24)</f>
        <v>57.070386810399498</v>
      </c>
      <c r="DO164" s="117">
        <v>8.1</v>
      </c>
      <c r="DP164" s="1150">
        <f>(DG164-DO164)/DG164</f>
        <v>2.4096385542168801E-2</v>
      </c>
      <c r="DQ164" s="133"/>
      <c r="DR164" s="134"/>
      <c r="DS164" s="770"/>
      <c r="DT164" s="137">
        <v>4526</v>
      </c>
      <c r="DU164" s="343">
        <v>7.93</v>
      </c>
      <c r="DV164" s="123">
        <v>8.1199999999999992</v>
      </c>
      <c r="DW164" s="127">
        <v>3420</v>
      </c>
      <c r="DX164" s="117">
        <v>8.1</v>
      </c>
      <c r="DY164" s="135">
        <v>23.5</v>
      </c>
      <c r="DZ164" s="671">
        <v>17</v>
      </c>
      <c r="EA164" s="632">
        <v>0.2</v>
      </c>
      <c r="EB164" s="665">
        <v>0.02</v>
      </c>
      <c r="EC164" s="1483">
        <v>2.5</v>
      </c>
      <c r="ED164" s="141">
        <v>3.9</v>
      </c>
      <c r="EE164" s="667">
        <v>3.5</v>
      </c>
      <c r="EF164" s="139">
        <v>0.12</v>
      </c>
      <c r="EG164" s="665">
        <v>0.02</v>
      </c>
      <c r="EH164" s="194">
        <v>2</v>
      </c>
      <c r="EI164" s="1118"/>
      <c r="EJ164" s="1118"/>
      <c r="EK164" s="142">
        <v>2</v>
      </c>
      <c r="EL164" s="353">
        <f t="shared" si="125"/>
        <v>12.122099936588459</v>
      </c>
      <c r="EM164" s="354">
        <f t="shared" si="163"/>
        <v>0.90559440559440563</v>
      </c>
      <c r="EN164" s="354">
        <f t="shared" si="116"/>
        <v>0.93323863636363635</v>
      </c>
      <c r="EO164" s="355">
        <f t="shared" si="173"/>
        <v>0.96721311475409832</v>
      </c>
      <c r="EP164" s="339">
        <f t="shared" si="161"/>
        <v>0.55172413793103448</v>
      </c>
      <c r="EQ164" s="959"/>
    </row>
    <row r="165" spans="1:147" s="229" customFormat="1" ht="15" customHeight="1" x14ac:dyDescent="0.15">
      <c r="A165" s="146">
        <v>43989</v>
      </c>
      <c r="B165" s="147">
        <f>企业!B469</f>
        <v>3509</v>
      </c>
      <c r="C165" s="869">
        <v>6.33</v>
      </c>
      <c r="D165" s="149"/>
      <c r="E165" s="150"/>
      <c r="F165" s="929"/>
      <c r="G165" s="651"/>
      <c r="H165" s="222"/>
      <c r="I165" s="153">
        <v>6.17</v>
      </c>
      <c r="J165" s="154">
        <v>36950</v>
      </c>
      <c r="K165" s="626">
        <v>480</v>
      </c>
      <c r="L165" s="223"/>
      <c r="M165" s="832">
        <v>1299</v>
      </c>
      <c r="N165" s="827">
        <v>1538</v>
      </c>
      <c r="O165" s="224"/>
      <c r="P165" s="393">
        <v>2134</v>
      </c>
      <c r="Q165" s="224">
        <v>320</v>
      </c>
      <c r="R165" s="684">
        <v>4.8</v>
      </c>
      <c r="S165" s="169">
        <f t="shared" si="113"/>
        <v>0.73846153846153839</v>
      </c>
      <c r="T165" s="760">
        <v>3509</v>
      </c>
      <c r="U165" s="153">
        <v>7.07</v>
      </c>
      <c r="V165" s="158">
        <v>3970</v>
      </c>
      <c r="W165" s="159">
        <v>135.5</v>
      </c>
      <c r="X165" s="151">
        <v>355</v>
      </c>
      <c r="Y165" s="811">
        <v>7.6</v>
      </c>
      <c r="Z165" s="1239">
        <v>2.4</v>
      </c>
      <c r="AA165" s="160">
        <v>8.3000000000000007</v>
      </c>
      <c r="AB165" s="161">
        <v>1.04</v>
      </c>
      <c r="AC165" s="151">
        <v>119</v>
      </c>
      <c r="AD165" s="162"/>
      <c r="AE165" s="224">
        <v>80</v>
      </c>
      <c r="AF165" s="802">
        <v>3.75</v>
      </c>
      <c r="AG165" s="327">
        <f t="shared" si="127"/>
        <v>0.57692307692307687</v>
      </c>
      <c r="AH165" s="327">
        <f t="shared" ref="AH165:AH228" si="175">T165/15000</f>
        <v>0.23393333333333333</v>
      </c>
      <c r="AI165" s="660">
        <f t="shared" ref="AI165:AI228" si="176">T165*X165/1000/7500</f>
        <v>0.16609266666666667</v>
      </c>
      <c r="AJ165" s="1141"/>
      <c r="AK165" s="148"/>
      <c r="AL165" s="167"/>
      <c r="AM165" s="167"/>
      <c r="AN165" s="225"/>
      <c r="AO165" s="150">
        <f t="shared" si="164"/>
        <v>4.0786548874323172</v>
      </c>
      <c r="AP165" s="148">
        <v>7.69</v>
      </c>
      <c r="AQ165" s="166"/>
      <c r="AR165" s="150">
        <f t="shared" si="165"/>
        <v>1.0686805357651752</v>
      </c>
      <c r="AS165" s="778"/>
      <c r="AT165" s="150">
        <f t="shared" si="166"/>
        <v>2.1373610715303504</v>
      </c>
      <c r="AU165" s="161">
        <v>29.5</v>
      </c>
      <c r="AV165" s="153">
        <v>7.72</v>
      </c>
      <c r="AW165" s="162"/>
      <c r="AX165" s="162"/>
      <c r="AY165" s="170"/>
      <c r="AZ165" s="170">
        <v>0.74</v>
      </c>
      <c r="BA165" s="175"/>
      <c r="BB165" s="172"/>
      <c r="BC165" s="1517"/>
      <c r="BD165" s="827">
        <v>3597</v>
      </c>
      <c r="BE165" s="1530">
        <f t="shared" si="172"/>
        <v>546.36677115987459</v>
      </c>
      <c r="BF165" s="1538">
        <f t="shared" si="152"/>
        <v>65.827321826490902</v>
      </c>
      <c r="BG165" s="651"/>
      <c r="BH165" s="651">
        <f t="shared" si="167"/>
        <v>1.3358506697064692</v>
      </c>
      <c r="BI165" s="150">
        <f t="shared" si="168"/>
        <v>0.90196637218580789</v>
      </c>
      <c r="BJ165" s="168">
        <v>7.84</v>
      </c>
      <c r="BK165" s="162">
        <v>4370</v>
      </c>
      <c r="BL165" s="161">
        <v>23.1</v>
      </c>
      <c r="BM165" s="161">
        <f t="shared" si="153"/>
        <v>69.300000000000011</v>
      </c>
      <c r="BN165" s="161">
        <v>3.9</v>
      </c>
      <c r="BO165" s="161"/>
      <c r="BP165" s="161"/>
      <c r="BQ165" s="1221"/>
      <c r="BR165" s="174"/>
      <c r="BS165" s="174"/>
      <c r="BT165" s="174">
        <v>4</v>
      </c>
      <c r="BU165" s="175">
        <v>32</v>
      </c>
      <c r="BV165" s="248">
        <f t="shared" si="146"/>
        <v>9.522513536620119</v>
      </c>
      <c r="BW165" s="168">
        <f t="shared" si="115"/>
        <v>3.7280073022190968E-2</v>
      </c>
      <c r="BX165" s="170">
        <f t="shared" si="162"/>
        <v>3.7280073022190968E-2</v>
      </c>
      <c r="BY165" s="170">
        <f t="shared" si="156"/>
        <v>0.53012048192771088</v>
      </c>
      <c r="BZ165" s="1146">
        <f t="shared" si="157"/>
        <v>0.82952029520295201</v>
      </c>
      <c r="CA165" s="177">
        <v>5040</v>
      </c>
      <c r="CB165" s="224"/>
      <c r="CC165" s="226"/>
      <c r="CD165" s="150">
        <f t="shared" si="135"/>
        <v>0.75776574522656026</v>
      </c>
      <c r="CE165" s="150"/>
      <c r="CF165" s="248"/>
      <c r="CG165" s="178">
        <v>3320</v>
      </c>
      <c r="CH165" s="390">
        <f t="shared" si="149"/>
        <v>94.613850099743516</v>
      </c>
      <c r="CI165" s="161">
        <v>6</v>
      </c>
      <c r="CJ165" s="161">
        <f t="shared" si="136"/>
        <v>1.7098888572242805</v>
      </c>
      <c r="CK165" s="168">
        <v>7.52</v>
      </c>
      <c r="CL165" s="161">
        <v>20.7</v>
      </c>
      <c r="CM165" s="151">
        <v>2</v>
      </c>
      <c r="CN165" s="151">
        <v>2</v>
      </c>
      <c r="CO165" s="151">
        <v>8</v>
      </c>
      <c r="CP165" s="131">
        <f t="shared" si="154"/>
        <v>370.28280000000007</v>
      </c>
      <c r="CQ165" s="1146">
        <f t="shared" si="158"/>
        <v>0.10389610389610393</v>
      </c>
      <c r="CR165" s="1372">
        <f t="shared" si="150"/>
        <v>3509</v>
      </c>
      <c r="CS165" s="150">
        <f t="shared" si="137"/>
        <v>5.7725847819891705</v>
      </c>
      <c r="CT165" s="180">
        <v>37</v>
      </c>
      <c r="CU165" s="180"/>
      <c r="CV165" s="170">
        <f t="shared" si="110"/>
        <v>0.46250000000000002</v>
      </c>
      <c r="CW165" s="180">
        <v>250</v>
      </c>
      <c r="CX165" s="161">
        <f t="shared" si="87"/>
        <v>6.756756756756757</v>
      </c>
      <c r="CY165" s="151">
        <f t="shared" si="170"/>
        <v>253.06355086919348</v>
      </c>
      <c r="CZ165" s="168">
        <v>7.9</v>
      </c>
      <c r="DA165" s="161">
        <v>11.4</v>
      </c>
      <c r="DB165" s="170">
        <f t="shared" si="159"/>
        <v>0.44927536231884052</v>
      </c>
      <c r="DC165" s="151"/>
      <c r="DD165" s="181">
        <f t="shared" si="171"/>
        <v>8.5569605352401936</v>
      </c>
      <c r="DE165" s="150">
        <f t="shared" si="138"/>
        <v>8.5494442861214015</v>
      </c>
      <c r="DF165" s="843">
        <v>8.1300000000000008</v>
      </c>
      <c r="DG165" s="161">
        <v>8.3000000000000007</v>
      </c>
      <c r="DH165" s="838">
        <f t="shared" si="145"/>
        <v>24.900000000000002</v>
      </c>
      <c r="DI165" s="338">
        <f t="shared" si="144"/>
        <v>0.27192982456140347</v>
      </c>
      <c r="DJ165" s="1157">
        <f t="shared" si="169"/>
        <v>0.59903381642512077</v>
      </c>
      <c r="DK165" s="1343">
        <f t="shared" si="160"/>
        <v>6.8027836255159544</v>
      </c>
      <c r="DL165" s="1293">
        <f t="shared" si="151"/>
        <v>0.49919999999999998</v>
      </c>
      <c r="DM165" s="1293"/>
      <c r="DN165" s="178">
        <f t="shared" si="174"/>
        <v>51.296665716728413</v>
      </c>
      <c r="DO165" s="161">
        <v>7.2</v>
      </c>
      <c r="DP165" s="187">
        <f>(DG165-DO165)/DG165</f>
        <v>0.13253012048192778</v>
      </c>
      <c r="DQ165" s="177"/>
      <c r="DR165" s="178"/>
      <c r="DS165" s="756"/>
      <c r="DT165" s="157">
        <v>4483</v>
      </c>
      <c r="DU165" s="168">
        <v>7.99</v>
      </c>
      <c r="DV165" s="168">
        <v>8.11</v>
      </c>
      <c r="DW165" s="173">
        <v>4000</v>
      </c>
      <c r="DX165" s="161">
        <v>7.2</v>
      </c>
      <c r="DY165" s="180">
        <v>20.3</v>
      </c>
      <c r="DZ165" s="698">
        <v>18</v>
      </c>
      <c r="EA165" s="633">
        <v>0.2</v>
      </c>
      <c r="EB165" s="182">
        <v>0.02</v>
      </c>
      <c r="EC165" s="1484"/>
      <c r="ED165" s="184">
        <v>3.8</v>
      </c>
      <c r="EE165" s="184">
        <v>3.4</v>
      </c>
      <c r="EF165" s="182">
        <v>0.13</v>
      </c>
      <c r="EG165" s="182">
        <v>0.02</v>
      </c>
      <c r="EH165" s="228">
        <v>2</v>
      </c>
      <c r="EI165" s="1119"/>
      <c r="EJ165" s="1119"/>
      <c r="EK165" s="185">
        <v>2</v>
      </c>
      <c r="EL165" s="150">
        <f t="shared" si="125"/>
        <v>10.897830493017953</v>
      </c>
      <c r="EM165" s="186">
        <f t="shared" si="163"/>
        <v>0.9468634686346864</v>
      </c>
      <c r="EN165" s="186">
        <f t="shared" si="116"/>
        <v>0.94281690140845065</v>
      </c>
      <c r="EO165" s="187">
        <f t="shared" si="173"/>
        <v>0.97368421052631582</v>
      </c>
      <c r="EP165" s="169">
        <f t="shared" si="161"/>
        <v>0.54216867469879526</v>
      </c>
      <c r="EQ165" s="292"/>
    </row>
    <row r="166" spans="1:147" s="221" customFormat="1" ht="15" customHeight="1" x14ac:dyDescent="0.15">
      <c r="A166" s="105">
        <v>43990</v>
      </c>
      <c r="B166" s="335">
        <f>企业!B470</f>
        <v>3608</v>
      </c>
      <c r="C166" s="868">
        <v>6.56</v>
      </c>
      <c r="D166" s="652"/>
      <c r="E166" s="353"/>
      <c r="F166" s="928"/>
      <c r="G166" s="653"/>
      <c r="H166" s="192"/>
      <c r="I166" s="111"/>
      <c r="J166" s="144"/>
      <c r="K166" s="625"/>
      <c r="L166" s="328"/>
      <c r="M166" s="831"/>
      <c r="N166" s="826"/>
      <c r="O166" s="191"/>
      <c r="P166" s="392"/>
      <c r="Q166" s="191"/>
      <c r="R166" s="683">
        <v>4.87</v>
      </c>
      <c r="S166" s="339">
        <f t="shared" si="113"/>
        <v>0.74923076923076926</v>
      </c>
      <c r="T166" s="759">
        <v>3608</v>
      </c>
      <c r="U166" s="111">
        <v>7.06</v>
      </c>
      <c r="V166" s="112">
        <v>4050</v>
      </c>
      <c r="W166" s="115">
        <v>134.69999999999999</v>
      </c>
      <c r="X166" s="109">
        <v>500</v>
      </c>
      <c r="Y166" s="809">
        <v>10.8</v>
      </c>
      <c r="Z166" s="1238"/>
      <c r="AA166" s="116">
        <v>13.3</v>
      </c>
      <c r="AB166" s="117">
        <v>1</v>
      </c>
      <c r="AC166" s="109">
        <v>87</v>
      </c>
      <c r="AD166" s="118"/>
      <c r="AE166" s="191">
        <v>64</v>
      </c>
      <c r="AF166" s="801">
        <v>4.2699999999999996</v>
      </c>
      <c r="AG166" s="344">
        <f t="shared" si="127"/>
        <v>0.65692307692307683</v>
      </c>
      <c r="AH166" s="344">
        <f t="shared" si="175"/>
        <v>0.24053333333333332</v>
      </c>
      <c r="AI166" s="741">
        <f t="shared" si="176"/>
        <v>0.24053333333333332</v>
      </c>
      <c r="AJ166" s="1140"/>
      <c r="AK166" s="138"/>
      <c r="AL166" s="122"/>
      <c r="AM166" s="122"/>
      <c r="AN166" s="219"/>
      <c r="AO166" s="353">
        <f t="shared" si="164"/>
        <v>3.9667405764966741</v>
      </c>
      <c r="AP166" s="138">
        <v>7.73</v>
      </c>
      <c r="AQ166" s="121"/>
      <c r="AR166" s="353">
        <f t="shared" ref="AR166:AR229" si="177">3750/T166</f>
        <v>1.0393569844789357</v>
      </c>
      <c r="AS166" s="776"/>
      <c r="AT166" s="353">
        <f t="shared" ref="AT166:AT229" si="178">7500/T166</f>
        <v>2.0787139689578713</v>
      </c>
      <c r="AU166" s="117">
        <v>29.6</v>
      </c>
      <c r="AV166" s="111">
        <v>7.66</v>
      </c>
      <c r="AW166" s="118"/>
      <c r="AX166" s="118"/>
      <c r="AY166" s="340"/>
      <c r="AZ166" s="124">
        <v>0.75</v>
      </c>
      <c r="BA166" s="608"/>
      <c r="BB166" s="360">
        <f t="shared" ref="BB166:BB229" si="179">2812.5/T166</f>
        <v>0.7795177383592018</v>
      </c>
      <c r="BC166" s="1516"/>
      <c r="BD166" s="1529">
        <v>2430</v>
      </c>
      <c r="BE166" s="1530">
        <f t="shared" si="172"/>
        <v>358.97727272727275</v>
      </c>
      <c r="BF166" s="1538">
        <f t="shared" si="152"/>
        <v>26.990772385509228</v>
      </c>
      <c r="BG166" s="1524"/>
      <c r="BH166" s="653">
        <f t="shared" ref="BH166:BH229" si="180">4687.5/T166</f>
        <v>1.2991962305986697</v>
      </c>
      <c r="BI166" s="353">
        <f t="shared" ref="BI166:BI229" si="181">3165/T166</f>
        <v>0.87721729490022171</v>
      </c>
      <c r="BJ166" s="123">
        <v>7.84</v>
      </c>
      <c r="BK166" s="118">
        <v>4040</v>
      </c>
      <c r="BL166" s="117">
        <v>24.2</v>
      </c>
      <c r="BM166" s="348">
        <f t="shared" si="153"/>
        <v>72.599999999999994</v>
      </c>
      <c r="BN166" s="117">
        <v>4.2</v>
      </c>
      <c r="BO166" s="117">
        <v>0.5</v>
      </c>
      <c r="BP166" s="117"/>
      <c r="BQ166" s="1220"/>
      <c r="BR166" s="131"/>
      <c r="BS166" s="131"/>
      <c r="BT166" s="131">
        <v>6</v>
      </c>
      <c r="BU166" s="132">
        <v>32</v>
      </c>
      <c r="BV166" s="364">
        <f t="shared" si="146"/>
        <v>10.040742793791573</v>
      </c>
      <c r="BW166" s="343">
        <f t="shared" si="115"/>
        <v>4.9797112650785333E-2</v>
      </c>
      <c r="BX166" s="340">
        <f t="shared" si="162"/>
        <v>4.9797112650785333E-2</v>
      </c>
      <c r="BY166" s="340">
        <f t="shared" si="156"/>
        <v>0.68421052631578949</v>
      </c>
      <c r="BZ166" s="1145">
        <f t="shared" si="157"/>
        <v>0.82034149962880476</v>
      </c>
      <c r="CA166" s="133">
        <v>5040</v>
      </c>
      <c r="CB166" s="191"/>
      <c r="CC166" s="193"/>
      <c r="CD166" s="353">
        <f t="shared" si="135"/>
        <v>0.73697339246119731</v>
      </c>
      <c r="CE166" s="108"/>
      <c r="CF166" s="364"/>
      <c r="CG166" s="134">
        <v>3320</v>
      </c>
      <c r="CH166" s="346">
        <f t="shared" si="149"/>
        <v>92.017738359201772</v>
      </c>
      <c r="CI166" s="117">
        <v>6</v>
      </c>
      <c r="CJ166" s="348">
        <f t="shared" si="136"/>
        <v>1.6629711751662972</v>
      </c>
      <c r="CK166" s="123">
        <v>7.37</v>
      </c>
      <c r="CL166" s="117">
        <v>21.8</v>
      </c>
      <c r="CM166" s="109">
        <v>7</v>
      </c>
      <c r="CN166" s="109">
        <v>4.21</v>
      </c>
      <c r="CO166" s="109">
        <v>16</v>
      </c>
      <c r="CP166" s="131">
        <f t="shared" si="154"/>
        <v>360.36959999999999</v>
      </c>
      <c r="CQ166" s="1145">
        <f t="shared" si="158"/>
        <v>9.9173553719008156E-2</v>
      </c>
      <c r="CR166" s="1372">
        <f t="shared" si="150"/>
        <v>3608</v>
      </c>
      <c r="CS166" s="353">
        <f t="shared" si="137"/>
        <v>5.6141906873614191</v>
      </c>
      <c r="CT166" s="135">
        <v>30</v>
      </c>
      <c r="CU166" s="135"/>
      <c r="CV166" s="340">
        <f t="shared" ref="CV166:CV221" si="182">CT166/80</f>
        <v>0.375</v>
      </c>
      <c r="CW166" s="135">
        <v>200</v>
      </c>
      <c r="CX166" s="348">
        <f t="shared" ref="CX166:CX221" si="183">CW166/CT166</f>
        <v>6.666666666666667</v>
      </c>
      <c r="CY166" s="334">
        <f t="shared" si="170"/>
        <v>199.55654101995563</v>
      </c>
      <c r="CZ166" s="123">
        <v>7.81</v>
      </c>
      <c r="DA166" s="117">
        <v>12.6</v>
      </c>
      <c r="DB166" s="340">
        <f t="shared" si="159"/>
        <v>0.42201834862385323</v>
      </c>
      <c r="DC166" s="109"/>
      <c r="DD166" s="610">
        <f t="shared" si="171"/>
        <v>6.8210466577780826</v>
      </c>
      <c r="DE166" s="353">
        <f t="shared" si="138"/>
        <v>8.3148558758314852</v>
      </c>
      <c r="DF166" s="842">
        <v>8.1300000000000008</v>
      </c>
      <c r="DG166" s="117">
        <v>8.5</v>
      </c>
      <c r="DH166" s="838">
        <f t="shared" si="145"/>
        <v>25.5</v>
      </c>
      <c r="DI166" s="338">
        <f t="shared" si="144"/>
        <v>0.32539682539682535</v>
      </c>
      <c r="DJ166" s="1158">
        <f t="shared" si="169"/>
        <v>0.61009174311926606</v>
      </c>
      <c r="DK166" s="1342">
        <f t="shared" si="160"/>
        <v>5.0014170681693138</v>
      </c>
      <c r="DL166" s="1292">
        <f t="shared" si="151"/>
        <v>0.49919999999999998</v>
      </c>
      <c r="DM166" s="1347"/>
      <c r="DN166" s="1350">
        <f t="shared" si="174"/>
        <v>49.889135254988908</v>
      </c>
      <c r="DO166" s="117">
        <v>8.3000000000000007</v>
      </c>
      <c r="DP166" s="1150">
        <f t="shared" ref="DP166:DP202" si="184">(DG166-DO166)/DG166</f>
        <v>2.3529411764705799E-2</v>
      </c>
      <c r="DQ166" s="133"/>
      <c r="DR166" s="134"/>
      <c r="DS166" s="770"/>
      <c r="DT166" s="137">
        <v>4017</v>
      </c>
      <c r="DU166" s="343">
        <v>7.23</v>
      </c>
      <c r="DV166" s="123">
        <v>8.11</v>
      </c>
      <c r="DW166" s="127">
        <v>3680</v>
      </c>
      <c r="DX166" s="117">
        <v>8.3000000000000007</v>
      </c>
      <c r="DY166" s="135">
        <v>25</v>
      </c>
      <c r="DZ166" s="671">
        <v>13</v>
      </c>
      <c r="EA166" s="632">
        <v>0.5</v>
      </c>
      <c r="EB166" s="665">
        <v>0.02</v>
      </c>
      <c r="EC166" s="1483"/>
      <c r="ED166" s="141">
        <v>4.5</v>
      </c>
      <c r="EE166" s="667">
        <v>3.5</v>
      </c>
      <c r="EF166" s="139">
        <v>0.2</v>
      </c>
      <c r="EG166" s="665">
        <v>0.02</v>
      </c>
      <c r="EH166" s="194">
        <v>5</v>
      </c>
      <c r="EI166" s="1118"/>
      <c r="EJ166" s="1118"/>
      <c r="EK166" s="142">
        <v>4</v>
      </c>
      <c r="EL166" s="353">
        <f t="shared" si="125"/>
        <v>11.378893126385806</v>
      </c>
      <c r="EM166" s="354">
        <f t="shared" si="163"/>
        <v>0.93838158871566446</v>
      </c>
      <c r="EN166" s="354">
        <f t="shared" si="116"/>
        <v>0.95</v>
      </c>
      <c r="EO166" s="355">
        <f t="shared" si="173"/>
        <v>0.95370370370370372</v>
      </c>
      <c r="EP166" s="339">
        <f t="shared" si="161"/>
        <v>0.66165413533834583</v>
      </c>
      <c r="EQ166" s="959"/>
    </row>
    <row r="167" spans="1:147" s="221" customFormat="1" ht="15" customHeight="1" x14ac:dyDescent="0.15">
      <c r="A167" s="105">
        <v>43991</v>
      </c>
      <c r="B167" s="335">
        <f>企业!B471</f>
        <v>3514</v>
      </c>
      <c r="C167" s="868">
        <v>6.72</v>
      </c>
      <c r="D167" s="652"/>
      <c r="E167" s="353"/>
      <c r="F167" s="928"/>
      <c r="G167" s="653"/>
      <c r="H167" s="192"/>
      <c r="I167" s="111"/>
      <c r="J167" s="144"/>
      <c r="K167" s="625"/>
      <c r="L167" s="328"/>
      <c r="M167" s="831"/>
      <c r="N167" s="826"/>
      <c r="O167" s="191"/>
      <c r="P167" s="392"/>
      <c r="Q167" s="191"/>
      <c r="R167" s="683">
        <v>4.7699999999999996</v>
      </c>
      <c r="S167" s="339">
        <f t="shared" si="113"/>
        <v>0.73384615384615381</v>
      </c>
      <c r="T167" s="759">
        <v>3514</v>
      </c>
      <c r="U167" s="111">
        <v>7.68</v>
      </c>
      <c r="V167" s="112">
        <v>3650</v>
      </c>
      <c r="W167" s="115">
        <v>56.3</v>
      </c>
      <c r="X167" s="109">
        <v>260</v>
      </c>
      <c r="Y167" s="809">
        <v>12.1</v>
      </c>
      <c r="Z167" s="1238"/>
      <c r="AA167" s="116">
        <v>15.3</v>
      </c>
      <c r="AB167" s="117">
        <v>1</v>
      </c>
      <c r="AC167" s="109">
        <v>87</v>
      </c>
      <c r="AD167" s="118"/>
      <c r="AE167" s="191">
        <v>64</v>
      </c>
      <c r="AF167" s="801">
        <v>4.68</v>
      </c>
      <c r="AG167" s="344">
        <f t="shared" si="127"/>
        <v>0.72</v>
      </c>
      <c r="AH167" s="344">
        <f t="shared" si="175"/>
        <v>0.23426666666666668</v>
      </c>
      <c r="AI167" s="741">
        <f t="shared" si="176"/>
        <v>0.12181866666666666</v>
      </c>
      <c r="AJ167" s="1140"/>
      <c r="AK167" s="138"/>
      <c r="AL167" s="122"/>
      <c r="AM167" s="122"/>
      <c r="AN167" s="219"/>
      <c r="AO167" s="353">
        <f t="shared" si="164"/>
        <v>4.0728514513375069</v>
      </c>
      <c r="AP167" s="138">
        <v>7.7</v>
      </c>
      <c r="AQ167" s="121">
        <v>11.6</v>
      </c>
      <c r="AR167" s="353">
        <f t="shared" si="177"/>
        <v>1.0671599317017644</v>
      </c>
      <c r="AS167" s="776"/>
      <c r="AT167" s="353">
        <f t="shared" si="178"/>
        <v>2.1343198634035287</v>
      </c>
      <c r="AU167" s="117">
        <v>29.6</v>
      </c>
      <c r="AV167" s="111">
        <v>7.87</v>
      </c>
      <c r="AW167" s="118">
        <v>3934</v>
      </c>
      <c r="AX167" s="118"/>
      <c r="AY167" s="340"/>
      <c r="AZ167" s="124">
        <v>0.72</v>
      </c>
      <c r="BA167" s="608">
        <f t="shared" si="117"/>
        <v>183.01982714794102</v>
      </c>
      <c r="BB167" s="360">
        <f t="shared" si="179"/>
        <v>0.80036994877632328</v>
      </c>
      <c r="BC167" s="1516"/>
      <c r="BD167" s="1529">
        <v>2594</v>
      </c>
      <c r="BE167" s="1530">
        <f t="shared" si="172"/>
        <v>393.45532157085944</v>
      </c>
      <c r="BF167" s="1538">
        <f t="shared" si="152"/>
        <v>25.716034089598654</v>
      </c>
      <c r="BG167" s="1524"/>
      <c r="BH167" s="653">
        <f t="shared" si="180"/>
        <v>1.3339499146272054</v>
      </c>
      <c r="BI167" s="353">
        <f t="shared" si="181"/>
        <v>0.90068298235628907</v>
      </c>
      <c r="BJ167" s="123">
        <v>7.9</v>
      </c>
      <c r="BK167" s="118">
        <v>3710</v>
      </c>
      <c r="BL167" s="117">
        <v>25.9</v>
      </c>
      <c r="BM167" s="348">
        <f t="shared" si="153"/>
        <v>77.699999999999989</v>
      </c>
      <c r="BN167" s="117">
        <v>4.0999999999999996</v>
      </c>
      <c r="BO167" s="117">
        <v>0.2</v>
      </c>
      <c r="BP167" s="117"/>
      <c r="BQ167" s="1220"/>
      <c r="BR167" s="131"/>
      <c r="BS167" s="131"/>
      <c r="BT167" s="131">
        <v>5</v>
      </c>
      <c r="BU167" s="132">
        <v>32</v>
      </c>
      <c r="BV167" s="364">
        <f t="shared" si="146"/>
        <v>10.309334092202617</v>
      </c>
      <c r="BW167" s="343">
        <f t="shared" si="115"/>
        <v>2.5219863637618356E-2</v>
      </c>
      <c r="BX167" s="340">
        <f t="shared" si="162"/>
        <v>2.5219863637618356E-2</v>
      </c>
      <c r="BY167" s="340">
        <f t="shared" si="156"/>
        <v>0.73202614379084974</v>
      </c>
      <c r="BZ167" s="1145">
        <f t="shared" si="157"/>
        <v>0.53996447602131437</v>
      </c>
      <c r="CA167" s="133">
        <v>5040</v>
      </c>
      <c r="CB167" s="191"/>
      <c r="CC167" s="193"/>
      <c r="CD167" s="353">
        <f t="shared" si="135"/>
        <v>0.75668753557199775</v>
      </c>
      <c r="CE167" s="108"/>
      <c r="CF167" s="364"/>
      <c r="CG167" s="134">
        <v>3320</v>
      </c>
      <c r="CH167" s="346">
        <f t="shared" si="149"/>
        <v>94.479225953329532</v>
      </c>
      <c r="CI167" s="117">
        <v>6</v>
      </c>
      <c r="CJ167" s="348">
        <f t="shared" si="136"/>
        <v>1.707455890722823</v>
      </c>
      <c r="CK167" s="123">
        <v>7.44</v>
      </c>
      <c r="CL167" s="117">
        <v>23.2</v>
      </c>
      <c r="CM167" s="109">
        <v>6</v>
      </c>
      <c r="CN167" s="109">
        <v>4</v>
      </c>
      <c r="CO167" s="109">
        <v>16</v>
      </c>
      <c r="CP167" s="131">
        <f t="shared" si="154"/>
        <v>362.94939999999997</v>
      </c>
      <c r="CQ167" s="1145">
        <f t="shared" si="158"/>
        <v>0.10424710424710426</v>
      </c>
      <c r="CR167" s="1372">
        <f t="shared" si="150"/>
        <v>3514</v>
      </c>
      <c r="CS167" s="353">
        <f t="shared" si="137"/>
        <v>5.7643710870802503</v>
      </c>
      <c r="CT167" s="135">
        <v>34</v>
      </c>
      <c r="CU167" s="135"/>
      <c r="CV167" s="340">
        <f t="shared" si="182"/>
        <v>0.42499999999999999</v>
      </c>
      <c r="CW167" s="135">
        <v>220</v>
      </c>
      <c r="CX167" s="348">
        <f t="shared" si="183"/>
        <v>6.4705882352941178</v>
      </c>
      <c r="CY167" s="334">
        <f t="shared" si="170"/>
        <v>232.21400113830393</v>
      </c>
      <c r="CZ167" s="123">
        <v>7.89</v>
      </c>
      <c r="DA167" s="117">
        <v>15.4</v>
      </c>
      <c r="DB167" s="340">
        <f t="shared" si="159"/>
        <v>0.33620689655172409</v>
      </c>
      <c r="DC167" s="109"/>
      <c r="DD167" s="610">
        <f t="shared" si="171"/>
        <v>9.3619577946421515</v>
      </c>
      <c r="DE167" s="353">
        <f t="shared" si="138"/>
        <v>8.537279453614115</v>
      </c>
      <c r="DF167" s="842">
        <v>8.14</v>
      </c>
      <c r="DG167" s="117">
        <v>11.1</v>
      </c>
      <c r="DH167" s="838">
        <f t="shared" si="145"/>
        <v>33.299999999999997</v>
      </c>
      <c r="DI167" s="338">
        <f t="shared" si="144"/>
        <v>0.27922077922077926</v>
      </c>
      <c r="DJ167" s="1158">
        <f t="shared" si="169"/>
        <v>0.52155172413793105</v>
      </c>
      <c r="DK167" s="1342">
        <f t="shared" si="160"/>
        <v>6.397079921165397</v>
      </c>
      <c r="DL167" s="1292">
        <f t="shared" si="151"/>
        <v>0.49919999999999998</v>
      </c>
      <c r="DM167" s="1347"/>
      <c r="DN167" s="1350">
        <f t="shared" si="174"/>
        <v>51.22367672168469</v>
      </c>
      <c r="DO167" s="117">
        <v>11.4</v>
      </c>
      <c r="DP167" s="1150">
        <f t="shared" si="184"/>
        <v>-2.7027027027027091E-2</v>
      </c>
      <c r="DQ167" s="133"/>
      <c r="DR167" s="134"/>
      <c r="DS167" s="770"/>
      <c r="DT167" s="137">
        <v>4994</v>
      </c>
      <c r="DU167" s="343">
        <v>7.19</v>
      </c>
      <c r="DV167" s="123">
        <v>8.18</v>
      </c>
      <c r="DW167" s="127">
        <v>3600</v>
      </c>
      <c r="DX167" s="117">
        <v>11.4</v>
      </c>
      <c r="DY167" s="135">
        <v>30.2</v>
      </c>
      <c r="DZ167" s="671">
        <v>16</v>
      </c>
      <c r="EA167" s="632">
        <v>0.1</v>
      </c>
      <c r="EB167" s="665">
        <v>0.02</v>
      </c>
      <c r="EC167" s="1483"/>
      <c r="ED167" s="141">
        <v>4.0999999999999996</v>
      </c>
      <c r="EE167" s="667">
        <v>3.3</v>
      </c>
      <c r="EF167" s="139">
        <v>0.2</v>
      </c>
      <c r="EG167" s="665">
        <v>0.02</v>
      </c>
      <c r="EH167" s="194">
        <v>3</v>
      </c>
      <c r="EI167" s="1118"/>
      <c r="EJ167" s="1118"/>
      <c r="EK167" s="142">
        <v>4</v>
      </c>
      <c r="EL167" s="353">
        <f t="shared" si="125"/>
        <v>11.682723733636879</v>
      </c>
      <c r="EM167" s="354">
        <f t="shared" si="163"/>
        <v>0.79751332149200715</v>
      </c>
      <c r="EN167" s="354">
        <f t="shared" si="116"/>
        <v>0.88384615384615384</v>
      </c>
      <c r="EO167" s="355">
        <f t="shared" si="173"/>
        <v>0.99173553719008267</v>
      </c>
      <c r="EP167" s="339">
        <f t="shared" si="161"/>
        <v>0.73202614379084974</v>
      </c>
      <c r="EQ167" s="959"/>
    </row>
    <row r="168" spans="1:147" s="221" customFormat="1" ht="15" customHeight="1" x14ac:dyDescent="0.15">
      <c r="A168" s="105">
        <v>43992</v>
      </c>
      <c r="B168" s="335">
        <f>企业!B472</f>
        <v>3901</v>
      </c>
      <c r="C168" s="868">
        <v>6.43</v>
      </c>
      <c r="D168" s="652"/>
      <c r="E168" s="353"/>
      <c r="F168" s="928"/>
      <c r="G168" s="653"/>
      <c r="H168" s="192"/>
      <c r="I168" s="111"/>
      <c r="J168" s="144"/>
      <c r="K168" s="625"/>
      <c r="L168" s="328"/>
      <c r="M168" s="831"/>
      <c r="N168" s="826"/>
      <c r="O168" s="191"/>
      <c r="P168" s="392"/>
      <c r="Q168" s="191"/>
      <c r="R168" s="683">
        <v>4.78</v>
      </c>
      <c r="S168" s="339">
        <f t="shared" si="113"/>
        <v>0.73538461538461541</v>
      </c>
      <c r="T168" s="759">
        <v>3901</v>
      </c>
      <c r="U168" s="111">
        <v>7.57</v>
      </c>
      <c r="V168" s="112">
        <v>3810</v>
      </c>
      <c r="W168" s="115">
        <v>71.3</v>
      </c>
      <c r="X168" s="109">
        <v>261</v>
      </c>
      <c r="Y168" s="809">
        <v>16.5</v>
      </c>
      <c r="Z168" s="1238">
        <v>2.9</v>
      </c>
      <c r="AA168" s="116">
        <v>19.899999999999999</v>
      </c>
      <c r="AB168" s="117">
        <v>0.8</v>
      </c>
      <c r="AC168" s="109">
        <v>137</v>
      </c>
      <c r="AD168" s="118"/>
      <c r="AE168" s="191">
        <v>64</v>
      </c>
      <c r="AF168" s="801">
        <v>4.25</v>
      </c>
      <c r="AG168" s="344">
        <f t="shared" si="127"/>
        <v>0.65384615384615385</v>
      </c>
      <c r="AH168" s="344">
        <f t="shared" si="175"/>
        <v>0.26006666666666667</v>
      </c>
      <c r="AI168" s="741">
        <f t="shared" si="176"/>
        <v>0.13575479999999998</v>
      </c>
      <c r="AJ168" s="1140"/>
      <c r="AK168" s="138"/>
      <c r="AL168" s="122"/>
      <c r="AM168" s="122"/>
      <c r="AN168" s="219"/>
      <c r="AO168" s="353">
        <f t="shared" si="164"/>
        <v>3.6688028710587028</v>
      </c>
      <c r="AP168" s="138">
        <v>7.84</v>
      </c>
      <c r="AQ168" s="121"/>
      <c r="AR168" s="353">
        <f t="shared" si="177"/>
        <v>0.96129197641630348</v>
      </c>
      <c r="AS168" s="776">
        <v>3</v>
      </c>
      <c r="AT168" s="353">
        <f t="shared" si="178"/>
        <v>1.922583952832607</v>
      </c>
      <c r="AU168" s="117">
        <v>29.7</v>
      </c>
      <c r="AV168" s="111">
        <v>7.82</v>
      </c>
      <c r="AW168" s="118"/>
      <c r="AX168" s="118"/>
      <c r="AY168" s="340"/>
      <c r="AZ168" s="124">
        <v>0.74</v>
      </c>
      <c r="BA168" s="608"/>
      <c r="BB168" s="360">
        <f t="shared" si="179"/>
        <v>0.72096898231222761</v>
      </c>
      <c r="BC168" s="1516"/>
      <c r="BD168" s="1529">
        <v>2543</v>
      </c>
      <c r="BE168" s="1530">
        <f t="shared" si="172"/>
        <v>347.45424250192258</v>
      </c>
      <c r="BF168" s="1538">
        <f t="shared" si="152"/>
        <v>17.460012186026262</v>
      </c>
      <c r="BG168" s="1524">
        <v>2.5</v>
      </c>
      <c r="BH168" s="653">
        <f t="shared" si="180"/>
        <v>1.2016149705203794</v>
      </c>
      <c r="BI168" s="353">
        <f t="shared" si="181"/>
        <v>0.81133042809536016</v>
      </c>
      <c r="BJ168" s="123">
        <v>7.84</v>
      </c>
      <c r="BK168" s="118">
        <v>3880</v>
      </c>
      <c r="BL168" s="117">
        <v>28.1</v>
      </c>
      <c r="BM168" s="348">
        <f t="shared" si="153"/>
        <v>84.300000000000011</v>
      </c>
      <c r="BN168" s="117">
        <v>4.5</v>
      </c>
      <c r="BO168" s="117">
        <v>0.2</v>
      </c>
      <c r="BP168" s="117">
        <v>2.2999999999999998</v>
      </c>
      <c r="BQ168" s="1220"/>
      <c r="BR168" s="131"/>
      <c r="BS168" s="131"/>
      <c r="BT168" s="131">
        <v>6</v>
      </c>
      <c r="BU168" s="132">
        <v>32</v>
      </c>
      <c r="BV168" s="364">
        <f t="shared" si="146"/>
        <v>9.2865931812355811</v>
      </c>
      <c r="BW168" s="343">
        <f t="shared" si="115"/>
        <v>2.8105032158334944E-2</v>
      </c>
      <c r="BX168" s="340">
        <f t="shared" si="162"/>
        <v>2.8105032158334944E-2</v>
      </c>
      <c r="BY168" s="340">
        <f t="shared" si="156"/>
        <v>0.77386934673366836</v>
      </c>
      <c r="BZ168" s="1145">
        <f t="shared" si="157"/>
        <v>0.60589060308555398</v>
      </c>
      <c r="CA168" s="133">
        <v>5040</v>
      </c>
      <c r="CB168" s="191"/>
      <c r="CC168" s="193"/>
      <c r="CD168" s="353">
        <f t="shared" si="135"/>
        <v>0.68162009741092022</v>
      </c>
      <c r="CE168" s="108"/>
      <c r="CF168" s="364"/>
      <c r="CG168" s="134">
        <v>3320</v>
      </c>
      <c r="CH168" s="346">
        <f t="shared" si="149"/>
        <v>85.106382978723403</v>
      </c>
      <c r="CI168" s="117">
        <v>6</v>
      </c>
      <c r="CJ168" s="348">
        <f t="shared" si="136"/>
        <v>1.5380671622660855</v>
      </c>
      <c r="CK168" s="123">
        <v>7.54</v>
      </c>
      <c r="CL168" s="117">
        <v>24.4</v>
      </c>
      <c r="CM168" s="109">
        <v>1</v>
      </c>
      <c r="CN168" s="109">
        <v>1.99</v>
      </c>
      <c r="CO168" s="109">
        <v>16</v>
      </c>
      <c r="CP168" s="131">
        <f t="shared" si="154"/>
        <v>400.80610000000001</v>
      </c>
      <c r="CQ168" s="1145">
        <f t="shared" si="158"/>
        <v>0.13167259786476881</v>
      </c>
      <c r="CR168" s="1372">
        <f t="shared" si="150"/>
        <v>3901</v>
      </c>
      <c r="CS168" s="353">
        <f t="shared" si="137"/>
        <v>5.1925147398103046</v>
      </c>
      <c r="CT168" s="135">
        <v>30</v>
      </c>
      <c r="CU168" s="135"/>
      <c r="CV168" s="340">
        <f t="shared" si="182"/>
        <v>0.375</v>
      </c>
      <c r="CW168" s="135">
        <v>200</v>
      </c>
      <c r="CX168" s="348">
        <f t="shared" si="183"/>
        <v>6.666666666666667</v>
      </c>
      <c r="CY168" s="334">
        <f t="shared" si="170"/>
        <v>184.5680594719303</v>
      </c>
      <c r="CZ168" s="123">
        <v>7.96</v>
      </c>
      <c r="DA168" s="117">
        <v>15</v>
      </c>
      <c r="DB168" s="340">
        <f t="shared" si="159"/>
        <v>0.38524590163934425</v>
      </c>
      <c r="DC168" s="109"/>
      <c r="DD168" s="610">
        <f t="shared" si="171"/>
        <v>6.1744968376799925</v>
      </c>
      <c r="DE168" s="353">
        <f t="shared" si="138"/>
        <v>7.6903358113304279</v>
      </c>
      <c r="DF168" s="842">
        <v>8.2200000000000006</v>
      </c>
      <c r="DG168" s="117">
        <v>11.6</v>
      </c>
      <c r="DH168" s="838">
        <f t="shared" si="145"/>
        <v>34.799999999999997</v>
      </c>
      <c r="DI168" s="338">
        <f t="shared" si="144"/>
        <v>0.22666666666666668</v>
      </c>
      <c r="DJ168" s="1158">
        <f t="shared" si="169"/>
        <v>0.52459016393442615</v>
      </c>
      <c r="DK168" s="1342">
        <f t="shared" si="160"/>
        <v>4.8064598820815183</v>
      </c>
      <c r="DL168" s="1292">
        <f t="shared" si="151"/>
        <v>0.49919999999999998</v>
      </c>
      <c r="DM168" s="1347"/>
      <c r="DN168" s="1350">
        <f t="shared" si="174"/>
        <v>46.142014867982574</v>
      </c>
      <c r="DO168" s="117">
        <v>11.6</v>
      </c>
      <c r="DP168" s="1150">
        <f t="shared" si="184"/>
        <v>0</v>
      </c>
      <c r="DQ168" s="133"/>
      <c r="DR168" s="134"/>
      <c r="DS168" s="770"/>
      <c r="DT168" s="137">
        <v>4534</v>
      </c>
      <c r="DU168" s="343">
        <v>7.26</v>
      </c>
      <c r="DV168" s="123">
        <v>8.23</v>
      </c>
      <c r="DW168" s="127">
        <v>3700</v>
      </c>
      <c r="DX168" s="117">
        <v>11.6</v>
      </c>
      <c r="DY168" s="135">
        <v>35</v>
      </c>
      <c r="DZ168" s="671">
        <v>13</v>
      </c>
      <c r="EA168" s="632">
        <v>0.1</v>
      </c>
      <c r="EB168" s="665">
        <v>0.02</v>
      </c>
      <c r="EC168" s="1483">
        <v>2.6</v>
      </c>
      <c r="ED168" s="141">
        <v>4.2</v>
      </c>
      <c r="EE168" s="667">
        <v>3.3</v>
      </c>
      <c r="EF168" s="139">
        <v>0.2</v>
      </c>
      <c r="EG168" s="665">
        <v>0.02</v>
      </c>
      <c r="EH168" s="194">
        <v>1</v>
      </c>
      <c r="EI168" s="1118"/>
      <c r="EJ168" s="1118"/>
      <c r="EK168" s="142">
        <v>4</v>
      </c>
      <c r="EL168" s="353">
        <f t="shared" si="125"/>
        <v>10.525798718277366</v>
      </c>
      <c r="EM168" s="354">
        <f t="shared" si="163"/>
        <v>0.83730715287517532</v>
      </c>
      <c r="EN168" s="354">
        <f t="shared" si="116"/>
        <v>0.86590038314176243</v>
      </c>
      <c r="EO168" s="355">
        <f t="shared" si="173"/>
        <v>0.9939393939393939</v>
      </c>
      <c r="EP168" s="339">
        <f t="shared" si="161"/>
        <v>0.78894472361809043</v>
      </c>
      <c r="EQ168" s="959"/>
    </row>
    <row r="169" spans="1:147" s="221" customFormat="1" ht="15" customHeight="1" x14ac:dyDescent="0.15">
      <c r="A169" s="105">
        <v>43993</v>
      </c>
      <c r="B169" s="335">
        <f>企业!B473</f>
        <v>4313</v>
      </c>
      <c r="C169" s="868">
        <v>6.78</v>
      </c>
      <c r="D169" s="652"/>
      <c r="E169" s="353"/>
      <c r="F169" s="928"/>
      <c r="G169" s="653"/>
      <c r="H169" s="192"/>
      <c r="I169" s="111"/>
      <c r="J169" s="144"/>
      <c r="K169" s="625"/>
      <c r="L169" s="328"/>
      <c r="M169" s="831"/>
      <c r="N169" s="826"/>
      <c r="O169" s="191"/>
      <c r="P169" s="392"/>
      <c r="Q169" s="191"/>
      <c r="R169" s="683">
        <v>4.7300000000000004</v>
      </c>
      <c r="S169" s="339">
        <f t="shared" si="113"/>
        <v>0.72769230769230775</v>
      </c>
      <c r="T169" s="759">
        <v>4313</v>
      </c>
      <c r="U169" s="111">
        <v>7.34</v>
      </c>
      <c r="V169" s="112">
        <v>3790</v>
      </c>
      <c r="W169" s="115">
        <v>106.2</v>
      </c>
      <c r="X169" s="109">
        <v>387</v>
      </c>
      <c r="Y169" s="809">
        <v>12.8</v>
      </c>
      <c r="Z169" s="1238"/>
      <c r="AA169" s="116">
        <v>15.5</v>
      </c>
      <c r="AB169" s="117">
        <v>0.92</v>
      </c>
      <c r="AC169" s="109">
        <v>100</v>
      </c>
      <c r="AD169" s="118"/>
      <c r="AE169" s="191">
        <v>64</v>
      </c>
      <c r="AF169" s="801">
        <v>4.67</v>
      </c>
      <c r="AG169" s="344">
        <f t="shared" si="127"/>
        <v>0.71846153846153848</v>
      </c>
      <c r="AH169" s="344">
        <f t="shared" si="175"/>
        <v>0.28753333333333331</v>
      </c>
      <c r="AI169" s="741">
        <f t="shared" si="176"/>
        <v>0.22255080000000002</v>
      </c>
      <c r="AJ169" s="1140"/>
      <c r="AK169" s="138"/>
      <c r="AL169" s="122"/>
      <c r="AM169" s="122"/>
      <c r="AN169" s="219"/>
      <c r="AO169" s="353">
        <f t="shared" si="164"/>
        <v>3.3183399026199862</v>
      </c>
      <c r="AP169" s="138">
        <v>7.86</v>
      </c>
      <c r="AQ169" s="121"/>
      <c r="AR169" s="353">
        <f t="shared" si="177"/>
        <v>0.86946440992348717</v>
      </c>
      <c r="AS169" s="776"/>
      <c r="AT169" s="353">
        <f t="shared" si="178"/>
        <v>1.7389288198469743</v>
      </c>
      <c r="AU169" s="117">
        <v>28.8</v>
      </c>
      <c r="AV169" s="111">
        <v>7.76</v>
      </c>
      <c r="AW169" s="118"/>
      <c r="AX169" s="118"/>
      <c r="AY169" s="340"/>
      <c r="AZ169" s="124">
        <v>0.75</v>
      </c>
      <c r="BA169" s="608"/>
      <c r="BB169" s="360">
        <f t="shared" si="179"/>
        <v>0.65209830744261532</v>
      </c>
      <c r="BC169" s="1516"/>
      <c r="BD169" s="1529">
        <v>2407</v>
      </c>
      <c r="BE169" s="1530">
        <f t="shared" si="172"/>
        <v>297.45675863667981</v>
      </c>
      <c r="BF169" s="1538">
        <f t="shared" si="152"/>
        <v>19.19075862172128</v>
      </c>
      <c r="BG169" s="1524"/>
      <c r="BH169" s="653">
        <f t="shared" si="180"/>
        <v>1.0868305124043589</v>
      </c>
      <c r="BI169" s="353">
        <f t="shared" si="181"/>
        <v>0.7338279619754231</v>
      </c>
      <c r="BJ169" s="123">
        <v>7.86</v>
      </c>
      <c r="BK169" s="118">
        <v>3850</v>
      </c>
      <c r="BL169" s="117">
        <v>28.5</v>
      </c>
      <c r="BM169" s="348">
        <f t="shared" si="153"/>
        <v>85.5</v>
      </c>
      <c r="BN169" s="117">
        <v>5.5</v>
      </c>
      <c r="BO169" s="117">
        <v>1.1000000000000001</v>
      </c>
      <c r="BP169" s="117"/>
      <c r="BQ169" s="1220"/>
      <c r="BR169" s="131"/>
      <c r="BS169" s="131"/>
      <c r="BT169" s="131">
        <v>4</v>
      </c>
      <c r="BU169" s="132">
        <v>32</v>
      </c>
      <c r="BV169" s="364">
        <f t="shared" si="146"/>
        <v>8.399489914212845</v>
      </c>
      <c r="BW169" s="343">
        <f t="shared" si="115"/>
        <v>4.6074226405719489E-2</v>
      </c>
      <c r="BX169" s="340">
        <f t="shared" si="162"/>
        <v>4.6074226405719489E-2</v>
      </c>
      <c r="BY169" s="340">
        <f t="shared" si="156"/>
        <v>0.64516129032258063</v>
      </c>
      <c r="BZ169" s="1145">
        <f t="shared" si="157"/>
        <v>0.73163841807909602</v>
      </c>
      <c r="CA169" s="133">
        <v>5040</v>
      </c>
      <c r="CB169" s="191"/>
      <c r="CC169" s="193"/>
      <c r="CD169" s="353">
        <f t="shared" si="135"/>
        <v>0.61650823092974727</v>
      </c>
      <c r="CE169" s="108"/>
      <c r="CF169" s="364"/>
      <c r="CG169" s="134">
        <v>3320</v>
      </c>
      <c r="CH169" s="346">
        <f t="shared" si="149"/>
        <v>76.976582425226056</v>
      </c>
      <c r="CI169" s="117">
        <v>6</v>
      </c>
      <c r="CJ169" s="348">
        <f t="shared" si="136"/>
        <v>1.3911430558775795</v>
      </c>
      <c r="CK169" s="123">
        <v>7.5</v>
      </c>
      <c r="CL169" s="117">
        <v>24.9</v>
      </c>
      <c r="CM169" s="109">
        <v>2</v>
      </c>
      <c r="CN169" s="109">
        <v>1.9</v>
      </c>
      <c r="CO169" s="109">
        <v>16</v>
      </c>
      <c r="CP169" s="131">
        <f t="shared" si="154"/>
        <v>393.20640000000003</v>
      </c>
      <c r="CQ169" s="1145">
        <f t="shared" si="158"/>
        <v>0.12631578947368427</v>
      </c>
      <c r="CR169" s="1372">
        <f t="shared" si="150"/>
        <v>4313</v>
      </c>
      <c r="CS169" s="353">
        <f t="shared" si="137"/>
        <v>4.6964989566427082</v>
      </c>
      <c r="CT169" s="135">
        <v>30</v>
      </c>
      <c r="CU169" s="135"/>
      <c r="CV169" s="340">
        <f t="shared" si="182"/>
        <v>0.375</v>
      </c>
      <c r="CW169" s="135">
        <v>200</v>
      </c>
      <c r="CX169" s="348">
        <f t="shared" si="183"/>
        <v>6.666666666666667</v>
      </c>
      <c r="CY169" s="334">
        <f t="shared" si="170"/>
        <v>166.93716670530952</v>
      </c>
      <c r="CZ169" s="123">
        <v>7.91</v>
      </c>
      <c r="DA169" s="117">
        <v>16.2</v>
      </c>
      <c r="DB169" s="340">
        <f t="shared" si="159"/>
        <v>0.3493975903614458</v>
      </c>
      <c r="DC169" s="109"/>
      <c r="DD169" s="610">
        <f t="shared" si="171"/>
        <v>6.0340188934182581</v>
      </c>
      <c r="DE169" s="353">
        <f t="shared" si="138"/>
        <v>6.9557152793878974</v>
      </c>
      <c r="DF169" s="842">
        <v>8.1999999999999993</v>
      </c>
      <c r="DG169" s="117">
        <v>12</v>
      </c>
      <c r="DH169" s="838">
        <f t="shared" si="145"/>
        <v>36</v>
      </c>
      <c r="DI169" s="338">
        <f t="shared" si="144"/>
        <v>0.25925925925925919</v>
      </c>
      <c r="DJ169" s="1158">
        <f t="shared" si="169"/>
        <v>0.51807228915662651</v>
      </c>
      <c r="DK169" s="1342">
        <f t="shared" si="160"/>
        <v>4.313621878690169</v>
      </c>
      <c r="DL169" s="1292">
        <f t="shared" si="151"/>
        <v>0.49919999999999998</v>
      </c>
      <c r="DM169" s="1347"/>
      <c r="DN169" s="1350">
        <f t="shared" si="174"/>
        <v>41.734291676327381</v>
      </c>
      <c r="DO169" s="117">
        <v>10.9</v>
      </c>
      <c r="DP169" s="1150">
        <f t="shared" si="184"/>
        <v>9.1666666666666632E-2</v>
      </c>
      <c r="DQ169" s="133"/>
      <c r="DR169" s="134"/>
      <c r="DS169" s="770"/>
      <c r="DT169" s="137">
        <v>4062</v>
      </c>
      <c r="DU169" s="343">
        <v>7.24</v>
      </c>
      <c r="DV169" s="123">
        <v>8.27</v>
      </c>
      <c r="DW169" s="127">
        <v>3750</v>
      </c>
      <c r="DX169" s="117">
        <v>10.9</v>
      </c>
      <c r="DY169" s="135">
        <v>33</v>
      </c>
      <c r="DZ169" s="671">
        <v>20</v>
      </c>
      <c r="EA169" s="632">
        <v>0.2</v>
      </c>
      <c r="EB169" s="665">
        <v>0.02</v>
      </c>
      <c r="EC169" s="1483"/>
      <c r="ED169" s="141">
        <v>4.5</v>
      </c>
      <c r="EE169" s="667">
        <v>3.4</v>
      </c>
      <c r="EF169" s="139">
        <v>0.25</v>
      </c>
      <c r="EG169" s="665">
        <v>0.02</v>
      </c>
      <c r="EH169" s="194">
        <v>1</v>
      </c>
      <c r="EI169" s="1118"/>
      <c r="EJ169" s="1118"/>
      <c r="EK169" s="142">
        <v>4</v>
      </c>
      <c r="EL169" s="353">
        <f t="shared" si="125"/>
        <v>9.5223070716438691</v>
      </c>
      <c r="EM169" s="354">
        <f t="shared" si="163"/>
        <v>0.89736346516007537</v>
      </c>
      <c r="EN169" s="354">
        <f t="shared" si="116"/>
        <v>0.9147286821705426</v>
      </c>
      <c r="EO169" s="355">
        <f t="shared" si="173"/>
        <v>0.984375</v>
      </c>
      <c r="EP169" s="339">
        <f t="shared" si="161"/>
        <v>0.70967741935483875</v>
      </c>
      <c r="EQ169" s="959"/>
    </row>
    <row r="170" spans="1:147" s="221" customFormat="1" ht="15" customHeight="1" x14ac:dyDescent="0.15">
      <c r="A170" s="105">
        <v>43994</v>
      </c>
      <c r="B170" s="335">
        <f>企业!B474</f>
        <v>4239</v>
      </c>
      <c r="C170" s="868">
        <v>6.83</v>
      </c>
      <c r="D170" s="652">
        <v>149</v>
      </c>
      <c r="E170" s="353">
        <v>12.9</v>
      </c>
      <c r="F170" s="928">
        <v>15</v>
      </c>
      <c r="G170" s="653"/>
      <c r="H170" s="192"/>
      <c r="I170" s="111"/>
      <c r="J170" s="144"/>
      <c r="K170" s="625"/>
      <c r="L170" s="328"/>
      <c r="M170" s="831"/>
      <c r="N170" s="826"/>
      <c r="O170" s="191"/>
      <c r="P170" s="392"/>
      <c r="Q170" s="191"/>
      <c r="R170" s="683">
        <v>4.72</v>
      </c>
      <c r="S170" s="339">
        <f t="shared" si="113"/>
        <v>0.72615384615384615</v>
      </c>
      <c r="T170" s="759">
        <v>4239</v>
      </c>
      <c r="U170" s="111">
        <v>7.32</v>
      </c>
      <c r="V170" s="112">
        <v>3790</v>
      </c>
      <c r="W170" s="115">
        <v>112</v>
      </c>
      <c r="X170" s="109">
        <v>416</v>
      </c>
      <c r="Y170" s="809">
        <v>21.9</v>
      </c>
      <c r="Z170" s="1238">
        <v>3.4</v>
      </c>
      <c r="AA170" s="116">
        <v>26.4</v>
      </c>
      <c r="AB170" s="117">
        <v>0.95</v>
      </c>
      <c r="AC170" s="109">
        <v>121</v>
      </c>
      <c r="AD170" s="118"/>
      <c r="AE170" s="191">
        <v>64</v>
      </c>
      <c r="AF170" s="801">
        <v>4.26</v>
      </c>
      <c r="AG170" s="344">
        <f t="shared" si="127"/>
        <v>0.65538461538461534</v>
      </c>
      <c r="AH170" s="344">
        <f t="shared" si="175"/>
        <v>0.28260000000000002</v>
      </c>
      <c r="AI170" s="741">
        <f t="shared" si="176"/>
        <v>0.2351232</v>
      </c>
      <c r="AJ170" s="1140"/>
      <c r="AK170" s="138"/>
      <c r="AL170" s="122"/>
      <c r="AM170" s="122"/>
      <c r="AN170" s="219"/>
      <c r="AO170" s="353">
        <f t="shared" si="164"/>
        <v>3.3762679877329558</v>
      </c>
      <c r="AP170" s="138">
        <v>7.94</v>
      </c>
      <c r="AQ170" s="121"/>
      <c r="AR170" s="353">
        <f t="shared" si="177"/>
        <v>0.88464260438782727</v>
      </c>
      <c r="AS170" s="776">
        <v>2</v>
      </c>
      <c r="AT170" s="353">
        <f t="shared" si="178"/>
        <v>1.7692852087756545</v>
      </c>
      <c r="AU170" s="117">
        <v>29.8</v>
      </c>
      <c r="AV170" s="111">
        <v>7.77</v>
      </c>
      <c r="AW170" s="118"/>
      <c r="AX170" s="118"/>
      <c r="AY170" s="340"/>
      <c r="AZ170" s="124">
        <v>0.76</v>
      </c>
      <c r="BA170" s="608"/>
      <c r="BB170" s="360">
        <f t="shared" si="179"/>
        <v>0.66348195329087045</v>
      </c>
      <c r="BC170" s="1516"/>
      <c r="BD170" s="1529">
        <v>2744</v>
      </c>
      <c r="BE170" s="1530">
        <f t="shared" si="172"/>
        <v>345.02288275536682</v>
      </c>
      <c r="BF170" s="1538">
        <f t="shared" si="152"/>
        <v>13.069048589218442</v>
      </c>
      <c r="BG170" s="1524">
        <v>1.9</v>
      </c>
      <c r="BH170" s="653">
        <f t="shared" si="180"/>
        <v>1.1058032554847841</v>
      </c>
      <c r="BI170" s="353">
        <f t="shared" si="181"/>
        <v>0.74663835810332624</v>
      </c>
      <c r="BJ170" s="123">
        <v>7.86</v>
      </c>
      <c r="BK170" s="118">
        <v>3910</v>
      </c>
      <c r="BL170" s="117">
        <v>26.1</v>
      </c>
      <c r="BM170" s="348">
        <f t="shared" si="153"/>
        <v>78.300000000000011</v>
      </c>
      <c r="BN170" s="117">
        <v>5.9</v>
      </c>
      <c r="BO170" s="117">
        <v>0.5</v>
      </c>
      <c r="BP170" s="117">
        <v>2.2000000000000002</v>
      </c>
      <c r="BQ170" s="1220"/>
      <c r="BR170" s="131"/>
      <c r="BS170" s="131"/>
      <c r="BT170" s="131">
        <v>4</v>
      </c>
      <c r="BU170" s="132">
        <v>32</v>
      </c>
      <c r="BV170" s="364">
        <f t="shared" si="146"/>
        <v>8.5461193677754181</v>
      </c>
      <c r="BW170" s="343">
        <f t="shared" si="115"/>
        <v>4.8677064068236402E-2</v>
      </c>
      <c r="BX170" s="340">
        <f t="shared" si="162"/>
        <v>4.8677064068236402E-2</v>
      </c>
      <c r="BY170" s="340">
        <f t="shared" si="156"/>
        <v>0.77651515151515149</v>
      </c>
      <c r="BZ170" s="1145">
        <f t="shared" si="157"/>
        <v>0.76696428571428577</v>
      </c>
      <c r="CA170" s="133">
        <v>5040</v>
      </c>
      <c r="CB170" s="191"/>
      <c r="CC170" s="193"/>
      <c r="CD170" s="353">
        <f t="shared" si="135"/>
        <v>0.62727058268459546</v>
      </c>
      <c r="CE170" s="108"/>
      <c r="CF170" s="364"/>
      <c r="CG170" s="134">
        <v>3320</v>
      </c>
      <c r="CH170" s="346">
        <f t="shared" si="149"/>
        <v>78.320358575135643</v>
      </c>
      <c r="CI170" s="117">
        <v>6</v>
      </c>
      <c r="CJ170" s="348">
        <f t="shared" si="136"/>
        <v>1.4154281670205238</v>
      </c>
      <c r="CK170" s="123">
        <v>7.56</v>
      </c>
      <c r="CL170" s="117">
        <v>24.7</v>
      </c>
      <c r="CM170" s="109">
        <v>4</v>
      </c>
      <c r="CN170" s="109">
        <v>2.7</v>
      </c>
      <c r="CO170" s="109">
        <v>16</v>
      </c>
      <c r="CP170" s="131">
        <f t="shared" si="154"/>
        <v>355.80379999999997</v>
      </c>
      <c r="CQ170" s="1145">
        <f t="shared" si="158"/>
        <v>5.3639846743295139E-2</v>
      </c>
      <c r="CR170" s="1372">
        <f t="shared" si="150"/>
        <v>4239</v>
      </c>
      <c r="CS170" s="353">
        <f t="shared" si="137"/>
        <v>4.7784854918612885</v>
      </c>
      <c r="CT170" s="135">
        <v>30</v>
      </c>
      <c r="CU170" s="135"/>
      <c r="CV170" s="340">
        <f t="shared" si="182"/>
        <v>0.375</v>
      </c>
      <c r="CW170" s="135">
        <v>200</v>
      </c>
      <c r="CX170" s="348">
        <f t="shared" si="183"/>
        <v>6.666666666666667</v>
      </c>
      <c r="CY170" s="334">
        <f t="shared" si="170"/>
        <v>169.85138004246284</v>
      </c>
      <c r="CZ170" s="123">
        <v>7.9</v>
      </c>
      <c r="DA170" s="117">
        <v>17.2</v>
      </c>
      <c r="DB170" s="340">
        <f t="shared" si="159"/>
        <v>0.30364372469635631</v>
      </c>
      <c r="DC170" s="109"/>
      <c r="DD170" s="610">
        <f t="shared" si="171"/>
        <v>7.1216511548202437</v>
      </c>
      <c r="DE170" s="353">
        <f t="shared" si="138"/>
        <v>7.0771408351026182</v>
      </c>
      <c r="DF170" s="842">
        <v>8.1199999999999992</v>
      </c>
      <c r="DG170" s="117">
        <v>12.1</v>
      </c>
      <c r="DH170" s="838">
        <f t="shared" si="145"/>
        <v>36.299999999999997</v>
      </c>
      <c r="DI170" s="338">
        <f t="shared" si="144"/>
        <v>0.29651162790697672</v>
      </c>
      <c r="DJ170" s="1158">
        <f t="shared" si="169"/>
        <v>0.51012145748987847</v>
      </c>
      <c r="DK170" s="1342">
        <f t="shared" si="160"/>
        <v>4.493422752446107</v>
      </c>
      <c r="DL170" s="1292">
        <f t="shared" si="151"/>
        <v>0.49919999999999998</v>
      </c>
      <c r="DM170" s="1347"/>
      <c r="DN170" s="1350">
        <f t="shared" si="174"/>
        <v>42.462845010615709</v>
      </c>
      <c r="DO170" s="117">
        <v>12.3</v>
      </c>
      <c r="DP170" s="1150">
        <f t="shared" si="184"/>
        <v>-1.6528925619834798E-2</v>
      </c>
      <c r="DQ170" s="133"/>
      <c r="DR170" s="134"/>
      <c r="DS170" s="770"/>
      <c r="DT170" s="137">
        <v>5351</v>
      </c>
      <c r="DU170" s="343">
        <v>7.18</v>
      </c>
      <c r="DV170" s="123">
        <v>8.19</v>
      </c>
      <c r="DW170" s="127">
        <v>3540</v>
      </c>
      <c r="DX170" s="117">
        <v>12.3</v>
      </c>
      <c r="DY170" s="135">
        <v>37.1</v>
      </c>
      <c r="DZ170" s="671">
        <v>17</v>
      </c>
      <c r="EA170" s="632">
        <v>0.5</v>
      </c>
      <c r="EB170" s="665">
        <v>0.02</v>
      </c>
      <c r="EC170" s="1483">
        <v>2.8</v>
      </c>
      <c r="ED170" s="141">
        <v>4.3</v>
      </c>
      <c r="EE170" s="667">
        <v>3.3</v>
      </c>
      <c r="EF170" s="139">
        <v>0.23</v>
      </c>
      <c r="EG170" s="665">
        <v>0.02</v>
      </c>
      <c r="EH170" s="194">
        <v>2</v>
      </c>
      <c r="EI170" s="1118"/>
      <c r="EJ170" s="1118"/>
      <c r="EK170" s="142">
        <v>4</v>
      </c>
      <c r="EL170" s="353">
        <f t="shared" si="125"/>
        <v>9.6881743807501763</v>
      </c>
      <c r="EM170" s="354">
        <f t="shared" si="163"/>
        <v>0.89017857142857137</v>
      </c>
      <c r="EN170" s="354">
        <f t="shared" si="116"/>
        <v>0.91081730769230773</v>
      </c>
      <c r="EO170" s="355">
        <f t="shared" si="173"/>
        <v>0.97716894977168944</v>
      </c>
      <c r="EP170" s="339">
        <f t="shared" si="161"/>
        <v>0.83712121212121215</v>
      </c>
      <c r="EQ170" s="959"/>
    </row>
    <row r="171" spans="1:147" s="221" customFormat="1" ht="15" customHeight="1" x14ac:dyDescent="0.15">
      <c r="A171" s="105">
        <v>43995</v>
      </c>
      <c r="B171" s="335">
        <f>企业!B475</f>
        <v>3442</v>
      </c>
      <c r="C171" s="868">
        <v>6.75</v>
      </c>
      <c r="D171" s="652">
        <v>166</v>
      </c>
      <c r="E171" s="353">
        <v>8.5</v>
      </c>
      <c r="F171" s="928">
        <v>15.5</v>
      </c>
      <c r="G171" s="653"/>
      <c r="H171" s="192"/>
      <c r="I171" s="111"/>
      <c r="J171" s="144"/>
      <c r="K171" s="625"/>
      <c r="L171" s="328"/>
      <c r="M171" s="831"/>
      <c r="N171" s="826"/>
      <c r="O171" s="191"/>
      <c r="P171" s="392"/>
      <c r="Q171" s="191"/>
      <c r="R171" s="683">
        <v>4.68</v>
      </c>
      <c r="S171" s="339">
        <f t="shared" ref="S171:S234" si="185">R171/6.5</f>
        <v>0.72</v>
      </c>
      <c r="T171" s="759">
        <v>3442</v>
      </c>
      <c r="U171" s="111">
        <v>7.82</v>
      </c>
      <c r="V171" s="112">
        <v>3540</v>
      </c>
      <c r="W171" s="115">
        <v>58.3</v>
      </c>
      <c r="X171" s="109">
        <v>220</v>
      </c>
      <c r="Y171" s="809">
        <v>15.3</v>
      </c>
      <c r="Z171" s="1238"/>
      <c r="AA171" s="116">
        <v>19.8</v>
      </c>
      <c r="AB171" s="117">
        <v>1.1000000000000001</v>
      </c>
      <c r="AC171" s="109">
        <v>87</v>
      </c>
      <c r="AD171" s="118"/>
      <c r="AE171" s="191">
        <v>80</v>
      </c>
      <c r="AF171" s="801">
        <v>4.97</v>
      </c>
      <c r="AG171" s="344">
        <f t="shared" si="127"/>
        <v>0.76461538461538459</v>
      </c>
      <c r="AH171" s="344">
        <f t="shared" si="175"/>
        <v>0.22946666666666668</v>
      </c>
      <c r="AI171" s="741">
        <f t="shared" si="176"/>
        <v>0.10096533333333334</v>
      </c>
      <c r="AJ171" s="1140"/>
      <c r="AK171" s="138"/>
      <c r="AL171" s="122"/>
      <c r="AM171" s="122"/>
      <c r="AN171" s="219"/>
      <c r="AO171" s="353">
        <f t="shared" si="164"/>
        <v>4.1580476467170246</v>
      </c>
      <c r="AP171" s="138">
        <v>7.78</v>
      </c>
      <c r="AQ171" s="121">
        <v>31.7</v>
      </c>
      <c r="AR171" s="353">
        <f t="shared" si="177"/>
        <v>1.0894828588030214</v>
      </c>
      <c r="AS171" s="776"/>
      <c r="AT171" s="353">
        <f t="shared" si="178"/>
        <v>2.1789657176060429</v>
      </c>
      <c r="AU171" s="117">
        <v>30.2</v>
      </c>
      <c r="AV171" s="111">
        <v>7.63</v>
      </c>
      <c r="AW171" s="118">
        <v>4229</v>
      </c>
      <c r="AX171" s="118"/>
      <c r="AY171" s="340"/>
      <c r="AZ171" s="124">
        <v>0.7</v>
      </c>
      <c r="BA171" s="608">
        <f t="shared" si="117"/>
        <v>165.52376448332939</v>
      </c>
      <c r="BB171" s="360">
        <f t="shared" si="179"/>
        <v>0.81711214410226607</v>
      </c>
      <c r="BC171" s="1516"/>
      <c r="BD171" s="1529">
        <v>2094</v>
      </c>
      <c r="BE171" s="1530">
        <f t="shared" si="172"/>
        <v>324.25973271353865</v>
      </c>
      <c r="BF171" s="1538">
        <f t="shared" si="152"/>
        <v>16.376754177451446</v>
      </c>
      <c r="BG171" s="1524"/>
      <c r="BH171" s="653">
        <f t="shared" si="180"/>
        <v>1.3618535735037769</v>
      </c>
      <c r="BI171" s="353">
        <f t="shared" si="181"/>
        <v>0.91952353282975019</v>
      </c>
      <c r="BJ171" s="123">
        <v>7.77</v>
      </c>
      <c r="BK171" s="118">
        <v>3880</v>
      </c>
      <c r="BL171" s="117">
        <v>27.8</v>
      </c>
      <c r="BM171" s="348">
        <f t="shared" si="153"/>
        <v>83.4</v>
      </c>
      <c r="BN171" s="117">
        <v>8.3000000000000007</v>
      </c>
      <c r="BO171" s="117">
        <v>5</v>
      </c>
      <c r="BP171" s="117"/>
      <c r="BQ171" s="1220"/>
      <c r="BR171" s="131"/>
      <c r="BS171" s="131"/>
      <c r="BT171" s="131">
        <v>2</v>
      </c>
      <c r="BU171" s="132">
        <v>32</v>
      </c>
      <c r="BV171" s="364">
        <f t="shared" si="146"/>
        <v>10.524985473561884</v>
      </c>
      <c r="BW171" s="343">
        <f t="shared" si="115"/>
        <v>2.0902641676097934E-2</v>
      </c>
      <c r="BX171" s="340">
        <f t="shared" si="162"/>
        <v>2.0902641676097934E-2</v>
      </c>
      <c r="BY171" s="340">
        <f t="shared" si="156"/>
        <v>0.58080808080808077</v>
      </c>
      <c r="BZ171" s="1145">
        <f t="shared" si="157"/>
        <v>0.52315608919382495</v>
      </c>
      <c r="CA171" s="133">
        <v>5040</v>
      </c>
      <c r="CB171" s="191"/>
      <c r="CC171" s="193"/>
      <c r="CD171" s="353">
        <f t="shared" si="135"/>
        <v>0.77251597908192915</v>
      </c>
      <c r="CE171" s="108"/>
      <c r="CF171" s="364"/>
      <c r="CG171" s="134">
        <v>3528</v>
      </c>
      <c r="CH171" s="346">
        <f t="shared" si="149"/>
        <v>102.49854735618827</v>
      </c>
      <c r="CI171" s="117">
        <v>6</v>
      </c>
      <c r="CJ171" s="348">
        <f t="shared" si="136"/>
        <v>1.7431725740848345</v>
      </c>
      <c r="CK171" s="123">
        <v>7.58</v>
      </c>
      <c r="CL171" s="117">
        <v>24.4</v>
      </c>
      <c r="CM171" s="109">
        <v>3</v>
      </c>
      <c r="CN171" s="109">
        <v>2.0699999999999998</v>
      </c>
      <c r="CO171" s="109">
        <v>16</v>
      </c>
      <c r="CP171" s="131">
        <f t="shared" si="154"/>
        <v>390.46640000000002</v>
      </c>
      <c r="CQ171" s="1145">
        <f t="shared" si="158"/>
        <v>0.12230215827338142</v>
      </c>
      <c r="CR171" s="1372">
        <f t="shared" si="150"/>
        <v>3442</v>
      </c>
      <c r="CS171" s="353">
        <f t="shared" si="137"/>
        <v>5.8849506101104012</v>
      </c>
      <c r="CT171" s="135">
        <v>40</v>
      </c>
      <c r="CU171" s="135"/>
      <c r="CV171" s="340">
        <f t="shared" si="182"/>
        <v>0.5</v>
      </c>
      <c r="CW171" s="135">
        <v>260</v>
      </c>
      <c r="CX171" s="348">
        <f t="shared" si="183"/>
        <v>6.5</v>
      </c>
      <c r="CY171" s="334">
        <f t="shared" si="170"/>
        <v>278.90761185357354</v>
      </c>
      <c r="CZ171" s="123">
        <v>7.88</v>
      </c>
      <c r="DA171" s="117">
        <v>18.3</v>
      </c>
      <c r="DB171" s="340">
        <f t="shared" si="159"/>
        <v>0.24999999999999992</v>
      </c>
      <c r="DC171" s="109"/>
      <c r="DD171" s="610">
        <f t="shared" si="171"/>
        <v>14.378163308257223</v>
      </c>
      <c r="DE171" s="353">
        <f t="shared" si="138"/>
        <v>8.7158628704241714</v>
      </c>
      <c r="DF171" s="842">
        <v>8.06</v>
      </c>
      <c r="DG171" s="117">
        <v>11.4</v>
      </c>
      <c r="DH171" s="838">
        <f t="shared" si="145"/>
        <v>34.200000000000003</v>
      </c>
      <c r="DI171" s="338">
        <f t="shared" si="144"/>
        <v>0.37704918032786883</v>
      </c>
      <c r="DJ171" s="1158">
        <f t="shared" si="169"/>
        <v>0.53278688524590168</v>
      </c>
      <c r="DK171" s="1342">
        <f t="shared" si="160"/>
        <v>7.1514772270147065</v>
      </c>
      <c r="DL171" s="1292">
        <f t="shared" si="151"/>
        <v>0.49919999999999998</v>
      </c>
      <c r="DM171" s="1347"/>
      <c r="DN171" s="1350">
        <f t="shared" si="174"/>
        <v>52.295177222545036</v>
      </c>
      <c r="DO171" s="117">
        <v>11.4</v>
      </c>
      <c r="DP171" s="1150">
        <f t="shared" si="184"/>
        <v>0</v>
      </c>
      <c r="DQ171" s="133"/>
      <c r="DR171" s="134"/>
      <c r="DS171" s="770"/>
      <c r="DT171" s="137">
        <v>5468</v>
      </c>
      <c r="DU171" s="343">
        <v>7.26</v>
      </c>
      <c r="DV171" s="123">
        <v>8.08</v>
      </c>
      <c r="DW171" s="127">
        <v>3680</v>
      </c>
      <c r="DX171" s="117">
        <v>11.4</v>
      </c>
      <c r="DY171" s="135">
        <v>35</v>
      </c>
      <c r="DZ171" s="671">
        <v>26</v>
      </c>
      <c r="EA171" s="632">
        <v>0.1</v>
      </c>
      <c r="EB171" s="665">
        <v>0.02</v>
      </c>
      <c r="EC171" s="1483"/>
      <c r="ED171" s="141">
        <v>4.8</v>
      </c>
      <c r="EE171" s="667">
        <v>3.7</v>
      </c>
      <c r="EF171" s="139">
        <v>0.25</v>
      </c>
      <c r="EG171" s="665">
        <v>0.02</v>
      </c>
      <c r="EH171" s="194">
        <v>2</v>
      </c>
      <c r="EI171" s="1118"/>
      <c r="EJ171" s="1118"/>
      <c r="EK171" s="142">
        <v>4</v>
      </c>
      <c r="EL171" s="353">
        <f t="shared" si="125"/>
        <v>11.926668680999418</v>
      </c>
      <c r="EM171" s="354">
        <f t="shared" si="163"/>
        <v>0.804459691252144</v>
      </c>
      <c r="EN171" s="354">
        <f t="shared" si="116"/>
        <v>0.84090909090909094</v>
      </c>
      <c r="EO171" s="355">
        <f t="shared" si="173"/>
        <v>0.99346405228758172</v>
      </c>
      <c r="EP171" s="339">
        <f t="shared" si="161"/>
        <v>0.75757575757575757</v>
      </c>
      <c r="EQ171" s="959"/>
    </row>
    <row r="172" spans="1:147" s="188" customFormat="1" ht="15" customHeight="1" x14ac:dyDescent="0.15">
      <c r="A172" s="146">
        <v>43996</v>
      </c>
      <c r="B172" s="147">
        <f>企业!B476</f>
        <v>3395</v>
      </c>
      <c r="C172" s="869">
        <v>6.8</v>
      </c>
      <c r="D172" s="149">
        <v>157</v>
      </c>
      <c r="E172" s="150">
        <v>6.8</v>
      </c>
      <c r="F172" s="929">
        <v>13</v>
      </c>
      <c r="G172" s="651"/>
      <c r="H172" s="152"/>
      <c r="I172" s="153"/>
      <c r="J172" s="154"/>
      <c r="K172" s="626"/>
      <c r="L172" s="155"/>
      <c r="M172" s="832"/>
      <c r="N172" s="827"/>
      <c r="O172" s="156"/>
      <c r="P172" s="393"/>
      <c r="Q172" s="156"/>
      <c r="R172" s="684">
        <v>4.7</v>
      </c>
      <c r="S172" s="169">
        <f t="shared" si="185"/>
        <v>0.72307692307692306</v>
      </c>
      <c r="T172" s="760">
        <v>3395</v>
      </c>
      <c r="U172" s="153">
        <v>7.91</v>
      </c>
      <c r="V172" s="158">
        <v>3430</v>
      </c>
      <c r="W172" s="159">
        <v>47.5</v>
      </c>
      <c r="X172" s="151">
        <v>196</v>
      </c>
      <c r="Y172" s="811">
        <v>14</v>
      </c>
      <c r="Z172" s="1239"/>
      <c r="AA172" s="160">
        <v>16.3</v>
      </c>
      <c r="AB172" s="161">
        <v>1</v>
      </c>
      <c r="AC172" s="151">
        <v>82</v>
      </c>
      <c r="AD172" s="162"/>
      <c r="AE172" s="156">
        <v>80</v>
      </c>
      <c r="AF172" s="802">
        <v>3.84</v>
      </c>
      <c r="AG172" s="327">
        <f t="shared" si="127"/>
        <v>0.59076923076923071</v>
      </c>
      <c r="AH172" s="327">
        <f t="shared" si="175"/>
        <v>0.22633333333333333</v>
      </c>
      <c r="AI172" s="660">
        <f t="shared" si="176"/>
        <v>8.8722666666666658E-2</v>
      </c>
      <c r="AJ172" s="1141"/>
      <c r="AK172" s="148"/>
      <c r="AL172" s="167"/>
      <c r="AM172" s="167"/>
      <c r="AN172" s="165"/>
      <c r="AO172" s="150">
        <f t="shared" si="164"/>
        <v>4.2156111929307807</v>
      </c>
      <c r="AP172" s="148">
        <v>7.76</v>
      </c>
      <c r="AQ172" s="166"/>
      <c r="AR172" s="150">
        <f t="shared" si="177"/>
        <v>1.1045655375552283</v>
      </c>
      <c r="AS172" s="778">
        <v>2.8</v>
      </c>
      <c r="AT172" s="150">
        <f t="shared" si="178"/>
        <v>2.2091310751104567</v>
      </c>
      <c r="AU172" s="161">
        <v>30.2</v>
      </c>
      <c r="AV172" s="153">
        <v>7.57</v>
      </c>
      <c r="AW172" s="162">
        <v>4013</v>
      </c>
      <c r="AX172" s="162"/>
      <c r="AY172" s="170"/>
      <c r="AZ172" s="170">
        <v>0.7</v>
      </c>
      <c r="BA172" s="175">
        <f t="shared" si="117"/>
        <v>174.433092449539</v>
      </c>
      <c r="BB172" s="172">
        <f t="shared" si="179"/>
        <v>0.82842415316642126</v>
      </c>
      <c r="BC172" s="1517"/>
      <c r="BD172" s="827">
        <v>1480</v>
      </c>
      <c r="BE172" s="1530">
        <f t="shared" si="172"/>
        <v>232.35346097201767</v>
      </c>
      <c r="BF172" s="1538">
        <f t="shared" si="152"/>
        <v>14.2548135565655</v>
      </c>
      <c r="BG172" s="651">
        <v>3</v>
      </c>
      <c r="BH172" s="651">
        <f t="shared" si="180"/>
        <v>1.3807069219440353</v>
      </c>
      <c r="BI172" s="150">
        <f t="shared" si="181"/>
        <v>0.93225331369661268</v>
      </c>
      <c r="BJ172" s="168">
        <v>7.72</v>
      </c>
      <c r="BK172" s="162">
        <v>3720</v>
      </c>
      <c r="BL172" s="161">
        <v>28.4</v>
      </c>
      <c r="BM172" s="161">
        <f t="shared" si="153"/>
        <v>85.199999999999989</v>
      </c>
      <c r="BN172" s="161">
        <v>9.6999999999999993</v>
      </c>
      <c r="BO172" s="161">
        <v>5.9</v>
      </c>
      <c r="BP172" s="161"/>
      <c r="BQ172" s="1221"/>
      <c r="BR172" s="174"/>
      <c r="BS172" s="174"/>
      <c r="BT172" s="174">
        <v>5</v>
      </c>
      <c r="BU172" s="175">
        <v>32</v>
      </c>
      <c r="BV172" s="248">
        <f t="shared" si="146"/>
        <v>10.670692194403536</v>
      </c>
      <c r="BW172" s="168">
        <f t="shared" si="115"/>
        <v>1.8368068015568496E-2</v>
      </c>
      <c r="BX172" s="170">
        <f t="shared" si="162"/>
        <v>1.8368068015568496E-2</v>
      </c>
      <c r="BY172" s="170">
        <f t="shared" si="156"/>
        <v>0.4049079754601228</v>
      </c>
      <c r="BZ172" s="1146">
        <f t="shared" si="157"/>
        <v>0.40210526315789474</v>
      </c>
      <c r="CA172" s="177">
        <v>5040</v>
      </c>
      <c r="CB172" s="156"/>
      <c r="CC172" s="171"/>
      <c r="CD172" s="150">
        <f t="shared" si="135"/>
        <v>0.78321060382916052</v>
      </c>
      <c r="CE172" s="150"/>
      <c r="CF172" s="248"/>
      <c r="CG172" s="178">
        <v>2906</v>
      </c>
      <c r="CH172" s="390">
        <f t="shared" si="149"/>
        <v>85.596465390279818</v>
      </c>
      <c r="CI172" s="161">
        <v>6</v>
      </c>
      <c r="CJ172" s="161">
        <f t="shared" si="136"/>
        <v>1.7673048600883652</v>
      </c>
      <c r="CK172" s="168">
        <v>7.43</v>
      </c>
      <c r="CL172" s="161">
        <v>26.3</v>
      </c>
      <c r="CM172" s="151">
        <v>2</v>
      </c>
      <c r="CN172" s="151">
        <v>1</v>
      </c>
      <c r="CO172" s="151">
        <v>16</v>
      </c>
      <c r="CP172" s="131">
        <f t="shared" si="154"/>
        <v>328.17349999999993</v>
      </c>
      <c r="CQ172" s="1146">
        <f t="shared" si="158"/>
        <v>7.3943661971830887E-2</v>
      </c>
      <c r="CR172" s="1372">
        <f t="shared" si="150"/>
        <v>3395</v>
      </c>
      <c r="CS172" s="150">
        <f t="shared" si="137"/>
        <v>5.9664212076583212</v>
      </c>
      <c r="CT172" s="180">
        <v>37</v>
      </c>
      <c r="CU172" s="180"/>
      <c r="CV172" s="170">
        <f t="shared" si="182"/>
        <v>0.46250000000000002</v>
      </c>
      <c r="CW172" s="180">
        <v>250</v>
      </c>
      <c r="CX172" s="161">
        <f t="shared" si="183"/>
        <v>6.756756756756757</v>
      </c>
      <c r="CY172" s="151">
        <f t="shared" si="170"/>
        <v>261.56111929307804</v>
      </c>
      <c r="CZ172" s="168">
        <v>7.74</v>
      </c>
      <c r="DA172" s="161">
        <v>14.7</v>
      </c>
      <c r="DB172" s="170">
        <f t="shared" si="159"/>
        <v>0.44106463878327001</v>
      </c>
      <c r="DC172" s="151"/>
      <c r="DD172" s="181">
        <f t="shared" si="171"/>
        <v>7.0906831298275312</v>
      </c>
      <c r="DE172" s="150">
        <f t="shared" si="138"/>
        <v>8.8365243004418268</v>
      </c>
      <c r="DF172" s="843">
        <v>8.0299999999999994</v>
      </c>
      <c r="DG172" s="161">
        <v>12.1</v>
      </c>
      <c r="DH172" s="838">
        <f t="shared" si="145"/>
        <v>36.299999999999997</v>
      </c>
      <c r="DI172" s="338">
        <f t="shared" si="144"/>
        <v>0.1768707482993197</v>
      </c>
      <c r="DJ172" s="1156">
        <f t="shared" si="169"/>
        <v>0.53992395437262353</v>
      </c>
      <c r="DK172" s="1343">
        <f t="shared" si="160"/>
        <v>6.1399323777717845</v>
      </c>
      <c r="DL172" s="1293">
        <f t="shared" si="151"/>
        <v>0.49919999999999998</v>
      </c>
      <c r="DM172" s="1293"/>
      <c r="DN172" s="178">
        <f t="shared" si="174"/>
        <v>53.019145802650954</v>
      </c>
      <c r="DO172" s="161">
        <v>10.5</v>
      </c>
      <c r="DP172" s="187">
        <f t="shared" si="184"/>
        <v>0.13223140495867766</v>
      </c>
      <c r="DQ172" s="177"/>
      <c r="DR172" s="178"/>
      <c r="DS172" s="756"/>
      <c r="DT172" s="157">
        <v>4767</v>
      </c>
      <c r="DU172" s="168">
        <v>7.8</v>
      </c>
      <c r="DV172" s="168">
        <v>8.0500000000000007</v>
      </c>
      <c r="DW172" s="173">
        <v>3530</v>
      </c>
      <c r="DX172" s="161">
        <v>10.5</v>
      </c>
      <c r="DY172" s="180">
        <v>31</v>
      </c>
      <c r="DZ172" s="698">
        <v>25</v>
      </c>
      <c r="EA172" s="633">
        <v>0.1</v>
      </c>
      <c r="EB172" s="182">
        <v>0.02</v>
      </c>
      <c r="EC172" s="1484"/>
      <c r="ED172" s="184">
        <v>5.9</v>
      </c>
      <c r="EE172" s="184">
        <v>4.2</v>
      </c>
      <c r="EF172" s="182">
        <v>0.2</v>
      </c>
      <c r="EG172" s="182">
        <v>0.02</v>
      </c>
      <c r="EH172" s="183">
        <v>1</v>
      </c>
      <c r="EI172" s="1119"/>
      <c r="EJ172" s="1119"/>
      <c r="EK172" s="185">
        <v>4</v>
      </c>
      <c r="EL172" s="150">
        <f t="shared" si="125"/>
        <v>12.091492194403536</v>
      </c>
      <c r="EM172" s="186">
        <f t="shared" si="163"/>
        <v>0.77894736842105261</v>
      </c>
      <c r="EN172" s="186">
        <f t="shared" si="116"/>
        <v>0.84183673469387754</v>
      </c>
      <c r="EO172" s="187">
        <f t="shared" si="173"/>
        <v>0.99285714285714288</v>
      </c>
      <c r="EP172" s="169">
        <f t="shared" si="161"/>
        <v>0.6380368098159509</v>
      </c>
      <c r="EQ172" s="1300"/>
    </row>
    <row r="173" spans="1:147" s="143" customFormat="1" ht="15" customHeight="1" x14ac:dyDescent="0.15">
      <c r="A173" s="105">
        <v>43997</v>
      </c>
      <c r="B173" s="335">
        <f>企业!B477</f>
        <v>3636</v>
      </c>
      <c r="C173" s="868">
        <v>6.7</v>
      </c>
      <c r="D173" s="652">
        <v>106</v>
      </c>
      <c r="E173" s="353">
        <v>10.9</v>
      </c>
      <c r="F173" s="928">
        <v>17.8</v>
      </c>
      <c r="G173" s="653"/>
      <c r="H173" s="136"/>
      <c r="I173" s="111"/>
      <c r="J173" s="144"/>
      <c r="K173" s="625"/>
      <c r="L173" s="113"/>
      <c r="M173" s="831"/>
      <c r="N173" s="826"/>
      <c r="O173" s="114"/>
      <c r="P173" s="392"/>
      <c r="Q173" s="114"/>
      <c r="R173" s="683">
        <v>4.6900000000000004</v>
      </c>
      <c r="S173" s="339">
        <f t="shared" si="185"/>
        <v>0.72153846153846157</v>
      </c>
      <c r="T173" s="759">
        <v>3636</v>
      </c>
      <c r="U173" s="111">
        <v>7.89</v>
      </c>
      <c r="V173" s="112">
        <v>4120</v>
      </c>
      <c r="W173" s="115">
        <v>48</v>
      </c>
      <c r="X173" s="109">
        <v>182.7</v>
      </c>
      <c r="Y173" s="809">
        <v>13.2</v>
      </c>
      <c r="Z173" s="1238"/>
      <c r="AA173" s="116">
        <v>15.6</v>
      </c>
      <c r="AB173" s="117">
        <v>1.5</v>
      </c>
      <c r="AC173" s="109">
        <v>107</v>
      </c>
      <c r="AD173" s="118">
        <v>984</v>
      </c>
      <c r="AE173" s="114">
        <v>80</v>
      </c>
      <c r="AF173" s="801">
        <v>4.5599999999999996</v>
      </c>
      <c r="AG173" s="344">
        <f t="shared" si="127"/>
        <v>0.70153846153846144</v>
      </c>
      <c r="AH173" s="344">
        <f t="shared" si="175"/>
        <v>0.2424</v>
      </c>
      <c r="AI173" s="741">
        <f t="shared" si="176"/>
        <v>8.8572959999999992E-2</v>
      </c>
      <c r="AJ173" s="1140"/>
      <c r="AK173" s="138"/>
      <c r="AL173" s="122"/>
      <c r="AM173" s="122"/>
      <c r="AN173" s="120"/>
      <c r="AO173" s="353">
        <f t="shared" si="164"/>
        <v>3.9361936193619362</v>
      </c>
      <c r="AP173" s="138">
        <v>7.81</v>
      </c>
      <c r="AQ173" s="121"/>
      <c r="AR173" s="353">
        <f t="shared" si="177"/>
        <v>1.0313531353135315</v>
      </c>
      <c r="AS173" s="776"/>
      <c r="AT173" s="353">
        <f t="shared" si="178"/>
        <v>2.0627062706270629</v>
      </c>
      <c r="AU173" s="117">
        <v>30.5</v>
      </c>
      <c r="AV173" s="111">
        <v>7.57</v>
      </c>
      <c r="AW173" s="118"/>
      <c r="AX173" s="118"/>
      <c r="AY173" s="340"/>
      <c r="AZ173" s="124">
        <v>0.71</v>
      </c>
      <c r="BA173" s="608"/>
      <c r="BB173" s="360">
        <f t="shared" si="179"/>
        <v>0.77351485148514854</v>
      </c>
      <c r="BC173" s="1516"/>
      <c r="BD173" s="1529">
        <v>1872</v>
      </c>
      <c r="BE173" s="1530">
        <f t="shared" si="172"/>
        <v>274.41584158415844</v>
      </c>
      <c r="BF173" s="1538">
        <f t="shared" si="152"/>
        <v>17.590759075907592</v>
      </c>
      <c r="BG173" s="1524"/>
      <c r="BH173" s="653">
        <f t="shared" si="180"/>
        <v>1.2891914191419143</v>
      </c>
      <c r="BI173" s="353">
        <f t="shared" si="181"/>
        <v>0.87046204620462042</v>
      </c>
      <c r="BJ173" s="123">
        <v>7.76</v>
      </c>
      <c r="BK173" s="118">
        <v>3800</v>
      </c>
      <c r="BL173" s="117">
        <v>28.3</v>
      </c>
      <c r="BM173" s="348">
        <f t="shared" si="153"/>
        <v>84.9</v>
      </c>
      <c r="BN173" s="117">
        <v>11</v>
      </c>
      <c r="BO173" s="117">
        <v>5.3</v>
      </c>
      <c r="BP173" s="117"/>
      <c r="BQ173" s="1220"/>
      <c r="BR173" s="131"/>
      <c r="BS173" s="131"/>
      <c r="BT173" s="131">
        <v>4</v>
      </c>
      <c r="BU173" s="132">
        <v>32</v>
      </c>
      <c r="BV173" s="364">
        <f t="shared" si="146"/>
        <v>9.9634213421342128</v>
      </c>
      <c r="BW173" s="343">
        <f t="shared" si="115"/>
        <v>1.8337074557650372E-2</v>
      </c>
      <c r="BX173" s="340">
        <f t="shared" si="162"/>
        <v>1.8337074557650372E-2</v>
      </c>
      <c r="BY173" s="340">
        <f t="shared" si="156"/>
        <v>0.29487179487179482</v>
      </c>
      <c r="BZ173" s="1145">
        <f t="shared" si="157"/>
        <v>0.41041666666666665</v>
      </c>
      <c r="CA173" s="133">
        <v>5040</v>
      </c>
      <c r="CB173" s="114"/>
      <c r="CC173" s="126"/>
      <c r="CD173" s="353">
        <f t="shared" si="135"/>
        <v>0.73129812981298126</v>
      </c>
      <c r="CE173" s="108"/>
      <c r="CF173" s="364"/>
      <c r="CG173" s="134">
        <v>2906</v>
      </c>
      <c r="CH173" s="346">
        <f t="shared" si="149"/>
        <v>79.922992299229918</v>
      </c>
      <c r="CI173" s="117">
        <v>6</v>
      </c>
      <c r="CJ173" s="348">
        <f t="shared" si="136"/>
        <v>1.6501650165016502</v>
      </c>
      <c r="CK173" s="123">
        <v>7.6</v>
      </c>
      <c r="CL173" s="117">
        <v>27.4</v>
      </c>
      <c r="CM173" s="109">
        <v>2</v>
      </c>
      <c r="CN173" s="109">
        <v>1</v>
      </c>
      <c r="CO173" s="109">
        <v>16</v>
      </c>
      <c r="CP173" s="131">
        <f t="shared" si="154"/>
        <v>313.68919999999997</v>
      </c>
      <c r="CQ173" s="1145">
        <f t="shared" si="158"/>
        <v>3.1802120141342871E-2</v>
      </c>
      <c r="CR173" s="1372">
        <f t="shared" si="150"/>
        <v>3636</v>
      </c>
      <c r="CS173" s="353">
        <f t="shared" si="137"/>
        <v>5.5709570957095709</v>
      </c>
      <c r="CT173" s="135">
        <v>37</v>
      </c>
      <c r="CU173" s="135"/>
      <c r="CV173" s="340">
        <f t="shared" si="182"/>
        <v>0.46250000000000002</v>
      </c>
      <c r="CW173" s="135">
        <v>250</v>
      </c>
      <c r="CX173" s="348">
        <f t="shared" si="183"/>
        <v>6.756756756756757</v>
      </c>
      <c r="CY173" s="334">
        <f t="shared" si="170"/>
        <v>244.22442244224422</v>
      </c>
      <c r="CZ173" s="123">
        <v>7.74</v>
      </c>
      <c r="DA173" s="117">
        <v>12.7</v>
      </c>
      <c r="DB173" s="340">
        <f t="shared" si="159"/>
        <v>0.53649635036496346</v>
      </c>
      <c r="DC173" s="109"/>
      <c r="DD173" s="610">
        <f t="shared" si="171"/>
        <v>5.2244988328893216</v>
      </c>
      <c r="DE173" s="353">
        <f t="shared" si="138"/>
        <v>8.2508250825082516</v>
      </c>
      <c r="DF173" s="842">
        <v>7.92</v>
      </c>
      <c r="DG173" s="117">
        <v>10.199999999999999</v>
      </c>
      <c r="DH173" s="838">
        <f t="shared" si="145"/>
        <v>30.599999999999998</v>
      </c>
      <c r="DI173" s="338">
        <f t="shared" si="144"/>
        <v>0.19685039370078738</v>
      </c>
      <c r="DJ173" s="1155">
        <f t="shared" si="169"/>
        <v>0.62773722627737227</v>
      </c>
      <c r="DK173" s="1342">
        <f t="shared" si="160"/>
        <v>4.7330314426791515</v>
      </c>
      <c r="DL173" s="1292">
        <f t="shared" si="151"/>
        <v>0.49919999999999998</v>
      </c>
      <c r="DM173" s="1347"/>
      <c r="DN173" s="1350">
        <f t="shared" si="174"/>
        <v>49.504950495049506</v>
      </c>
      <c r="DO173" s="117">
        <v>10.5</v>
      </c>
      <c r="DP173" s="1150">
        <f t="shared" si="184"/>
        <v>-2.9411764705882425E-2</v>
      </c>
      <c r="DQ173" s="133"/>
      <c r="DR173" s="134"/>
      <c r="DS173" s="770"/>
      <c r="DT173" s="137">
        <v>4549</v>
      </c>
      <c r="DU173" s="343">
        <v>7.75</v>
      </c>
      <c r="DV173" s="123">
        <v>8.0299999999999994</v>
      </c>
      <c r="DW173" s="127">
        <v>3550</v>
      </c>
      <c r="DX173" s="117">
        <v>10.5</v>
      </c>
      <c r="DY173" s="135">
        <v>31</v>
      </c>
      <c r="DZ173" s="671">
        <v>22</v>
      </c>
      <c r="EA173" s="632">
        <v>0.3</v>
      </c>
      <c r="EB173" s="665">
        <v>0.05</v>
      </c>
      <c r="EC173" s="1483"/>
      <c r="ED173" s="141">
        <v>6.5</v>
      </c>
      <c r="EE173" s="669">
        <v>4.5</v>
      </c>
      <c r="EF173" s="139">
        <v>0.2</v>
      </c>
      <c r="EG173" s="665">
        <v>0.02</v>
      </c>
      <c r="EH173" s="140">
        <v>1</v>
      </c>
      <c r="EI173" s="1118"/>
      <c r="EJ173" s="1118"/>
      <c r="EK173" s="142">
        <v>4</v>
      </c>
      <c r="EL173" s="353">
        <f t="shared" si="125"/>
        <v>11.291427062706269</v>
      </c>
      <c r="EM173" s="354">
        <f t="shared" si="163"/>
        <v>0.78125</v>
      </c>
      <c r="EN173" s="354">
        <f t="shared" si="116"/>
        <v>0.83032293377120958</v>
      </c>
      <c r="EO173" s="355">
        <f t="shared" si="173"/>
        <v>0.97727272727272729</v>
      </c>
      <c r="EP173" s="339">
        <f t="shared" si="161"/>
        <v>0.58333333333333326</v>
      </c>
      <c r="EQ173" s="1227"/>
    </row>
    <row r="174" spans="1:147" s="143" customFormat="1" ht="15" customHeight="1" x14ac:dyDescent="0.15">
      <c r="A174" s="105">
        <v>43998</v>
      </c>
      <c r="B174" s="335">
        <f>企业!B478</f>
        <v>3517</v>
      </c>
      <c r="C174" s="868">
        <v>6.7</v>
      </c>
      <c r="D174" s="652">
        <v>114</v>
      </c>
      <c r="E174" s="353">
        <v>6.7</v>
      </c>
      <c r="F174" s="928">
        <v>14.4</v>
      </c>
      <c r="G174" s="653"/>
      <c r="H174" s="136"/>
      <c r="I174" s="111"/>
      <c r="J174" s="144"/>
      <c r="K174" s="625"/>
      <c r="L174" s="113"/>
      <c r="M174" s="831"/>
      <c r="N174" s="826"/>
      <c r="O174" s="114"/>
      <c r="P174" s="392"/>
      <c r="Q174" s="114"/>
      <c r="R174" s="683">
        <v>4.6900000000000004</v>
      </c>
      <c r="S174" s="339">
        <f t="shared" si="185"/>
        <v>0.72153846153846157</v>
      </c>
      <c r="T174" s="759">
        <v>3517</v>
      </c>
      <c r="U174" s="111">
        <v>7.9</v>
      </c>
      <c r="V174" s="112">
        <v>3670</v>
      </c>
      <c r="W174" s="115">
        <v>51.2</v>
      </c>
      <c r="X174" s="109">
        <v>195</v>
      </c>
      <c r="Y174" s="809">
        <v>13.6</v>
      </c>
      <c r="Z174" s="1238"/>
      <c r="AA174" s="116">
        <v>20.8</v>
      </c>
      <c r="AB174" s="117">
        <v>1.3</v>
      </c>
      <c r="AC174" s="109">
        <v>101</v>
      </c>
      <c r="AD174" s="118"/>
      <c r="AE174" s="114">
        <v>80</v>
      </c>
      <c r="AF174" s="801">
        <v>4.42</v>
      </c>
      <c r="AG174" s="344">
        <f t="shared" si="127"/>
        <v>0.67999999999999994</v>
      </c>
      <c r="AH174" s="344">
        <f t="shared" si="175"/>
        <v>0.23446666666666666</v>
      </c>
      <c r="AI174" s="741">
        <f t="shared" si="176"/>
        <v>9.1442000000000009E-2</v>
      </c>
      <c r="AJ174" s="1140"/>
      <c r="AK174" s="138"/>
      <c r="AL174" s="122"/>
      <c r="AM174" s="122"/>
      <c r="AN174" s="120"/>
      <c r="AO174" s="353">
        <f t="shared" si="164"/>
        <v>4.069377310207563</v>
      </c>
      <c r="AP174" s="138">
        <v>7.92</v>
      </c>
      <c r="AQ174" s="121">
        <v>29.1</v>
      </c>
      <c r="AR174" s="353">
        <f t="shared" si="177"/>
        <v>1.0662496445834517</v>
      </c>
      <c r="AS174" s="776"/>
      <c r="AT174" s="353">
        <f t="shared" si="178"/>
        <v>2.1324992891669035</v>
      </c>
      <c r="AU174" s="117">
        <v>31.3</v>
      </c>
      <c r="AV174" s="111">
        <v>7.67</v>
      </c>
      <c r="AW174" s="118">
        <v>4131</v>
      </c>
      <c r="AX174" s="118">
        <v>2506</v>
      </c>
      <c r="AY174" s="340">
        <f t="shared" ref="AY174:AY203" si="186">AX174/AW174</f>
        <v>0.6066327765674171</v>
      </c>
      <c r="AZ174" s="124">
        <v>0.7</v>
      </c>
      <c r="BA174" s="608">
        <f t="shared" si="117"/>
        <v>169.45049624788186</v>
      </c>
      <c r="BB174" s="360">
        <f t="shared" si="179"/>
        <v>0.79968723343758885</v>
      </c>
      <c r="BC174" s="1516"/>
      <c r="BD174" s="1529">
        <v>2347</v>
      </c>
      <c r="BE174" s="1530">
        <f t="shared" si="172"/>
        <v>355.68694910435028</v>
      </c>
      <c r="BF174" s="1538">
        <f t="shared" si="152"/>
        <v>17.1003340915553</v>
      </c>
      <c r="BG174" s="1524"/>
      <c r="BH174" s="653">
        <f t="shared" si="180"/>
        <v>1.3328120557293148</v>
      </c>
      <c r="BI174" s="353">
        <f t="shared" si="181"/>
        <v>0.89991470002843332</v>
      </c>
      <c r="BJ174" s="123">
        <v>7.77</v>
      </c>
      <c r="BK174" s="118">
        <v>3570</v>
      </c>
      <c r="BL174" s="117">
        <v>27.9</v>
      </c>
      <c r="BM174" s="348">
        <f t="shared" si="153"/>
        <v>83.699999999999989</v>
      </c>
      <c r="BN174" s="117">
        <v>11.1</v>
      </c>
      <c r="BO174" s="117">
        <v>0.3</v>
      </c>
      <c r="BP174" s="117"/>
      <c r="BQ174" s="1220"/>
      <c r="BR174" s="131"/>
      <c r="BS174" s="131"/>
      <c r="BT174" s="131">
        <v>1</v>
      </c>
      <c r="BU174" s="132">
        <v>32</v>
      </c>
      <c r="BV174" s="364">
        <f t="shared" si="146"/>
        <v>10.300540233153257</v>
      </c>
      <c r="BW174" s="343">
        <f t="shared" ref="BW174:BW237" si="187">X174/1000/BV174</f>
        <v>1.8931045904987991E-2</v>
      </c>
      <c r="BX174" s="340">
        <f t="shared" si="162"/>
        <v>1.8931045904987991E-2</v>
      </c>
      <c r="BY174" s="340">
        <f t="shared" si="156"/>
        <v>0.46634615384615385</v>
      </c>
      <c r="BZ174" s="1145">
        <f t="shared" si="157"/>
        <v>0.45507812500000011</v>
      </c>
      <c r="CA174" s="133">
        <v>5040</v>
      </c>
      <c r="CB174" s="114"/>
      <c r="CC174" s="126"/>
      <c r="CD174" s="353">
        <f t="shared" si="135"/>
        <v>0.75604208131930628</v>
      </c>
      <c r="CE174" s="108"/>
      <c r="CF174" s="364"/>
      <c r="CG174" s="134">
        <v>2283</v>
      </c>
      <c r="CH174" s="346">
        <f t="shared" si="149"/>
        <v>64.913278362240547</v>
      </c>
      <c r="CI174" s="117">
        <v>6</v>
      </c>
      <c r="CJ174" s="348">
        <f t="shared" si="136"/>
        <v>1.7059994313335229</v>
      </c>
      <c r="CK174" s="123">
        <v>7.41</v>
      </c>
      <c r="CL174" s="117">
        <v>25.5</v>
      </c>
      <c r="CM174" s="109">
        <v>3</v>
      </c>
      <c r="CN174" s="109">
        <v>2.7</v>
      </c>
      <c r="CO174" s="109">
        <v>16</v>
      </c>
      <c r="CP174" s="131">
        <f t="shared" si="154"/>
        <v>252.58839999999998</v>
      </c>
      <c r="CQ174" s="1145">
        <f t="shared" si="158"/>
        <v>8.602150537634401E-2</v>
      </c>
      <c r="CR174" s="1372">
        <f t="shared" si="150"/>
        <v>3517</v>
      </c>
      <c r="CS174" s="353">
        <f t="shared" si="137"/>
        <v>5.7594540801819729</v>
      </c>
      <c r="CT174" s="135">
        <v>37</v>
      </c>
      <c r="CU174" s="135"/>
      <c r="CV174" s="340">
        <f t="shared" si="182"/>
        <v>0.46250000000000002</v>
      </c>
      <c r="CW174" s="135">
        <v>250</v>
      </c>
      <c r="CX174" s="348">
        <f t="shared" si="183"/>
        <v>6.756756756756757</v>
      </c>
      <c r="CY174" s="334">
        <f t="shared" si="170"/>
        <v>252.48791583736141</v>
      </c>
      <c r="CZ174" s="123">
        <v>7.76</v>
      </c>
      <c r="DA174" s="117">
        <v>13.3</v>
      </c>
      <c r="DB174" s="340">
        <f t="shared" si="159"/>
        <v>0.47843137254901957</v>
      </c>
      <c r="DC174" s="109"/>
      <c r="DD174" s="610">
        <f t="shared" si="171"/>
        <v>6.5080914485349366</v>
      </c>
      <c r="DE174" s="353">
        <f t="shared" si="138"/>
        <v>8.5299971566676138</v>
      </c>
      <c r="DF174" s="842">
        <v>8</v>
      </c>
      <c r="DG174" s="117">
        <v>8</v>
      </c>
      <c r="DH174" s="838">
        <f t="shared" si="145"/>
        <v>24</v>
      </c>
      <c r="DI174" s="338">
        <f t="shared" si="144"/>
        <v>0.39849624060150379</v>
      </c>
      <c r="DJ174" s="1155">
        <f t="shared" si="169"/>
        <v>0.68627450980392157</v>
      </c>
      <c r="DK174" s="1342">
        <f t="shared" si="160"/>
        <v>4.8092936349973607</v>
      </c>
      <c r="DL174" s="1292">
        <f t="shared" si="151"/>
        <v>0.49919999999999998</v>
      </c>
      <c r="DM174" s="1347"/>
      <c r="DN174" s="1350">
        <f t="shared" si="174"/>
        <v>51.179982940005686</v>
      </c>
      <c r="DO174" s="117">
        <v>7.7</v>
      </c>
      <c r="DP174" s="1150">
        <f t="shared" si="184"/>
        <v>3.7499999999999978E-2</v>
      </c>
      <c r="DQ174" s="133"/>
      <c r="DR174" s="134"/>
      <c r="DS174" s="770"/>
      <c r="DT174" s="137">
        <v>4559</v>
      </c>
      <c r="DU174" s="343">
        <v>7.73</v>
      </c>
      <c r="DV174" s="123">
        <v>8.1</v>
      </c>
      <c r="DW174" s="127">
        <v>3450</v>
      </c>
      <c r="DX174" s="117">
        <v>7.7</v>
      </c>
      <c r="DY174" s="135">
        <v>24</v>
      </c>
      <c r="DZ174" s="671">
        <v>23</v>
      </c>
      <c r="EA174" s="632">
        <v>0.2</v>
      </c>
      <c r="EB174" s="665">
        <v>7.0000000000000007E-2</v>
      </c>
      <c r="EC174" s="1483"/>
      <c r="ED174" s="141">
        <v>6.2</v>
      </c>
      <c r="EE174" s="667">
        <v>5.0999999999999996</v>
      </c>
      <c r="EF174" s="139">
        <v>0.18</v>
      </c>
      <c r="EG174" s="665">
        <v>0.02</v>
      </c>
      <c r="EH174" s="140">
        <v>1</v>
      </c>
      <c r="EI174" s="1118"/>
      <c r="EJ174" s="1118"/>
      <c r="EK174" s="142">
        <v>4</v>
      </c>
      <c r="EL174" s="353">
        <f t="shared" si="125"/>
        <v>11.672776116007961</v>
      </c>
      <c r="EM174" s="354">
        <f t="shared" si="163"/>
        <v>0.849609375</v>
      </c>
      <c r="EN174" s="354">
        <f t="shared" ref="EN174:EN237" si="188">1-DY174/X174</f>
        <v>0.87692307692307692</v>
      </c>
      <c r="EO174" s="355">
        <f t="shared" si="173"/>
        <v>0.98529411764705888</v>
      </c>
      <c r="EP174" s="339">
        <f t="shared" si="161"/>
        <v>0.70192307692307687</v>
      </c>
      <c r="EQ174" s="1227"/>
    </row>
    <row r="175" spans="1:147" s="221" customFormat="1" ht="15" customHeight="1" x14ac:dyDescent="0.15">
      <c r="A175" s="105">
        <v>43999</v>
      </c>
      <c r="B175" s="335">
        <f>企业!B479</f>
        <v>3520</v>
      </c>
      <c r="C175" s="868">
        <v>6.6</v>
      </c>
      <c r="D175" s="652">
        <v>122</v>
      </c>
      <c r="E175" s="353">
        <v>5.8</v>
      </c>
      <c r="F175" s="928">
        <v>15</v>
      </c>
      <c r="G175" s="653"/>
      <c r="H175" s="192"/>
      <c r="I175" s="111"/>
      <c r="J175" s="144"/>
      <c r="K175" s="625"/>
      <c r="L175" s="328"/>
      <c r="M175" s="831"/>
      <c r="N175" s="826"/>
      <c r="O175" s="191"/>
      <c r="P175" s="392"/>
      <c r="Q175" s="191"/>
      <c r="R175" s="683">
        <v>4.6900000000000004</v>
      </c>
      <c r="S175" s="339">
        <f t="shared" si="185"/>
        <v>0.72153846153846157</v>
      </c>
      <c r="T175" s="759">
        <v>3520</v>
      </c>
      <c r="U175" s="111">
        <v>7.94</v>
      </c>
      <c r="V175" s="112">
        <v>3180</v>
      </c>
      <c r="W175" s="115">
        <v>45.1</v>
      </c>
      <c r="X175" s="109">
        <v>158</v>
      </c>
      <c r="Y175" s="809">
        <v>9.6</v>
      </c>
      <c r="Z175" s="1238">
        <v>4.0999999999999996</v>
      </c>
      <c r="AA175" s="116">
        <v>14.4</v>
      </c>
      <c r="AB175" s="117">
        <v>1.3</v>
      </c>
      <c r="AC175" s="109">
        <v>81</v>
      </c>
      <c r="AD175" s="118"/>
      <c r="AE175" s="191">
        <v>64</v>
      </c>
      <c r="AF175" s="801">
        <v>4.6500000000000004</v>
      </c>
      <c r="AG175" s="344">
        <f t="shared" si="127"/>
        <v>0.7153846153846154</v>
      </c>
      <c r="AH175" s="344">
        <f t="shared" si="175"/>
        <v>0.23466666666666666</v>
      </c>
      <c r="AI175" s="741">
        <f t="shared" si="176"/>
        <v>7.415466666666666E-2</v>
      </c>
      <c r="AJ175" s="1140"/>
      <c r="AK175" s="138"/>
      <c r="AL175" s="122"/>
      <c r="AM175" s="122"/>
      <c r="AN175" s="219"/>
      <c r="AO175" s="353">
        <f t="shared" si="164"/>
        <v>4.0659090909090905</v>
      </c>
      <c r="AP175" s="138">
        <v>7.87</v>
      </c>
      <c r="AQ175" s="121"/>
      <c r="AR175" s="353">
        <f t="shared" si="177"/>
        <v>1.0653409090909092</v>
      </c>
      <c r="AS175" s="776"/>
      <c r="AT175" s="353">
        <f t="shared" si="178"/>
        <v>2.1306818181818183</v>
      </c>
      <c r="AU175" s="117">
        <v>31.2</v>
      </c>
      <c r="AV175" s="111">
        <v>7.74</v>
      </c>
      <c r="AW175" s="118"/>
      <c r="AX175" s="118"/>
      <c r="AY175" s="340"/>
      <c r="AZ175" s="124">
        <v>0.7</v>
      </c>
      <c r="BA175" s="608"/>
      <c r="BB175" s="360">
        <f t="shared" si="179"/>
        <v>0.79900568181818177</v>
      </c>
      <c r="BC175" s="1516"/>
      <c r="BD175" s="1529">
        <v>2851</v>
      </c>
      <c r="BE175" s="1530">
        <f t="shared" si="172"/>
        <v>431.69971590909091</v>
      </c>
      <c r="BF175" s="1538">
        <f t="shared" si="152"/>
        <v>29.979146938131311</v>
      </c>
      <c r="BG175" s="1524"/>
      <c r="BH175" s="653">
        <f t="shared" si="180"/>
        <v>1.3316761363636365</v>
      </c>
      <c r="BI175" s="353">
        <f t="shared" si="181"/>
        <v>0.89914772727272729</v>
      </c>
      <c r="BJ175" s="123">
        <v>7.82</v>
      </c>
      <c r="BK175" s="118">
        <v>3410</v>
      </c>
      <c r="BL175" s="117">
        <v>24.1</v>
      </c>
      <c r="BM175" s="348">
        <f t="shared" si="153"/>
        <v>72.300000000000011</v>
      </c>
      <c r="BN175" s="117">
        <v>9.9</v>
      </c>
      <c r="BO175" s="117">
        <v>2</v>
      </c>
      <c r="BP175" s="117">
        <v>2.5</v>
      </c>
      <c r="BQ175" s="1220"/>
      <c r="BR175" s="131"/>
      <c r="BS175" s="131"/>
      <c r="BT175" s="131">
        <v>1</v>
      </c>
      <c r="BU175" s="132">
        <v>32</v>
      </c>
      <c r="BV175" s="364">
        <f t="shared" si="146"/>
        <v>10.291761363636363</v>
      </c>
      <c r="BW175" s="343">
        <f t="shared" si="187"/>
        <v>1.5352085461120161E-2</v>
      </c>
      <c r="BX175" s="340">
        <f t="shared" si="162"/>
        <v>1.5352085461120161E-2</v>
      </c>
      <c r="BY175" s="340">
        <f t="shared" si="156"/>
        <v>0.3125</v>
      </c>
      <c r="BZ175" s="1145">
        <f t="shared" si="157"/>
        <v>0.46563192904656314</v>
      </c>
      <c r="CA175" s="133">
        <v>5040</v>
      </c>
      <c r="CB175" s="191"/>
      <c r="CC175" s="193"/>
      <c r="CD175" s="353">
        <f t="shared" si="135"/>
        <v>0.75539772727272725</v>
      </c>
      <c r="CE175" s="108"/>
      <c r="CF175" s="364"/>
      <c r="CG175" s="134">
        <v>3113</v>
      </c>
      <c r="CH175" s="346">
        <f t="shared" si="149"/>
        <v>88.4375</v>
      </c>
      <c r="CI175" s="117">
        <v>6</v>
      </c>
      <c r="CJ175" s="348">
        <f t="shared" si="136"/>
        <v>1.7045454545454546</v>
      </c>
      <c r="CK175" s="123">
        <v>7.3</v>
      </c>
      <c r="CL175" s="117">
        <v>22.6</v>
      </c>
      <c r="CM175" s="109">
        <v>1</v>
      </c>
      <c r="CN175" s="109">
        <v>2</v>
      </c>
      <c r="CO175" s="109">
        <v>16</v>
      </c>
      <c r="CP175" s="131">
        <f t="shared" si="154"/>
        <v>333.14</v>
      </c>
      <c r="CQ175" s="1145">
        <f t="shared" si="158"/>
        <v>6.2240663900414939E-2</v>
      </c>
      <c r="CR175" s="1372">
        <f t="shared" si="150"/>
        <v>3520</v>
      </c>
      <c r="CS175" s="353">
        <f t="shared" si="137"/>
        <v>5.7545454545454549</v>
      </c>
      <c r="CT175" s="135">
        <v>34</v>
      </c>
      <c r="CU175" s="135"/>
      <c r="CV175" s="340">
        <f t="shared" si="182"/>
        <v>0.42499999999999999</v>
      </c>
      <c r="CW175" s="135">
        <v>220</v>
      </c>
      <c r="CX175" s="348">
        <f t="shared" si="183"/>
        <v>6.4705882352941178</v>
      </c>
      <c r="CY175" s="334">
        <f t="shared" si="170"/>
        <v>231.81818181818184</v>
      </c>
      <c r="CZ175" s="123">
        <v>8.1</v>
      </c>
      <c r="DA175" s="117">
        <v>13.5</v>
      </c>
      <c r="DB175" s="340">
        <f t="shared" si="159"/>
        <v>0.40265486725663718</v>
      </c>
      <c r="DC175" s="109"/>
      <c r="DD175" s="610">
        <f t="shared" si="171"/>
        <v>8.0108570674608401</v>
      </c>
      <c r="DE175" s="353">
        <f t="shared" si="138"/>
        <v>8.5227272727272734</v>
      </c>
      <c r="DF175" s="842">
        <v>7.8</v>
      </c>
      <c r="DG175" s="117">
        <v>8.3000000000000007</v>
      </c>
      <c r="DH175" s="838">
        <f t="shared" si="145"/>
        <v>24.900000000000002</v>
      </c>
      <c r="DI175" s="338">
        <f t="shared" si="144"/>
        <v>0.38518518518518519</v>
      </c>
      <c r="DJ175" s="1158">
        <f t="shared" si="169"/>
        <v>0.63274336283185839</v>
      </c>
      <c r="DK175" s="1342">
        <f t="shared" si="160"/>
        <v>5.403687221869041</v>
      </c>
      <c r="DL175" s="1292">
        <f t="shared" si="151"/>
        <v>0.49919999999999998</v>
      </c>
      <c r="DM175" s="1347"/>
      <c r="DN175" s="1350">
        <f t="shared" si="174"/>
        <v>51.13636363636364</v>
      </c>
      <c r="DO175" s="117">
        <v>7.2</v>
      </c>
      <c r="DP175" s="1150">
        <f t="shared" si="184"/>
        <v>0.13253012048192778</v>
      </c>
      <c r="DQ175" s="133"/>
      <c r="DR175" s="134"/>
      <c r="DS175" s="770"/>
      <c r="DT175" s="137">
        <v>5366</v>
      </c>
      <c r="DU175" s="343">
        <v>7.85</v>
      </c>
      <c r="DV175" s="123">
        <v>8.1300000000000008</v>
      </c>
      <c r="DW175" s="127">
        <v>3160</v>
      </c>
      <c r="DX175" s="117">
        <v>7.2</v>
      </c>
      <c r="DY175" s="135">
        <v>22</v>
      </c>
      <c r="DZ175" s="671">
        <v>22</v>
      </c>
      <c r="EA175" s="632">
        <v>0.3</v>
      </c>
      <c r="EB175" s="665">
        <v>0.05</v>
      </c>
      <c r="EC175" s="1483"/>
      <c r="ED175" s="141">
        <v>6.1</v>
      </c>
      <c r="EE175" s="667">
        <v>5.9</v>
      </c>
      <c r="EF175" s="139">
        <v>0.2</v>
      </c>
      <c r="EG175" s="665">
        <v>0.02</v>
      </c>
      <c r="EH175" s="194">
        <v>1</v>
      </c>
      <c r="EI175" s="1118">
        <v>801</v>
      </c>
      <c r="EJ175" s="1118"/>
      <c r="EK175" s="142">
        <v>4</v>
      </c>
      <c r="EL175" s="353">
        <f t="shared" si="125"/>
        <v>11.662845454545455</v>
      </c>
      <c r="EM175" s="354">
        <f t="shared" si="163"/>
        <v>0.84035476718403546</v>
      </c>
      <c r="EN175" s="354">
        <f t="shared" si="188"/>
        <v>0.86075949367088611</v>
      </c>
      <c r="EO175" s="355">
        <f t="shared" si="173"/>
        <v>0.96875</v>
      </c>
      <c r="EP175" s="339">
        <f t="shared" si="161"/>
        <v>0.57638888888888895</v>
      </c>
      <c r="EQ175" s="959"/>
    </row>
    <row r="176" spans="1:147" s="221" customFormat="1" ht="15" customHeight="1" x14ac:dyDescent="0.15">
      <c r="A176" s="105">
        <v>44000</v>
      </c>
      <c r="B176" s="335">
        <f>企业!B480</f>
        <v>3715</v>
      </c>
      <c r="C176" s="868">
        <v>6.56</v>
      </c>
      <c r="D176" s="652">
        <v>116</v>
      </c>
      <c r="E176" s="353">
        <v>6.3</v>
      </c>
      <c r="F176" s="928">
        <v>16</v>
      </c>
      <c r="G176" s="653"/>
      <c r="H176" s="192"/>
      <c r="I176" s="111"/>
      <c r="J176" s="144"/>
      <c r="K176" s="625"/>
      <c r="L176" s="328"/>
      <c r="M176" s="831"/>
      <c r="N176" s="826"/>
      <c r="O176" s="191"/>
      <c r="P176" s="392"/>
      <c r="Q176" s="191"/>
      <c r="R176" s="683">
        <v>4.6399999999999997</v>
      </c>
      <c r="S176" s="339">
        <f t="shared" si="185"/>
        <v>0.7138461538461538</v>
      </c>
      <c r="T176" s="759">
        <v>3715</v>
      </c>
      <c r="U176" s="111">
        <v>8.09</v>
      </c>
      <c r="V176" s="112">
        <v>3710</v>
      </c>
      <c r="W176" s="115">
        <v>45.9</v>
      </c>
      <c r="X176" s="109">
        <v>182</v>
      </c>
      <c r="Y176" s="809">
        <v>6.6</v>
      </c>
      <c r="Z176" s="1238"/>
      <c r="AA176" s="116">
        <v>13.2</v>
      </c>
      <c r="AB176" s="117">
        <v>1.1000000000000001</v>
      </c>
      <c r="AC176" s="109">
        <v>63</v>
      </c>
      <c r="AD176" s="118"/>
      <c r="AE176" s="191">
        <v>64</v>
      </c>
      <c r="AF176" s="801">
        <v>4.76</v>
      </c>
      <c r="AG176" s="344">
        <f t="shared" si="127"/>
        <v>0.73230769230769233</v>
      </c>
      <c r="AH176" s="344">
        <f t="shared" si="175"/>
        <v>0.24766666666666667</v>
      </c>
      <c r="AI176" s="741">
        <f t="shared" si="176"/>
        <v>9.0150666666666671E-2</v>
      </c>
      <c r="AJ176" s="1140"/>
      <c r="AK176" s="138"/>
      <c r="AL176" s="122"/>
      <c r="AM176" s="122"/>
      <c r="AN176" s="219"/>
      <c r="AO176" s="353">
        <f t="shared" si="164"/>
        <v>3.8524899057873485</v>
      </c>
      <c r="AP176" s="138">
        <v>8.2200000000000006</v>
      </c>
      <c r="AQ176" s="121"/>
      <c r="AR176" s="353">
        <f t="shared" si="177"/>
        <v>1.009421265141319</v>
      </c>
      <c r="AS176" s="776"/>
      <c r="AT176" s="353">
        <f t="shared" si="178"/>
        <v>2.018842530282638</v>
      </c>
      <c r="AU176" s="117">
        <v>32.799999999999997</v>
      </c>
      <c r="AV176" s="111">
        <v>7.91</v>
      </c>
      <c r="AW176" s="118"/>
      <c r="AX176" s="118"/>
      <c r="AY176" s="340"/>
      <c r="AZ176" s="124">
        <v>0.7</v>
      </c>
      <c r="BA176" s="608"/>
      <c r="BB176" s="360">
        <f t="shared" si="179"/>
        <v>0.75706594885598921</v>
      </c>
      <c r="BC176" s="1516"/>
      <c r="BD176" s="1529">
        <v>2776</v>
      </c>
      <c r="BE176" s="1530">
        <f t="shared" si="172"/>
        <v>398.2794078061911</v>
      </c>
      <c r="BF176" s="1538">
        <f t="shared" si="152"/>
        <v>30.172682409559933</v>
      </c>
      <c r="BG176" s="1524"/>
      <c r="BH176" s="653">
        <f t="shared" si="180"/>
        <v>1.2617765814266486</v>
      </c>
      <c r="BI176" s="353">
        <f t="shared" si="181"/>
        <v>0.85195154777927318</v>
      </c>
      <c r="BJ176" s="123">
        <v>7.94</v>
      </c>
      <c r="BK176" s="118">
        <v>3360</v>
      </c>
      <c r="BL176" s="117">
        <v>25.4</v>
      </c>
      <c r="BM176" s="348">
        <f t="shared" si="153"/>
        <v>76.199999999999989</v>
      </c>
      <c r="BN176" s="117">
        <v>5.3</v>
      </c>
      <c r="BO176" s="117">
        <v>0.3</v>
      </c>
      <c r="BP176" s="117"/>
      <c r="BQ176" s="1220"/>
      <c r="BR176" s="131"/>
      <c r="BS176" s="131"/>
      <c r="BT176" s="131">
        <v>2</v>
      </c>
      <c r="BU176" s="132">
        <v>32</v>
      </c>
      <c r="BV176" s="364">
        <f t="shared" si="146"/>
        <v>9.751547779273217</v>
      </c>
      <c r="BW176" s="343">
        <f t="shared" si="187"/>
        <v>1.866370386728131E-2</v>
      </c>
      <c r="BX176" s="340">
        <f t="shared" si="162"/>
        <v>1.866370386728131E-2</v>
      </c>
      <c r="BY176" s="758">
        <f t="shared" si="156"/>
        <v>0.5984848484848484</v>
      </c>
      <c r="BZ176" s="1145">
        <f t="shared" si="157"/>
        <v>0.44662309368191722</v>
      </c>
      <c r="CA176" s="133">
        <v>5040</v>
      </c>
      <c r="CB176" s="191"/>
      <c r="CC176" s="193"/>
      <c r="CD176" s="353">
        <f t="shared" si="135"/>
        <v>0.71574697173620461</v>
      </c>
      <c r="CE176" s="108"/>
      <c r="CF176" s="364"/>
      <c r="CG176" s="134">
        <v>2906</v>
      </c>
      <c r="CH176" s="346">
        <f t="shared" si="149"/>
        <v>78.223418573351282</v>
      </c>
      <c r="CI176" s="117">
        <v>6</v>
      </c>
      <c r="CJ176" s="348">
        <f t="shared" si="136"/>
        <v>1.6150740242261103</v>
      </c>
      <c r="CK176" s="123">
        <v>7.64</v>
      </c>
      <c r="CL176" s="117">
        <v>23.1</v>
      </c>
      <c r="CM176" s="109">
        <v>6</v>
      </c>
      <c r="CN176" s="109">
        <v>2</v>
      </c>
      <c r="CO176" s="109">
        <v>16</v>
      </c>
      <c r="CP176" s="131">
        <f t="shared" si="154"/>
        <v>307.37349999999992</v>
      </c>
      <c r="CQ176" s="1145">
        <f t="shared" si="158"/>
        <v>9.0551181102362044E-2</v>
      </c>
      <c r="CR176" s="1372">
        <f t="shared" si="150"/>
        <v>3715</v>
      </c>
      <c r="CS176" s="353">
        <f t="shared" si="137"/>
        <v>5.4524899057873482</v>
      </c>
      <c r="CT176" s="135">
        <v>34</v>
      </c>
      <c r="CU176" s="135"/>
      <c r="CV176" s="340">
        <f t="shared" si="182"/>
        <v>0.42499999999999999</v>
      </c>
      <c r="CW176" s="135">
        <v>220</v>
      </c>
      <c r="CX176" s="348">
        <f t="shared" si="183"/>
        <v>6.4705882352941178</v>
      </c>
      <c r="CY176" s="334">
        <f t="shared" si="170"/>
        <v>219.65006729475101</v>
      </c>
      <c r="CZ176" s="123">
        <v>7.92</v>
      </c>
      <c r="DA176" s="117">
        <v>11.9</v>
      </c>
      <c r="DB176" s="340">
        <f t="shared" si="159"/>
        <v>0.48484848484848486</v>
      </c>
      <c r="DC176" s="109"/>
      <c r="DD176" s="610">
        <f t="shared" si="171"/>
        <v>6.1671739469550477</v>
      </c>
      <c r="DE176" s="353">
        <f t="shared" si="138"/>
        <v>8.0753701211305522</v>
      </c>
      <c r="DF176" s="842">
        <v>8.14</v>
      </c>
      <c r="DG176" s="117">
        <v>7.7</v>
      </c>
      <c r="DH176" s="838">
        <f t="shared" si="145"/>
        <v>23.1</v>
      </c>
      <c r="DI176" s="338">
        <f t="shared" si="144"/>
        <v>0.3529411764705882</v>
      </c>
      <c r="DJ176" s="1158">
        <f t="shared" si="169"/>
        <v>0.66666666666666674</v>
      </c>
      <c r="DK176" s="1342">
        <f t="shared" si="160"/>
        <v>4.7543304609253463</v>
      </c>
      <c r="DL176" s="1292">
        <f t="shared" si="151"/>
        <v>0.49919999999999998</v>
      </c>
      <c r="DM176" s="1347"/>
      <c r="DN176" s="1350">
        <f t="shared" si="174"/>
        <v>48.452220726783317</v>
      </c>
      <c r="DO176" s="117">
        <v>7.5</v>
      </c>
      <c r="DP176" s="1150">
        <f t="shared" si="184"/>
        <v>2.5974025974025997E-2</v>
      </c>
      <c r="DQ176" s="133"/>
      <c r="DR176" s="134"/>
      <c r="DS176" s="770"/>
      <c r="DT176" s="137">
        <v>4716</v>
      </c>
      <c r="DU176" s="343">
        <v>7.72</v>
      </c>
      <c r="DV176" s="123">
        <v>8.2100000000000009</v>
      </c>
      <c r="DW176" s="127">
        <v>3210</v>
      </c>
      <c r="DX176" s="117">
        <v>7.5</v>
      </c>
      <c r="DY176" s="135">
        <v>23</v>
      </c>
      <c r="DZ176" s="671">
        <v>19</v>
      </c>
      <c r="EA176" s="632">
        <v>0.3</v>
      </c>
      <c r="EB176" s="665">
        <v>0.05</v>
      </c>
      <c r="EC176" s="1483"/>
      <c r="ED176" s="141">
        <v>5.5</v>
      </c>
      <c r="EE176" s="667">
        <v>5.4</v>
      </c>
      <c r="EF176" s="139">
        <v>0.2</v>
      </c>
      <c r="EG176" s="665">
        <v>0.02</v>
      </c>
      <c r="EH176" s="194">
        <v>1</v>
      </c>
      <c r="EI176" s="1118"/>
      <c r="EJ176" s="1118"/>
      <c r="EK176" s="142">
        <v>4</v>
      </c>
      <c r="EL176" s="353">
        <f t="shared" si="125"/>
        <v>11.051755585464333</v>
      </c>
      <c r="EM176" s="354">
        <f t="shared" si="163"/>
        <v>0.83660130718954251</v>
      </c>
      <c r="EN176" s="354">
        <f t="shared" si="188"/>
        <v>0.87362637362637363</v>
      </c>
      <c r="EO176" s="355">
        <f t="shared" si="173"/>
        <v>0.95454545454545459</v>
      </c>
      <c r="EP176" s="339">
        <f t="shared" si="161"/>
        <v>0.58333333333333326</v>
      </c>
      <c r="EQ176" s="959"/>
    </row>
    <row r="177" spans="1:147" s="221" customFormat="1" ht="15" customHeight="1" x14ac:dyDescent="0.15">
      <c r="A177" s="105">
        <v>44001</v>
      </c>
      <c r="B177" s="335">
        <f>企业!B481</f>
        <v>5298</v>
      </c>
      <c r="C177" s="868">
        <v>6.4</v>
      </c>
      <c r="D177" s="652">
        <v>133</v>
      </c>
      <c r="E177" s="353">
        <v>6.9</v>
      </c>
      <c r="F177" s="928">
        <v>16</v>
      </c>
      <c r="G177" s="653"/>
      <c r="H177" s="192"/>
      <c r="I177" s="111"/>
      <c r="J177" s="144"/>
      <c r="K177" s="625"/>
      <c r="L177" s="328"/>
      <c r="M177" s="831"/>
      <c r="N177" s="826"/>
      <c r="O177" s="191"/>
      <c r="P177" s="392"/>
      <c r="Q177" s="191"/>
      <c r="R177" s="683">
        <v>4.6500000000000004</v>
      </c>
      <c r="S177" s="339">
        <f t="shared" si="185"/>
        <v>0.7153846153846154</v>
      </c>
      <c r="T177" s="759">
        <v>5298</v>
      </c>
      <c r="U177" s="111">
        <v>7.86</v>
      </c>
      <c r="V177" s="112">
        <v>3380</v>
      </c>
      <c r="W177" s="115">
        <v>50.7</v>
      </c>
      <c r="X177" s="109">
        <v>214</v>
      </c>
      <c r="Y177" s="809">
        <v>11</v>
      </c>
      <c r="Z177" s="1238">
        <v>3.4</v>
      </c>
      <c r="AA177" s="116">
        <v>14.4</v>
      </c>
      <c r="AB177" s="117">
        <v>1</v>
      </c>
      <c r="AC177" s="109">
        <v>87</v>
      </c>
      <c r="AD177" s="118"/>
      <c r="AE177" s="191">
        <v>80</v>
      </c>
      <c r="AF177" s="801">
        <v>4.66</v>
      </c>
      <c r="AG177" s="344">
        <f t="shared" si="127"/>
        <v>0.716923076923077</v>
      </c>
      <c r="AH177" s="344">
        <f t="shared" si="175"/>
        <v>0.35320000000000001</v>
      </c>
      <c r="AI177" s="741">
        <f t="shared" si="176"/>
        <v>0.15116959999999999</v>
      </c>
      <c r="AJ177" s="1140"/>
      <c r="AK177" s="138"/>
      <c r="AL177" s="122"/>
      <c r="AM177" s="122"/>
      <c r="AN177" s="219"/>
      <c r="AO177" s="353">
        <f t="shared" si="164"/>
        <v>2.7013967534918839</v>
      </c>
      <c r="AP177" s="138">
        <v>8.0399999999999991</v>
      </c>
      <c r="AQ177" s="121"/>
      <c r="AR177" s="353">
        <f t="shared" si="177"/>
        <v>0.70781426953567383</v>
      </c>
      <c r="AS177" s="776">
        <v>2.1</v>
      </c>
      <c r="AT177" s="353">
        <f t="shared" si="178"/>
        <v>1.4156285390713477</v>
      </c>
      <c r="AU177" s="117">
        <v>32.4</v>
      </c>
      <c r="AV177" s="111">
        <v>7.76</v>
      </c>
      <c r="AW177" s="118">
        <v>4415</v>
      </c>
      <c r="AX177" s="118"/>
      <c r="AY177" s="340"/>
      <c r="AZ177" s="124">
        <v>0.73</v>
      </c>
      <c r="BA177" s="608">
        <f t="shared" ref="BA177:BA237" si="189">1000*1000*AZ177/AW177</f>
        <v>165.3454133635334</v>
      </c>
      <c r="BB177" s="360">
        <f t="shared" si="179"/>
        <v>0.5308607021517554</v>
      </c>
      <c r="BC177" s="1516"/>
      <c r="BD177" s="1529">
        <v>2534</v>
      </c>
      <c r="BE177" s="1530">
        <f t="shared" si="172"/>
        <v>254.93053982634956</v>
      </c>
      <c r="BF177" s="1538">
        <f t="shared" si="152"/>
        <v>17.703509710163164</v>
      </c>
      <c r="BG177" s="1524">
        <v>1.4</v>
      </c>
      <c r="BH177" s="653">
        <f t="shared" si="180"/>
        <v>0.88476783691959227</v>
      </c>
      <c r="BI177" s="353">
        <f t="shared" si="181"/>
        <v>0.59739524348810868</v>
      </c>
      <c r="BJ177" s="123">
        <v>7.93</v>
      </c>
      <c r="BK177" s="118">
        <v>3340</v>
      </c>
      <c r="BL177" s="117">
        <v>24.4</v>
      </c>
      <c r="BM177" s="348">
        <f t="shared" si="153"/>
        <v>73.199999999999989</v>
      </c>
      <c r="BN177" s="117">
        <v>5</v>
      </c>
      <c r="BO177" s="117">
        <v>0.2</v>
      </c>
      <c r="BP177" s="117">
        <v>2.4</v>
      </c>
      <c r="BQ177" s="1220"/>
      <c r="BR177" s="131"/>
      <c r="BS177" s="131"/>
      <c r="BT177" s="131">
        <v>3</v>
      </c>
      <c r="BU177" s="132">
        <v>32</v>
      </c>
      <c r="BV177" s="364">
        <f t="shared" si="146"/>
        <v>6.837863344658361</v>
      </c>
      <c r="BW177" s="343">
        <f t="shared" si="187"/>
        <v>3.1296325944737351E-2</v>
      </c>
      <c r="BX177" s="340">
        <f t="shared" si="162"/>
        <v>3.1296325944737351E-2</v>
      </c>
      <c r="BY177" s="758">
        <f t="shared" si="156"/>
        <v>0.65277777777777779</v>
      </c>
      <c r="BZ177" s="1145">
        <f t="shared" si="157"/>
        <v>0.51873767258382641</v>
      </c>
      <c r="CA177" s="133">
        <v>5040</v>
      </c>
      <c r="CB177" s="191"/>
      <c r="CC177" s="193"/>
      <c r="CD177" s="353">
        <f t="shared" si="135"/>
        <v>0.50188750471876176</v>
      </c>
      <c r="CE177" s="108"/>
      <c r="CF177" s="364"/>
      <c r="CG177" s="134">
        <v>2906</v>
      </c>
      <c r="CH177" s="346">
        <f t="shared" si="149"/>
        <v>54.850887127217817</v>
      </c>
      <c r="CI177" s="117">
        <v>6</v>
      </c>
      <c r="CJ177" s="348">
        <f t="shared" si="136"/>
        <v>1.1325028312570782</v>
      </c>
      <c r="CK177" s="123">
        <v>7.8</v>
      </c>
      <c r="CL177" s="117">
        <v>20.3</v>
      </c>
      <c r="CM177" s="109">
        <v>3</v>
      </c>
      <c r="CN177" s="109">
        <v>1.4</v>
      </c>
      <c r="CO177" s="109">
        <v>16</v>
      </c>
      <c r="CP177" s="131">
        <f t="shared" si="154"/>
        <v>361.76539999999994</v>
      </c>
      <c r="CQ177" s="1145">
        <f t="shared" si="158"/>
        <v>0.16803278688524581</v>
      </c>
      <c r="CR177" s="1372">
        <f t="shared" si="150"/>
        <v>5298</v>
      </c>
      <c r="CS177" s="353">
        <f t="shared" si="137"/>
        <v>3.8233295583238958</v>
      </c>
      <c r="CT177" s="135">
        <v>34</v>
      </c>
      <c r="CU177" s="135"/>
      <c r="CV177" s="340">
        <f t="shared" si="182"/>
        <v>0.42499999999999999</v>
      </c>
      <c r="CW177" s="135">
        <v>220</v>
      </c>
      <c r="CX177" s="348">
        <f t="shared" si="183"/>
        <v>6.4705882352941178</v>
      </c>
      <c r="CY177" s="334">
        <f t="shared" si="170"/>
        <v>154.02038505096263</v>
      </c>
      <c r="CZ177" s="123">
        <v>8.1</v>
      </c>
      <c r="DA177" s="117">
        <v>10.1</v>
      </c>
      <c r="DB177" s="340">
        <f t="shared" si="159"/>
        <v>0.50246305418719217</v>
      </c>
      <c r="DC177" s="109"/>
      <c r="DD177" s="610">
        <f t="shared" si="171"/>
        <v>4.7484395440548344</v>
      </c>
      <c r="DE177" s="353">
        <f t="shared" si="138"/>
        <v>5.6625141562853907</v>
      </c>
      <c r="DF177" s="842">
        <v>8.26</v>
      </c>
      <c r="DG177" s="117">
        <v>6.7</v>
      </c>
      <c r="DH177" s="838">
        <f t="shared" si="145"/>
        <v>20.100000000000001</v>
      </c>
      <c r="DI177" s="338">
        <f t="shared" si="144"/>
        <v>0.3366336633663366</v>
      </c>
      <c r="DJ177" s="1158">
        <f t="shared" si="169"/>
        <v>0.66995073891625623</v>
      </c>
      <c r="DK177" s="1342">
        <f t="shared" si="160"/>
        <v>3.7750094375235936</v>
      </c>
      <c r="DL177" s="1292">
        <f t="shared" si="151"/>
        <v>0.49919999999999998</v>
      </c>
      <c r="DM177" s="1347"/>
      <c r="DN177" s="1350">
        <f t="shared" si="174"/>
        <v>33.975084937712346</v>
      </c>
      <c r="DO177" s="117">
        <v>5.4</v>
      </c>
      <c r="DP177" s="1150">
        <f t="shared" si="184"/>
        <v>0.19402985074626863</v>
      </c>
      <c r="DQ177" s="133"/>
      <c r="DR177" s="134"/>
      <c r="DS177" s="770"/>
      <c r="DT177" s="1029">
        <v>5578</v>
      </c>
      <c r="DU177" s="343">
        <v>7.91</v>
      </c>
      <c r="DV177" s="123">
        <v>8.2100000000000009</v>
      </c>
      <c r="DW177" s="127">
        <v>3310</v>
      </c>
      <c r="DX177" s="117">
        <v>5.4</v>
      </c>
      <c r="DY177" s="135">
        <v>17.5</v>
      </c>
      <c r="DZ177" s="671">
        <v>23</v>
      </c>
      <c r="EA177" s="632">
        <v>0.2</v>
      </c>
      <c r="EB177" s="665">
        <v>0.01</v>
      </c>
      <c r="EC177" s="1483">
        <v>2.2999999999999998</v>
      </c>
      <c r="ED177" s="141">
        <v>4.2</v>
      </c>
      <c r="EE177" s="667">
        <v>5.2</v>
      </c>
      <c r="EF177" s="139">
        <v>0.11</v>
      </c>
      <c r="EG177" s="665">
        <v>0.02</v>
      </c>
      <c r="EH177" s="194">
        <v>2</v>
      </c>
      <c r="EI177" s="1118"/>
      <c r="EJ177" s="1118"/>
      <c r="EK177" s="142">
        <v>4</v>
      </c>
      <c r="EL177" s="353">
        <f t="shared" si="125"/>
        <v>7.7557943374858436</v>
      </c>
      <c r="EM177" s="354">
        <f t="shared" si="163"/>
        <v>0.89349112426035504</v>
      </c>
      <c r="EN177" s="354">
        <f t="shared" si="188"/>
        <v>0.91822429906542058</v>
      </c>
      <c r="EO177" s="355">
        <f t="shared" si="173"/>
        <v>0.98181818181818181</v>
      </c>
      <c r="EP177" s="339">
        <f t="shared" si="161"/>
        <v>0.70833333333333326</v>
      </c>
      <c r="EQ177" s="959"/>
    </row>
    <row r="178" spans="1:147" s="221" customFormat="1" ht="15" customHeight="1" x14ac:dyDescent="0.15">
      <c r="A178" s="105">
        <v>44002</v>
      </c>
      <c r="B178" s="335">
        <f>企业!B482</f>
        <v>5380</v>
      </c>
      <c r="C178" s="868">
        <v>6.7</v>
      </c>
      <c r="D178" s="652">
        <v>126</v>
      </c>
      <c r="E178" s="353">
        <v>7</v>
      </c>
      <c r="F178" s="928">
        <v>14</v>
      </c>
      <c r="G178" s="653"/>
      <c r="H178" s="192"/>
      <c r="I178" s="111"/>
      <c r="J178" s="144"/>
      <c r="K178" s="625"/>
      <c r="L178" s="328"/>
      <c r="M178" s="831"/>
      <c r="N178" s="826"/>
      <c r="O178" s="191"/>
      <c r="P178" s="392"/>
      <c r="Q178" s="191"/>
      <c r="R178" s="683">
        <v>4.63</v>
      </c>
      <c r="S178" s="339">
        <f t="shared" si="185"/>
        <v>0.71230769230769231</v>
      </c>
      <c r="T178" s="759">
        <v>5380</v>
      </c>
      <c r="U178" s="111">
        <v>7.96</v>
      </c>
      <c r="V178" s="112">
        <v>3020</v>
      </c>
      <c r="W178" s="115">
        <v>39.1</v>
      </c>
      <c r="X178" s="109">
        <v>155</v>
      </c>
      <c r="Y178" s="809">
        <v>9.1</v>
      </c>
      <c r="Z178" s="1238"/>
      <c r="AA178" s="116">
        <v>11.7</v>
      </c>
      <c r="AB178" s="117">
        <v>1</v>
      </c>
      <c r="AC178" s="109">
        <v>74</v>
      </c>
      <c r="AD178" s="118"/>
      <c r="AE178" s="191">
        <v>80</v>
      </c>
      <c r="AF178" s="801">
        <v>4.7</v>
      </c>
      <c r="AG178" s="344">
        <f t="shared" si="127"/>
        <v>0.72307692307692306</v>
      </c>
      <c r="AH178" s="344">
        <f t="shared" si="175"/>
        <v>0.35866666666666669</v>
      </c>
      <c r="AI178" s="741">
        <f t="shared" si="176"/>
        <v>0.11118666666666667</v>
      </c>
      <c r="AJ178" s="1140"/>
      <c r="AK178" s="138"/>
      <c r="AL178" s="122"/>
      <c r="AM178" s="122"/>
      <c r="AN178" s="219"/>
      <c r="AO178" s="353">
        <f t="shared" si="164"/>
        <v>2.6602230483271376</v>
      </c>
      <c r="AP178" s="138">
        <v>8.02</v>
      </c>
      <c r="AQ178" s="121"/>
      <c r="AR178" s="353">
        <f t="shared" si="177"/>
        <v>0.69702602230483268</v>
      </c>
      <c r="AS178" s="776"/>
      <c r="AT178" s="353">
        <f t="shared" si="178"/>
        <v>1.3940520446096654</v>
      </c>
      <c r="AU178" s="117">
        <v>32.299999999999997</v>
      </c>
      <c r="AV178" s="111">
        <v>7.72</v>
      </c>
      <c r="AW178" s="118"/>
      <c r="AX178" s="118"/>
      <c r="AY178" s="340"/>
      <c r="AZ178" s="124">
        <v>0.7</v>
      </c>
      <c r="BA178" s="608"/>
      <c r="BB178" s="360">
        <f t="shared" si="179"/>
        <v>0.52276951672862448</v>
      </c>
      <c r="BC178" s="1516"/>
      <c r="BD178" s="1529">
        <v>3587</v>
      </c>
      <c r="BE178" s="1530">
        <f t="shared" si="172"/>
        <v>355.36635687732343</v>
      </c>
      <c r="BF178" s="1538">
        <f t="shared" si="152"/>
        <v>30.373192895497731</v>
      </c>
      <c r="BG178" s="1524"/>
      <c r="BH178" s="653">
        <f t="shared" si="180"/>
        <v>0.87128252788104088</v>
      </c>
      <c r="BI178" s="353">
        <f t="shared" si="181"/>
        <v>0.58828996282527879</v>
      </c>
      <c r="BJ178" s="123">
        <v>7.76</v>
      </c>
      <c r="BK178" s="118">
        <v>3400</v>
      </c>
      <c r="BL178" s="117">
        <v>23.5</v>
      </c>
      <c r="BM178" s="348">
        <f t="shared" si="153"/>
        <v>70.5</v>
      </c>
      <c r="BN178" s="117">
        <v>3.7</v>
      </c>
      <c r="BO178" s="117">
        <v>0.2</v>
      </c>
      <c r="BP178" s="117"/>
      <c r="BQ178" s="1220"/>
      <c r="BR178" s="131"/>
      <c r="BS178" s="131"/>
      <c r="BT178" s="131">
        <v>4</v>
      </c>
      <c r="BU178" s="132">
        <v>32</v>
      </c>
      <c r="BV178" s="364">
        <f t="shared" si="146"/>
        <v>6.7336431226765798</v>
      </c>
      <c r="BW178" s="343">
        <f t="shared" si="187"/>
        <v>2.3018742926546498E-2</v>
      </c>
      <c r="BX178" s="340">
        <f t="shared" si="162"/>
        <v>2.3018742926546498E-2</v>
      </c>
      <c r="BY178" s="758">
        <f t="shared" si="156"/>
        <v>0.68376068376068377</v>
      </c>
      <c r="BZ178" s="1145">
        <f t="shared" si="157"/>
        <v>0.39897698209718668</v>
      </c>
      <c r="CA178" s="133">
        <v>5040</v>
      </c>
      <c r="CB178" s="191"/>
      <c r="CC178" s="193"/>
      <c r="CD178" s="353">
        <f t="shared" si="135"/>
        <v>0.49423791821561336</v>
      </c>
      <c r="CE178" s="108"/>
      <c r="CF178" s="364"/>
      <c r="CG178" s="134">
        <v>2906</v>
      </c>
      <c r="CH178" s="346">
        <f t="shared" si="149"/>
        <v>54.014869888475836</v>
      </c>
      <c r="CI178" s="117">
        <v>6</v>
      </c>
      <c r="CJ178" s="348">
        <f t="shared" si="136"/>
        <v>1.1152416356877324</v>
      </c>
      <c r="CK178" s="123">
        <v>7.53</v>
      </c>
      <c r="CL178" s="117">
        <v>21.4</v>
      </c>
      <c r="CM178" s="109">
        <v>6</v>
      </c>
      <c r="CN178" s="109">
        <v>3</v>
      </c>
      <c r="CO178" s="109">
        <v>16</v>
      </c>
      <c r="CP178" s="131">
        <f t="shared" si="154"/>
        <v>319.73399999999998</v>
      </c>
      <c r="CQ178" s="1145">
        <f t="shared" si="158"/>
        <v>8.9361702127659592E-2</v>
      </c>
      <c r="CR178" s="1372">
        <f t="shared" si="150"/>
        <v>5380</v>
      </c>
      <c r="CS178" s="353">
        <f t="shared" si="137"/>
        <v>3.7650557620817846</v>
      </c>
      <c r="CT178" s="135">
        <v>36</v>
      </c>
      <c r="CU178" s="135"/>
      <c r="CV178" s="340">
        <f t="shared" si="182"/>
        <v>0.45</v>
      </c>
      <c r="CW178" s="135">
        <v>240</v>
      </c>
      <c r="CX178" s="348">
        <f t="shared" si="183"/>
        <v>6.666666666666667</v>
      </c>
      <c r="CY178" s="334">
        <f t="shared" si="170"/>
        <v>160.59479553903347</v>
      </c>
      <c r="CZ178" s="123">
        <v>7.7</v>
      </c>
      <c r="DA178" s="117">
        <v>13.2</v>
      </c>
      <c r="DB178" s="340">
        <f t="shared" si="159"/>
        <v>0.38317757009345793</v>
      </c>
      <c r="DC178" s="109"/>
      <c r="DD178" s="610">
        <f t="shared" si="171"/>
        <v>6.1587204916027565</v>
      </c>
      <c r="DE178" s="353">
        <f t="shared" si="138"/>
        <v>5.5762081784386615</v>
      </c>
      <c r="DF178" s="842">
        <v>8</v>
      </c>
      <c r="DG178" s="117">
        <v>9.4</v>
      </c>
      <c r="DH178" s="838">
        <f t="shared" si="145"/>
        <v>28.200000000000003</v>
      </c>
      <c r="DI178" s="338">
        <f t="shared" si="144"/>
        <v>0.28787878787878785</v>
      </c>
      <c r="DJ178" s="1158">
        <f t="shared" si="169"/>
        <v>0.56074766355140182</v>
      </c>
      <c r="DK178" s="1342">
        <f t="shared" si="160"/>
        <v>4.4609665427509304</v>
      </c>
      <c r="DL178" s="1292">
        <f t="shared" si="151"/>
        <v>0.49919999999999998</v>
      </c>
      <c r="DM178" s="1347"/>
      <c r="DN178" s="1350">
        <f t="shared" si="174"/>
        <v>33.457249070631974</v>
      </c>
      <c r="DO178" s="117">
        <v>7.4</v>
      </c>
      <c r="DP178" s="1150">
        <f t="shared" si="184"/>
        <v>0.21276595744680851</v>
      </c>
      <c r="DQ178" s="133"/>
      <c r="DR178" s="134"/>
      <c r="DS178" s="770"/>
      <c r="DT178" s="1029">
        <v>5863</v>
      </c>
      <c r="DU178" s="343">
        <v>8.0399999999999991</v>
      </c>
      <c r="DV178" s="123">
        <v>8.07</v>
      </c>
      <c r="DW178" s="127">
        <v>3070</v>
      </c>
      <c r="DX178" s="117">
        <v>7.4</v>
      </c>
      <c r="DY178" s="135">
        <v>22</v>
      </c>
      <c r="DZ178" s="671">
        <v>21</v>
      </c>
      <c r="EA178" s="632">
        <v>0.2</v>
      </c>
      <c r="EB178" s="665">
        <v>0.01</v>
      </c>
      <c r="EC178" s="1483"/>
      <c r="ED178" s="141">
        <v>4.0999999999999996</v>
      </c>
      <c r="EE178" s="667">
        <v>5.8</v>
      </c>
      <c r="EF178" s="139">
        <v>0.11</v>
      </c>
      <c r="EG178" s="665">
        <v>0.02</v>
      </c>
      <c r="EH178" s="194">
        <v>2</v>
      </c>
      <c r="EI178" s="1118"/>
      <c r="EJ178" s="1118"/>
      <c r="EK178" s="142">
        <v>4</v>
      </c>
      <c r="EL178" s="353">
        <f t="shared" si="125"/>
        <v>7.6379003717472118</v>
      </c>
      <c r="EM178" s="354">
        <f t="shared" si="163"/>
        <v>0.8107416879795396</v>
      </c>
      <c r="EN178" s="354">
        <f t="shared" si="188"/>
        <v>0.85806451612903223</v>
      </c>
      <c r="EO178" s="355">
        <f t="shared" si="173"/>
        <v>0.97802197802197799</v>
      </c>
      <c r="EP178" s="339">
        <f t="shared" si="161"/>
        <v>0.6495726495726496</v>
      </c>
      <c r="EQ178" s="959"/>
    </row>
    <row r="179" spans="1:147" s="229" customFormat="1" ht="15" customHeight="1" x14ac:dyDescent="0.15">
      <c r="A179" s="146">
        <v>44003</v>
      </c>
      <c r="B179" s="147">
        <f>企业!B483</f>
        <v>5004</v>
      </c>
      <c r="C179" s="869">
        <v>6.8</v>
      </c>
      <c r="D179" s="149">
        <v>140</v>
      </c>
      <c r="E179" s="150">
        <v>5.2</v>
      </c>
      <c r="F179" s="929">
        <v>12</v>
      </c>
      <c r="G179" s="651"/>
      <c r="H179" s="222"/>
      <c r="I179" s="153"/>
      <c r="J179" s="154"/>
      <c r="K179" s="626"/>
      <c r="L179" s="223"/>
      <c r="M179" s="832"/>
      <c r="N179" s="827"/>
      <c r="O179" s="224"/>
      <c r="P179" s="393"/>
      <c r="Q179" s="224"/>
      <c r="R179" s="684">
        <v>4.63</v>
      </c>
      <c r="S179" s="169">
        <f t="shared" si="185"/>
        <v>0.71230769230769231</v>
      </c>
      <c r="T179" s="760">
        <v>5004</v>
      </c>
      <c r="U179" s="153">
        <v>7.44</v>
      </c>
      <c r="V179" s="158">
        <v>2990</v>
      </c>
      <c r="W179" s="159">
        <v>69</v>
      </c>
      <c r="X179" s="151">
        <v>275.60000000000002</v>
      </c>
      <c r="Y179" s="811">
        <v>10.8</v>
      </c>
      <c r="Z179" s="1239"/>
      <c r="AA179" s="160">
        <v>12.3</v>
      </c>
      <c r="AB179" s="161">
        <v>0.9</v>
      </c>
      <c r="AC179" s="151">
        <v>73</v>
      </c>
      <c r="AD179" s="162"/>
      <c r="AE179" s="224">
        <v>80</v>
      </c>
      <c r="AF179" s="802">
        <v>4.71</v>
      </c>
      <c r="AG179" s="327">
        <f t="shared" si="127"/>
        <v>0.72461538461538466</v>
      </c>
      <c r="AH179" s="327">
        <f t="shared" si="175"/>
        <v>0.33360000000000001</v>
      </c>
      <c r="AI179" s="660">
        <f t="shared" si="176"/>
        <v>0.18388032000000004</v>
      </c>
      <c r="AJ179" s="1141"/>
      <c r="AK179" s="148"/>
      <c r="AL179" s="167"/>
      <c r="AM179" s="167"/>
      <c r="AN179" s="225"/>
      <c r="AO179" s="150">
        <f t="shared" si="164"/>
        <v>2.8601119104716228</v>
      </c>
      <c r="AP179" s="148">
        <v>7.98</v>
      </c>
      <c r="AQ179" s="166"/>
      <c r="AR179" s="150">
        <f t="shared" si="177"/>
        <v>0.74940047961630696</v>
      </c>
      <c r="AS179" s="778"/>
      <c r="AT179" s="150">
        <f t="shared" si="178"/>
        <v>1.4988009592326139</v>
      </c>
      <c r="AU179" s="161">
        <v>32.299999999999997</v>
      </c>
      <c r="AV179" s="153">
        <v>7.75</v>
      </c>
      <c r="AW179" s="162">
        <v>4799</v>
      </c>
      <c r="AX179" s="162"/>
      <c r="AY179" s="170"/>
      <c r="AZ179" s="170">
        <v>0.76</v>
      </c>
      <c r="BA179" s="175">
        <f t="shared" si="189"/>
        <v>158.36632631798292</v>
      </c>
      <c r="BB179" s="172">
        <f t="shared" si="179"/>
        <v>0.56205035971223016</v>
      </c>
      <c r="BC179" s="1517"/>
      <c r="BD179" s="827">
        <v>3567</v>
      </c>
      <c r="BE179" s="1530">
        <f t="shared" si="172"/>
        <v>379.93824940047961</v>
      </c>
      <c r="BF179" s="1538">
        <f t="shared" si="152"/>
        <v>30.889288569144682</v>
      </c>
      <c r="BG179" s="651"/>
      <c r="BH179" s="651">
        <f t="shared" si="180"/>
        <v>0.93675059952038364</v>
      </c>
      <c r="BI179" s="150">
        <f t="shared" si="181"/>
        <v>0.63249400479616302</v>
      </c>
      <c r="BJ179" s="168">
        <v>7.87</v>
      </c>
      <c r="BK179" s="162">
        <v>3470</v>
      </c>
      <c r="BL179" s="161">
        <v>24</v>
      </c>
      <c r="BM179" s="161">
        <f t="shared" si="153"/>
        <v>72</v>
      </c>
      <c r="BN179" s="161">
        <v>3.8</v>
      </c>
      <c r="BO179" s="161">
        <v>0.2</v>
      </c>
      <c r="BP179" s="161"/>
      <c r="BQ179" s="1221"/>
      <c r="BR179" s="174"/>
      <c r="BS179" s="174"/>
      <c r="BT179" s="174">
        <v>3</v>
      </c>
      <c r="BU179" s="175">
        <v>32</v>
      </c>
      <c r="BV179" s="248">
        <f t="shared" si="146"/>
        <v>7.2396083133493194</v>
      </c>
      <c r="BW179" s="168">
        <f t="shared" si="187"/>
        <v>3.8068357854638815E-2</v>
      </c>
      <c r="BX179" s="170">
        <f t="shared" si="162"/>
        <v>3.8068357854638815E-2</v>
      </c>
      <c r="BY179" s="170">
        <f t="shared" si="156"/>
        <v>0.69105691056910579</v>
      </c>
      <c r="BZ179" s="1146">
        <f t="shared" si="157"/>
        <v>0.65217391304347827</v>
      </c>
      <c r="CA179" s="177">
        <v>5040</v>
      </c>
      <c r="CB179" s="224"/>
      <c r="CC179" s="226"/>
      <c r="CD179" s="150">
        <f t="shared" si="135"/>
        <v>0.53137490007993604</v>
      </c>
      <c r="CE179" s="150"/>
      <c r="CF179" s="248"/>
      <c r="CG179" s="178">
        <v>2906</v>
      </c>
      <c r="CH179" s="390">
        <f t="shared" si="149"/>
        <v>58.073541167066345</v>
      </c>
      <c r="CI179" s="161">
        <v>6</v>
      </c>
      <c r="CJ179" s="161">
        <f t="shared" si="136"/>
        <v>1.1990407673860912</v>
      </c>
      <c r="CK179" s="168">
        <v>7.62</v>
      </c>
      <c r="CL179" s="161">
        <v>22.5</v>
      </c>
      <c r="CM179" s="151">
        <v>5</v>
      </c>
      <c r="CN179" s="151">
        <v>4</v>
      </c>
      <c r="CO179" s="151">
        <v>16</v>
      </c>
      <c r="CP179" s="131">
        <f t="shared" si="154"/>
        <v>309.11</v>
      </c>
      <c r="CQ179" s="1146">
        <f t="shared" si="158"/>
        <v>6.25E-2</v>
      </c>
      <c r="CR179" s="1372">
        <f t="shared" si="150"/>
        <v>5004</v>
      </c>
      <c r="CS179" s="150">
        <f t="shared" si="137"/>
        <v>4.0479616306954433</v>
      </c>
      <c r="CT179" s="180">
        <v>36</v>
      </c>
      <c r="CU179" s="180"/>
      <c r="CV179" s="170">
        <f t="shared" si="182"/>
        <v>0.45</v>
      </c>
      <c r="CW179" s="180">
        <v>240</v>
      </c>
      <c r="CX179" s="161">
        <f t="shared" si="183"/>
        <v>6.666666666666667</v>
      </c>
      <c r="CY179" s="151">
        <f t="shared" si="170"/>
        <v>172.66187050359713</v>
      </c>
      <c r="CZ179" s="168">
        <v>7.8</v>
      </c>
      <c r="DA179" s="161">
        <v>11.9</v>
      </c>
      <c r="DB179" s="170">
        <f t="shared" si="159"/>
        <v>0.47111111111111109</v>
      </c>
      <c r="DC179" s="151"/>
      <c r="DD179" s="181">
        <f t="shared" si="171"/>
        <v>5.1222816691467052</v>
      </c>
      <c r="DE179" s="150">
        <f t="shared" si="138"/>
        <v>5.9952038369304557</v>
      </c>
      <c r="DF179" s="843">
        <v>8.07</v>
      </c>
      <c r="DG179" s="161">
        <v>8.1</v>
      </c>
      <c r="DH179" s="838">
        <f t="shared" si="145"/>
        <v>24.299999999999997</v>
      </c>
      <c r="DI179" s="338">
        <f t="shared" si="144"/>
        <v>0.31932773109243706</v>
      </c>
      <c r="DJ179" s="1157">
        <f t="shared" si="169"/>
        <v>0.64</v>
      </c>
      <c r="DK179" s="1343">
        <f t="shared" si="160"/>
        <v>3.9968025579536373</v>
      </c>
      <c r="DL179" s="1293">
        <f t="shared" si="151"/>
        <v>0.49919999999999998</v>
      </c>
      <c r="DM179" s="1293"/>
      <c r="DN179" s="178">
        <f t="shared" si="174"/>
        <v>35.97122302158273</v>
      </c>
      <c r="DO179" s="161">
        <v>6.5</v>
      </c>
      <c r="DP179" s="187">
        <f t="shared" si="184"/>
        <v>0.19753086419753083</v>
      </c>
      <c r="DQ179" s="177"/>
      <c r="DR179" s="178"/>
      <c r="DS179" s="756"/>
      <c r="DT179" s="1030">
        <v>6704</v>
      </c>
      <c r="DU179" s="168">
        <v>8.02</v>
      </c>
      <c r="DV179" s="168">
        <v>8.09</v>
      </c>
      <c r="DW179" s="173">
        <v>3390</v>
      </c>
      <c r="DX179" s="161">
        <v>6.5</v>
      </c>
      <c r="DY179" s="180">
        <v>20</v>
      </c>
      <c r="DZ179" s="698">
        <v>26</v>
      </c>
      <c r="EA179" s="633">
        <v>0.2</v>
      </c>
      <c r="EB179" s="182">
        <v>0.01</v>
      </c>
      <c r="EC179" s="1484"/>
      <c r="ED179" s="184">
        <v>4.3</v>
      </c>
      <c r="EE179" s="184">
        <v>5.8</v>
      </c>
      <c r="EF179" s="182">
        <v>0.2</v>
      </c>
      <c r="EG179" s="182">
        <v>0.02</v>
      </c>
      <c r="EH179" s="228">
        <v>2</v>
      </c>
      <c r="EI179" s="1119"/>
      <c r="EJ179" s="1119"/>
      <c r="EK179" s="185">
        <v>4</v>
      </c>
      <c r="EL179" s="150">
        <f t="shared" si="125"/>
        <v>8.2102484412470016</v>
      </c>
      <c r="EM179" s="186">
        <f t="shared" si="163"/>
        <v>0.90579710144927539</v>
      </c>
      <c r="EN179" s="186">
        <f t="shared" si="188"/>
        <v>0.92743105950653115</v>
      </c>
      <c r="EO179" s="187">
        <f t="shared" si="173"/>
        <v>0.98148148148148151</v>
      </c>
      <c r="EP179" s="169">
        <f t="shared" si="161"/>
        <v>0.65040650406504064</v>
      </c>
      <c r="EQ179" s="292"/>
    </row>
    <row r="180" spans="1:147" s="221" customFormat="1" ht="15" customHeight="1" x14ac:dyDescent="0.15">
      <c r="A180" s="105">
        <v>44004</v>
      </c>
      <c r="B180" s="335">
        <f>企业!B484</f>
        <v>6356</v>
      </c>
      <c r="C180" s="868">
        <v>7.4</v>
      </c>
      <c r="D180" s="652">
        <v>141</v>
      </c>
      <c r="E180" s="353">
        <v>6.8</v>
      </c>
      <c r="F180" s="928">
        <v>15</v>
      </c>
      <c r="G180" s="653"/>
      <c r="H180" s="192"/>
      <c r="I180" s="111"/>
      <c r="J180" s="144"/>
      <c r="K180" s="625"/>
      <c r="L180" s="328"/>
      <c r="M180" s="831"/>
      <c r="N180" s="826"/>
      <c r="O180" s="191"/>
      <c r="P180" s="392"/>
      <c r="Q180" s="191"/>
      <c r="R180" s="683">
        <v>4.6100000000000003</v>
      </c>
      <c r="S180" s="339">
        <f t="shared" si="185"/>
        <v>0.70923076923076933</v>
      </c>
      <c r="T180" s="759">
        <v>6356</v>
      </c>
      <c r="U180" s="111">
        <v>7.91</v>
      </c>
      <c r="V180" s="112">
        <v>3020</v>
      </c>
      <c r="W180" s="115">
        <v>38.799999999999997</v>
      </c>
      <c r="X180" s="109">
        <v>158</v>
      </c>
      <c r="Y180" s="809">
        <v>9.5</v>
      </c>
      <c r="Z180" s="1238"/>
      <c r="AA180" s="116">
        <v>14.9</v>
      </c>
      <c r="AB180" s="117">
        <v>0.9</v>
      </c>
      <c r="AC180" s="109">
        <v>48</v>
      </c>
      <c r="AD180" s="118">
        <v>894.2</v>
      </c>
      <c r="AE180" s="191">
        <v>64</v>
      </c>
      <c r="AF180" s="801">
        <v>4.42</v>
      </c>
      <c r="AG180" s="344">
        <f t="shared" si="127"/>
        <v>0.67999999999999994</v>
      </c>
      <c r="AH180" s="344">
        <f t="shared" si="175"/>
        <v>0.42373333333333335</v>
      </c>
      <c r="AI180" s="741">
        <f t="shared" si="176"/>
        <v>0.13389973333333333</v>
      </c>
      <c r="AJ180" s="1140"/>
      <c r="AK180" s="138"/>
      <c r="AL180" s="122"/>
      <c r="AM180" s="122"/>
      <c r="AN180" s="219"/>
      <c r="AO180" s="353">
        <f t="shared" si="164"/>
        <v>2.251730648206419</v>
      </c>
      <c r="AP180" s="138">
        <v>8.07</v>
      </c>
      <c r="AQ180" s="121"/>
      <c r="AR180" s="353">
        <f t="shared" si="177"/>
        <v>0.58999370673379481</v>
      </c>
      <c r="AS180" s="776"/>
      <c r="AT180" s="353">
        <f t="shared" si="178"/>
        <v>1.1799874134675896</v>
      </c>
      <c r="AU180" s="117">
        <v>32.200000000000003</v>
      </c>
      <c r="AV180" s="111">
        <v>7.83</v>
      </c>
      <c r="AW180" s="118"/>
      <c r="AX180" s="118"/>
      <c r="AY180" s="340"/>
      <c r="AZ180" s="124">
        <v>0.8</v>
      </c>
      <c r="BA180" s="608"/>
      <c r="BB180" s="360">
        <f t="shared" si="179"/>
        <v>0.44249528005034611</v>
      </c>
      <c r="BC180" s="1516"/>
      <c r="BD180" s="1529">
        <v>3569</v>
      </c>
      <c r="BE180" s="1530">
        <f t="shared" si="172"/>
        <v>299.28838892385147</v>
      </c>
      <c r="BF180" s="1538">
        <f t="shared" si="152"/>
        <v>20.086469055292046</v>
      </c>
      <c r="BG180" s="1524"/>
      <c r="BH180" s="653">
        <f t="shared" si="180"/>
        <v>0.73749213341724351</v>
      </c>
      <c r="BI180" s="353">
        <f t="shared" si="181"/>
        <v>0.49795468848332286</v>
      </c>
      <c r="BJ180" s="123">
        <v>8.15</v>
      </c>
      <c r="BK180" s="118">
        <v>3330</v>
      </c>
      <c r="BL180" s="117">
        <v>22.2</v>
      </c>
      <c r="BM180" s="348">
        <f t="shared" si="153"/>
        <v>66.599999999999994</v>
      </c>
      <c r="BN180" s="117">
        <v>3.6</v>
      </c>
      <c r="BO180" s="117">
        <v>0.3</v>
      </c>
      <c r="BP180" s="117"/>
      <c r="BQ180" s="1220"/>
      <c r="BR180" s="131"/>
      <c r="BS180" s="131"/>
      <c r="BT180" s="131">
        <v>5</v>
      </c>
      <c r="BU180" s="132">
        <v>32</v>
      </c>
      <c r="BV180" s="364">
        <f t="shared" si="146"/>
        <v>5.6996538703587154</v>
      </c>
      <c r="BW180" s="343">
        <f t="shared" si="187"/>
        <v>2.7720981588318108E-2</v>
      </c>
      <c r="BX180" s="340">
        <f t="shared" si="162"/>
        <v>2.7720981588318108E-2</v>
      </c>
      <c r="BY180" s="340">
        <f t="shared" si="156"/>
        <v>0.75838926174496646</v>
      </c>
      <c r="BZ180" s="1145">
        <f t="shared" si="157"/>
        <v>0.42783505154639168</v>
      </c>
      <c r="CA180" s="133">
        <v>5040</v>
      </c>
      <c r="CB180" s="191"/>
      <c r="CC180" s="193"/>
      <c r="CD180" s="353">
        <f t="shared" si="135"/>
        <v>0.41834487098804279</v>
      </c>
      <c r="CE180" s="108"/>
      <c r="CF180" s="364"/>
      <c r="CG180" s="134">
        <v>2906</v>
      </c>
      <c r="CH180" s="346">
        <f t="shared" si="149"/>
        <v>45.720578980490878</v>
      </c>
      <c r="CI180" s="117">
        <v>6</v>
      </c>
      <c r="CJ180" s="348">
        <f t="shared" si="136"/>
        <v>0.94398993077407178</v>
      </c>
      <c r="CK180" s="123">
        <v>7.89</v>
      </c>
      <c r="CL180" s="117">
        <v>21.4</v>
      </c>
      <c r="CM180" s="109">
        <v>4</v>
      </c>
      <c r="CN180" s="109">
        <v>3.28</v>
      </c>
      <c r="CO180" s="109">
        <v>16</v>
      </c>
      <c r="CP180" s="131">
        <f t="shared" si="154"/>
        <v>318.21040000000011</v>
      </c>
      <c r="CQ180" s="1145">
        <f t="shared" si="158"/>
        <v>3.6036036036036112E-2</v>
      </c>
      <c r="CR180" s="1372">
        <f t="shared" si="150"/>
        <v>6356</v>
      </c>
      <c r="CS180" s="353">
        <f t="shared" si="137"/>
        <v>3.186910006293266</v>
      </c>
      <c r="CT180" s="135">
        <v>40</v>
      </c>
      <c r="CU180" s="135"/>
      <c r="CV180" s="340">
        <f t="shared" si="182"/>
        <v>0.5</v>
      </c>
      <c r="CW180" s="135">
        <v>260</v>
      </c>
      <c r="CX180" s="348">
        <f t="shared" si="183"/>
        <v>6.5</v>
      </c>
      <c r="CY180" s="334">
        <f t="shared" si="170"/>
        <v>151.0383889238515</v>
      </c>
      <c r="CZ180" s="123">
        <v>7.99</v>
      </c>
      <c r="DA180" s="117">
        <v>13.2</v>
      </c>
      <c r="DB180" s="340">
        <f t="shared" si="159"/>
        <v>0.38317757009345793</v>
      </c>
      <c r="DC180" s="109"/>
      <c r="DD180" s="610">
        <f t="shared" si="171"/>
        <v>5.792237648560036</v>
      </c>
      <c r="DE180" s="353">
        <f t="shared" si="138"/>
        <v>4.7199496538703585</v>
      </c>
      <c r="DF180" s="842">
        <v>8.19</v>
      </c>
      <c r="DG180" s="117">
        <v>9.6</v>
      </c>
      <c r="DH180" s="838">
        <f t="shared" si="145"/>
        <v>28.799999999999997</v>
      </c>
      <c r="DI180" s="338">
        <f t="shared" si="144"/>
        <v>0.27272727272727271</v>
      </c>
      <c r="DJ180" s="1158">
        <f t="shared" si="169"/>
        <v>0.55140186915887845</v>
      </c>
      <c r="DK180" s="1342">
        <f t="shared" si="160"/>
        <v>4.266621156041003</v>
      </c>
      <c r="DL180" s="1292">
        <f t="shared" si="151"/>
        <v>0.49919999999999998</v>
      </c>
      <c r="DM180" s="1347"/>
      <c r="DN180" s="1350">
        <f t="shared" si="174"/>
        <v>28.319697923222154</v>
      </c>
      <c r="DO180" s="117">
        <v>9.8000000000000007</v>
      </c>
      <c r="DP180" s="1150">
        <f t="shared" si="184"/>
        <v>-2.0833333333333447E-2</v>
      </c>
      <c r="DQ180" s="133"/>
      <c r="DR180" s="134"/>
      <c r="DS180" s="770"/>
      <c r="DT180" s="1029">
        <v>6509</v>
      </c>
      <c r="DU180" s="343">
        <v>7.96</v>
      </c>
      <c r="DV180" s="123">
        <v>8.26</v>
      </c>
      <c r="DW180" s="127">
        <v>3310</v>
      </c>
      <c r="DX180" s="117">
        <v>9.8000000000000007</v>
      </c>
      <c r="DY180" s="135">
        <v>29</v>
      </c>
      <c r="DZ180" s="671">
        <v>28</v>
      </c>
      <c r="EA180" s="632">
        <v>0.2</v>
      </c>
      <c r="EB180" s="665">
        <v>0.01</v>
      </c>
      <c r="EC180" s="1483"/>
      <c r="ED180" s="141">
        <v>3.6</v>
      </c>
      <c r="EE180" s="667">
        <v>5.7</v>
      </c>
      <c r="EF180" s="139">
        <v>0.1</v>
      </c>
      <c r="EG180" s="665">
        <v>0.02</v>
      </c>
      <c r="EH180" s="194">
        <v>3</v>
      </c>
      <c r="EI180" s="1118"/>
      <c r="EJ180" s="1118"/>
      <c r="EK180" s="142">
        <v>4</v>
      </c>
      <c r="EL180" s="353">
        <f t="shared" si="125"/>
        <v>6.4682512271869097</v>
      </c>
      <c r="EM180" s="354">
        <f t="shared" si="163"/>
        <v>0.74742268041237114</v>
      </c>
      <c r="EN180" s="354">
        <f t="shared" si="188"/>
        <v>0.81645569620253167</v>
      </c>
      <c r="EO180" s="355">
        <f t="shared" si="173"/>
        <v>0.97894736842105268</v>
      </c>
      <c r="EP180" s="339">
        <f t="shared" si="161"/>
        <v>0.75838926174496646</v>
      </c>
      <c r="EQ180" s="959"/>
    </row>
    <row r="181" spans="1:147" s="221" customFormat="1" ht="15" customHeight="1" x14ac:dyDescent="0.15">
      <c r="A181" s="105">
        <v>44005</v>
      </c>
      <c r="B181" s="335">
        <f>企业!B485</f>
        <v>5850</v>
      </c>
      <c r="C181" s="868">
        <v>7.4</v>
      </c>
      <c r="D181" s="652">
        <v>105</v>
      </c>
      <c r="E181" s="353">
        <v>5.4</v>
      </c>
      <c r="F181" s="928">
        <v>14</v>
      </c>
      <c r="G181" s="653"/>
      <c r="H181" s="192"/>
      <c r="I181" s="111"/>
      <c r="J181" s="144"/>
      <c r="K181" s="625"/>
      <c r="L181" s="328"/>
      <c r="M181" s="831"/>
      <c r="N181" s="826"/>
      <c r="O181" s="191"/>
      <c r="P181" s="392"/>
      <c r="Q181" s="191"/>
      <c r="R181" s="683">
        <v>4.59</v>
      </c>
      <c r="S181" s="339">
        <f t="shared" si="185"/>
        <v>0.70615384615384613</v>
      </c>
      <c r="T181" s="759">
        <v>5850</v>
      </c>
      <c r="U181" s="111">
        <v>7.96</v>
      </c>
      <c r="V181" s="112">
        <v>3050</v>
      </c>
      <c r="W181" s="115">
        <v>34</v>
      </c>
      <c r="X181" s="109">
        <v>145</v>
      </c>
      <c r="Y181" s="809">
        <v>7.2</v>
      </c>
      <c r="Z181" s="1238"/>
      <c r="AA181" s="116">
        <v>11.9</v>
      </c>
      <c r="AB181" s="117">
        <v>0.92</v>
      </c>
      <c r="AC181" s="109">
        <v>54</v>
      </c>
      <c r="AD181" s="118"/>
      <c r="AE181" s="191">
        <v>64</v>
      </c>
      <c r="AF181" s="801">
        <v>4.6100000000000003</v>
      </c>
      <c r="AG181" s="344">
        <f t="shared" si="127"/>
        <v>0.70923076923076933</v>
      </c>
      <c r="AH181" s="344">
        <f t="shared" si="175"/>
        <v>0.39</v>
      </c>
      <c r="AI181" s="741">
        <f t="shared" si="176"/>
        <v>0.11310000000000001</v>
      </c>
      <c r="AJ181" s="1140"/>
      <c r="AK181" s="138"/>
      <c r="AL181" s="122"/>
      <c r="AM181" s="122"/>
      <c r="AN181" s="219"/>
      <c r="AO181" s="353">
        <f t="shared" si="164"/>
        <v>2.4464957264957263</v>
      </c>
      <c r="AP181" s="138">
        <v>7.85</v>
      </c>
      <c r="AQ181" s="121">
        <v>13.7</v>
      </c>
      <c r="AR181" s="353">
        <f t="shared" si="177"/>
        <v>0.64102564102564108</v>
      </c>
      <c r="AS181" s="776"/>
      <c r="AT181" s="353">
        <f t="shared" si="178"/>
        <v>1.2820512820512822</v>
      </c>
      <c r="AU181" s="117">
        <v>32.299999999999997</v>
      </c>
      <c r="AV181" s="111">
        <v>7.91</v>
      </c>
      <c r="AW181" s="118"/>
      <c r="AX181" s="118"/>
      <c r="AY181" s="340"/>
      <c r="AZ181" s="124">
        <v>0.82</v>
      </c>
      <c r="BA181" s="608"/>
      <c r="BB181" s="360">
        <f t="shared" si="179"/>
        <v>0.48076923076923078</v>
      </c>
      <c r="BC181" s="1516"/>
      <c r="BD181" s="1529">
        <v>3323</v>
      </c>
      <c r="BE181" s="1530">
        <f t="shared" si="172"/>
        <v>302.76222222222225</v>
      </c>
      <c r="BF181" s="1538">
        <f t="shared" si="152"/>
        <v>25.442203548085903</v>
      </c>
      <c r="BG181" s="1524"/>
      <c r="BH181" s="653">
        <f t="shared" si="180"/>
        <v>0.80128205128205132</v>
      </c>
      <c r="BI181" s="353">
        <f t="shared" si="181"/>
        <v>0.54102564102564099</v>
      </c>
      <c r="BJ181" s="123">
        <v>7.96</v>
      </c>
      <c r="BK181" s="118">
        <v>3280</v>
      </c>
      <c r="BL181" s="117">
        <v>24.2</v>
      </c>
      <c r="BM181" s="348">
        <f t="shared" si="153"/>
        <v>72.599999999999994</v>
      </c>
      <c r="BN181" s="117">
        <v>4.4000000000000004</v>
      </c>
      <c r="BO181" s="117">
        <v>0.5</v>
      </c>
      <c r="BP181" s="117"/>
      <c r="BQ181" s="1220"/>
      <c r="BR181" s="131"/>
      <c r="BS181" s="131"/>
      <c r="BT181" s="131">
        <v>8</v>
      </c>
      <c r="BU181" s="132">
        <v>32</v>
      </c>
      <c r="BV181" s="364">
        <f t="shared" si="146"/>
        <v>6.1926495726495725</v>
      </c>
      <c r="BW181" s="343">
        <f t="shared" si="187"/>
        <v>2.341485632263229E-2</v>
      </c>
      <c r="BX181" s="340">
        <f t="shared" si="162"/>
        <v>2.341485632263229E-2</v>
      </c>
      <c r="BY181" s="340">
        <f t="shared" si="156"/>
        <v>0.63025210084033612</v>
      </c>
      <c r="BZ181" s="1145">
        <f t="shared" si="157"/>
        <v>0.28823529411764703</v>
      </c>
      <c r="CA181" s="133">
        <v>5040</v>
      </c>
      <c r="CB181" s="191"/>
      <c r="CC181" s="193"/>
      <c r="CD181" s="353">
        <f t="shared" si="135"/>
        <v>0.45452991452991454</v>
      </c>
      <c r="CE181" s="108"/>
      <c r="CF181" s="364"/>
      <c r="CG181" s="134">
        <v>2906</v>
      </c>
      <c r="CH181" s="346">
        <f t="shared" si="149"/>
        <v>49.675213675213676</v>
      </c>
      <c r="CI181" s="117">
        <v>6</v>
      </c>
      <c r="CJ181" s="348">
        <f t="shared" si="136"/>
        <v>1.0256410256410255</v>
      </c>
      <c r="CK181" s="123">
        <v>7.76</v>
      </c>
      <c r="CL181" s="117">
        <v>20.399999999999999</v>
      </c>
      <c r="CM181" s="109">
        <v>6</v>
      </c>
      <c r="CN181" s="109">
        <v>3.6</v>
      </c>
      <c r="CO181" s="109">
        <v>16</v>
      </c>
      <c r="CP181" s="131">
        <f t="shared" si="154"/>
        <v>374.99000000000007</v>
      </c>
      <c r="CQ181" s="1145">
        <f t="shared" si="158"/>
        <v>0.15702479338842978</v>
      </c>
      <c r="CR181" s="1372">
        <f t="shared" si="150"/>
        <v>5850</v>
      </c>
      <c r="CS181" s="353">
        <f t="shared" si="137"/>
        <v>3.4625641025641025</v>
      </c>
      <c r="CT181" s="135">
        <v>37</v>
      </c>
      <c r="CU181" s="135"/>
      <c r="CV181" s="340">
        <f t="shared" si="182"/>
        <v>0.46250000000000002</v>
      </c>
      <c r="CW181" s="135">
        <v>250</v>
      </c>
      <c r="CX181" s="348">
        <f t="shared" si="183"/>
        <v>6.756756756756757</v>
      </c>
      <c r="CY181" s="334">
        <f t="shared" si="170"/>
        <v>151.7948717948718</v>
      </c>
      <c r="CZ181" s="123">
        <v>7.95</v>
      </c>
      <c r="DA181" s="117">
        <v>11</v>
      </c>
      <c r="DB181" s="340">
        <f t="shared" si="159"/>
        <v>0.46078431372549017</v>
      </c>
      <c r="DC181" s="109"/>
      <c r="DD181" s="610">
        <f t="shared" si="171"/>
        <v>5.0781102567533729</v>
      </c>
      <c r="DE181" s="353">
        <f t="shared" si="138"/>
        <v>5.1282051282051286</v>
      </c>
      <c r="DF181" s="842">
        <v>8.1300000000000008</v>
      </c>
      <c r="DG181" s="117">
        <v>8.1999999999999993</v>
      </c>
      <c r="DH181" s="838">
        <f t="shared" si="145"/>
        <v>24.599999999999998</v>
      </c>
      <c r="DI181" s="338">
        <f t="shared" si="144"/>
        <v>0.25454545454545463</v>
      </c>
      <c r="DJ181" s="1158">
        <f t="shared" si="169"/>
        <v>0.59803921568627449</v>
      </c>
      <c r="DK181" s="1342">
        <f t="shared" si="160"/>
        <v>4.1474008687123449</v>
      </c>
      <c r="DL181" s="1292">
        <f t="shared" si="151"/>
        <v>0.49919999999999998</v>
      </c>
      <c r="DM181" s="1347"/>
      <c r="DN181" s="1350">
        <f t="shared" si="174"/>
        <v>30.76923076923077</v>
      </c>
      <c r="DO181" s="117">
        <v>6.9</v>
      </c>
      <c r="DP181" s="1150">
        <f t="shared" si="184"/>
        <v>0.15853658536585355</v>
      </c>
      <c r="DQ181" s="133"/>
      <c r="DR181" s="134"/>
      <c r="DS181" s="770"/>
      <c r="DT181" s="1029">
        <v>6057</v>
      </c>
      <c r="DU181" s="343">
        <v>7.92</v>
      </c>
      <c r="DV181" s="123">
        <v>8.14</v>
      </c>
      <c r="DW181" s="127">
        <v>3230</v>
      </c>
      <c r="DX181" s="117">
        <v>6.9</v>
      </c>
      <c r="DY181" s="135">
        <v>21.3</v>
      </c>
      <c r="DZ181" s="671">
        <v>25</v>
      </c>
      <c r="EA181" s="632">
        <v>0.3</v>
      </c>
      <c r="EB181" s="665">
        <v>0.01</v>
      </c>
      <c r="EC181" s="1483"/>
      <c r="ED181" s="141">
        <v>4.3</v>
      </c>
      <c r="EE181" s="667">
        <v>5.8</v>
      </c>
      <c r="EF181" s="139">
        <v>7.0000000000000007E-2</v>
      </c>
      <c r="EG181" s="665">
        <v>0.02</v>
      </c>
      <c r="EH181" s="194">
        <v>2</v>
      </c>
      <c r="EI181" s="1118"/>
      <c r="EJ181" s="1118"/>
      <c r="EK181" s="142">
        <v>2</v>
      </c>
      <c r="EL181" s="353">
        <f t="shared" si="125"/>
        <v>7.0259282051282055</v>
      </c>
      <c r="EM181" s="354">
        <f t="shared" si="163"/>
        <v>0.79705882352941182</v>
      </c>
      <c r="EN181" s="354">
        <f t="shared" si="188"/>
        <v>0.85310344827586204</v>
      </c>
      <c r="EO181" s="355">
        <f t="shared" si="173"/>
        <v>0.95833333333333337</v>
      </c>
      <c r="EP181" s="339">
        <f t="shared" si="161"/>
        <v>0.6386554621848739</v>
      </c>
      <c r="EQ181" s="959"/>
    </row>
    <row r="182" spans="1:147" s="221" customFormat="1" ht="15" customHeight="1" x14ac:dyDescent="0.15">
      <c r="A182" s="105">
        <v>44006</v>
      </c>
      <c r="B182" s="335">
        <f>企业!B486</f>
        <v>5262</v>
      </c>
      <c r="C182" s="868">
        <v>7.45</v>
      </c>
      <c r="D182" s="652">
        <v>108</v>
      </c>
      <c r="E182" s="353">
        <v>6.7</v>
      </c>
      <c r="F182" s="928">
        <v>14</v>
      </c>
      <c r="G182" s="653"/>
      <c r="H182" s="192"/>
      <c r="I182" s="111"/>
      <c r="J182" s="144"/>
      <c r="K182" s="625"/>
      <c r="L182" s="328"/>
      <c r="M182" s="831"/>
      <c r="N182" s="826"/>
      <c r="O182" s="191"/>
      <c r="P182" s="392"/>
      <c r="Q182" s="191"/>
      <c r="R182" s="683">
        <v>4.58</v>
      </c>
      <c r="S182" s="339">
        <f t="shared" si="185"/>
        <v>0.70461538461538464</v>
      </c>
      <c r="T182" s="759">
        <v>5262</v>
      </c>
      <c r="U182" s="111">
        <v>7.9</v>
      </c>
      <c r="V182" s="112">
        <v>2700</v>
      </c>
      <c r="W182" s="115">
        <v>37.200000000000003</v>
      </c>
      <c r="X182" s="109">
        <v>159</v>
      </c>
      <c r="Y182" s="809">
        <v>12.6</v>
      </c>
      <c r="Z182" s="1238">
        <v>2.4</v>
      </c>
      <c r="AA182" s="116">
        <v>15.1</v>
      </c>
      <c r="AB182" s="117">
        <v>1.1000000000000001</v>
      </c>
      <c r="AC182" s="109">
        <v>63</v>
      </c>
      <c r="AD182" s="118"/>
      <c r="AE182" s="191">
        <v>64</v>
      </c>
      <c r="AF182" s="801">
        <v>4.53</v>
      </c>
      <c r="AG182" s="344">
        <f t="shared" si="127"/>
        <v>0.69692307692307698</v>
      </c>
      <c r="AH182" s="344">
        <f t="shared" si="175"/>
        <v>0.3508</v>
      </c>
      <c r="AI182" s="741">
        <f t="shared" si="176"/>
        <v>0.1115544</v>
      </c>
      <c r="AJ182" s="1140"/>
      <c r="AK182" s="138"/>
      <c r="AL182" s="122"/>
      <c r="AM182" s="122"/>
      <c r="AN182" s="219"/>
      <c r="AO182" s="353">
        <f t="shared" si="164"/>
        <v>2.7198783732421132</v>
      </c>
      <c r="AP182" s="138">
        <v>8.19</v>
      </c>
      <c r="AQ182" s="121"/>
      <c r="AR182" s="353">
        <f t="shared" si="177"/>
        <v>0.7126567844925884</v>
      </c>
      <c r="AS182" s="776">
        <v>1.8</v>
      </c>
      <c r="AT182" s="353">
        <f t="shared" si="178"/>
        <v>1.4253135689851768</v>
      </c>
      <c r="AU182" s="117">
        <v>30.7</v>
      </c>
      <c r="AV182" s="111">
        <v>7.79</v>
      </c>
      <c r="AW182" s="118"/>
      <c r="AX182" s="118"/>
      <c r="AY182" s="340"/>
      <c r="AZ182" s="124">
        <v>0.82</v>
      </c>
      <c r="BA182" s="608"/>
      <c r="BB182" s="360">
        <f t="shared" si="179"/>
        <v>0.53449258836944125</v>
      </c>
      <c r="BC182" s="1516"/>
      <c r="BD182" s="1529">
        <v>3600</v>
      </c>
      <c r="BE182" s="1530">
        <f t="shared" si="172"/>
        <v>364.65222348916762</v>
      </c>
      <c r="BF182" s="1538">
        <f t="shared" si="152"/>
        <v>24.149153873454811</v>
      </c>
      <c r="BG182" s="1524">
        <v>1.2</v>
      </c>
      <c r="BH182" s="653">
        <f t="shared" si="180"/>
        <v>0.89082098061573545</v>
      </c>
      <c r="BI182" s="353">
        <f t="shared" si="181"/>
        <v>0.60148232611174457</v>
      </c>
      <c r="BJ182" s="123">
        <v>8.0399999999999991</v>
      </c>
      <c r="BK182" s="118">
        <v>3190</v>
      </c>
      <c r="BL182" s="117">
        <v>22.3</v>
      </c>
      <c r="BM182" s="348">
        <f t="shared" si="153"/>
        <v>66.900000000000006</v>
      </c>
      <c r="BN182" s="117">
        <v>3.6</v>
      </c>
      <c r="BO182" s="117">
        <v>0.4</v>
      </c>
      <c r="BP182" s="117">
        <v>1.7</v>
      </c>
      <c r="BQ182" s="1220"/>
      <c r="BR182" s="131"/>
      <c r="BS182" s="131"/>
      <c r="BT182" s="131">
        <v>13</v>
      </c>
      <c r="BU182" s="132">
        <v>32</v>
      </c>
      <c r="BV182" s="364">
        <f t="shared" si="146"/>
        <v>6.8846446218167987</v>
      </c>
      <c r="BW182" s="343">
        <f t="shared" si="187"/>
        <v>2.3094873989013723E-2</v>
      </c>
      <c r="BX182" s="340">
        <f t="shared" si="162"/>
        <v>2.3094873989013723E-2</v>
      </c>
      <c r="BY182" s="340">
        <f t="shared" si="156"/>
        <v>0.76158940397350994</v>
      </c>
      <c r="BZ182" s="1145">
        <f t="shared" si="157"/>
        <v>0.40053763440860213</v>
      </c>
      <c r="CA182" s="133">
        <v>5040</v>
      </c>
      <c r="CB182" s="191"/>
      <c r="CC182" s="193"/>
      <c r="CD182" s="353">
        <f t="shared" si="135"/>
        <v>0.50532117065754467</v>
      </c>
      <c r="CE182" s="108"/>
      <c r="CF182" s="364"/>
      <c r="CG182" s="134">
        <v>2906</v>
      </c>
      <c r="CH182" s="346">
        <f t="shared" si="149"/>
        <v>55.226149752945645</v>
      </c>
      <c r="CI182" s="117">
        <v>6</v>
      </c>
      <c r="CJ182" s="348">
        <f t="shared" si="136"/>
        <v>1.1402508551881414</v>
      </c>
      <c r="CK182" s="123">
        <v>7.79</v>
      </c>
      <c r="CL182" s="117">
        <v>21</v>
      </c>
      <c r="CM182" s="109">
        <v>7</v>
      </c>
      <c r="CN182" s="109">
        <v>4</v>
      </c>
      <c r="CO182" s="109">
        <v>16</v>
      </c>
      <c r="CP182" s="131">
        <f t="shared" si="154"/>
        <v>348.69380000000007</v>
      </c>
      <c r="CQ182" s="1145">
        <f t="shared" si="158"/>
        <v>5.8295964125560595E-2</v>
      </c>
      <c r="CR182" s="1372">
        <f t="shared" si="150"/>
        <v>5262</v>
      </c>
      <c r="CS182" s="353">
        <f t="shared" si="137"/>
        <v>3.8494868871151655</v>
      </c>
      <c r="CT182" s="135">
        <v>37</v>
      </c>
      <c r="CU182" s="135"/>
      <c r="CV182" s="340">
        <f t="shared" si="182"/>
        <v>0.46250000000000002</v>
      </c>
      <c r="CW182" s="135">
        <v>250</v>
      </c>
      <c r="CX182" s="348">
        <f t="shared" si="183"/>
        <v>6.756756756756757</v>
      </c>
      <c r="CY182" s="334">
        <f t="shared" si="170"/>
        <v>168.75712656784492</v>
      </c>
      <c r="CZ182" s="123">
        <v>7.82</v>
      </c>
      <c r="DA182" s="117">
        <v>12.8</v>
      </c>
      <c r="DB182" s="340">
        <f t="shared" si="159"/>
        <v>0.39047619047619042</v>
      </c>
      <c r="DC182" s="109"/>
      <c r="DD182" s="610">
        <f t="shared" si="171"/>
        <v>6.4717413164536319</v>
      </c>
      <c r="DE182" s="353">
        <f t="shared" si="138"/>
        <v>5.7012542759407072</v>
      </c>
      <c r="DF182" s="842">
        <v>8.0399999999999991</v>
      </c>
      <c r="DG182" s="117">
        <v>10.1</v>
      </c>
      <c r="DH182" s="838">
        <f t="shared" si="145"/>
        <v>30.299999999999997</v>
      </c>
      <c r="DI182" s="338">
        <f t="shared" si="144"/>
        <v>0.21093750000000011</v>
      </c>
      <c r="DJ182" s="1158">
        <f t="shared" si="169"/>
        <v>0.51904761904761909</v>
      </c>
      <c r="DK182" s="1342">
        <f t="shared" si="160"/>
        <v>5.1607683965701812</v>
      </c>
      <c r="DL182" s="1292">
        <f t="shared" si="151"/>
        <v>0.49919999999999998</v>
      </c>
      <c r="DM182" s="1347"/>
      <c r="DN182" s="1350">
        <f t="shared" si="174"/>
        <v>34.20752565564424</v>
      </c>
      <c r="DO182" s="117">
        <v>9.1999999999999993</v>
      </c>
      <c r="DP182" s="1150">
        <f t="shared" si="184"/>
        <v>8.9108910891089146E-2</v>
      </c>
      <c r="DQ182" s="133"/>
      <c r="DR182" s="134"/>
      <c r="DS182" s="770"/>
      <c r="DT182" s="1029">
        <v>5840</v>
      </c>
      <c r="DU182" s="343">
        <v>7.89</v>
      </c>
      <c r="DV182" s="123">
        <v>8.11</v>
      </c>
      <c r="DW182" s="127">
        <v>3200</v>
      </c>
      <c r="DX182" s="117">
        <v>9.1999999999999993</v>
      </c>
      <c r="DY182" s="135">
        <v>28.1</v>
      </c>
      <c r="DZ182" s="671">
        <v>29</v>
      </c>
      <c r="EA182" s="632">
        <v>0.3</v>
      </c>
      <c r="EB182" s="665">
        <v>0.01</v>
      </c>
      <c r="EC182" s="1483">
        <v>1.6</v>
      </c>
      <c r="ED182" s="141">
        <v>3.4</v>
      </c>
      <c r="EE182" s="667">
        <v>5.4</v>
      </c>
      <c r="EF182" s="139">
        <v>0.1</v>
      </c>
      <c r="EG182" s="665">
        <v>0.02</v>
      </c>
      <c r="EH182" s="194">
        <v>5</v>
      </c>
      <c r="EI182" s="1118"/>
      <c r="EJ182" s="1118"/>
      <c r="EK182" s="142">
        <v>2</v>
      </c>
      <c r="EL182" s="353">
        <f t="shared" si="125"/>
        <v>7.8087133409350047</v>
      </c>
      <c r="EM182" s="354">
        <f t="shared" si="163"/>
        <v>0.75268817204301075</v>
      </c>
      <c r="EN182" s="354">
        <f t="shared" si="188"/>
        <v>0.82327044025157226</v>
      </c>
      <c r="EO182" s="355">
        <f t="shared" si="173"/>
        <v>0.97619047619047616</v>
      </c>
      <c r="EP182" s="339">
        <f t="shared" si="161"/>
        <v>0.77483443708609268</v>
      </c>
      <c r="EQ182" s="959"/>
    </row>
    <row r="183" spans="1:147" s="221" customFormat="1" ht="15" customHeight="1" x14ac:dyDescent="0.15">
      <c r="A183" s="105">
        <v>44007</v>
      </c>
      <c r="B183" s="335">
        <f>企业!B487</f>
        <v>4888</v>
      </c>
      <c r="C183" s="868">
        <v>7.43</v>
      </c>
      <c r="D183" s="652">
        <v>101</v>
      </c>
      <c r="E183" s="353">
        <v>8.8000000000000007</v>
      </c>
      <c r="F183" s="928">
        <v>18</v>
      </c>
      <c r="G183" s="653"/>
      <c r="H183" s="192"/>
      <c r="I183" s="111"/>
      <c r="J183" s="144"/>
      <c r="K183" s="625"/>
      <c r="L183" s="328"/>
      <c r="M183" s="831"/>
      <c r="N183" s="826"/>
      <c r="O183" s="191"/>
      <c r="P183" s="392"/>
      <c r="Q183" s="191"/>
      <c r="R183" s="683">
        <v>4.59</v>
      </c>
      <c r="S183" s="339">
        <f t="shared" si="185"/>
        <v>0.70615384615384613</v>
      </c>
      <c r="T183" s="759">
        <v>4888</v>
      </c>
      <c r="U183" s="111">
        <v>7.97</v>
      </c>
      <c r="V183" s="112">
        <v>2950</v>
      </c>
      <c r="W183" s="115">
        <v>37.299999999999997</v>
      </c>
      <c r="X183" s="109">
        <v>140</v>
      </c>
      <c r="Y183" s="809">
        <v>11.3</v>
      </c>
      <c r="Z183" s="1238"/>
      <c r="AA183" s="116">
        <v>16.7</v>
      </c>
      <c r="AB183" s="117">
        <v>0.9</v>
      </c>
      <c r="AC183" s="109">
        <v>54</v>
      </c>
      <c r="AD183" s="118"/>
      <c r="AE183" s="191">
        <v>64</v>
      </c>
      <c r="AF183" s="801">
        <v>4.32</v>
      </c>
      <c r="AG183" s="344">
        <f t="shared" si="127"/>
        <v>0.66461538461538461</v>
      </c>
      <c r="AH183" s="344">
        <f t="shared" si="175"/>
        <v>0.32586666666666669</v>
      </c>
      <c r="AI183" s="741">
        <f t="shared" si="176"/>
        <v>9.124266666666668E-2</v>
      </c>
      <c r="AJ183" s="1140"/>
      <c r="AK183" s="138"/>
      <c r="AL183" s="122"/>
      <c r="AM183" s="122"/>
      <c r="AN183" s="219"/>
      <c r="AO183" s="353">
        <f t="shared" si="164"/>
        <v>2.927986906710311</v>
      </c>
      <c r="AP183" s="138">
        <v>8.02</v>
      </c>
      <c r="AQ183" s="121"/>
      <c r="AR183" s="353">
        <f t="shared" si="177"/>
        <v>0.76718494271685767</v>
      </c>
      <c r="AS183" s="776"/>
      <c r="AT183" s="353">
        <f t="shared" si="178"/>
        <v>1.5343698854337153</v>
      </c>
      <c r="AU183" s="117">
        <v>29.9</v>
      </c>
      <c r="AV183" s="111">
        <v>7.79</v>
      </c>
      <c r="AW183" s="118">
        <v>5256</v>
      </c>
      <c r="AX183" s="118"/>
      <c r="AY183" s="340"/>
      <c r="AZ183" s="124">
        <v>0.82</v>
      </c>
      <c r="BA183" s="608">
        <f t="shared" si="189"/>
        <v>156.01217656012176</v>
      </c>
      <c r="BB183" s="360">
        <f t="shared" si="179"/>
        <v>0.57538870703764322</v>
      </c>
      <c r="BC183" s="1516"/>
      <c r="BD183" s="1529">
        <v>3225</v>
      </c>
      <c r="BE183" s="1530">
        <f t="shared" si="172"/>
        <v>351.66223404255317</v>
      </c>
      <c r="BF183" s="1538">
        <f t="shared" si="152"/>
        <v>21.057618804943303</v>
      </c>
      <c r="BG183" s="1524"/>
      <c r="BH183" s="653">
        <f t="shared" si="180"/>
        <v>0.958981178396072</v>
      </c>
      <c r="BI183" s="353">
        <f t="shared" si="181"/>
        <v>0.6475040916530278</v>
      </c>
      <c r="BJ183" s="123">
        <v>8</v>
      </c>
      <c r="BK183" s="118">
        <v>3070</v>
      </c>
      <c r="BL183" s="117">
        <v>22.9</v>
      </c>
      <c r="BM183" s="348">
        <f t="shared" si="153"/>
        <v>68.699999999999989</v>
      </c>
      <c r="BN183" s="117">
        <v>4.3</v>
      </c>
      <c r="BO183" s="117">
        <v>0.3</v>
      </c>
      <c r="BP183" s="117"/>
      <c r="BQ183" s="1220"/>
      <c r="BR183" s="131"/>
      <c r="BS183" s="131"/>
      <c r="BT183" s="131">
        <v>8</v>
      </c>
      <c r="BU183" s="132">
        <v>32</v>
      </c>
      <c r="BV183" s="364">
        <f t="shared" si="146"/>
        <v>7.4114157119476269</v>
      </c>
      <c r="BW183" s="343">
        <f t="shared" si="187"/>
        <v>1.8889778342120519E-2</v>
      </c>
      <c r="BX183" s="340">
        <f t="shared" si="162"/>
        <v>1.8889778342120519E-2</v>
      </c>
      <c r="BY183" s="340">
        <f t="shared" ref="BY183:BY189" si="190">1-BN183/AA183</f>
        <v>0.74251497005988032</v>
      </c>
      <c r="BZ183" s="1145">
        <f t="shared" ref="BZ183:BZ189" si="191">1-BL183/W183</f>
        <v>0.386058981233244</v>
      </c>
      <c r="CA183" s="133">
        <v>5040</v>
      </c>
      <c r="CB183" s="191"/>
      <c r="CC183" s="193"/>
      <c r="CD183" s="353">
        <f t="shared" si="135"/>
        <v>0.5439852700490998</v>
      </c>
      <c r="CE183" s="108"/>
      <c r="CF183" s="364"/>
      <c r="CG183" s="134">
        <v>2906</v>
      </c>
      <c r="CH183" s="346">
        <f t="shared" si="149"/>
        <v>59.451718494271688</v>
      </c>
      <c r="CI183" s="117">
        <v>6</v>
      </c>
      <c r="CJ183" s="348">
        <f t="shared" si="136"/>
        <v>1.2274959083469721</v>
      </c>
      <c r="CK183" s="123">
        <v>7.77</v>
      </c>
      <c r="CL183" s="117">
        <v>20.5</v>
      </c>
      <c r="CM183" s="109">
        <v>5</v>
      </c>
      <c r="CN183" s="109">
        <v>3</v>
      </c>
      <c r="CO183" s="109">
        <v>16</v>
      </c>
      <c r="CP183" s="131">
        <f t="shared" si="154"/>
        <v>346.45759999999996</v>
      </c>
      <c r="CQ183" s="1145">
        <f t="shared" ref="CQ183:CQ189" si="192">1-CL183/BL183</f>
        <v>0.10480349344978157</v>
      </c>
      <c r="CR183" s="1372">
        <f t="shared" si="150"/>
        <v>4888</v>
      </c>
      <c r="CS183" s="353">
        <f t="shared" si="137"/>
        <v>4.1440261865793779</v>
      </c>
      <c r="CT183" s="135">
        <v>37</v>
      </c>
      <c r="CU183" s="135"/>
      <c r="CV183" s="340">
        <f t="shared" si="182"/>
        <v>0.46250000000000002</v>
      </c>
      <c r="CW183" s="135">
        <v>250</v>
      </c>
      <c r="CX183" s="348">
        <f t="shared" si="183"/>
        <v>6.756756756756757</v>
      </c>
      <c r="CY183" s="334">
        <f t="shared" si="170"/>
        <v>181.6693944353519</v>
      </c>
      <c r="CZ183" s="123">
        <v>7.99</v>
      </c>
      <c r="DA183" s="117">
        <v>10.9</v>
      </c>
      <c r="DB183" s="340">
        <f t="shared" ref="DB183:DB189" si="193">(CL183-DA183)/CL183</f>
        <v>0.46829268292682924</v>
      </c>
      <c r="DC183" s="109"/>
      <c r="DD183" s="610">
        <f t="shared" si="171"/>
        <v>5.950910457132859</v>
      </c>
      <c r="DE183" s="353">
        <f t="shared" si="138"/>
        <v>6.1374795417348613</v>
      </c>
      <c r="DF183" s="842">
        <v>8.1199999999999992</v>
      </c>
      <c r="DG183" s="117">
        <v>8.4</v>
      </c>
      <c r="DH183" s="838">
        <f t="shared" si="145"/>
        <v>25.200000000000003</v>
      </c>
      <c r="DI183" s="338">
        <f t="shared" si="144"/>
        <v>0.22935779816513757</v>
      </c>
      <c r="DJ183" s="1158">
        <f t="shared" si="169"/>
        <v>0.59024390243902436</v>
      </c>
      <c r="DK183" s="1342">
        <f t="shared" ref="DK183:DK189" si="194">CY183/(CL183-DG183)/3</f>
        <v>5.0046665133705757</v>
      </c>
      <c r="DL183" s="1292">
        <f t="shared" si="151"/>
        <v>0.49919999999999998</v>
      </c>
      <c r="DM183" s="1347"/>
      <c r="DN183" s="1350">
        <f t="shared" si="174"/>
        <v>36.824877250409166</v>
      </c>
      <c r="DO183" s="117">
        <v>7</v>
      </c>
      <c r="DP183" s="1150">
        <f t="shared" si="184"/>
        <v>0.16666666666666671</v>
      </c>
      <c r="DQ183" s="133"/>
      <c r="DR183" s="134"/>
      <c r="DS183" s="770"/>
      <c r="DT183" s="1029">
        <v>5566</v>
      </c>
      <c r="DU183" s="343">
        <v>7.85</v>
      </c>
      <c r="DV183" s="123">
        <v>8.15</v>
      </c>
      <c r="DW183" s="127">
        <v>3000</v>
      </c>
      <c r="DX183" s="117">
        <v>7</v>
      </c>
      <c r="DY183" s="135">
        <v>21.1</v>
      </c>
      <c r="DZ183" s="671">
        <v>28</v>
      </c>
      <c r="EA183" s="632">
        <v>0.4</v>
      </c>
      <c r="EB183" s="665">
        <v>0.01</v>
      </c>
      <c r="EC183" s="1483"/>
      <c r="ED183" s="141">
        <v>3.6</v>
      </c>
      <c r="EE183" s="667">
        <v>4.8</v>
      </c>
      <c r="EF183" s="139">
        <v>0.13</v>
      </c>
      <c r="EG183" s="665">
        <v>0.02</v>
      </c>
      <c r="EH183" s="194">
        <v>2</v>
      </c>
      <c r="EI183" s="1118"/>
      <c r="EJ183" s="1118"/>
      <c r="EK183" s="142">
        <v>4</v>
      </c>
      <c r="EL183" s="353">
        <f t="shared" ref="EL183:EL246" si="195">AJ183+BV183+CD183+CS183/24+DE183/24+DL183/24+DQ183/24</f>
        <v>8.4045970540098196</v>
      </c>
      <c r="EM183" s="354">
        <f t="shared" si="163"/>
        <v>0.81233243967828417</v>
      </c>
      <c r="EN183" s="354">
        <f t="shared" si="188"/>
        <v>0.84928571428571431</v>
      </c>
      <c r="EO183" s="355">
        <f t="shared" si="173"/>
        <v>0.96460176991150437</v>
      </c>
      <c r="EP183" s="339">
        <f t="shared" ref="EP183:EP189" si="196">1-ED183/AA183</f>
        <v>0.78443113772455086</v>
      </c>
      <c r="EQ183" s="959"/>
    </row>
    <row r="184" spans="1:147" s="221" customFormat="1" ht="15" customHeight="1" x14ac:dyDescent="0.15">
      <c r="A184" s="105">
        <v>44008</v>
      </c>
      <c r="B184" s="335">
        <f>企业!B488</f>
        <v>4342</v>
      </c>
      <c r="C184" s="868">
        <v>7.28</v>
      </c>
      <c r="D184" s="652">
        <v>100</v>
      </c>
      <c r="E184" s="353">
        <v>7.7</v>
      </c>
      <c r="F184" s="928">
        <v>14</v>
      </c>
      <c r="G184" s="653"/>
      <c r="H184" s="192"/>
      <c r="I184" s="111"/>
      <c r="J184" s="144"/>
      <c r="K184" s="625"/>
      <c r="L184" s="328"/>
      <c r="M184" s="831"/>
      <c r="N184" s="826"/>
      <c r="O184" s="191"/>
      <c r="P184" s="392"/>
      <c r="Q184" s="191"/>
      <c r="R184" s="683">
        <v>4.57</v>
      </c>
      <c r="S184" s="339">
        <f t="shared" si="185"/>
        <v>0.70307692307692315</v>
      </c>
      <c r="T184" s="759">
        <v>4342</v>
      </c>
      <c r="U184" s="111">
        <v>8.01</v>
      </c>
      <c r="V184" s="112">
        <v>3380</v>
      </c>
      <c r="W184" s="115">
        <v>36.9</v>
      </c>
      <c r="X184" s="109">
        <v>179</v>
      </c>
      <c r="Y184" s="809">
        <v>10.7</v>
      </c>
      <c r="Z184" s="1238">
        <v>2.5</v>
      </c>
      <c r="AA184" s="116">
        <v>17.22</v>
      </c>
      <c r="AB184" s="117">
        <v>0.84</v>
      </c>
      <c r="AC184" s="109">
        <v>46</v>
      </c>
      <c r="AD184" s="118"/>
      <c r="AE184" s="191">
        <v>64</v>
      </c>
      <c r="AF184" s="801">
        <v>4.0999999999999996</v>
      </c>
      <c r="AG184" s="344">
        <f t="shared" ref="AG184:AG247" si="197">AF184/6.5</f>
        <v>0.63076923076923075</v>
      </c>
      <c r="AH184" s="344">
        <f t="shared" si="175"/>
        <v>0.28946666666666665</v>
      </c>
      <c r="AI184" s="741">
        <f t="shared" si="176"/>
        <v>0.10362906666666666</v>
      </c>
      <c r="AJ184" s="1140"/>
      <c r="AK184" s="138"/>
      <c r="AL184" s="122"/>
      <c r="AM184" s="122"/>
      <c r="AN184" s="219"/>
      <c r="AO184" s="353">
        <f t="shared" si="164"/>
        <v>3.2961768770152005</v>
      </c>
      <c r="AP184" s="138">
        <v>7.98</v>
      </c>
      <c r="AQ184" s="121"/>
      <c r="AR184" s="353">
        <f t="shared" si="177"/>
        <v>0.86365730078304925</v>
      </c>
      <c r="AS184" s="776">
        <v>2.7</v>
      </c>
      <c r="AT184" s="353">
        <f t="shared" si="178"/>
        <v>1.7273146015660985</v>
      </c>
      <c r="AU184" s="117">
        <v>29.4</v>
      </c>
      <c r="AV184" s="111">
        <v>7.79</v>
      </c>
      <c r="AW184" s="118"/>
      <c r="AX184" s="118"/>
      <c r="AY184" s="340"/>
      <c r="AZ184" s="124">
        <v>0.82</v>
      </c>
      <c r="BA184" s="608"/>
      <c r="BB184" s="360">
        <f t="shared" si="179"/>
        <v>0.647742975587287</v>
      </c>
      <c r="BC184" s="1516"/>
      <c r="BD184" s="1529">
        <v>3491</v>
      </c>
      <c r="BE184" s="1530">
        <f t="shared" si="172"/>
        <v>428.53592814371257</v>
      </c>
      <c r="BF184" s="1538">
        <f t="shared" si="152"/>
        <v>24.885942400912462</v>
      </c>
      <c r="BG184" s="1524">
        <v>1.5</v>
      </c>
      <c r="BH184" s="653">
        <f t="shared" si="180"/>
        <v>1.0795716259788115</v>
      </c>
      <c r="BI184" s="353">
        <f t="shared" si="181"/>
        <v>0.72892676186089356</v>
      </c>
      <c r="BJ184" s="123">
        <v>7.99</v>
      </c>
      <c r="BK184" s="118">
        <v>3130</v>
      </c>
      <c r="BL184" s="117">
        <v>20.399999999999999</v>
      </c>
      <c r="BM184" s="348">
        <f t="shared" si="153"/>
        <v>61.199999999999996</v>
      </c>
      <c r="BN184" s="117">
        <v>4.5999999999999996</v>
      </c>
      <c r="BO184" s="117">
        <v>0.4</v>
      </c>
      <c r="BP184" s="117">
        <v>1.9</v>
      </c>
      <c r="BQ184" s="1220"/>
      <c r="BR184" s="131"/>
      <c r="BS184" s="131"/>
      <c r="BT184" s="131">
        <v>11</v>
      </c>
      <c r="BU184" s="132">
        <v>16</v>
      </c>
      <c r="BV184" s="364">
        <f t="shared" si="146"/>
        <v>8.3433901427913408</v>
      </c>
      <c r="BW184" s="343">
        <f t="shared" si="187"/>
        <v>2.1454108813868108E-2</v>
      </c>
      <c r="BX184" s="340">
        <f t="shared" si="162"/>
        <v>2.1454108813868108E-2</v>
      </c>
      <c r="BY184" s="340">
        <f t="shared" si="190"/>
        <v>0.73286875725900114</v>
      </c>
      <c r="BZ184" s="1145">
        <f t="shared" si="191"/>
        <v>0.44715447154471544</v>
      </c>
      <c r="CA184" s="133">
        <v>5040</v>
      </c>
      <c r="CB184" s="191"/>
      <c r="CC184" s="193"/>
      <c r="CD184" s="353">
        <f t="shared" si="135"/>
        <v>0.61239060340856744</v>
      </c>
      <c r="CE184" s="108"/>
      <c r="CF184" s="364"/>
      <c r="CG184" s="134">
        <v>2906</v>
      </c>
      <c r="CH184" s="346">
        <f t="shared" si="149"/>
        <v>66.92768309534776</v>
      </c>
      <c r="CI184" s="117">
        <v>6</v>
      </c>
      <c r="CJ184" s="348">
        <f t="shared" si="136"/>
        <v>1.3818516812528789</v>
      </c>
      <c r="CK184" s="123">
        <v>7.7</v>
      </c>
      <c r="CL184" s="117">
        <v>19.899999999999999</v>
      </c>
      <c r="CM184" s="109">
        <v>3</v>
      </c>
      <c r="CN184" s="109">
        <v>1.6</v>
      </c>
      <c r="CO184" s="109">
        <v>8</v>
      </c>
      <c r="CP184" s="131">
        <f t="shared" si="154"/>
        <v>337.84899999999999</v>
      </c>
      <c r="CQ184" s="1145">
        <f t="shared" si="192"/>
        <v>2.4509803921568651E-2</v>
      </c>
      <c r="CR184" s="1372">
        <f t="shared" si="150"/>
        <v>4342</v>
      </c>
      <c r="CS184" s="353">
        <f t="shared" si="137"/>
        <v>4.6651312759097188</v>
      </c>
      <c r="CT184" s="135">
        <v>37</v>
      </c>
      <c r="CU184" s="135"/>
      <c r="CV184" s="340">
        <f t="shared" si="182"/>
        <v>0.46250000000000002</v>
      </c>
      <c r="CW184" s="135">
        <v>250</v>
      </c>
      <c r="CX184" s="348">
        <f t="shared" si="183"/>
        <v>6.756756756756757</v>
      </c>
      <c r="CY184" s="334">
        <f t="shared" si="170"/>
        <v>204.51404882542607</v>
      </c>
      <c r="CZ184" s="123">
        <v>7.98</v>
      </c>
      <c r="DA184" s="117">
        <v>9.1999999999999993</v>
      </c>
      <c r="DB184" s="340">
        <f t="shared" si="193"/>
        <v>0.53768844221105527</v>
      </c>
      <c r="DC184" s="109"/>
      <c r="DD184" s="610">
        <f t="shared" si="171"/>
        <v>6.0105228009588574</v>
      </c>
      <c r="DE184" s="353">
        <f t="shared" si="138"/>
        <v>6.909258406264394</v>
      </c>
      <c r="DF184" s="842">
        <v>8.14</v>
      </c>
      <c r="DG184" s="117">
        <v>8.9</v>
      </c>
      <c r="DH184" s="838">
        <f t="shared" si="145"/>
        <v>26.700000000000003</v>
      </c>
      <c r="DI184" s="338">
        <f t="shared" si="144"/>
        <v>3.2608695652173836E-2</v>
      </c>
      <c r="DJ184" s="1158">
        <f t="shared" si="169"/>
        <v>0.55276381909547734</v>
      </c>
      <c r="DK184" s="1342">
        <f t="shared" si="194"/>
        <v>6.1973954189523068</v>
      </c>
      <c r="DL184" s="1292">
        <f t="shared" si="151"/>
        <v>0.49919999999999998</v>
      </c>
      <c r="DM184" s="1347"/>
      <c r="DN184" s="1350">
        <f t="shared" si="174"/>
        <v>41.455550437586368</v>
      </c>
      <c r="DO184" s="117">
        <v>6</v>
      </c>
      <c r="DP184" s="1150">
        <f t="shared" si="184"/>
        <v>0.3258426966292135</v>
      </c>
      <c r="DQ184" s="133"/>
      <c r="DR184" s="134"/>
      <c r="DS184" s="770"/>
      <c r="DT184" s="1029">
        <v>4344</v>
      </c>
      <c r="DU184" s="343">
        <v>7.76</v>
      </c>
      <c r="DV184" s="123">
        <v>8.19</v>
      </c>
      <c r="DW184" s="127">
        <v>3080</v>
      </c>
      <c r="DX184" s="117">
        <v>6</v>
      </c>
      <c r="DY184" s="135">
        <v>19</v>
      </c>
      <c r="DZ184" s="671">
        <v>25</v>
      </c>
      <c r="EA184" s="632">
        <v>0.3</v>
      </c>
      <c r="EB184" s="665">
        <v>0.01</v>
      </c>
      <c r="EC184" s="1483">
        <v>1.9</v>
      </c>
      <c r="ED184" s="141">
        <v>3.6</v>
      </c>
      <c r="EE184" s="667">
        <v>5</v>
      </c>
      <c r="EF184" s="139">
        <v>0.06</v>
      </c>
      <c r="EG184" s="665">
        <v>0.02</v>
      </c>
      <c r="EH184" s="194">
        <v>2</v>
      </c>
      <c r="EI184" s="1118"/>
      <c r="EJ184" s="1118"/>
      <c r="EK184" s="142">
        <v>2</v>
      </c>
      <c r="EL184" s="353">
        <f t="shared" si="195"/>
        <v>9.4588469829571622</v>
      </c>
      <c r="EM184" s="354">
        <f t="shared" ref="EM184:EM189" si="198">1-DX184/W184</f>
        <v>0.83739837398373984</v>
      </c>
      <c r="EN184" s="354">
        <f t="shared" si="188"/>
        <v>0.8938547486033519</v>
      </c>
      <c r="EO184" s="355">
        <f t="shared" si="173"/>
        <v>0.9719626168224299</v>
      </c>
      <c r="EP184" s="339">
        <f t="shared" si="196"/>
        <v>0.79094076655052259</v>
      </c>
      <c r="EQ184" s="959"/>
    </row>
    <row r="185" spans="1:147" s="221" customFormat="1" ht="15" customHeight="1" x14ac:dyDescent="0.15">
      <c r="A185" s="105">
        <v>44009</v>
      </c>
      <c r="B185" s="335">
        <f>企业!B489</f>
        <v>4030</v>
      </c>
      <c r="C185" s="868">
        <v>7.27</v>
      </c>
      <c r="D185" s="652">
        <v>97</v>
      </c>
      <c r="E185" s="353">
        <v>7.6</v>
      </c>
      <c r="F185" s="928">
        <v>18</v>
      </c>
      <c r="G185" s="653"/>
      <c r="H185" s="192"/>
      <c r="I185" s="111"/>
      <c r="J185" s="144"/>
      <c r="K185" s="625"/>
      <c r="L185" s="328"/>
      <c r="M185" s="831"/>
      <c r="N185" s="826"/>
      <c r="O185" s="191"/>
      <c r="P185" s="392"/>
      <c r="Q185" s="191"/>
      <c r="R185" s="683">
        <v>4.54</v>
      </c>
      <c r="S185" s="339">
        <f t="shared" si="185"/>
        <v>0.69846153846153847</v>
      </c>
      <c r="T185" s="759">
        <v>4030</v>
      </c>
      <c r="U185" s="111">
        <v>7.78</v>
      </c>
      <c r="V185" s="112">
        <v>2910</v>
      </c>
      <c r="W185" s="115">
        <v>31.5</v>
      </c>
      <c r="X185" s="109">
        <v>156</v>
      </c>
      <c r="Y185" s="809">
        <v>11.5</v>
      </c>
      <c r="Z185" s="1238"/>
      <c r="AA185" s="116">
        <v>14</v>
      </c>
      <c r="AB185" s="117">
        <v>0.9</v>
      </c>
      <c r="AC185" s="109">
        <v>61</v>
      </c>
      <c r="AD185" s="118"/>
      <c r="AE185" s="191">
        <v>64</v>
      </c>
      <c r="AF185" s="801">
        <v>4</v>
      </c>
      <c r="AG185" s="344">
        <f t="shared" si="197"/>
        <v>0.61538461538461542</v>
      </c>
      <c r="AH185" s="344">
        <f t="shared" si="175"/>
        <v>0.26866666666666666</v>
      </c>
      <c r="AI185" s="741">
        <f t="shared" si="176"/>
        <v>8.3823999999999996E-2</v>
      </c>
      <c r="AJ185" s="1140"/>
      <c r="AK185" s="138"/>
      <c r="AL185" s="122"/>
      <c r="AM185" s="122"/>
      <c r="AN185" s="219"/>
      <c r="AO185" s="353">
        <f t="shared" si="164"/>
        <v>3.5513647642679902</v>
      </c>
      <c r="AP185" s="138">
        <v>8.02</v>
      </c>
      <c r="AQ185" s="121"/>
      <c r="AR185" s="353">
        <f t="shared" si="177"/>
        <v>0.9305210918114144</v>
      </c>
      <c r="AS185" s="776"/>
      <c r="AT185" s="353">
        <f t="shared" si="178"/>
        <v>1.8610421836228288</v>
      </c>
      <c r="AU185" s="117">
        <v>29.5</v>
      </c>
      <c r="AV185" s="111">
        <v>7.79</v>
      </c>
      <c r="AW185" s="118"/>
      <c r="AX185" s="118"/>
      <c r="AY185" s="340"/>
      <c r="AZ185" s="124">
        <v>0.82</v>
      </c>
      <c r="BA185" s="608"/>
      <c r="BB185" s="360">
        <f t="shared" si="179"/>
        <v>0.69789081885856075</v>
      </c>
      <c r="BC185" s="1516"/>
      <c r="BD185" s="1529">
        <v>3581</v>
      </c>
      <c r="BE185" s="1530">
        <f t="shared" si="172"/>
        <v>473.61612903225807</v>
      </c>
      <c r="BF185" s="1538">
        <f t="shared" si="152"/>
        <v>33.829723502304148</v>
      </c>
      <c r="BG185" s="1524"/>
      <c r="BH185" s="653">
        <f t="shared" si="180"/>
        <v>1.1631513647642679</v>
      </c>
      <c r="BI185" s="353">
        <f t="shared" si="181"/>
        <v>0.78535980148883378</v>
      </c>
      <c r="BJ185" s="123">
        <v>8.02</v>
      </c>
      <c r="BK185" s="118">
        <v>3120</v>
      </c>
      <c r="BL185" s="117">
        <v>20.7</v>
      </c>
      <c r="BM185" s="348">
        <f t="shared" si="153"/>
        <v>62.099999999999994</v>
      </c>
      <c r="BN185" s="117">
        <v>5.0999999999999996</v>
      </c>
      <c r="BO185" s="117">
        <v>0.4</v>
      </c>
      <c r="BP185" s="117"/>
      <c r="BQ185" s="1220"/>
      <c r="BR185" s="131">
        <v>726</v>
      </c>
      <c r="BS185" s="131"/>
      <c r="BT185" s="131">
        <v>11</v>
      </c>
      <c r="BU185" s="132">
        <v>16</v>
      </c>
      <c r="BV185" s="364">
        <f t="shared" si="146"/>
        <v>8.9893300248138956</v>
      </c>
      <c r="BW185" s="343">
        <f t="shared" si="187"/>
        <v>1.7353907306704944E-2</v>
      </c>
      <c r="BX185" s="340">
        <f t="shared" si="162"/>
        <v>1.7353907306704944E-2</v>
      </c>
      <c r="BY185" s="340">
        <f t="shared" si="190"/>
        <v>0.63571428571428568</v>
      </c>
      <c r="BZ185" s="1145">
        <f t="shared" si="191"/>
        <v>0.34285714285714286</v>
      </c>
      <c r="CA185" s="133">
        <v>5040</v>
      </c>
      <c r="CB185" s="191"/>
      <c r="CC185" s="193"/>
      <c r="CD185" s="353">
        <f t="shared" si="135"/>
        <v>0.6598014888337469</v>
      </c>
      <c r="CE185" s="108"/>
      <c r="CF185" s="364"/>
      <c r="CG185" s="134">
        <v>2906</v>
      </c>
      <c r="CH185" s="346">
        <f t="shared" si="149"/>
        <v>72.109181141439208</v>
      </c>
      <c r="CI185" s="117">
        <v>6</v>
      </c>
      <c r="CJ185" s="348">
        <f t="shared" si="136"/>
        <v>1.4888337468982631</v>
      </c>
      <c r="CK185" s="123">
        <v>7.73</v>
      </c>
      <c r="CL185" s="117">
        <v>17.600000000000001</v>
      </c>
      <c r="CM185" s="109">
        <v>4</v>
      </c>
      <c r="CN185" s="109">
        <v>2</v>
      </c>
      <c r="CO185" s="109">
        <v>8</v>
      </c>
      <c r="CP185" s="131">
        <f t="shared" si="154"/>
        <v>362.28899999999999</v>
      </c>
      <c r="CQ185" s="1145">
        <f t="shared" si="192"/>
        <v>0.14975845410628008</v>
      </c>
      <c r="CR185" s="1372">
        <f t="shared" si="150"/>
        <v>4030</v>
      </c>
      <c r="CS185" s="353">
        <f t="shared" si="137"/>
        <v>5.0263027295285356</v>
      </c>
      <c r="CT185" s="135">
        <v>36</v>
      </c>
      <c r="CU185" s="135"/>
      <c r="CV185" s="340">
        <f t="shared" si="182"/>
        <v>0.45</v>
      </c>
      <c r="CW185" s="135">
        <v>240</v>
      </c>
      <c r="CX185" s="348">
        <f t="shared" si="183"/>
        <v>6.666666666666667</v>
      </c>
      <c r="CY185" s="334">
        <f t="shared" si="170"/>
        <v>214.3920595533499</v>
      </c>
      <c r="CZ185" s="123">
        <v>8.02</v>
      </c>
      <c r="DA185" s="117">
        <v>9.8000000000000007</v>
      </c>
      <c r="DB185" s="340">
        <f t="shared" si="193"/>
        <v>0.44318181818181818</v>
      </c>
      <c r="DC185" s="109"/>
      <c r="DD185" s="610">
        <f t="shared" si="171"/>
        <v>8.6434470066662588</v>
      </c>
      <c r="DE185" s="353">
        <f t="shared" si="138"/>
        <v>7.4441687344913152</v>
      </c>
      <c r="DF185" s="842">
        <v>8.1</v>
      </c>
      <c r="DG185" s="117">
        <v>7.1</v>
      </c>
      <c r="DH185" s="838">
        <f t="shared" si="145"/>
        <v>21.299999999999997</v>
      </c>
      <c r="DI185" s="338">
        <f t="shared" si="144"/>
        <v>0.27551020408163274</v>
      </c>
      <c r="DJ185" s="1158">
        <f t="shared" si="169"/>
        <v>0.59659090909090917</v>
      </c>
      <c r="DK185" s="1342">
        <f t="shared" si="194"/>
        <v>6.8060971286777736</v>
      </c>
      <c r="DL185" s="1292">
        <f t="shared" si="151"/>
        <v>0.49919999999999998</v>
      </c>
      <c r="DM185" s="1347"/>
      <c r="DN185" s="1350">
        <f t="shared" si="174"/>
        <v>44.665012406947895</v>
      </c>
      <c r="DO185" s="117">
        <v>6.3</v>
      </c>
      <c r="DP185" s="1150">
        <f t="shared" si="184"/>
        <v>0.11267605633802814</v>
      </c>
      <c r="DQ185" s="133"/>
      <c r="DR185" s="134"/>
      <c r="DS185" s="770"/>
      <c r="DT185" s="1029">
        <v>4152</v>
      </c>
      <c r="DU185" s="343">
        <v>7.76</v>
      </c>
      <c r="DV185" s="123">
        <v>8.1</v>
      </c>
      <c r="DW185" s="127">
        <v>3140</v>
      </c>
      <c r="DX185" s="117">
        <v>6.3</v>
      </c>
      <c r="DY185" s="135">
        <v>19</v>
      </c>
      <c r="DZ185" s="671">
        <v>18</v>
      </c>
      <c r="EA185" s="632">
        <v>0.3</v>
      </c>
      <c r="EB185" s="665">
        <v>0.01</v>
      </c>
      <c r="EC185" s="1483"/>
      <c r="ED185" s="141">
        <v>4.3</v>
      </c>
      <c r="EE185" s="667">
        <v>5.4</v>
      </c>
      <c r="EF185" s="139">
        <v>0.06</v>
      </c>
      <c r="EG185" s="665">
        <v>0.02</v>
      </c>
      <c r="EH185" s="194">
        <v>2</v>
      </c>
      <c r="EI185" s="1118">
        <v>758</v>
      </c>
      <c r="EJ185" s="1118">
        <v>174</v>
      </c>
      <c r="EK185" s="142">
        <v>2</v>
      </c>
      <c r="EL185" s="353">
        <f t="shared" si="195"/>
        <v>10.189534491315136</v>
      </c>
      <c r="EM185" s="354">
        <f t="shared" si="198"/>
        <v>0.8</v>
      </c>
      <c r="EN185" s="354">
        <f t="shared" si="188"/>
        <v>0.87820512820512819</v>
      </c>
      <c r="EO185" s="355">
        <f t="shared" si="173"/>
        <v>0.97391304347826091</v>
      </c>
      <c r="EP185" s="339">
        <f t="shared" si="196"/>
        <v>0.69285714285714284</v>
      </c>
      <c r="EQ185" s="959"/>
    </row>
    <row r="186" spans="1:147" s="229" customFormat="1" ht="15" customHeight="1" x14ac:dyDescent="0.15">
      <c r="A186" s="146">
        <v>44010</v>
      </c>
      <c r="B186" s="147">
        <f>企业!B490</f>
        <v>4246</v>
      </c>
      <c r="C186" s="869">
        <v>7.13</v>
      </c>
      <c r="D186" s="149">
        <v>101</v>
      </c>
      <c r="E186" s="150">
        <v>8.6999999999999993</v>
      </c>
      <c r="F186" s="929">
        <v>18</v>
      </c>
      <c r="G186" s="651"/>
      <c r="H186" s="222"/>
      <c r="I186" s="153"/>
      <c r="J186" s="154"/>
      <c r="K186" s="626"/>
      <c r="L186" s="223"/>
      <c r="M186" s="832"/>
      <c r="N186" s="827"/>
      <c r="O186" s="224"/>
      <c r="P186" s="393"/>
      <c r="Q186" s="224"/>
      <c r="R186" s="684">
        <v>4.51</v>
      </c>
      <c r="S186" s="169">
        <f t="shared" si="185"/>
        <v>0.69384615384615378</v>
      </c>
      <c r="T186" s="760">
        <v>4246</v>
      </c>
      <c r="U186" s="153">
        <v>7.91</v>
      </c>
      <c r="V186" s="158">
        <v>2810</v>
      </c>
      <c r="W186" s="159">
        <v>34.799999999999997</v>
      </c>
      <c r="X186" s="151">
        <v>171.4</v>
      </c>
      <c r="Y186" s="811">
        <v>13.6</v>
      </c>
      <c r="Z186" s="1239"/>
      <c r="AA186" s="160">
        <v>16.7</v>
      </c>
      <c r="AB186" s="161">
        <v>0.73</v>
      </c>
      <c r="AC186" s="151">
        <v>53</v>
      </c>
      <c r="AD186" s="162"/>
      <c r="AE186" s="224">
        <v>64</v>
      </c>
      <c r="AF186" s="802">
        <v>4.37</v>
      </c>
      <c r="AG186" s="327">
        <f t="shared" si="197"/>
        <v>0.67230769230769227</v>
      </c>
      <c r="AH186" s="327">
        <f t="shared" si="175"/>
        <v>0.28306666666666669</v>
      </c>
      <c r="AI186" s="660">
        <f t="shared" si="176"/>
        <v>9.7035253333333335E-2</v>
      </c>
      <c r="AJ186" s="1141"/>
      <c r="AK186" s="148"/>
      <c r="AL186" s="167"/>
      <c r="AM186" s="167"/>
      <c r="AN186" s="225"/>
      <c r="AO186" s="150">
        <f t="shared" si="164"/>
        <v>3.3707018370230806</v>
      </c>
      <c r="AP186" s="148">
        <v>8.0399999999999991</v>
      </c>
      <c r="AQ186" s="166"/>
      <c r="AR186" s="150">
        <f t="shared" si="177"/>
        <v>0.88318417333961374</v>
      </c>
      <c r="AS186" s="778"/>
      <c r="AT186" s="150">
        <f t="shared" si="178"/>
        <v>1.7663683466792275</v>
      </c>
      <c r="AU186" s="161">
        <v>30.1</v>
      </c>
      <c r="AV186" s="153">
        <v>0.6</v>
      </c>
      <c r="AW186" s="162"/>
      <c r="AX186" s="162"/>
      <c r="AY186" s="170"/>
      <c r="AZ186" s="170">
        <v>0.81</v>
      </c>
      <c r="BA186" s="175"/>
      <c r="BB186" s="172">
        <f t="shared" si="179"/>
        <v>0.66238813000471031</v>
      </c>
      <c r="BC186" s="1517"/>
      <c r="BD186" s="827">
        <v>3300</v>
      </c>
      <c r="BE186" s="1530">
        <f t="shared" si="172"/>
        <v>414.24870466321244</v>
      </c>
      <c r="BF186" s="1538">
        <f t="shared" si="152"/>
        <v>24.805311656479788</v>
      </c>
      <c r="BG186" s="651"/>
      <c r="BH186" s="651">
        <f t="shared" si="180"/>
        <v>1.1039802166745172</v>
      </c>
      <c r="BI186" s="150">
        <f t="shared" si="181"/>
        <v>0.74540744229863398</v>
      </c>
      <c r="BJ186" s="168">
        <v>7.98</v>
      </c>
      <c r="BK186" s="162">
        <v>2820</v>
      </c>
      <c r="BL186" s="161">
        <v>19.5</v>
      </c>
      <c r="BM186" s="161">
        <f t="shared" si="153"/>
        <v>58.5</v>
      </c>
      <c r="BN186" s="161">
        <v>4.5999999999999996</v>
      </c>
      <c r="BO186" s="161">
        <v>0.4</v>
      </c>
      <c r="BP186" s="161"/>
      <c r="BQ186" s="1221"/>
      <c r="BR186" s="174"/>
      <c r="BS186" s="174"/>
      <c r="BT186" s="174">
        <v>10</v>
      </c>
      <c r="BU186" s="175">
        <v>16</v>
      </c>
      <c r="BV186" s="248">
        <f t="shared" si="146"/>
        <v>8.5320301460197836</v>
      </c>
      <c r="BW186" s="168">
        <f t="shared" si="187"/>
        <v>2.0089005437933034E-2</v>
      </c>
      <c r="BX186" s="170">
        <f t="shared" si="162"/>
        <v>2.0089005437933034E-2</v>
      </c>
      <c r="BY186" s="170">
        <f t="shared" si="190"/>
        <v>0.72455089820359286</v>
      </c>
      <c r="BZ186" s="1146">
        <f t="shared" si="191"/>
        <v>0.43965517241379304</v>
      </c>
      <c r="CA186" s="177">
        <v>5040</v>
      </c>
      <c r="CB186" s="224"/>
      <c r="CC186" s="226"/>
      <c r="CD186" s="150">
        <f t="shared" si="135"/>
        <v>0.62623645784267545</v>
      </c>
      <c r="CE186" s="150"/>
      <c r="CF186" s="248"/>
      <c r="CG186" s="178">
        <v>2906</v>
      </c>
      <c r="CH186" s="390">
        <f t="shared" si="149"/>
        <v>68.440885539331134</v>
      </c>
      <c r="CI186" s="161">
        <v>6</v>
      </c>
      <c r="CJ186" s="161">
        <f t="shared" si="136"/>
        <v>1.4130946773433819</v>
      </c>
      <c r="CK186" s="168">
        <v>7.71</v>
      </c>
      <c r="CL186" s="161">
        <v>17.7</v>
      </c>
      <c r="CM186" s="151">
        <v>1</v>
      </c>
      <c r="CN186" s="151">
        <v>2</v>
      </c>
      <c r="CO186" s="151">
        <v>8</v>
      </c>
      <c r="CP186" s="131">
        <f t="shared" si="154"/>
        <v>357.74240000000003</v>
      </c>
      <c r="CQ186" s="1146">
        <f t="shared" si="192"/>
        <v>9.2307692307692313E-2</v>
      </c>
      <c r="CR186" s="1372">
        <f t="shared" si="150"/>
        <v>4246</v>
      </c>
      <c r="CS186" s="150">
        <f t="shared" si="137"/>
        <v>4.7706076307112575</v>
      </c>
      <c r="CT186" s="180">
        <v>36</v>
      </c>
      <c r="CU186" s="180"/>
      <c r="CV186" s="170">
        <f t="shared" si="182"/>
        <v>0.45</v>
      </c>
      <c r="CW186" s="180">
        <v>240</v>
      </c>
      <c r="CX186" s="161">
        <f t="shared" si="183"/>
        <v>6.666666666666667</v>
      </c>
      <c r="CY186" s="151">
        <f t="shared" si="170"/>
        <v>203.48563353744703</v>
      </c>
      <c r="CZ186" s="168">
        <v>8.0299999999999994</v>
      </c>
      <c r="DA186" s="161">
        <v>10.8</v>
      </c>
      <c r="DB186" s="170">
        <f t="shared" si="193"/>
        <v>0.38983050847457623</v>
      </c>
      <c r="DC186" s="151"/>
      <c r="DD186" s="181">
        <f t="shared" si="171"/>
        <v>9.2737960777252333</v>
      </c>
      <c r="DE186" s="150">
        <f t="shared" si="138"/>
        <v>7.0654733867169099</v>
      </c>
      <c r="DF186" s="843">
        <v>8.1</v>
      </c>
      <c r="DG186" s="161">
        <v>8.1999999999999993</v>
      </c>
      <c r="DH186" s="838">
        <f t="shared" si="145"/>
        <v>24.599999999999998</v>
      </c>
      <c r="DI186" s="338">
        <f t="shared" si="144"/>
        <v>0.24074074074074081</v>
      </c>
      <c r="DJ186" s="1157">
        <f t="shared" si="169"/>
        <v>0.53672316384180796</v>
      </c>
      <c r="DK186" s="1343">
        <f t="shared" si="194"/>
        <v>7.1398467907876153</v>
      </c>
      <c r="DL186" s="1293">
        <f t="shared" si="151"/>
        <v>0.49919999999999998</v>
      </c>
      <c r="DM186" s="1293"/>
      <c r="DN186" s="178">
        <f t="shared" si="174"/>
        <v>42.39284032030146</v>
      </c>
      <c r="DO186" s="161">
        <v>7.9</v>
      </c>
      <c r="DP186" s="187">
        <f t="shared" si="184"/>
        <v>3.6585365853658409E-2</v>
      </c>
      <c r="DQ186" s="177"/>
      <c r="DR186" s="178"/>
      <c r="DS186" s="756"/>
      <c r="DT186" s="1030">
        <v>4664</v>
      </c>
      <c r="DU186" s="168">
        <v>7.74</v>
      </c>
      <c r="DV186" s="168">
        <v>8.15</v>
      </c>
      <c r="DW186" s="173">
        <v>2790</v>
      </c>
      <c r="DX186" s="161">
        <v>7.9</v>
      </c>
      <c r="DY186" s="180">
        <v>24</v>
      </c>
      <c r="DZ186" s="698">
        <v>18</v>
      </c>
      <c r="EA186" s="633">
        <v>0.3</v>
      </c>
      <c r="EB186" s="182">
        <v>0.01</v>
      </c>
      <c r="EC186" s="1484"/>
      <c r="ED186" s="184">
        <v>4.5</v>
      </c>
      <c r="EE186" s="184">
        <v>5.7</v>
      </c>
      <c r="EF186" s="182">
        <v>0.06</v>
      </c>
      <c r="EG186" s="182">
        <v>0.02</v>
      </c>
      <c r="EH186" s="228">
        <v>2</v>
      </c>
      <c r="EI186" s="1119"/>
      <c r="EJ186" s="1119"/>
      <c r="EK186" s="185">
        <v>2</v>
      </c>
      <c r="EL186" s="150">
        <f t="shared" si="195"/>
        <v>9.672236646255298</v>
      </c>
      <c r="EM186" s="186">
        <f t="shared" si="198"/>
        <v>0.77298850574712641</v>
      </c>
      <c r="EN186" s="186">
        <f t="shared" si="188"/>
        <v>0.85997666277712947</v>
      </c>
      <c r="EO186" s="187">
        <f t="shared" si="173"/>
        <v>0.9779411764705882</v>
      </c>
      <c r="EP186" s="169">
        <f t="shared" si="196"/>
        <v>0.73053892215568861</v>
      </c>
      <c r="EQ186" s="292"/>
    </row>
    <row r="187" spans="1:147" s="221" customFormat="1" ht="15" customHeight="1" x14ac:dyDescent="0.15">
      <c r="A187" s="105">
        <v>44011</v>
      </c>
      <c r="B187" s="335">
        <f>企业!B491</f>
        <v>5838</v>
      </c>
      <c r="C187" s="868">
        <v>7.11</v>
      </c>
      <c r="D187" s="652">
        <v>101</v>
      </c>
      <c r="E187" s="353">
        <v>11.4</v>
      </c>
      <c r="F187" s="928">
        <v>18</v>
      </c>
      <c r="G187" s="653"/>
      <c r="H187" s="192"/>
      <c r="I187" s="111"/>
      <c r="J187" s="144"/>
      <c r="K187" s="625"/>
      <c r="L187" s="328"/>
      <c r="M187" s="831"/>
      <c r="N187" s="826"/>
      <c r="O187" s="191"/>
      <c r="P187" s="392"/>
      <c r="Q187" s="191"/>
      <c r="R187" s="683">
        <v>4.5199999999999996</v>
      </c>
      <c r="S187" s="339">
        <f t="shared" si="185"/>
        <v>0.69538461538461527</v>
      </c>
      <c r="T187" s="981">
        <v>5838</v>
      </c>
      <c r="U187" s="111">
        <v>7.78</v>
      </c>
      <c r="V187" s="112">
        <v>2810</v>
      </c>
      <c r="W187" s="115">
        <v>37.700000000000003</v>
      </c>
      <c r="X187" s="109">
        <v>165.3</v>
      </c>
      <c r="Y187" s="809">
        <v>15.5</v>
      </c>
      <c r="Z187" s="1238"/>
      <c r="AA187" s="116">
        <v>17.899999999999999</v>
      </c>
      <c r="AB187" s="117">
        <v>0.7</v>
      </c>
      <c r="AC187" s="109">
        <v>51</v>
      </c>
      <c r="AD187" s="118">
        <v>758</v>
      </c>
      <c r="AE187" s="191">
        <v>80</v>
      </c>
      <c r="AF187" s="801">
        <v>4.5199999999999996</v>
      </c>
      <c r="AG187" s="344">
        <f t="shared" si="197"/>
        <v>0.69538461538461527</v>
      </c>
      <c r="AH187" s="344">
        <f t="shared" si="175"/>
        <v>0.38919999999999999</v>
      </c>
      <c r="AI187" s="741">
        <f t="shared" si="176"/>
        <v>0.12866952000000001</v>
      </c>
      <c r="AJ187" s="1140"/>
      <c r="AK187" s="138"/>
      <c r="AL187" s="122"/>
      <c r="AM187" s="122"/>
      <c r="AN187" s="219"/>
      <c r="AO187" s="353">
        <f t="shared" si="164"/>
        <v>2.4515244946899624</v>
      </c>
      <c r="AP187" s="138">
        <v>8.0399999999999991</v>
      </c>
      <c r="AQ187" s="121"/>
      <c r="AR187" s="353">
        <f t="shared" si="177"/>
        <v>0.64234326824254884</v>
      </c>
      <c r="AS187" s="776"/>
      <c r="AT187" s="353">
        <f t="shared" si="178"/>
        <v>1.2846865364850977</v>
      </c>
      <c r="AU187" s="117">
        <v>30.3</v>
      </c>
      <c r="AV187" s="111">
        <v>7.8</v>
      </c>
      <c r="AW187" s="118"/>
      <c r="AX187" s="118"/>
      <c r="AY187" s="340"/>
      <c r="AZ187" s="124">
        <v>0.8</v>
      </c>
      <c r="BA187" s="608"/>
      <c r="BB187" s="360">
        <f t="shared" si="179"/>
        <v>0.4817574511819116</v>
      </c>
      <c r="BC187" s="1516"/>
      <c r="BD187" s="1529">
        <v>2581</v>
      </c>
      <c r="BE187" s="1530">
        <f t="shared" si="172"/>
        <v>235.64114422747517</v>
      </c>
      <c r="BF187" s="1538">
        <f t="shared" si="152"/>
        <v>13.164309733378502</v>
      </c>
      <c r="BG187" s="1524"/>
      <c r="BH187" s="653">
        <f t="shared" si="180"/>
        <v>0.80292908530318607</v>
      </c>
      <c r="BI187" s="353">
        <f t="shared" si="181"/>
        <v>0.54213771839671121</v>
      </c>
      <c r="BJ187" s="123">
        <v>8.01</v>
      </c>
      <c r="BK187" s="118">
        <v>2910</v>
      </c>
      <c r="BL187" s="117">
        <v>21.4</v>
      </c>
      <c r="BM187" s="348">
        <f t="shared" si="153"/>
        <v>64.199999999999989</v>
      </c>
      <c r="BN187" s="117">
        <v>4.3</v>
      </c>
      <c r="BO187" s="117">
        <v>0.4</v>
      </c>
      <c r="BP187" s="117"/>
      <c r="BQ187" s="1220"/>
      <c r="BR187" s="131"/>
      <c r="BS187" s="131"/>
      <c r="BT187" s="131">
        <v>11</v>
      </c>
      <c r="BU187" s="132">
        <v>32</v>
      </c>
      <c r="BV187" s="364">
        <f t="shared" si="146"/>
        <v>6.2053785542994184</v>
      </c>
      <c r="BW187" s="343">
        <f t="shared" si="187"/>
        <v>2.663818146686173E-2</v>
      </c>
      <c r="BX187" s="340">
        <f t="shared" si="162"/>
        <v>2.663818146686173E-2</v>
      </c>
      <c r="BY187" s="340">
        <f t="shared" si="190"/>
        <v>0.75977653631284914</v>
      </c>
      <c r="BZ187" s="1145">
        <f t="shared" si="191"/>
        <v>0.43236074270557034</v>
      </c>
      <c r="CA187" s="133">
        <v>5040</v>
      </c>
      <c r="CB187" s="191"/>
      <c r="CC187" s="193"/>
      <c r="CD187" s="353">
        <f t="shared" ref="CD187:CD250" si="199">2659/T187</f>
        <v>0.45546420006851662</v>
      </c>
      <c r="CE187" s="108"/>
      <c r="CF187" s="364"/>
      <c r="CG187" s="134">
        <v>2906</v>
      </c>
      <c r="CH187" s="346">
        <f t="shared" si="149"/>
        <v>49.777321000342582</v>
      </c>
      <c r="CI187" s="117">
        <v>6</v>
      </c>
      <c r="CJ187" s="348">
        <f t="shared" ref="CJ187:CJ250" si="200">1000*CI187/T187</f>
        <v>1.0277492291880781</v>
      </c>
      <c r="CK187" s="123">
        <v>7.65</v>
      </c>
      <c r="CL187" s="117">
        <v>17.3</v>
      </c>
      <c r="CM187" s="109">
        <v>3</v>
      </c>
      <c r="CN187" s="109">
        <v>1.5</v>
      </c>
      <c r="CO187" s="109">
        <v>16</v>
      </c>
      <c r="CP187" s="131">
        <f t="shared" si="154"/>
        <v>415.11139999999995</v>
      </c>
      <c r="CQ187" s="1145">
        <f t="shared" si="192"/>
        <v>0.19158878504672894</v>
      </c>
      <c r="CR187" s="1372">
        <f t="shared" si="150"/>
        <v>5838</v>
      </c>
      <c r="CS187" s="353">
        <f t="shared" ref="CS187:CS250" si="201">24*844/T187</f>
        <v>3.4696813977389516</v>
      </c>
      <c r="CT187" s="135">
        <v>36</v>
      </c>
      <c r="CU187" s="135"/>
      <c r="CV187" s="340">
        <f t="shared" si="182"/>
        <v>0.45</v>
      </c>
      <c r="CW187" s="135">
        <v>240</v>
      </c>
      <c r="CX187" s="348">
        <f t="shared" si="183"/>
        <v>6.666666666666667</v>
      </c>
      <c r="CY187" s="334">
        <f t="shared" si="170"/>
        <v>147.99588900308325</v>
      </c>
      <c r="CZ187" s="123">
        <v>7.99</v>
      </c>
      <c r="DA187" s="117">
        <v>10.4</v>
      </c>
      <c r="DB187" s="340">
        <f t="shared" si="193"/>
        <v>0.39884393063583817</v>
      </c>
      <c r="DC187" s="109"/>
      <c r="DD187" s="610">
        <f t="shared" si="171"/>
        <v>6.7448677879447292</v>
      </c>
      <c r="DE187" s="353">
        <f t="shared" ref="DE187:DE250" si="202">24*1250/T187</f>
        <v>5.1387461459403907</v>
      </c>
      <c r="DF187" s="842">
        <v>8.09</v>
      </c>
      <c r="DG187" s="117">
        <v>6.4</v>
      </c>
      <c r="DH187" s="838">
        <f t="shared" si="145"/>
        <v>19.200000000000003</v>
      </c>
      <c r="DI187" s="338">
        <f t="shared" si="144"/>
        <v>0.38461538461538458</v>
      </c>
      <c r="DJ187" s="1158">
        <f t="shared" si="169"/>
        <v>0.63005780346820806</v>
      </c>
      <c r="DK187" s="1342">
        <f t="shared" si="194"/>
        <v>4.5258681652319037</v>
      </c>
      <c r="DL187" s="1292">
        <f t="shared" si="151"/>
        <v>0.49919999999999998</v>
      </c>
      <c r="DM187" s="1347"/>
      <c r="DN187" s="1350">
        <f t="shared" si="174"/>
        <v>30.832476875642342</v>
      </c>
      <c r="DO187" s="117">
        <v>5.8</v>
      </c>
      <c r="DP187" s="1150">
        <f t="shared" si="184"/>
        <v>9.3750000000000083E-2</v>
      </c>
      <c r="DQ187" s="133"/>
      <c r="DR187" s="134"/>
      <c r="DS187" s="770"/>
      <c r="DT187" s="1031">
        <v>5284</v>
      </c>
      <c r="DU187" s="343">
        <v>7.41</v>
      </c>
      <c r="DV187" s="123">
        <v>8.1199999999999992</v>
      </c>
      <c r="DW187" s="127">
        <v>2860</v>
      </c>
      <c r="DX187" s="117">
        <v>5.8</v>
      </c>
      <c r="DY187" s="135">
        <v>20.2</v>
      </c>
      <c r="DZ187" s="671">
        <v>19</v>
      </c>
      <c r="EA187" s="632">
        <v>0.3</v>
      </c>
      <c r="EB187" s="665">
        <v>0.01</v>
      </c>
      <c r="EC187" s="1483"/>
      <c r="ED187" s="141">
        <v>4.4000000000000004</v>
      </c>
      <c r="EE187" s="667">
        <v>5.8</v>
      </c>
      <c r="EF187" s="139">
        <v>0.06</v>
      </c>
      <c r="EG187" s="665">
        <v>0.02</v>
      </c>
      <c r="EH187" s="194">
        <v>1</v>
      </c>
      <c r="EI187" s="1118"/>
      <c r="EJ187" s="1118"/>
      <c r="EK187" s="142">
        <v>4</v>
      </c>
      <c r="EL187" s="353">
        <f t="shared" si="195"/>
        <v>7.0403272353545745</v>
      </c>
      <c r="EM187" s="354">
        <f t="shared" si="198"/>
        <v>0.84615384615384615</v>
      </c>
      <c r="EN187" s="354">
        <f t="shared" si="188"/>
        <v>0.8777979431336963</v>
      </c>
      <c r="EO187" s="355">
        <f t="shared" si="173"/>
        <v>0.98064516129032253</v>
      </c>
      <c r="EP187" s="339">
        <f t="shared" si="196"/>
        <v>0.75418994413407814</v>
      </c>
      <c r="EQ187" s="959"/>
    </row>
    <row r="188" spans="1:147" s="221" customFormat="1" ht="15" customHeight="1" x14ac:dyDescent="0.15">
      <c r="A188" s="105">
        <v>44012</v>
      </c>
      <c r="B188" s="335">
        <f>企业!B492</f>
        <v>4994</v>
      </c>
      <c r="C188" s="868">
        <v>7.02</v>
      </c>
      <c r="D188" s="652">
        <v>92</v>
      </c>
      <c r="E188" s="353">
        <v>8.3000000000000007</v>
      </c>
      <c r="F188" s="928">
        <v>18</v>
      </c>
      <c r="G188" s="653"/>
      <c r="H188" s="192"/>
      <c r="I188" s="111"/>
      <c r="J188" s="144"/>
      <c r="K188" s="625"/>
      <c r="L188" s="328"/>
      <c r="M188" s="831"/>
      <c r="N188" s="826"/>
      <c r="O188" s="191"/>
      <c r="P188" s="392"/>
      <c r="Q188" s="191"/>
      <c r="R188" s="683">
        <v>4.4800000000000004</v>
      </c>
      <c r="S188" s="339">
        <f t="shared" si="185"/>
        <v>0.68923076923076931</v>
      </c>
      <c r="T188" s="759">
        <v>4994</v>
      </c>
      <c r="U188" s="111">
        <v>7.83</v>
      </c>
      <c r="V188" s="112">
        <v>3350</v>
      </c>
      <c r="W188" s="115">
        <v>36</v>
      </c>
      <c r="X188" s="109">
        <v>141</v>
      </c>
      <c r="Y188" s="809">
        <v>11.9</v>
      </c>
      <c r="Z188" s="1238"/>
      <c r="AA188" s="116">
        <v>14.7</v>
      </c>
      <c r="AB188" s="117">
        <v>0.53</v>
      </c>
      <c r="AC188" s="109">
        <v>42</v>
      </c>
      <c r="AD188" s="118"/>
      <c r="AE188" s="191">
        <v>64</v>
      </c>
      <c r="AF188" s="801">
        <v>4.3600000000000003</v>
      </c>
      <c r="AG188" s="344">
        <f t="shared" si="197"/>
        <v>0.67076923076923078</v>
      </c>
      <c r="AH188" s="344">
        <f t="shared" si="175"/>
        <v>0.33293333333333336</v>
      </c>
      <c r="AI188" s="741">
        <f t="shared" si="176"/>
        <v>9.3887200000000004E-2</v>
      </c>
      <c r="AJ188" s="1140"/>
      <c r="AK188" s="138"/>
      <c r="AL188" s="122"/>
      <c r="AM188" s="122"/>
      <c r="AN188" s="219"/>
      <c r="AO188" s="353">
        <f t="shared" si="164"/>
        <v>2.8658390068081698</v>
      </c>
      <c r="AP188" s="138">
        <v>7.97</v>
      </c>
      <c r="AQ188" s="121">
        <v>15.2</v>
      </c>
      <c r="AR188" s="353">
        <f t="shared" si="177"/>
        <v>0.75090108129755706</v>
      </c>
      <c r="AS188" s="776"/>
      <c r="AT188" s="353">
        <f t="shared" si="178"/>
        <v>1.5018021625951141</v>
      </c>
      <c r="AU188" s="117">
        <v>30.5</v>
      </c>
      <c r="AV188" s="111">
        <v>7.74</v>
      </c>
      <c r="AW188" s="118">
        <v>4615</v>
      </c>
      <c r="AX188" s="118"/>
      <c r="AY188" s="340"/>
      <c r="AZ188" s="124">
        <v>0.75</v>
      </c>
      <c r="BA188" s="608">
        <f t="shared" si="189"/>
        <v>162.51354279523292</v>
      </c>
      <c r="BB188" s="360">
        <f t="shared" si="179"/>
        <v>0.56317581097316782</v>
      </c>
      <c r="BC188" s="1516"/>
      <c r="BD188" s="1529">
        <v>3264</v>
      </c>
      <c r="BE188" s="1530">
        <f t="shared" si="172"/>
        <v>348.36043251902282</v>
      </c>
      <c r="BF188" s="1538">
        <f t="shared" si="152"/>
        <v>23.697988606736249</v>
      </c>
      <c r="BG188" s="1524"/>
      <c r="BH188" s="653">
        <f t="shared" si="180"/>
        <v>0.9386263516219463</v>
      </c>
      <c r="BI188" s="353">
        <f t="shared" si="181"/>
        <v>0.63376051261513822</v>
      </c>
      <c r="BJ188" s="123">
        <v>7.95</v>
      </c>
      <c r="BK188" s="118">
        <v>3260</v>
      </c>
      <c r="BL188" s="117">
        <v>21.3</v>
      </c>
      <c r="BM188" s="348">
        <f t="shared" si="153"/>
        <v>63.900000000000006</v>
      </c>
      <c r="BN188" s="117">
        <v>7.7</v>
      </c>
      <c r="BO188" s="117">
        <v>0.4</v>
      </c>
      <c r="BP188" s="117"/>
      <c r="BQ188" s="1220"/>
      <c r="BR188" s="131"/>
      <c r="BS188" s="131"/>
      <c r="BT188" s="131">
        <v>12</v>
      </c>
      <c r="BU188" s="132">
        <v>16</v>
      </c>
      <c r="BV188" s="364">
        <f t="shared" si="146"/>
        <v>7.2541049259110935</v>
      </c>
      <c r="BW188" s="343">
        <f t="shared" si="187"/>
        <v>1.9437270544069338E-2</v>
      </c>
      <c r="BX188" s="340">
        <f t="shared" si="162"/>
        <v>1.9437270544069338E-2</v>
      </c>
      <c r="BY188" s="340">
        <f t="shared" si="190"/>
        <v>0.47619047619047616</v>
      </c>
      <c r="BZ188" s="1145">
        <f t="shared" si="191"/>
        <v>0.40833333333333333</v>
      </c>
      <c r="CA188" s="133">
        <v>5040</v>
      </c>
      <c r="CB188" s="191"/>
      <c r="CC188" s="193"/>
      <c r="CD188" s="353">
        <f t="shared" si="199"/>
        <v>0.53243892671205451</v>
      </c>
      <c r="CE188" s="108"/>
      <c r="CF188" s="364"/>
      <c r="CG188" s="134">
        <v>2906</v>
      </c>
      <c r="CH188" s="346">
        <f t="shared" si="149"/>
        <v>58.189827793352023</v>
      </c>
      <c r="CI188" s="117">
        <v>6</v>
      </c>
      <c r="CJ188" s="348">
        <f t="shared" si="200"/>
        <v>1.2014417300760913</v>
      </c>
      <c r="CK188" s="123">
        <v>7.72</v>
      </c>
      <c r="CL188" s="117">
        <v>17.7</v>
      </c>
      <c r="CM188" s="109">
        <v>6</v>
      </c>
      <c r="CN188" s="109">
        <v>2.5</v>
      </c>
      <c r="CO188" s="109">
        <v>8</v>
      </c>
      <c r="CP188" s="131">
        <f t="shared" si="154"/>
        <v>380.49920000000009</v>
      </c>
      <c r="CQ188" s="1145">
        <f t="shared" si="192"/>
        <v>0.16901408450704236</v>
      </c>
      <c r="CR188" s="1372">
        <f t="shared" si="150"/>
        <v>4994</v>
      </c>
      <c r="CS188" s="353">
        <f t="shared" si="201"/>
        <v>4.0560672807368841</v>
      </c>
      <c r="CT188" s="135">
        <v>36</v>
      </c>
      <c r="CU188" s="135"/>
      <c r="CV188" s="340">
        <f t="shared" si="182"/>
        <v>0.45</v>
      </c>
      <c r="CW188" s="135">
        <v>240</v>
      </c>
      <c r="CX188" s="348">
        <f t="shared" si="183"/>
        <v>6.666666666666667</v>
      </c>
      <c r="CY188" s="334">
        <f t="shared" ref="CY188:CY219" si="203">1000*CT188/(T188/24)</f>
        <v>173.00760913095715</v>
      </c>
      <c r="CZ188" s="123">
        <v>7.96</v>
      </c>
      <c r="DA188" s="117">
        <v>11.2</v>
      </c>
      <c r="DB188" s="340">
        <f t="shared" si="193"/>
        <v>0.3672316384180791</v>
      </c>
      <c r="DC188" s="109"/>
      <c r="DD188" s="610">
        <f t="shared" si="171"/>
        <v>8.3699859279611584</v>
      </c>
      <c r="DE188" s="353">
        <f t="shared" si="202"/>
        <v>6.0072086503804565</v>
      </c>
      <c r="DF188" s="842">
        <v>8.0399999999999991</v>
      </c>
      <c r="DG188" s="117">
        <v>9.1999999999999993</v>
      </c>
      <c r="DH188" s="838">
        <f t="shared" si="145"/>
        <v>27.599999999999998</v>
      </c>
      <c r="DI188" s="338">
        <f t="shared" si="144"/>
        <v>0.1785714285714286</v>
      </c>
      <c r="DJ188" s="1158">
        <f t="shared" si="169"/>
        <v>0.48022598870056499</v>
      </c>
      <c r="DK188" s="1342">
        <f t="shared" si="194"/>
        <v>6.784612122782633</v>
      </c>
      <c r="DL188" s="1292">
        <f t="shared" si="151"/>
        <v>0.49919999999999998</v>
      </c>
      <c r="DM188" s="1347"/>
      <c r="DN188" s="1350">
        <f t="shared" si="174"/>
        <v>36.043251902282741</v>
      </c>
      <c r="DO188" s="117">
        <v>7.8</v>
      </c>
      <c r="DP188" s="1150">
        <f t="shared" si="184"/>
        <v>0.15217391304347822</v>
      </c>
      <c r="DQ188" s="133"/>
      <c r="DR188" s="134"/>
      <c r="DS188" s="770"/>
      <c r="DT188" s="1031">
        <v>5927</v>
      </c>
      <c r="DU188" s="343">
        <v>7.5</v>
      </c>
      <c r="DV188" s="123">
        <v>8.08</v>
      </c>
      <c r="DW188" s="127">
        <v>3200</v>
      </c>
      <c r="DX188" s="117">
        <v>7.8</v>
      </c>
      <c r="DY188" s="135">
        <v>24</v>
      </c>
      <c r="DZ188" s="671">
        <v>20</v>
      </c>
      <c r="EA188" s="632">
        <v>0.4</v>
      </c>
      <c r="EB188" s="665">
        <v>0.01</v>
      </c>
      <c r="EC188" s="1483"/>
      <c r="ED188" s="141">
        <v>5.2</v>
      </c>
      <c r="EE188" s="667">
        <v>6.8</v>
      </c>
      <c r="EF188" s="139">
        <v>0.06</v>
      </c>
      <c r="EG188" s="665">
        <v>0.02</v>
      </c>
      <c r="EH188" s="194">
        <v>6</v>
      </c>
      <c r="EI188" s="1118"/>
      <c r="EJ188" s="1118"/>
      <c r="EK188" s="142">
        <v>2</v>
      </c>
      <c r="EL188" s="353">
        <f t="shared" si="195"/>
        <v>8.2266470164197028</v>
      </c>
      <c r="EM188" s="354">
        <f t="shared" si="198"/>
        <v>0.78333333333333333</v>
      </c>
      <c r="EN188" s="354">
        <f t="shared" si="188"/>
        <v>0.82978723404255317</v>
      </c>
      <c r="EO188" s="355">
        <f t="shared" si="173"/>
        <v>0.96638655462184875</v>
      </c>
      <c r="EP188" s="339">
        <f t="shared" si="196"/>
        <v>0.6462585034013606</v>
      </c>
      <c r="EQ188" s="959"/>
    </row>
    <row r="189" spans="1:147" s="221" customFormat="1" ht="15" customHeight="1" x14ac:dyDescent="0.15">
      <c r="A189" s="105">
        <v>44013</v>
      </c>
      <c r="B189" s="335">
        <f>企业!B493</f>
        <v>4278</v>
      </c>
      <c r="C189" s="868">
        <v>7.02</v>
      </c>
      <c r="D189" s="652">
        <v>100</v>
      </c>
      <c r="E189" s="353">
        <v>8.1</v>
      </c>
      <c r="F189" s="928">
        <v>18</v>
      </c>
      <c r="G189" s="653"/>
      <c r="H189" s="192"/>
      <c r="I189" s="111"/>
      <c r="J189" s="144"/>
      <c r="K189" s="625"/>
      <c r="L189" s="328"/>
      <c r="M189" s="831"/>
      <c r="N189" s="826"/>
      <c r="O189" s="191"/>
      <c r="P189" s="392"/>
      <c r="Q189" s="191"/>
      <c r="R189" s="683">
        <v>4.43</v>
      </c>
      <c r="S189" s="339">
        <f t="shared" si="185"/>
        <v>0.68153846153846154</v>
      </c>
      <c r="T189" s="335">
        <v>4278</v>
      </c>
      <c r="U189" s="111">
        <v>7.76</v>
      </c>
      <c r="V189" s="112">
        <v>2420</v>
      </c>
      <c r="W189" s="115">
        <v>36.9</v>
      </c>
      <c r="X189" s="109">
        <v>157</v>
      </c>
      <c r="Y189" s="809">
        <v>11.9</v>
      </c>
      <c r="Z189" s="1238"/>
      <c r="AA189" s="116">
        <v>15.5</v>
      </c>
      <c r="AB189" s="117">
        <v>0.52</v>
      </c>
      <c r="AC189" s="109">
        <v>54</v>
      </c>
      <c r="AD189" s="118"/>
      <c r="AE189" s="191">
        <v>64</v>
      </c>
      <c r="AF189" s="801">
        <v>4.17</v>
      </c>
      <c r="AG189" s="344">
        <f t="shared" si="197"/>
        <v>0.6415384615384615</v>
      </c>
      <c r="AH189" s="344">
        <f t="shared" si="175"/>
        <v>0.28520000000000001</v>
      </c>
      <c r="AI189" s="741">
        <f t="shared" si="176"/>
        <v>8.9552799999999988E-2</v>
      </c>
      <c r="AJ189" s="1140"/>
      <c r="AK189" s="138"/>
      <c r="AL189" s="122"/>
      <c r="AM189" s="122"/>
      <c r="AN189" s="219"/>
      <c r="AO189" s="353">
        <f t="shared" si="164"/>
        <v>3.3454885460495558</v>
      </c>
      <c r="AP189" s="138">
        <v>7.93</v>
      </c>
      <c r="AQ189" s="121"/>
      <c r="AR189" s="353">
        <f t="shared" si="177"/>
        <v>0.87657784011220197</v>
      </c>
      <c r="AS189" s="776">
        <v>3.3</v>
      </c>
      <c r="AT189" s="353">
        <f t="shared" si="178"/>
        <v>1.7531556802244039</v>
      </c>
      <c r="AU189" s="117">
        <v>30.1</v>
      </c>
      <c r="AV189" s="111">
        <v>7.78</v>
      </c>
      <c r="AW189" s="118"/>
      <c r="AX189" s="118"/>
      <c r="AY189" s="340"/>
      <c r="AZ189" s="124">
        <v>0.72</v>
      </c>
      <c r="BA189" s="608"/>
      <c r="BB189" s="360">
        <f t="shared" si="179"/>
        <v>0.65743338008415142</v>
      </c>
      <c r="BC189" s="1516"/>
      <c r="BD189" s="1529">
        <v>2238</v>
      </c>
      <c r="BE189" s="1530">
        <f t="shared" si="172"/>
        <v>278.8345021037868</v>
      </c>
      <c r="BF189" s="1538">
        <f t="shared" si="152"/>
        <v>17.989322716373341</v>
      </c>
      <c r="BG189" s="1524">
        <v>3.3</v>
      </c>
      <c r="BH189" s="653">
        <f t="shared" si="180"/>
        <v>1.0957223001402525</v>
      </c>
      <c r="BI189" s="353">
        <f t="shared" si="181"/>
        <v>0.73983169705469842</v>
      </c>
      <c r="BJ189" s="123">
        <v>7.94</v>
      </c>
      <c r="BK189" s="118">
        <v>2660</v>
      </c>
      <c r="BL189" s="117">
        <v>21.1</v>
      </c>
      <c r="BM189" s="348">
        <f t="shared" si="153"/>
        <v>63.300000000000004</v>
      </c>
      <c r="BN189" s="117">
        <v>8</v>
      </c>
      <c r="BO189" s="117">
        <v>0.4</v>
      </c>
      <c r="BP189" s="117"/>
      <c r="BQ189" s="1220"/>
      <c r="BR189" s="131"/>
      <c r="BS189" s="131"/>
      <c r="BT189" s="131">
        <v>12</v>
      </c>
      <c r="BU189" s="132">
        <v>16</v>
      </c>
      <c r="BV189" s="364">
        <f t="shared" si="146"/>
        <v>8.4682094436652644</v>
      </c>
      <c r="BW189" s="343">
        <f t="shared" si="187"/>
        <v>1.8539928782399868E-2</v>
      </c>
      <c r="BX189" s="340">
        <f t="shared" si="162"/>
        <v>1.8539928782399868E-2</v>
      </c>
      <c r="BY189" s="340">
        <f t="shared" si="190"/>
        <v>0.4838709677419355</v>
      </c>
      <c r="BZ189" s="1145">
        <f t="shared" si="191"/>
        <v>0.42818428184281832</v>
      </c>
      <c r="CA189" s="133">
        <v>5040</v>
      </c>
      <c r="CB189" s="191"/>
      <c r="CC189" s="193"/>
      <c r="CD189" s="353">
        <f t="shared" si="199"/>
        <v>0.6215521271622253</v>
      </c>
      <c r="CE189" s="108"/>
      <c r="CF189" s="364"/>
      <c r="CG189" s="134">
        <v>2906</v>
      </c>
      <c r="CH189" s="346">
        <f t="shared" si="149"/>
        <v>67.928938756428238</v>
      </c>
      <c r="CI189" s="117">
        <v>6</v>
      </c>
      <c r="CJ189" s="348">
        <f t="shared" si="200"/>
        <v>1.4025245441795231</v>
      </c>
      <c r="CK189" s="123">
        <v>7.74</v>
      </c>
      <c r="CL189" s="117">
        <v>17.8</v>
      </c>
      <c r="CM189" s="109">
        <v>3</v>
      </c>
      <c r="CN189" s="109">
        <v>2.2000000000000002</v>
      </c>
      <c r="CO189" s="109">
        <v>8</v>
      </c>
      <c r="CP189" s="131">
        <f t="shared" si="154"/>
        <v>377.45420000000007</v>
      </c>
      <c r="CQ189" s="1145">
        <f t="shared" si="192"/>
        <v>0.1563981042654029</v>
      </c>
      <c r="CR189" s="1372">
        <f t="shared" si="150"/>
        <v>4278</v>
      </c>
      <c r="CS189" s="353">
        <f t="shared" si="201"/>
        <v>4.7349228611500704</v>
      </c>
      <c r="CT189" s="135">
        <v>36</v>
      </c>
      <c r="CU189" s="135"/>
      <c r="CV189" s="340">
        <f t="shared" si="182"/>
        <v>0.45</v>
      </c>
      <c r="CW189" s="135">
        <v>240</v>
      </c>
      <c r="CX189" s="348">
        <f t="shared" si="183"/>
        <v>6.666666666666667</v>
      </c>
      <c r="CY189" s="334">
        <f t="shared" si="203"/>
        <v>201.96353436185134</v>
      </c>
      <c r="CZ189" s="123">
        <v>8.0500000000000007</v>
      </c>
      <c r="DA189" s="117">
        <v>9.9</v>
      </c>
      <c r="DB189" s="340">
        <f t="shared" si="193"/>
        <v>0.44382022471910115</v>
      </c>
      <c r="DC189" s="109"/>
      <c r="DD189" s="610">
        <f t="shared" si="171"/>
        <v>8.0393095438998223</v>
      </c>
      <c r="DE189" s="353">
        <f t="shared" si="202"/>
        <v>7.0126227208976157</v>
      </c>
      <c r="DF189" s="842">
        <v>8.07</v>
      </c>
      <c r="DG189" s="117">
        <v>7.1</v>
      </c>
      <c r="DH189" s="838">
        <f t="shared" si="145"/>
        <v>21.299999999999997</v>
      </c>
      <c r="DI189" s="338">
        <f t="shared" ref="DI189" si="204">1-DG189/DA189</f>
        <v>0.28282828282828287</v>
      </c>
      <c r="DJ189" s="1158">
        <f t="shared" si="169"/>
        <v>0.601123595505618</v>
      </c>
      <c r="DK189" s="1342">
        <f t="shared" si="194"/>
        <v>6.2916988897773001</v>
      </c>
      <c r="DL189" s="1292">
        <f t="shared" si="151"/>
        <v>0.49919999999999998</v>
      </c>
      <c r="DM189" s="1347"/>
      <c r="DN189" s="1350">
        <f t="shared" si="174"/>
        <v>42.075736325385691</v>
      </c>
      <c r="DO189" s="117">
        <v>6.4</v>
      </c>
      <c r="DP189" s="1150">
        <f t="shared" si="184"/>
        <v>9.8591549295774558E-2</v>
      </c>
      <c r="DQ189" s="133"/>
      <c r="DR189" s="134"/>
      <c r="DS189" s="770"/>
      <c r="DT189" s="1031">
        <v>4357</v>
      </c>
      <c r="DU189" s="343">
        <v>7.25</v>
      </c>
      <c r="DV189" s="123">
        <v>8.0299999999999994</v>
      </c>
      <c r="DW189" s="127">
        <v>2520</v>
      </c>
      <c r="DX189" s="117">
        <v>6.4</v>
      </c>
      <c r="DY189" s="135">
        <v>20</v>
      </c>
      <c r="DZ189" s="671">
        <v>13</v>
      </c>
      <c r="EA189" s="632">
        <v>0.4</v>
      </c>
      <c r="EB189" s="665">
        <v>0.01</v>
      </c>
      <c r="EC189" s="1483">
        <v>2.9</v>
      </c>
      <c r="ED189" s="141">
        <v>6.4</v>
      </c>
      <c r="EE189" s="667">
        <v>6.9</v>
      </c>
      <c r="EF189" s="139">
        <v>0.05</v>
      </c>
      <c r="EG189" s="665">
        <v>0.02</v>
      </c>
      <c r="EH189" s="194">
        <v>2</v>
      </c>
      <c r="EI189" s="1118"/>
      <c r="EJ189" s="1118"/>
      <c r="EK189" s="142">
        <v>2</v>
      </c>
      <c r="EL189" s="353">
        <f t="shared" si="195"/>
        <v>9.6000426367461422</v>
      </c>
      <c r="EM189" s="354">
        <f t="shared" si="198"/>
        <v>0.82655826558265577</v>
      </c>
      <c r="EN189" s="354">
        <f t="shared" si="188"/>
        <v>0.87261146496815289</v>
      </c>
      <c r="EO189" s="355">
        <f t="shared" si="173"/>
        <v>0.96638655462184875</v>
      </c>
      <c r="EP189" s="339">
        <f t="shared" si="196"/>
        <v>0.58709677419354844</v>
      </c>
      <c r="EQ189" s="959"/>
    </row>
    <row r="190" spans="1:147" s="221" customFormat="1" ht="15" customHeight="1" x14ac:dyDescent="0.15">
      <c r="A190" s="105">
        <v>44014</v>
      </c>
      <c r="B190" s="335">
        <f>企业!B494</f>
        <v>4204</v>
      </c>
      <c r="C190" s="868">
        <v>7.11</v>
      </c>
      <c r="D190" s="652">
        <v>78</v>
      </c>
      <c r="E190" s="353">
        <v>7.3</v>
      </c>
      <c r="F190" s="928">
        <v>18</v>
      </c>
      <c r="G190" s="653"/>
      <c r="H190" s="192"/>
      <c r="I190" s="111"/>
      <c r="J190" s="144"/>
      <c r="K190" s="625"/>
      <c r="L190" s="328"/>
      <c r="M190" s="831"/>
      <c r="N190" s="826"/>
      <c r="O190" s="191"/>
      <c r="P190" s="392"/>
      <c r="Q190" s="191"/>
      <c r="R190" s="683">
        <v>4.3899999999999997</v>
      </c>
      <c r="S190" s="339">
        <f t="shared" si="185"/>
        <v>0.67538461538461536</v>
      </c>
      <c r="T190" s="335">
        <v>4204</v>
      </c>
      <c r="U190" s="111">
        <v>7.79</v>
      </c>
      <c r="V190" s="112">
        <v>2370</v>
      </c>
      <c r="W190" s="115"/>
      <c r="X190" s="109">
        <v>180</v>
      </c>
      <c r="Y190" s="809">
        <v>9.9</v>
      </c>
      <c r="Z190" s="1238"/>
      <c r="AA190" s="116"/>
      <c r="AB190" s="117">
        <v>0.2</v>
      </c>
      <c r="AC190" s="109">
        <v>46</v>
      </c>
      <c r="AD190" s="118"/>
      <c r="AE190" s="191">
        <v>64</v>
      </c>
      <c r="AF190" s="801">
        <v>4.58</v>
      </c>
      <c r="AG190" s="344">
        <f t="shared" si="197"/>
        <v>0.70461538461538464</v>
      </c>
      <c r="AH190" s="344">
        <f t="shared" si="175"/>
        <v>0.28026666666666666</v>
      </c>
      <c r="AI190" s="741">
        <f t="shared" si="176"/>
        <v>0.100896</v>
      </c>
      <c r="AJ190" s="1140"/>
      <c r="AK190" s="138"/>
      <c r="AL190" s="122"/>
      <c r="AM190" s="122"/>
      <c r="AN190" s="219"/>
      <c r="AO190" s="353">
        <f t="shared" si="164"/>
        <v>3.4043767840152235</v>
      </c>
      <c r="AP190" s="138">
        <v>7.96</v>
      </c>
      <c r="AQ190" s="121"/>
      <c r="AR190" s="353">
        <f t="shared" si="177"/>
        <v>0.89200761179828736</v>
      </c>
      <c r="AS190" s="776">
        <v>1.8</v>
      </c>
      <c r="AT190" s="353">
        <f t="shared" si="178"/>
        <v>1.7840152235965747</v>
      </c>
      <c r="AU190" s="117">
        <v>30.3</v>
      </c>
      <c r="AV190" s="111">
        <v>7.8</v>
      </c>
      <c r="AW190" s="118"/>
      <c r="AX190" s="118"/>
      <c r="AY190" s="340"/>
      <c r="AZ190" s="124">
        <v>0.7</v>
      </c>
      <c r="BA190" s="608"/>
      <c r="BB190" s="360">
        <f t="shared" si="179"/>
        <v>0.66900570884871546</v>
      </c>
      <c r="BC190" s="1516"/>
      <c r="BD190" s="1529">
        <v>2547</v>
      </c>
      <c r="BE190" s="1530">
        <f t="shared" si="172"/>
        <v>322.91888677450049</v>
      </c>
      <c r="BF190" s="1538"/>
      <c r="BG190" s="1524">
        <v>1.1000000000000001</v>
      </c>
      <c r="BH190" s="653">
        <f t="shared" si="180"/>
        <v>1.1150095147478591</v>
      </c>
      <c r="BI190" s="353">
        <f t="shared" si="181"/>
        <v>0.75285442435775451</v>
      </c>
      <c r="BJ190" s="123">
        <v>7.99</v>
      </c>
      <c r="BK190" s="118">
        <v>2310</v>
      </c>
      <c r="BL190" s="117"/>
      <c r="BM190" s="348"/>
      <c r="BN190" s="117"/>
      <c r="BO190" s="117">
        <v>0.4</v>
      </c>
      <c r="BP190" s="117"/>
      <c r="BQ190" s="1220"/>
      <c r="BR190" s="131"/>
      <c r="BS190" s="131"/>
      <c r="BT190" s="131">
        <v>12</v>
      </c>
      <c r="BU190" s="132">
        <v>16</v>
      </c>
      <c r="BV190" s="364">
        <f t="shared" si="146"/>
        <v>8.6172692673644153</v>
      </c>
      <c r="BW190" s="343">
        <f t="shared" si="187"/>
        <v>2.0888287741187509E-2</v>
      </c>
      <c r="BX190" s="340">
        <f t="shared" si="162"/>
        <v>2.0888287741187509E-2</v>
      </c>
      <c r="BY190" s="340"/>
      <c r="BZ190" s="1145"/>
      <c r="CA190" s="133">
        <v>5040</v>
      </c>
      <c r="CB190" s="191"/>
      <c r="CC190" s="193"/>
      <c r="CD190" s="353">
        <f t="shared" si="199"/>
        <v>0.63249286393910564</v>
      </c>
      <c r="CE190" s="108"/>
      <c r="CF190" s="364"/>
      <c r="CG190" s="134">
        <v>2906</v>
      </c>
      <c r="CH190" s="346">
        <f t="shared" si="149"/>
        <v>69.124643196955276</v>
      </c>
      <c r="CI190" s="117">
        <v>6</v>
      </c>
      <c r="CJ190" s="348">
        <f t="shared" si="200"/>
        <v>1.4272121788772598</v>
      </c>
      <c r="CK190" s="123">
        <v>7.72</v>
      </c>
      <c r="CL190" s="117"/>
      <c r="CM190" s="109">
        <v>2</v>
      </c>
      <c r="CN190" s="109">
        <v>1.48</v>
      </c>
      <c r="CO190" s="109">
        <v>8</v>
      </c>
      <c r="CP190" s="131">
        <f t="shared" si="154"/>
        <v>338.63999999999993</v>
      </c>
      <c r="CQ190" s="1145"/>
      <c r="CR190" s="1372">
        <f t="shared" si="150"/>
        <v>4204</v>
      </c>
      <c r="CS190" s="353">
        <f t="shared" si="201"/>
        <v>4.8182683158896289</v>
      </c>
      <c r="CT190" s="135">
        <v>36</v>
      </c>
      <c r="CU190" s="135"/>
      <c r="CV190" s="340">
        <f t="shared" si="182"/>
        <v>0.45</v>
      </c>
      <c r="CW190" s="135">
        <v>240</v>
      </c>
      <c r="CX190" s="348">
        <f t="shared" si="183"/>
        <v>6.666666666666667</v>
      </c>
      <c r="CY190" s="334">
        <f t="shared" si="203"/>
        <v>205.51855375832542</v>
      </c>
      <c r="CZ190" s="123">
        <v>7.96</v>
      </c>
      <c r="DA190" s="117"/>
      <c r="DB190" s="340"/>
      <c r="DC190" s="109"/>
      <c r="DD190" s="610"/>
      <c r="DE190" s="353">
        <f t="shared" si="202"/>
        <v>7.1360608943862989</v>
      </c>
      <c r="DF190" s="842">
        <v>8.0299999999999994</v>
      </c>
      <c r="DG190" s="117"/>
      <c r="DH190" s="838"/>
      <c r="DI190" s="338"/>
      <c r="DJ190" s="1158"/>
      <c r="DK190" s="1342"/>
      <c r="DL190" s="1292">
        <f t="shared" si="151"/>
        <v>0.49919999999999998</v>
      </c>
      <c r="DM190" s="1347"/>
      <c r="DN190" s="1350">
        <f t="shared" si="174"/>
        <v>42.816365366317797</v>
      </c>
      <c r="DO190" s="117"/>
      <c r="DP190" s="1150"/>
      <c r="DQ190" s="133"/>
      <c r="DR190" s="134"/>
      <c r="DS190" s="770"/>
      <c r="DT190" s="1152">
        <v>5460</v>
      </c>
      <c r="DU190" s="343">
        <v>7.52</v>
      </c>
      <c r="DV190" s="123">
        <v>8.06</v>
      </c>
      <c r="DW190" s="127">
        <v>2450</v>
      </c>
      <c r="DX190" s="117"/>
      <c r="DY190" s="135">
        <v>24</v>
      </c>
      <c r="DZ190" s="671">
        <v>21</v>
      </c>
      <c r="EA190" s="632">
        <v>0.3</v>
      </c>
      <c r="EB190" s="665">
        <v>0.01</v>
      </c>
      <c r="EC190" s="1483"/>
      <c r="ED190" s="141"/>
      <c r="EE190" s="667">
        <v>6.9</v>
      </c>
      <c r="EF190" s="139">
        <v>0.04</v>
      </c>
      <c r="EG190" s="665">
        <v>0.02</v>
      </c>
      <c r="EH190" s="194">
        <v>2</v>
      </c>
      <c r="EI190" s="1118"/>
      <c r="EJ190" s="1118"/>
      <c r="EK190" s="142">
        <v>2</v>
      </c>
      <c r="EL190" s="353">
        <f t="shared" si="195"/>
        <v>9.7686591817316852</v>
      </c>
      <c r="EM190" s="354"/>
      <c r="EN190" s="354">
        <f t="shared" si="188"/>
        <v>0.8666666666666667</v>
      </c>
      <c r="EO190" s="355">
        <f t="shared" si="173"/>
        <v>0.96969696969696972</v>
      </c>
      <c r="EP190" s="339"/>
      <c r="EQ190" s="959"/>
    </row>
    <row r="191" spans="1:147" s="221" customFormat="1" ht="15" customHeight="1" x14ac:dyDescent="0.15">
      <c r="A191" s="105">
        <v>44015</v>
      </c>
      <c r="B191" s="335">
        <f>企业!B495</f>
        <v>5700</v>
      </c>
      <c r="C191" s="868">
        <v>7.29</v>
      </c>
      <c r="D191" s="652">
        <v>100</v>
      </c>
      <c r="E191" s="353">
        <v>7.3</v>
      </c>
      <c r="F191" s="928">
        <v>14</v>
      </c>
      <c r="G191" s="653"/>
      <c r="H191" s="192"/>
      <c r="I191" s="111"/>
      <c r="J191" s="144"/>
      <c r="K191" s="625"/>
      <c r="L191" s="328"/>
      <c r="M191" s="831"/>
      <c r="N191" s="826"/>
      <c r="O191" s="191"/>
      <c r="P191" s="392"/>
      <c r="Q191" s="191"/>
      <c r="R191" s="683">
        <v>4.43</v>
      </c>
      <c r="S191" s="339">
        <f t="shared" si="185"/>
        <v>0.68153846153846154</v>
      </c>
      <c r="T191" s="335">
        <v>5700</v>
      </c>
      <c r="U191" s="111">
        <v>7.88</v>
      </c>
      <c r="V191" s="112">
        <v>2080</v>
      </c>
      <c r="W191" s="115"/>
      <c r="X191" s="109">
        <v>198</v>
      </c>
      <c r="Y191" s="809">
        <v>12.3</v>
      </c>
      <c r="Z191" s="1238">
        <v>6</v>
      </c>
      <c r="AA191" s="116">
        <v>19.3</v>
      </c>
      <c r="AB191" s="117">
        <v>0.6</v>
      </c>
      <c r="AC191" s="109">
        <v>49</v>
      </c>
      <c r="AD191" s="118"/>
      <c r="AE191" s="191">
        <v>64</v>
      </c>
      <c r="AF191" s="801">
        <v>4.25</v>
      </c>
      <c r="AG191" s="344">
        <f t="shared" si="197"/>
        <v>0.65384615384615385</v>
      </c>
      <c r="AH191" s="344">
        <f t="shared" si="175"/>
        <v>0.38</v>
      </c>
      <c r="AI191" s="741">
        <f t="shared" si="176"/>
        <v>0.15047999999999997</v>
      </c>
      <c r="AJ191" s="1140"/>
      <c r="AK191" s="138"/>
      <c r="AL191" s="122"/>
      <c r="AM191" s="122"/>
      <c r="AN191" s="219"/>
      <c r="AO191" s="353">
        <f t="shared" si="164"/>
        <v>2.510877192982456</v>
      </c>
      <c r="AP191" s="138">
        <v>7.94</v>
      </c>
      <c r="AQ191" s="121"/>
      <c r="AR191" s="353">
        <f t="shared" si="177"/>
        <v>0.65789473684210531</v>
      </c>
      <c r="AS191" s="776">
        <v>4.5999999999999996</v>
      </c>
      <c r="AT191" s="353">
        <f t="shared" si="178"/>
        <v>1.3157894736842106</v>
      </c>
      <c r="AU191" s="117">
        <v>30.6</v>
      </c>
      <c r="AV191" s="111">
        <v>7.88</v>
      </c>
      <c r="AW191" s="118"/>
      <c r="AX191" s="118"/>
      <c r="AY191" s="340"/>
      <c r="AZ191" s="124">
        <v>0.66</v>
      </c>
      <c r="BA191" s="608"/>
      <c r="BB191" s="360">
        <f t="shared" si="179"/>
        <v>0.49342105263157893</v>
      </c>
      <c r="BC191" s="1516"/>
      <c r="BD191" s="1529">
        <v>2449</v>
      </c>
      <c r="BE191" s="1530">
        <f t="shared" si="172"/>
        <v>229.00298245614036</v>
      </c>
      <c r="BF191" s="1538">
        <f t="shared" si="152"/>
        <v>11.8654395054995</v>
      </c>
      <c r="BG191" s="1524">
        <v>2.2999999999999998</v>
      </c>
      <c r="BH191" s="653">
        <f t="shared" si="180"/>
        <v>0.82236842105263153</v>
      </c>
      <c r="BI191" s="353">
        <f t="shared" si="181"/>
        <v>0.55526315789473679</v>
      </c>
      <c r="BJ191" s="123">
        <v>7.93</v>
      </c>
      <c r="BK191" s="118">
        <v>2080</v>
      </c>
      <c r="BL191" s="117"/>
      <c r="BM191" s="348"/>
      <c r="BN191" s="117"/>
      <c r="BO191" s="117">
        <v>0.4</v>
      </c>
      <c r="BP191" s="117">
        <v>3.4</v>
      </c>
      <c r="BQ191" s="1220"/>
      <c r="BR191" s="131"/>
      <c r="BS191" s="131"/>
      <c r="BT191" s="131">
        <v>12</v>
      </c>
      <c r="BU191" s="132">
        <v>16</v>
      </c>
      <c r="BV191" s="364">
        <f t="shared" si="146"/>
        <v>6.3556140350877195</v>
      </c>
      <c r="BW191" s="343">
        <f t="shared" si="187"/>
        <v>3.1153559499820575E-2</v>
      </c>
      <c r="BX191" s="340">
        <f t="shared" si="162"/>
        <v>3.1153559499820575E-2</v>
      </c>
      <c r="BY191" s="340"/>
      <c r="BZ191" s="1145"/>
      <c r="CA191" s="133">
        <v>5040</v>
      </c>
      <c r="CB191" s="191"/>
      <c r="CC191" s="193"/>
      <c r="CD191" s="353">
        <f t="shared" si="199"/>
        <v>0.46649122807017546</v>
      </c>
      <c r="CE191" s="108"/>
      <c r="CF191" s="364"/>
      <c r="CG191" s="134">
        <v>2906</v>
      </c>
      <c r="CH191" s="346">
        <f t="shared" si="149"/>
        <v>50.982456140350877</v>
      </c>
      <c r="CI191" s="117">
        <v>6</v>
      </c>
      <c r="CJ191" s="348">
        <f t="shared" si="200"/>
        <v>1.0526315789473684</v>
      </c>
      <c r="CK191" s="123">
        <v>7.8</v>
      </c>
      <c r="CL191" s="117"/>
      <c r="CM191" s="109">
        <v>5</v>
      </c>
      <c r="CN191" s="109">
        <v>2.9</v>
      </c>
      <c r="CO191" s="109">
        <v>8</v>
      </c>
      <c r="CP191" s="131">
        <f t="shared" si="154"/>
        <v>336.5</v>
      </c>
      <c r="CQ191" s="1145"/>
      <c r="CR191" s="1372">
        <f t="shared" si="150"/>
        <v>5700</v>
      </c>
      <c r="CS191" s="353">
        <f t="shared" si="201"/>
        <v>3.553684210526316</v>
      </c>
      <c r="CT191" s="135">
        <v>36</v>
      </c>
      <c r="CU191" s="135"/>
      <c r="CV191" s="340">
        <f t="shared" si="182"/>
        <v>0.45</v>
      </c>
      <c r="CW191" s="135">
        <v>240</v>
      </c>
      <c r="CX191" s="348">
        <f t="shared" si="183"/>
        <v>6.666666666666667</v>
      </c>
      <c r="CY191" s="334">
        <f t="shared" si="203"/>
        <v>151.57894736842104</v>
      </c>
      <c r="CZ191" s="123">
        <v>7.88</v>
      </c>
      <c r="DA191" s="117"/>
      <c r="DB191" s="340"/>
      <c r="DC191" s="109"/>
      <c r="DD191" s="610"/>
      <c r="DE191" s="353">
        <f t="shared" si="202"/>
        <v>5.2631578947368425</v>
      </c>
      <c r="DF191" s="842">
        <v>8.0399999999999991</v>
      </c>
      <c r="DG191" s="117"/>
      <c r="DH191" s="838"/>
      <c r="DI191" s="338"/>
      <c r="DJ191" s="1158"/>
      <c r="DK191" s="1342"/>
      <c r="DL191" s="1292">
        <f t="shared" si="151"/>
        <v>0.49919999999999998</v>
      </c>
      <c r="DM191" s="1347"/>
      <c r="DN191" s="1350">
        <f t="shared" si="174"/>
        <v>31.578947368421051</v>
      </c>
      <c r="DO191" s="117"/>
      <c r="DP191" s="1150"/>
      <c r="DQ191" s="133"/>
      <c r="DR191" s="134"/>
      <c r="DS191" s="770"/>
      <c r="DT191" s="1031">
        <v>5568</v>
      </c>
      <c r="DU191" s="343">
        <v>7.3</v>
      </c>
      <c r="DV191" s="123">
        <v>8.07</v>
      </c>
      <c r="DW191" s="127">
        <v>2320</v>
      </c>
      <c r="DX191" s="117"/>
      <c r="DY191" s="135">
        <v>26</v>
      </c>
      <c r="DZ191" s="671">
        <v>21</v>
      </c>
      <c r="EA191" s="632">
        <v>0.4</v>
      </c>
      <c r="EB191" s="665">
        <v>0.01</v>
      </c>
      <c r="EC191" s="1483">
        <v>3.2</v>
      </c>
      <c r="ED191" s="141">
        <v>5.3</v>
      </c>
      <c r="EE191" s="667">
        <v>6.4</v>
      </c>
      <c r="EF191" s="139">
        <v>0.2</v>
      </c>
      <c r="EG191" s="665">
        <v>0.02</v>
      </c>
      <c r="EH191" s="194">
        <v>3</v>
      </c>
      <c r="EI191" s="1118"/>
      <c r="EJ191" s="1118"/>
      <c r="EK191" s="142">
        <v>2</v>
      </c>
      <c r="EL191" s="353">
        <f t="shared" si="195"/>
        <v>7.2102736842105273</v>
      </c>
      <c r="EM191" s="354"/>
      <c r="EN191" s="354">
        <f t="shared" si="188"/>
        <v>0.86868686868686873</v>
      </c>
      <c r="EO191" s="355">
        <f t="shared" si="173"/>
        <v>0.96747967479674801</v>
      </c>
      <c r="EP191" s="339">
        <f>1-ED191/AA191</f>
        <v>0.72538860103626945</v>
      </c>
      <c r="EQ191" s="959"/>
    </row>
    <row r="192" spans="1:147" s="221" customFormat="1" ht="15" customHeight="1" x14ac:dyDescent="0.15">
      <c r="A192" s="105">
        <v>44016</v>
      </c>
      <c r="B192" s="335">
        <f>企业!B496</f>
        <v>5332</v>
      </c>
      <c r="C192" s="868">
        <v>7.58</v>
      </c>
      <c r="D192" s="652">
        <v>92</v>
      </c>
      <c r="E192" s="353">
        <v>6.1</v>
      </c>
      <c r="F192" s="928">
        <v>14</v>
      </c>
      <c r="G192" s="653"/>
      <c r="H192" s="192"/>
      <c r="I192" s="111"/>
      <c r="J192" s="144"/>
      <c r="K192" s="625"/>
      <c r="L192" s="328"/>
      <c r="M192" s="831"/>
      <c r="N192" s="826"/>
      <c r="O192" s="191"/>
      <c r="P192" s="392"/>
      <c r="Q192" s="191"/>
      <c r="R192" s="683">
        <v>4.45</v>
      </c>
      <c r="S192" s="339">
        <f t="shared" si="185"/>
        <v>0.68461538461538463</v>
      </c>
      <c r="T192" s="335">
        <v>5332</v>
      </c>
      <c r="U192" s="111">
        <v>7.96</v>
      </c>
      <c r="V192" s="112">
        <v>2410</v>
      </c>
      <c r="W192" s="115"/>
      <c r="X192" s="109">
        <v>219</v>
      </c>
      <c r="Y192" s="809">
        <v>10.4</v>
      </c>
      <c r="Z192" s="1238"/>
      <c r="AA192" s="116"/>
      <c r="AB192" s="117">
        <v>0.6</v>
      </c>
      <c r="AC192" s="109">
        <v>43</v>
      </c>
      <c r="AD192" s="118"/>
      <c r="AE192" s="191">
        <v>64</v>
      </c>
      <c r="AF192" s="801">
        <v>4.17</v>
      </c>
      <c r="AG192" s="344">
        <f t="shared" si="197"/>
        <v>0.6415384615384615</v>
      </c>
      <c r="AH192" s="344">
        <f t="shared" si="175"/>
        <v>0.35546666666666665</v>
      </c>
      <c r="AI192" s="741">
        <f t="shared" si="176"/>
        <v>0.15569440000000001</v>
      </c>
      <c r="AJ192" s="1140"/>
      <c r="AK192" s="138"/>
      <c r="AL192" s="122"/>
      <c r="AM192" s="122"/>
      <c r="AN192" s="219"/>
      <c r="AO192" s="353">
        <f t="shared" si="164"/>
        <v>2.6841710427606902</v>
      </c>
      <c r="AP192" s="138">
        <v>7.99</v>
      </c>
      <c r="AQ192" s="121"/>
      <c r="AR192" s="353">
        <f t="shared" si="177"/>
        <v>0.70330082520630155</v>
      </c>
      <c r="AS192" s="776"/>
      <c r="AT192" s="353">
        <f t="shared" si="178"/>
        <v>1.4066016504126031</v>
      </c>
      <c r="AU192" s="117">
        <v>31.2</v>
      </c>
      <c r="AV192" s="111">
        <v>7.82</v>
      </c>
      <c r="AW192" s="118"/>
      <c r="AX192" s="118"/>
      <c r="AY192" s="340"/>
      <c r="AZ192" s="124">
        <v>0.59</v>
      </c>
      <c r="BA192" s="608"/>
      <c r="BB192" s="360">
        <f t="shared" si="179"/>
        <v>0.52747561890472616</v>
      </c>
      <c r="BC192" s="1516"/>
      <c r="BD192" s="1529">
        <v>2921</v>
      </c>
      <c r="BE192" s="1530">
        <f t="shared" si="172"/>
        <v>291.99043510877721</v>
      </c>
      <c r="BF192" s="1538"/>
      <c r="BG192" s="1524"/>
      <c r="BH192" s="653">
        <f t="shared" si="180"/>
        <v>0.87912603150787694</v>
      </c>
      <c r="BI192" s="353">
        <f t="shared" si="181"/>
        <v>0.59358589647411852</v>
      </c>
      <c r="BJ192" s="123">
        <v>8</v>
      </c>
      <c r="BK192" s="118">
        <v>2390</v>
      </c>
      <c r="BL192" s="117"/>
      <c r="BM192" s="348"/>
      <c r="BN192" s="117"/>
      <c r="BO192" s="117">
        <v>0.4</v>
      </c>
      <c r="BP192" s="117"/>
      <c r="BQ192" s="1220"/>
      <c r="BR192" s="131"/>
      <c r="BS192" s="131"/>
      <c r="BT192" s="131">
        <v>12</v>
      </c>
      <c r="BU192" s="132">
        <v>32</v>
      </c>
      <c r="BV192" s="364">
        <f t="shared" si="146"/>
        <v>6.7942610652663156</v>
      </c>
      <c r="BW192" s="343">
        <f t="shared" si="187"/>
        <v>3.2233085819968539E-2</v>
      </c>
      <c r="BX192" s="340">
        <f t="shared" si="162"/>
        <v>3.2233085819968539E-2</v>
      </c>
      <c r="BY192" s="340"/>
      <c r="BZ192" s="1145"/>
      <c r="CA192" s="133">
        <v>5040</v>
      </c>
      <c r="CB192" s="191"/>
      <c r="CC192" s="193"/>
      <c r="CD192" s="353">
        <f t="shared" si="199"/>
        <v>0.49868717179294825</v>
      </c>
      <c r="CE192" s="108"/>
      <c r="CF192" s="364"/>
      <c r="CG192" s="134">
        <v>2906</v>
      </c>
      <c r="CH192" s="346">
        <f t="shared" si="149"/>
        <v>54.501125281320327</v>
      </c>
      <c r="CI192" s="117">
        <v>6</v>
      </c>
      <c r="CJ192" s="348">
        <f t="shared" si="200"/>
        <v>1.1252813203300824</v>
      </c>
      <c r="CK192" s="123">
        <v>7.78</v>
      </c>
      <c r="CL192" s="117"/>
      <c r="CM192" s="109">
        <v>5</v>
      </c>
      <c r="CN192" s="109">
        <v>4.5</v>
      </c>
      <c r="CO192" s="109">
        <v>16</v>
      </c>
      <c r="CP192" s="131">
        <f t="shared" si="154"/>
        <v>333.92399999999998</v>
      </c>
      <c r="CQ192" s="1145"/>
      <c r="CR192" s="1372">
        <f t="shared" si="150"/>
        <v>5332</v>
      </c>
      <c r="CS192" s="353">
        <f t="shared" si="201"/>
        <v>3.7989497374343584</v>
      </c>
      <c r="CT192" s="135">
        <v>36</v>
      </c>
      <c r="CU192" s="135"/>
      <c r="CV192" s="340">
        <f t="shared" si="182"/>
        <v>0.45</v>
      </c>
      <c r="CW192" s="135">
        <v>240</v>
      </c>
      <c r="CX192" s="348">
        <f t="shared" si="183"/>
        <v>6.666666666666667</v>
      </c>
      <c r="CY192" s="334">
        <f t="shared" si="203"/>
        <v>162.04051012753189</v>
      </c>
      <c r="CZ192" s="123">
        <v>7.87</v>
      </c>
      <c r="DA192" s="117"/>
      <c r="DB192" s="340"/>
      <c r="DC192" s="109"/>
      <c r="DD192" s="610"/>
      <c r="DE192" s="353">
        <f t="shared" si="202"/>
        <v>5.6264066016504124</v>
      </c>
      <c r="DF192" s="842">
        <v>8.0299999999999994</v>
      </c>
      <c r="DG192" s="117"/>
      <c r="DH192" s="838"/>
      <c r="DI192" s="338"/>
      <c r="DJ192" s="1158"/>
      <c r="DK192" s="1342"/>
      <c r="DL192" s="1292">
        <f t="shared" si="151"/>
        <v>0.49919999999999998</v>
      </c>
      <c r="DM192" s="1347"/>
      <c r="DN192" s="1350">
        <f t="shared" si="174"/>
        <v>33.758439609902474</v>
      </c>
      <c r="DO192" s="117"/>
      <c r="DP192" s="1150"/>
      <c r="DQ192" s="133"/>
      <c r="DR192" s="134"/>
      <c r="DS192" s="770"/>
      <c r="DT192" s="1031">
        <v>6240</v>
      </c>
      <c r="DU192" s="343">
        <v>7.65</v>
      </c>
      <c r="DV192" s="123">
        <v>8.02</v>
      </c>
      <c r="DW192" s="127">
        <v>2230</v>
      </c>
      <c r="DX192" s="117"/>
      <c r="DY192" s="135">
        <v>28</v>
      </c>
      <c r="DZ192" s="671">
        <v>22</v>
      </c>
      <c r="EA192" s="632">
        <v>0.4</v>
      </c>
      <c r="EB192" s="665">
        <v>0.01</v>
      </c>
      <c r="EC192" s="1483"/>
      <c r="ED192" s="141"/>
      <c r="EE192" s="667">
        <v>6.1</v>
      </c>
      <c r="EF192" s="139">
        <v>0.2</v>
      </c>
      <c r="EG192" s="665">
        <v>0.02</v>
      </c>
      <c r="EH192" s="194">
        <v>5</v>
      </c>
      <c r="EI192" s="1118"/>
      <c r="EJ192" s="1118"/>
      <c r="EK192" s="142">
        <v>4</v>
      </c>
      <c r="EL192" s="353">
        <f t="shared" si="195"/>
        <v>7.7064714178544627</v>
      </c>
      <c r="EM192" s="354"/>
      <c r="EN192" s="354">
        <f t="shared" si="188"/>
        <v>0.87214611872146119</v>
      </c>
      <c r="EO192" s="355">
        <f t="shared" si="173"/>
        <v>0.96153846153846156</v>
      </c>
      <c r="EP192" s="339"/>
      <c r="EQ192" s="959"/>
    </row>
    <row r="193" spans="1:147" s="229" customFormat="1" ht="15" customHeight="1" x14ac:dyDescent="0.15">
      <c r="A193" s="146">
        <v>44017</v>
      </c>
      <c r="B193" s="147">
        <f>企业!B497</f>
        <v>5002</v>
      </c>
      <c r="C193" s="869">
        <v>7.13</v>
      </c>
      <c r="D193" s="149">
        <v>84</v>
      </c>
      <c r="E193" s="150">
        <v>6.7</v>
      </c>
      <c r="F193" s="929">
        <v>15</v>
      </c>
      <c r="G193" s="651"/>
      <c r="H193" s="222"/>
      <c r="I193" s="153"/>
      <c r="J193" s="154"/>
      <c r="K193" s="626"/>
      <c r="L193" s="223"/>
      <c r="M193" s="832"/>
      <c r="N193" s="827"/>
      <c r="O193" s="224"/>
      <c r="P193" s="393"/>
      <c r="Q193" s="224"/>
      <c r="R193" s="684">
        <v>4.68</v>
      </c>
      <c r="S193" s="169">
        <f t="shared" si="185"/>
        <v>0.72</v>
      </c>
      <c r="T193" s="147">
        <v>5002</v>
      </c>
      <c r="U193" s="153">
        <v>7.9</v>
      </c>
      <c r="V193" s="158">
        <v>2170</v>
      </c>
      <c r="W193" s="159">
        <v>31.6</v>
      </c>
      <c r="X193" s="151">
        <v>140</v>
      </c>
      <c r="Y193" s="811">
        <v>12.7</v>
      </c>
      <c r="Z193" s="1239"/>
      <c r="AA193" s="160">
        <v>14.1</v>
      </c>
      <c r="AB193" s="161">
        <v>0.5</v>
      </c>
      <c r="AC193" s="151">
        <v>43</v>
      </c>
      <c r="AD193" s="162"/>
      <c r="AE193" s="224">
        <v>64</v>
      </c>
      <c r="AF193" s="802">
        <v>3.81</v>
      </c>
      <c r="AG193" s="327">
        <f t="shared" si="197"/>
        <v>0.58615384615384614</v>
      </c>
      <c r="AH193" s="327">
        <f t="shared" si="175"/>
        <v>0.33346666666666669</v>
      </c>
      <c r="AI193" s="660">
        <f t="shared" si="176"/>
        <v>9.3370666666666657E-2</v>
      </c>
      <c r="AJ193" s="1141"/>
      <c r="AK193" s="148"/>
      <c r="AL193" s="167"/>
      <c r="AM193" s="167"/>
      <c r="AN193" s="225"/>
      <c r="AO193" s="150">
        <f t="shared" si="164"/>
        <v>2.8612554978008795</v>
      </c>
      <c r="AP193" s="148">
        <v>8</v>
      </c>
      <c r="AQ193" s="166"/>
      <c r="AR193" s="150">
        <f t="shared" si="177"/>
        <v>0.74970011995201924</v>
      </c>
      <c r="AS193" s="778"/>
      <c r="AT193" s="150">
        <f t="shared" si="178"/>
        <v>1.4994002399040385</v>
      </c>
      <c r="AU193" s="161">
        <v>30.9</v>
      </c>
      <c r="AV193" s="153">
        <v>7.75</v>
      </c>
      <c r="AW193" s="162"/>
      <c r="AX193" s="162"/>
      <c r="AY193" s="170"/>
      <c r="AZ193" s="170">
        <v>0.52</v>
      </c>
      <c r="BA193" s="175"/>
      <c r="BB193" s="172">
        <f t="shared" si="179"/>
        <v>0.56227508996401443</v>
      </c>
      <c r="BC193" s="1517"/>
      <c r="BD193" s="827">
        <v>2628</v>
      </c>
      <c r="BE193" s="1530">
        <f t="shared" si="172"/>
        <v>280.03278688524591</v>
      </c>
      <c r="BF193" s="1538">
        <f t="shared" si="152"/>
        <v>19.860481339379142</v>
      </c>
      <c r="BG193" s="651"/>
      <c r="BH193" s="651">
        <f t="shared" si="180"/>
        <v>0.93712514994002394</v>
      </c>
      <c r="BI193" s="150">
        <f t="shared" si="181"/>
        <v>0.63274690123950417</v>
      </c>
      <c r="BJ193" s="168">
        <v>7.92</v>
      </c>
      <c r="BK193" s="162">
        <v>2420</v>
      </c>
      <c r="BL193" s="161">
        <v>21.4</v>
      </c>
      <c r="BM193" s="161">
        <f t="shared" si="153"/>
        <v>64.199999999999989</v>
      </c>
      <c r="BN193" s="161">
        <v>6.6</v>
      </c>
      <c r="BO193" s="161">
        <v>0.5</v>
      </c>
      <c r="BP193" s="161"/>
      <c r="BQ193" s="1221"/>
      <c r="BR193" s="174"/>
      <c r="BS193" s="174"/>
      <c r="BT193" s="174">
        <v>10</v>
      </c>
      <c r="BU193" s="175">
        <v>16</v>
      </c>
      <c r="BV193" s="248">
        <f t="shared" si="146"/>
        <v>7.2425029988004805</v>
      </c>
      <c r="BW193" s="168">
        <f t="shared" si="187"/>
        <v>1.9330333728986668E-2</v>
      </c>
      <c r="BX193" s="170">
        <f t="shared" si="162"/>
        <v>1.9330333728986668E-2</v>
      </c>
      <c r="BY193" s="170">
        <f>1-BN193/AA193</f>
        <v>0.53191489361702127</v>
      </c>
      <c r="BZ193" s="1146">
        <f t="shared" ref="BZ193:BZ256" si="205">1-BL193/W193</f>
        <v>0.32278481012658233</v>
      </c>
      <c r="CA193" s="177">
        <v>5040</v>
      </c>
      <c r="CB193" s="224"/>
      <c r="CC193" s="226"/>
      <c r="CD193" s="150">
        <f t="shared" si="199"/>
        <v>0.53158736505397841</v>
      </c>
      <c r="CE193" s="150"/>
      <c r="CF193" s="248"/>
      <c r="CG193" s="178">
        <v>2906</v>
      </c>
      <c r="CH193" s="390">
        <f t="shared" si="149"/>
        <v>58.096761295481805</v>
      </c>
      <c r="CI193" s="161">
        <v>6</v>
      </c>
      <c r="CJ193" s="161">
        <f t="shared" si="200"/>
        <v>1.1995201919232308</v>
      </c>
      <c r="CK193" s="168">
        <v>7.76</v>
      </c>
      <c r="CL193" s="161">
        <v>19.3</v>
      </c>
      <c r="CM193" s="151">
        <v>4</v>
      </c>
      <c r="CN193" s="151">
        <v>2</v>
      </c>
      <c r="CO193" s="151">
        <v>8</v>
      </c>
      <c r="CP193" s="131">
        <f t="shared" si="154"/>
        <v>358.12459999999993</v>
      </c>
      <c r="CQ193" s="1146">
        <f t="shared" ref="CQ193:CQ224" si="206">1-CL193/BL193</f>
        <v>9.8130841121495282E-2</v>
      </c>
      <c r="CR193" s="1372">
        <f t="shared" si="150"/>
        <v>5002</v>
      </c>
      <c r="CS193" s="150">
        <f t="shared" si="201"/>
        <v>4.0495801679328265</v>
      </c>
      <c r="CT193" s="180">
        <v>36</v>
      </c>
      <c r="CU193" s="180"/>
      <c r="CV193" s="170">
        <f t="shared" si="182"/>
        <v>0.45</v>
      </c>
      <c r="CW193" s="180">
        <v>240</v>
      </c>
      <c r="CX193" s="161">
        <f t="shared" si="183"/>
        <v>6.666666666666667</v>
      </c>
      <c r="CY193" s="151">
        <f t="shared" si="203"/>
        <v>172.73090763694523</v>
      </c>
      <c r="CZ193" s="168">
        <v>7.92</v>
      </c>
      <c r="DA193" s="161">
        <v>10</v>
      </c>
      <c r="DB193" s="170">
        <f t="shared" ref="DB193:DB256" si="207">(CL193-DA193)/CL193</f>
        <v>0.48186528497409331</v>
      </c>
      <c r="DC193" s="151"/>
      <c r="DD193" s="181">
        <f t="shared" ref="DD193:DD256" si="208">CY193/(CL193-DA193)/3.18</f>
        <v>5.8406339229372151</v>
      </c>
      <c r="DE193" s="150">
        <f t="shared" si="202"/>
        <v>5.9976009596161539</v>
      </c>
      <c r="DF193" s="843">
        <v>8.07</v>
      </c>
      <c r="DG193" s="161">
        <v>8</v>
      </c>
      <c r="DH193" s="838">
        <f t="shared" ref="DH193" si="209">DG193*3</f>
        <v>24</v>
      </c>
      <c r="DI193" s="338">
        <f t="shared" ref="DI193" si="210">1-DG193/DA193</f>
        <v>0.19999999999999996</v>
      </c>
      <c r="DJ193" s="1157">
        <f t="shared" ref="DJ193:DJ256" si="211">1-DG193/CL193</f>
        <v>0.58549222797927469</v>
      </c>
      <c r="DK193" s="1343">
        <f t="shared" ref="DK193:DK256" si="212">CY193/(CL193-DG193)/3</f>
        <v>5.0953070099393871</v>
      </c>
      <c r="DL193" s="1293">
        <f t="shared" si="151"/>
        <v>0.49919999999999998</v>
      </c>
      <c r="DM193" s="1293"/>
      <c r="DN193" s="178">
        <f t="shared" si="174"/>
        <v>35.985605757696923</v>
      </c>
      <c r="DO193" s="161">
        <v>7.6</v>
      </c>
      <c r="DP193" s="187">
        <f t="shared" si="184"/>
        <v>5.0000000000000044E-2</v>
      </c>
      <c r="DQ193" s="177"/>
      <c r="DR193" s="178"/>
      <c r="DS193" s="756"/>
      <c r="DT193" s="1032">
        <v>5246</v>
      </c>
      <c r="DU193" s="168">
        <v>7.58</v>
      </c>
      <c r="DV193" s="168">
        <v>8.06</v>
      </c>
      <c r="DW193" s="173">
        <v>2440</v>
      </c>
      <c r="DX193" s="161">
        <v>7.6</v>
      </c>
      <c r="DY193" s="180">
        <v>24</v>
      </c>
      <c r="DZ193" s="698">
        <v>13</v>
      </c>
      <c r="EA193" s="633">
        <v>0.3</v>
      </c>
      <c r="EB193" s="182">
        <v>0.01</v>
      </c>
      <c r="EC193" s="1484">
        <v>3.1</v>
      </c>
      <c r="ED193" s="184">
        <v>5.8</v>
      </c>
      <c r="EE193" s="184">
        <v>6.4</v>
      </c>
      <c r="EF193" s="182">
        <v>0.1</v>
      </c>
      <c r="EG193" s="182">
        <v>0.02</v>
      </c>
      <c r="EH193" s="228">
        <v>3</v>
      </c>
      <c r="EI193" s="1119"/>
      <c r="EJ193" s="1119"/>
      <c r="EK193" s="185">
        <v>2</v>
      </c>
      <c r="EL193" s="150">
        <f t="shared" si="195"/>
        <v>8.2135229108356658</v>
      </c>
      <c r="EM193" s="186">
        <f t="shared" ref="EM193:EM256" si="213">1-DX193/W193</f>
        <v>0.759493670886076</v>
      </c>
      <c r="EN193" s="186">
        <f t="shared" si="188"/>
        <v>0.82857142857142851</v>
      </c>
      <c r="EO193" s="187">
        <f t="shared" si="173"/>
        <v>0.97637795275590555</v>
      </c>
      <c r="EP193" s="169">
        <f t="shared" ref="EP193:EP256" si="214">1-ED193/AA193</f>
        <v>0.58865248226950362</v>
      </c>
      <c r="EQ193" s="292"/>
    </row>
    <row r="194" spans="1:147" s="221" customFormat="1" ht="15" customHeight="1" x14ac:dyDescent="0.15">
      <c r="A194" s="105">
        <v>44018</v>
      </c>
      <c r="B194" s="335">
        <f>企业!B498</f>
        <v>5401</v>
      </c>
      <c r="C194" s="868">
        <v>7.34</v>
      </c>
      <c r="D194" s="652">
        <v>86</v>
      </c>
      <c r="E194" s="353">
        <v>13</v>
      </c>
      <c r="F194" s="928">
        <v>19</v>
      </c>
      <c r="G194" s="653"/>
      <c r="H194" s="192"/>
      <c r="I194" s="111"/>
      <c r="J194" s="144"/>
      <c r="K194" s="625"/>
      <c r="L194" s="328"/>
      <c r="M194" s="831"/>
      <c r="N194" s="826"/>
      <c r="O194" s="191"/>
      <c r="P194" s="392"/>
      <c r="Q194" s="191"/>
      <c r="R194" s="683">
        <v>4.6900000000000004</v>
      </c>
      <c r="S194" s="339">
        <f t="shared" si="185"/>
        <v>0.72153846153846157</v>
      </c>
      <c r="T194" s="335">
        <v>5401</v>
      </c>
      <c r="U194" s="111">
        <v>7.95</v>
      </c>
      <c r="V194" s="112">
        <v>2070</v>
      </c>
      <c r="W194" s="115">
        <v>30.3</v>
      </c>
      <c r="X194" s="109">
        <v>127</v>
      </c>
      <c r="Y194" s="809">
        <v>10.199999999999999</v>
      </c>
      <c r="Z194" s="1238"/>
      <c r="AA194" s="116">
        <v>12.3</v>
      </c>
      <c r="AB194" s="117">
        <v>0.4</v>
      </c>
      <c r="AC194" s="109">
        <v>14</v>
      </c>
      <c r="AD194" s="118">
        <v>728</v>
      </c>
      <c r="AE194" s="191">
        <v>32</v>
      </c>
      <c r="AF194" s="801">
        <v>4.37</v>
      </c>
      <c r="AG194" s="344">
        <f t="shared" si="197"/>
        <v>0.67230769230769227</v>
      </c>
      <c r="AH194" s="344">
        <f t="shared" si="175"/>
        <v>0.36006666666666665</v>
      </c>
      <c r="AI194" s="741">
        <f t="shared" si="176"/>
        <v>9.1456933333333337E-2</v>
      </c>
      <c r="AJ194" s="1140"/>
      <c r="AK194" s="138"/>
      <c r="AL194" s="122"/>
      <c r="AM194" s="122"/>
      <c r="AN194" s="219"/>
      <c r="AO194" s="353">
        <f t="shared" si="164"/>
        <v>2.6498796519163119</v>
      </c>
      <c r="AP194" s="138">
        <v>8.0299999999999994</v>
      </c>
      <c r="AQ194" s="121"/>
      <c r="AR194" s="353">
        <f t="shared" si="177"/>
        <v>0.69431586743195706</v>
      </c>
      <c r="AS194" s="776">
        <v>2.5</v>
      </c>
      <c r="AT194" s="353">
        <f t="shared" si="178"/>
        <v>1.3886317348639141</v>
      </c>
      <c r="AU194" s="117">
        <v>30.8</v>
      </c>
      <c r="AV194" s="111">
        <v>7.91</v>
      </c>
      <c r="AW194" s="118"/>
      <c r="AX194" s="118"/>
      <c r="AY194" s="340"/>
      <c r="AZ194" s="124">
        <v>0.45</v>
      </c>
      <c r="BA194" s="608"/>
      <c r="BB194" s="360">
        <f t="shared" si="179"/>
        <v>0.52073690057396782</v>
      </c>
      <c r="BC194" s="1516"/>
      <c r="BD194" s="1529">
        <v>2722</v>
      </c>
      <c r="BE194" s="1530">
        <f t="shared" si="172"/>
        <v>268.62173671542308</v>
      </c>
      <c r="BF194" s="1538">
        <f t="shared" si="152"/>
        <v>21.83916558661976</v>
      </c>
      <c r="BG194" s="1524"/>
      <c r="BH194" s="653">
        <f t="shared" si="180"/>
        <v>0.86789483428994629</v>
      </c>
      <c r="BI194" s="353">
        <f t="shared" si="181"/>
        <v>0.58600259211257177</v>
      </c>
      <c r="BJ194" s="123">
        <v>7.97</v>
      </c>
      <c r="BK194" s="118">
        <v>2360</v>
      </c>
      <c r="BL194" s="117">
        <v>21.2</v>
      </c>
      <c r="BM194" s="348">
        <f t="shared" si="153"/>
        <v>63.599999999999994</v>
      </c>
      <c r="BN194" s="117">
        <v>5.3</v>
      </c>
      <c r="BO194" s="117">
        <v>0.5</v>
      </c>
      <c r="BP194" s="117">
        <v>2.4</v>
      </c>
      <c r="BQ194" s="1220"/>
      <c r="BR194" s="131"/>
      <c r="BS194" s="131"/>
      <c r="BT194" s="131">
        <v>7</v>
      </c>
      <c r="BU194" s="132">
        <v>16</v>
      </c>
      <c r="BV194" s="364">
        <f t="shared" si="146"/>
        <v>6.7074615811886691</v>
      </c>
      <c r="BW194" s="343">
        <f t="shared" si="187"/>
        <v>1.8934137521737931E-2</v>
      </c>
      <c r="BX194" s="340">
        <f t="shared" si="162"/>
        <v>1.8934137521737931E-2</v>
      </c>
      <c r="BY194" s="340"/>
      <c r="BZ194" s="1145">
        <f t="shared" si="205"/>
        <v>0.30033003300330041</v>
      </c>
      <c r="CA194" s="133">
        <v>5040</v>
      </c>
      <c r="CB194" s="191"/>
      <c r="CC194" s="193"/>
      <c r="CD194" s="353">
        <f t="shared" si="199"/>
        <v>0.49231623773375299</v>
      </c>
      <c r="CE194" s="108"/>
      <c r="CF194" s="364"/>
      <c r="CG194" s="134">
        <v>2906</v>
      </c>
      <c r="CH194" s="346">
        <f t="shared" si="149"/>
        <v>53.804850953527122</v>
      </c>
      <c r="CI194" s="117">
        <v>6</v>
      </c>
      <c r="CJ194" s="348">
        <f t="shared" si="200"/>
        <v>1.1109053878911312</v>
      </c>
      <c r="CK194" s="123">
        <v>7.59</v>
      </c>
      <c r="CL194" s="117">
        <v>17.600000000000001</v>
      </c>
      <c r="CM194" s="109">
        <v>2</v>
      </c>
      <c r="CN194" s="109">
        <v>2</v>
      </c>
      <c r="CO194" s="109">
        <v>8</v>
      </c>
      <c r="CP194" s="131">
        <f t="shared" si="154"/>
        <v>381.93579999999992</v>
      </c>
      <c r="CQ194" s="1145">
        <f t="shared" si="206"/>
        <v>0.16981132075471683</v>
      </c>
      <c r="CR194" s="1372">
        <f t="shared" si="150"/>
        <v>5401</v>
      </c>
      <c r="CS194" s="353">
        <f t="shared" si="201"/>
        <v>3.7504165895204591</v>
      </c>
      <c r="CT194" s="135">
        <v>36</v>
      </c>
      <c r="CU194" s="135"/>
      <c r="CV194" s="340">
        <f t="shared" si="182"/>
        <v>0.45</v>
      </c>
      <c r="CW194" s="135">
        <v>240</v>
      </c>
      <c r="CX194" s="348">
        <f t="shared" si="183"/>
        <v>6.666666666666667</v>
      </c>
      <c r="CY194" s="334">
        <f t="shared" si="203"/>
        <v>159.9703758563229</v>
      </c>
      <c r="CZ194" s="123">
        <v>7.87</v>
      </c>
      <c r="DA194" s="117">
        <v>11</v>
      </c>
      <c r="DB194" s="340">
        <f t="shared" si="207"/>
        <v>0.37500000000000006</v>
      </c>
      <c r="DC194" s="109"/>
      <c r="DD194" s="610">
        <f t="shared" si="208"/>
        <v>7.6219923697504699</v>
      </c>
      <c r="DE194" s="353">
        <f t="shared" si="202"/>
        <v>5.5545269394556565</v>
      </c>
      <c r="DF194" s="842">
        <v>7.97</v>
      </c>
      <c r="DG194" s="117">
        <v>8.3000000000000007</v>
      </c>
      <c r="DH194" s="838">
        <f t="shared" ref="DH194:DH257" si="215">DG194*3</f>
        <v>24.900000000000002</v>
      </c>
      <c r="DI194" s="338">
        <f t="shared" ref="DI194:DI257" si="216">1-DG194/DA194</f>
        <v>0.24545454545454537</v>
      </c>
      <c r="DJ194" s="1158">
        <f t="shared" si="211"/>
        <v>0.52840909090909083</v>
      </c>
      <c r="DK194" s="1342">
        <f t="shared" si="212"/>
        <v>5.733705227825193</v>
      </c>
      <c r="DL194" s="1292">
        <f t="shared" si="151"/>
        <v>0.49919999999999998</v>
      </c>
      <c r="DM194" s="1347"/>
      <c r="DN194" s="1350">
        <f t="shared" si="174"/>
        <v>33.32716163673394</v>
      </c>
      <c r="DO194" s="117">
        <v>7.2</v>
      </c>
      <c r="DP194" s="1150">
        <f t="shared" si="184"/>
        <v>0.13253012048192778</v>
      </c>
      <c r="DQ194" s="133"/>
      <c r="DR194" s="134"/>
      <c r="DS194" s="770"/>
      <c r="DT194" s="1031">
        <v>5631</v>
      </c>
      <c r="DU194" s="343">
        <v>7.52</v>
      </c>
      <c r="DV194" s="123">
        <v>8.0299999999999994</v>
      </c>
      <c r="DW194" s="127">
        <v>2290</v>
      </c>
      <c r="DX194" s="117">
        <v>7.2</v>
      </c>
      <c r="DY194" s="135">
        <v>22</v>
      </c>
      <c r="DZ194" s="671">
        <v>17</v>
      </c>
      <c r="EA194" s="632">
        <v>0.4</v>
      </c>
      <c r="EB194" s="665">
        <v>0.01</v>
      </c>
      <c r="EC194" s="1483"/>
      <c r="ED194" s="141">
        <v>5.2</v>
      </c>
      <c r="EE194" s="667">
        <v>6</v>
      </c>
      <c r="EF194" s="139">
        <v>0.1</v>
      </c>
      <c r="EG194" s="665">
        <v>0.02</v>
      </c>
      <c r="EH194" s="194">
        <v>1</v>
      </c>
      <c r="EI194" s="1118"/>
      <c r="EJ194" s="1118"/>
      <c r="EK194" s="142">
        <v>2</v>
      </c>
      <c r="EL194" s="353">
        <f t="shared" si="195"/>
        <v>7.6082837992964283</v>
      </c>
      <c r="EM194" s="354">
        <f t="shared" si="213"/>
        <v>0.76237623762376239</v>
      </c>
      <c r="EN194" s="354">
        <f t="shared" si="188"/>
        <v>0.82677165354330706</v>
      </c>
      <c r="EO194" s="355">
        <f t="shared" si="173"/>
        <v>0.96078431372549022</v>
      </c>
      <c r="EP194" s="339">
        <f t="shared" si="214"/>
        <v>0.57723577235772361</v>
      </c>
      <c r="EQ194" s="959"/>
    </row>
    <row r="195" spans="1:147" s="221" customFormat="1" ht="15" customHeight="1" x14ac:dyDescent="0.15">
      <c r="A195" s="105">
        <v>44019</v>
      </c>
      <c r="B195" s="335">
        <f>企业!B499</f>
        <v>5868</v>
      </c>
      <c r="C195" s="868">
        <v>7.5</v>
      </c>
      <c r="D195" s="652">
        <v>83</v>
      </c>
      <c r="E195" s="353">
        <v>8.5</v>
      </c>
      <c r="F195" s="928">
        <v>15</v>
      </c>
      <c r="G195" s="653"/>
      <c r="H195" s="192"/>
      <c r="I195" s="111"/>
      <c r="J195" s="144"/>
      <c r="K195" s="625"/>
      <c r="L195" s="328"/>
      <c r="M195" s="831"/>
      <c r="N195" s="826"/>
      <c r="O195" s="191"/>
      <c r="P195" s="392"/>
      <c r="Q195" s="191"/>
      <c r="R195" s="683">
        <v>4.7</v>
      </c>
      <c r="S195" s="339">
        <f t="shared" si="185"/>
        <v>0.72307692307692306</v>
      </c>
      <c r="T195" s="335">
        <v>5868</v>
      </c>
      <c r="U195" s="111">
        <v>7.83</v>
      </c>
      <c r="V195" s="112">
        <v>2110</v>
      </c>
      <c r="W195" s="115">
        <v>29.4</v>
      </c>
      <c r="X195" s="109">
        <v>123</v>
      </c>
      <c r="Y195" s="809">
        <v>9.6</v>
      </c>
      <c r="Z195" s="1238"/>
      <c r="AA195" s="116">
        <v>21.6</v>
      </c>
      <c r="AB195" s="117">
        <v>0.4</v>
      </c>
      <c r="AC195" s="109">
        <v>24</v>
      </c>
      <c r="AD195" s="118"/>
      <c r="AE195" s="191">
        <v>32</v>
      </c>
      <c r="AF195" s="801">
        <v>4.58</v>
      </c>
      <c r="AG195" s="344">
        <f t="shared" si="197"/>
        <v>0.70461538461538464</v>
      </c>
      <c r="AH195" s="344">
        <f t="shared" si="175"/>
        <v>0.39119999999999999</v>
      </c>
      <c r="AI195" s="741">
        <f t="shared" si="176"/>
        <v>9.6235200000000007E-2</v>
      </c>
      <c r="AJ195" s="1140"/>
      <c r="AK195" s="138"/>
      <c r="AL195" s="122"/>
      <c r="AM195" s="122"/>
      <c r="AN195" s="219"/>
      <c r="AO195" s="353">
        <f t="shared" si="164"/>
        <v>2.4389911383776415</v>
      </c>
      <c r="AP195" s="138">
        <v>8.06</v>
      </c>
      <c r="AQ195" s="121">
        <v>12.3</v>
      </c>
      <c r="AR195" s="353">
        <f t="shared" si="177"/>
        <v>0.63905930470347649</v>
      </c>
      <c r="AS195" s="776"/>
      <c r="AT195" s="353">
        <f t="shared" si="178"/>
        <v>1.278118609406953</v>
      </c>
      <c r="AU195" s="117">
        <v>30.8</v>
      </c>
      <c r="AV195" s="111">
        <v>7.84</v>
      </c>
      <c r="AW195" s="118">
        <v>3672</v>
      </c>
      <c r="AX195" s="118"/>
      <c r="AY195" s="340"/>
      <c r="AZ195" s="124">
        <v>0.45</v>
      </c>
      <c r="BA195" s="608">
        <f t="shared" si="189"/>
        <v>122.54901960784314</v>
      </c>
      <c r="BB195" s="360">
        <f t="shared" si="179"/>
        <v>0.47929447852760737</v>
      </c>
      <c r="BC195" s="1516"/>
      <c r="BD195" s="1529">
        <v>2572</v>
      </c>
      <c r="BE195" s="1530">
        <f t="shared" si="172"/>
        <v>233.61895023858213</v>
      </c>
      <c r="BF195" s="1538">
        <f t="shared" si="152"/>
        <v>10.815692140675099</v>
      </c>
      <c r="BG195" s="1524"/>
      <c r="BH195" s="653">
        <f t="shared" si="180"/>
        <v>0.79882413087934556</v>
      </c>
      <c r="BI195" s="353">
        <f t="shared" si="181"/>
        <v>0.53936605316973418</v>
      </c>
      <c r="BJ195" s="123">
        <v>7.98</v>
      </c>
      <c r="BK195" s="118">
        <v>2330</v>
      </c>
      <c r="BL195" s="117">
        <v>20.399999999999999</v>
      </c>
      <c r="BM195" s="348">
        <f t="shared" si="153"/>
        <v>61.199999999999996</v>
      </c>
      <c r="BN195" s="117">
        <v>5</v>
      </c>
      <c r="BO195" s="117">
        <v>0.4</v>
      </c>
      <c r="BP195" s="117"/>
      <c r="BQ195" s="1220"/>
      <c r="BR195" s="131"/>
      <c r="BS195" s="131"/>
      <c r="BT195" s="131">
        <v>9</v>
      </c>
      <c r="BU195" s="132">
        <v>16</v>
      </c>
      <c r="BV195" s="364">
        <f t="shared" si="146"/>
        <v>6.1736537150647575</v>
      </c>
      <c r="BW195" s="343">
        <f t="shared" si="187"/>
        <v>1.9923372070555112E-2</v>
      </c>
      <c r="BX195" s="340">
        <f t="shared" si="162"/>
        <v>1.9923372070555112E-2</v>
      </c>
      <c r="BY195" s="340">
        <f t="shared" ref="BY195:BY258" si="217">1-BN195/AA195</f>
        <v>0.7685185185185186</v>
      </c>
      <c r="BZ195" s="1145">
        <f t="shared" si="205"/>
        <v>0.30612244897959184</v>
      </c>
      <c r="CA195" s="133">
        <v>5040</v>
      </c>
      <c r="CB195" s="191"/>
      <c r="CC195" s="193"/>
      <c r="CD195" s="353">
        <f t="shared" si="199"/>
        <v>0.45313565098841174</v>
      </c>
      <c r="CE195" s="108"/>
      <c r="CF195" s="364"/>
      <c r="CG195" s="134">
        <v>2906</v>
      </c>
      <c r="CH195" s="346">
        <f t="shared" si="149"/>
        <v>49.522835719154735</v>
      </c>
      <c r="CI195" s="117">
        <v>6</v>
      </c>
      <c r="CJ195" s="348">
        <f t="shared" si="200"/>
        <v>1.0224948875255624</v>
      </c>
      <c r="CK195" s="123">
        <v>7.72</v>
      </c>
      <c r="CL195" s="117">
        <v>18.5</v>
      </c>
      <c r="CM195" s="109">
        <v>3</v>
      </c>
      <c r="CN195" s="109">
        <v>2.98</v>
      </c>
      <c r="CO195" s="109">
        <v>8</v>
      </c>
      <c r="CP195" s="131">
        <f t="shared" si="154"/>
        <v>365.2555999999999</v>
      </c>
      <c r="CQ195" s="1145">
        <f t="shared" si="206"/>
        <v>9.3137254901960675E-2</v>
      </c>
      <c r="CR195" s="1372">
        <f t="shared" si="150"/>
        <v>5868</v>
      </c>
      <c r="CS195" s="353">
        <f t="shared" si="201"/>
        <v>3.4519427402862988</v>
      </c>
      <c r="CT195" s="135">
        <v>36</v>
      </c>
      <c r="CU195" s="135"/>
      <c r="CV195" s="340">
        <f t="shared" si="182"/>
        <v>0.45</v>
      </c>
      <c r="CW195" s="135">
        <v>240</v>
      </c>
      <c r="CX195" s="348">
        <f t="shared" si="183"/>
        <v>6.666666666666667</v>
      </c>
      <c r="CY195" s="334">
        <f t="shared" si="203"/>
        <v>147.23926380368098</v>
      </c>
      <c r="CZ195" s="123">
        <v>7.87</v>
      </c>
      <c r="DA195" s="117">
        <v>11.4</v>
      </c>
      <c r="DB195" s="340">
        <f t="shared" si="207"/>
        <v>0.38378378378378375</v>
      </c>
      <c r="DC195" s="109"/>
      <c r="DD195" s="610">
        <f t="shared" si="208"/>
        <v>6.5213598991797763</v>
      </c>
      <c r="DE195" s="353">
        <f t="shared" si="202"/>
        <v>5.112474437627812</v>
      </c>
      <c r="DF195" s="842">
        <v>7.96</v>
      </c>
      <c r="DG195" s="117">
        <v>7.4</v>
      </c>
      <c r="DH195" s="838">
        <f t="shared" si="215"/>
        <v>22.200000000000003</v>
      </c>
      <c r="DI195" s="338">
        <f t="shared" si="216"/>
        <v>0.35087719298245612</v>
      </c>
      <c r="DJ195" s="1158">
        <f t="shared" si="211"/>
        <v>0.6</v>
      </c>
      <c r="DK195" s="1342">
        <f t="shared" si="212"/>
        <v>4.421599513624054</v>
      </c>
      <c r="DL195" s="1292">
        <f t="shared" si="151"/>
        <v>0.49919999999999998</v>
      </c>
      <c r="DM195" s="1347"/>
      <c r="DN195" s="1350">
        <f t="shared" si="174"/>
        <v>30.674846625766872</v>
      </c>
      <c r="DO195" s="117">
        <v>7.4</v>
      </c>
      <c r="DP195" s="1150">
        <f t="shared" si="184"/>
        <v>0</v>
      </c>
      <c r="DQ195" s="133"/>
      <c r="DR195" s="134"/>
      <c r="DS195" s="770"/>
      <c r="DT195" s="1031">
        <v>6132</v>
      </c>
      <c r="DU195" s="343">
        <v>7.65</v>
      </c>
      <c r="DV195" s="123">
        <v>8.02</v>
      </c>
      <c r="DW195" s="127">
        <v>2430</v>
      </c>
      <c r="DX195" s="117">
        <v>7.4</v>
      </c>
      <c r="DY195" s="135">
        <v>21.4</v>
      </c>
      <c r="DZ195" s="671">
        <v>25</v>
      </c>
      <c r="EA195" s="632">
        <v>0.4</v>
      </c>
      <c r="EB195" s="665">
        <v>0.01</v>
      </c>
      <c r="EC195" s="1483"/>
      <c r="ED195" s="141">
        <v>5.9</v>
      </c>
      <c r="EE195" s="667">
        <v>5.7</v>
      </c>
      <c r="EF195" s="139">
        <v>0.02</v>
      </c>
      <c r="EG195" s="665">
        <v>0.02</v>
      </c>
      <c r="EH195" s="194">
        <v>1</v>
      </c>
      <c r="EI195" s="1118">
        <v>951</v>
      </c>
      <c r="EJ195" s="1118">
        <v>188</v>
      </c>
      <c r="EK195" s="142">
        <v>2</v>
      </c>
      <c r="EL195" s="353">
        <f t="shared" si="195"/>
        <v>7.0044400817995909</v>
      </c>
      <c r="EM195" s="354">
        <f t="shared" si="213"/>
        <v>0.7482993197278911</v>
      </c>
      <c r="EN195" s="354">
        <f t="shared" si="188"/>
        <v>0.82601626016260166</v>
      </c>
      <c r="EO195" s="355">
        <f t="shared" si="173"/>
        <v>0.95833333333333337</v>
      </c>
      <c r="EP195" s="339">
        <f t="shared" si="214"/>
        <v>0.72685185185185186</v>
      </c>
      <c r="EQ195" s="959"/>
    </row>
    <row r="196" spans="1:147" s="221" customFormat="1" ht="15" customHeight="1" x14ac:dyDescent="0.15">
      <c r="A196" s="105">
        <v>44020</v>
      </c>
      <c r="B196" s="335">
        <f>企业!B500</f>
        <v>5569</v>
      </c>
      <c r="C196" s="868">
        <v>7.4</v>
      </c>
      <c r="D196" s="652">
        <v>75</v>
      </c>
      <c r="E196" s="353">
        <v>5.6</v>
      </c>
      <c r="F196" s="928">
        <v>16</v>
      </c>
      <c r="G196" s="653"/>
      <c r="H196" s="192"/>
      <c r="I196" s="111"/>
      <c r="J196" s="144"/>
      <c r="K196" s="625"/>
      <c r="L196" s="328"/>
      <c r="M196" s="831"/>
      <c r="N196" s="826"/>
      <c r="O196" s="191"/>
      <c r="P196" s="392"/>
      <c r="Q196" s="191"/>
      <c r="R196" s="683">
        <v>4.9000000000000004</v>
      </c>
      <c r="S196" s="339">
        <f t="shared" si="185"/>
        <v>0.75384615384615394</v>
      </c>
      <c r="T196" s="335">
        <v>5569</v>
      </c>
      <c r="U196" s="111">
        <v>8.16</v>
      </c>
      <c r="V196" s="112">
        <v>2100</v>
      </c>
      <c r="W196" s="115">
        <v>28.3</v>
      </c>
      <c r="X196" s="109">
        <v>103.2</v>
      </c>
      <c r="Y196" s="809">
        <v>6.7</v>
      </c>
      <c r="Z196" s="1238">
        <v>14.1</v>
      </c>
      <c r="AA196" s="116">
        <v>21.2</v>
      </c>
      <c r="AB196" s="117">
        <v>0.6</v>
      </c>
      <c r="AC196" s="109">
        <v>22</v>
      </c>
      <c r="AD196" s="118"/>
      <c r="AE196" s="191">
        <v>32</v>
      </c>
      <c r="AF196" s="801">
        <v>4.29</v>
      </c>
      <c r="AG196" s="344">
        <f t="shared" si="197"/>
        <v>0.66</v>
      </c>
      <c r="AH196" s="344">
        <f t="shared" si="175"/>
        <v>0.37126666666666669</v>
      </c>
      <c r="AI196" s="741">
        <f t="shared" si="176"/>
        <v>7.6629440000000007E-2</v>
      </c>
      <c r="AJ196" s="1140"/>
      <c r="AK196" s="138"/>
      <c r="AL196" s="122"/>
      <c r="AM196" s="122"/>
      <c r="AN196" s="219"/>
      <c r="AO196" s="353">
        <f t="shared" si="164"/>
        <v>2.5699407434009696</v>
      </c>
      <c r="AP196" s="138">
        <v>8.1199999999999992</v>
      </c>
      <c r="AQ196" s="121"/>
      <c r="AR196" s="353">
        <f t="shared" si="177"/>
        <v>0.67337044352666542</v>
      </c>
      <c r="AS196" s="776">
        <v>3</v>
      </c>
      <c r="AT196" s="353">
        <f t="shared" si="178"/>
        <v>1.3467408870533308</v>
      </c>
      <c r="AU196" s="117">
        <v>30</v>
      </c>
      <c r="AV196" s="111">
        <v>7.76</v>
      </c>
      <c r="AW196" s="118"/>
      <c r="AX196" s="118"/>
      <c r="AY196" s="340"/>
      <c r="AZ196" s="124">
        <v>0.45</v>
      </c>
      <c r="BA196" s="608"/>
      <c r="BB196" s="360">
        <f t="shared" si="179"/>
        <v>0.50502783264499906</v>
      </c>
      <c r="BC196" s="1516"/>
      <c r="BD196" s="1529">
        <v>2455</v>
      </c>
      <c r="BE196" s="1530">
        <f t="shared" si="172"/>
        <v>234.96408690967857</v>
      </c>
      <c r="BF196" s="1538">
        <f t="shared" si="152"/>
        <v>11.083211646682951</v>
      </c>
      <c r="BG196" s="1524"/>
      <c r="BH196" s="653">
        <f t="shared" si="180"/>
        <v>0.84171305440833188</v>
      </c>
      <c r="BI196" s="353">
        <f t="shared" si="181"/>
        <v>0.5683246543365057</v>
      </c>
      <c r="BJ196" s="123">
        <v>8.02</v>
      </c>
      <c r="BK196" s="118">
        <v>2280</v>
      </c>
      <c r="BL196" s="117">
        <v>20.2</v>
      </c>
      <c r="BM196" s="348">
        <f t="shared" si="153"/>
        <v>60.599999999999994</v>
      </c>
      <c r="BN196" s="117">
        <v>5.7</v>
      </c>
      <c r="BO196" s="117">
        <v>0.4</v>
      </c>
      <c r="BP196" s="117">
        <v>3.5</v>
      </c>
      <c r="BQ196" s="1220"/>
      <c r="BR196" s="131"/>
      <c r="BS196" s="131"/>
      <c r="BT196" s="131">
        <v>9</v>
      </c>
      <c r="BU196" s="132">
        <v>16</v>
      </c>
      <c r="BV196" s="364">
        <f t="shared" si="146"/>
        <v>6.5051176153708017</v>
      </c>
      <c r="BW196" s="343">
        <f t="shared" si="187"/>
        <v>1.5864432605515226E-2</v>
      </c>
      <c r="BX196" s="340">
        <f t="shared" si="162"/>
        <v>1.5864432605515226E-2</v>
      </c>
      <c r="BY196" s="340">
        <f t="shared" si="217"/>
        <v>0.73113207547169812</v>
      </c>
      <c r="BZ196" s="1145">
        <f t="shared" si="205"/>
        <v>0.28621908127208484</v>
      </c>
      <c r="CA196" s="133">
        <v>5040</v>
      </c>
      <c r="CB196" s="191"/>
      <c r="CC196" s="193"/>
      <c r="CD196" s="353">
        <f t="shared" si="199"/>
        <v>0.47746453582330761</v>
      </c>
      <c r="CE196" s="108"/>
      <c r="CF196" s="364"/>
      <c r="CG196" s="134">
        <v>2906</v>
      </c>
      <c r="CH196" s="346">
        <f t="shared" si="149"/>
        <v>52.181720237026397</v>
      </c>
      <c r="CI196" s="117">
        <v>6</v>
      </c>
      <c r="CJ196" s="348">
        <f t="shared" si="200"/>
        <v>1.0773927096426648</v>
      </c>
      <c r="CK196" s="123">
        <v>7.73</v>
      </c>
      <c r="CL196" s="117">
        <v>18.899999999999999</v>
      </c>
      <c r="CM196" s="109">
        <v>4</v>
      </c>
      <c r="CN196" s="109">
        <v>3.12</v>
      </c>
      <c r="CO196" s="109">
        <v>8</v>
      </c>
      <c r="CP196" s="131">
        <f t="shared" si="154"/>
        <v>346.16410000000002</v>
      </c>
      <c r="CQ196" s="1145">
        <f t="shared" si="206"/>
        <v>6.4356435643564414E-2</v>
      </c>
      <c r="CR196" s="1372">
        <f t="shared" si="150"/>
        <v>5569</v>
      </c>
      <c r="CS196" s="353">
        <f t="shared" si="201"/>
        <v>3.6372777877536362</v>
      </c>
      <c r="CT196" s="135">
        <v>36</v>
      </c>
      <c r="CU196" s="135"/>
      <c r="CV196" s="340">
        <f t="shared" si="182"/>
        <v>0.45</v>
      </c>
      <c r="CW196" s="135">
        <v>240</v>
      </c>
      <c r="CX196" s="348">
        <f t="shared" si="183"/>
        <v>6.666666666666667</v>
      </c>
      <c r="CY196" s="334">
        <f t="shared" si="203"/>
        <v>155.14455018854372</v>
      </c>
      <c r="CZ196" s="123">
        <v>7.88</v>
      </c>
      <c r="DA196" s="117">
        <v>12.9</v>
      </c>
      <c r="DB196" s="340">
        <f t="shared" si="207"/>
        <v>0.31746031746031739</v>
      </c>
      <c r="DC196" s="109"/>
      <c r="DD196" s="610">
        <f t="shared" si="208"/>
        <v>8.1312657331521887</v>
      </c>
      <c r="DE196" s="353">
        <f t="shared" si="202"/>
        <v>5.3869635482133233</v>
      </c>
      <c r="DF196" s="842">
        <v>7.95</v>
      </c>
      <c r="DG196" s="117">
        <v>11</v>
      </c>
      <c r="DH196" s="838">
        <f t="shared" si="215"/>
        <v>33</v>
      </c>
      <c r="DI196" s="338">
        <f t="shared" si="216"/>
        <v>0.1472868217054264</v>
      </c>
      <c r="DJ196" s="1158">
        <f t="shared" si="211"/>
        <v>0.41798941798941791</v>
      </c>
      <c r="DK196" s="1342">
        <f t="shared" si="212"/>
        <v>6.5461835522592295</v>
      </c>
      <c r="DL196" s="1292">
        <f t="shared" si="151"/>
        <v>0.49919999999999998</v>
      </c>
      <c r="DM196" s="1347"/>
      <c r="DN196" s="1350">
        <f t="shared" ref="DN196:DN216" si="218">1000*50*0.15/(T196/24)</f>
        <v>32.321781289279947</v>
      </c>
      <c r="DO196" s="117">
        <v>10</v>
      </c>
      <c r="DP196" s="1150">
        <f t="shared" si="184"/>
        <v>9.0909090909090912E-2</v>
      </c>
      <c r="DQ196" s="133"/>
      <c r="DR196" s="134"/>
      <c r="DS196" s="770"/>
      <c r="DT196" s="1031">
        <v>7428</v>
      </c>
      <c r="DU196" s="343">
        <v>7.61</v>
      </c>
      <c r="DV196" s="123">
        <v>8.0500000000000007</v>
      </c>
      <c r="DW196" s="127">
        <v>2100</v>
      </c>
      <c r="DX196" s="117">
        <v>10</v>
      </c>
      <c r="DY196" s="135">
        <v>27.8</v>
      </c>
      <c r="DZ196" s="671">
        <v>26</v>
      </c>
      <c r="EA196" s="632">
        <v>0.4</v>
      </c>
      <c r="EB196" s="665">
        <v>0.01</v>
      </c>
      <c r="EC196" s="1483">
        <v>3.7</v>
      </c>
      <c r="ED196" s="141">
        <v>4.7</v>
      </c>
      <c r="EE196" s="667">
        <v>5.3</v>
      </c>
      <c r="EF196" s="139">
        <v>7.0000000000000007E-2</v>
      </c>
      <c r="EG196" s="665">
        <v>0.02</v>
      </c>
      <c r="EH196" s="194">
        <v>3</v>
      </c>
      <c r="EI196" s="1118"/>
      <c r="EJ196" s="1118"/>
      <c r="EK196" s="142">
        <v>2</v>
      </c>
      <c r="EL196" s="353">
        <f t="shared" si="195"/>
        <v>7.3793922068594</v>
      </c>
      <c r="EM196" s="354">
        <f t="shared" si="213"/>
        <v>0.64664310954063597</v>
      </c>
      <c r="EN196" s="354">
        <f t="shared" si="188"/>
        <v>0.73062015503875966</v>
      </c>
      <c r="EO196" s="355">
        <f t="shared" si="173"/>
        <v>0.94029850746268662</v>
      </c>
      <c r="EP196" s="339">
        <f t="shared" si="214"/>
        <v>0.77830188679245282</v>
      </c>
      <c r="EQ196" s="959"/>
    </row>
    <row r="197" spans="1:147" s="221" customFormat="1" ht="15" customHeight="1" x14ac:dyDescent="0.15">
      <c r="A197" s="105">
        <v>44021</v>
      </c>
      <c r="B197" s="335">
        <f>企业!B501</f>
        <v>5292</v>
      </c>
      <c r="C197" s="868">
        <v>7.54</v>
      </c>
      <c r="D197" s="652">
        <v>76</v>
      </c>
      <c r="E197" s="353">
        <v>9.6999999999999993</v>
      </c>
      <c r="F197" s="928">
        <v>14</v>
      </c>
      <c r="G197" s="653"/>
      <c r="H197" s="192"/>
      <c r="I197" s="111"/>
      <c r="J197" s="144"/>
      <c r="K197" s="625"/>
      <c r="L197" s="328"/>
      <c r="M197" s="831"/>
      <c r="N197" s="826"/>
      <c r="O197" s="191"/>
      <c r="P197" s="392"/>
      <c r="Q197" s="191"/>
      <c r="R197" s="683">
        <v>4.97</v>
      </c>
      <c r="S197" s="339">
        <f t="shared" si="185"/>
        <v>0.76461538461538459</v>
      </c>
      <c r="T197" s="335">
        <v>5292</v>
      </c>
      <c r="U197" s="111">
        <v>7.91</v>
      </c>
      <c r="V197" s="112">
        <v>2470</v>
      </c>
      <c r="W197" s="115">
        <v>24.1</v>
      </c>
      <c r="X197" s="109">
        <v>112</v>
      </c>
      <c r="Y197" s="809">
        <v>14.6</v>
      </c>
      <c r="Z197" s="1238"/>
      <c r="AA197" s="116">
        <v>23.9</v>
      </c>
      <c r="AB197" s="117">
        <v>0.6</v>
      </c>
      <c r="AC197" s="109">
        <v>18</v>
      </c>
      <c r="AD197" s="118"/>
      <c r="AE197" s="191">
        <v>32</v>
      </c>
      <c r="AF197" s="801">
        <v>4.18</v>
      </c>
      <c r="AG197" s="344">
        <f t="shared" si="197"/>
        <v>0.64307692307692299</v>
      </c>
      <c r="AH197" s="344">
        <f t="shared" si="175"/>
        <v>0.3528</v>
      </c>
      <c r="AI197" s="741">
        <f t="shared" si="176"/>
        <v>7.9027199999999992E-2</v>
      </c>
      <c r="AJ197" s="1140"/>
      <c r="AK197" s="138"/>
      <c r="AL197" s="122"/>
      <c r="AM197" s="122"/>
      <c r="AN197" s="219"/>
      <c r="AO197" s="353">
        <f t="shared" si="164"/>
        <v>2.7044595616024187</v>
      </c>
      <c r="AP197" s="138">
        <v>7.9</v>
      </c>
      <c r="AQ197" s="121"/>
      <c r="AR197" s="353">
        <f t="shared" si="177"/>
        <v>0.70861678004535145</v>
      </c>
      <c r="AS197" s="776"/>
      <c r="AT197" s="353">
        <f t="shared" si="178"/>
        <v>1.4172335600907029</v>
      </c>
      <c r="AU197" s="117">
        <v>30</v>
      </c>
      <c r="AV197" s="111">
        <v>7.73</v>
      </c>
      <c r="AW197" s="118"/>
      <c r="AX197" s="118"/>
      <c r="AY197" s="340"/>
      <c r="AZ197" s="124">
        <v>0.49</v>
      </c>
      <c r="BA197" s="608"/>
      <c r="BB197" s="360">
        <f t="shared" si="179"/>
        <v>0.53146258503401356</v>
      </c>
      <c r="BC197" s="1516"/>
      <c r="BD197" s="1529">
        <v>2590</v>
      </c>
      <c r="BE197" s="1530">
        <f t="shared" si="172"/>
        <v>260.85978835978835</v>
      </c>
      <c r="BF197" s="1538">
        <f t="shared" si="152"/>
        <v>10.914635496225454</v>
      </c>
      <c r="BG197" s="1524"/>
      <c r="BH197" s="653">
        <f t="shared" si="180"/>
        <v>0.88577097505668934</v>
      </c>
      <c r="BI197" s="353">
        <f t="shared" si="181"/>
        <v>0.59807256235827666</v>
      </c>
      <c r="BJ197" s="123">
        <v>8.0500000000000007</v>
      </c>
      <c r="BK197" s="118">
        <v>2560</v>
      </c>
      <c r="BL197" s="117">
        <v>18.2</v>
      </c>
      <c r="BM197" s="348">
        <f t="shared" si="153"/>
        <v>54.599999999999994</v>
      </c>
      <c r="BN197" s="117">
        <v>5.8</v>
      </c>
      <c r="BO197" s="117">
        <v>0.3</v>
      </c>
      <c r="BP197" s="117"/>
      <c r="BQ197" s="1220"/>
      <c r="BR197" s="131"/>
      <c r="BS197" s="131"/>
      <c r="BT197" s="131">
        <v>5</v>
      </c>
      <c r="BU197" s="132">
        <v>16</v>
      </c>
      <c r="BV197" s="364">
        <f t="shared" si="146"/>
        <v>6.8456160241874526</v>
      </c>
      <c r="BW197" s="343">
        <f t="shared" si="187"/>
        <v>1.6360835840671321E-2</v>
      </c>
      <c r="BX197" s="340">
        <f t="shared" si="162"/>
        <v>1.6360835840671321E-2</v>
      </c>
      <c r="BY197" s="340">
        <f t="shared" si="217"/>
        <v>0.75732217573221761</v>
      </c>
      <c r="BZ197" s="1145">
        <f t="shared" si="205"/>
        <v>0.24481327800829888</v>
      </c>
      <c r="CA197" s="133">
        <v>5040</v>
      </c>
      <c r="CB197" s="191"/>
      <c r="CC197" s="193"/>
      <c r="CD197" s="353">
        <f t="shared" si="199"/>
        <v>0.50245653817082392</v>
      </c>
      <c r="CE197" s="108"/>
      <c r="CF197" s="364"/>
      <c r="CG197" s="134">
        <v>2906</v>
      </c>
      <c r="CH197" s="346">
        <f t="shared" si="149"/>
        <v>54.913076341647773</v>
      </c>
      <c r="CI197" s="117">
        <v>6</v>
      </c>
      <c r="CJ197" s="348">
        <f t="shared" si="200"/>
        <v>1.1337868480725624</v>
      </c>
      <c r="CK197" s="123">
        <v>7.8</v>
      </c>
      <c r="CL197" s="117">
        <v>16.899999999999999</v>
      </c>
      <c r="CM197" s="109">
        <v>4</v>
      </c>
      <c r="CN197" s="109">
        <v>2.5</v>
      </c>
      <c r="CO197" s="109">
        <v>8</v>
      </c>
      <c r="CP197" s="131">
        <f t="shared" si="154"/>
        <v>322.5308</v>
      </c>
      <c r="CQ197" s="1145">
        <f t="shared" si="206"/>
        <v>7.1428571428571508E-2</v>
      </c>
      <c r="CR197" s="1372">
        <f t="shared" si="150"/>
        <v>5292</v>
      </c>
      <c r="CS197" s="353">
        <f t="shared" si="201"/>
        <v>3.8276643990929706</v>
      </c>
      <c r="CT197" s="135">
        <v>36</v>
      </c>
      <c r="CU197" s="135"/>
      <c r="CV197" s="340">
        <f t="shared" si="182"/>
        <v>0.45</v>
      </c>
      <c r="CW197" s="135">
        <v>240</v>
      </c>
      <c r="CX197" s="348">
        <f t="shared" si="183"/>
        <v>6.666666666666667</v>
      </c>
      <c r="CY197" s="334">
        <f t="shared" si="203"/>
        <v>163.26530612244898</v>
      </c>
      <c r="CZ197" s="123">
        <v>8.02</v>
      </c>
      <c r="DA197" s="117">
        <v>11</v>
      </c>
      <c r="DB197" s="340">
        <f t="shared" si="207"/>
        <v>0.34911242603550291</v>
      </c>
      <c r="DC197" s="109"/>
      <c r="DD197" s="610">
        <f t="shared" si="208"/>
        <v>8.7019137683855128</v>
      </c>
      <c r="DE197" s="353">
        <f t="shared" si="202"/>
        <v>5.6689342403628116</v>
      </c>
      <c r="DF197" s="842">
        <v>8.06</v>
      </c>
      <c r="DG197" s="117">
        <v>10.199999999999999</v>
      </c>
      <c r="DH197" s="838">
        <f t="shared" si="215"/>
        <v>30.599999999999998</v>
      </c>
      <c r="DI197" s="338">
        <f t="shared" si="216"/>
        <v>7.2727272727272751E-2</v>
      </c>
      <c r="DJ197" s="1158">
        <f t="shared" si="211"/>
        <v>0.39644970414201186</v>
      </c>
      <c r="DK197" s="1342">
        <f t="shared" si="212"/>
        <v>8.1226520458929858</v>
      </c>
      <c r="DL197" s="1292">
        <f t="shared" si="151"/>
        <v>0.49919999999999998</v>
      </c>
      <c r="DM197" s="1347"/>
      <c r="DN197" s="1350">
        <f t="shared" si="218"/>
        <v>34.013605442176868</v>
      </c>
      <c r="DO197" s="117">
        <v>9.6</v>
      </c>
      <c r="DP197" s="1150">
        <f t="shared" si="184"/>
        <v>5.8823529411764677E-2</v>
      </c>
      <c r="DQ197" s="133"/>
      <c r="DR197" s="134"/>
      <c r="DS197" s="770"/>
      <c r="DT197" s="1031">
        <v>5813</v>
      </c>
      <c r="DU197" s="343">
        <v>7.29</v>
      </c>
      <c r="DV197" s="123">
        <v>8.09</v>
      </c>
      <c r="DW197" s="127">
        <v>2600</v>
      </c>
      <c r="DX197" s="117">
        <v>9.6</v>
      </c>
      <c r="DY197" s="135">
        <v>28</v>
      </c>
      <c r="DZ197" s="671">
        <v>15</v>
      </c>
      <c r="EA197" s="632">
        <v>0.5</v>
      </c>
      <c r="EB197" s="665">
        <v>0.01</v>
      </c>
      <c r="EC197" s="1483"/>
      <c r="ED197" s="141">
        <v>4.7</v>
      </c>
      <c r="EE197" s="667">
        <v>5.4</v>
      </c>
      <c r="EF197" s="139">
        <v>0.04</v>
      </c>
      <c r="EG197" s="665">
        <v>0.02</v>
      </c>
      <c r="EH197" s="194">
        <v>3</v>
      </c>
      <c r="EI197" s="1118"/>
      <c r="EJ197" s="1118"/>
      <c r="EK197" s="142">
        <v>2</v>
      </c>
      <c r="EL197" s="353">
        <f t="shared" si="195"/>
        <v>7.7645641723356009</v>
      </c>
      <c r="EM197" s="354">
        <f t="shared" si="213"/>
        <v>0.60165975103734448</v>
      </c>
      <c r="EN197" s="354">
        <f t="shared" si="188"/>
        <v>0.75</v>
      </c>
      <c r="EO197" s="355">
        <f t="shared" si="173"/>
        <v>0.96575342465753422</v>
      </c>
      <c r="EP197" s="339">
        <f t="shared" si="214"/>
        <v>0.80334728033472802</v>
      </c>
      <c r="EQ197" s="959"/>
    </row>
    <row r="198" spans="1:147" s="221" customFormat="1" ht="15" customHeight="1" x14ac:dyDescent="0.15">
      <c r="A198" s="105">
        <v>44022</v>
      </c>
      <c r="B198" s="335">
        <f>企业!B502</f>
        <v>5999</v>
      </c>
      <c r="C198" s="868">
        <v>8.1</v>
      </c>
      <c r="D198" s="652">
        <v>74</v>
      </c>
      <c r="E198" s="353">
        <v>12</v>
      </c>
      <c r="F198" s="928">
        <v>19</v>
      </c>
      <c r="G198" s="653"/>
      <c r="H198" s="192"/>
      <c r="I198" s="111"/>
      <c r="J198" s="144"/>
      <c r="K198" s="625"/>
      <c r="L198" s="328"/>
      <c r="M198" s="831"/>
      <c r="N198" s="826"/>
      <c r="O198" s="191"/>
      <c r="P198" s="392"/>
      <c r="Q198" s="191"/>
      <c r="R198" s="683">
        <v>4.9800000000000004</v>
      </c>
      <c r="S198" s="339">
        <f t="shared" si="185"/>
        <v>0.76615384615384619</v>
      </c>
      <c r="T198" s="335">
        <v>5999</v>
      </c>
      <c r="U198" s="111">
        <v>8.1300000000000008</v>
      </c>
      <c r="V198" s="112">
        <v>2290</v>
      </c>
      <c r="W198" s="115">
        <v>30.7</v>
      </c>
      <c r="X198" s="109">
        <v>99.6</v>
      </c>
      <c r="Y198" s="809">
        <v>5.3</v>
      </c>
      <c r="Z198" s="1238">
        <v>12.9</v>
      </c>
      <c r="AA198" s="116">
        <v>21.7</v>
      </c>
      <c r="AB198" s="117">
        <v>0.6</v>
      </c>
      <c r="AC198" s="109">
        <v>30</v>
      </c>
      <c r="AD198" s="118"/>
      <c r="AE198" s="191">
        <v>32</v>
      </c>
      <c r="AF198" s="801">
        <v>4.4400000000000004</v>
      </c>
      <c r="AG198" s="344">
        <f t="shared" si="197"/>
        <v>0.68307692307692314</v>
      </c>
      <c r="AH198" s="344">
        <f t="shared" si="175"/>
        <v>0.39993333333333331</v>
      </c>
      <c r="AI198" s="741">
        <f t="shared" si="176"/>
        <v>7.9666719999999996E-2</v>
      </c>
      <c r="AJ198" s="1140"/>
      <c r="AK198" s="138"/>
      <c r="AL198" s="122"/>
      <c r="AM198" s="122"/>
      <c r="AN198" s="219"/>
      <c r="AO198" s="353">
        <f t="shared" si="164"/>
        <v>2.3857309551591932</v>
      </c>
      <c r="AP198" s="138">
        <v>7.94</v>
      </c>
      <c r="AQ198" s="121"/>
      <c r="AR198" s="353">
        <f t="shared" si="177"/>
        <v>0.62510418403067181</v>
      </c>
      <c r="AS198" s="776"/>
      <c r="AT198" s="353">
        <f t="shared" si="178"/>
        <v>1.2502083680613436</v>
      </c>
      <c r="AU198" s="117">
        <v>29.8</v>
      </c>
      <c r="AV198" s="111">
        <v>7.77</v>
      </c>
      <c r="AW198" s="118">
        <v>4128</v>
      </c>
      <c r="AX198" s="118"/>
      <c r="AY198" s="340"/>
      <c r="AZ198" s="124">
        <v>0.49</v>
      </c>
      <c r="BA198" s="608">
        <f t="shared" si="189"/>
        <v>118.7015503875969</v>
      </c>
      <c r="BB198" s="360">
        <f t="shared" si="179"/>
        <v>0.46882813802300383</v>
      </c>
      <c r="BC198" s="1516"/>
      <c r="BD198" s="1529">
        <v>2789</v>
      </c>
      <c r="BE198" s="1530">
        <f t="shared" si="172"/>
        <v>247.79746624437405</v>
      </c>
      <c r="BF198" s="1538">
        <f t="shared" si="152"/>
        <v>11.419238075777606</v>
      </c>
      <c r="BG198" s="1524"/>
      <c r="BH198" s="653">
        <f t="shared" si="180"/>
        <v>0.78138023003833967</v>
      </c>
      <c r="BI198" s="353">
        <f t="shared" si="181"/>
        <v>0.52758793132188697</v>
      </c>
      <c r="BJ198" s="123">
        <v>8.0399999999999991</v>
      </c>
      <c r="BK198" s="118">
        <v>2200</v>
      </c>
      <c r="BL198" s="117">
        <v>18.3</v>
      </c>
      <c r="BM198" s="348">
        <f t="shared" si="153"/>
        <v>54.900000000000006</v>
      </c>
      <c r="BN198" s="117">
        <v>5.5</v>
      </c>
      <c r="BO198" s="117">
        <v>0.3</v>
      </c>
      <c r="BP198" s="117">
        <v>3</v>
      </c>
      <c r="BQ198" s="1220"/>
      <c r="BR198" s="131"/>
      <c r="BS198" s="131"/>
      <c r="BT198" s="131">
        <v>5</v>
      </c>
      <c r="BU198" s="132">
        <v>16</v>
      </c>
      <c r="BV198" s="364">
        <f t="shared" ref="BV198:BV261" si="219">AO198+AR198+AT198+BB198+BH198+BI198</f>
        <v>6.0388398066344395</v>
      </c>
      <c r="BW198" s="343">
        <f t="shared" si="187"/>
        <v>1.6493234327987411E-2</v>
      </c>
      <c r="BX198" s="340">
        <f t="shared" si="162"/>
        <v>1.6493234327987411E-2</v>
      </c>
      <c r="BY198" s="340">
        <f t="shared" si="217"/>
        <v>0.74654377880184331</v>
      </c>
      <c r="BZ198" s="1145">
        <f t="shared" si="205"/>
        <v>0.40390879478827357</v>
      </c>
      <c r="CA198" s="133">
        <v>5040</v>
      </c>
      <c r="CB198" s="191"/>
      <c r="CC198" s="193"/>
      <c r="CD198" s="353">
        <f t="shared" si="199"/>
        <v>0.44324054009001501</v>
      </c>
      <c r="CE198" s="108"/>
      <c r="CF198" s="364"/>
      <c r="CG198" s="134">
        <v>2906</v>
      </c>
      <c r="CH198" s="346">
        <f t="shared" si="149"/>
        <v>48.441406901150195</v>
      </c>
      <c r="CI198" s="117">
        <v>6</v>
      </c>
      <c r="CJ198" s="348">
        <f t="shared" si="200"/>
        <v>1.0001666944490748</v>
      </c>
      <c r="CK198" s="123">
        <v>7.54</v>
      </c>
      <c r="CL198" s="117">
        <v>16.899999999999999</v>
      </c>
      <c r="CM198" s="109">
        <v>4</v>
      </c>
      <c r="CN198" s="109">
        <v>1.9</v>
      </c>
      <c r="CO198" s="109">
        <v>8</v>
      </c>
      <c r="CP198" s="131">
        <f t="shared" si="154"/>
        <v>327.79480000000012</v>
      </c>
      <c r="CQ198" s="1145">
        <f t="shared" si="206"/>
        <v>7.6502732240437243E-2</v>
      </c>
      <c r="CR198" s="1372">
        <f t="shared" si="150"/>
        <v>5999</v>
      </c>
      <c r="CS198" s="353">
        <f t="shared" si="201"/>
        <v>3.3765627604600765</v>
      </c>
      <c r="CT198" s="135">
        <v>36</v>
      </c>
      <c r="CU198" s="135"/>
      <c r="CV198" s="340">
        <f t="shared" si="182"/>
        <v>0.45</v>
      </c>
      <c r="CW198" s="135">
        <v>240</v>
      </c>
      <c r="CX198" s="348">
        <f t="shared" si="183"/>
        <v>6.666666666666667</v>
      </c>
      <c r="CY198" s="334">
        <f t="shared" si="203"/>
        <v>144.02400400066676</v>
      </c>
      <c r="CZ198" s="123">
        <v>7.92</v>
      </c>
      <c r="DA198" s="117">
        <v>7.6</v>
      </c>
      <c r="DB198" s="340">
        <f t="shared" si="207"/>
        <v>0.55029585798816572</v>
      </c>
      <c r="DC198" s="109"/>
      <c r="DD198" s="610">
        <f t="shared" si="208"/>
        <v>4.8699534726674365</v>
      </c>
      <c r="DE198" s="353">
        <f t="shared" si="202"/>
        <v>5.0008334722453744</v>
      </c>
      <c r="DF198" s="842">
        <v>8.02</v>
      </c>
      <c r="DG198" s="117">
        <v>5.6</v>
      </c>
      <c r="DH198" s="838">
        <f t="shared" si="215"/>
        <v>16.799999999999997</v>
      </c>
      <c r="DI198" s="338">
        <f t="shared" si="216"/>
        <v>0.26315789473684215</v>
      </c>
      <c r="DJ198" s="1158">
        <f t="shared" si="211"/>
        <v>0.66863905325443784</v>
      </c>
      <c r="DK198" s="1342">
        <f t="shared" si="212"/>
        <v>4.2484956932350082</v>
      </c>
      <c r="DL198" s="1292">
        <f t="shared" si="151"/>
        <v>0.49919999999999998</v>
      </c>
      <c r="DM198" s="1347"/>
      <c r="DN198" s="1350">
        <f t="shared" si="218"/>
        <v>30.005000833472245</v>
      </c>
      <c r="DO198" s="117">
        <v>5.0999999999999996</v>
      </c>
      <c r="DP198" s="1150">
        <f t="shared" si="184"/>
        <v>8.9285714285714288E-2</v>
      </c>
      <c r="DQ198" s="133"/>
      <c r="DR198" s="134"/>
      <c r="DS198" s="770"/>
      <c r="DT198" s="1031">
        <v>5375</v>
      </c>
      <c r="DU198" s="343">
        <v>7.38</v>
      </c>
      <c r="DV198" s="123">
        <v>8.08</v>
      </c>
      <c r="DW198" s="127">
        <v>2160</v>
      </c>
      <c r="DX198" s="117">
        <v>5.0999999999999996</v>
      </c>
      <c r="DY198" s="135">
        <v>16</v>
      </c>
      <c r="DZ198" s="671">
        <v>22</v>
      </c>
      <c r="EA198" s="632">
        <v>0.3</v>
      </c>
      <c r="EB198" s="665">
        <v>0.01</v>
      </c>
      <c r="EC198" s="1483"/>
      <c r="ED198" s="141">
        <v>4.8</v>
      </c>
      <c r="EE198" s="667">
        <v>5.3</v>
      </c>
      <c r="EF198" s="139">
        <v>0.08</v>
      </c>
      <c r="EG198" s="665">
        <v>0.02</v>
      </c>
      <c r="EH198" s="194">
        <v>1</v>
      </c>
      <c r="EI198" s="1118"/>
      <c r="EJ198" s="1118"/>
      <c r="EK198" s="142">
        <v>2</v>
      </c>
      <c r="EL198" s="353">
        <f t="shared" si="195"/>
        <v>6.8519385230871812</v>
      </c>
      <c r="EM198" s="354">
        <f t="shared" si="213"/>
        <v>0.83387622149837137</v>
      </c>
      <c r="EN198" s="354">
        <f t="shared" si="188"/>
        <v>0.8393574297188755</v>
      </c>
      <c r="EO198" s="355">
        <f t="shared" si="173"/>
        <v>0.94339622641509435</v>
      </c>
      <c r="EP198" s="339">
        <f t="shared" si="214"/>
        <v>0.77880184331797242</v>
      </c>
      <c r="EQ198" s="959"/>
    </row>
    <row r="199" spans="1:147" s="1019" customFormat="1" ht="15" customHeight="1" x14ac:dyDescent="0.15">
      <c r="A199" s="702">
        <v>44023</v>
      </c>
      <c r="B199" s="1020">
        <f>企业!B503</f>
        <v>5277</v>
      </c>
      <c r="C199" s="870">
        <v>7.76</v>
      </c>
      <c r="D199" s="656">
        <v>82</v>
      </c>
      <c r="E199" s="365">
        <v>6.3</v>
      </c>
      <c r="F199" s="930">
        <v>15</v>
      </c>
      <c r="G199" s="1021"/>
      <c r="H199" s="959"/>
      <c r="I199" s="825"/>
      <c r="J199" s="986"/>
      <c r="K199" s="987"/>
      <c r="L199" s="988"/>
      <c r="M199" s="989"/>
      <c r="N199" s="990"/>
      <c r="O199" s="991"/>
      <c r="P199" s="992"/>
      <c r="Q199" s="991"/>
      <c r="R199" s="993">
        <v>4.99</v>
      </c>
      <c r="S199" s="358">
        <f t="shared" si="185"/>
        <v>0.76769230769230767</v>
      </c>
      <c r="T199" s="1020">
        <v>5277</v>
      </c>
      <c r="U199" s="825">
        <v>8.11</v>
      </c>
      <c r="V199" s="994">
        <v>3870</v>
      </c>
      <c r="W199" s="995">
        <v>25.9</v>
      </c>
      <c r="X199" s="757">
        <v>100.8</v>
      </c>
      <c r="Y199" s="996">
        <v>6.7</v>
      </c>
      <c r="Z199" s="1242"/>
      <c r="AA199" s="997">
        <v>25</v>
      </c>
      <c r="AB199" s="998">
        <v>0.53</v>
      </c>
      <c r="AC199" s="757">
        <v>20</v>
      </c>
      <c r="AD199" s="999"/>
      <c r="AE199" s="991">
        <v>32</v>
      </c>
      <c r="AF199" s="1000">
        <v>4.55</v>
      </c>
      <c r="AG199" s="1022">
        <f t="shared" si="197"/>
        <v>0.7</v>
      </c>
      <c r="AH199" s="1022">
        <f t="shared" si="175"/>
        <v>0.3518</v>
      </c>
      <c r="AI199" s="1023">
        <f t="shared" si="176"/>
        <v>7.0922880000000008E-2</v>
      </c>
      <c r="AJ199" s="1143"/>
      <c r="AK199" s="1001"/>
      <c r="AL199" s="1002"/>
      <c r="AM199" s="1002"/>
      <c r="AN199" s="1003"/>
      <c r="AO199" s="365">
        <f t="shared" si="164"/>
        <v>2.7121470532499528</v>
      </c>
      <c r="AP199" s="1001">
        <v>8.08</v>
      </c>
      <c r="AQ199" s="1004"/>
      <c r="AR199" s="365">
        <f t="shared" si="177"/>
        <v>0.71063104036384306</v>
      </c>
      <c r="AS199" s="1005"/>
      <c r="AT199" s="365">
        <f t="shared" si="178"/>
        <v>1.4212620807276861</v>
      </c>
      <c r="AU199" s="998">
        <v>30</v>
      </c>
      <c r="AV199" s="825">
        <v>7.85</v>
      </c>
      <c r="AW199" s="999"/>
      <c r="AX199" s="999"/>
      <c r="AY199" s="340"/>
      <c r="AZ199" s="1006">
        <v>0.46</v>
      </c>
      <c r="BA199" s="1024"/>
      <c r="BB199" s="361">
        <f t="shared" si="179"/>
        <v>0.53297328027288227</v>
      </c>
      <c r="BC199" s="1520"/>
      <c r="BD199" s="1531">
        <v>2555</v>
      </c>
      <c r="BE199" s="1530">
        <f t="shared" si="172"/>
        <v>258.06613606215654</v>
      </c>
      <c r="BF199" s="1538">
        <f t="shared" si="152"/>
        <v>10.322645442486262</v>
      </c>
      <c r="BG199" s="1527"/>
      <c r="BH199" s="1021">
        <f t="shared" si="180"/>
        <v>0.88828880045480385</v>
      </c>
      <c r="BI199" s="365">
        <f t="shared" si="181"/>
        <v>0.59977259806708361</v>
      </c>
      <c r="BJ199" s="1008">
        <v>8.02</v>
      </c>
      <c r="BK199" s="999">
        <v>3730</v>
      </c>
      <c r="BL199" s="998">
        <v>17.2</v>
      </c>
      <c r="BM199" s="1025">
        <f t="shared" si="153"/>
        <v>51.599999999999994</v>
      </c>
      <c r="BN199" s="998">
        <v>5.8</v>
      </c>
      <c r="BO199" s="998">
        <v>0.3</v>
      </c>
      <c r="BP199" s="998"/>
      <c r="BQ199" s="1226"/>
      <c r="BR199" s="1009"/>
      <c r="BS199" s="1009"/>
      <c r="BT199" s="1009">
        <v>4</v>
      </c>
      <c r="BU199" s="1007">
        <v>16</v>
      </c>
      <c r="BV199" s="1026">
        <f t="shared" si="219"/>
        <v>6.8650748531362522</v>
      </c>
      <c r="BW199" s="664">
        <f t="shared" si="187"/>
        <v>1.4683015430480027E-2</v>
      </c>
      <c r="BX199" s="351">
        <f t="shared" si="162"/>
        <v>1.4683015430480027E-2</v>
      </c>
      <c r="BY199" s="351">
        <f t="shared" si="217"/>
        <v>0.76800000000000002</v>
      </c>
      <c r="BZ199" s="1165">
        <f t="shared" si="205"/>
        <v>0.3359073359073359</v>
      </c>
      <c r="CA199" s="983">
        <v>5040</v>
      </c>
      <c r="CB199" s="991"/>
      <c r="CC199" s="1010"/>
      <c r="CD199" s="365">
        <f t="shared" si="199"/>
        <v>0.50388478302065565</v>
      </c>
      <c r="CE199" s="985"/>
      <c r="CF199" s="364"/>
      <c r="CG199" s="982">
        <v>2906</v>
      </c>
      <c r="CH199" s="1027">
        <f t="shared" ref="CH199:CH262" si="220">1000*CG199*10%/T199</f>
        <v>55.069168087928745</v>
      </c>
      <c r="CI199" s="998">
        <v>6</v>
      </c>
      <c r="CJ199" s="1025">
        <f t="shared" si="200"/>
        <v>1.137009664582149</v>
      </c>
      <c r="CK199" s="1008">
        <v>7.58</v>
      </c>
      <c r="CL199" s="998">
        <v>16.5</v>
      </c>
      <c r="CM199" s="757">
        <v>1</v>
      </c>
      <c r="CN199" s="757">
        <v>1.58</v>
      </c>
      <c r="CO199" s="757">
        <v>8</v>
      </c>
      <c r="CP199" s="131">
        <f t="shared" si="154"/>
        <v>323.51269999999994</v>
      </c>
      <c r="CQ199" s="1165">
        <f t="shared" si="206"/>
        <v>4.0697674418604612E-2</v>
      </c>
      <c r="CR199" s="1372">
        <f t="shared" ref="CR199:CR262" si="221">B199</f>
        <v>5277</v>
      </c>
      <c r="CS199" s="365">
        <f t="shared" si="201"/>
        <v>3.8385446276293349</v>
      </c>
      <c r="CT199" s="974">
        <v>36</v>
      </c>
      <c r="CU199" s="974"/>
      <c r="CV199" s="351">
        <f t="shared" si="182"/>
        <v>0.45</v>
      </c>
      <c r="CW199" s="974">
        <v>240</v>
      </c>
      <c r="CX199" s="1025">
        <f t="shared" si="183"/>
        <v>6.666666666666667</v>
      </c>
      <c r="CY199" s="352">
        <f t="shared" si="203"/>
        <v>163.72939169982945</v>
      </c>
      <c r="CZ199" s="1008">
        <v>7.82</v>
      </c>
      <c r="DA199" s="998">
        <v>9.6</v>
      </c>
      <c r="DB199" s="351">
        <f t="shared" si="207"/>
        <v>0.41818181818181821</v>
      </c>
      <c r="DC199" s="757"/>
      <c r="DD199" s="1028">
        <f t="shared" si="208"/>
        <v>7.4619174049689834</v>
      </c>
      <c r="DE199" s="365">
        <f t="shared" si="202"/>
        <v>5.6850483229107445</v>
      </c>
      <c r="DF199" s="1011">
        <v>7.95</v>
      </c>
      <c r="DG199" s="998">
        <v>8</v>
      </c>
      <c r="DH199" s="838">
        <f t="shared" si="215"/>
        <v>24</v>
      </c>
      <c r="DI199" s="338">
        <f t="shared" si="216"/>
        <v>0.16666666666666663</v>
      </c>
      <c r="DJ199" s="1160">
        <f t="shared" si="211"/>
        <v>0.51515151515151514</v>
      </c>
      <c r="DK199" s="1345">
        <f t="shared" si="212"/>
        <v>6.420760458816841</v>
      </c>
      <c r="DL199" s="1292">
        <f t="shared" ref="DL199:DL262" si="222">312/(15000/24)</f>
        <v>0.49919999999999998</v>
      </c>
      <c r="DM199" s="1347"/>
      <c r="DN199" s="1351">
        <f t="shared" si="218"/>
        <v>34.110289937464465</v>
      </c>
      <c r="DO199" s="998">
        <v>7.2</v>
      </c>
      <c r="DP199" s="1151">
        <f t="shared" si="184"/>
        <v>9.9999999999999978E-2</v>
      </c>
      <c r="DQ199" s="983"/>
      <c r="DR199" s="982"/>
      <c r="DS199" s="1012"/>
      <c r="DT199" s="1031">
        <v>5892</v>
      </c>
      <c r="DU199" s="664">
        <v>7.56</v>
      </c>
      <c r="DV199" s="1008">
        <v>8.0399999999999991</v>
      </c>
      <c r="DW199" s="1013">
        <v>3790</v>
      </c>
      <c r="DX199" s="998">
        <v>7.2</v>
      </c>
      <c r="DY199" s="974">
        <v>24.2</v>
      </c>
      <c r="DZ199" s="673">
        <v>19</v>
      </c>
      <c r="EA199" s="1014">
        <v>0.44</v>
      </c>
      <c r="EB199" s="666">
        <v>0.01</v>
      </c>
      <c r="EC199" s="1488"/>
      <c r="ED199" s="1017">
        <v>4.7</v>
      </c>
      <c r="EE199" s="669">
        <v>5.5</v>
      </c>
      <c r="EF199" s="1015">
        <v>0.04</v>
      </c>
      <c r="EG199" s="666">
        <v>0.02</v>
      </c>
      <c r="EH199" s="1016">
        <v>3</v>
      </c>
      <c r="EI199" s="1126"/>
      <c r="EJ199" s="1126"/>
      <c r="EK199" s="1018">
        <v>2</v>
      </c>
      <c r="EL199" s="365">
        <f t="shared" si="195"/>
        <v>7.7865760090960778</v>
      </c>
      <c r="EM199" s="354">
        <f t="shared" si="213"/>
        <v>0.72200772200772201</v>
      </c>
      <c r="EN199" s="354">
        <f t="shared" si="188"/>
        <v>0.75992063492063489</v>
      </c>
      <c r="EO199" s="355">
        <f t="shared" si="173"/>
        <v>0.93432835820895521</v>
      </c>
      <c r="EP199" s="339">
        <f t="shared" si="214"/>
        <v>0.81200000000000006</v>
      </c>
      <c r="EQ199" s="959"/>
    </row>
    <row r="200" spans="1:147" s="229" customFormat="1" ht="15" customHeight="1" x14ac:dyDescent="0.15">
      <c r="A200" s="146">
        <v>44024</v>
      </c>
      <c r="B200" s="147">
        <f>企业!B504</f>
        <v>5392</v>
      </c>
      <c r="C200" s="869">
        <v>7.81</v>
      </c>
      <c r="D200" s="149">
        <v>82</v>
      </c>
      <c r="E200" s="150">
        <v>6.3</v>
      </c>
      <c r="F200" s="929">
        <v>16</v>
      </c>
      <c r="G200" s="651"/>
      <c r="H200" s="222"/>
      <c r="I200" s="153"/>
      <c r="J200" s="154"/>
      <c r="K200" s="626"/>
      <c r="L200" s="223"/>
      <c r="M200" s="832"/>
      <c r="N200" s="827"/>
      <c r="O200" s="224"/>
      <c r="P200" s="393"/>
      <c r="Q200" s="224"/>
      <c r="R200" s="684">
        <v>4.97</v>
      </c>
      <c r="S200" s="169">
        <f t="shared" si="185"/>
        <v>0.76461538461538459</v>
      </c>
      <c r="T200" s="147">
        <v>5392</v>
      </c>
      <c r="U200" s="153">
        <v>8.17</v>
      </c>
      <c r="V200" s="158">
        <v>4170</v>
      </c>
      <c r="W200" s="159">
        <v>31</v>
      </c>
      <c r="X200" s="151">
        <v>120</v>
      </c>
      <c r="Y200" s="811">
        <v>8.9</v>
      </c>
      <c r="Z200" s="1239"/>
      <c r="AA200" s="160">
        <v>24.2</v>
      </c>
      <c r="AB200" s="161">
        <v>0.6</v>
      </c>
      <c r="AC200" s="151">
        <v>19</v>
      </c>
      <c r="AD200" s="162"/>
      <c r="AE200" s="224">
        <v>32</v>
      </c>
      <c r="AF200" s="802">
        <v>4.21</v>
      </c>
      <c r="AG200" s="327">
        <f t="shared" si="197"/>
        <v>0.64769230769230768</v>
      </c>
      <c r="AH200" s="327">
        <f t="shared" si="175"/>
        <v>0.35946666666666666</v>
      </c>
      <c r="AI200" s="660">
        <f t="shared" si="176"/>
        <v>8.6272000000000001E-2</v>
      </c>
      <c r="AJ200" s="1141"/>
      <c r="AK200" s="148"/>
      <c r="AL200" s="167"/>
      <c r="AM200" s="167"/>
      <c r="AN200" s="225"/>
      <c r="AO200" s="150">
        <f t="shared" si="164"/>
        <v>2.6543026706231454</v>
      </c>
      <c r="AP200" s="148">
        <v>8.2100000000000009</v>
      </c>
      <c r="AQ200" s="166"/>
      <c r="AR200" s="150">
        <f t="shared" si="177"/>
        <v>0.69547477744807118</v>
      </c>
      <c r="AS200" s="778"/>
      <c r="AT200" s="150">
        <f t="shared" si="178"/>
        <v>1.3909495548961424</v>
      </c>
      <c r="AU200" s="161">
        <v>30.5</v>
      </c>
      <c r="AV200" s="153">
        <v>7.86</v>
      </c>
      <c r="AW200" s="162"/>
      <c r="AX200" s="162"/>
      <c r="AY200" s="170"/>
      <c r="AZ200" s="170">
        <v>0.41</v>
      </c>
      <c r="BA200" s="175"/>
      <c r="BB200" s="172">
        <f t="shared" si="179"/>
        <v>0.52160608308605338</v>
      </c>
      <c r="BC200" s="1517"/>
      <c r="BD200" s="827">
        <v>2538</v>
      </c>
      <c r="BE200" s="1530">
        <f t="shared" si="172"/>
        <v>250.8816765578635</v>
      </c>
      <c r="BF200" s="1538">
        <f t="shared" ref="BF200:BF263" si="223">BE200/AA200</f>
        <v>10.367011428010889</v>
      </c>
      <c r="BG200" s="651"/>
      <c r="BH200" s="651">
        <f t="shared" si="180"/>
        <v>0.86934347181008897</v>
      </c>
      <c r="BI200" s="150">
        <f t="shared" si="181"/>
        <v>0.58698071216617209</v>
      </c>
      <c r="BJ200" s="168">
        <v>8.09</v>
      </c>
      <c r="BK200" s="162">
        <v>3620</v>
      </c>
      <c r="BL200" s="161">
        <v>18.7</v>
      </c>
      <c r="BM200" s="161">
        <f t="shared" ref="BM200:BM263" si="224">BL200*3</f>
        <v>56.099999999999994</v>
      </c>
      <c r="BN200" s="161">
        <v>6.3</v>
      </c>
      <c r="BO200" s="161">
        <v>0.3</v>
      </c>
      <c r="BP200" s="161"/>
      <c r="BQ200" s="1221"/>
      <c r="BR200" s="174"/>
      <c r="BS200" s="174"/>
      <c r="BT200" s="174">
        <v>6</v>
      </c>
      <c r="BU200" s="175">
        <v>16</v>
      </c>
      <c r="BV200" s="248">
        <f t="shared" si="219"/>
        <v>6.7186572700296736</v>
      </c>
      <c r="BW200" s="168">
        <f t="shared" si="187"/>
        <v>1.7860711623926905E-2</v>
      </c>
      <c r="BX200" s="170">
        <f t="shared" si="162"/>
        <v>1.7860711623926905E-2</v>
      </c>
      <c r="BY200" s="170">
        <f t="shared" si="217"/>
        <v>0.73966942148760328</v>
      </c>
      <c r="BZ200" s="1146">
        <f t="shared" si="205"/>
        <v>0.39677419354838717</v>
      </c>
      <c r="CA200" s="177">
        <v>5040</v>
      </c>
      <c r="CB200" s="224"/>
      <c r="CC200" s="226"/>
      <c r="CD200" s="150">
        <f t="shared" si="199"/>
        <v>0.4931379821958457</v>
      </c>
      <c r="CE200" s="150"/>
      <c r="CF200" s="248"/>
      <c r="CG200" s="178">
        <v>3321</v>
      </c>
      <c r="CH200" s="390">
        <f t="shared" si="220"/>
        <v>61.591246290801188</v>
      </c>
      <c r="CI200" s="161">
        <v>6</v>
      </c>
      <c r="CJ200" s="161">
        <f t="shared" si="200"/>
        <v>1.1127596439169138</v>
      </c>
      <c r="CK200" s="168">
        <v>7.7</v>
      </c>
      <c r="CL200" s="161">
        <v>16.2</v>
      </c>
      <c r="CM200" s="151">
        <v>3</v>
      </c>
      <c r="CN200" s="151">
        <v>1.76</v>
      </c>
      <c r="CO200" s="151">
        <v>8</v>
      </c>
      <c r="CP200" s="131">
        <f t="shared" ref="CP200:CP263" si="225">(CF200+BT200-CM200+CH200+CJ200+(BL200-CL200)*3)*T200/1000</f>
        <v>394.71600000000007</v>
      </c>
      <c r="CQ200" s="1146">
        <f t="shared" si="206"/>
        <v>0.13368983957219249</v>
      </c>
      <c r="CR200" s="1372">
        <f t="shared" si="221"/>
        <v>5392</v>
      </c>
      <c r="CS200" s="150">
        <f t="shared" si="201"/>
        <v>3.7566765578635013</v>
      </c>
      <c r="CT200" s="180">
        <v>36</v>
      </c>
      <c r="CU200" s="180"/>
      <c r="CV200" s="170">
        <f t="shared" si="182"/>
        <v>0.45</v>
      </c>
      <c r="CW200" s="180">
        <v>240</v>
      </c>
      <c r="CX200" s="161">
        <f t="shared" si="183"/>
        <v>6.666666666666667</v>
      </c>
      <c r="CY200" s="151">
        <f t="shared" si="203"/>
        <v>160.23738872403561</v>
      </c>
      <c r="CZ200" s="168">
        <v>7.99</v>
      </c>
      <c r="DA200" s="161">
        <v>8.1999999999999993</v>
      </c>
      <c r="DB200" s="170">
        <f t="shared" si="207"/>
        <v>0.49382716049382719</v>
      </c>
      <c r="DC200" s="151"/>
      <c r="DD200" s="181">
        <f t="shared" si="208"/>
        <v>6.2986394938693238</v>
      </c>
      <c r="DE200" s="150">
        <f t="shared" si="202"/>
        <v>5.5637982195845694</v>
      </c>
      <c r="DF200" s="843">
        <v>8.08</v>
      </c>
      <c r="DG200" s="161">
        <v>7.7</v>
      </c>
      <c r="DH200" s="838">
        <f t="shared" si="215"/>
        <v>23.1</v>
      </c>
      <c r="DI200" s="338">
        <f t="shared" si="216"/>
        <v>6.0975609756097504E-2</v>
      </c>
      <c r="DJ200" s="1157">
        <f t="shared" si="211"/>
        <v>0.52469135802469125</v>
      </c>
      <c r="DK200" s="1343">
        <f t="shared" si="212"/>
        <v>6.2838191656484552</v>
      </c>
      <c r="DL200" s="1293">
        <f t="shared" si="222"/>
        <v>0.49919999999999998</v>
      </c>
      <c r="DM200" s="1293"/>
      <c r="DN200" s="178">
        <f t="shared" si="218"/>
        <v>33.382789317507417</v>
      </c>
      <c r="DO200" s="161">
        <v>6.7</v>
      </c>
      <c r="DP200" s="187">
        <f t="shared" si="184"/>
        <v>0.12987012987012986</v>
      </c>
      <c r="DQ200" s="177"/>
      <c r="DR200" s="178"/>
      <c r="DS200" s="756"/>
      <c r="DT200" s="1032">
        <v>5191</v>
      </c>
      <c r="DU200" s="168">
        <v>7.68</v>
      </c>
      <c r="DV200" s="168">
        <v>8.07</v>
      </c>
      <c r="DW200" s="173">
        <v>3680</v>
      </c>
      <c r="DX200" s="161">
        <v>6.7</v>
      </c>
      <c r="DY200" s="180">
        <v>22</v>
      </c>
      <c r="DZ200" s="698">
        <v>16</v>
      </c>
      <c r="EA200" s="633">
        <v>0.3</v>
      </c>
      <c r="EB200" s="182">
        <v>0.01</v>
      </c>
      <c r="EC200" s="1484">
        <v>2.7</v>
      </c>
      <c r="ED200" s="184">
        <v>4.4000000000000004</v>
      </c>
      <c r="EE200" s="184">
        <v>5.8</v>
      </c>
      <c r="EF200" s="182">
        <v>0.05</v>
      </c>
      <c r="EG200" s="182">
        <v>0.02</v>
      </c>
      <c r="EH200" s="228">
        <v>3</v>
      </c>
      <c r="EI200" s="1119"/>
      <c r="EJ200" s="1119"/>
      <c r="EK200" s="185">
        <v>2</v>
      </c>
      <c r="EL200" s="150">
        <f t="shared" si="195"/>
        <v>7.6209483679525221</v>
      </c>
      <c r="EM200" s="186">
        <f t="shared" si="213"/>
        <v>0.78387096774193554</v>
      </c>
      <c r="EN200" s="186">
        <f t="shared" si="188"/>
        <v>0.81666666666666665</v>
      </c>
      <c r="EO200" s="187">
        <f t="shared" si="173"/>
        <v>0.9662921348314607</v>
      </c>
      <c r="EP200" s="169">
        <f t="shared" si="214"/>
        <v>0.81818181818181812</v>
      </c>
      <c r="EQ200" s="292"/>
    </row>
    <row r="201" spans="1:147" s="221" customFormat="1" ht="15" customHeight="1" x14ac:dyDescent="0.15">
      <c r="A201" s="105">
        <v>44025</v>
      </c>
      <c r="B201" s="335">
        <f>企业!B505</f>
        <v>4553</v>
      </c>
      <c r="C201" s="868">
        <v>7.96</v>
      </c>
      <c r="D201" s="652">
        <v>82</v>
      </c>
      <c r="E201" s="353">
        <v>6.3</v>
      </c>
      <c r="F201" s="928">
        <v>19</v>
      </c>
      <c r="G201" s="653"/>
      <c r="H201" s="192"/>
      <c r="I201" s="111"/>
      <c r="J201" s="144"/>
      <c r="K201" s="625"/>
      <c r="L201" s="328"/>
      <c r="M201" s="831"/>
      <c r="N201" s="826"/>
      <c r="O201" s="191"/>
      <c r="P201" s="392"/>
      <c r="Q201" s="191"/>
      <c r="R201" s="683">
        <v>4.9400000000000004</v>
      </c>
      <c r="S201" s="339">
        <f t="shared" si="185"/>
        <v>0.76</v>
      </c>
      <c r="T201" s="335">
        <v>4553</v>
      </c>
      <c r="U201" s="111">
        <v>8.2200000000000006</v>
      </c>
      <c r="V201" s="112">
        <v>3780</v>
      </c>
      <c r="W201" s="115">
        <v>24.3</v>
      </c>
      <c r="X201" s="109">
        <v>104</v>
      </c>
      <c r="Y201" s="809">
        <v>10.1</v>
      </c>
      <c r="Z201" s="1238"/>
      <c r="AA201" s="116">
        <v>24</v>
      </c>
      <c r="AB201" s="117">
        <v>0.4</v>
      </c>
      <c r="AC201" s="109">
        <v>17</v>
      </c>
      <c r="AD201" s="118">
        <v>565</v>
      </c>
      <c r="AE201" s="191">
        <v>32</v>
      </c>
      <c r="AF201" s="801">
        <v>4.3899999999999997</v>
      </c>
      <c r="AG201" s="344">
        <f t="shared" si="197"/>
        <v>0.67538461538461536</v>
      </c>
      <c r="AH201" s="344">
        <f t="shared" si="175"/>
        <v>0.30353333333333332</v>
      </c>
      <c r="AI201" s="741">
        <f t="shared" si="176"/>
        <v>6.3134933333333337E-2</v>
      </c>
      <c r="AJ201" s="1140"/>
      <c r="AK201" s="138"/>
      <c r="AL201" s="122"/>
      <c r="AM201" s="122"/>
      <c r="AN201" s="219"/>
      <c r="AO201" s="353">
        <f t="shared" si="164"/>
        <v>3.1434219196134419</v>
      </c>
      <c r="AP201" s="138">
        <v>8.1300000000000008</v>
      </c>
      <c r="AQ201" s="121"/>
      <c r="AR201" s="353">
        <f t="shared" si="177"/>
        <v>0.8236327696024599</v>
      </c>
      <c r="AS201" s="776">
        <v>3.9</v>
      </c>
      <c r="AT201" s="353">
        <f t="shared" si="178"/>
        <v>1.6472655392049198</v>
      </c>
      <c r="AU201" s="117">
        <v>30.5</v>
      </c>
      <c r="AV201" s="111">
        <v>7.8</v>
      </c>
      <c r="AW201" s="118">
        <v>4029</v>
      </c>
      <c r="AX201" s="118"/>
      <c r="AY201" s="340"/>
      <c r="AZ201" s="124">
        <v>0.4</v>
      </c>
      <c r="BA201" s="608">
        <f t="shared" si="189"/>
        <v>99.280218416480523</v>
      </c>
      <c r="BB201" s="360">
        <f t="shared" si="179"/>
        <v>0.61772457720184493</v>
      </c>
      <c r="BC201" s="1516"/>
      <c r="BD201" s="1529">
        <v>4218</v>
      </c>
      <c r="BE201" s="1530">
        <f t="shared" si="172"/>
        <v>493.78300021963543</v>
      </c>
      <c r="BF201" s="1538">
        <f t="shared" si="223"/>
        <v>20.574291675818142</v>
      </c>
      <c r="BG201" s="1524">
        <v>3.8</v>
      </c>
      <c r="BH201" s="653">
        <f t="shared" si="180"/>
        <v>1.0295409620030749</v>
      </c>
      <c r="BI201" s="353">
        <f t="shared" si="181"/>
        <v>0.69514605754447611</v>
      </c>
      <c r="BJ201" s="123">
        <v>7.96</v>
      </c>
      <c r="BK201" s="118">
        <v>3740</v>
      </c>
      <c r="BL201" s="117">
        <v>18.100000000000001</v>
      </c>
      <c r="BM201" s="348">
        <f t="shared" si="224"/>
        <v>54.300000000000004</v>
      </c>
      <c r="BN201" s="117">
        <v>5.5</v>
      </c>
      <c r="BO201" s="117">
        <v>0.5</v>
      </c>
      <c r="BP201" s="117"/>
      <c r="BQ201" s="1220"/>
      <c r="BR201" s="131"/>
      <c r="BS201" s="131"/>
      <c r="BT201" s="131">
        <v>2</v>
      </c>
      <c r="BU201" s="132">
        <v>16</v>
      </c>
      <c r="BV201" s="364">
        <f t="shared" si="219"/>
        <v>7.956731825170217</v>
      </c>
      <c r="BW201" s="343">
        <f t="shared" si="187"/>
        <v>1.3070693129433847E-2</v>
      </c>
      <c r="BX201" s="340">
        <f t="shared" si="162"/>
        <v>1.3070693129433847E-2</v>
      </c>
      <c r="BY201" s="340">
        <f t="shared" si="217"/>
        <v>0.77083333333333337</v>
      </c>
      <c r="BZ201" s="1145">
        <f t="shared" si="205"/>
        <v>0.25514403292181065</v>
      </c>
      <c r="CA201" s="133">
        <v>5040</v>
      </c>
      <c r="CB201" s="191"/>
      <c r="CC201" s="193"/>
      <c r="CD201" s="353">
        <f t="shared" si="199"/>
        <v>0.58401054249945095</v>
      </c>
      <c r="CE201" s="108"/>
      <c r="CF201" s="364"/>
      <c r="CG201" s="134">
        <v>2906</v>
      </c>
      <c r="CH201" s="346">
        <f t="shared" si="220"/>
        <v>63.826048759059958</v>
      </c>
      <c r="CI201" s="117">
        <v>6</v>
      </c>
      <c r="CJ201" s="348">
        <f t="shared" si="200"/>
        <v>1.3178124313639359</v>
      </c>
      <c r="CK201" s="123">
        <v>7.56</v>
      </c>
      <c r="CL201" s="117">
        <v>16</v>
      </c>
      <c r="CM201" s="109">
        <v>3</v>
      </c>
      <c r="CN201" s="109">
        <v>1.9</v>
      </c>
      <c r="CO201" s="109">
        <v>8</v>
      </c>
      <c r="CP201" s="131">
        <f t="shared" si="225"/>
        <v>320.73089999999996</v>
      </c>
      <c r="CQ201" s="1145">
        <f t="shared" si="206"/>
        <v>0.11602209944751385</v>
      </c>
      <c r="CR201" s="1372">
        <f t="shared" si="221"/>
        <v>4553</v>
      </c>
      <c r="CS201" s="353">
        <f t="shared" si="201"/>
        <v>4.4489347682846478</v>
      </c>
      <c r="CT201" s="135">
        <v>36</v>
      </c>
      <c r="CU201" s="135"/>
      <c r="CV201" s="340">
        <f t="shared" si="182"/>
        <v>0.45</v>
      </c>
      <c r="CW201" s="135">
        <v>240</v>
      </c>
      <c r="CX201" s="348">
        <f t="shared" si="183"/>
        <v>6.666666666666667</v>
      </c>
      <c r="CY201" s="334">
        <f t="shared" si="203"/>
        <v>189.76499011640675</v>
      </c>
      <c r="CZ201" s="123">
        <v>7.86</v>
      </c>
      <c r="DA201" s="117">
        <v>9.5</v>
      </c>
      <c r="DB201" s="340">
        <f t="shared" si="207"/>
        <v>0.40625</v>
      </c>
      <c r="DC201" s="109"/>
      <c r="DD201" s="610">
        <f t="shared" si="208"/>
        <v>9.180696183667477</v>
      </c>
      <c r="DE201" s="353">
        <f t="shared" si="202"/>
        <v>6.5890621568196792</v>
      </c>
      <c r="DF201" s="842">
        <v>7.89</v>
      </c>
      <c r="DG201" s="117">
        <v>8.3000000000000007</v>
      </c>
      <c r="DH201" s="838">
        <f t="shared" si="215"/>
        <v>24.900000000000002</v>
      </c>
      <c r="DI201" s="338">
        <f t="shared" si="216"/>
        <v>0.12631578947368416</v>
      </c>
      <c r="DJ201" s="1158">
        <f t="shared" si="211"/>
        <v>0.48124999999999996</v>
      </c>
      <c r="DK201" s="1342">
        <f t="shared" si="212"/>
        <v>8.2149346370738865</v>
      </c>
      <c r="DL201" s="1292">
        <f t="shared" si="222"/>
        <v>0.49919999999999998</v>
      </c>
      <c r="DM201" s="1347"/>
      <c r="DN201" s="1350">
        <f t="shared" si="218"/>
        <v>39.534372940918075</v>
      </c>
      <c r="DO201" s="117">
        <v>7.4</v>
      </c>
      <c r="DP201" s="1150">
        <f t="shared" si="184"/>
        <v>0.10843373493975907</v>
      </c>
      <c r="DQ201" s="133"/>
      <c r="DR201" s="134"/>
      <c r="DS201" s="770"/>
      <c r="DT201" s="1031">
        <v>5577</v>
      </c>
      <c r="DU201" s="343">
        <v>7.72</v>
      </c>
      <c r="DV201" s="123">
        <v>8</v>
      </c>
      <c r="DW201" s="127">
        <v>3710</v>
      </c>
      <c r="DX201" s="117">
        <v>7.4</v>
      </c>
      <c r="DY201" s="135">
        <v>24</v>
      </c>
      <c r="DZ201" s="671">
        <v>20</v>
      </c>
      <c r="EA201" s="632">
        <v>0.4</v>
      </c>
      <c r="EB201" s="665">
        <v>0.01</v>
      </c>
      <c r="EC201" s="1483"/>
      <c r="ED201" s="141">
        <v>4.0999999999999996</v>
      </c>
      <c r="EE201" s="667">
        <v>5</v>
      </c>
      <c r="EF201" s="139">
        <v>7.0000000000000007E-2</v>
      </c>
      <c r="EG201" s="665">
        <v>0.02</v>
      </c>
      <c r="EH201" s="194">
        <v>1</v>
      </c>
      <c r="EI201" s="1118"/>
      <c r="EJ201" s="1118"/>
      <c r="EK201" s="142">
        <v>2</v>
      </c>
      <c r="EL201" s="353">
        <f t="shared" si="195"/>
        <v>9.0214589062156811</v>
      </c>
      <c r="EM201" s="354">
        <f t="shared" si="213"/>
        <v>0.69547325102880664</v>
      </c>
      <c r="EN201" s="354">
        <f t="shared" si="188"/>
        <v>0.76923076923076916</v>
      </c>
      <c r="EO201" s="355">
        <f t="shared" si="173"/>
        <v>0.96039603960396036</v>
      </c>
      <c r="EP201" s="339">
        <f t="shared" si="214"/>
        <v>0.82916666666666672</v>
      </c>
      <c r="EQ201" s="959"/>
    </row>
    <row r="202" spans="1:147" s="221" customFormat="1" ht="15" customHeight="1" x14ac:dyDescent="0.15">
      <c r="A202" s="105">
        <v>44026</v>
      </c>
      <c r="B202" s="335">
        <f>企业!B506</f>
        <v>3241</v>
      </c>
      <c r="C202" s="868">
        <v>7.93</v>
      </c>
      <c r="D202" s="652">
        <v>85</v>
      </c>
      <c r="E202" s="353">
        <v>13</v>
      </c>
      <c r="F202" s="928">
        <v>21</v>
      </c>
      <c r="G202" s="653"/>
      <c r="H202" s="192"/>
      <c r="I202" s="111"/>
      <c r="J202" s="144"/>
      <c r="K202" s="625"/>
      <c r="L202" s="328"/>
      <c r="M202" s="831"/>
      <c r="N202" s="826"/>
      <c r="O202" s="191"/>
      <c r="P202" s="392"/>
      <c r="Q202" s="191"/>
      <c r="R202" s="683">
        <v>4.9000000000000004</v>
      </c>
      <c r="S202" s="339">
        <f t="shared" si="185"/>
        <v>0.75384615384615394</v>
      </c>
      <c r="T202" s="335">
        <v>3241</v>
      </c>
      <c r="U202" s="111">
        <v>8.2200000000000006</v>
      </c>
      <c r="V202" s="112">
        <v>4020</v>
      </c>
      <c r="W202" s="115">
        <v>24</v>
      </c>
      <c r="X202" s="109">
        <v>102</v>
      </c>
      <c r="Y202" s="809">
        <v>14.9</v>
      </c>
      <c r="Z202" s="1238"/>
      <c r="AA202" s="116">
        <v>27.9</v>
      </c>
      <c r="AB202" s="117">
        <v>0.4</v>
      </c>
      <c r="AC202" s="109">
        <v>17</v>
      </c>
      <c r="AD202" s="118"/>
      <c r="AE202" s="191">
        <v>64</v>
      </c>
      <c r="AF202" s="801">
        <v>3.89</v>
      </c>
      <c r="AG202" s="344">
        <f t="shared" si="197"/>
        <v>0.59846153846153849</v>
      </c>
      <c r="AH202" s="344">
        <f t="shared" si="175"/>
        <v>0.21606666666666666</v>
      </c>
      <c r="AI202" s="741">
        <f t="shared" si="176"/>
        <v>4.4077600000000002E-2</v>
      </c>
      <c r="AJ202" s="1140"/>
      <c r="AK202" s="138"/>
      <c r="AL202" s="122"/>
      <c r="AM202" s="122"/>
      <c r="AN202" s="219"/>
      <c r="AO202" s="353">
        <f t="shared" si="164"/>
        <v>4.4159210120333228</v>
      </c>
      <c r="AP202" s="138">
        <v>8.08</v>
      </c>
      <c r="AQ202" s="121">
        <v>18.7</v>
      </c>
      <c r="AR202" s="353">
        <f t="shared" si="177"/>
        <v>1.1570502931194075</v>
      </c>
      <c r="AS202" s="776">
        <v>3.4</v>
      </c>
      <c r="AT202" s="353">
        <f t="shared" si="178"/>
        <v>2.3141005862388151</v>
      </c>
      <c r="AU202" s="117">
        <v>30.2</v>
      </c>
      <c r="AV202" s="111">
        <v>7.4</v>
      </c>
      <c r="AW202" s="118"/>
      <c r="AX202" s="118"/>
      <c r="AY202" s="340"/>
      <c r="AZ202" s="124">
        <v>0.47</v>
      </c>
      <c r="BA202" s="608"/>
      <c r="BB202" s="360">
        <f t="shared" si="179"/>
        <v>0.86778771983955572</v>
      </c>
      <c r="BC202" s="1516"/>
      <c r="BD202" s="1529">
        <v>4288</v>
      </c>
      <c r="BE202" s="1530">
        <f t="shared" si="172"/>
        <v>705.18481950015428</v>
      </c>
      <c r="BF202" s="1538">
        <f t="shared" si="223"/>
        <v>25.275441559145317</v>
      </c>
      <c r="BG202" s="1524"/>
      <c r="BH202" s="653">
        <f t="shared" si="180"/>
        <v>1.4463128663992595</v>
      </c>
      <c r="BI202" s="353">
        <f t="shared" si="181"/>
        <v>0.97655044739277996</v>
      </c>
      <c r="BJ202" s="123">
        <v>7.98</v>
      </c>
      <c r="BK202" s="118">
        <v>3800</v>
      </c>
      <c r="BL202" s="117">
        <v>18.5</v>
      </c>
      <c r="BM202" s="348">
        <f t="shared" si="224"/>
        <v>55.5</v>
      </c>
      <c r="BN202" s="117">
        <v>5.2</v>
      </c>
      <c r="BO202" s="117">
        <v>0.3</v>
      </c>
      <c r="BP202" s="117">
        <v>3.1</v>
      </c>
      <c r="BQ202" s="1220"/>
      <c r="BR202" s="131"/>
      <c r="BS202" s="131"/>
      <c r="BT202" s="131">
        <v>3</v>
      </c>
      <c r="BU202" s="132">
        <v>8</v>
      </c>
      <c r="BV202" s="364">
        <f t="shared" si="219"/>
        <v>11.17772292502314</v>
      </c>
      <c r="BW202" s="343">
        <f t="shared" si="187"/>
        <v>9.12529328953543E-3</v>
      </c>
      <c r="BX202" s="340">
        <f t="shared" si="162"/>
        <v>9.12529328953543E-3</v>
      </c>
      <c r="BY202" s="340">
        <f t="shared" si="217"/>
        <v>0.81362007168458783</v>
      </c>
      <c r="BZ202" s="1145">
        <f t="shared" si="205"/>
        <v>0.22916666666666663</v>
      </c>
      <c r="CA202" s="133">
        <v>5040</v>
      </c>
      <c r="CB202" s="191"/>
      <c r="CC202" s="193"/>
      <c r="CD202" s="353">
        <f t="shared" si="199"/>
        <v>0.8204257945078679</v>
      </c>
      <c r="CE202" s="108"/>
      <c r="CF202" s="364"/>
      <c r="CG202" s="134">
        <v>2283</v>
      </c>
      <c r="CH202" s="346">
        <f t="shared" si="220"/>
        <v>70.441221845109538</v>
      </c>
      <c r="CI202" s="117">
        <v>6</v>
      </c>
      <c r="CJ202" s="348">
        <f t="shared" si="200"/>
        <v>1.8512804689910523</v>
      </c>
      <c r="CK202" s="123">
        <v>7.44</v>
      </c>
      <c r="CL202" s="117">
        <v>16.100000000000001</v>
      </c>
      <c r="CM202" s="109">
        <v>2</v>
      </c>
      <c r="CN202" s="109">
        <v>1</v>
      </c>
      <c r="CO202" s="109">
        <v>8</v>
      </c>
      <c r="CP202" s="131">
        <f t="shared" si="225"/>
        <v>260.87620000000004</v>
      </c>
      <c r="CQ202" s="1145">
        <f t="shared" si="206"/>
        <v>0.12972972972972963</v>
      </c>
      <c r="CR202" s="1372">
        <f t="shared" si="221"/>
        <v>3241</v>
      </c>
      <c r="CS202" s="353">
        <f t="shared" si="201"/>
        <v>6.2499228633137918</v>
      </c>
      <c r="CT202" s="135">
        <v>36</v>
      </c>
      <c r="CU202" s="135"/>
      <c r="CV202" s="340">
        <f t="shared" si="182"/>
        <v>0.45</v>
      </c>
      <c r="CW202" s="135">
        <v>240</v>
      </c>
      <c r="CX202" s="348">
        <f t="shared" si="183"/>
        <v>6.666666666666667</v>
      </c>
      <c r="CY202" s="334">
        <f t="shared" si="203"/>
        <v>266.58438753471154</v>
      </c>
      <c r="CZ202" s="123">
        <v>7.8</v>
      </c>
      <c r="DA202" s="117">
        <v>7.8</v>
      </c>
      <c r="DB202" s="340">
        <f t="shared" si="207"/>
        <v>0.51552795031055898</v>
      </c>
      <c r="DC202" s="109"/>
      <c r="DD202" s="610">
        <f t="shared" si="208"/>
        <v>10.100188964715901</v>
      </c>
      <c r="DE202" s="353">
        <f t="shared" si="202"/>
        <v>9.2564023449552604</v>
      </c>
      <c r="DF202" s="842">
        <v>7.87</v>
      </c>
      <c r="DG202" s="117">
        <v>6.7</v>
      </c>
      <c r="DH202" s="838">
        <f t="shared" si="215"/>
        <v>20.100000000000001</v>
      </c>
      <c r="DI202" s="338">
        <f t="shared" si="216"/>
        <v>0.14102564102564097</v>
      </c>
      <c r="DJ202" s="1158">
        <f t="shared" si="211"/>
        <v>0.58385093167701863</v>
      </c>
      <c r="DK202" s="1342">
        <f t="shared" si="212"/>
        <v>9.4533470756989875</v>
      </c>
      <c r="DL202" s="1292">
        <f t="shared" si="222"/>
        <v>0.49919999999999998</v>
      </c>
      <c r="DM202" s="1347"/>
      <c r="DN202" s="1350">
        <f t="shared" si="218"/>
        <v>55.538414069731566</v>
      </c>
      <c r="DO202" s="117">
        <v>7.2</v>
      </c>
      <c r="DP202" s="1150">
        <f t="shared" si="184"/>
        <v>-7.4626865671641784E-2</v>
      </c>
      <c r="DQ202" s="133"/>
      <c r="DR202" s="134"/>
      <c r="DS202" s="770"/>
      <c r="DT202" s="1031">
        <v>4650</v>
      </c>
      <c r="DU202" s="343">
        <v>7.32</v>
      </c>
      <c r="DV202" s="123">
        <v>7.98</v>
      </c>
      <c r="DW202" s="127">
        <v>3740</v>
      </c>
      <c r="DX202" s="117">
        <v>7.2</v>
      </c>
      <c r="DY202" s="135">
        <v>22</v>
      </c>
      <c r="DZ202" s="671">
        <v>14</v>
      </c>
      <c r="EA202" s="632">
        <v>0.3</v>
      </c>
      <c r="EB202" s="665">
        <v>0.01</v>
      </c>
      <c r="EC202" s="1483"/>
      <c r="ED202" s="141">
        <v>4.4000000000000004</v>
      </c>
      <c r="EE202" s="667">
        <v>5.5</v>
      </c>
      <c r="EF202" s="139">
        <v>0.06</v>
      </c>
      <c r="EG202" s="665">
        <v>0.02</v>
      </c>
      <c r="EH202" s="194">
        <v>1</v>
      </c>
      <c r="EI202" s="1118"/>
      <c r="EJ202" s="1118"/>
      <c r="EK202" s="142">
        <v>2</v>
      </c>
      <c r="EL202" s="353">
        <f t="shared" si="195"/>
        <v>12.665045603208885</v>
      </c>
      <c r="EM202" s="354">
        <f t="shared" si="213"/>
        <v>0.7</v>
      </c>
      <c r="EN202" s="354">
        <f t="shared" si="188"/>
        <v>0.78431372549019607</v>
      </c>
      <c r="EO202" s="355">
        <f t="shared" si="173"/>
        <v>0.97986577181208057</v>
      </c>
      <c r="EP202" s="339">
        <f t="shared" si="214"/>
        <v>0.8422939068100358</v>
      </c>
      <c r="EQ202" s="959"/>
    </row>
    <row r="203" spans="1:147" s="221" customFormat="1" ht="15" customHeight="1" x14ac:dyDescent="0.15">
      <c r="A203" s="105">
        <v>44027</v>
      </c>
      <c r="B203" s="335">
        <f>企业!B507</f>
        <v>3064</v>
      </c>
      <c r="C203" s="868">
        <v>7.94</v>
      </c>
      <c r="D203" s="652">
        <v>77</v>
      </c>
      <c r="E203" s="353">
        <v>15</v>
      </c>
      <c r="F203" s="928">
        <v>21</v>
      </c>
      <c r="G203" s="653"/>
      <c r="H203" s="192"/>
      <c r="I203" s="111"/>
      <c r="J203" s="144"/>
      <c r="K203" s="625"/>
      <c r="L203" s="328"/>
      <c r="M203" s="831"/>
      <c r="N203" s="826"/>
      <c r="O203" s="191"/>
      <c r="P203" s="392"/>
      <c r="Q203" s="191"/>
      <c r="R203" s="683">
        <v>4.87</v>
      </c>
      <c r="S203" s="339">
        <f t="shared" si="185"/>
        <v>0.74923076923076926</v>
      </c>
      <c r="T203" s="335">
        <v>3064</v>
      </c>
      <c r="U203" s="111">
        <v>8.09</v>
      </c>
      <c r="V203" s="112">
        <v>4080</v>
      </c>
      <c r="W203" s="115">
        <v>45.7</v>
      </c>
      <c r="X203" s="109">
        <v>164</v>
      </c>
      <c r="Y203" s="809">
        <v>17.899999999999999</v>
      </c>
      <c r="Z203" s="1238">
        <v>6.1</v>
      </c>
      <c r="AA203" s="116">
        <v>27</v>
      </c>
      <c r="AB203" s="117">
        <v>0.4</v>
      </c>
      <c r="AC203" s="109">
        <v>28</v>
      </c>
      <c r="AD203" s="118"/>
      <c r="AE203" s="191">
        <v>64</v>
      </c>
      <c r="AF203" s="801">
        <v>4.58</v>
      </c>
      <c r="AG203" s="344">
        <f t="shared" si="197"/>
        <v>0.70461538461538464</v>
      </c>
      <c r="AH203" s="344">
        <f t="shared" si="175"/>
        <v>0.20426666666666668</v>
      </c>
      <c r="AI203" s="741">
        <f t="shared" si="176"/>
        <v>6.699946666666666E-2</v>
      </c>
      <c r="AJ203" s="1140"/>
      <c r="AK203" s="138"/>
      <c r="AL203" s="122"/>
      <c r="AM203" s="122"/>
      <c r="AN203" s="219"/>
      <c r="AO203" s="353">
        <f t="shared" si="164"/>
        <v>4.6710182767624024</v>
      </c>
      <c r="AP203" s="138">
        <v>8.1300000000000008</v>
      </c>
      <c r="AQ203" s="121"/>
      <c r="AR203" s="353">
        <f t="shared" si="177"/>
        <v>1.2238903394255876</v>
      </c>
      <c r="AS203" s="776"/>
      <c r="AT203" s="353">
        <f t="shared" si="178"/>
        <v>2.4477806788511751</v>
      </c>
      <c r="AU203" s="117">
        <v>30.8</v>
      </c>
      <c r="AV203" s="111">
        <v>7.84</v>
      </c>
      <c r="AW203" s="118">
        <v>4226</v>
      </c>
      <c r="AX203" s="118">
        <v>2436</v>
      </c>
      <c r="AY203" s="340">
        <f t="shared" si="186"/>
        <v>0.57643161381921437</v>
      </c>
      <c r="AZ203" s="124">
        <v>0.46</v>
      </c>
      <c r="BA203" s="608">
        <f t="shared" si="189"/>
        <v>108.84997633696166</v>
      </c>
      <c r="BB203" s="360">
        <f t="shared" si="179"/>
        <v>0.91791775456919056</v>
      </c>
      <c r="BC203" s="1516"/>
      <c r="BD203" s="1529">
        <v>4689</v>
      </c>
      <c r="BE203" s="1530">
        <f t="shared" si="172"/>
        <v>815.67787206266314</v>
      </c>
      <c r="BF203" s="1538">
        <f t="shared" si="223"/>
        <v>30.210291557876413</v>
      </c>
      <c r="BG203" s="1524">
        <v>3.8</v>
      </c>
      <c r="BH203" s="653">
        <f t="shared" si="180"/>
        <v>1.5298629242819843</v>
      </c>
      <c r="BI203" s="353">
        <f t="shared" si="181"/>
        <v>1.0329634464751958</v>
      </c>
      <c r="BJ203" s="123">
        <v>7.96</v>
      </c>
      <c r="BK203" s="118">
        <v>3780</v>
      </c>
      <c r="BL203" s="117">
        <v>19.3</v>
      </c>
      <c r="BM203" s="348">
        <f t="shared" si="224"/>
        <v>57.900000000000006</v>
      </c>
      <c r="BN203" s="117">
        <v>5.7</v>
      </c>
      <c r="BO203" s="117">
        <v>0.2</v>
      </c>
      <c r="BP203" s="117"/>
      <c r="BQ203" s="1220"/>
      <c r="BR203" s="131"/>
      <c r="BS203" s="131"/>
      <c r="BT203" s="131">
        <v>3</v>
      </c>
      <c r="BU203" s="132">
        <v>16</v>
      </c>
      <c r="BV203" s="364">
        <f t="shared" si="219"/>
        <v>11.823433420365534</v>
      </c>
      <c r="BW203" s="343">
        <f t="shared" si="187"/>
        <v>1.3870759378364206E-2</v>
      </c>
      <c r="BX203" s="340">
        <f t="shared" si="162"/>
        <v>1.3870759378364206E-2</v>
      </c>
      <c r="BY203" s="340">
        <f t="shared" si="217"/>
        <v>0.78888888888888886</v>
      </c>
      <c r="BZ203" s="1145">
        <f t="shared" si="205"/>
        <v>0.57768052516411372</v>
      </c>
      <c r="CA203" s="133">
        <v>5040</v>
      </c>
      <c r="CB203" s="191"/>
      <c r="CC203" s="193"/>
      <c r="CD203" s="353">
        <f t="shared" si="199"/>
        <v>0.86781984334203655</v>
      </c>
      <c r="CE203" s="108"/>
      <c r="CF203" s="364"/>
      <c r="CG203" s="134">
        <v>2906</v>
      </c>
      <c r="CH203" s="346">
        <f t="shared" si="220"/>
        <v>94.843342036553523</v>
      </c>
      <c r="CI203" s="117">
        <v>6</v>
      </c>
      <c r="CJ203" s="348">
        <f t="shared" si="200"/>
        <v>1.95822454308094</v>
      </c>
      <c r="CK203" s="123">
        <v>7.44</v>
      </c>
      <c r="CL203" s="117">
        <v>16.8</v>
      </c>
      <c r="CM203" s="109">
        <v>2</v>
      </c>
      <c r="CN203" s="109">
        <v>1</v>
      </c>
      <c r="CO203" s="109">
        <v>8</v>
      </c>
      <c r="CP203" s="131">
        <f t="shared" si="225"/>
        <v>322.64400000000001</v>
      </c>
      <c r="CQ203" s="1145">
        <f t="shared" si="206"/>
        <v>0.1295336787564767</v>
      </c>
      <c r="CR203" s="1372">
        <f t="shared" si="221"/>
        <v>3064</v>
      </c>
      <c r="CS203" s="353">
        <f t="shared" si="201"/>
        <v>6.610966057441253</v>
      </c>
      <c r="CT203" s="135">
        <v>36</v>
      </c>
      <c r="CU203" s="135"/>
      <c r="CV203" s="340">
        <f t="shared" si="182"/>
        <v>0.45</v>
      </c>
      <c r="CW203" s="135">
        <v>240</v>
      </c>
      <c r="CX203" s="348">
        <f t="shared" si="183"/>
        <v>6.666666666666667</v>
      </c>
      <c r="CY203" s="334">
        <f t="shared" si="203"/>
        <v>281.98433420365535</v>
      </c>
      <c r="CZ203" s="123">
        <v>7.8</v>
      </c>
      <c r="DA203" s="117">
        <v>7.6</v>
      </c>
      <c r="DB203" s="340">
        <f t="shared" si="207"/>
        <v>0.54761904761904767</v>
      </c>
      <c r="DC203" s="109"/>
      <c r="DD203" s="610">
        <f t="shared" si="208"/>
        <v>9.6385129273877261</v>
      </c>
      <c r="DE203" s="353">
        <f t="shared" si="202"/>
        <v>9.7911227154047005</v>
      </c>
      <c r="DF203" s="842">
        <v>8.36</v>
      </c>
      <c r="DG203" s="117">
        <v>6.6</v>
      </c>
      <c r="DH203" s="838">
        <f t="shared" si="215"/>
        <v>19.799999999999997</v>
      </c>
      <c r="DI203" s="338">
        <f t="shared" si="216"/>
        <v>0.13157894736842102</v>
      </c>
      <c r="DJ203" s="1158">
        <f t="shared" si="211"/>
        <v>0.60714285714285721</v>
      </c>
      <c r="DK203" s="1342">
        <f t="shared" si="212"/>
        <v>9.2151743203808927</v>
      </c>
      <c r="DL203" s="1292">
        <f t="shared" si="222"/>
        <v>0.49919999999999998</v>
      </c>
      <c r="DM203" s="1347"/>
      <c r="DN203" s="1350">
        <f t="shared" si="218"/>
        <v>58.746736292428196</v>
      </c>
      <c r="DO203" s="117">
        <v>5.5</v>
      </c>
      <c r="DP203" s="1150">
        <f>(DG203-DO203)/DG203</f>
        <v>0.16666666666666663</v>
      </c>
      <c r="DQ203" s="133"/>
      <c r="DR203" s="134"/>
      <c r="DS203" s="770"/>
      <c r="DT203" s="1031">
        <v>3725</v>
      </c>
      <c r="DU203" s="343">
        <v>7.62</v>
      </c>
      <c r="DV203" s="123">
        <v>8.14</v>
      </c>
      <c r="DW203" s="127">
        <v>3650</v>
      </c>
      <c r="DX203" s="117">
        <v>5.5</v>
      </c>
      <c r="DY203" s="135">
        <v>17</v>
      </c>
      <c r="DZ203" s="671">
        <v>22</v>
      </c>
      <c r="EA203" s="632">
        <v>0.4</v>
      </c>
      <c r="EB203" s="665">
        <v>0.01</v>
      </c>
      <c r="EC203" s="1483">
        <v>3.1</v>
      </c>
      <c r="ED203" s="141">
        <v>4.9000000000000004</v>
      </c>
      <c r="EE203" s="667">
        <v>5.7</v>
      </c>
      <c r="EF203" s="139">
        <v>7.0000000000000007E-2</v>
      </c>
      <c r="EG203" s="665">
        <v>0.02</v>
      </c>
      <c r="EH203" s="194">
        <v>1</v>
      </c>
      <c r="EI203" s="1118"/>
      <c r="EJ203" s="1118"/>
      <c r="EK203" s="142">
        <v>2</v>
      </c>
      <c r="EL203" s="353">
        <f t="shared" si="195"/>
        <v>13.395473629242819</v>
      </c>
      <c r="EM203" s="354">
        <f t="shared" si="213"/>
        <v>0.87964989059080967</v>
      </c>
      <c r="EN203" s="354">
        <f t="shared" si="188"/>
        <v>0.89634146341463417</v>
      </c>
      <c r="EO203" s="355">
        <f t="shared" si="173"/>
        <v>0.97765363128491622</v>
      </c>
      <c r="EP203" s="339">
        <f t="shared" si="214"/>
        <v>0.81851851851851853</v>
      </c>
      <c r="EQ203" s="959"/>
    </row>
    <row r="204" spans="1:147" s="221" customFormat="1" ht="15" customHeight="1" x14ac:dyDescent="0.15">
      <c r="A204" s="105">
        <v>44028</v>
      </c>
      <c r="B204" s="335">
        <f>企业!B508</f>
        <v>3605</v>
      </c>
      <c r="C204" s="868">
        <v>7.76</v>
      </c>
      <c r="D204" s="652">
        <v>84</v>
      </c>
      <c r="E204" s="353">
        <v>15.9</v>
      </c>
      <c r="F204" s="928">
        <v>25</v>
      </c>
      <c r="G204" s="653"/>
      <c r="H204" s="192"/>
      <c r="I204" s="111"/>
      <c r="J204" s="144"/>
      <c r="K204" s="625"/>
      <c r="L204" s="328"/>
      <c r="M204" s="831"/>
      <c r="N204" s="826"/>
      <c r="O204" s="191"/>
      <c r="P204" s="392"/>
      <c r="Q204" s="191"/>
      <c r="R204" s="683">
        <v>4.84</v>
      </c>
      <c r="S204" s="339">
        <f t="shared" si="185"/>
        <v>0.74461538461538457</v>
      </c>
      <c r="T204" s="335">
        <v>3605</v>
      </c>
      <c r="U204" s="111">
        <v>7.8</v>
      </c>
      <c r="V204" s="112">
        <v>4560</v>
      </c>
      <c r="W204" s="115">
        <v>33.9</v>
      </c>
      <c r="X204" s="109">
        <v>144</v>
      </c>
      <c r="Y204" s="809">
        <v>13.9</v>
      </c>
      <c r="Z204" s="1238"/>
      <c r="AA204" s="116">
        <v>37.299999999999997</v>
      </c>
      <c r="AB204" s="117">
        <v>0.3</v>
      </c>
      <c r="AC204" s="109">
        <v>27</v>
      </c>
      <c r="AD204" s="118"/>
      <c r="AE204" s="191">
        <v>64</v>
      </c>
      <c r="AF204" s="801">
        <v>3.72</v>
      </c>
      <c r="AG204" s="344">
        <f t="shared" si="197"/>
        <v>0.5723076923076923</v>
      </c>
      <c r="AH204" s="344">
        <f t="shared" si="175"/>
        <v>0.24033333333333334</v>
      </c>
      <c r="AI204" s="741">
        <f t="shared" si="176"/>
        <v>6.9216E-2</v>
      </c>
      <c r="AJ204" s="1140"/>
      <c r="AK204" s="138"/>
      <c r="AL204" s="122"/>
      <c r="AM204" s="122"/>
      <c r="AN204" s="219"/>
      <c r="AO204" s="353">
        <f t="shared" si="164"/>
        <v>3.9700416088765604</v>
      </c>
      <c r="AP204" s="138">
        <v>8.15</v>
      </c>
      <c r="AQ204" s="121"/>
      <c r="AR204" s="353">
        <f t="shared" si="177"/>
        <v>1.0402219140083218</v>
      </c>
      <c r="AS204" s="776"/>
      <c r="AT204" s="353">
        <f t="shared" si="178"/>
        <v>2.0804438280166435</v>
      </c>
      <c r="AU204" s="117">
        <v>30.6</v>
      </c>
      <c r="AV204" s="111">
        <v>7.89</v>
      </c>
      <c r="AW204" s="118"/>
      <c r="AX204" s="118"/>
      <c r="AY204" s="340"/>
      <c r="AZ204" s="124">
        <v>0.41</v>
      </c>
      <c r="BA204" s="608"/>
      <c r="BB204" s="360">
        <f t="shared" si="179"/>
        <v>0.78016643550624132</v>
      </c>
      <c r="BC204" s="1516"/>
      <c r="BD204" s="1529">
        <v>4401</v>
      </c>
      <c r="BE204" s="1530">
        <f t="shared" si="172"/>
        <v>650.68876560332876</v>
      </c>
      <c r="BF204" s="1538">
        <f t="shared" si="223"/>
        <v>17.444739024217931</v>
      </c>
      <c r="BG204" s="1524"/>
      <c r="BH204" s="653">
        <f t="shared" si="180"/>
        <v>1.3002773925104023</v>
      </c>
      <c r="BI204" s="353">
        <f t="shared" si="181"/>
        <v>0.87794729542302363</v>
      </c>
      <c r="BJ204" s="123">
        <v>7.96</v>
      </c>
      <c r="BK204" s="118">
        <v>3900</v>
      </c>
      <c r="BL204" s="117">
        <v>20.399999999999999</v>
      </c>
      <c r="BM204" s="348">
        <f t="shared" si="224"/>
        <v>61.199999999999996</v>
      </c>
      <c r="BN204" s="117">
        <v>5.4</v>
      </c>
      <c r="BO204" s="117">
        <v>0.4</v>
      </c>
      <c r="BP204" s="117"/>
      <c r="BQ204" s="1220"/>
      <c r="BR204" s="131"/>
      <c r="BS204" s="131"/>
      <c r="BT204" s="131">
        <v>3</v>
      </c>
      <c r="BU204" s="132">
        <v>16</v>
      </c>
      <c r="BV204" s="364">
        <f t="shared" si="219"/>
        <v>10.049098474341193</v>
      </c>
      <c r="BW204" s="343">
        <f t="shared" si="187"/>
        <v>1.4329643635962126E-2</v>
      </c>
      <c r="BX204" s="340">
        <f t="shared" si="162"/>
        <v>1.4329643635962126E-2</v>
      </c>
      <c r="BY204" s="340">
        <f t="shared" si="217"/>
        <v>0.85522788203753353</v>
      </c>
      <c r="BZ204" s="1145">
        <f t="shared" si="205"/>
        <v>0.39823008849557529</v>
      </c>
      <c r="CA204" s="133">
        <v>5040</v>
      </c>
      <c r="CB204" s="191"/>
      <c r="CC204" s="193"/>
      <c r="CD204" s="353">
        <f t="shared" si="199"/>
        <v>0.73758668515950065</v>
      </c>
      <c r="CE204" s="108"/>
      <c r="CF204" s="364"/>
      <c r="CG204" s="134">
        <v>2906</v>
      </c>
      <c r="CH204" s="346">
        <f t="shared" si="220"/>
        <v>80.610263522884878</v>
      </c>
      <c r="CI204" s="117">
        <v>6</v>
      </c>
      <c r="CJ204" s="348">
        <f t="shared" si="200"/>
        <v>1.6643550624133148</v>
      </c>
      <c r="CK204" s="123">
        <v>7.49</v>
      </c>
      <c r="CL204" s="117">
        <v>16.7</v>
      </c>
      <c r="CM204" s="109">
        <v>3</v>
      </c>
      <c r="CN204" s="109">
        <v>3</v>
      </c>
      <c r="CO204" s="109">
        <v>8</v>
      </c>
      <c r="CP204" s="131">
        <f t="shared" si="225"/>
        <v>336.6155</v>
      </c>
      <c r="CQ204" s="1145">
        <f t="shared" si="206"/>
        <v>0.18137254901960786</v>
      </c>
      <c r="CR204" s="1372">
        <f t="shared" si="221"/>
        <v>3605</v>
      </c>
      <c r="CS204" s="353">
        <f t="shared" si="201"/>
        <v>5.6188626907073509</v>
      </c>
      <c r="CT204" s="135">
        <v>26</v>
      </c>
      <c r="CU204" s="135"/>
      <c r="CV204" s="340">
        <f t="shared" si="182"/>
        <v>0.32500000000000001</v>
      </c>
      <c r="CW204" s="135">
        <v>180</v>
      </c>
      <c r="CX204" s="348">
        <f t="shared" si="183"/>
        <v>6.9230769230769234</v>
      </c>
      <c r="CY204" s="334">
        <f t="shared" si="203"/>
        <v>173.09292649098472</v>
      </c>
      <c r="CZ204" s="123">
        <v>7.8</v>
      </c>
      <c r="DA204" s="117">
        <v>7.3</v>
      </c>
      <c r="DB204" s="340">
        <f t="shared" si="207"/>
        <v>0.56287425149700587</v>
      </c>
      <c r="DC204" s="109"/>
      <c r="DD204" s="610">
        <f t="shared" si="208"/>
        <v>5.7906104138560401</v>
      </c>
      <c r="DE204" s="353">
        <f t="shared" si="202"/>
        <v>8.3217753120665741</v>
      </c>
      <c r="DF204" s="842">
        <v>8.0399999999999991</v>
      </c>
      <c r="DG204" s="117">
        <v>8.3000000000000007</v>
      </c>
      <c r="DH204" s="838">
        <f t="shared" si="215"/>
        <v>24.900000000000002</v>
      </c>
      <c r="DI204" s="338">
        <f t="shared" si="216"/>
        <v>-0.13698630136986312</v>
      </c>
      <c r="DJ204" s="1158">
        <f t="shared" si="211"/>
        <v>0.50299401197604787</v>
      </c>
      <c r="DK204" s="1342">
        <f t="shared" si="212"/>
        <v>6.8687669242454268</v>
      </c>
      <c r="DL204" s="1292">
        <f t="shared" si="222"/>
        <v>0.49919999999999998</v>
      </c>
      <c r="DM204" s="1347"/>
      <c r="DN204" s="1350">
        <f t="shared" si="218"/>
        <v>49.930651872399444</v>
      </c>
      <c r="DO204" s="117">
        <v>7.9</v>
      </c>
      <c r="DP204" s="1150">
        <f t="shared" ref="DP204:DP215" si="226">(DG204-DO204)/DG204</f>
        <v>4.8192771084337387E-2</v>
      </c>
      <c r="DQ204" s="133"/>
      <c r="DR204" s="134"/>
      <c r="DS204" s="770"/>
      <c r="DT204" s="137">
        <v>4496</v>
      </c>
      <c r="DU204" s="343">
        <v>7.65</v>
      </c>
      <c r="DV204" s="123">
        <v>8.0399999999999991</v>
      </c>
      <c r="DW204" s="127">
        <v>3710</v>
      </c>
      <c r="DX204" s="117">
        <v>7.9</v>
      </c>
      <c r="DY204" s="135">
        <v>24</v>
      </c>
      <c r="DZ204" s="671">
        <v>22</v>
      </c>
      <c r="EA204" s="632">
        <v>0.4</v>
      </c>
      <c r="EB204" s="665">
        <v>0.92</v>
      </c>
      <c r="EC204" s="1483"/>
      <c r="ED204" s="141">
        <v>5.6</v>
      </c>
      <c r="EE204" s="667">
        <v>6.5</v>
      </c>
      <c r="EF204" s="139">
        <v>7.0000000000000007E-2</v>
      </c>
      <c r="EG204" s="665">
        <v>0.03</v>
      </c>
      <c r="EH204" s="194">
        <v>1</v>
      </c>
      <c r="EI204" s="1118">
        <v>665.7</v>
      </c>
      <c r="EJ204" s="1118">
        <v>200</v>
      </c>
      <c r="EK204" s="142">
        <v>2</v>
      </c>
      <c r="EL204" s="353">
        <f t="shared" si="195"/>
        <v>11.38834507628294</v>
      </c>
      <c r="EM204" s="354">
        <f t="shared" si="213"/>
        <v>0.76696165191740406</v>
      </c>
      <c r="EN204" s="354">
        <f t="shared" si="188"/>
        <v>0.83333333333333337</v>
      </c>
      <c r="EO204" s="355">
        <f t="shared" si="173"/>
        <v>0.97122302158273377</v>
      </c>
      <c r="EP204" s="339">
        <f t="shared" si="214"/>
        <v>0.84986595174262736</v>
      </c>
      <c r="EQ204" s="959"/>
    </row>
    <row r="205" spans="1:147" s="221" customFormat="1" ht="15" customHeight="1" x14ac:dyDescent="0.15">
      <c r="A205" s="105">
        <v>44029</v>
      </c>
      <c r="B205" s="335">
        <f>企业!B509</f>
        <v>3800</v>
      </c>
      <c r="C205" s="868">
        <v>7.76</v>
      </c>
      <c r="D205" s="652">
        <v>81</v>
      </c>
      <c r="E205" s="353">
        <v>14.8</v>
      </c>
      <c r="F205" s="928">
        <v>22</v>
      </c>
      <c r="G205" s="653"/>
      <c r="H205" s="192"/>
      <c r="I205" s="111"/>
      <c r="J205" s="144"/>
      <c r="K205" s="625"/>
      <c r="L205" s="328"/>
      <c r="M205" s="831"/>
      <c r="N205" s="826"/>
      <c r="O205" s="191"/>
      <c r="P205" s="392"/>
      <c r="Q205" s="191"/>
      <c r="R205" s="683">
        <v>4.76</v>
      </c>
      <c r="S205" s="339">
        <f t="shared" si="185"/>
        <v>0.73230769230769233</v>
      </c>
      <c r="T205" s="335">
        <v>3800</v>
      </c>
      <c r="U205" s="111">
        <v>7.84</v>
      </c>
      <c r="V205" s="112">
        <v>4510</v>
      </c>
      <c r="W205" s="115">
        <v>29.6</v>
      </c>
      <c r="X205" s="109">
        <v>142</v>
      </c>
      <c r="Y205" s="809">
        <v>30.5</v>
      </c>
      <c r="Z205" s="1238">
        <v>10.199999999999999</v>
      </c>
      <c r="AA205" s="116">
        <v>41.4</v>
      </c>
      <c r="AB205" s="117">
        <v>0.2</v>
      </c>
      <c r="AC205" s="109">
        <v>26</v>
      </c>
      <c r="AD205" s="118"/>
      <c r="AE205" s="191">
        <v>64</v>
      </c>
      <c r="AF205" s="801">
        <v>3.75</v>
      </c>
      <c r="AG205" s="344">
        <f t="shared" si="197"/>
        <v>0.57692307692307687</v>
      </c>
      <c r="AH205" s="344">
        <f t="shared" si="175"/>
        <v>0.25333333333333335</v>
      </c>
      <c r="AI205" s="741">
        <f t="shared" si="176"/>
        <v>7.1946666666666673E-2</v>
      </c>
      <c r="AJ205" s="1140"/>
      <c r="AK205" s="138"/>
      <c r="AL205" s="122"/>
      <c r="AM205" s="122"/>
      <c r="AN205" s="219"/>
      <c r="AO205" s="353">
        <f t="shared" si="164"/>
        <v>3.7663157894736843</v>
      </c>
      <c r="AP205" s="138">
        <v>8.09</v>
      </c>
      <c r="AQ205" s="121">
        <v>14.7</v>
      </c>
      <c r="AR205" s="353">
        <f t="shared" si="177"/>
        <v>0.98684210526315785</v>
      </c>
      <c r="AS205" s="776">
        <v>4.5</v>
      </c>
      <c r="AT205" s="353">
        <f t="shared" si="178"/>
        <v>1.9736842105263157</v>
      </c>
      <c r="AU205" s="117">
        <v>30.2</v>
      </c>
      <c r="AV205" s="111">
        <v>7.96</v>
      </c>
      <c r="AW205" s="118"/>
      <c r="AX205" s="118"/>
      <c r="AY205" s="340"/>
      <c r="AZ205" s="124">
        <v>0.37</v>
      </c>
      <c r="BA205" s="608"/>
      <c r="BB205" s="360">
        <f t="shared" si="179"/>
        <v>0.74013157894736847</v>
      </c>
      <c r="BC205" s="1516"/>
      <c r="BD205" s="1529">
        <v>4474</v>
      </c>
      <c r="BE205" s="1530">
        <f t="shared" si="172"/>
        <v>627.53736842105263</v>
      </c>
      <c r="BF205" s="1538">
        <f t="shared" si="223"/>
        <v>15.157907449783881</v>
      </c>
      <c r="BG205" s="1524">
        <v>2.7</v>
      </c>
      <c r="BH205" s="653">
        <f t="shared" si="180"/>
        <v>1.2335526315789473</v>
      </c>
      <c r="BI205" s="353">
        <f t="shared" si="181"/>
        <v>0.83289473684210524</v>
      </c>
      <c r="BJ205" s="123">
        <v>8.06</v>
      </c>
      <c r="BK205" s="118">
        <v>3930</v>
      </c>
      <c r="BL205" s="117">
        <v>20</v>
      </c>
      <c r="BM205" s="348">
        <f t="shared" si="224"/>
        <v>60</v>
      </c>
      <c r="BN205" s="117">
        <v>3.3</v>
      </c>
      <c r="BO205" s="117">
        <v>0.3</v>
      </c>
      <c r="BP205" s="117">
        <v>2.7</v>
      </c>
      <c r="BQ205" s="1220"/>
      <c r="BR205" s="131"/>
      <c r="BS205" s="131"/>
      <c r="BT205" s="131">
        <v>6</v>
      </c>
      <c r="BU205" s="132">
        <v>16</v>
      </c>
      <c r="BV205" s="364">
        <f t="shared" si="219"/>
        <v>9.5334210526315779</v>
      </c>
      <c r="BW205" s="343">
        <f t="shared" si="187"/>
        <v>1.4894967841665057E-2</v>
      </c>
      <c r="BX205" s="340">
        <f t="shared" si="162"/>
        <v>1.4894967841665057E-2</v>
      </c>
      <c r="BY205" s="340">
        <f t="shared" si="217"/>
        <v>0.92028985507246375</v>
      </c>
      <c r="BZ205" s="1145">
        <f t="shared" si="205"/>
        <v>0.32432432432432434</v>
      </c>
      <c r="CA205" s="133">
        <v>5040</v>
      </c>
      <c r="CB205" s="191"/>
      <c r="CC205" s="193"/>
      <c r="CD205" s="353">
        <f t="shared" si="199"/>
        <v>0.69973684210526321</v>
      </c>
      <c r="CE205" s="108"/>
      <c r="CF205" s="364"/>
      <c r="CG205" s="134">
        <v>2906</v>
      </c>
      <c r="CH205" s="346">
        <f t="shared" si="220"/>
        <v>76.473684210526315</v>
      </c>
      <c r="CI205" s="117">
        <v>6</v>
      </c>
      <c r="CJ205" s="348">
        <f t="shared" si="200"/>
        <v>1.5789473684210527</v>
      </c>
      <c r="CK205" s="123">
        <v>7.48</v>
      </c>
      <c r="CL205" s="117">
        <v>16.7</v>
      </c>
      <c r="CM205" s="109">
        <v>3</v>
      </c>
      <c r="CN205" s="109">
        <v>1.27</v>
      </c>
      <c r="CO205" s="109">
        <v>8</v>
      </c>
      <c r="CP205" s="131">
        <f t="shared" si="225"/>
        <v>345.62</v>
      </c>
      <c r="CQ205" s="1145">
        <f t="shared" si="206"/>
        <v>0.16500000000000004</v>
      </c>
      <c r="CR205" s="1372">
        <f t="shared" si="221"/>
        <v>3800</v>
      </c>
      <c r="CS205" s="353">
        <f t="shared" si="201"/>
        <v>5.3305263157894736</v>
      </c>
      <c r="CT205" s="135">
        <v>26</v>
      </c>
      <c r="CU205" s="135"/>
      <c r="CV205" s="340">
        <f t="shared" si="182"/>
        <v>0.32500000000000001</v>
      </c>
      <c r="CW205" s="135">
        <v>180</v>
      </c>
      <c r="CX205" s="348">
        <f t="shared" si="183"/>
        <v>6.9230769230769234</v>
      </c>
      <c r="CY205" s="334">
        <f t="shared" si="203"/>
        <v>164.21052631578945</v>
      </c>
      <c r="CZ205" s="123">
        <v>7.9</v>
      </c>
      <c r="DA205" s="117">
        <v>7.7</v>
      </c>
      <c r="DB205" s="340">
        <f t="shared" si="207"/>
        <v>0.53892215568862278</v>
      </c>
      <c r="DC205" s="109"/>
      <c r="DD205" s="610">
        <f t="shared" si="208"/>
        <v>5.737614476442678</v>
      </c>
      <c r="DE205" s="353">
        <f t="shared" si="202"/>
        <v>7.8947368421052628</v>
      </c>
      <c r="DF205" s="842">
        <v>7.97</v>
      </c>
      <c r="DG205" s="117">
        <v>5.9</v>
      </c>
      <c r="DH205" s="838">
        <f t="shared" si="215"/>
        <v>17.700000000000003</v>
      </c>
      <c r="DI205" s="338">
        <f t="shared" si="216"/>
        <v>0.23376623376623373</v>
      </c>
      <c r="DJ205" s="1158">
        <f t="shared" si="211"/>
        <v>0.6467065868263473</v>
      </c>
      <c r="DK205" s="1342">
        <f t="shared" si="212"/>
        <v>5.0682261208576991</v>
      </c>
      <c r="DL205" s="1292">
        <f t="shared" si="222"/>
        <v>0.49919999999999998</v>
      </c>
      <c r="DM205" s="1347"/>
      <c r="DN205" s="1350">
        <f t="shared" si="218"/>
        <v>47.368421052631575</v>
      </c>
      <c r="DO205" s="117">
        <v>5.3</v>
      </c>
      <c r="DP205" s="1150">
        <f t="shared" si="226"/>
        <v>0.10169491525423738</v>
      </c>
      <c r="DQ205" s="133"/>
      <c r="DR205" s="134"/>
      <c r="DS205" s="770"/>
      <c r="DT205" s="137">
        <v>4662</v>
      </c>
      <c r="DU205" s="343">
        <v>7.67</v>
      </c>
      <c r="DV205" s="123">
        <v>8.0299999999999994</v>
      </c>
      <c r="DW205" s="127">
        <v>3670</v>
      </c>
      <c r="DX205" s="117">
        <v>5.3</v>
      </c>
      <c r="DY205" s="135">
        <v>16.3</v>
      </c>
      <c r="DZ205" s="671">
        <v>17</v>
      </c>
      <c r="EA205" s="632">
        <v>0.4</v>
      </c>
      <c r="EB205" s="665">
        <v>0.3</v>
      </c>
      <c r="EC205" s="1483">
        <v>6</v>
      </c>
      <c r="ED205" s="141">
        <v>6.6</v>
      </c>
      <c r="EE205" s="667">
        <v>7.1</v>
      </c>
      <c r="EF205" s="139">
        <v>7.0000000000000007E-2</v>
      </c>
      <c r="EG205" s="665">
        <v>0.02</v>
      </c>
      <c r="EH205" s="194">
        <v>2</v>
      </c>
      <c r="EI205" s="1118"/>
      <c r="EJ205" s="1118"/>
      <c r="EK205" s="142">
        <v>2</v>
      </c>
      <c r="EL205" s="353">
        <f t="shared" si="195"/>
        <v>10.805010526315789</v>
      </c>
      <c r="EM205" s="354">
        <f t="shared" si="213"/>
        <v>0.82094594594594594</v>
      </c>
      <c r="EN205" s="354">
        <f t="shared" si="188"/>
        <v>0.88521126760563384</v>
      </c>
      <c r="EO205" s="355">
        <f t="shared" si="173"/>
        <v>0.9868852459016394</v>
      </c>
      <c r="EP205" s="339">
        <f t="shared" si="214"/>
        <v>0.84057971014492749</v>
      </c>
      <c r="EQ205" s="959"/>
    </row>
    <row r="206" spans="1:147" s="221" customFormat="1" ht="15" customHeight="1" x14ac:dyDescent="0.15">
      <c r="A206" s="105">
        <v>44030</v>
      </c>
      <c r="B206" s="335">
        <f>企业!B510</f>
        <v>3717</v>
      </c>
      <c r="C206" s="868">
        <v>7.98</v>
      </c>
      <c r="D206" s="652">
        <v>77</v>
      </c>
      <c r="E206" s="353">
        <v>12.5</v>
      </c>
      <c r="F206" s="928">
        <v>23</v>
      </c>
      <c r="G206" s="653"/>
      <c r="H206" s="192"/>
      <c r="I206" s="111"/>
      <c r="J206" s="144"/>
      <c r="K206" s="625"/>
      <c r="L206" s="328"/>
      <c r="M206" s="831"/>
      <c r="N206" s="826"/>
      <c r="O206" s="191"/>
      <c r="P206" s="392"/>
      <c r="Q206" s="191"/>
      <c r="R206" s="683">
        <v>4.71</v>
      </c>
      <c r="S206" s="339">
        <f t="shared" si="185"/>
        <v>0.72461538461538466</v>
      </c>
      <c r="T206" s="335">
        <v>3717</v>
      </c>
      <c r="U206" s="111">
        <v>8.14</v>
      </c>
      <c r="V206" s="112">
        <v>4050</v>
      </c>
      <c r="W206" s="115">
        <v>30.7</v>
      </c>
      <c r="X206" s="109">
        <v>133</v>
      </c>
      <c r="Y206" s="809">
        <v>13.1</v>
      </c>
      <c r="Z206" s="1238"/>
      <c r="AA206" s="116">
        <v>36.9</v>
      </c>
      <c r="AB206" s="117">
        <v>0.4</v>
      </c>
      <c r="AC206" s="109">
        <v>25</v>
      </c>
      <c r="AD206" s="118">
        <v>581.20000000000005</v>
      </c>
      <c r="AE206" s="191">
        <v>64</v>
      </c>
      <c r="AF206" s="801">
        <v>3.85</v>
      </c>
      <c r="AG206" s="344">
        <f t="shared" si="197"/>
        <v>0.59230769230769231</v>
      </c>
      <c r="AH206" s="344">
        <f t="shared" si="175"/>
        <v>0.24779999999999999</v>
      </c>
      <c r="AI206" s="741">
        <f t="shared" si="176"/>
        <v>6.5914799999999996E-2</v>
      </c>
      <c r="AJ206" s="1140"/>
      <c r="AK206" s="138"/>
      <c r="AL206" s="122"/>
      <c r="AM206" s="122"/>
      <c r="AN206" s="219"/>
      <c r="AO206" s="353">
        <f t="shared" si="164"/>
        <v>3.8504170029593761</v>
      </c>
      <c r="AP206" s="138">
        <v>8</v>
      </c>
      <c r="AQ206" s="121">
        <v>18.899999999999999</v>
      </c>
      <c r="AR206" s="353">
        <f t="shared" si="177"/>
        <v>1.0088781275221954</v>
      </c>
      <c r="AS206" s="776"/>
      <c r="AT206" s="353">
        <f t="shared" si="178"/>
        <v>2.0177562550443908</v>
      </c>
      <c r="AU206" s="117">
        <v>30.6</v>
      </c>
      <c r="AV206" s="111">
        <v>7.7</v>
      </c>
      <c r="AW206" s="118"/>
      <c r="AX206" s="118"/>
      <c r="AY206" s="340"/>
      <c r="AZ206" s="124">
        <v>0.32</v>
      </c>
      <c r="BA206" s="608"/>
      <c r="BB206" s="360">
        <f t="shared" si="179"/>
        <v>0.7566585956416465</v>
      </c>
      <c r="BC206" s="1516"/>
      <c r="BD206" s="1529">
        <v>3292</v>
      </c>
      <c r="BE206" s="1530">
        <f t="shared" si="172"/>
        <v>472.05703524347592</v>
      </c>
      <c r="BF206" s="1538">
        <f t="shared" si="223"/>
        <v>12.792873583834036</v>
      </c>
      <c r="BG206" s="1524"/>
      <c r="BH206" s="653">
        <f t="shared" si="180"/>
        <v>1.2610976594027441</v>
      </c>
      <c r="BI206" s="353">
        <f t="shared" si="181"/>
        <v>0.85149313962873285</v>
      </c>
      <c r="BJ206" s="123">
        <v>8.02</v>
      </c>
      <c r="BK206" s="118">
        <v>3980</v>
      </c>
      <c r="BL206" s="117">
        <v>22.6</v>
      </c>
      <c r="BM206" s="348">
        <f t="shared" si="224"/>
        <v>67.800000000000011</v>
      </c>
      <c r="BN206" s="117">
        <v>4.5999999999999996</v>
      </c>
      <c r="BO206" s="117">
        <v>0.3</v>
      </c>
      <c r="BP206" s="117"/>
      <c r="BQ206" s="1220"/>
      <c r="BR206" s="131"/>
      <c r="BS206" s="131"/>
      <c r="BT206" s="131">
        <v>4</v>
      </c>
      <c r="BU206" s="132">
        <v>16</v>
      </c>
      <c r="BV206" s="364">
        <f t="shared" si="219"/>
        <v>9.7463007801990855</v>
      </c>
      <c r="BW206" s="343">
        <f t="shared" si="187"/>
        <v>1.3646203108178982E-2</v>
      </c>
      <c r="BX206" s="340">
        <f t="shared" si="162"/>
        <v>1.3646203108178982E-2</v>
      </c>
      <c r="BY206" s="340">
        <f t="shared" si="217"/>
        <v>0.87533875338753386</v>
      </c>
      <c r="BZ206" s="1145">
        <f t="shared" si="205"/>
        <v>0.26384364820846895</v>
      </c>
      <c r="CA206" s="133">
        <v>5040</v>
      </c>
      <c r="CB206" s="191"/>
      <c r="CC206" s="193"/>
      <c r="CD206" s="353">
        <f t="shared" si="199"/>
        <v>0.71536185095507132</v>
      </c>
      <c r="CE206" s="108"/>
      <c r="CF206" s="364"/>
      <c r="CG206" s="134">
        <v>2906</v>
      </c>
      <c r="CH206" s="346">
        <f t="shared" si="220"/>
        <v>78.181329028786649</v>
      </c>
      <c r="CI206" s="117">
        <v>6</v>
      </c>
      <c r="CJ206" s="348">
        <f t="shared" si="200"/>
        <v>1.6142050040355125</v>
      </c>
      <c r="CK206" s="123">
        <v>7.51</v>
      </c>
      <c r="CL206" s="117">
        <v>18.2</v>
      </c>
      <c r="CM206" s="109">
        <v>2</v>
      </c>
      <c r="CN206" s="109">
        <v>1.2</v>
      </c>
      <c r="CO206" s="109">
        <v>8</v>
      </c>
      <c r="CP206" s="131">
        <f t="shared" si="225"/>
        <v>353.09839999999997</v>
      </c>
      <c r="CQ206" s="1145">
        <f t="shared" si="206"/>
        <v>0.19469026548672574</v>
      </c>
      <c r="CR206" s="1372">
        <f t="shared" si="221"/>
        <v>3717</v>
      </c>
      <c r="CS206" s="353">
        <f t="shared" si="201"/>
        <v>5.4495560936238903</v>
      </c>
      <c r="CT206" s="135">
        <v>26</v>
      </c>
      <c r="CU206" s="135"/>
      <c r="CV206" s="340">
        <f t="shared" si="182"/>
        <v>0.32500000000000001</v>
      </c>
      <c r="CW206" s="135">
        <v>180</v>
      </c>
      <c r="CX206" s="348">
        <f t="shared" si="183"/>
        <v>6.9230769230769234</v>
      </c>
      <c r="CY206" s="334">
        <f t="shared" si="203"/>
        <v>167.87732041969329</v>
      </c>
      <c r="CZ206" s="123">
        <v>7.87</v>
      </c>
      <c r="DA206" s="117">
        <v>9.3000000000000007</v>
      </c>
      <c r="DB206" s="340">
        <f t="shared" si="207"/>
        <v>0.48901098901098894</v>
      </c>
      <c r="DC206" s="109"/>
      <c r="DD206" s="610">
        <f t="shared" si="208"/>
        <v>5.9316415949294505</v>
      </c>
      <c r="DE206" s="353">
        <f t="shared" si="202"/>
        <v>8.0710250201775633</v>
      </c>
      <c r="DF206" s="842">
        <v>7.9</v>
      </c>
      <c r="DG206" s="117">
        <v>7.4</v>
      </c>
      <c r="DH206" s="838">
        <f t="shared" si="215"/>
        <v>22.200000000000003</v>
      </c>
      <c r="DI206" s="338">
        <f t="shared" si="216"/>
        <v>0.20430107526881724</v>
      </c>
      <c r="DJ206" s="1158">
        <f t="shared" si="211"/>
        <v>0.5934065934065933</v>
      </c>
      <c r="DK206" s="1342">
        <f t="shared" si="212"/>
        <v>5.1813987783855957</v>
      </c>
      <c r="DL206" s="1292">
        <f t="shared" si="222"/>
        <v>0.49919999999999998</v>
      </c>
      <c r="DM206" s="1347"/>
      <c r="DN206" s="1350">
        <f t="shared" si="218"/>
        <v>48.426150121065376</v>
      </c>
      <c r="DO206" s="117">
        <v>6.8</v>
      </c>
      <c r="DP206" s="1150">
        <f t="shared" si="226"/>
        <v>8.1081081081081155E-2</v>
      </c>
      <c r="DQ206" s="133"/>
      <c r="DR206" s="134"/>
      <c r="DS206" s="770"/>
      <c r="DT206" s="137">
        <v>4474</v>
      </c>
      <c r="DU206" s="343">
        <v>7.61</v>
      </c>
      <c r="DV206" s="123">
        <v>8.0299999999999994</v>
      </c>
      <c r="DW206" s="127">
        <v>3730</v>
      </c>
      <c r="DX206" s="117">
        <v>6.8</v>
      </c>
      <c r="DY206" s="135">
        <v>24</v>
      </c>
      <c r="DZ206" s="671">
        <v>14</v>
      </c>
      <c r="EA206" s="632">
        <v>0.3</v>
      </c>
      <c r="EB206" s="665">
        <v>0.2</v>
      </c>
      <c r="EC206" s="1483"/>
      <c r="ED206" s="141">
        <v>5.9</v>
      </c>
      <c r="EE206" s="667">
        <v>7</v>
      </c>
      <c r="EF206" s="139">
        <v>0.04</v>
      </c>
      <c r="EG206" s="665">
        <v>0.02</v>
      </c>
      <c r="EH206" s="194">
        <v>1</v>
      </c>
      <c r="EI206" s="1118"/>
      <c r="EJ206" s="1118"/>
      <c r="EK206" s="142">
        <v>2</v>
      </c>
      <c r="EL206" s="353">
        <f t="shared" si="195"/>
        <v>11.04582017756255</v>
      </c>
      <c r="EM206" s="354">
        <f t="shared" si="213"/>
        <v>0.77850162866449513</v>
      </c>
      <c r="EN206" s="354">
        <f t="shared" si="188"/>
        <v>0.81954887218045114</v>
      </c>
      <c r="EO206" s="355">
        <f t="shared" si="173"/>
        <v>0.97709923664122134</v>
      </c>
      <c r="EP206" s="339">
        <f t="shared" si="214"/>
        <v>0.84010840108401086</v>
      </c>
      <c r="EQ206" s="959"/>
    </row>
    <row r="207" spans="1:147" s="229" customFormat="1" ht="15" customHeight="1" x14ac:dyDescent="0.15">
      <c r="A207" s="146">
        <v>44031</v>
      </c>
      <c r="B207" s="147">
        <f>企业!B511</f>
        <v>4058</v>
      </c>
      <c r="C207" s="869">
        <v>8</v>
      </c>
      <c r="D207" s="149">
        <v>83</v>
      </c>
      <c r="E207" s="150">
        <v>13</v>
      </c>
      <c r="F207" s="929">
        <v>27</v>
      </c>
      <c r="G207" s="651"/>
      <c r="H207" s="222"/>
      <c r="I207" s="153"/>
      <c r="J207" s="154"/>
      <c r="K207" s="626"/>
      <c r="L207" s="223"/>
      <c r="M207" s="832"/>
      <c r="N207" s="827"/>
      <c r="O207" s="224"/>
      <c r="P207" s="393"/>
      <c r="Q207" s="224"/>
      <c r="R207" s="684">
        <v>4.7300000000000004</v>
      </c>
      <c r="S207" s="169">
        <f t="shared" si="185"/>
        <v>0.72769230769230775</v>
      </c>
      <c r="T207" s="147">
        <v>4058</v>
      </c>
      <c r="U207" s="153">
        <v>8.06</v>
      </c>
      <c r="V207" s="158">
        <v>4350</v>
      </c>
      <c r="W207" s="159">
        <v>32.200000000000003</v>
      </c>
      <c r="X207" s="151">
        <v>133</v>
      </c>
      <c r="Y207" s="811">
        <v>11.8</v>
      </c>
      <c r="Z207" s="1239"/>
      <c r="AA207" s="160">
        <v>41.3</v>
      </c>
      <c r="AB207" s="161">
        <v>0.4</v>
      </c>
      <c r="AC207" s="151">
        <v>23</v>
      </c>
      <c r="AD207" s="162"/>
      <c r="AE207" s="224">
        <v>64</v>
      </c>
      <c r="AF207" s="802">
        <v>3.9</v>
      </c>
      <c r="AG207" s="327">
        <f t="shared" si="197"/>
        <v>0.6</v>
      </c>
      <c r="AH207" s="327">
        <f t="shared" si="175"/>
        <v>0.27053333333333335</v>
      </c>
      <c r="AI207" s="660">
        <f t="shared" si="176"/>
        <v>7.196186666666668E-2</v>
      </c>
      <c r="AJ207" s="1141"/>
      <c r="AK207" s="148"/>
      <c r="AL207" s="167"/>
      <c r="AM207" s="167"/>
      <c r="AN207" s="225"/>
      <c r="AO207" s="150">
        <f t="shared" si="164"/>
        <v>3.5268605224248399</v>
      </c>
      <c r="AP207" s="148">
        <v>7.93</v>
      </c>
      <c r="AQ207" s="166"/>
      <c r="AR207" s="150">
        <f t="shared" si="177"/>
        <v>0.92410054213898474</v>
      </c>
      <c r="AS207" s="778"/>
      <c r="AT207" s="150">
        <f t="shared" si="178"/>
        <v>1.8482010842779695</v>
      </c>
      <c r="AU207" s="161">
        <v>31.2</v>
      </c>
      <c r="AV207" s="153">
        <v>7.66</v>
      </c>
      <c r="AW207" s="162"/>
      <c r="AX207" s="162"/>
      <c r="AY207" s="170"/>
      <c r="AZ207" s="170">
        <v>0.41</v>
      </c>
      <c r="BA207" s="175"/>
      <c r="BB207" s="172">
        <f t="shared" si="179"/>
        <v>0.6930754066042385</v>
      </c>
      <c r="BC207" s="1517"/>
      <c r="BD207" s="827">
        <v>3474</v>
      </c>
      <c r="BE207" s="1530">
        <f t="shared" si="172"/>
        <v>456.29423361261706</v>
      </c>
      <c r="BF207" s="1538">
        <f t="shared" si="223"/>
        <v>11.048286528150536</v>
      </c>
      <c r="BG207" s="651"/>
      <c r="BH207" s="651">
        <f t="shared" si="180"/>
        <v>1.1551256776737309</v>
      </c>
      <c r="BI207" s="150">
        <f t="shared" si="181"/>
        <v>0.77994085756530307</v>
      </c>
      <c r="BJ207" s="168">
        <v>8</v>
      </c>
      <c r="BK207" s="162">
        <v>4050</v>
      </c>
      <c r="BL207" s="161">
        <v>21.9</v>
      </c>
      <c r="BM207" s="161">
        <f t="shared" si="224"/>
        <v>65.699999999999989</v>
      </c>
      <c r="BN207" s="161">
        <v>4.7</v>
      </c>
      <c r="BO207" s="161">
        <v>0.3</v>
      </c>
      <c r="BP207" s="161"/>
      <c r="BQ207" s="1221"/>
      <c r="BR207" s="174"/>
      <c r="BS207" s="174"/>
      <c r="BT207" s="174">
        <v>4</v>
      </c>
      <c r="BU207" s="175">
        <v>8</v>
      </c>
      <c r="BV207" s="248">
        <f t="shared" si="219"/>
        <v>8.927304090685066</v>
      </c>
      <c r="BW207" s="168">
        <f t="shared" si="187"/>
        <v>1.4898114665856959E-2</v>
      </c>
      <c r="BX207" s="170">
        <f t="shared" si="162"/>
        <v>1.4898114665856959E-2</v>
      </c>
      <c r="BY207" s="170">
        <f t="shared" si="217"/>
        <v>0.8861985472154964</v>
      </c>
      <c r="BZ207" s="1146">
        <f t="shared" si="205"/>
        <v>0.31987577639751563</v>
      </c>
      <c r="CA207" s="177">
        <v>5040</v>
      </c>
      <c r="CB207" s="224"/>
      <c r="CC207" s="226"/>
      <c r="CD207" s="150">
        <f t="shared" si="199"/>
        <v>0.65524889107934947</v>
      </c>
      <c r="CE207" s="150"/>
      <c r="CF207" s="248"/>
      <c r="CG207" s="178">
        <v>2906</v>
      </c>
      <c r="CH207" s="390">
        <f t="shared" si="220"/>
        <v>71.611631345490395</v>
      </c>
      <c r="CI207" s="161">
        <v>6</v>
      </c>
      <c r="CJ207" s="161">
        <f t="shared" si="200"/>
        <v>1.4785608674223756</v>
      </c>
      <c r="CK207" s="168">
        <v>7.43</v>
      </c>
      <c r="CL207" s="161">
        <v>17.899999999999999</v>
      </c>
      <c r="CM207" s="151">
        <v>3</v>
      </c>
      <c r="CN207" s="151">
        <v>1.8</v>
      </c>
      <c r="CO207" s="151">
        <v>8</v>
      </c>
      <c r="CP207" s="131">
        <f t="shared" si="225"/>
        <v>349.35399999999998</v>
      </c>
      <c r="CQ207" s="1146">
        <f t="shared" si="206"/>
        <v>0.18264840182648401</v>
      </c>
      <c r="CR207" s="1372">
        <f t="shared" si="221"/>
        <v>4058</v>
      </c>
      <c r="CS207" s="150">
        <f t="shared" si="201"/>
        <v>4.9916214884179402</v>
      </c>
      <c r="CT207" s="180">
        <v>26</v>
      </c>
      <c r="CU207" s="180"/>
      <c r="CV207" s="170">
        <f t="shared" si="182"/>
        <v>0.32500000000000001</v>
      </c>
      <c r="CW207" s="180">
        <v>180</v>
      </c>
      <c r="CX207" s="161">
        <f t="shared" si="183"/>
        <v>6.9230769230769234</v>
      </c>
      <c r="CY207" s="151">
        <f t="shared" si="203"/>
        <v>153.77033021192705</v>
      </c>
      <c r="CZ207" s="168">
        <v>7.81</v>
      </c>
      <c r="DA207" s="161">
        <v>9.3000000000000007</v>
      </c>
      <c r="DB207" s="170">
        <f t="shared" si="207"/>
        <v>0.48044692737430161</v>
      </c>
      <c r="DC207" s="151"/>
      <c r="DD207" s="181">
        <f t="shared" si="208"/>
        <v>5.6227267153695735</v>
      </c>
      <c r="DE207" s="150">
        <f t="shared" si="202"/>
        <v>7.3928043371118779</v>
      </c>
      <c r="DF207" s="843">
        <v>7.94</v>
      </c>
      <c r="DG207" s="161">
        <v>7.2</v>
      </c>
      <c r="DH207" s="838">
        <f t="shared" si="215"/>
        <v>21.6</v>
      </c>
      <c r="DI207" s="338">
        <f t="shared" si="216"/>
        <v>0.22580645161290325</v>
      </c>
      <c r="DJ207" s="1157">
        <f t="shared" si="211"/>
        <v>0.5977653631284916</v>
      </c>
      <c r="DK207" s="1343">
        <f t="shared" si="212"/>
        <v>4.7903529661036464</v>
      </c>
      <c r="DL207" s="1293">
        <f t="shared" si="222"/>
        <v>0.49919999999999998</v>
      </c>
      <c r="DM207" s="1293"/>
      <c r="DN207" s="178">
        <f t="shared" si="218"/>
        <v>44.356826022671264</v>
      </c>
      <c r="DO207" s="161">
        <v>6.4</v>
      </c>
      <c r="DP207" s="187">
        <f t="shared" si="226"/>
        <v>0.11111111111111108</v>
      </c>
      <c r="DQ207" s="177"/>
      <c r="DR207" s="178"/>
      <c r="DS207" s="756"/>
      <c r="DT207" s="157">
        <v>4452</v>
      </c>
      <c r="DU207" s="168">
        <v>7.64</v>
      </c>
      <c r="DV207" s="168">
        <v>8.0500000000000007</v>
      </c>
      <c r="DW207" s="173">
        <v>3790</v>
      </c>
      <c r="DX207" s="161">
        <v>6.4</v>
      </c>
      <c r="DY207" s="180">
        <v>20</v>
      </c>
      <c r="DZ207" s="698">
        <v>15</v>
      </c>
      <c r="EA207" s="633">
        <v>0.4</v>
      </c>
      <c r="EB207" s="182">
        <v>0.34</v>
      </c>
      <c r="EC207" s="1484"/>
      <c r="ED207" s="184">
        <v>5.9</v>
      </c>
      <c r="EE207" s="184">
        <v>6.5</v>
      </c>
      <c r="EF207" s="182">
        <v>0.04</v>
      </c>
      <c r="EG207" s="182">
        <v>0.03</v>
      </c>
      <c r="EH207" s="228">
        <v>1</v>
      </c>
      <c r="EI207" s="1119"/>
      <c r="EJ207" s="1119"/>
      <c r="EK207" s="185">
        <v>2</v>
      </c>
      <c r="EL207" s="150">
        <f t="shared" si="195"/>
        <v>10.119370724494825</v>
      </c>
      <c r="EM207" s="186">
        <f t="shared" si="213"/>
        <v>0.80124223602484479</v>
      </c>
      <c r="EN207" s="186">
        <f t="shared" si="188"/>
        <v>0.84962406015037595</v>
      </c>
      <c r="EO207" s="187">
        <f t="shared" si="173"/>
        <v>0.96610169491525422</v>
      </c>
      <c r="EP207" s="169">
        <f t="shared" si="214"/>
        <v>0.8571428571428571</v>
      </c>
      <c r="EQ207" s="292"/>
    </row>
    <row r="208" spans="1:147" s="221" customFormat="1" ht="15" customHeight="1" x14ac:dyDescent="0.15">
      <c r="A208" s="105">
        <v>44032</v>
      </c>
      <c r="B208" s="335">
        <f>企业!B512</f>
        <v>4469</v>
      </c>
      <c r="C208" s="868">
        <v>7.74</v>
      </c>
      <c r="D208" s="652">
        <v>101</v>
      </c>
      <c r="E208" s="353">
        <v>13.4</v>
      </c>
      <c r="F208" s="928">
        <v>27</v>
      </c>
      <c r="G208" s="653"/>
      <c r="H208" s="192"/>
      <c r="I208" s="111"/>
      <c r="J208" s="144"/>
      <c r="K208" s="625"/>
      <c r="L208" s="328"/>
      <c r="M208" s="831"/>
      <c r="N208" s="826"/>
      <c r="O208" s="191"/>
      <c r="P208" s="392"/>
      <c r="Q208" s="191"/>
      <c r="R208" s="683">
        <v>4.71</v>
      </c>
      <c r="S208" s="339">
        <f t="shared" si="185"/>
        <v>0.72461538461538466</v>
      </c>
      <c r="T208" s="335">
        <v>4469</v>
      </c>
      <c r="U208" s="111">
        <v>7.92</v>
      </c>
      <c r="V208" s="112">
        <v>4230</v>
      </c>
      <c r="W208" s="115">
        <v>30.9</v>
      </c>
      <c r="X208" s="109">
        <v>127</v>
      </c>
      <c r="Y208" s="809">
        <v>24</v>
      </c>
      <c r="Z208" s="1238"/>
      <c r="AA208" s="116">
        <v>44.3</v>
      </c>
      <c r="AB208" s="117">
        <v>0.4</v>
      </c>
      <c r="AC208" s="109">
        <v>20</v>
      </c>
      <c r="AD208" s="118">
        <v>717</v>
      </c>
      <c r="AE208" s="191">
        <v>32</v>
      </c>
      <c r="AF208" s="801">
        <v>4.1500000000000004</v>
      </c>
      <c r="AG208" s="344">
        <f t="shared" si="197"/>
        <v>0.63846153846153852</v>
      </c>
      <c r="AH208" s="344">
        <f t="shared" si="175"/>
        <v>0.29793333333333333</v>
      </c>
      <c r="AI208" s="741">
        <f t="shared" si="176"/>
        <v>7.5675066666666665E-2</v>
      </c>
      <c r="AJ208" s="1140"/>
      <c r="AK208" s="138"/>
      <c r="AL208" s="122"/>
      <c r="AM208" s="122"/>
      <c r="AN208" s="219"/>
      <c r="AO208" s="353">
        <f t="shared" si="164"/>
        <v>3.2025061535019019</v>
      </c>
      <c r="AP208" s="138">
        <v>8.1999999999999993</v>
      </c>
      <c r="AQ208" s="121"/>
      <c r="AR208" s="353">
        <f t="shared" si="177"/>
        <v>0.83911389572611328</v>
      </c>
      <c r="AS208" s="776"/>
      <c r="AT208" s="353">
        <f t="shared" si="178"/>
        <v>1.6782277914522266</v>
      </c>
      <c r="AU208" s="117">
        <v>30.8</v>
      </c>
      <c r="AV208" s="111">
        <v>7.76</v>
      </c>
      <c r="AW208" s="118"/>
      <c r="AX208" s="118"/>
      <c r="AY208" s="340"/>
      <c r="AZ208" s="124">
        <v>0.34</v>
      </c>
      <c r="BA208" s="608"/>
      <c r="BB208" s="360">
        <f t="shared" si="179"/>
        <v>0.6293354217945849</v>
      </c>
      <c r="BC208" s="1516"/>
      <c r="BD208" s="1529">
        <v>3390</v>
      </c>
      <c r="BE208" s="1530">
        <f t="shared" si="172"/>
        <v>404.3119266055046</v>
      </c>
      <c r="BF208" s="1538">
        <f t="shared" si="223"/>
        <v>9.126680058815003</v>
      </c>
      <c r="BG208" s="1524"/>
      <c r="BH208" s="653">
        <f t="shared" si="180"/>
        <v>1.0488923696576415</v>
      </c>
      <c r="BI208" s="353">
        <f t="shared" si="181"/>
        <v>0.70821212799283961</v>
      </c>
      <c r="BJ208" s="123">
        <v>7.95</v>
      </c>
      <c r="BK208" s="118">
        <v>4080</v>
      </c>
      <c r="BL208" s="117">
        <v>22.6</v>
      </c>
      <c r="BM208" s="348">
        <f t="shared" si="224"/>
        <v>67.800000000000011</v>
      </c>
      <c r="BN208" s="117">
        <v>4.0999999999999996</v>
      </c>
      <c r="BO208" s="117">
        <v>0.5</v>
      </c>
      <c r="BP208" s="117"/>
      <c r="BQ208" s="1220"/>
      <c r="BR208" s="131"/>
      <c r="BS208" s="131"/>
      <c r="BT208" s="131">
        <v>9</v>
      </c>
      <c r="BU208" s="132">
        <v>8</v>
      </c>
      <c r="BV208" s="364">
        <f t="shared" si="219"/>
        <v>8.1062877601253085</v>
      </c>
      <c r="BW208" s="343">
        <f t="shared" si="187"/>
        <v>1.5666850691473208E-2</v>
      </c>
      <c r="BX208" s="340">
        <f t="shared" si="162"/>
        <v>1.5666850691473208E-2</v>
      </c>
      <c r="BY208" s="340">
        <f t="shared" si="217"/>
        <v>0.90744920993227995</v>
      </c>
      <c r="BZ208" s="1145">
        <f t="shared" si="205"/>
        <v>0.26860841423948212</v>
      </c>
      <c r="CA208" s="133">
        <v>5040</v>
      </c>
      <c r="CB208" s="191"/>
      <c r="CC208" s="193"/>
      <c r="CD208" s="353">
        <f t="shared" si="199"/>
        <v>0.59498769299619603</v>
      </c>
      <c r="CE208" s="108"/>
      <c r="CF208" s="364"/>
      <c r="CG208" s="134">
        <v>2906</v>
      </c>
      <c r="CH208" s="346">
        <f t="shared" si="220"/>
        <v>65.025732826135595</v>
      </c>
      <c r="CI208" s="117">
        <v>6</v>
      </c>
      <c r="CJ208" s="348">
        <f t="shared" si="200"/>
        <v>1.3425822331617812</v>
      </c>
      <c r="CK208" s="123">
        <v>7.53</v>
      </c>
      <c r="CL208" s="117">
        <v>18.7</v>
      </c>
      <c r="CM208" s="109">
        <v>4</v>
      </c>
      <c r="CN208" s="109">
        <v>2.77</v>
      </c>
      <c r="CO208" s="109">
        <v>8</v>
      </c>
      <c r="CP208" s="131">
        <f t="shared" si="225"/>
        <v>371.23230000000001</v>
      </c>
      <c r="CQ208" s="1145">
        <f t="shared" si="206"/>
        <v>0.17256637168141598</v>
      </c>
      <c r="CR208" s="1372">
        <f t="shared" si="221"/>
        <v>4469</v>
      </c>
      <c r="CS208" s="353">
        <f t="shared" si="201"/>
        <v>4.532557619154173</v>
      </c>
      <c r="CT208" s="135">
        <v>36</v>
      </c>
      <c r="CU208" s="135"/>
      <c r="CV208" s="340">
        <f t="shared" si="182"/>
        <v>0.45</v>
      </c>
      <c r="CW208" s="135">
        <v>240</v>
      </c>
      <c r="CX208" s="348">
        <f t="shared" si="183"/>
        <v>6.666666666666667</v>
      </c>
      <c r="CY208" s="334">
        <f t="shared" si="203"/>
        <v>193.33184157529647</v>
      </c>
      <c r="CZ208" s="123">
        <v>8.0399999999999991</v>
      </c>
      <c r="DA208" s="117">
        <v>9.8000000000000007</v>
      </c>
      <c r="DB208" s="340">
        <f t="shared" si="207"/>
        <v>0.47593582887700531</v>
      </c>
      <c r="DC208" s="109"/>
      <c r="DD208" s="610">
        <f t="shared" si="208"/>
        <v>6.8310310782028294</v>
      </c>
      <c r="DE208" s="353">
        <f t="shared" si="202"/>
        <v>6.7129111658089062</v>
      </c>
      <c r="DF208" s="842">
        <v>8.36</v>
      </c>
      <c r="DG208" s="117">
        <v>7.1</v>
      </c>
      <c r="DH208" s="838">
        <f t="shared" si="215"/>
        <v>21.299999999999997</v>
      </c>
      <c r="DI208" s="338">
        <f t="shared" si="216"/>
        <v>0.27551020408163274</v>
      </c>
      <c r="DJ208" s="1158">
        <f t="shared" si="211"/>
        <v>0.6203208556149733</v>
      </c>
      <c r="DK208" s="1342">
        <f t="shared" si="212"/>
        <v>5.5555126889453001</v>
      </c>
      <c r="DL208" s="1292">
        <f t="shared" si="222"/>
        <v>0.49919999999999998</v>
      </c>
      <c r="DM208" s="1347"/>
      <c r="DN208" s="1350">
        <f t="shared" si="218"/>
        <v>40.277466994853434</v>
      </c>
      <c r="DO208" s="117">
        <v>6.7</v>
      </c>
      <c r="DP208" s="1150">
        <f t="shared" si="226"/>
        <v>5.6338028169014009E-2</v>
      </c>
      <c r="DQ208" s="133"/>
      <c r="DR208" s="134"/>
      <c r="DS208" s="770"/>
      <c r="DT208" s="137">
        <v>5155</v>
      </c>
      <c r="DU208" s="343">
        <v>8.0399999999999991</v>
      </c>
      <c r="DV208" s="123">
        <v>7.84</v>
      </c>
      <c r="DW208" s="127">
        <v>3760</v>
      </c>
      <c r="DX208" s="117">
        <v>6.7</v>
      </c>
      <c r="DY208" s="135">
        <v>16</v>
      </c>
      <c r="DZ208" s="671">
        <v>22</v>
      </c>
      <c r="EA208" s="632">
        <v>0.4</v>
      </c>
      <c r="EB208" s="665">
        <v>0.01</v>
      </c>
      <c r="EC208" s="1483"/>
      <c r="ED208" s="141">
        <v>5.2</v>
      </c>
      <c r="EE208" s="667">
        <v>6.3</v>
      </c>
      <c r="EF208" s="139">
        <v>0.03</v>
      </c>
      <c r="EG208" s="665">
        <v>0.04</v>
      </c>
      <c r="EH208" s="194">
        <v>2</v>
      </c>
      <c r="EI208" s="1118"/>
      <c r="EJ208" s="1118"/>
      <c r="EK208" s="142">
        <v>2</v>
      </c>
      <c r="EL208" s="353">
        <f t="shared" si="195"/>
        <v>9.1906366524949643</v>
      </c>
      <c r="EM208" s="354">
        <f t="shared" si="213"/>
        <v>0.78317152103559873</v>
      </c>
      <c r="EN208" s="354">
        <f t="shared" si="188"/>
        <v>0.87401574803149606</v>
      </c>
      <c r="EO208" s="355">
        <f t="shared" si="173"/>
        <v>0.98333333333333328</v>
      </c>
      <c r="EP208" s="339">
        <f t="shared" si="214"/>
        <v>0.88261851015801351</v>
      </c>
      <c r="EQ208" s="959"/>
    </row>
    <row r="209" spans="1:147" s="221" customFormat="1" ht="15" customHeight="1" x14ac:dyDescent="0.15">
      <c r="A209" s="105">
        <v>44033</v>
      </c>
      <c r="B209" s="335">
        <f>企业!B513</f>
        <v>3943</v>
      </c>
      <c r="C209" s="868">
        <v>7.91</v>
      </c>
      <c r="D209" s="652">
        <v>88</v>
      </c>
      <c r="E209" s="353">
        <v>13.7</v>
      </c>
      <c r="F209" s="928">
        <v>27</v>
      </c>
      <c r="G209" s="653"/>
      <c r="H209" s="192"/>
      <c r="I209" s="111"/>
      <c r="J209" s="144"/>
      <c r="K209" s="625"/>
      <c r="L209" s="328"/>
      <c r="M209" s="831"/>
      <c r="N209" s="826"/>
      <c r="O209" s="191"/>
      <c r="P209" s="392"/>
      <c r="Q209" s="191"/>
      <c r="R209" s="683">
        <v>4.6900000000000004</v>
      </c>
      <c r="S209" s="339">
        <f t="shared" si="185"/>
        <v>0.72153846153846157</v>
      </c>
      <c r="T209" s="335">
        <v>3943</v>
      </c>
      <c r="U209" s="111">
        <v>8.26</v>
      </c>
      <c r="V209" s="112">
        <v>3530</v>
      </c>
      <c r="W209" s="115">
        <v>28.3</v>
      </c>
      <c r="X209" s="109">
        <v>117</v>
      </c>
      <c r="Y209" s="809">
        <v>13.3</v>
      </c>
      <c r="Z209" s="1238"/>
      <c r="AA209" s="116">
        <v>32.299999999999997</v>
      </c>
      <c r="AB209" s="117">
        <v>0.3</v>
      </c>
      <c r="AC209" s="109">
        <v>22</v>
      </c>
      <c r="AD209" s="118"/>
      <c r="AE209" s="191">
        <v>32</v>
      </c>
      <c r="AF209" s="801">
        <v>4.53</v>
      </c>
      <c r="AG209" s="344">
        <f t="shared" si="197"/>
        <v>0.69692307692307698</v>
      </c>
      <c r="AH209" s="344">
        <f t="shared" si="175"/>
        <v>0.26286666666666669</v>
      </c>
      <c r="AI209" s="741">
        <f t="shared" si="176"/>
        <v>6.1510800000000004E-2</v>
      </c>
      <c r="AJ209" s="1140"/>
      <c r="AK209" s="138"/>
      <c r="AL209" s="122"/>
      <c r="AM209" s="122"/>
      <c r="AN209" s="219"/>
      <c r="AO209" s="353">
        <f t="shared" si="164"/>
        <v>3.6297235607405529</v>
      </c>
      <c r="AP209" s="138">
        <v>8.16</v>
      </c>
      <c r="AQ209" s="121"/>
      <c r="AR209" s="353">
        <f t="shared" si="177"/>
        <v>0.95105249809789505</v>
      </c>
      <c r="AS209" s="776"/>
      <c r="AT209" s="353">
        <f t="shared" si="178"/>
        <v>1.9021049961957901</v>
      </c>
      <c r="AU209" s="117">
        <v>30.8</v>
      </c>
      <c r="AV209" s="111">
        <v>7.73</v>
      </c>
      <c r="AW209" s="118">
        <v>3411</v>
      </c>
      <c r="AX209" s="118"/>
      <c r="AY209" s="340"/>
      <c r="AZ209" s="124">
        <v>0.34</v>
      </c>
      <c r="BA209" s="608">
        <f t="shared" si="189"/>
        <v>99.677513925535038</v>
      </c>
      <c r="BB209" s="360">
        <f t="shared" si="179"/>
        <v>0.71328937357342126</v>
      </c>
      <c r="BC209" s="1516"/>
      <c r="BD209" s="1529">
        <v>2539</v>
      </c>
      <c r="BE209" s="1530">
        <f t="shared" si="172"/>
        <v>343.21252853157495</v>
      </c>
      <c r="BF209" s="1538">
        <f t="shared" si="223"/>
        <v>10.625774877138545</v>
      </c>
      <c r="BG209" s="1524"/>
      <c r="BH209" s="653">
        <f t="shared" si="180"/>
        <v>1.1888156226223687</v>
      </c>
      <c r="BI209" s="353">
        <f t="shared" si="181"/>
        <v>0.80268830839462335</v>
      </c>
      <c r="BJ209" s="123">
        <v>8</v>
      </c>
      <c r="BK209" s="118">
        <v>4130</v>
      </c>
      <c r="BL209" s="117">
        <v>25.5</v>
      </c>
      <c r="BM209" s="348">
        <f t="shared" si="224"/>
        <v>76.5</v>
      </c>
      <c r="BN209" s="117">
        <v>5.3</v>
      </c>
      <c r="BO209" s="117">
        <v>0.4</v>
      </c>
      <c r="BP209" s="117"/>
      <c r="BQ209" s="1220"/>
      <c r="BR209" s="131"/>
      <c r="BS209" s="131"/>
      <c r="BT209" s="131">
        <v>11</v>
      </c>
      <c r="BU209" s="132">
        <v>8</v>
      </c>
      <c r="BV209" s="364">
        <f t="shared" si="219"/>
        <v>9.1876743596246531</v>
      </c>
      <c r="BW209" s="343">
        <f t="shared" si="187"/>
        <v>1.2734452204157119E-2</v>
      </c>
      <c r="BX209" s="340">
        <f t="shared" si="162"/>
        <v>1.2734452204157119E-2</v>
      </c>
      <c r="BY209" s="340">
        <f t="shared" si="217"/>
        <v>0.83591331269349844</v>
      </c>
      <c r="BZ209" s="1145">
        <f t="shared" si="205"/>
        <v>9.8939929328621945E-2</v>
      </c>
      <c r="CA209" s="133">
        <v>5040</v>
      </c>
      <c r="CB209" s="191"/>
      <c r="CC209" s="193"/>
      <c r="CD209" s="353">
        <f t="shared" si="199"/>
        <v>0.67435962465128074</v>
      </c>
      <c r="CE209" s="108"/>
      <c r="CF209" s="364"/>
      <c r="CG209" s="134">
        <v>2906</v>
      </c>
      <c r="CH209" s="346">
        <f t="shared" si="220"/>
        <v>73.700228252599544</v>
      </c>
      <c r="CI209" s="117">
        <v>6</v>
      </c>
      <c r="CJ209" s="348">
        <f t="shared" si="200"/>
        <v>1.521683996956632</v>
      </c>
      <c r="CK209" s="123">
        <v>7.5</v>
      </c>
      <c r="CL209" s="117">
        <v>18.3</v>
      </c>
      <c r="CM209" s="109">
        <v>3</v>
      </c>
      <c r="CN209" s="109">
        <v>2.2000000000000002</v>
      </c>
      <c r="CO209" s="109">
        <v>8</v>
      </c>
      <c r="CP209" s="131">
        <f t="shared" si="225"/>
        <v>413.31279999999992</v>
      </c>
      <c r="CQ209" s="1145">
        <f t="shared" si="206"/>
        <v>0.28235294117647058</v>
      </c>
      <c r="CR209" s="1372">
        <f t="shared" si="221"/>
        <v>3943</v>
      </c>
      <c r="CS209" s="353">
        <f t="shared" si="201"/>
        <v>5.1372051737255893</v>
      </c>
      <c r="CT209" s="135">
        <v>36</v>
      </c>
      <c r="CU209" s="135"/>
      <c r="CV209" s="340">
        <f t="shared" si="182"/>
        <v>0.45</v>
      </c>
      <c r="CW209" s="135">
        <v>240</v>
      </c>
      <c r="CX209" s="348">
        <f t="shared" si="183"/>
        <v>6.666666666666667</v>
      </c>
      <c r="CY209" s="334">
        <f t="shared" si="203"/>
        <v>219.12249556175502</v>
      </c>
      <c r="CZ209" s="123">
        <v>7.88</v>
      </c>
      <c r="DA209" s="117">
        <v>10</v>
      </c>
      <c r="DB209" s="340">
        <f t="shared" si="207"/>
        <v>0.45355191256830601</v>
      </c>
      <c r="DC209" s="109"/>
      <c r="DD209" s="610">
        <f t="shared" si="208"/>
        <v>8.3019813427958997</v>
      </c>
      <c r="DE209" s="353">
        <f t="shared" si="202"/>
        <v>7.6084199847831604</v>
      </c>
      <c r="DF209" s="842">
        <v>8.3000000000000007</v>
      </c>
      <c r="DG209" s="117">
        <v>6.5</v>
      </c>
      <c r="DH209" s="838">
        <f t="shared" si="215"/>
        <v>19.5</v>
      </c>
      <c r="DI209" s="338">
        <f t="shared" si="216"/>
        <v>0.35</v>
      </c>
      <c r="DJ209" s="1158">
        <f t="shared" si="211"/>
        <v>0.64480874316939896</v>
      </c>
      <c r="DK209" s="1342">
        <f t="shared" si="212"/>
        <v>6.1899010045693501</v>
      </c>
      <c r="DL209" s="1292">
        <f t="shared" si="222"/>
        <v>0.49919999999999998</v>
      </c>
      <c r="DM209" s="1347"/>
      <c r="DN209" s="1350">
        <f t="shared" si="218"/>
        <v>45.650519908698961</v>
      </c>
      <c r="DO209" s="117">
        <v>6</v>
      </c>
      <c r="DP209" s="1150">
        <f t="shared" si="226"/>
        <v>7.6923076923076927E-2</v>
      </c>
      <c r="DQ209" s="133"/>
      <c r="DR209" s="134"/>
      <c r="DS209" s="770"/>
      <c r="DT209" s="137">
        <v>5318</v>
      </c>
      <c r="DU209" s="343">
        <v>7.94</v>
      </c>
      <c r="DV209" s="123">
        <v>8.3000000000000007</v>
      </c>
      <c r="DW209" s="127">
        <v>3820</v>
      </c>
      <c r="DX209" s="117">
        <v>6</v>
      </c>
      <c r="DY209" s="135">
        <v>20</v>
      </c>
      <c r="DZ209" s="671">
        <v>27</v>
      </c>
      <c r="EA209" s="632">
        <v>0.4</v>
      </c>
      <c r="EB209" s="665">
        <v>0.01</v>
      </c>
      <c r="EC209" s="1483"/>
      <c r="ED209" s="141">
        <v>4.5999999999999996</v>
      </c>
      <c r="EE209" s="667">
        <v>6.2</v>
      </c>
      <c r="EF209" s="139">
        <v>0.03</v>
      </c>
      <c r="EG209" s="665">
        <v>0.03</v>
      </c>
      <c r="EH209" s="194">
        <v>1</v>
      </c>
      <c r="EI209" s="1118"/>
      <c r="EJ209" s="1118"/>
      <c r="EK209" s="142">
        <v>2</v>
      </c>
      <c r="EL209" s="353">
        <f t="shared" si="195"/>
        <v>10.413901699213799</v>
      </c>
      <c r="EM209" s="354">
        <f t="shared" si="213"/>
        <v>0.78798586572438167</v>
      </c>
      <c r="EN209" s="354">
        <f t="shared" si="188"/>
        <v>0.829059829059829</v>
      </c>
      <c r="EO209" s="355">
        <f t="shared" si="173"/>
        <v>0.96992481203007519</v>
      </c>
      <c r="EP209" s="339">
        <f t="shared" si="214"/>
        <v>0.85758513931888547</v>
      </c>
      <c r="EQ209" s="959"/>
    </row>
    <row r="210" spans="1:147" s="221" customFormat="1" ht="15" customHeight="1" x14ac:dyDescent="0.15">
      <c r="A210" s="105">
        <v>44034</v>
      </c>
      <c r="B210" s="335">
        <f>企业!B514</f>
        <v>4888</v>
      </c>
      <c r="C210" s="868">
        <v>7.84</v>
      </c>
      <c r="D210" s="652">
        <v>85</v>
      </c>
      <c r="E210" s="353">
        <v>13.7</v>
      </c>
      <c r="F210" s="928">
        <v>26</v>
      </c>
      <c r="G210" s="653"/>
      <c r="H210" s="192"/>
      <c r="I210" s="111"/>
      <c r="J210" s="144"/>
      <c r="K210" s="625"/>
      <c r="L210" s="328"/>
      <c r="M210" s="831"/>
      <c r="N210" s="826"/>
      <c r="O210" s="191"/>
      <c r="P210" s="392"/>
      <c r="Q210" s="191"/>
      <c r="R210" s="683">
        <v>4.67</v>
      </c>
      <c r="S210" s="339">
        <f t="shared" si="185"/>
        <v>0.71846153846153848</v>
      </c>
      <c r="T210" s="335">
        <v>4888</v>
      </c>
      <c r="U210" s="111">
        <v>8.17</v>
      </c>
      <c r="V210" s="112">
        <v>3180</v>
      </c>
      <c r="W210" s="115">
        <v>28.4</v>
      </c>
      <c r="X210" s="109">
        <v>116</v>
      </c>
      <c r="Y210" s="809">
        <v>15.6</v>
      </c>
      <c r="Z210" s="1238">
        <v>13.8</v>
      </c>
      <c r="AA210" s="116">
        <v>30.3</v>
      </c>
      <c r="AB210" s="117">
        <v>0.3</v>
      </c>
      <c r="AC210" s="109">
        <v>18</v>
      </c>
      <c r="AD210" s="118"/>
      <c r="AE210" s="191">
        <v>32</v>
      </c>
      <c r="AF210" s="801">
        <v>4.1500000000000004</v>
      </c>
      <c r="AG210" s="344">
        <f t="shared" si="197"/>
        <v>0.63846153846153852</v>
      </c>
      <c r="AH210" s="344">
        <f t="shared" si="175"/>
        <v>0.32586666666666669</v>
      </c>
      <c r="AI210" s="741">
        <f t="shared" si="176"/>
        <v>7.5601066666666675E-2</v>
      </c>
      <c r="AJ210" s="1140"/>
      <c r="AK210" s="138"/>
      <c r="AL210" s="122"/>
      <c r="AM210" s="122"/>
      <c r="AN210" s="219"/>
      <c r="AO210" s="353">
        <f t="shared" si="164"/>
        <v>2.927986906710311</v>
      </c>
      <c r="AP210" s="138">
        <v>8.1199999999999992</v>
      </c>
      <c r="AQ210" s="121"/>
      <c r="AR210" s="353">
        <f t="shared" si="177"/>
        <v>0.76718494271685767</v>
      </c>
      <c r="AS210" s="776">
        <v>6.9</v>
      </c>
      <c r="AT210" s="353">
        <f t="shared" si="178"/>
        <v>1.5343698854337153</v>
      </c>
      <c r="AU210" s="117">
        <v>31</v>
      </c>
      <c r="AV210" s="111">
        <v>7.7</v>
      </c>
      <c r="AW210" s="118"/>
      <c r="AX210" s="118"/>
      <c r="AY210" s="340"/>
      <c r="AZ210" s="124">
        <v>0.26</v>
      </c>
      <c r="BA210" s="608"/>
      <c r="BB210" s="360">
        <f t="shared" si="179"/>
        <v>0.57538870703764322</v>
      </c>
      <c r="BC210" s="1516"/>
      <c r="BD210" s="1529">
        <v>3557</v>
      </c>
      <c r="BE210" s="1530">
        <f t="shared" si="172"/>
        <v>387.86436170212767</v>
      </c>
      <c r="BF210" s="1538">
        <f t="shared" si="223"/>
        <v>12.80080401657187</v>
      </c>
      <c r="BG210" s="1524">
        <v>5.6</v>
      </c>
      <c r="BH210" s="653">
        <f t="shared" si="180"/>
        <v>0.958981178396072</v>
      </c>
      <c r="BI210" s="353">
        <f t="shared" si="181"/>
        <v>0.6475040916530278</v>
      </c>
      <c r="BJ210" s="123">
        <v>7.91</v>
      </c>
      <c r="BK210" s="118">
        <v>4180</v>
      </c>
      <c r="BL210" s="117">
        <v>26</v>
      </c>
      <c r="BM210" s="348">
        <f t="shared" si="224"/>
        <v>78</v>
      </c>
      <c r="BN210" s="117">
        <v>5.4</v>
      </c>
      <c r="BO210" s="117">
        <v>0.3</v>
      </c>
      <c r="BP210" s="117"/>
      <c r="BQ210" s="1220"/>
      <c r="BR210" s="131">
        <v>701.8</v>
      </c>
      <c r="BS210" s="131">
        <v>168.2</v>
      </c>
      <c r="BT210" s="131">
        <v>6</v>
      </c>
      <c r="BU210" s="132">
        <v>8</v>
      </c>
      <c r="BV210" s="364">
        <f t="shared" si="219"/>
        <v>7.4114157119476269</v>
      </c>
      <c r="BW210" s="343">
        <f t="shared" si="187"/>
        <v>1.565153062632843E-2</v>
      </c>
      <c r="BX210" s="340">
        <f t="shared" si="162"/>
        <v>1.565153062632843E-2</v>
      </c>
      <c r="BY210" s="340">
        <f t="shared" si="217"/>
        <v>0.82178217821782173</v>
      </c>
      <c r="BZ210" s="1145">
        <f t="shared" si="205"/>
        <v>8.4507042253521125E-2</v>
      </c>
      <c r="CA210" s="133">
        <v>5040</v>
      </c>
      <c r="CB210" s="191"/>
      <c r="CC210" s="193"/>
      <c r="CD210" s="353">
        <f t="shared" si="199"/>
        <v>0.5439852700490998</v>
      </c>
      <c r="CE210" s="108"/>
      <c r="CF210" s="364"/>
      <c r="CG210" s="134">
        <v>2906</v>
      </c>
      <c r="CH210" s="346">
        <f t="shared" si="220"/>
        <v>59.451718494271688</v>
      </c>
      <c r="CI210" s="117">
        <v>6</v>
      </c>
      <c r="CJ210" s="348">
        <f t="shared" si="200"/>
        <v>1.2274959083469721</v>
      </c>
      <c r="CK210" s="123">
        <v>7.48</v>
      </c>
      <c r="CL210" s="117">
        <v>21.4</v>
      </c>
      <c r="CM210" s="109">
        <v>3</v>
      </c>
      <c r="CN210" s="109">
        <v>2.2000000000000002</v>
      </c>
      <c r="CO210" s="109">
        <v>8</v>
      </c>
      <c r="CP210" s="131">
        <f t="shared" si="225"/>
        <v>378.71840000000003</v>
      </c>
      <c r="CQ210" s="1145">
        <f t="shared" si="206"/>
        <v>0.17692307692307696</v>
      </c>
      <c r="CR210" s="1372">
        <f t="shared" si="221"/>
        <v>4888</v>
      </c>
      <c r="CS210" s="353">
        <f t="shared" si="201"/>
        <v>4.1440261865793779</v>
      </c>
      <c r="CT210" s="135">
        <v>36</v>
      </c>
      <c r="CU210" s="135"/>
      <c r="CV210" s="340">
        <f t="shared" si="182"/>
        <v>0.45</v>
      </c>
      <c r="CW210" s="135">
        <v>240</v>
      </c>
      <c r="CX210" s="348">
        <f t="shared" si="183"/>
        <v>6.666666666666667</v>
      </c>
      <c r="CY210" s="334">
        <f t="shared" si="203"/>
        <v>176.75941080196401</v>
      </c>
      <c r="CZ210" s="123">
        <v>8.02</v>
      </c>
      <c r="DA210" s="117">
        <v>10.5</v>
      </c>
      <c r="DB210" s="340">
        <f t="shared" si="207"/>
        <v>0.50934579439252337</v>
      </c>
      <c r="DC210" s="109"/>
      <c r="DD210" s="610">
        <f t="shared" si="208"/>
        <v>5.099515631006982</v>
      </c>
      <c r="DE210" s="353">
        <f t="shared" si="202"/>
        <v>6.1374795417348613</v>
      </c>
      <c r="DF210" s="842">
        <v>8.3000000000000007</v>
      </c>
      <c r="DG210" s="117">
        <v>6.7</v>
      </c>
      <c r="DH210" s="838">
        <f t="shared" si="215"/>
        <v>20.100000000000001</v>
      </c>
      <c r="DI210" s="338">
        <f t="shared" si="216"/>
        <v>0.36190476190476184</v>
      </c>
      <c r="DJ210" s="1158">
        <f t="shared" si="211"/>
        <v>0.68691588785046731</v>
      </c>
      <c r="DK210" s="1342">
        <f t="shared" si="212"/>
        <v>4.00814990480644</v>
      </c>
      <c r="DL210" s="1292">
        <f t="shared" si="222"/>
        <v>0.49919999999999998</v>
      </c>
      <c r="DM210" s="1347"/>
      <c r="DN210" s="1350">
        <f t="shared" si="218"/>
        <v>36.824877250409166</v>
      </c>
      <c r="DO210" s="117">
        <v>6</v>
      </c>
      <c r="DP210" s="1150">
        <f t="shared" si="226"/>
        <v>0.10447761194029853</v>
      </c>
      <c r="DQ210" s="133"/>
      <c r="DR210" s="134"/>
      <c r="DS210" s="770"/>
      <c r="DT210" s="137">
        <v>5112</v>
      </c>
      <c r="DU210" s="343">
        <v>7.97</v>
      </c>
      <c r="DV210" s="123">
        <v>8.31</v>
      </c>
      <c r="DW210" s="127">
        <v>3850</v>
      </c>
      <c r="DX210" s="117">
        <v>6</v>
      </c>
      <c r="DY210" s="135">
        <v>20</v>
      </c>
      <c r="DZ210" s="671">
        <v>25</v>
      </c>
      <c r="EA210" s="632">
        <v>0.4</v>
      </c>
      <c r="EB210" s="665">
        <v>0.02</v>
      </c>
      <c r="EC210" s="1483">
        <v>3</v>
      </c>
      <c r="ED210" s="141">
        <v>4.7</v>
      </c>
      <c r="EE210" s="667">
        <v>6.3</v>
      </c>
      <c r="EF210" s="139">
        <v>0.03</v>
      </c>
      <c r="EG210" s="665">
        <v>0.02</v>
      </c>
      <c r="EH210" s="194">
        <v>1</v>
      </c>
      <c r="EI210" s="1118">
        <v>497</v>
      </c>
      <c r="EJ210" s="1118">
        <v>146.19999999999999</v>
      </c>
      <c r="EK210" s="142">
        <v>2</v>
      </c>
      <c r="EL210" s="353">
        <f t="shared" si="195"/>
        <v>8.4045970540098196</v>
      </c>
      <c r="EM210" s="354">
        <f t="shared" si="213"/>
        <v>0.78873239436619713</v>
      </c>
      <c r="EN210" s="354">
        <f t="shared" si="188"/>
        <v>0.82758620689655171</v>
      </c>
      <c r="EO210" s="355">
        <f t="shared" si="173"/>
        <v>0.97435897435897434</v>
      </c>
      <c r="EP210" s="339">
        <f t="shared" si="214"/>
        <v>0.84488448844884489</v>
      </c>
      <c r="EQ210" s="959"/>
    </row>
    <row r="211" spans="1:147" s="221" customFormat="1" ht="15" customHeight="1" x14ac:dyDescent="0.15">
      <c r="A211" s="105">
        <v>44035</v>
      </c>
      <c r="B211" s="335">
        <f>企业!B515</f>
        <v>3768</v>
      </c>
      <c r="C211" s="868">
        <v>7.75</v>
      </c>
      <c r="D211" s="652">
        <v>93</v>
      </c>
      <c r="E211" s="353">
        <v>12.2</v>
      </c>
      <c r="F211" s="928">
        <v>27</v>
      </c>
      <c r="G211" s="653"/>
      <c r="H211" s="192"/>
      <c r="I211" s="111"/>
      <c r="J211" s="144"/>
      <c r="K211" s="625"/>
      <c r="L211" s="328"/>
      <c r="M211" s="831"/>
      <c r="N211" s="826"/>
      <c r="O211" s="191"/>
      <c r="P211" s="392"/>
      <c r="Q211" s="191"/>
      <c r="R211" s="683">
        <v>4.67</v>
      </c>
      <c r="S211" s="339">
        <f t="shared" si="185"/>
        <v>0.71846153846153848</v>
      </c>
      <c r="T211" s="335">
        <v>3768</v>
      </c>
      <c r="U211" s="111">
        <v>8.17</v>
      </c>
      <c r="V211" s="112">
        <v>3490</v>
      </c>
      <c r="W211" s="115">
        <v>29.1</v>
      </c>
      <c r="X211" s="109">
        <v>119</v>
      </c>
      <c r="Y211" s="809">
        <v>15.8</v>
      </c>
      <c r="Z211" s="1238"/>
      <c r="AA211" s="116">
        <v>29.6</v>
      </c>
      <c r="AB211" s="117">
        <v>0.2</v>
      </c>
      <c r="AC211" s="109">
        <v>23</v>
      </c>
      <c r="AD211" s="118"/>
      <c r="AE211" s="191">
        <v>64</v>
      </c>
      <c r="AF211" s="801">
        <v>4.22</v>
      </c>
      <c r="AG211" s="344">
        <f t="shared" si="197"/>
        <v>0.64923076923076917</v>
      </c>
      <c r="AH211" s="344">
        <f t="shared" si="175"/>
        <v>0.25119999999999998</v>
      </c>
      <c r="AI211" s="741">
        <f t="shared" si="176"/>
        <v>5.9785600000000001E-2</v>
      </c>
      <c r="AJ211" s="1140"/>
      <c r="AK211" s="138"/>
      <c r="AL211" s="122"/>
      <c r="AM211" s="122"/>
      <c r="AN211" s="219"/>
      <c r="AO211" s="353">
        <f t="shared" si="164"/>
        <v>3.7983014861995752</v>
      </c>
      <c r="AP211" s="138">
        <v>8.17</v>
      </c>
      <c r="AQ211" s="121"/>
      <c r="AR211" s="353">
        <f t="shared" si="177"/>
        <v>0.99522292993630568</v>
      </c>
      <c r="AS211" s="776"/>
      <c r="AT211" s="353">
        <f t="shared" si="178"/>
        <v>1.9904458598726114</v>
      </c>
      <c r="AU211" s="117">
        <v>31.5</v>
      </c>
      <c r="AV211" s="111">
        <v>7.73</v>
      </c>
      <c r="AW211" s="118"/>
      <c r="AX211" s="118"/>
      <c r="AY211" s="340"/>
      <c r="AZ211" s="124">
        <v>0.26</v>
      </c>
      <c r="BA211" s="608"/>
      <c r="BB211" s="360">
        <f t="shared" si="179"/>
        <v>0.74641719745222934</v>
      </c>
      <c r="BC211" s="1516"/>
      <c r="BD211" s="1529">
        <v>2655</v>
      </c>
      <c r="BE211" s="1530">
        <f t="shared" si="172"/>
        <v>375.56130573248407</v>
      </c>
      <c r="BF211" s="1538">
        <f t="shared" si="223"/>
        <v>12.687881950421758</v>
      </c>
      <c r="BG211" s="1524"/>
      <c r="BH211" s="653">
        <f t="shared" si="180"/>
        <v>1.2440286624203822</v>
      </c>
      <c r="BI211" s="353">
        <f t="shared" si="181"/>
        <v>0.83996815286624205</v>
      </c>
      <c r="BJ211" s="123">
        <v>7.95</v>
      </c>
      <c r="BK211" s="118">
        <v>4200</v>
      </c>
      <c r="BL211" s="117">
        <v>25.6</v>
      </c>
      <c r="BM211" s="348">
        <f t="shared" si="224"/>
        <v>76.800000000000011</v>
      </c>
      <c r="BN211" s="117">
        <v>7</v>
      </c>
      <c r="BO211" s="117">
        <v>0.3</v>
      </c>
      <c r="BP211" s="117"/>
      <c r="BQ211" s="1220"/>
      <c r="BR211" s="131"/>
      <c r="BS211" s="131"/>
      <c r="BT211" s="131">
        <v>7</v>
      </c>
      <c r="BU211" s="132">
        <v>16</v>
      </c>
      <c r="BV211" s="364">
        <f t="shared" si="219"/>
        <v>9.6143842887473454</v>
      </c>
      <c r="BW211" s="343">
        <f t="shared" si="187"/>
        <v>1.2377287658376349E-2</v>
      </c>
      <c r="BX211" s="340">
        <f t="shared" si="162"/>
        <v>1.2377287658376349E-2</v>
      </c>
      <c r="BY211" s="340">
        <f t="shared" si="217"/>
        <v>0.76351351351351349</v>
      </c>
      <c r="BZ211" s="1145">
        <f t="shared" si="205"/>
        <v>0.1202749140893471</v>
      </c>
      <c r="CA211" s="133">
        <v>5040</v>
      </c>
      <c r="CB211" s="191"/>
      <c r="CC211" s="193"/>
      <c r="CD211" s="353">
        <f t="shared" si="199"/>
        <v>0.70567940552016983</v>
      </c>
      <c r="CE211" s="108"/>
      <c r="CF211" s="364"/>
      <c r="CG211" s="134">
        <v>2906</v>
      </c>
      <c r="CH211" s="346">
        <f t="shared" si="220"/>
        <v>77.12314225053079</v>
      </c>
      <c r="CI211" s="117">
        <v>6</v>
      </c>
      <c r="CJ211" s="348">
        <f t="shared" si="200"/>
        <v>1.5923566878980893</v>
      </c>
      <c r="CK211" s="123">
        <v>7.61</v>
      </c>
      <c r="CL211" s="117">
        <v>22.8</v>
      </c>
      <c r="CM211" s="109">
        <v>3</v>
      </c>
      <c r="CN211" s="109">
        <v>1.5</v>
      </c>
      <c r="CO211" s="109">
        <v>8</v>
      </c>
      <c r="CP211" s="131">
        <f t="shared" si="225"/>
        <v>343.32319999999999</v>
      </c>
      <c r="CQ211" s="1145">
        <f t="shared" si="206"/>
        <v>0.109375</v>
      </c>
      <c r="CR211" s="1372">
        <f t="shared" si="221"/>
        <v>3768</v>
      </c>
      <c r="CS211" s="353">
        <f t="shared" si="201"/>
        <v>5.3757961783439487</v>
      </c>
      <c r="CT211" s="135">
        <v>36</v>
      </c>
      <c r="CU211" s="135"/>
      <c r="CV211" s="340">
        <f t="shared" si="182"/>
        <v>0.45</v>
      </c>
      <c r="CW211" s="135">
        <v>240</v>
      </c>
      <c r="CX211" s="348">
        <f t="shared" si="183"/>
        <v>6.666666666666667</v>
      </c>
      <c r="CY211" s="334">
        <f t="shared" si="203"/>
        <v>229.29936305732485</v>
      </c>
      <c r="CZ211" s="123">
        <v>7.95</v>
      </c>
      <c r="DA211" s="117">
        <v>10.5</v>
      </c>
      <c r="DB211" s="340">
        <f t="shared" si="207"/>
        <v>0.53947368421052633</v>
      </c>
      <c r="DC211" s="109"/>
      <c r="DD211" s="610">
        <f t="shared" si="208"/>
        <v>5.8623347920776405</v>
      </c>
      <c r="DE211" s="353">
        <f t="shared" si="202"/>
        <v>7.9617834394904454</v>
      </c>
      <c r="DF211" s="842">
        <v>8.32</v>
      </c>
      <c r="DG211" s="117">
        <v>7.6</v>
      </c>
      <c r="DH211" s="838">
        <f t="shared" si="215"/>
        <v>22.799999999999997</v>
      </c>
      <c r="DI211" s="338">
        <f t="shared" si="216"/>
        <v>0.27619047619047621</v>
      </c>
      <c r="DJ211" s="1158">
        <f t="shared" si="211"/>
        <v>0.66666666666666674</v>
      </c>
      <c r="DK211" s="1342">
        <f t="shared" si="212"/>
        <v>5.0284948038887025</v>
      </c>
      <c r="DL211" s="1292">
        <f t="shared" si="222"/>
        <v>0.49919999999999998</v>
      </c>
      <c r="DM211" s="1347"/>
      <c r="DN211" s="1350">
        <f t="shared" si="218"/>
        <v>47.770700636942678</v>
      </c>
      <c r="DO211" s="117">
        <v>6.3</v>
      </c>
      <c r="DP211" s="1150">
        <f t="shared" si="226"/>
        <v>0.17105263157894735</v>
      </c>
      <c r="DQ211" s="133"/>
      <c r="DR211" s="134"/>
      <c r="DS211" s="770"/>
      <c r="DT211" s="137">
        <v>4887</v>
      </c>
      <c r="DU211" s="343">
        <v>7.76</v>
      </c>
      <c r="DV211" s="123">
        <v>8.34</v>
      </c>
      <c r="DW211" s="127">
        <v>3930</v>
      </c>
      <c r="DX211" s="117">
        <v>6.3</v>
      </c>
      <c r="DY211" s="135">
        <v>20</v>
      </c>
      <c r="DZ211" s="671">
        <v>19</v>
      </c>
      <c r="EA211" s="632">
        <v>0.4</v>
      </c>
      <c r="EB211" s="665">
        <v>0.02</v>
      </c>
      <c r="EC211" s="1483"/>
      <c r="ED211" s="141">
        <v>5.4</v>
      </c>
      <c r="EE211" s="667">
        <v>6.9</v>
      </c>
      <c r="EF211" s="139">
        <v>0.04</v>
      </c>
      <c r="EG211" s="665">
        <v>0.02</v>
      </c>
      <c r="EH211" s="194">
        <v>1</v>
      </c>
      <c r="EI211" s="1118"/>
      <c r="EJ211" s="1118"/>
      <c r="EK211" s="142">
        <v>2</v>
      </c>
      <c r="EL211" s="353">
        <f t="shared" si="195"/>
        <v>10.896596178343948</v>
      </c>
      <c r="EM211" s="354">
        <f t="shared" si="213"/>
        <v>0.78350515463917525</v>
      </c>
      <c r="EN211" s="354">
        <f t="shared" si="188"/>
        <v>0.83193277310924363</v>
      </c>
      <c r="EO211" s="355">
        <f t="shared" si="173"/>
        <v>0.97468354430379744</v>
      </c>
      <c r="EP211" s="339">
        <f t="shared" si="214"/>
        <v>0.81756756756756754</v>
      </c>
      <c r="EQ211" s="959"/>
    </row>
    <row r="212" spans="1:147" s="221" customFormat="1" ht="15" customHeight="1" x14ac:dyDescent="0.15">
      <c r="A212" s="105">
        <v>44036</v>
      </c>
      <c r="B212" s="335">
        <f>企业!B516</f>
        <v>4372</v>
      </c>
      <c r="C212" s="868">
        <v>7.8</v>
      </c>
      <c r="D212" s="652">
        <v>88</v>
      </c>
      <c r="E212" s="353">
        <v>13.1</v>
      </c>
      <c r="F212" s="928">
        <v>27</v>
      </c>
      <c r="G212" s="653"/>
      <c r="H212" s="192"/>
      <c r="I212" s="111"/>
      <c r="J212" s="144"/>
      <c r="K212" s="625"/>
      <c r="L212" s="328"/>
      <c r="M212" s="831"/>
      <c r="N212" s="826"/>
      <c r="O212" s="191"/>
      <c r="P212" s="392"/>
      <c r="Q212" s="191"/>
      <c r="R212" s="683">
        <v>4.6399999999999997</v>
      </c>
      <c r="S212" s="339">
        <f t="shared" si="185"/>
        <v>0.7138461538461538</v>
      </c>
      <c r="T212" s="335">
        <v>4372</v>
      </c>
      <c r="U212" s="111">
        <v>8.11</v>
      </c>
      <c r="V212" s="112">
        <v>3560</v>
      </c>
      <c r="W212" s="115">
        <v>29</v>
      </c>
      <c r="X212" s="109">
        <v>95</v>
      </c>
      <c r="Y212" s="809">
        <v>11.1</v>
      </c>
      <c r="Z212" s="1238"/>
      <c r="AA212" s="116">
        <v>28.1</v>
      </c>
      <c r="AB212" s="117">
        <v>0.4</v>
      </c>
      <c r="AC212" s="109">
        <v>19</v>
      </c>
      <c r="AD212" s="118"/>
      <c r="AE212" s="191">
        <v>64</v>
      </c>
      <c r="AF212" s="801">
        <v>4.2699999999999996</v>
      </c>
      <c r="AG212" s="344">
        <f t="shared" si="197"/>
        <v>0.65692307692307683</v>
      </c>
      <c r="AH212" s="344">
        <f t="shared" si="175"/>
        <v>0.29146666666666665</v>
      </c>
      <c r="AI212" s="741">
        <f t="shared" si="176"/>
        <v>5.5378666666666666E-2</v>
      </c>
      <c r="AJ212" s="1140"/>
      <c r="AK212" s="138"/>
      <c r="AL212" s="122"/>
      <c r="AM212" s="122"/>
      <c r="AN212" s="219"/>
      <c r="AO212" s="353">
        <f t="shared" si="164"/>
        <v>3.27355901189387</v>
      </c>
      <c r="AP212" s="138">
        <v>8.17</v>
      </c>
      <c r="AQ212" s="121">
        <v>25</v>
      </c>
      <c r="AR212" s="353">
        <f t="shared" si="177"/>
        <v>0.85773101555352238</v>
      </c>
      <c r="AS212" s="776">
        <v>5.8</v>
      </c>
      <c r="AT212" s="353">
        <f t="shared" si="178"/>
        <v>1.7154620311070448</v>
      </c>
      <c r="AU212" s="117">
        <v>31.5</v>
      </c>
      <c r="AV212" s="111">
        <v>7.69</v>
      </c>
      <c r="AW212" s="118"/>
      <c r="AX212" s="118"/>
      <c r="AY212" s="340"/>
      <c r="AZ212" s="124">
        <v>0.32</v>
      </c>
      <c r="BA212" s="608"/>
      <c r="BB212" s="360">
        <f t="shared" si="179"/>
        <v>0.64329826166514181</v>
      </c>
      <c r="BC212" s="1516"/>
      <c r="BD212" s="1529">
        <v>3741</v>
      </c>
      <c r="BE212" s="1530">
        <f t="shared" si="172"/>
        <v>456.07342177493138</v>
      </c>
      <c r="BF212" s="1538">
        <f t="shared" si="223"/>
        <v>16.230370881670154</v>
      </c>
      <c r="BG212" s="1524"/>
      <c r="BH212" s="653">
        <f t="shared" si="180"/>
        <v>1.0721637694419031</v>
      </c>
      <c r="BI212" s="353">
        <f t="shared" si="181"/>
        <v>0.72392497712717296</v>
      </c>
      <c r="BJ212" s="123">
        <v>7.86</v>
      </c>
      <c r="BK212" s="118">
        <v>4060</v>
      </c>
      <c r="BL212" s="117">
        <v>25.6</v>
      </c>
      <c r="BM212" s="348">
        <f t="shared" si="224"/>
        <v>76.800000000000011</v>
      </c>
      <c r="BN212" s="117">
        <v>6</v>
      </c>
      <c r="BO212" s="117">
        <v>0.3</v>
      </c>
      <c r="BP212" s="117">
        <v>4.7</v>
      </c>
      <c r="BQ212" s="1220"/>
      <c r="BR212" s="131"/>
      <c r="BS212" s="131"/>
      <c r="BT212" s="131">
        <v>10</v>
      </c>
      <c r="BU212" s="132">
        <v>8</v>
      </c>
      <c r="BV212" s="364">
        <f t="shared" si="219"/>
        <v>8.286139066788655</v>
      </c>
      <c r="BW212" s="343">
        <f t="shared" si="187"/>
        <v>1.1464929472492892E-2</v>
      </c>
      <c r="BX212" s="340">
        <f t="shared" si="162"/>
        <v>1.1464929472492892E-2</v>
      </c>
      <c r="BY212" s="340">
        <f t="shared" si="217"/>
        <v>0.78647686832740216</v>
      </c>
      <c r="BZ212" s="1145">
        <f t="shared" si="205"/>
        <v>0.11724137931034473</v>
      </c>
      <c r="CA212" s="133">
        <v>5040</v>
      </c>
      <c r="CB212" s="191"/>
      <c r="CC212" s="193"/>
      <c r="CD212" s="353">
        <f t="shared" si="199"/>
        <v>0.60818847209515092</v>
      </c>
      <c r="CE212" s="108"/>
      <c r="CF212" s="364"/>
      <c r="CG212" s="134">
        <v>2906</v>
      </c>
      <c r="CH212" s="346">
        <f t="shared" si="220"/>
        <v>66.468435498627628</v>
      </c>
      <c r="CI212" s="117">
        <v>6</v>
      </c>
      <c r="CJ212" s="348">
        <f t="shared" si="200"/>
        <v>1.3723696248856359</v>
      </c>
      <c r="CK212" s="123">
        <v>7.62</v>
      </c>
      <c r="CL212" s="117">
        <v>22.5</v>
      </c>
      <c r="CM212" s="109">
        <v>4</v>
      </c>
      <c r="CN212" s="109">
        <v>3</v>
      </c>
      <c r="CO212" s="109">
        <v>8</v>
      </c>
      <c r="CP212" s="131">
        <f t="shared" si="225"/>
        <v>363.49160000000006</v>
      </c>
      <c r="CQ212" s="1145">
        <f t="shared" si="206"/>
        <v>0.12109375</v>
      </c>
      <c r="CR212" s="1372">
        <f t="shared" si="221"/>
        <v>4372</v>
      </c>
      <c r="CS212" s="353">
        <f t="shared" si="201"/>
        <v>4.6331198536139064</v>
      </c>
      <c r="CT212" s="135">
        <v>36</v>
      </c>
      <c r="CU212" s="135"/>
      <c r="CV212" s="340">
        <f t="shared" si="182"/>
        <v>0.45</v>
      </c>
      <c r="CW212" s="135">
        <v>240</v>
      </c>
      <c r="CX212" s="348">
        <f t="shared" si="183"/>
        <v>6.666666666666667</v>
      </c>
      <c r="CY212" s="334">
        <f t="shared" si="203"/>
        <v>197.62122598353159</v>
      </c>
      <c r="CZ212" s="123">
        <v>7.95</v>
      </c>
      <c r="DA212" s="117">
        <v>13.5</v>
      </c>
      <c r="DB212" s="340">
        <f t="shared" si="207"/>
        <v>0.4</v>
      </c>
      <c r="DC212" s="109"/>
      <c r="DD212" s="610">
        <f t="shared" si="208"/>
        <v>6.9050044019403067</v>
      </c>
      <c r="DE212" s="353">
        <f t="shared" si="202"/>
        <v>6.861848124428179</v>
      </c>
      <c r="DF212" s="842">
        <v>8.98</v>
      </c>
      <c r="DG212" s="117">
        <v>9.4</v>
      </c>
      <c r="DH212" s="838">
        <f t="shared" si="215"/>
        <v>28.200000000000003</v>
      </c>
      <c r="DI212" s="338">
        <f t="shared" si="216"/>
        <v>0.3037037037037037</v>
      </c>
      <c r="DJ212" s="1158">
        <f t="shared" si="211"/>
        <v>0.5822222222222222</v>
      </c>
      <c r="DK212" s="1342">
        <f t="shared" si="212"/>
        <v>5.0285299232450784</v>
      </c>
      <c r="DL212" s="1292">
        <f t="shared" si="222"/>
        <v>0.49919999999999998</v>
      </c>
      <c r="DM212" s="1347"/>
      <c r="DN212" s="1350">
        <f t="shared" si="218"/>
        <v>41.171088746569076</v>
      </c>
      <c r="DO212" s="117">
        <v>8.6999999999999993</v>
      </c>
      <c r="DP212" s="1150">
        <f t="shared" si="226"/>
        <v>7.4468085106383086E-2</v>
      </c>
      <c r="DQ212" s="133"/>
      <c r="DR212" s="134"/>
      <c r="DS212" s="770"/>
      <c r="DT212" s="137">
        <v>4756</v>
      </c>
      <c r="DU212" s="343">
        <v>7.91</v>
      </c>
      <c r="DV212" s="123">
        <v>8.36</v>
      </c>
      <c r="DW212" s="127">
        <v>3880</v>
      </c>
      <c r="DX212" s="117">
        <v>8.6999999999999993</v>
      </c>
      <c r="DY212" s="135">
        <v>29</v>
      </c>
      <c r="DZ212" s="671">
        <v>30</v>
      </c>
      <c r="EA212" s="632">
        <v>0.4</v>
      </c>
      <c r="EB212" s="665">
        <v>0.02</v>
      </c>
      <c r="EC212" s="1483">
        <v>5.6</v>
      </c>
      <c r="ED212" s="141">
        <v>6.2</v>
      </c>
      <c r="EE212" s="667">
        <v>7.2</v>
      </c>
      <c r="EF212" s="139">
        <v>0.03</v>
      </c>
      <c r="EG212" s="665">
        <v>0.02</v>
      </c>
      <c r="EH212" s="194">
        <v>1</v>
      </c>
      <c r="EI212" s="1118"/>
      <c r="EJ212" s="1118"/>
      <c r="EK212" s="142">
        <v>2</v>
      </c>
      <c r="EL212" s="353">
        <f t="shared" si="195"/>
        <v>9.394084537968892</v>
      </c>
      <c r="EM212" s="354">
        <f t="shared" si="213"/>
        <v>0.7</v>
      </c>
      <c r="EN212" s="354">
        <f t="shared" si="188"/>
        <v>0.6947368421052631</v>
      </c>
      <c r="EO212" s="355">
        <f t="shared" si="173"/>
        <v>0.963963963963964</v>
      </c>
      <c r="EP212" s="339">
        <f t="shared" si="214"/>
        <v>0.77935943060498225</v>
      </c>
      <c r="EQ212" s="959"/>
    </row>
    <row r="213" spans="1:147" s="221" customFormat="1" ht="15" customHeight="1" x14ac:dyDescent="0.15">
      <c r="A213" s="105">
        <v>44037</v>
      </c>
      <c r="B213" s="335">
        <f>企业!B517</f>
        <v>4952</v>
      </c>
      <c r="C213" s="868">
        <v>7.56</v>
      </c>
      <c r="D213" s="652">
        <v>78</v>
      </c>
      <c r="E213" s="353">
        <v>10.6</v>
      </c>
      <c r="F213" s="928">
        <v>26</v>
      </c>
      <c r="G213" s="653"/>
      <c r="H213" s="192"/>
      <c r="I213" s="111"/>
      <c r="J213" s="144"/>
      <c r="K213" s="625"/>
      <c r="L213" s="328"/>
      <c r="M213" s="831"/>
      <c r="N213" s="826"/>
      <c r="O213" s="191"/>
      <c r="P213" s="392"/>
      <c r="Q213" s="191"/>
      <c r="R213" s="683">
        <v>4.6500000000000004</v>
      </c>
      <c r="S213" s="339">
        <f t="shared" si="185"/>
        <v>0.7153846153846154</v>
      </c>
      <c r="T213" s="335">
        <v>4952</v>
      </c>
      <c r="U213" s="111">
        <v>8.16</v>
      </c>
      <c r="V213" s="112">
        <v>3320</v>
      </c>
      <c r="W213" s="115">
        <v>28</v>
      </c>
      <c r="X213" s="109">
        <v>86</v>
      </c>
      <c r="Y213" s="809">
        <v>10.8</v>
      </c>
      <c r="Z213" s="1238"/>
      <c r="AA213" s="116">
        <v>27.8</v>
      </c>
      <c r="AB213" s="117">
        <v>0.2</v>
      </c>
      <c r="AC213" s="109">
        <v>19</v>
      </c>
      <c r="AD213" s="118"/>
      <c r="AE213" s="191">
        <v>64</v>
      </c>
      <c r="AF213" s="801">
        <v>3.44</v>
      </c>
      <c r="AG213" s="344">
        <f t="shared" si="197"/>
        <v>0.52923076923076917</v>
      </c>
      <c r="AH213" s="344">
        <f t="shared" si="175"/>
        <v>0.33013333333333333</v>
      </c>
      <c r="AI213" s="741">
        <f t="shared" si="176"/>
        <v>5.6782933333333334E-2</v>
      </c>
      <c r="AJ213" s="1140"/>
      <c r="AK213" s="138"/>
      <c r="AL213" s="122"/>
      <c r="AM213" s="122"/>
      <c r="AN213" s="219"/>
      <c r="AO213" s="353">
        <f t="shared" si="164"/>
        <v>2.890145395799677</v>
      </c>
      <c r="AP213" s="138">
        <v>8.1999999999999993</v>
      </c>
      <c r="AQ213" s="121"/>
      <c r="AR213" s="353">
        <f t="shared" si="177"/>
        <v>0.75726978998384487</v>
      </c>
      <c r="AS213" s="776"/>
      <c r="AT213" s="353">
        <f t="shared" si="178"/>
        <v>1.5145395799676897</v>
      </c>
      <c r="AU213" s="117">
        <v>31.6</v>
      </c>
      <c r="AV213" s="111">
        <v>7.69</v>
      </c>
      <c r="AW213" s="118"/>
      <c r="AX213" s="118"/>
      <c r="AY213" s="340"/>
      <c r="AZ213" s="124">
        <v>0.28000000000000003</v>
      </c>
      <c r="BA213" s="608"/>
      <c r="BB213" s="360">
        <f t="shared" si="179"/>
        <v>0.56795234248788373</v>
      </c>
      <c r="BC213" s="1516"/>
      <c r="BD213" s="1529">
        <v>4192</v>
      </c>
      <c r="BE213" s="1530">
        <f t="shared" si="172"/>
        <v>451.19870759289176</v>
      </c>
      <c r="BF213" s="1538">
        <f t="shared" si="223"/>
        <v>16.230169337873804</v>
      </c>
      <c r="BG213" s="1524"/>
      <c r="BH213" s="653">
        <f t="shared" si="180"/>
        <v>0.94658723747980611</v>
      </c>
      <c r="BI213" s="353">
        <f t="shared" si="181"/>
        <v>0.63913570274636511</v>
      </c>
      <c r="BJ213" s="123">
        <v>8.06</v>
      </c>
      <c r="BK213" s="118">
        <v>4130</v>
      </c>
      <c r="BL213" s="117">
        <v>26</v>
      </c>
      <c r="BM213" s="348">
        <f t="shared" si="224"/>
        <v>78</v>
      </c>
      <c r="BN213" s="117">
        <v>5.4</v>
      </c>
      <c r="BO213" s="117">
        <v>0.7</v>
      </c>
      <c r="BP213" s="117"/>
      <c r="BQ213" s="1220"/>
      <c r="BR213" s="131"/>
      <c r="BS213" s="131"/>
      <c r="BT213" s="131">
        <v>8</v>
      </c>
      <c r="BU213" s="132">
        <v>8</v>
      </c>
      <c r="BV213" s="364">
        <f t="shared" si="219"/>
        <v>7.3156300484652661</v>
      </c>
      <c r="BW213" s="343">
        <f t="shared" si="187"/>
        <v>1.175565186187098E-2</v>
      </c>
      <c r="BX213" s="340">
        <f t="shared" si="162"/>
        <v>1.175565186187098E-2</v>
      </c>
      <c r="BY213" s="340">
        <f t="shared" si="217"/>
        <v>0.80575539568345322</v>
      </c>
      <c r="BZ213" s="1145">
        <f t="shared" si="205"/>
        <v>7.1428571428571397E-2</v>
      </c>
      <c r="CA213" s="133">
        <v>5040</v>
      </c>
      <c r="CB213" s="191"/>
      <c r="CC213" s="193"/>
      <c r="CD213" s="353">
        <f t="shared" si="199"/>
        <v>0.53695476575121159</v>
      </c>
      <c r="CE213" s="108"/>
      <c r="CF213" s="364"/>
      <c r="CG213" s="134">
        <v>2906</v>
      </c>
      <c r="CH213" s="346">
        <f t="shared" si="220"/>
        <v>58.683360258481422</v>
      </c>
      <c r="CI213" s="117">
        <v>6</v>
      </c>
      <c r="CJ213" s="348">
        <f t="shared" si="200"/>
        <v>1.2116316639741518</v>
      </c>
      <c r="CK213" s="123">
        <v>7.66</v>
      </c>
      <c r="CL213" s="117">
        <v>22.2</v>
      </c>
      <c r="CM213" s="109">
        <v>3</v>
      </c>
      <c r="CN213" s="109">
        <v>3</v>
      </c>
      <c r="CO213" s="109">
        <v>8</v>
      </c>
      <c r="CP213" s="131">
        <f t="shared" si="225"/>
        <v>377.81280000000004</v>
      </c>
      <c r="CQ213" s="1145">
        <f t="shared" si="206"/>
        <v>0.14615384615384619</v>
      </c>
      <c r="CR213" s="1372">
        <f t="shared" si="221"/>
        <v>4952</v>
      </c>
      <c r="CS213" s="353">
        <f t="shared" si="201"/>
        <v>4.0904684975767367</v>
      </c>
      <c r="CT213" s="135">
        <v>36</v>
      </c>
      <c r="CU213" s="135"/>
      <c r="CV213" s="340">
        <f t="shared" si="182"/>
        <v>0.45</v>
      </c>
      <c r="CW213" s="135">
        <v>240</v>
      </c>
      <c r="CX213" s="348">
        <f t="shared" si="183"/>
        <v>6.666666666666667</v>
      </c>
      <c r="CY213" s="334">
        <f t="shared" si="203"/>
        <v>174.47495961227787</v>
      </c>
      <c r="CZ213" s="123">
        <v>8</v>
      </c>
      <c r="DA213" s="117">
        <v>10.3</v>
      </c>
      <c r="DB213" s="340">
        <f t="shared" si="207"/>
        <v>0.536036036036036</v>
      </c>
      <c r="DC213" s="109"/>
      <c r="DD213" s="610">
        <f t="shared" si="208"/>
        <v>4.6106167647660765</v>
      </c>
      <c r="DE213" s="353">
        <f t="shared" si="202"/>
        <v>6.0581583198707589</v>
      </c>
      <c r="DF213" s="842">
        <v>8.44</v>
      </c>
      <c r="DG213" s="117">
        <v>6.3</v>
      </c>
      <c r="DH213" s="838">
        <f t="shared" si="215"/>
        <v>18.899999999999999</v>
      </c>
      <c r="DI213" s="338">
        <f t="shared" si="216"/>
        <v>0.38834951456310685</v>
      </c>
      <c r="DJ213" s="1158">
        <f t="shared" si="211"/>
        <v>0.71621621621621623</v>
      </c>
      <c r="DK213" s="1342">
        <f t="shared" si="212"/>
        <v>3.6577559667144208</v>
      </c>
      <c r="DL213" s="1292">
        <f t="shared" si="222"/>
        <v>0.49919999999999998</v>
      </c>
      <c r="DM213" s="1347"/>
      <c r="DN213" s="1350">
        <f t="shared" si="218"/>
        <v>36.348949919224552</v>
      </c>
      <c r="DO213" s="117">
        <v>5.3</v>
      </c>
      <c r="DP213" s="1150">
        <f t="shared" si="226"/>
        <v>0.15873015873015872</v>
      </c>
      <c r="DQ213" s="133"/>
      <c r="DR213" s="134"/>
      <c r="DS213" s="770"/>
      <c r="DT213" s="137">
        <v>5200</v>
      </c>
      <c r="DU213" s="343">
        <v>8.1199999999999992</v>
      </c>
      <c r="DV213" s="123">
        <v>8.43</v>
      </c>
      <c r="DW213" s="127">
        <v>3640</v>
      </c>
      <c r="DX213" s="117">
        <v>5.3</v>
      </c>
      <c r="DY213" s="135">
        <v>20</v>
      </c>
      <c r="DZ213" s="671">
        <v>22</v>
      </c>
      <c r="EA213" s="632">
        <v>0.4</v>
      </c>
      <c r="EB213" s="665">
        <v>0.01</v>
      </c>
      <c r="EC213" s="1483"/>
      <c r="ED213" s="141">
        <v>5.5</v>
      </c>
      <c r="EE213" s="667">
        <v>6.8</v>
      </c>
      <c r="EF213" s="139">
        <v>0.04</v>
      </c>
      <c r="EG213" s="665">
        <v>0.02</v>
      </c>
      <c r="EH213" s="194">
        <v>1</v>
      </c>
      <c r="EI213" s="1118"/>
      <c r="EJ213" s="1118"/>
      <c r="EK213" s="142">
        <v>2</v>
      </c>
      <c r="EL213" s="353">
        <f t="shared" si="195"/>
        <v>8.2962442649434553</v>
      </c>
      <c r="EM213" s="354">
        <f t="shared" si="213"/>
        <v>0.81071428571428572</v>
      </c>
      <c r="EN213" s="354">
        <f t="shared" si="188"/>
        <v>0.76744186046511631</v>
      </c>
      <c r="EO213" s="355">
        <f t="shared" si="173"/>
        <v>0.96296296296296302</v>
      </c>
      <c r="EP213" s="339">
        <f t="shared" si="214"/>
        <v>0.80215827338129497</v>
      </c>
      <c r="EQ213" s="959"/>
    </row>
    <row r="214" spans="1:147" s="229" customFormat="1" ht="15" customHeight="1" x14ac:dyDescent="0.15">
      <c r="A214" s="146">
        <v>44038</v>
      </c>
      <c r="B214" s="147">
        <f>企业!B518</f>
        <v>4419</v>
      </c>
      <c r="C214" s="869">
        <v>7.79</v>
      </c>
      <c r="D214" s="149">
        <v>77</v>
      </c>
      <c r="E214" s="150">
        <v>9.9</v>
      </c>
      <c r="F214" s="929">
        <v>27</v>
      </c>
      <c r="G214" s="651"/>
      <c r="H214" s="222"/>
      <c r="I214" s="153"/>
      <c r="J214" s="154"/>
      <c r="K214" s="626"/>
      <c r="L214" s="223"/>
      <c r="M214" s="832"/>
      <c r="N214" s="827"/>
      <c r="O214" s="224"/>
      <c r="P214" s="393"/>
      <c r="Q214" s="224"/>
      <c r="R214" s="684">
        <v>4.62</v>
      </c>
      <c r="S214" s="169">
        <f t="shared" si="185"/>
        <v>0.71076923076923082</v>
      </c>
      <c r="T214" s="147">
        <v>4419</v>
      </c>
      <c r="U214" s="153">
        <v>8.19</v>
      </c>
      <c r="V214" s="158">
        <v>3710</v>
      </c>
      <c r="W214" s="159">
        <v>27</v>
      </c>
      <c r="X214" s="151">
        <v>90</v>
      </c>
      <c r="Y214" s="811">
        <v>10.199999999999999</v>
      </c>
      <c r="Z214" s="1239"/>
      <c r="AA214" s="160">
        <v>28</v>
      </c>
      <c r="AB214" s="161">
        <v>0.2</v>
      </c>
      <c r="AC214" s="151">
        <v>24</v>
      </c>
      <c r="AD214" s="162"/>
      <c r="AE214" s="224">
        <v>64</v>
      </c>
      <c r="AF214" s="802">
        <v>4.5199999999999996</v>
      </c>
      <c r="AG214" s="327">
        <f t="shared" si="197"/>
        <v>0.69538461538461527</v>
      </c>
      <c r="AH214" s="327">
        <f t="shared" si="175"/>
        <v>0.29459999999999997</v>
      </c>
      <c r="AI214" s="660">
        <f t="shared" si="176"/>
        <v>5.3027999999999999E-2</v>
      </c>
      <c r="AJ214" s="1141"/>
      <c r="AK214" s="148"/>
      <c r="AL214" s="167"/>
      <c r="AM214" s="167"/>
      <c r="AN214" s="225"/>
      <c r="AO214" s="150">
        <f t="shared" si="164"/>
        <v>3.2387417967866035</v>
      </c>
      <c r="AP214" s="148">
        <v>8.23</v>
      </c>
      <c r="AQ214" s="166"/>
      <c r="AR214" s="150">
        <f t="shared" si="177"/>
        <v>0.84860828241683639</v>
      </c>
      <c r="AS214" s="778"/>
      <c r="AT214" s="150">
        <f t="shared" si="178"/>
        <v>1.6972165648336728</v>
      </c>
      <c r="AU214" s="161">
        <v>31.3</v>
      </c>
      <c r="AV214" s="153">
        <v>7.82</v>
      </c>
      <c r="AW214" s="162"/>
      <c r="AX214" s="162"/>
      <c r="AY214" s="170"/>
      <c r="AZ214" s="170">
        <v>0.31</v>
      </c>
      <c r="BA214" s="175"/>
      <c r="BB214" s="172">
        <f t="shared" si="179"/>
        <v>0.63645621181262724</v>
      </c>
      <c r="BC214" s="1517"/>
      <c r="BD214" s="827">
        <v>3507</v>
      </c>
      <c r="BE214" s="1530">
        <f t="shared" si="172"/>
        <v>422.99864222674813</v>
      </c>
      <c r="BF214" s="1538">
        <f t="shared" si="223"/>
        <v>15.107094365241005</v>
      </c>
      <c r="BG214" s="651"/>
      <c r="BH214" s="651">
        <f t="shared" si="180"/>
        <v>1.0607603530210454</v>
      </c>
      <c r="BI214" s="150">
        <f t="shared" si="181"/>
        <v>0.71622539035980992</v>
      </c>
      <c r="BJ214" s="168">
        <v>7.95</v>
      </c>
      <c r="BK214" s="162">
        <v>3870</v>
      </c>
      <c r="BL214" s="161">
        <v>25.1</v>
      </c>
      <c r="BM214" s="161">
        <f t="shared" si="224"/>
        <v>75.300000000000011</v>
      </c>
      <c r="BN214" s="161">
        <v>5.2</v>
      </c>
      <c r="BO214" s="161">
        <v>0.2</v>
      </c>
      <c r="BP214" s="161"/>
      <c r="BQ214" s="1221"/>
      <c r="BR214" s="174"/>
      <c r="BS214" s="174"/>
      <c r="BT214" s="174">
        <v>4</v>
      </c>
      <c r="BU214" s="175">
        <v>8</v>
      </c>
      <c r="BV214" s="248">
        <f t="shared" si="219"/>
        <v>8.1980085992305956</v>
      </c>
      <c r="BW214" s="168">
        <f t="shared" si="187"/>
        <v>1.0978275871587489E-2</v>
      </c>
      <c r="BX214" s="170">
        <f t="shared" si="162"/>
        <v>1.0978275871587489E-2</v>
      </c>
      <c r="BY214" s="170">
        <f t="shared" si="217"/>
        <v>0.81428571428571428</v>
      </c>
      <c r="BZ214" s="1146">
        <f t="shared" si="205"/>
        <v>7.0370370370370305E-2</v>
      </c>
      <c r="CA214" s="177">
        <v>5040</v>
      </c>
      <c r="CB214" s="224"/>
      <c r="CC214" s="226"/>
      <c r="CD214" s="150">
        <f t="shared" si="199"/>
        <v>0.60171984611903151</v>
      </c>
      <c r="CE214" s="150"/>
      <c r="CF214" s="248"/>
      <c r="CG214" s="178">
        <v>2906</v>
      </c>
      <c r="CH214" s="390">
        <f t="shared" si="220"/>
        <v>65.761484498755379</v>
      </c>
      <c r="CI214" s="161">
        <v>6</v>
      </c>
      <c r="CJ214" s="161">
        <f t="shared" si="200"/>
        <v>1.3577732518669383</v>
      </c>
      <c r="CK214" s="168">
        <v>7.66</v>
      </c>
      <c r="CL214" s="161">
        <v>23.5</v>
      </c>
      <c r="CM214" s="151">
        <v>1</v>
      </c>
      <c r="CN214" s="151">
        <v>1.72</v>
      </c>
      <c r="CO214" s="151">
        <v>8</v>
      </c>
      <c r="CP214" s="131">
        <f t="shared" si="225"/>
        <v>331.0682000000001</v>
      </c>
      <c r="CQ214" s="1146">
        <f t="shared" si="206"/>
        <v>6.374501992031878E-2</v>
      </c>
      <c r="CR214" s="1372">
        <f t="shared" si="221"/>
        <v>4419</v>
      </c>
      <c r="CS214" s="150">
        <f t="shared" si="201"/>
        <v>4.5838424983027837</v>
      </c>
      <c r="CT214" s="180">
        <v>36</v>
      </c>
      <c r="CU214" s="180"/>
      <c r="CV214" s="170">
        <f t="shared" si="182"/>
        <v>0.45</v>
      </c>
      <c r="CW214" s="180">
        <v>240</v>
      </c>
      <c r="CX214" s="161">
        <f t="shared" si="183"/>
        <v>6.666666666666667</v>
      </c>
      <c r="CY214" s="151">
        <f t="shared" si="203"/>
        <v>195.51934826883911</v>
      </c>
      <c r="CZ214" s="168">
        <v>8</v>
      </c>
      <c r="DA214" s="161">
        <v>11.4</v>
      </c>
      <c r="DB214" s="170">
        <f t="shared" si="207"/>
        <v>0.51489361702127656</v>
      </c>
      <c r="DC214" s="151"/>
      <c r="DD214" s="181">
        <f t="shared" si="208"/>
        <v>5.0813282465003144</v>
      </c>
      <c r="DE214" s="150">
        <f t="shared" si="202"/>
        <v>6.7888662593346911</v>
      </c>
      <c r="DF214" s="843">
        <v>8.36</v>
      </c>
      <c r="DG214" s="161">
        <v>7.5</v>
      </c>
      <c r="DH214" s="838">
        <f t="shared" si="215"/>
        <v>22.5</v>
      </c>
      <c r="DI214" s="338">
        <f t="shared" si="216"/>
        <v>0.3421052631578948</v>
      </c>
      <c r="DJ214" s="1157">
        <f t="shared" si="211"/>
        <v>0.68085106382978722</v>
      </c>
      <c r="DK214" s="1343">
        <f t="shared" si="212"/>
        <v>4.0733197556008145</v>
      </c>
      <c r="DL214" s="1293">
        <f t="shared" si="222"/>
        <v>0.49919999999999998</v>
      </c>
      <c r="DM214" s="1293"/>
      <c r="DN214" s="178">
        <f t="shared" si="218"/>
        <v>40.733197556008143</v>
      </c>
      <c r="DO214" s="161">
        <v>6.8</v>
      </c>
      <c r="DP214" s="187">
        <f t="shared" si="226"/>
        <v>9.3333333333333351E-2</v>
      </c>
      <c r="DQ214" s="177"/>
      <c r="DR214" s="178"/>
      <c r="DS214" s="756"/>
      <c r="DT214" s="157">
        <v>5636</v>
      </c>
      <c r="DU214" s="168">
        <v>8.14</v>
      </c>
      <c r="DV214" s="168">
        <v>8.3800000000000008</v>
      </c>
      <c r="DW214" s="173">
        <v>3780</v>
      </c>
      <c r="DX214" s="161">
        <v>6.8</v>
      </c>
      <c r="DY214" s="180">
        <v>20</v>
      </c>
      <c r="DZ214" s="698">
        <v>25</v>
      </c>
      <c r="EA214" s="633">
        <v>0.4</v>
      </c>
      <c r="EB214" s="182">
        <v>0.02</v>
      </c>
      <c r="EC214" s="1484"/>
      <c r="ED214" s="184">
        <v>5.0999999999999996</v>
      </c>
      <c r="EE214" s="184">
        <v>7</v>
      </c>
      <c r="EF214" s="182">
        <v>0.02</v>
      </c>
      <c r="EG214" s="182">
        <v>0.02</v>
      </c>
      <c r="EH214" s="228">
        <v>1</v>
      </c>
      <c r="EI214" s="1119"/>
      <c r="EJ214" s="1119"/>
      <c r="EK214" s="185">
        <v>2</v>
      </c>
      <c r="EL214" s="150">
        <f t="shared" si="195"/>
        <v>9.2943913102511893</v>
      </c>
      <c r="EM214" s="186">
        <f t="shared" si="213"/>
        <v>0.74814814814814823</v>
      </c>
      <c r="EN214" s="186">
        <f t="shared" si="188"/>
        <v>0.77777777777777779</v>
      </c>
      <c r="EO214" s="187">
        <f t="shared" si="173"/>
        <v>0.96078431372549022</v>
      </c>
      <c r="EP214" s="169">
        <f t="shared" si="214"/>
        <v>0.81785714285714284</v>
      </c>
      <c r="EQ214" s="292"/>
    </row>
    <row r="215" spans="1:147" s="221" customFormat="1" ht="15" customHeight="1" x14ac:dyDescent="0.15">
      <c r="A215" s="105">
        <v>44039</v>
      </c>
      <c r="B215" s="335">
        <f>企业!B519</f>
        <v>4939</v>
      </c>
      <c r="C215" s="868">
        <v>7.71</v>
      </c>
      <c r="D215" s="652">
        <v>83</v>
      </c>
      <c r="E215" s="353">
        <v>11.6</v>
      </c>
      <c r="F215" s="928">
        <v>28</v>
      </c>
      <c r="G215" s="653"/>
      <c r="H215" s="192"/>
      <c r="I215" s="111"/>
      <c r="J215" s="144"/>
      <c r="K215" s="625"/>
      <c r="L215" s="328"/>
      <c r="M215" s="831"/>
      <c r="N215" s="826"/>
      <c r="O215" s="191"/>
      <c r="P215" s="392"/>
      <c r="Q215" s="191"/>
      <c r="R215" s="683">
        <v>4.5999999999999996</v>
      </c>
      <c r="S215" s="339">
        <f t="shared" si="185"/>
        <v>0.70769230769230762</v>
      </c>
      <c r="T215" s="335">
        <v>4939</v>
      </c>
      <c r="U215" s="111">
        <v>8.19</v>
      </c>
      <c r="V215" s="112">
        <v>3770</v>
      </c>
      <c r="W215" s="115">
        <v>28</v>
      </c>
      <c r="X215" s="109">
        <v>94</v>
      </c>
      <c r="Y215" s="809">
        <v>10.5</v>
      </c>
      <c r="Z215" s="1238"/>
      <c r="AA215" s="116">
        <v>28.5</v>
      </c>
      <c r="AB215" s="117">
        <v>0.2</v>
      </c>
      <c r="AC215" s="109">
        <v>24</v>
      </c>
      <c r="AD215" s="118">
        <v>689</v>
      </c>
      <c r="AE215" s="191">
        <v>64</v>
      </c>
      <c r="AF215" s="801">
        <v>4.2699999999999996</v>
      </c>
      <c r="AG215" s="344">
        <f t="shared" si="197"/>
        <v>0.65692307692307683</v>
      </c>
      <c r="AH215" s="344">
        <f t="shared" si="175"/>
        <v>0.32926666666666665</v>
      </c>
      <c r="AI215" s="741">
        <f t="shared" si="176"/>
        <v>6.1902133333333338E-2</v>
      </c>
      <c r="AJ215" s="1140"/>
      <c r="AK215" s="138"/>
      <c r="AL215" s="122"/>
      <c r="AM215" s="122"/>
      <c r="AN215" s="219"/>
      <c r="AO215" s="353">
        <f t="shared" si="164"/>
        <v>2.8977525814942298</v>
      </c>
      <c r="AP215" s="138">
        <v>8.2100000000000009</v>
      </c>
      <c r="AQ215" s="121"/>
      <c r="AR215" s="353">
        <f t="shared" si="177"/>
        <v>0.75926300870621588</v>
      </c>
      <c r="AS215" s="776"/>
      <c r="AT215" s="353">
        <f t="shared" si="178"/>
        <v>1.5185260174124318</v>
      </c>
      <c r="AU215" s="117">
        <v>31</v>
      </c>
      <c r="AV215" s="111">
        <v>7.76</v>
      </c>
      <c r="AW215" s="118"/>
      <c r="AX215" s="118"/>
      <c r="AY215" s="340"/>
      <c r="AZ215" s="124">
        <v>0.24</v>
      </c>
      <c r="BA215" s="608"/>
      <c r="BB215" s="360">
        <f t="shared" si="179"/>
        <v>0.56944725652966188</v>
      </c>
      <c r="BC215" s="1516"/>
      <c r="BD215" s="1529">
        <v>3691</v>
      </c>
      <c r="BE215" s="1530">
        <f t="shared" si="172"/>
        <v>398.32010528447051</v>
      </c>
      <c r="BF215" s="1538">
        <f t="shared" si="223"/>
        <v>13.976144045069141</v>
      </c>
      <c r="BG215" s="1524"/>
      <c r="BH215" s="653">
        <f t="shared" si="180"/>
        <v>0.94907876088276977</v>
      </c>
      <c r="BI215" s="353">
        <f t="shared" si="181"/>
        <v>0.64081797934804618</v>
      </c>
      <c r="BJ215" s="123">
        <v>8.0500000000000007</v>
      </c>
      <c r="BK215" s="118">
        <v>3730</v>
      </c>
      <c r="BL215" s="117">
        <v>24.1</v>
      </c>
      <c r="BM215" s="348">
        <f t="shared" si="224"/>
        <v>72.300000000000011</v>
      </c>
      <c r="BN215" s="117">
        <v>4.4000000000000004</v>
      </c>
      <c r="BO215" s="117">
        <v>0.3</v>
      </c>
      <c r="BP215" s="117"/>
      <c r="BQ215" s="1220"/>
      <c r="BR215" s="131"/>
      <c r="BS215" s="131"/>
      <c r="BT215" s="131">
        <v>4</v>
      </c>
      <c r="BU215" s="132">
        <v>8</v>
      </c>
      <c r="BV215" s="364">
        <f t="shared" si="219"/>
        <v>7.3348856043733548</v>
      </c>
      <c r="BW215" s="343">
        <f t="shared" si="187"/>
        <v>1.2815469125238082E-2</v>
      </c>
      <c r="BX215" s="340">
        <f t="shared" si="162"/>
        <v>1.2815469125238082E-2</v>
      </c>
      <c r="BY215" s="340">
        <f t="shared" si="217"/>
        <v>0.84561403508771926</v>
      </c>
      <c r="BZ215" s="1145">
        <f t="shared" si="205"/>
        <v>0.13928571428571423</v>
      </c>
      <c r="CA215" s="133">
        <v>5040</v>
      </c>
      <c r="CB215" s="191"/>
      <c r="CC215" s="193"/>
      <c r="CD215" s="353">
        <f t="shared" si="199"/>
        <v>0.53836809070662073</v>
      </c>
      <c r="CE215" s="108"/>
      <c r="CF215" s="364"/>
      <c r="CG215" s="134">
        <v>2906</v>
      </c>
      <c r="CH215" s="346">
        <f t="shared" si="220"/>
        <v>58.837821421340351</v>
      </c>
      <c r="CI215" s="117">
        <v>6</v>
      </c>
      <c r="CJ215" s="348">
        <f t="shared" si="200"/>
        <v>1.2148208139299452</v>
      </c>
      <c r="CK215" s="123">
        <v>7.81</v>
      </c>
      <c r="CL215" s="117">
        <v>21.5</v>
      </c>
      <c r="CM215" s="109">
        <v>1</v>
      </c>
      <c r="CN215" s="109">
        <v>1</v>
      </c>
      <c r="CO215" s="109">
        <v>8</v>
      </c>
      <c r="CP215" s="131">
        <f t="shared" si="225"/>
        <v>349.94120000000009</v>
      </c>
      <c r="CQ215" s="1145">
        <f t="shared" si="206"/>
        <v>0.10788381742738595</v>
      </c>
      <c r="CR215" s="1372">
        <f t="shared" si="221"/>
        <v>4939</v>
      </c>
      <c r="CS215" s="353">
        <f t="shared" si="201"/>
        <v>4.1012350678274956</v>
      </c>
      <c r="CT215" s="135">
        <v>36</v>
      </c>
      <c r="CU215" s="135"/>
      <c r="CV215" s="340">
        <f t="shared" si="182"/>
        <v>0.45</v>
      </c>
      <c r="CW215" s="135">
        <v>240</v>
      </c>
      <c r="CX215" s="348">
        <f t="shared" si="183"/>
        <v>6.666666666666667</v>
      </c>
      <c r="CY215" s="334">
        <f t="shared" si="203"/>
        <v>174.93419720591214</v>
      </c>
      <c r="CZ215" s="123">
        <v>8.06</v>
      </c>
      <c r="DA215" s="117">
        <v>12.2</v>
      </c>
      <c r="DB215" s="340">
        <f t="shared" si="207"/>
        <v>0.43255813953488376</v>
      </c>
      <c r="DC215" s="109"/>
      <c r="DD215" s="610">
        <f t="shared" si="208"/>
        <v>5.9151348213265749</v>
      </c>
      <c r="DE215" s="353">
        <f t="shared" si="202"/>
        <v>6.074104069649727</v>
      </c>
      <c r="DF215" s="842">
        <v>8.43</v>
      </c>
      <c r="DG215" s="117">
        <v>8.8000000000000007</v>
      </c>
      <c r="DH215" s="838">
        <f t="shared" si="215"/>
        <v>26.400000000000002</v>
      </c>
      <c r="DI215" s="338">
        <f t="shared" si="216"/>
        <v>0.2786885245901638</v>
      </c>
      <c r="DJ215" s="1158">
        <f t="shared" si="211"/>
        <v>0.59069767441860455</v>
      </c>
      <c r="DK215" s="1342">
        <f t="shared" si="212"/>
        <v>4.5914487455619986</v>
      </c>
      <c r="DL215" s="1292">
        <f t="shared" si="222"/>
        <v>0.49919999999999998</v>
      </c>
      <c r="DM215" s="1347"/>
      <c r="DN215" s="1350">
        <f t="shared" si="218"/>
        <v>36.44462441789836</v>
      </c>
      <c r="DO215" s="117">
        <v>7.7</v>
      </c>
      <c r="DP215" s="1150">
        <f t="shared" si="226"/>
        <v>0.12500000000000006</v>
      </c>
      <c r="DQ215" s="133"/>
      <c r="DR215" s="134"/>
      <c r="DS215" s="770"/>
      <c r="DT215" s="137">
        <v>5853</v>
      </c>
      <c r="DU215" s="343">
        <v>7.87</v>
      </c>
      <c r="DV215" s="123">
        <v>8.42</v>
      </c>
      <c r="DW215" s="127">
        <v>3660</v>
      </c>
      <c r="DX215" s="117">
        <v>7.7</v>
      </c>
      <c r="DY215" s="135">
        <v>25</v>
      </c>
      <c r="DZ215" s="671">
        <v>26</v>
      </c>
      <c r="EA215" s="632">
        <v>0.4</v>
      </c>
      <c r="EB215" s="665">
        <v>0.03</v>
      </c>
      <c r="EC215" s="1483"/>
      <c r="ED215" s="141">
        <v>4.5</v>
      </c>
      <c r="EE215" s="667">
        <v>5.6</v>
      </c>
      <c r="EF215" s="139">
        <v>0.03</v>
      </c>
      <c r="EG215" s="665">
        <v>0.02</v>
      </c>
      <c r="EH215" s="194">
        <v>1</v>
      </c>
      <c r="EI215" s="1118"/>
      <c r="EJ215" s="1118"/>
      <c r="EK215" s="142">
        <v>2</v>
      </c>
      <c r="EL215" s="353">
        <f t="shared" si="195"/>
        <v>8.3180261591415263</v>
      </c>
      <c r="EM215" s="354">
        <f t="shared" si="213"/>
        <v>0.72499999999999998</v>
      </c>
      <c r="EN215" s="354">
        <f t="shared" si="188"/>
        <v>0.73404255319148937</v>
      </c>
      <c r="EO215" s="355">
        <f t="shared" si="173"/>
        <v>0.96190476190476193</v>
      </c>
      <c r="EP215" s="339">
        <f t="shared" si="214"/>
        <v>0.84210526315789469</v>
      </c>
      <c r="EQ215" s="959"/>
    </row>
    <row r="216" spans="1:147" s="221" customFormat="1" ht="15" customHeight="1" x14ac:dyDescent="0.15">
      <c r="A216" s="105">
        <v>44040</v>
      </c>
      <c r="B216" s="335">
        <f>企业!B520</f>
        <v>4548</v>
      </c>
      <c r="C216" s="868">
        <v>7.72</v>
      </c>
      <c r="D216" s="652">
        <v>80</v>
      </c>
      <c r="E216" s="353">
        <v>10.6</v>
      </c>
      <c r="F216" s="928">
        <v>26</v>
      </c>
      <c r="G216" s="653"/>
      <c r="H216" s="192"/>
      <c r="I216" s="111"/>
      <c r="J216" s="144"/>
      <c r="K216" s="625"/>
      <c r="L216" s="328"/>
      <c r="M216" s="831"/>
      <c r="N216" s="826"/>
      <c r="O216" s="191"/>
      <c r="P216" s="392"/>
      <c r="Q216" s="191"/>
      <c r="R216" s="683">
        <v>4.5999999999999996</v>
      </c>
      <c r="S216" s="339">
        <f t="shared" si="185"/>
        <v>0.70769230769230762</v>
      </c>
      <c r="T216" s="335">
        <v>4548</v>
      </c>
      <c r="U216" s="111">
        <v>8.08</v>
      </c>
      <c r="V216" s="112">
        <v>3960</v>
      </c>
      <c r="W216" s="115">
        <v>30.1</v>
      </c>
      <c r="X216" s="109">
        <v>106</v>
      </c>
      <c r="Y216" s="809">
        <v>11.8</v>
      </c>
      <c r="Z216" s="1238"/>
      <c r="AA216" s="116">
        <v>28.4</v>
      </c>
      <c r="AB216" s="117">
        <v>0.2</v>
      </c>
      <c r="AC216" s="109">
        <v>26</v>
      </c>
      <c r="AD216" s="118"/>
      <c r="AE216" s="191">
        <v>64</v>
      </c>
      <c r="AF216" s="801">
        <v>4.0999999999999996</v>
      </c>
      <c r="AG216" s="344">
        <f t="shared" si="197"/>
        <v>0.63076923076923075</v>
      </c>
      <c r="AH216" s="344">
        <f t="shared" si="175"/>
        <v>0.30320000000000003</v>
      </c>
      <c r="AI216" s="741">
        <f t="shared" si="176"/>
        <v>6.4278399999999999E-2</v>
      </c>
      <c r="AJ216" s="1140"/>
      <c r="AK216" s="138"/>
      <c r="AL216" s="122"/>
      <c r="AM216" s="122"/>
      <c r="AN216" s="219"/>
      <c r="AO216" s="353">
        <f t="shared" si="164"/>
        <v>3.1468777484608621</v>
      </c>
      <c r="AP216" s="138">
        <v>8.15</v>
      </c>
      <c r="AQ216" s="121">
        <v>23</v>
      </c>
      <c r="AR216" s="353">
        <f t="shared" si="177"/>
        <v>0.82453825857519791</v>
      </c>
      <c r="AS216" s="776"/>
      <c r="AT216" s="353">
        <f t="shared" si="178"/>
        <v>1.6490765171503958</v>
      </c>
      <c r="AU216" s="117">
        <v>31</v>
      </c>
      <c r="AV216" s="111">
        <v>7.77</v>
      </c>
      <c r="AW216" s="118">
        <v>3313</v>
      </c>
      <c r="AX216" s="118"/>
      <c r="AY216" s="340"/>
      <c r="AZ216" s="124">
        <v>0.25</v>
      </c>
      <c r="BA216" s="608">
        <f t="shared" si="189"/>
        <v>75.460307878056142</v>
      </c>
      <c r="BB216" s="360">
        <f t="shared" si="179"/>
        <v>0.61840369393139838</v>
      </c>
      <c r="BC216" s="1516"/>
      <c r="BD216" s="1529">
        <v>2806</v>
      </c>
      <c r="BE216" s="1530">
        <f t="shared" si="172"/>
        <v>328.84740545294636</v>
      </c>
      <c r="BF216" s="1538">
        <f t="shared" si="223"/>
        <v>11.579133994822056</v>
      </c>
      <c r="BG216" s="1524"/>
      <c r="BH216" s="653">
        <f t="shared" si="180"/>
        <v>1.0306728232189974</v>
      </c>
      <c r="BI216" s="353">
        <f t="shared" si="181"/>
        <v>0.69591029023746698</v>
      </c>
      <c r="BJ216" s="123">
        <v>8.0299999999999994</v>
      </c>
      <c r="BK216" s="118">
        <v>3600</v>
      </c>
      <c r="BL216" s="117">
        <v>24.7</v>
      </c>
      <c r="BM216" s="348">
        <f t="shared" si="224"/>
        <v>74.099999999999994</v>
      </c>
      <c r="BN216" s="117">
        <v>4.4000000000000004</v>
      </c>
      <c r="BO216" s="117">
        <v>0.2</v>
      </c>
      <c r="BP216" s="117"/>
      <c r="BQ216" s="1220"/>
      <c r="BR216" s="131"/>
      <c r="BS216" s="131"/>
      <c r="BT216" s="131">
        <v>4</v>
      </c>
      <c r="BU216" s="132">
        <v>8</v>
      </c>
      <c r="BV216" s="364">
        <f t="shared" si="219"/>
        <v>7.9654793315743202</v>
      </c>
      <c r="BW216" s="343">
        <f t="shared" si="187"/>
        <v>1.3307422640571945E-2</v>
      </c>
      <c r="BX216" s="340">
        <f t="shared" ref="BX216:BX279" si="227">BW216/1</f>
        <v>1.3307422640571945E-2</v>
      </c>
      <c r="BY216" s="340">
        <f t="shared" si="217"/>
        <v>0.84507042253521125</v>
      </c>
      <c r="BZ216" s="1145">
        <f t="shared" si="205"/>
        <v>0.17940199335548179</v>
      </c>
      <c r="CA216" s="133">
        <v>5040</v>
      </c>
      <c r="CB216" s="191"/>
      <c r="CC216" s="193"/>
      <c r="CD216" s="353">
        <f t="shared" si="199"/>
        <v>0.58465259454705365</v>
      </c>
      <c r="CE216" s="108"/>
      <c r="CF216" s="364"/>
      <c r="CG216" s="134">
        <v>2906</v>
      </c>
      <c r="CH216" s="346">
        <f t="shared" si="220"/>
        <v>63.896218117854005</v>
      </c>
      <c r="CI216" s="117">
        <v>6</v>
      </c>
      <c r="CJ216" s="348">
        <f t="shared" si="200"/>
        <v>1.3192612137203166</v>
      </c>
      <c r="CK216" s="123">
        <v>7.64</v>
      </c>
      <c r="CL216" s="117">
        <v>20</v>
      </c>
      <c r="CM216" s="109">
        <v>2</v>
      </c>
      <c r="CN216" s="109">
        <v>2</v>
      </c>
      <c r="CO216" s="109">
        <v>8</v>
      </c>
      <c r="CP216" s="131">
        <f t="shared" si="225"/>
        <v>369.82279999999992</v>
      </c>
      <c r="CQ216" s="1145">
        <f t="shared" si="206"/>
        <v>0.19028340080971662</v>
      </c>
      <c r="CR216" s="1372">
        <f t="shared" si="221"/>
        <v>4548</v>
      </c>
      <c r="CS216" s="353">
        <f t="shared" si="201"/>
        <v>4.4538258575197887</v>
      </c>
      <c r="CT216" s="135">
        <v>36</v>
      </c>
      <c r="CU216" s="135"/>
      <c r="CV216" s="340">
        <f t="shared" si="182"/>
        <v>0.45</v>
      </c>
      <c r="CW216" s="135">
        <v>240</v>
      </c>
      <c r="CX216" s="348">
        <f t="shared" si="183"/>
        <v>6.666666666666667</v>
      </c>
      <c r="CY216" s="334">
        <f t="shared" si="203"/>
        <v>189.97361477572559</v>
      </c>
      <c r="CZ216" s="123">
        <v>8.02</v>
      </c>
      <c r="DA216" s="117">
        <v>9.1999999999999993</v>
      </c>
      <c r="DB216" s="340">
        <f t="shared" si="207"/>
        <v>0.54</v>
      </c>
      <c r="DC216" s="109"/>
      <c r="DD216" s="610">
        <f t="shared" si="208"/>
        <v>5.5314935585757503</v>
      </c>
      <c r="DE216" s="353">
        <f t="shared" si="202"/>
        <v>6.5963060686015833</v>
      </c>
      <c r="DF216" s="842">
        <v>8.39</v>
      </c>
      <c r="DG216" s="117">
        <v>6.6</v>
      </c>
      <c r="DH216" s="838">
        <f t="shared" si="215"/>
        <v>19.799999999999997</v>
      </c>
      <c r="DI216" s="338">
        <f t="shared" si="216"/>
        <v>0.28260869565217395</v>
      </c>
      <c r="DJ216" s="1158">
        <f t="shared" si="211"/>
        <v>0.67</v>
      </c>
      <c r="DK216" s="1342">
        <f t="shared" si="212"/>
        <v>4.7257118103414326</v>
      </c>
      <c r="DL216" s="1292">
        <f t="shared" si="222"/>
        <v>0.49919999999999998</v>
      </c>
      <c r="DM216" s="1347"/>
      <c r="DN216" s="1350">
        <f t="shared" si="218"/>
        <v>39.577836411609496</v>
      </c>
      <c r="DO216" s="117">
        <v>6.4</v>
      </c>
      <c r="DP216" s="1150">
        <f>(DG216-DO216)/DG216</f>
        <v>3.0303030303030196E-2</v>
      </c>
      <c r="DQ216" s="133"/>
      <c r="DR216" s="134"/>
      <c r="DS216" s="770"/>
      <c r="DT216" s="137">
        <v>5497</v>
      </c>
      <c r="DU216" s="343">
        <v>7.95</v>
      </c>
      <c r="DV216" s="123">
        <v>8.4600000000000009</v>
      </c>
      <c r="DW216" s="127">
        <v>3480</v>
      </c>
      <c r="DX216" s="117">
        <v>6.4</v>
      </c>
      <c r="DY216" s="135">
        <v>20</v>
      </c>
      <c r="DZ216" s="671">
        <v>22</v>
      </c>
      <c r="EA216" s="632">
        <v>0.3</v>
      </c>
      <c r="EB216" s="665">
        <v>0.03</v>
      </c>
      <c r="EC216" s="1483"/>
      <c r="ED216" s="141">
        <v>4.5</v>
      </c>
      <c r="EE216" s="667">
        <v>5.3</v>
      </c>
      <c r="EF216" s="139">
        <v>0.02</v>
      </c>
      <c r="EG216" s="665">
        <v>0.02</v>
      </c>
      <c r="EH216" s="194">
        <v>1</v>
      </c>
      <c r="EI216" s="1118"/>
      <c r="EJ216" s="1118"/>
      <c r="EK216" s="142">
        <v>2</v>
      </c>
      <c r="EL216" s="353">
        <f t="shared" si="195"/>
        <v>9.0313540897097635</v>
      </c>
      <c r="EM216" s="354">
        <f t="shared" si="213"/>
        <v>0.78737541528239197</v>
      </c>
      <c r="EN216" s="354">
        <f t="shared" si="188"/>
        <v>0.81132075471698117</v>
      </c>
      <c r="EO216" s="355">
        <f t="shared" si="173"/>
        <v>0.97457627118644063</v>
      </c>
      <c r="EP216" s="339">
        <f t="shared" si="214"/>
        <v>0.84154929577464788</v>
      </c>
      <c r="EQ216" s="959"/>
    </row>
    <row r="217" spans="1:147" s="143" customFormat="1" ht="15" customHeight="1" x14ac:dyDescent="0.15">
      <c r="A217" s="105">
        <v>44041</v>
      </c>
      <c r="B217" s="335">
        <f>企业!B521</f>
        <v>3876</v>
      </c>
      <c r="C217" s="868">
        <v>7.73</v>
      </c>
      <c r="D217" s="652">
        <v>76</v>
      </c>
      <c r="E217" s="353">
        <v>10.7</v>
      </c>
      <c r="F217" s="928">
        <v>27</v>
      </c>
      <c r="G217" s="653"/>
      <c r="H217" s="136"/>
      <c r="I217" s="111"/>
      <c r="J217" s="144"/>
      <c r="K217" s="625"/>
      <c r="L217" s="113"/>
      <c r="M217" s="831"/>
      <c r="N217" s="826"/>
      <c r="O217" s="114"/>
      <c r="P217" s="392"/>
      <c r="Q217" s="114"/>
      <c r="R217" s="683">
        <v>4.63</v>
      </c>
      <c r="S217" s="339">
        <f t="shared" si="185"/>
        <v>0.71230769230769231</v>
      </c>
      <c r="T217" s="335">
        <v>3876</v>
      </c>
      <c r="U217" s="111">
        <v>8.23</v>
      </c>
      <c r="V217" s="112">
        <v>3660</v>
      </c>
      <c r="W217" s="115">
        <v>26.3</v>
      </c>
      <c r="X217" s="109">
        <v>98</v>
      </c>
      <c r="Y217" s="809">
        <v>12.5</v>
      </c>
      <c r="Z217" s="1238">
        <v>9.6</v>
      </c>
      <c r="AA217" s="116">
        <v>26</v>
      </c>
      <c r="AB217" s="117">
        <v>0.2</v>
      </c>
      <c r="AC217" s="109">
        <v>23</v>
      </c>
      <c r="AD217" s="118"/>
      <c r="AE217" s="114">
        <v>64</v>
      </c>
      <c r="AF217" s="801">
        <v>4.83</v>
      </c>
      <c r="AG217" s="344">
        <f t="shared" si="197"/>
        <v>0.74307692307692308</v>
      </c>
      <c r="AH217" s="344">
        <f t="shared" si="175"/>
        <v>0.25840000000000002</v>
      </c>
      <c r="AI217" s="741">
        <f t="shared" si="176"/>
        <v>5.0646400000000001E-2</v>
      </c>
      <c r="AJ217" s="1140"/>
      <c r="AK217" s="138"/>
      <c r="AL217" s="122"/>
      <c r="AM217" s="122"/>
      <c r="AN217" s="120"/>
      <c r="AO217" s="353">
        <f t="shared" si="164"/>
        <v>3.6924664602683177</v>
      </c>
      <c r="AP217" s="138">
        <v>8.24</v>
      </c>
      <c r="AQ217" s="121"/>
      <c r="AR217" s="353">
        <f t="shared" si="177"/>
        <v>0.96749226006191946</v>
      </c>
      <c r="AS217" s="776">
        <v>5.9</v>
      </c>
      <c r="AT217" s="353">
        <f t="shared" si="178"/>
        <v>1.9349845201238389</v>
      </c>
      <c r="AU217" s="117">
        <v>32</v>
      </c>
      <c r="AV217" s="111">
        <v>7.78</v>
      </c>
      <c r="AW217" s="118"/>
      <c r="AX217" s="118"/>
      <c r="AY217" s="340"/>
      <c r="AZ217" s="124">
        <v>0.24</v>
      </c>
      <c r="BA217" s="608"/>
      <c r="BB217" s="360">
        <f t="shared" si="179"/>
        <v>0.72561919504643968</v>
      </c>
      <c r="BC217" s="1516"/>
      <c r="BD217" s="1529">
        <v>3056</v>
      </c>
      <c r="BE217" s="1530">
        <f t="shared" si="172"/>
        <v>420.2394220846233</v>
      </c>
      <c r="BF217" s="1538">
        <f t="shared" si="223"/>
        <v>16.163054695562433</v>
      </c>
      <c r="BG217" s="1528">
        <v>2.7</v>
      </c>
      <c r="BH217" s="348">
        <f t="shared" si="180"/>
        <v>1.2093653250773995</v>
      </c>
      <c r="BI217" s="353">
        <f t="shared" si="181"/>
        <v>0.81656346749226005</v>
      </c>
      <c r="BJ217" s="123">
        <v>8.0399999999999991</v>
      </c>
      <c r="BK217" s="118">
        <v>3610</v>
      </c>
      <c r="BL217" s="117">
        <v>23.4</v>
      </c>
      <c r="BM217" s="348">
        <f t="shared" si="224"/>
        <v>70.199999999999989</v>
      </c>
      <c r="BN217" s="117">
        <v>4.7</v>
      </c>
      <c r="BO217" s="117">
        <v>0.2</v>
      </c>
      <c r="BP217" s="117">
        <v>3.2</v>
      </c>
      <c r="BQ217" s="1220"/>
      <c r="BR217" s="131"/>
      <c r="BS217" s="131"/>
      <c r="BT217" s="131">
        <v>4</v>
      </c>
      <c r="BU217" s="132">
        <v>8</v>
      </c>
      <c r="BV217" s="364">
        <f t="shared" si="219"/>
        <v>9.3464912280701746</v>
      </c>
      <c r="BW217" s="343">
        <f t="shared" si="187"/>
        <v>1.0485218207414361E-2</v>
      </c>
      <c r="BX217" s="340">
        <f t="shared" si="227"/>
        <v>1.0485218207414361E-2</v>
      </c>
      <c r="BY217" s="758">
        <f t="shared" si="217"/>
        <v>0.81923076923076921</v>
      </c>
      <c r="BZ217" s="1145">
        <f t="shared" si="205"/>
        <v>0.11026615969581754</v>
      </c>
      <c r="CA217" s="133">
        <v>5040</v>
      </c>
      <c r="CB217" s="114"/>
      <c r="CC217" s="126"/>
      <c r="CD217" s="353">
        <f t="shared" si="199"/>
        <v>0.68601651186790502</v>
      </c>
      <c r="CE217" s="108"/>
      <c r="CF217" s="364"/>
      <c r="CG217" s="134">
        <v>2906</v>
      </c>
      <c r="CH217" s="346">
        <f t="shared" si="220"/>
        <v>74.974200206398351</v>
      </c>
      <c r="CI217" s="117">
        <v>6</v>
      </c>
      <c r="CJ217" s="348">
        <f t="shared" si="200"/>
        <v>1.5479876160990713</v>
      </c>
      <c r="CK217" s="123">
        <v>7.53</v>
      </c>
      <c r="CL217" s="117">
        <v>21.3</v>
      </c>
      <c r="CM217" s="109">
        <v>3</v>
      </c>
      <c r="CN217" s="109">
        <v>2</v>
      </c>
      <c r="CO217" s="109">
        <v>8</v>
      </c>
      <c r="CP217" s="131">
        <f t="shared" si="225"/>
        <v>324.89479999999998</v>
      </c>
      <c r="CQ217" s="1145">
        <f t="shared" si="206"/>
        <v>8.9743589743589647E-2</v>
      </c>
      <c r="CR217" s="1372">
        <f t="shared" si="221"/>
        <v>3876</v>
      </c>
      <c r="CS217" s="353">
        <f t="shared" si="201"/>
        <v>5.2260061919504643</v>
      </c>
      <c r="CT217" s="135">
        <v>36</v>
      </c>
      <c r="CU217" s="135"/>
      <c r="CV217" s="340">
        <f t="shared" si="182"/>
        <v>0.45</v>
      </c>
      <c r="CW217" s="135">
        <v>240</v>
      </c>
      <c r="CX217" s="348">
        <f t="shared" si="183"/>
        <v>6.666666666666667</v>
      </c>
      <c r="CY217" s="334">
        <f t="shared" si="203"/>
        <v>222.91021671826624</v>
      </c>
      <c r="CZ217" s="123">
        <v>7.97</v>
      </c>
      <c r="DA217" s="117">
        <v>10.9</v>
      </c>
      <c r="DB217" s="340">
        <f t="shared" si="207"/>
        <v>0.48826291079812206</v>
      </c>
      <c r="DC217" s="109"/>
      <c r="DD217" s="610">
        <f t="shared" si="208"/>
        <v>6.740149271839206</v>
      </c>
      <c r="DE217" s="353">
        <f t="shared" si="202"/>
        <v>7.7399380804953557</v>
      </c>
      <c r="DF217" s="842">
        <v>8.34</v>
      </c>
      <c r="DG217" s="117">
        <v>7.1</v>
      </c>
      <c r="DH217" s="838">
        <f t="shared" si="215"/>
        <v>21.299999999999997</v>
      </c>
      <c r="DI217" s="338">
        <f t="shared" si="216"/>
        <v>0.34862385321100919</v>
      </c>
      <c r="DJ217" s="1155">
        <f t="shared" si="211"/>
        <v>0.66666666666666674</v>
      </c>
      <c r="DK217" s="1342">
        <f t="shared" si="212"/>
        <v>5.2326341952644659</v>
      </c>
      <c r="DL217" s="1292">
        <f t="shared" si="222"/>
        <v>0.49919999999999998</v>
      </c>
      <c r="DM217" s="1347"/>
      <c r="DN217" s="1350"/>
      <c r="DO217" s="134"/>
      <c r="DP217" s="1150"/>
      <c r="DQ217" s="133"/>
      <c r="DR217" s="134"/>
      <c r="DS217" s="770"/>
      <c r="DT217" s="137">
        <v>5716</v>
      </c>
      <c r="DU217" s="343">
        <v>7.72</v>
      </c>
      <c r="DV217" s="123">
        <v>8.3699999999999992</v>
      </c>
      <c r="DW217" s="127">
        <v>3390</v>
      </c>
      <c r="DX217" s="117">
        <v>6.7</v>
      </c>
      <c r="DY217" s="135">
        <v>24</v>
      </c>
      <c r="DZ217" s="671">
        <v>24</v>
      </c>
      <c r="EA217" s="632">
        <v>0.3</v>
      </c>
      <c r="EB217" s="665">
        <v>0.05</v>
      </c>
      <c r="EC217" s="1483">
        <v>2.4</v>
      </c>
      <c r="ED217" s="141">
        <v>4.3</v>
      </c>
      <c r="EE217" s="667">
        <v>5.4</v>
      </c>
      <c r="EF217" s="139">
        <v>0.02</v>
      </c>
      <c r="EG217" s="665">
        <v>0.02</v>
      </c>
      <c r="EH217" s="140">
        <v>1</v>
      </c>
      <c r="EI217" s="1118"/>
      <c r="EJ217" s="1118"/>
      <c r="EK217" s="142">
        <v>2</v>
      </c>
      <c r="EL217" s="353">
        <f t="shared" si="195"/>
        <v>10.593555417956654</v>
      </c>
      <c r="EM217" s="354">
        <f t="shared" si="213"/>
        <v>0.74524714828897332</v>
      </c>
      <c r="EN217" s="354">
        <f t="shared" si="188"/>
        <v>0.75510204081632648</v>
      </c>
      <c r="EO217" s="355">
        <f t="shared" si="173"/>
        <v>0.97599999999999998</v>
      </c>
      <c r="EP217" s="339">
        <f t="shared" si="214"/>
        <v>0.83461538461538465</v>
      </c>
      <c r="EQ217" s="1227"/>
    </row>
    <row r="218" spans="1:147" s="143" customFormat="1" ht="15" customHeight="1" x14ac:dyDescent="0.15">
      <c r="A218" s="105">
        <v>44042</v>
      </c>
      <c r="B218" s="335">
        <f>企业!B522</f>
        <v>4310</v>
      </c>
      <c r="C218" s="868">
        <v>7.71</v>
      </c>
      <c r="D218" s="652">
        <v>75</v>
      </c>
      <c r="E218" s="353">
        <v>10.3</v>
      </c>
      <c r="F218" s="928">
        <v>18.600000000000001</v>
      </c>
      <c r="G218" s="653"/>
      <c r="H218" s="136"/>
      <c r="I218" s="111"/>
      <c r="J218" s="144"/>
      <c r="K218" s="625"/>
      <c r="L218" s="113"/>
      <c r="M218" s="831"/>
      <c r="N218" s="826"/>
      <c r="O218" s="114"/>
      <c r="P218" s="392"/>
      <c r="Q218" s="114"/>
      <c r="R218" s="683">
        <v>4.6500000000000004</v>
      </c>
      <c r="S218" s="339">
        <f t="shared" si="185"/>
        <v>0.7153846153846154</v>
      </c>
      <c r="T218" s="335">
        <v>4310</v>
      </c>
      <c r="U218" s="111">
        <v>8.09</v>
      </c>
      <c r="V218" s="112">
        <v>3770</v>
      </c>
      <c r="W218" s="115">
        <v>29</v>
      </c>
      <c r="X218" s="109">
        <v>112</v>
      </c>
      <c r="Y218" s="809">
        <v>11.9</v>
      </c>
      <c r="Z218" s="1238"/>
      <c r="AA218" s="116">
        <v>26.2</v>
      </c>
      <c r="AB218" s="117">
        <v>0.2</v>
      </c>
      <c r="AC218" s="109">
        <v>23</v>
      </c>
      <c r="AD218" s="118"/>
      <c r="AE218" s="114">
        <v>64</v>
      </c>
      <c r="AF218" s="801">
        <v>4.1399999999999997</v>
      </c>
      <c r="AG218" s="344">
        <f t="shared" si="197"/>
        <v>0.63692307692307693</v>
      </c>
      <c r="AH218" s="344">
        <f t="shared" si="175"/>
        <v>0.28733333333333333</v>
      </c>
      <c r="AI218" s="741">
        <f t="shared" si="176"/>
        <v>6.4362666666666665E-2</v>
      </c>
      <c r="AJ218" s="1140"/>
      <c r="AK218" s="138"/>
      <c r="AL218" s="122"/>
      <c r="AM218" s="122"/>
      <c r="AN218" s="120"/>
      <c r="AO218" s="353">
        <f t="shared" si="164"/>
        <v>3.3206496519721576</v>
      </c>
      <c r="AP218" s="138">
        <v>8.24</v>
      </c>
      <c r="AQ218" s="121"/>
      <c r="AR218" s="353">
        <f t="shared" si="177"/>
        <v>0.87006960556844548</v>
      </c>
      <c r="AS218" s="776"/>
      <c r="AT218" s="353">
        <f t="shared" si="178"/>
        <v>1.740139211136891</v>
      </c>
      <c r="AU218" s="117">
        <v>32</v>
      </c>
      <c r="AV218" s="111">
        <v>7.84</v>
      </c>
      <c r="AW218" s="118">
        <v>2893</v>
      </c>
      <c r="AX218" s="118"/>
      <c r="AY218" s="340"/>
      <c r="AZ218" s="124">
        <v>0.24</v>
      </c>
      <c r="BA218" s="608">
        <f t="shared" si="189"/>
        <v>82.958866228828199</v>
      </c>
      <c r="BB218" s="360">
        <f t="shared" si="179"/>
        <v>0.65255220417633408</v>
      </c>
      <c r="BC218" s="1516"/>
      <c r="BD218" s="1529">
        <v>3323</v>
      </c>
      <c r="BE218" s="1530">
        <f t="shared" si="172"/>
        <v>410.94176334106726</v>
      </c>
      <c r="BF218" s="1538">
        <f t="shared" si="223"/>
        <v>15.684800127521651</v>
      </c>
      <c r="BG218" s="1528"/>
      <c r="BH218" s="1168">
        <f t="shared" si="180"/>
        <v>1.0875870069605569</v>
      </c>
      <c r="BI218" s="353">
        <f t="shared" si="181"/>
        <v>0.73433874709976799</v>
      </c>
      <c r="BJ218" s="123">
        <v>8.02</v>
      </c>
      <c r="BK218" s="118">
        <v>3630</v>
      </c>
      <c r="BL218" s="117">
        <v>23.9</v>
      </c>
      <c r="BM218" s="348">
        <f t="shared" si="224"/>
        <v>71.699999999999989</v>
      </c>
      <c r="BN218" s="117">
        <v>4.5</v>
      </c>
      <c r="BO218" s="117">
        <v>0.2</v>
      </c>
      <c r="BP218" s="117"/>
      <c r="BQ218" s="1220"/>
      <c r="BR218" s="131"/>
      <c r="BS218" s="131"/>
      <c r="BT218" s="131">
        <v>4</v>
      </c>
      <c r="BU218" s="132">
        <v>8</v>
      </c>
      <c r="BV218" s="364">
        <f t="shared" si="219"/>
        <v>8.4053364269141539</v>
      </c>
      <c r="BW218" s="343">
        <f t="shared" si="187"/>
        <v>1.3324868192232312E-2</v>
      </c>
      <c r="BX218" s="340">
        <f t="shared" si="227"/>
        <v>1.3324868192232312E-2</v>
      </c>
      <c r="BY218" s="758">
        <f t="shared" si="217"/>
        <v>0.8282442748091603</v>
      </c>
      <c r="BZ218" s="1145">
        <f t="shared" si="205"/>
        <v>0.17586206896551726</v>
      </c>
      <c r="CA218" s="133">
        <v>5040</v>
      </c>
      <c r="CB218" s="114"/>
      <c r="CC218" s="126"/>
      <c r="CD218" s="353">
        <f t="shared" si="199"/>
        <v>0.61693735498839908</v>
      </c>
      <c r="CE218" s="108"/>
      <c r="CF218" s="364"/>
      <c r="CG218" s="134">
        <v>2906</v>
      </c>
      <c r="CH218" s="346">
        <f t="shared" si="220"/>
        <v>67.424593967517396</v>
      </c>
      <c r="CI218" s="117">
        <v>6</v>
      </c>
      <c r="CJ218" s="348">
        <f t="shared" si="200"/>
        <v>1.3921113689095128</v>
      </c>
      <c r="CK218" s="123">
        <v>8.2200000000000006</v>
      </c>
      <c r="CL218" s="117">
        <v>21.5</v>
      </c>
      <c r="CM218" s="109">
        <v>2</v>
      </c>
      <c r="CN218" s="109">
        <v>1.8</v>
      </c>
      <c r="CO218" s="109">
        <v>8</v>
      </c>
      <c r="CP218" s="131">
        <f t="shared" si="225"/>
        <v>336.25199999999995</v>
      </c>
      <c r="CQ218" s="1145">
        <f t="shared" si="206"/>
        <v>0.10041841004184093</v>
      </c>
      <c r="CR218" s="1372">
        <f t="shared" si="221"/>
        <v>4310</v>
      </c>
      <c r="CS218" s="353">
        <f t="shared" si="201"/>
        <v>4.6997679814385149</v>
      </c>
      <c r="CT218" s="135">
        <v>36</v>
      </c>
      <c r="CU218" s="135"/>
      <c r="CV218" s="340">
        <f t="shared" si="182"/>
        <v>0.45</v>
      </c>
      <c r="CW218" s="135">
        <v>240</v>
      </c>
      <c r="CX218" s="348">
        <f t="shared" si="183"/>
        <v>6.666666666666667</v>
      </c>
      <c r="CY218" s="334">
        <f t="shared" si="203"/>
        <v>200.46403712296981</v>
      </c>
      <c r="CZ218" s="123">
        <v>8.02</v>
      </c>
      <c r="DA218" s="117">
        <v>9.5</v>
      </c>
      <c r="DB218" s="340">
        <f t="shared" si="207"/>
        <v>0.55813953488372092</v>
      </c>
      <c r="DC218" s="109"/>
      <c r="DD218" s="610">
        <f t="shared" si="208"/>
        <v>5.2532504487151419</v>
      </c>
      <c r="DE218" s="353">
        <f t="shared" si="202"/>
        <v>6.9605568445475638</v>
      </c>
      <c r="DF218" s="842">
        <v>8.36</v>
      </c>
      <c r="DG218" s="117">
        <v>6.2</v>
      </c>
      <c r="DH218" s="838">
        <f t="shared" si="215"/>
        <v>18.600000000000001</v>
      </c>
      <c r="DI218" s="338">
        <f t="shared" si="216"/>
        <v>0.34736842105263155</v>
      </c>
      <c r="DJ218" s="1155">
        <f t="shared" si="211"/>
        <v>0.71162790697674416</v>
      </c>
      <c r="DK218" s="1342">
        <f t="shared" si="212"/>
        <v>4.367408216186706</v>
      </c>
      <c r="DL218" s="1292">
        <f t="shared" si="222"/>
        <v>0.49919999999999998</v>
      </c>
      <c r="DM218" s="1347"/>
      <c r="DN218" s="1350"/>
      <c r="DO218" s="134"/>
      <c r="DP218" s="1150"/>
      <c r="DQ218" s="133"/>
      <c r="DR218" s="134"/>
      <c r="DS218" s="770"/>
      <c r="DT218" s="137">
        <v>4444</v>
      </c>
      <c r="DU218" s="343">
        <v>7.75</v>
      </c>
      <c r="DV218" s="123">
        <v>8.39</v>
      </c>
      <c r="DW218" s="127">
        <v>3420</v>
      </c>
      <c r="DX218" s="117">
        <v>6.1</v>
      </c>
      <c r="DY218" s="135">
        <v>19</v>
      </c>
      <c r="DZ218" s="671">
        <v>17</v>
      </c>
      <c r="EA218" s="632">
        <v>0.3</v>
      </c>
      <c r="EB218" s="665">
        <v>0.03</v>
      </c>
      <c r="EC218" s="1483"/>
      <c r="ED218" s="141">
        <v>4.8</v>
      </c>
      <c r="EE218" s="667">
        <v>5.8</v>
      </c>
      <c r="EF218" s="139">
        <v>0.06</v>
      </c>
      <c r="EG218" s="665">
        <v>0.01</v>
      </c>
      <c r="EH218" s="140">
        <v>1</v>
      </c>
      <c r="EI218" s="1118"/>
      <c r="EJ218" s="1118"/>
      <c r="EK218" s="142">
        <v>2</v>
      </c>
      <c r="EL218" s="353">
        <f t="shared" si="195"/>
        <v>9.5289206496519743</v>
      </c>
      <c r="EM218" s="354">
        <f t="shared" si="213"/>
        <v>0.78965517241379313</v>
      </c>
      <c r="EN218" s="354">
        <f t="shared" si="188"/>
        <v>0.83035714285714279</v>
      </c>
      <c r="EO218" s="355">
        <f t="shared" si="173"/>
        <v>0.97478991596638653</v>
      </c>
      <c r="EP218" s="339">
        <f t="shared" si="214"/>
        <v>0.81679389312977102</v>
      </c>
      <c r="EQ218" s="1227"/>
    </row>
    <row r="219" spans="1:147" s="143" customFormat="1" ht="15" customHeight="1" x14ac:dyDescent="0.15">
      <c r="A219" s="105">
        <v>44043</v>
      </c>
      <c r="B219" s="335">
        <f>企业!B523</f>
        <v>6173</v>
      </c>
      <c r="C219" s="868">
        <v>7.66</v>
      </c>
      <c r="D219" s="652">
        <v>73</v>
      </c>
      <c r="E219" s="353">
        <v>11.7</v>
      </c>
      <c r="F219" s="928">
        <v>14</v>
      </c>
      <c r="G219" s="653"/>
      <c r="H219" s="136"/>
      <c r="I219" s="111"/>
      <c r="J219" s="144"/>
      <c r="K219" s="625"/>
      <c r="L219" s="113"/>
      <c r="M219" s="831"/>
      <c r="N219" s="826"/>
      <c r="O219" s="114"/>
      <c r="P219" s="392"/>
      <c r="Q219" s="114"/>
      <c r="R219" s="683">
        <v>4.6399999999999997</v>
      </c>
      <c r="S219" s="339">
        <f t="shared" si="185"/>
        <v>0.7138461538461538</v>
      </c>
      <c r="T219" s="335">
        <v>6173</v>
      </c>
      <c r="U219" s="111">
        <v>8.0399999999999991</v>
      </c>
      <c r="V219" s="112">
        <v>3700</v>
      </c>
      <c r="W219" s="115">
        <v>31.5</v>
      </c>
      <c r="X219" s="109">
        <v>117</v>
      </c>
      <c r="Y219" s="809">
        <v>10.3</v>
      </c>
      <c r="Z219" s="1238"/>
      <c r="AA219" s="116">
        <v>25.4</v>
      </c>
      <c r="AB219" s="117">
        <v>0.2</v>
      </c>
      <c r="AC219" s="109">
        <v>22</v>
      </c>
      <c r="AD219" s="118"/>
      <c r="AE219" s="114">
        <v>64</v>
      </c>
      <c r="AF219" s="801">
        <v>4.3600000000000003</v>
      </c>
      <c r="AG219" s="344">
        <f t="shared" si="197"/>
        <v>0.67076923076923078</v>
      </c>
      <c r="AH219" s="344">
        <f t="shared" si="175"/>
        <v>0.41153333333333331</v>
      </c>
      <c r="AI219" s="741">
        <f t="shared" si="176"/>
        <v>9.6298800000000004E-2</v>
      </c>
      <c r="AJ219" s="1140"/>
      <c r="AK219" s="138"/>
      <c r="AL219" s="122"/>
      <c r="AM219" s="122"/>
      <c r="AN219" s="120"/>
      <c r="AO219" s="353">
        <f t="shared" ref="AO219:AO282" si="228">14312/T219</f>
        <v>2.3184837194232948</v>
      </c>
      <c r="AP219" s="138">
        <v>8.0299999999999994</v>
      </c>
      <c r="AQ219" s="121">
        <v>22.3</v>
      </c>
      <c r="AR219" s="353">
        <f t="shared" si="177"/>
        <v>0.60748420541065928</v>
      </c>
      <c r="AS219" s="776">
        <v>4.8</v>
      </c>
      <c r="AT219" s="353">
        <f t="shared" si="178"/>
        <v>1.2149684108213186</v>
      </c>
      <c r="AU219" s="117">
        <v>32</v>
      </c>
      <c r="AV219" s="111">
        <v>7.76</v>
      </c>
      <c r="AW219" s="118"/>
      <c r="AX219" s="118"/>
      <c r="AY219" s="340"/>
      <c r="AZ219" s="124">
        <v>0.24</v>
      </c>
      <c r="BA219" s="608"/>
      <c r="BB219" s="360">
        <f t="shared" si="179"/>
        <v>0.45561315405799452</v>
      </c>
      <c r="BC219" s="1516"/>
      <c r="BD219" s="1529">
        <v>3206</v>
      </c>
      <c r="BE219" s="1530">
        <f t="shared" si="172"/>
        <v>276.81807872995302</v>
      </c>
      <c r="BF219" s="1538">
        <f t="shared" si="223"/>
        <v>10.898349556297363</v>
      </c>
      <c r="BG219" s="1528">
        <v>3.8</v>
      </c>
      <c r="BH219" s="1168">
        <f t="shared" si="180"/>
        <v>0.75935525676332416</v>
      </c>
      <c r="BI219" s="353">
        <f t="shared" si="181"/>
        <v>0.51271666936659643</v>
      </c>
      <c r="BJ219" s="123">
        <v>7.91</v>
      </c>
      <c r="BK219" s="118">
        <v>3790</v>
      </c>
      <c r="BL219" s="117">
        <v>23.1</v>
      </c>
      <c r="BM219" s="348">
        <f t="shared" si="224"/>
        <v>69.300000000000011</v>
      </c>
      <c r="BN219" s="117">
        <v>3.6</v>
      </c>
      <c r="BO219" s="117">
        <v>0.2</v>
      </c>
      <c r="BP219" s="117">
        <v>3.5</v>
      </c>
      <c r="BQ219" s="1220"/>
      <c r="BR219" s="131">
        <v>721</v>
      </c>
      <c r="BS219" s="131">
        <v>173</v>
      </c>
      <c r="BT219" s="131">
        <v>4</v>
      </c>
      <c r="BU219" s="132">
        <v>8</v>
      </c>
      <c r="BV219" s="364">
        <f t="shared" si="219"/>
        <v>5.8686214158431875</v>
      </c>
      <c r="BW219" s="343">
        <f t="shared" si="187"/>
        <v>1.9936539045463331E-2</v>
      </c>
      <c r="BX219" s="340">
        <f t="shared" si="227"/>
        <v>1.9936539045463331E-2</v>
      </c>
      <c r="BY219" s="758">
        <f t="shared" si="217"/>
        <v>0.8582677165354331</v>
      </c>
      <c r="BZ219" s="1145">
        <f t="shared" si="205"/>
        <v>0.26666666666666661</v>
      </c>
      <c r="CA219" s="133">
        <v>5040</v>
      </c>
      <c r="CB219" s="114"/>
      <c r="CC219" s="126"/>
      <c r="CD219" s="353">
        <f t="shared" si="199"/>
        <v>0.43074680058318482</v>
      </c>
      <c r="CE219" s="108"/>
      <c r="CF219" s="364"/>
      <c r="CG219" s="134">
        <v>2906</v>
      </c>
      <c r="CH219" s="346">
        <f t="shared" si="220"/>
        <v>47.075976024623358</v>
      </c>
      <c r="CI219" s="117">
        <v>6</v>
      </c>
      <c r="CJ219" s="348">
        <f t="shared" si="200"/>
        <v>0.97197472865705492</v>
      </c>
      <c r="CK219" s="123">
        <v>7.52</v>
      </c>
      <c r="CL219" s="117">
        <v>21.7</v>
      </c>
      <c r="CM219" s="109">
        <v>1</v>
      </c>
      <c r="CN219" s="109">
        <v>1.5</v>
      </c>
      <c r="CO219" s="109">
        <v>8</v>
      </c>
      <c r="CP219" s="131">
        <f t="shared" si="225"/>
        <v>341.04560000000004</v>
      </c>
      <c r="CQ219" s="1145">
        <f t="shared" si="206"/>
        <v>6.0606060606060663E-2</v>
      </c>
      <c r="CR219" s="1372">
        <f t="shared" si="221"/>
        <v>6173</v>
      </c>
      <c r="CS219" s="353">
        <f t="shared" si="201"/>
        <v>3.2813866839462174</v>
      </c>
      <c r="CT219" s="135">
        <v>36</v>
      </c>
      <c r="CU219" s="135"/>
      <c r="CV219" s="340">
        <f t="shared" si="182"/>
        <v>0.45</v>
      </c>
      <c r="CW219" s="135">
        <v>240</v>
      </c>
      <c r="CX219" s="348">
        <f t="shared" si="183"/>
        <v>6.666666666666667</v>
      </c>
      <c r="CY219" s="334">
        <f t="shared" si="203"/>
        <v>139.96436092661591</v>
      </c>
      <c r="CZ219" s="123">
        <v>7.83</v>
      </c>
      <c r="DA219" s="117">
        <v>8.6999999999999993</v>
      </c>
      <c r="DB219" s="340">
        <f t="shared" si="207"/>
        <v>0.59907834101382496</v>
      </c>
      <c r="DC219" s="109"/>
      <c r="DD219" s="610">
        <f t="shared" si="208"/>
        <v>3.3856884597633261</v>
      </c>
      <c r="DE219" s="353">
        <f t="shared" si="202"/>
        <v>4.8598736432852743</v>
      </c>
      <c r="DF219" s="842">
        <v>8.14</v>
      </c>
      <c r="DG219" s="117">
        <v>5.6</v>
      </c>
      <c r="DH219" s="838">
        <f t="shared" si="215"/>
        <v>16.799999999999997</v>
      </c>
      <c r="DI219" s="338">
        <f t="shared" si="216"/>
        <v>0.35632183908045978</v>
      </c>
      <c r="DJ219" s="1155">
        <f t="shared" si="211"/>
        <v>0.74193548387096775</v>
      </c>
      <c r="DK219" s="1342">
        <f t="shared" si="212"/>
        <v>2.8978128556235174</v>
      </c>
      <c r="DL219" s="1292">
        <f t="shared" si="222"/>
        <v>0.49919999999999998</v>
      </c>
      <c r="DM219" s="1347"/>
      <c r="DN219" s="1350"/>
      <c r="DO219" s="134"/>
      <c r="DP219" s="1150"/>
      <c r="DQ219" s="133"/>
      <c r="DR219" s="134"/>
      <c r="DS219" s="770"/>
      <c r="DT219" s="137">
        <v>5509</v>
      </c>
      <c r="DU219" s="343">
        <v>7.71</v>
      </c>
      <c r="DV219" s="123">
        <v>8.16</v>
      </c>
      <c r="DW219" s="127">
        <v>3440</v>
      </c>
      <c r="DX219" s="117">
        <v>4.5999999999999996</v>
      </c>
      <c r="DY219" s="135">
        <v>14</v>
      </c>
      <c r="DZ219" s="671">
        <v>16</v>
      </c>
      <c r="EA219" s="632">
        <v>0.3</v>
      </c>
      <c r="EB219" s="665">
        <v>0.01</v>
      </c>
      <c r="EC219" s="1483">
        <v>2.9</v>
      </c>
      <c r="ED219" s="141">
        <v>4.4000000000000004</v>
      </c>
      <c r="EE219" s="667">
        <v>5.5</v>
      </c>
      <c r="EF219" s="139">
        <v>0.03</v>
      </c>
      <c r="EG219" s="665">
        <v>0.01</v>
      </c>
      <c r="EH219" s="140">
        <v>1</v>
      </c>
      <c r="EI219" s="1118">
        <v>501</v>
      </c>
      <c r="EJ219" s="1118">
        <v>162</v>
      </c>
      <c r="EK219" s="142">
        <v>2</v>
      </c>
      <c r="EL219" s="353">
        <f t="shared" si="195"/>
        <v>6.6593873967276842</v>
      </c>
      <c r="EM219" s="354">
        <f t="shared" si="213"/>
        <v>0.85396825396825404</v>
      </c>
      <c r="EN219" s="354">
        <f t="shared" si="188"/>
        <v>0.88034188034188032</v>
      </c>
      <c r="EO219" s="355">
        <f t="shared" si="173"/>
        <v>0.970873786407767</v>
      </c>
      <c r="EP219" s="339">
        <f t="shared" si="214"/>
        <v>0.82677165354330706</v>
      </c>
      <c r="EQ219" s="1227"/>
    </row>
    <row r="220" spans="1:147" s="143" customFormat="1" ht="15" customHeight="1" x14ac:dyDescent="0.15">
      <c r="A220" s="105">
        <v>44044</v>
      </c>
      <c r="B220" s="335">
        <f>企业!B527</f>
        <v>4990</v>
      </c>
      <c r="C220" s="868">
        <v>7.73</v>
      </c>
      <c r="D220" s="652">
        <v>76</v>
      </c>
      <c r="E220" s="353">
        <v>8.9</v>
      </c>
      <c r="F220" s="928">
        <v>14</v>
      </c>
      <c r="G220" s="653"/>
      <c r="H220" s="136"/>
      <c r="I220" s="111"/>
      <c r="J220" s="144"/>
      <c r="K220" s="625"/>
      <c r="L220" s="113"/>
      <c r="M220" s="831"/>
      <c r="N220" s="826"/>
      <c r="O220" s="114"/>
      <c r="P220" s="392"/>
      <c r="Q220" s="114"/>
      <c r="R220" s="683">
        <v>4.6500000000000004</v>
      </c>
      <c r="S220" s="339">
        <f t="shared" si="185"/>
        <v>0.7153846153846154</v>
      </c>
      <c r="T220" s="335">
        <v>4990</v>
      </c>
      <c r="U220" s="111">
        <v>8.0399999999999991</v>
      </c>
      <c r="V220" s="112">
        <v>3900</v>
      </c>
      <c r="W220" s="115">
        <v>30.3</v>
      </c>
      <c r="X220" s="109">
        <v>148</v>
      </c>
      <c r="Y220" s="809">
        <v>7.7</v>
      </c>
      <c r="Z220" s="1238"/>
      <c r="AA220" s="116">
        <v>23.7</v>
      </c>
      <c r="AB220" s="117">
        <v>0.2</v>
      </c>
      <c r="AC220" s="109">
        <v>18</v>
      </c>
      <c r="AD220" s="118"/>
      <c r="AE220" s="114">
        <v>64</v>
      </c>
      <c r="AF220" s="801">
        <v>5.32</v>
      </c>
      <c r="AG220" s="344">
        <f t="shared" si="197"/>
        <v>0.81846153846153846</v>
      </c>
      <c r="AH220" s="344">
        <f t="shared" si="175"/>
        <v>0.33266666666666667</v>
      </c>
      <c r="AI220" s="741">
        <f t="shared" si="176"/>
        <v>9.8469333333333325E-2</v>
      </c>
      <c r="AJ220" s="1140"/>
      <c r="AK220" s="138"/>
      <c r="AL220" s="122"/>
      <c r="AM220" s="122"/>
      <c r="AN220" s="120"/>
      <c r="AO220" s="353">
        <f t="shared" si="228"/>
        <v>2.8681362725450903</v>
      </c>
      <c r="AP220" s="138">
        <v>8.02</v>
      </c>
      <c r="AQ220" s="121"/>
      <c r="AR220" s="353">
        <f t="shared" si="177"/>
        <v>0.75150300601202402</v>
      </c>
      <c r="AS220" s="776"/>
      <c r="AT220" s="353">
        <f t="shared" si="178"/>
        <v>1.503006012024048</v>
      </c>
      <c r="AU220" s="117">
        <v>32</v>
      </c>
      <c r="AV220" s="111">
        <v>7.61</v>
      </c>
      <c r="AW220" s="118"/>
      <c r="AX220" s="118"/>
      <c r="AY220" s="340"/>
      <c r="AZ220" s="124">
        <v>0.21</v>
      </c>
      <c r="BA220" s="608"/>
      <c r="BB220" s="360">
        <f t="shared" si="179"/>
        <v>0.56362725450901807</v>
      </c>
      <c r="BC220" s="1516"/>
      <c r="BD220" s="1529">
        <v>3340</v>
      </c>
      <c r="BE220" s="1530">
        <f t="shared" si="172"/>
        <v>356.75751503006012</v>
      </c>
      <c r="BF220" s="1538">
        <f t="shared" si="223"/>
        <v>15.05305970590971</v>
      </c>
      <c r="BG220" s="1528"/>
      <c r="BH220" s="1168">
        <f t="shared" si="180"/>
        <v>0.93937875751503008</v>
      </c>
      <c r="BI220" s="353">
        <f t="shared" si="181"/>
        <v>0.63426853707414832</v>
      </c>
      <c r="BJ220" s="123">
        <v>7.82</v>
      </c>
      <c r="BK220" s="118">
        <v>3800</v>
      </c>
      <c r="BL220" s="117">
        <v>23.5</v>
      </c>
      <c r="BM220" s="348">
        <f t="shared" si="224"/>
        <v>70.5</v>
      </c>
      <c r="BN220" s="117">
        <v>3.6</v>
      </c>
      <c r="BO220" s="117">
        <v>0.2</v>
      </c>
      <c r="BP220" s="117"/>
      <c r="BQ220" s="1220"/>
      <c r="BR220" s="131"/>
      <c r="BS220" s="131"/>
      <c r="BT220" s="131">
        <v>2</v>
      </c>
      <c r="BU220" s="132">
        <v>8</v>
      </c>
      <c r="BV220" s="364">
        <f t="shared" si="219"/>
        <v>7.2599198396793589</v>
      </c>
      <c r="BW220" s="343">
        <f t="shared" si="187"/>
        <v>2.0385900019322604E-2</v>
      </c>
      <c r="BX220" s="340">
        <f t="shared" si="227"/>
        <v>2.0385900019322604E-2</v>
      </c>
      <c r="BY220" s="758">
        <f t="shared" si="217"/>
        <v>0.84810126582278478</v>
      </c>
      <c r="BZ220" s="1145">
        <f t="shared" si="205"/>
        <v>0.22442244224422447</v>
      </c>
      <c r="CA220" s="133">
        <v>5040</v>
      </c>
      <c r="CB220" s="114"/>
      <c r="CC220" s="126"/>
      <c r="CD220" s="353">
        <f t="shared" si="199"/>
        <v>0.53286573146292582</v>
      </c>
      <c r="CE220" s="108"/>
      <c r="CF220" s="364"/>
      <c r="CG220" s="134">
        <v>2906</v>
      </c>
      <c r="CH220" s="346">
        <f t="shared" si="220"/>
        <v>58.236472945891784</v>
      </c>
      <c r="CI220" s="117">
        <v>6</v>
      </c>
      <c r="CJ220" s="348">
        <f t="shared" si="200"/>
        <v>1.2024048096192386</v>
      </c>
      <c r="CK220" s="123">
        <v>7.65</v>
      </c>
      <c r="CL220" s="117">
        <v>22.8</v>
      </c>
      <c r="CM220" s="109">
        <v>1</v>
      </c>
      <c r="CN220" s="109">
        <v>1.6</v>
      </c>
      <c r="CO220" s="109">
        <v>8</v>
      </c>
      <c r="CP220" s="131">
        <f t="shared" si="225"/>
        <v>312.06900000000002</v>
      </c>
      <c r="CQ220" s="1145">
        <f t="shared" si="206"/>
        <v>2.9787234042553123E-2</v>
      </c>
      <c r="CR220" s="1372">
        <f t="shared" si="221"/>
        <v>4990</v>
      </c>
      <c r="CS220" s="353">
        <f t="shared" si="201"/>
        <v>4.0593186372745489</v>
      </c>
      <c r="CT220" s="135">
        <v>30</v>
      </c>
      <c r="CU220" s="135"/>
      <c r="CV220" s="340">
        <f t="shared" si="182"/>
        <v>0.375</v>
      </c>
      <c r="CW220" s="135">
        <v>200</v>
      </c>
      <c r="CX220" s="348">
        <f t="shared" si="183"/>
        <v>6.666666666666667</v>
      </c>
      <c r="CY220" s="334">
        <f t="shared" ref="CY220:CY241" si="229">1000*CT220/(T220/24)</f>
        <v>144.28857715430863</v>
      </c>
      <c r="CZ220" s="123">
        <v>7.77</v>
      </c>
      <c r="DA220" s="117">
        <v>12.3</v>
      </c>
      <c r="DB220" s="340">
        <f t="shared" si="207"/>
        <v>0.46052631578947367</v>
      </c>
      <c r="DC220" s="109"/>
      <c r="DD220" s="610">
        <f t="shared" si="208"/>
        <v>4.3213110857834263</v>
      </c>
      <c r="DE220" s="353">
        <f t="shared" si="202"/>
        <v>6.0120240480961922</v>
      </c>
      <c r="DF220" s="842">
        <v>8.1199999999999992</v>
      </c>
      <c r="DG220" s="117">
        <v>9.1999999999999993</v>
      </c>
      <c r="DH220" s="838">
        <f t="shared" si="215"/>
        <v>27.599999999999998</v>
      </c>
      <c r="DI220" s="338">
        <f t="shared" si="216"/>
        <v>0.2520325203252034</v>
      </c>
      <c r="DJ220" s="1155">
        <f t="shared" si="211"/>
        <v>0.59649122807017552</v>
      </c>
      <c r="DK220" s="1342">
        <f t="shared" si="212"/>
        <v>3.5364847341742305</v>
      </c>
      <c r="DL220" s="1292">
        <f t="shared" si="222"/>
        <v>0.49919999999999998</v>
      </c>
      <c r="DM220" s="1347"/>
      <c r="DN220" s="1350"/>
      <c r="DO220" s="134"/>
      <c r="DP220" s="1150"/>
      <c r="DQ220" s="133"/>
      <c r="DR220" s="134"/>
      <c r="DS220" s="770"/>
      <c r="DT220" s="137">
        <v>6189</v>
      </c>
      <c r="DU220" s="343">
        <v>7.67</v>
      </c>
      <c r="DV220" s="123">
        <v>8.14</v>
      </c>
      <c r="DW220" s="127">
        <v>3590</v>
      </c>
      <c r="DX220" s="117">
        <v>8.1999999999999993</v>
      </c>
      <c r="DY220" s="135">
        <v>25</v>
      </c>
      <c r="DZ220" s="671">
        <v>19</v>
      </c>
      <c r="EA220" s="632">
        <v>0.4</v>
      </c>
      <c r="EB220" s="665">
        <v>0.08</v>
      </c>
      <c r="EC220" s="1483"/>
      <c r="ED220" s="141">
        <v>4.3</v>
      </c>
      <c r="EE220" s="667">
        <v>5.0999999999999996</v>
      </c>
      <c r="EF220" s="139">
        <v>0.03</v>
      </c>
      <c r="EG220" s="665">
        <v>0.01</v>
      </c>
      <c r="EH220" s="140">
        <v>1</v>
      </c>
      <c r="EI220" s="1118"/>
      <c r="EJ220" s="1118"/>
      <c r="EK220" s="142">
        <v>2</v>
      </c>
      <c r="EL220" s="353">
        <f t="shared" si="195"/>
        <v>8.2332248496993987</v>
      </c>
      <c r="EM220" s="354">
        <f t="shared" si="213"/>
        <v>0.72937293729372943</v>
      </c>
      <c r="EN220" s="354">
        <f t="shared" si="188"/>
        <v>0.83108108108108114</v>
      </c>
      <c r="EO220" s="355">
        <f t="shared" si="173"/>
        <v>0.94805194805194803</v>
      </c>
      <c r="EP220" s="339">
        <f t="shared" si="214"/>
        <v>0.81856540084388185</v>
      </c>
      <c r="EQ220" s="1227"/>
    </row>
    <row r="221" spans="1:147" s="188" customFormat="1" ht="15" customHeight="1" x14ac:dyDescent="0.15">
      <c r="A221" s="146">
        <v>44045</v>
      </c>
      <c r="B221" s="147">
        <f>企业!B528</f>
        <v>5436</v>
      </c>
      <c r="C221" s="869">
        <v>7.75</v>
      </c>
      <c r="D221" s="149">
        <v>80</v>
      </c>
      <c r="E221" s="150">
        <v>10.6</v>
      </c>
      <c r="F221" s="929">
        <v>16</v>
      </c>
      <c r="G221" s="651"/>
      <c r="H221" s="152"/>
      <c r="I221" s="153"/>
      <c r="J221" s="154"/>
      <c r="K221" s="626"/>
      <c r="L221" s="155"/>
      <c r="M221" s="832"/>
      <c r="N221" s="827"/>
      <c r="O221" s="156"/>
      <c r="P221" s="393"/>
      <c r="Q221" s="156"/>
      <c r="R221" s="684">
        <v>4.63</v>
      </c>
      <c r="S221" s="169">
        <f t="shared" si="185"/>
        <v>0.71230769230769231</v>
      </c>
      <c r="T221" s="147">
        <v>5436</v>
      </c>
      <c r="U221" s="153">
        <v>8.0500000000000007</v>
      </c>
      <c r="V221" s="158">
        <v>3820</v>
      </c>
      <c r="W221" s="159">
        <v>31</v>
      </c>
      <c r="X221" s="151">
        <v>173</v>
      </c>
      <c r="Y221" s="811">
        <v>8.4</v>
      </c>
      <c r="Z221" s="1239"/>
      <c r="AA221" s="160">
        <v>27.8</v>
      </c>
      <c r="AB221" s="161">
        <v>0.3</v>
      </c>
      <c r="AC221" s="151">
        <v>18</v>
      </c>
      <c r="AD221" s="162"/>
      <c r="AE221" s="156">
        <v>64</v>
      </c>
      <c r="AF221" s="802">
        <v>4.8499999999999996</v>
      </c>
      <c r="AG221" s="327">
        <f t="shared" si="197"/>
        <v>0.74615384615384606</v>
      </c>
      <c r="AH221" s="327">
        <f t="shared" si="175"/>
        <v>0.3624</v>
      </c>
      <c r="AI221" s="660">
        <f t="shared" si="176"/>
        <v>0.12539040000000001</v>
      </c>
      <c r="AJ221" s="1141"/>
      <c r="AK221" s="148"/>
      <c r="AL221" s="167"/>
      <c r="AM221" s="167"/>
      <c r="AN221" s="165"/>
      <c r="AO221" s="150">
        <f t="shared" si="228"/>
        <v>2.6328182487122884</v>
      </c>
      <c r="AP221" s="148">
        <v>8.02</v>
      </c>
      <c r="AQ221" s="166">
        <v>20.5</v>
      </c>
      <c r="AR221" s="150">
        <f t="shared" si="177"/>
        <v>0.6898454746136865</v>
      </c>
      <c r="AS221" s="778"/>
      <c r="AT221" s="150">
        <f t="shared" si="178"/>
        <v>1.379690949227373</v>
      </c>
      <c r="AU221" s="161">
        <v>32</v>
      </c>
      <c r="AV221" s="153">
        <v>7.67</v>
      </c>
      <c r="AW221" s="162">
        <v>3313</v>
      </c>
      <c r="AX221" s="162"/>
      <c r="AY221" s="170"/>
      <c r="AZ221" s="170">
        <v>0.2</v>
      </c>
      <c r="BA221" s="175">
        <f t="shared" si="189"/>
        <v>60.368246302444916</v>
      </c>
      <c r="BB221" s="172">
        <f t="shared" si="179"/>
        <v>0.51738410596026485</v>
      </c>
      <c r="BC221" s="1517"/>
      <c r="BD221" s="827">
        <v>3340</v>
      </c>
      <c r="BE221" s="1530">
        <f t="shared" si="172"/>
        <v>327.48712288447388</v>
      </c>
      <c r="BF221" s="1538">
        <f t="shared" si="223"/>
        <v>11.78011233397388</v>
      </c>
      <c r="BG221" s="1337"/>
      <c r="BH221" s="1169">
        <f t="shared" si="180"/>
        <v>0.86230684326710816</v>
      </c>
      <c r="BI221" s="150">
        <f t="shared" si="181"/>
        <v>0.58222958057395147</v>
      </c>
      <c r="BJ221" s="168">
        <v>7.82</v>
      </c>
      <c r="BK221" s="162">
        <v>3790</v>
      </c>
      <c r="BL221" s="161">
        <v>21.6</v>
      </c>
      <c r="BM221" s="161">
        <f t="shared" si="224"/>
        <v>64.800000000000011</v>
      </c>
      <c r="BN221" s="161">
        <v>3.6</v>
      </c>
      <c r="BO221" s="161">
        <v>0.3</v>
      </c>
      <c r="BP221" s="161"/>
      <c r="BQ221" s="1221"/>
      <c r="BR221" s="174"/>
      <c r="BS221" s="174"/>
      <c r="BT221" s="174">
        <v>2</v>
      </c>
      <c r="BU221" s="175">
        <v>8</v>
      </c>
      <c r="BV221" s="248">
        <f t="shared" si="219"/>
        <v>6.6642752023546716</v>
      </c>
      <c r="BW221" s="168">
        <f t="shared" si="187"/>
        <v>2.595931211527314E-2</v>
      </c>
      <c r="BX221" s="170">
        <f t="shared" si="227"/>
        <v>2.595931211527314E-2</v>
      </c>
      <c r="BY221" s="1129">
        <f t="shared" si="217"/>
        <v>0.87050359712230219</v>
      </c>
      <c r="BZ221" s="1146">
        <f t="shared" si="205"/>
        <v>0.3032258064516129</v>
      </c>
      <c r="CA221" s="177">
        <v>5040</v>
      </c>
      <c r="CB221" s="156"/>
      <c r="CC221" s="171"/>
      <c r="CD221" s="150">
        <f t="shared" si="199"/>
        <v>0.48914643119941131</v>
      </c>
      <c r="CE221" s="150"/>
      <c r="CF221" s="248"/>
      <c r="CG221" s="178">
        <v>2906</v>
      </c>
      <c r="CH221" s="390">
        <f t="shared" si="220"/>
        <v>53.45842531272995</v>
      </c>
      <c r="CI221" s="161">
        <v>6</v>
      </c>
      <c r="CJ221" s="161">
        <f t="shared" si="200"/>
        <v>1.1037527593818985</v>
      </c>
      <c r="CK221" s="168">
        <v>7.51</v>
      </c>
      <c r="CL221" s="161">
        <v>19.8</v>
      </c>
      <c r="CM221" s="151">
        <v>1</v>
      </c>
      <c r="CN221" s="151">
        <v>1</v>
      </c>
      <c r="CO221" s="151">
        <v>8</v>
      </c>
      <c r="CP221" s="131">
        <f t="shared" si="225"/>
        <v>331.3904</v>
      </c>
      <c r="CQ221" s="1146">
        <f t="shared" si="206"/>
        <v>8.333333333333337E-2</v>
      </c>
      <c r="CR221" s="1372">
        <f t="shared" si="221"/>
        <v>5436</v>
      </c>
      <c r="CS221" s="150">
        <f t="shared" si="201"/>
        <v>3.7262693156732891</v>
      </c>
      <c r="CT221" s="180">
        <v>30</v>
      </c>
      <c r="CU221" s="180"/>
      <c r="CV221" s="170">
        <f t="shared" si="182"/>
        <v>0.375</v>
      </c>
      <c r="CW221" s="180">
        <v>200</v>
      </c>
      <c r="CX221" s="161">
        <f t="shared" si="183"/>
        <v>6.666666666666667</v>
      </c>
      <c r="CY221" s="151">
        <f t="shared" si="229"/>
        <v>132.4503311258278</v>
      </c>
      <c r="CZ221" s="168">
        <v>7.72</v>
      </c>
      <c r="DA221" s="161">
        <v>11</v>
      </c>
      <c r="DB221" s="170">
        <f t="shared" si="207"/>
        <v>0.44444444444444448</v>
      </c>
      <c r="DC221" s="151"/>
      <c r="DD221" s="181">
        <f t="shared" si="208"/>
        <v>4.7330735822551375</v>
      </c>
      <c r="DE221" s="150">
        <f t="shared" si="202"/>
        <v>5.518763796909492</v>
      </c>
      <c r="DF221" s="843">
        <v>8.0399999999999991</v>
      </c>
      <c r="DG221" s="161">
        <v>7.8</v>
      </c>
      <c r="DH221" s="838">
        <f t="shared" si="215"/>
        <v>23.4</v>
      </c>
      <c r="DI221" s="338">
        <f t="shared" si="216"/>
        <v>0.29090909090909089</v>
      </c>
      <c r="DJ221" s="1156">
        <f t="shared" si="211"/>
        <v>0.60606060606060608</v>
      </c>
      <c r="DK221" s="1343">
        <f t="shared" si="212"/>
        <v>3.6791758646063282</v>
      </c>
      <c r="DL221" s="1293">
        <f t="shared" si="222"/>
        <v>0.49919999999999998</v>
      </c>
      <c r="DM221" s="1293"/>
      <c r="DN221" s="178"/>
      <c r="DO221" s="178"/>
      <c r="DP221" s="187"/>
      <c r="DQ221" s="177"/>
      <c r="DR221" s="178"/>
      <c r="DS221" s="756"/>
      <c r="DT221" s="157">
        <v>5823</v>
      </c>
      <c r="DU221" s="168">
        <v>7.59</v>
      </c>
      <c r="DV221" s="168">
        <v>8.0399999999999991</v>
      </c>
      <c r="DW221" s="173">
        <v>3600</v>
      </c>
      <c r="DX221" s="161">
        <v>7.4</v>
      </c>
      <c r="DY221" s="180">
        <v>25</v>
      </c>
      <c r="DZ221" s="698">
        <v>18</v>
      </c>
      <c r="EA221" s="633">
        <v>0.3</v>
      </c>
      <c r="EB221" s="182">
        <v>0.12</v>
      </c>
      <c r="EC221" s="1484"/>
      <c r="ED221" s="184">
        <v>3.8</v>
      </c>
      <c r="EE221" s="184">
        <v>5.18</v>
      </c>
      <c r="EF221" s="182">
        <v>0.06</v>
      </c>
      <c r="EG221" s="182">
        <v>0.02</v>
      </c>
      <c r="EH221" s="183">
        <v>1</v>
      </c>
      <c r="EI221" s="1119"/>
      <c r="EJ221" s="1119"/>
      <c r="EK221" s="185">
        <v>2</v>
      </c>
      <c r="EL221" s="150">
        <f t="shared" si="195"/>
        <v>7.5594313465783651</v>
      </c>
      <c r="EM221" s="186">
        <f t="shared" si="213"/>
        <v>0.76129032258064511</v>
      </c>
      <c r="EN221" s="186">
        <f t="shared" si="188"/>
        <v>0.8554913294797688</v>
      </c>
      <c r="EO221" s="187">
        <f t="shared" si="173"/>
        <v>0.9642857142857143</v>
      </c>
      <c r="EP221" s="169">
        <f t="shared" si="214"/>
        <v>0.86330935251798557</v>
      </c>
      <c r="EQ221" s="1300"/>
    </row>
    <row r="222" spans="1:147" s="143" customFormat="1" ht="15" customHeight="1" x14ac:dyDescent="0.15">
      <c r="A222" s="105">
        <v>44046</v>
      </c>
      <c r="B222" s="335">
        <f>企业!B529</f>
        <v>5262</v>
      </c>
      <c r="C222" s="868">
        <v>7.7</v>
      </c>
      <c r="D222" s="652">
        <v>82</v>
      </c>
      <c r="E222" s="353">
        <v>10.7</v>
      </c>
      <c r="F222" s="928">
        <v>15</v>
      </c>
      <c r="G222" s="653"/>
      <c r="H222" s="136"/>
      <c r="I222" s="111"/>
      <c r="J222" s="144"/>
      <c r="K222" s="625"/>
      <c r="L222" s="113"/>
      <c r="M222" s="831"/>
      <c r="N222" s="826"/>
      <c r="O222" s="114"/>
      <c r="P222" s="392"/>
      <c r="Q222" s="114"/>
      <c r="R222" s="683">
        <v>4.6500000000000004</v>
      </c>
      <c r="S222" s="339">
        <f t="shared" si="185"/>
        <v>0.7153846153846154</v>
      </c>
      <c r="T222" s="335">
        <v>5262</v>
      </c>
      <c r="U222" s="111">
        <v>7.94</v>
      </c>
      <c r="V222" s="112">
        <v>3830</v>
      </c>
      <c r="W222" s="115">
        <v>33.6</v>
      </c>
      <c r="X222" s="109">
        <v>171.5</v>
      </c>
      <c r="Y222" s="809">
        <v>6.4</v>
      </c>
      <c r="Z222" s="1238"/>
      <c r="AA222" s="116">
        <v>23</v>
      </c>
      <c r="AB222" s="117">
        <v>0.3</v>
      </c>
      <c r="AC222" s="109">
        <v>28</v>
      </c>
      <c r="AD222" s="118">
        <v>650</v>
      </c>
      <c r="AE222" s="114">
        <v>64</v>
      </c>
      <c r="AF222" s="801">
        <v>4.6500000000000004</v>
      </c>
      <c r="AG222" s="344">
        <f t="shared" si="197"/>
        <v>0.7153846153846154</v>
      </c>
      <c r="AH222" s="344">
        <f t="shared" si="175"/>
        <v>0.3508</v>
      </c>
      <c r="AI222" s="741">
        <f t="shared" si="176"/>
        <v>0.1203244</v>
      </c>
      <c r="AJ222" s="1140"/>
      <c r="AK222" s="138"/>
      <c r="AL222" s="122"/>
      <c r="AM222" s="122"/>
      <c r="AN222" s="120"/>
      <c r="AO222" s="353">
        <f t="shared" si="228"/>
        <v>2.7198783732421132</v>
      </c>
      <c r="AP222" s="138">
        <v>7.99</v>
      </c>
      <c r="AQ222" s="121"/>
      <c r="AR222" s="353">
        <f t="shared" si="177"/>
        <v>0.7126567844925884</v>
      </c>
      <c r="AS222" s="776"/>
      <c r="AT222" s="353">
        <f t="shared" si="178"/>
        <v>1.4253135689851768</v>
      </c>
      <c r="AU222" s="117">
        <v>34</v>
      </c>
      <c r="AV222" s="111">
        <v>7.67</v>
      </c>
      <c r="AW222" s="118"/>
      <c r="AX222" s="118"/>
      <c r="AY222" s="340"/>
      <c r="AZ222" s="124">
        <v>0.2</v>
      </c>
      <c r="BA222" s="608"/>
      <c r="BB222" s="360">
        <f t="shared" si="179"/>
        <v>0.53449258836944125</v>
      </c>
      <c r="BC222" s="1516"/>
      <c r="BD222" s="1529">
        <v>3186</v>
      </c>
      <c r="BE222" s="1530">
        <f t="shared" si="172"/>
        <v>322.71721778791334</v>
      </c>
      <c r="BF222" s="1538">
        <f t="shared" si="223"/>
        <v>14.031183382083189</v>
      </c>
      <c r="BG222" s="1528"/>
      <c r="BH222" s="1168">
        <f t="shared" si="180"/>
        <v>0.89082098061573545</v>
      </c>
      <c r="BI222" s="353">
        <f t="shared" si="181"/>
        <v>0.60148232611174457</v>
      </c>
      <c r="BJ222" s="123">
        <v>7.83</v>
      </c>
      <c r="BK222" s="118">
        <v>3770</v>
      </c>
      <c r="BL222" s="117">
        <v>21.5</v>
      </c>
      <c r="BM222" s="348">
        <f t="shared" si="224"/>
        <v>64.5</v>
      </c>
      <c r="BN222" s="117">
        <v>3.9</v>
      </c>
      <c r="BO222" s="117">
        <v>0.3</v>
      </c>
      <c r="BP222" s="117"/>
      <c r="BQ222" s="1220"/>
      <c r="BR222" s="131">
        <v>578</v>
      </c>
      <c r="BS222" s="131">
        <v>190</v>
      </c>
      <c r="BT222" s="131">
        <v>4</v>
      </c>
      <c r="BU222" s="132">
        <v>8</v>
      </c>
      <c r="BV222" s="364">
        <f t="shared" si="219"/>
        <v>6.8846446218167987</v>
      </c>
      <c r="BW222" s="343">
        <f t="shared" si="187"/>
        <v>2.4910508736577696E-2</v>
      </c>
      <c r="BX222" s="340">
        <f t="shared" si="227"/>
        <v>2.4910508736577696E-2</v>
      </c>
      <c r="BY222" s="758">
        <f t="shared" si="217"/>
        <v>0.83043478260869563</v>
      </c>
      <c r="BZ222" s="1145">
        <f t="shared" si="205"/>
        <v>0.36011904761904767</v>
      </c>
      <c r="CA222" s="133">
        <v>5040</v>
      </c>
      <c r="CB222" s="114"/>
      <c r="CC222" s="126"/>
      <c r="CD222" s="353">
        <f t="shared" si="199"/>
        <v>0.50532117065754467</v>
      </c>
      <c r="CE222" s="108"/>
      <c r="CF222" s="364"/>
      <c r="CG222" s="134">
        <v>2906</v>
      </c>
      <c r="CH222" s="346">
        <f t="shared" si="220"/>
        <v>55.226149752945645</v>
      </c>
      <c r="CI222" s="117">
        <v>6</v>
      </c>
      <c r="CJ222" s="348">
        <f t="shared" si="200"/>
        <v>1.1402508551881414</v>
      </c>
      <c r="CK222" s="123">
        <v>7.52</v>
      </c>
      <c r="CL222" s="117">
        <v>19.899999999999999</v>
      </c>
      <c r="CM222" s="109">
        <v>3</v>
      </c>
      <c r="CN222" s="109">
        <v>2</v>
      </c>
      <c r="CO222" s="109">
        <v>8</v>
      </c>
      <c r="CP222" s="131">
        <f t="shared" si="225"/>
        <v>327.11960000000005</v>
      </c>
      <c r="CQ222" s="1145">
        <f t="shared" si="206"/>
        <v>7.4418604651162901E-2</v>
      </c>
      <c r="CR222" s="1372">
        <f t="shared" si="221"/>
        <v>5262</v>
      </c>
      <c r="CS222" s="353">
        <f t="shared" si="201"/>
        <v>3.8494868871151655</v>
      </c>
      <c r="CT222" s="135">
        <v>30</v>
      </c>
      <c r="CU222" s="135"/>
      <c r="CV222" s="340">
        <f t="shared" ref="CV222:CV223" si="230">CT222/80</f>
        <v>0.375</v>
      </c>
      <c r="CW222" s="135">
        <v>200</v>
      </c>
      <c r="CX222" s="348">
        <f t="shared" ref="CX222" si="231">CW222/CT222</f>
        <v>6.666666666666667</v>
      </c>
      <c r="CY222" s="334">
        <f t="shared" si="229"/>
        <v>136.83010262257696</v>
      </c>
      <c r="CZ222" s="123">
        <v>7.7</v>
      </c>
      <c r="DA222" s="117">
        <v>10.8</v>
      </c>
      <c r="DB222" s="340">
        <f t="shared" si="207"/>
        <v>0.45728643216080395</v>
      </c>
      <c r="DC222" s="109"/>
      <c r="DD222" s="610">
        <f t="shared" si="208"/>
        <v>4.7283883690157227</v>
      </c>
      <c r="DE222" s="353">
        <f t="shared" si="202"/>
        <v>5.7012542759407072</v>
      </c>
      <c r="DF222" s="842">
        <v>7.74</v>
      </c>
      <c r="DG222" s="117">
        <v>7.9</v>
      </c>
      <c r="DH222" s="838">
        <f t="shared" si="215"/>
        <v>23.700000000000003</v>
      </c>
      <c r="DI222" s="338">
        <f t="shared" si="216"/>
        <v>0.26851851851851849</v>
      </c>
      <c r="DJ222" s="1155">
        <f t="shared" si="211"/>
        <v>0.60301507537688437</v>
      </c>
      <c r="DK222" s="1342">
        <f t="shared" si="212"/>
        <v>3.8008361839604716</v>
      </c>
      <c r="DL222" s="1292">
        <f t="shared" si="222"/>
        <v>0.49919999999999998</v>
      </c>
      <c r="DM222" s="1347"/>
      <c r="DN222" s="1350"/>
      <c r="DO222" s="134"/>
      <c r="DP222" s="1150"/>
      <c r="DQ222" s="133"/>
      <c r="DR222" s="134"/>
      <c r="DS222" s="770"/>
      <c r="DT222" s="137">
        <v>5898</v>
      </c>
      <c r="DU222" s="343">
        <v>7.5</v>
      </c>
      <c r="DV222" s="123">
        <v>7.92</v>
      </c>
      <c r="DW222" s="127">
        <v>3620</v>
      </c>
      <c r="DX222" s="117">
        <v>7.1</v>
      </c>
      <c r="DY222" s="135">
        <v>21</v>
      </c>
      <c r="DZ222" s="671">
        <v>17</v>
      </c>
      <c r="EA222" s="632">
        <v>0.3</v>
      </c>
      <c r="EB222" s="665">
        <v>0.22</v>
      </c>
      <c r="EC222" s="1483"/>
      <c r="ED222" s="141">
        <v>4</v>
      </c>
      <c r="EE222" s="667">
        <v>5.2</v>
      </c>
      <c r="EF222" s="139">
        <v>0.04</v>
      </c>
      <c r="EG222" s="665">
        <v>0.02</v>
      </c>
      <c r="EH222" s="140">
        <v>1</v>
      </c>
      <c r="EI222" s="1118">
        <v>497</v>
      </c>
      <c r="EJ222" s="1118">
        <v>180</v>
      </c>
      <c r="EK222" s="142">
        <v>2</v>
      </c>
      <c r="EL222" s="353">
        <f t="shared" si="195"/>
        <v>7.8087133409350047</v>
      </c>
      <c r="EM222" s="354">
        <f t="shared" si="213"/>
        <v>0.78869047619047628</v>
      </c>
      <c r="EN222" s="354">
        <f t="shared" si="188"/>
        <v>0.87755102040816324</v>
      </c>
      <c r="EO222" s="355">
        <f t="shared" si="173"/>
        <v>0.953125</v>
      </c>
      <c r="EP222" s="339">
        <f t="shared" si="214"/>
        <v>0.82608695652173914</v>
      </c>
      <c r="EQ222" s="1227"/>
    </row>
    <row r="223" spans="1:147" s="143" customFormat="1" ht="15" customHeight="1" x14ac:dyDescent="0.15">
      <c r="A223" s="105">
        <v>44047</v>
      </c>
      <c r="B223" s="335">
        <f>企业!B530</f>
        <v>4518</v>
      </c>
      <c r="C223" s="868">
        <v>7.76</v>
      </c>
      <c r="D223" s="652">
        <v>87</v>
      </c>
      <c r="E223" s="353">
        <v>8.4</v>
      </c>
      <c r="F223" s="928">
        <v>14</v>
      </c>
      <c r="G223" s="653"/>
      <c r="H223" s="136"/>
      <c r="I223" s="111"/>
      <c r="J223" s="144"/>
      <c r="K223" s="625"/>
      <c r="L223" s="113"/>
      <c r="M223" s="831"/>
      <c r="N223" s="826"/>
      <c r="O223" s="114"/>
      <c r="P223" s="392"/>
      <c r="Q223" s="114"/>
      <c r="R223" s="683">
        <v>4.6399999999999997</v>
      </c>
      <c r="S223" s="339">
        <f t="shared" si="185"/>
        <v>0.7138461538461538</v>
      </c>
      <c r="T223" s="335">
        <v>4518</v>
      </c>
      <c r="U223" s="111">
        <v>8.06</v>
      </c>
      <c r="V223" s="112">
        <v>3500</v>
      </c>
      <c r="W223" s="115">
        <v>27.8</v>
      </c>
      <c r="X223" s="109">
        <v>138</v>
      </c>
      <c r="Y223" s="809">
        <v>8.1999999999999993</v>
      </c>
      <c r="Z223" s="1238"/>
      <c r="AA223" s="116">
        <v>24.2</v>
      </c>
      <c r="AB223" s="117">
        <v>0.3</v>
      </c>
      <c r="AC223" s="109">
        <v>22</v>
      </c>
      <c r="AD223" s="118"/>
      <c r="AE223" s="114">
        <v>64</v>
      </c>
      <c r="AF223" s="801">
        <v>4.82</v>
      </c>
      <c r="AG223" s="344">
        <f t="shared" si="197"/>
        <v>0.74153846153846159</v>
      </c>
      <c r="AH223" s="344">
        <f t="shared" si="175"/>
        <v>0.30120000000000002</v>
      </c>
      <c r="AI223" s="741">
        <f t="shared" si="176"/>
        <v>8.3131200000000002E-2</v>
      </c>
      <c r="AJ223" s="1140"/>
      <c r="AK223" s="138"/>
      <c r="AL223" s="122"/>
      <c r="AM223" s="122"/>
      <c r="AN223" s="120"/>
      <c r="AO223" s="353">
        <f t="shared" si="228"/>
        <v>3.1677733510402835</v>
      </c>
      <c r="AP223" s="138">
        <v>7.98</v>
      </c>
      <c r="AQ223" s="121"/>
      <c r="AR223" s="353">
        <f t="shared" si="177"/>
        <v>0.83001328021248344</v>
      </c>
      <c r="AS223" s="776"/>
      <c r="AT223" s="353">
        <f t="shared" si="178"/>
        <v>1.6600265604249669</v>
      </c>
      <c r="AU223" s="117">
        <v>34</v>
      </c>
      <c r="AV223" s="111">
        <v>7.66</v>
      </c>
      <c r="AW223" s="118"/>
      <c r="AX223" s="118"/>
      <c r="AY223" s="340"/>
      <c r="AZ223" s="124">
        <v>0.2</v>
      </c>
      <c r="BA223" s="608"/>
      <c r="BB223" s="360">
        <f t="shared" si="179"/>
        <v>0.62250996015936255</v>
      </c>
      <c r="BC223" s="1516"/>
      <c r="BD223" s="1529">
        <v>3357</v>
      </c>
      <c r="BE223" s="1530">
        <f t="shared" ref="BE223:BE286" si="232">1000*BD223*1.066/2/T223+1000*BC223*1.5/T223</f>
        <v>396.03386454183266</v>
      </c>
      <c r="BF223" s="1538">
        <f t="shared" si="223"/>
        <v>16.36503572486912</v>
      </c>
      <c r="BG223" s="1528"/>
      <c r="BH223" s="1168">
        <f t="shared" si="180"/>
        <v>1.0375166002656042</v>
      </c>
      <c r="BI223" s="353">
        <f t="shared" si="181"/>
        <v>0.70053120849933603</v>
      </c>
      <c r="BJ223" s="123">
        <v>7.77</v>
      </c>
      <c r="BK223" s="118">
        <v>3730</v>
      </c>
      <c r="BL223" s="117">
        <v>20.399999999999999</v>
      </c>
      <c r="BM223" s="348">
        <f t="shared" si="224"/>
        <v>61.199999999999996</v>
      </c>
      <c r="BN223" s="117">
        <v>4.8</v>
      </c>
      <c r="BO223" s="117">
        <v>0.3</v>
      </c>
      <c r="BP223" s="117"/>
      <c r="BQ223" s="1220"/>
      <c r="BR223" s="131"/>
      <c r="BS223" s="131"/>
      <c r="BT223" s="131">
        <v>4</v>
      </c>
      <c r="BU223" s="132">
        <v>8</v>
      </c>
      <c r="BV223" s="364">
        <f t="shared" si="219"/>
        <v>8.0183709606020379</v>
      </c>
      <c r="BW223" s="343">
        <f t="shared" si="187"/>
        <v>1.721047837248461E-2</v>
      </c>
      <c r="BX223" s="340">
        <f t="shared" si="227"/>
        <v>1.721047837248461E-2</v>
      </c>
      <c r="BY223" s="758">
        <f t="shared" si="217"/>
        <v>0.80165289256198347</v>
      </c>
      <c r="BZ223" s="1145">
        <f t="shared" si="205"/>
        <v>0.26618705035971235</v>
      </c>
      <c r="CA223" s="133">
        <v>5040</v>
      </c>
      <c r="CB223" s="114"/>
      <c r="CC223" s="126"/>
      <c r="CD223" s="353">
        <f t="shared" si="199"/>
        <v>0.58853474988933152</v>
      </c>
      <c r="CE223" s="108"/>
      <c r="CF223" s="364"/>
      <c r="CG223" s="134">
        <v>2906</v>
      </c>
      <c r="CH223" s="346">
        <f t="shared" si="220"/>
        <v>64.320495794599381</v>
      </c>
      <c r="CI223" s="117">
        <v>6</v>
      </c>
      <c r="CJ223" s="348">
        <f t="shared" si="200"/>
        <v>1.3280212483399734</v>
      </c>
      <c r="CK223" s="123">
        <v>7.5</v>
      </c>
      <c r="CL223" s="117">
        <v>19.399999999999999</v>
      </c>
      <c r="CM223" s="109">
        <v>2</v>
      </c>
      <c r="CN223" s="109">
        <v>1</v>
      </c>
      <c r="CO223" s="109">
        <v>8</v>
      </c>
      <c r="CP223" s="131">
        <f t="shared" si="225"/>
        <v>319.19000000000005</v>
      </c>
      <c r="CQ223" s="1145">
        <f t="shared" si="206"/>
        <v>4.9019607843137303E-2</v>
      </c>
      <c r="CR223" s="1372">
        <f t="shared" si="221"/>
        <v>4518</v>
      </c>
      <c r="CS223" s="353">
        <f t="shared" si="201"/>
        <v>4.4833997343957499</v>
      </c>
      <c r="CT223" s="135">
        <v>30</v>
      </c>
      <c r="CU223" s="135"/>
      <c r="CV223" s="340">
        <f t="shared" si="230"/>
        <v>0.375</v>
      </c>
      <c r="CW223" s="135">
        <v>200</v>
      </c>
      <c r="CX223" s="348">
        <f t="shared" ref="CX223" si="233">CW223/CT223</f>
        <v>6.666666666666667</v>
      </c>
      <c r="CY223" s="334">
        <f t="shared" si="229"/>
        <v>159.36254980079681</v>
      </c>
      <c r="CZ223" s="123">
        <v>7.7</v>
      </c>
      <c r="DA223" s="117">
        <v>11.9</v>
      </c>
      <c r="DB223" s="340">
        <f t="shared" si="207"/>
        <v>0.38659793814432986</v>
      </c>
      <c r="DC223" s="109"/>
      <c r="DD223" s="610">
        <f t="shared" si="208"/>
        <v>6.6818679161759684</v>
      </c>
      <c r="DE223" s="353">
        <f t="shared" si="202"/>
        <v>6.6401062416998675</v>
      </c>
      <c r="DF223" s="842">
        <v>7.76</v>
      </c>
      <c r="DG223" s="117">
        <v>10.8</v>
      </c>
      <c r="DH223" s="838">
        <f t="shared" si="215"/>
        <v>32.400000000000006</v>
      </c>
      <c r="DI223" s="338">
        <f t="shared" si="216"/>
        <v>9.2436974789915971E-2</v>
      </c>
      <c r="DJ223" s="1155">
        <f t="shared" si="211"/>
        <v>0.44329896907216482</v>
      </c>
      <c r="DK223" s="1342">
        <f t="shared" si="212"/>
        <v>6.1768430155347618</v>
      </c>
      <c r="DL223" s="1292">
        <f t="shared" si="222"/>
        <v>0.49919999999999998</v>
      </c>
      <c r="DM223" s="1347"/>
      <c r="DN223" s="1350"/>
      <c r="DO223" s="134"/>
      <c r="DP223" s="1150"/>
      <c r="DQ223" s="133"/>
      <c r="DR223" s="134"/>
      <c r="DS223" s="770"/>
      <c r="DT223" s="137">
        <v>5857</v>
      </c>
      <c r="DU223" s="343">
        <v>7.48</v>
      </c>
      <c r="DV223" s="123">
        <v>7.85</v>
      </c>
      <c r="DW223" s="127">
        <v>3600</v>
      </c>
      <c r="DX223" s="117">
        <v>8.3000000000000007</v>
      </c>
      <c r="DY223" s="135">
        <v>25</v>
      </c>
      <c r="DZ223" s="671">
        <v>19</v>
      </c>
      <c r="EA223" s="632">
        <v>0.3</v>
      </c>
      <c r="EB223" s="665">
        <v>0.3</v>
      </c>
      <c r="EC223" s="1483"/>
      <c r="ED223" s="141">
        <v>4.5</v>
      </c>
      <c r="EE223" s="667">
        <v>5.3</v>
      </c>
      <c r="EF223" s="139">
        <v>0.05</v>
      </c>
      <c r="EG223" s="665">
        <v>0.01</v>
      </c>
      <c r="EH223" s="140">
        <v>1</v>
      </c>
      <c r="EI223" s="1118"/>
      <c r="EJ223" s="1118"/>
      <c r="EK223" s="142">
        <v>2</v>
      </c>
      <c r="EL223" s="353">
        <f t="shared" si="195"/>
        <v>9.0911851261620207</v>
      </c>
      <c r="EM223" s="354">
        <f t="shared" si="213"/>
        <v>0.70143884892086328</v>
      </c>
      <c r="EN223" s="354">
        <f t="shared" si="188"/>
        <v>0.8188405797101449</v>
      </c>
      <c r="EO223" s="355">
        <f t="shared" si="173"/>
        <v>0.96341463414634143</v>
      </c>
      <c r="EP223" s="339">
        <f t="shared" si="214"/>
        <v>0.81404958677685946</v>
      </c>
      <c r="EQ223" s="1227"/>
    </row>
    <row r="224" spans="1:147" s="143" customFormat="1" ht="15" customHeight="1" x14ac:dyDescent="0.15">
      <c r="A224" s="105">
        <v>44048</v>
      </c>
      <c r="B224" s="335">
        <f>企业!B531</f>
        <v>5163</v>
      </c>
      <c r="C224" s="868">
        <v>7.81</v>
      </c>
      <c r="D224" s="652">
        <v>101</v>
      </c>
      <c r="E224" s="353">
        <v>10.1</v>
      </c>
      <c r="F224" s="928">
        <v>20</v>
      </c>
      <c r="G224" s="653"/>
      <c r="H224" s="136"/>
      <c r="I224" s="111"/>
      <c r="J224" s="144"/>
      <c r="K224" s="625"/>
      <c r="L224" s="113"/>
      <c r="M224" s="831"/>
      <c r="N224" s="826"/>
      <c r="O224" s="114"/>
      <c r="P224" s="392"/>
      <c r="Q224" s="114"/>
      <c r="R224" s="683">
        <v>4.5999999999999996</v>
      </c>
      <c r="S224" s="339">
        <f t="shared" si="185"/>
        <v>0.70769230769230762</v>
      </c>
      <c r="T224" s="335">
        <v>5163</v>
      </c>
      <c r="U224" s="111">
        <v>8.1300000000000008</v>
      </c>
      <c r="V224" s="112">
        <v>3770</v>
      </c>
      <c r="W224" s="115">
        <v>30.3</v>
      </c>
      <c r="X224" s="109">
        <v>136</v>
      </c>
      <c r="Y224" s="809">
        <v>6.2</v>
      </c>
      <c r="Z224" s="1238">
        <v>11.2</v>
      </c>
      <c r="AA224" s="116">
        <v>23.1</v>
      </c>
      <c r="AB224" s="117">
        <v>0.2</v>
      </c>
      <c r="AC224" s="109">
        <v>22</v>
      </c>
      <c r="AD224" s="118"/>
      <c r="AE224" s="114">
        <v>64</v>
      </c>
      <c r="AF224" s="801">
        <v>4.0199999999999996</v>
      </c>
      <c r="AG224" s="344">
        <f t="shared" si="197"/>
        <v>0.6184615384615384</v>
      </c>
      <c r="AH224" s="344">
        <f t="shared" si="175"/>
        <v>0.34420000000000001</v>
      </c>
      <c r="AI224" s="741">
        <f t="shared" si="176"/>
        <v>9.3622399999999995E-2</v>
      </c>
      <c r="AJ224" s="1140"/>
      <c r="AK224" s="138"/>
      <c r="AL224" s="122"/>
      <c r="AM224" s="122"/>
      <c r="AN224" s="120"/>
      <c r="AO224" s="353">
        <f t="shared" si="228"/>
        <v>2.7720317644780166</v>
      </c>
      <c r="AP224" s="138">
        <v>7.99</v>
      </c>
      <c r="AQ224" s="121"/>
      <c r="AR224" s="353">
        <f t="shared" si="177"/>
        <v>0.72632190586868095</v>
      </c>
      <c r="AS224" s="776">
        <v>5.8</v>
      </c>
      <c r="AT224" s="353">
        <f t="shared" si="178"/>
        <v>1.4526438117373619</v>
      </c>
      <c r="AU224" s="117">
        <v>34</v>
      </c>
      <c r="AV224" s="111">
        <v>7.68</v>
      </c>
      <c r="AW224" s="118"/>
      <c r="AX224" s="118"/>
      <c r="AY224" s="340"/>
      <c r="AZ224" s="124">
        <v>0.2</v>
      </c>
      <c r="BA224" s="608"/>
      <c r="BB224" s="360">
        <f t="shared" si="179"/>
        <v>0.54474142940151071</v>
      </c>
      <c r="BC224" s="1516"/>
      <c r="BD224" s="1529">
        <v>3324</v>
      </c>
      <c r="BE224" s="1530">
        <f t="shared" si="232"/>
        <v>343.1516560139454</v>
      </c>
      <c r="BF224" s="1538">
        <f t="shared" si="223"/>
        <v>14.855050043893739</v>
      </c>
      <c r="BG224" s="1528"/>
      <c r="BH224" s="1168">
        <f t="shared" si="180"/>
        <v>0.9079023823358513</v>
      </c>
      <c r="BI224" s="353">
        <f t="shared" si="181"/>
        <v>0.61301568855316679</v>
      </c>
      <c r="BJ224" s="123">
        <v>7.84</v>
      </c>
      <c r="BK224" s="118">
        <v>3860</v>
      </c>
      <c r="BL224" s="117">
        <v>23.1</v>
      </c>
      <c r="BM224" s="348">
        <f t="shared" si="224"/>
        <v>69.300000000000011</v>
      </c>
      <c r="BN224" s="117">
        <v>5.0999999999999996</v>
      </c>
      <c r="BO224" s="117">
        <v>0.3</v>
      </c>
      <c r="BP224" s="117"/>
      <c r="BQ224" s="1220"/>
      <c r="BR224" s="131"/>
      <c r="BS224" s="131"/>
      <c r="BT224" s="131">
        <v>3</v>
      </c>
      <c r="BU224" s="132">
        <v>8</v>
      </c>
      <c r="BV224" s="364">
        <f t="shared" si="219"/>
        <v>7.0166569823745881</v>
      </c>
      <c r="BW224" s="343">
        <f t="shared" si="187"/>
        <v>1.9382449554199908E-2</v>
      </c>
      <c r="BX224" s="340">
        <f t="shared" si="227"/>
        <v>1.9382449554199908E-2</v>
      </c>
      <c r="BY224" s="758">
        <f t="shared" si="217"/>
        <v>0.77922077922077926</v>
      </c>
      <c r="BZ224" s="1145">
        <f t="shared" si="205"/>
        <v>0.23762376237623761</v>
      </c>
      <c r="CA224" s="133">
        <v>5040</v>
      </c>
      <c r="CB224" s="114"/>
      <c r="CC224" s="126"/>
      <c r="CD224" s="353">
        <f t="shared" si="199"/>
        <v>0.5150106527212861</v>
      </c>
      <c r="CE224" s="108"/>
      <c r="CF224" s="364"/>
      <c r="CG224" s="134">
        <v>2906</v>
      </c>
      <c r="CH224" s="346">
        <f t="shared" si="220"/>
        <v>56.285105558783656</v>
      </c>
      <c r="CI224" s="117">
        <v>6</v>
      </c>
      <c r="CJ224" s="348">
        <f t="shared" si="200"/>
        <v>1.1621150493898895</v>
      </c>
      <c r="CK224" s="123">
        <v>7.49</v>
      </c>
      <c r="CL224" s="117">
        <v>20.6</v>
      </c>
      <c r="CM224" s="109">
        <v>2</v>
      </c>
      <c r="CN224" s="109">
        <v>2</v>
      </c>
      <c r="CO224" s="109">
        <v>8</v>
      </c>
      <c r="CP224" s="131">
        <f t="shared" si="225"/>
        <v>340.48550000000006</v>
      </c>
      <c r="CQ224" s="1145">
        <f t="shared" si="206"/>
        <v>0.10822510822510822</v>
      </c>
      <c r="CR224" s="1372">
        <f t="shared" si="221"/>
        <v>5163</v>
      </c>
      <c r="CS224" s="353">
        <f t="shared" si="201"/>
        <v>3.9233004067402675</v>
      </c>
      <c r="CT224" s="135">
        <v>30</v>
      </c>
      <c r="CU224" s="135"/>
      <c r="CV224" s="340">
        <f t="shared" ref="CV224:CV310" si="234">CT224/80</f>
        <v>0.375</v>
      </c>
      <c r="CW224" s="135">
        <v>200</v>
      </c>
      <c r="CX224" s="348">
        <f t="shared" ref="CX224:CX310" si="235">CW224/CT224</f>
        <v>6.666666666666667</v>
      </c>
      <c r="CY224" s="334">
        <f t="shared" si="229"/>
        <v>139.45380592678674</v>
      </c>
      <c r="CZ224" s="123">
        <v>7.74</v>
      </c>
      <c r="DA224" s="117">
        <v>12.5</v>
      </c>
      <c r="DB224" s="340">
        <f t="shared" si="207"/>
        <v>0.39320388349514568</v>
      </c>
      <c r="DC224" s="109"/>
      <c r="DD224" s="610">
        <f t="shared" si="208"/>
        <v>5.4139997642203088</v>
      </c>
      <c r="DE224" s="353">
        <f t="shared" si="202"/>
        <v>5.8105752469494476</v>
      </c>
      <c r="DF224" s="842">
        <v>7.76</v>
      </c>
      <c r="DG224" s="117">
        <v>9.5</v>
      </c>
      <c r="DH224" s="838">
        <f t="shared" si="215"/>
        <v>28.5</v>
      </c>
      <c r="DI224" s="338">
        <f t="shared" si="216"/>
        <v>0.24</v>
      </c>
      <c r="DJ224" s="1155">
        <f t="shared" si="211"/>
        <v>0.53883495145631066</v>
      </c>
      <c r="DK224" s="1342">
        <f t="shared" si="212"/>
        <v>4.1878019797833845</v>
      </c>
      <c r="DL224" s="1292">
        <f t="shared" si="222"/>
        <v>0.49919999999999998</v>
      </c>
      <c r="DM224" s="1347"/>
      <c r="DN224" s="1350"/>
      <c r="DO224" s="134"/>
      <c r="DP224" s="1150"/>
      <c r="DQ224" s="133"/>
      <c r="DR224" s="134"/>
      <c r="DS224" s="770"/>
      <c r="DT224" s="137">
        <v>5682</v>
      </c>
      <c r="DU224" s="343">
        <v>7.49</v>
      </c>
      <c r="DV224" s="123">
        <v>7.9</v>
      </c>
      <c r="DW224" s="127">
        <v>3600</v>
      </c>
      <c r="DX224" s="117">
        <v>8.4</v>
      </c>
      <c r="DY224" s="135">
        <v>24.8</v>
      </c>
      <c r="DZ224" s="671">
        <v>19</v>
      </c>
      <c r="EA224" s="632">
        <v>0.2</v>
      </c>
      <c r="EB224" s="665">
        <v>0.39</v>
      </c>
      <c r="EC224" s="1483"/>
      <c r="ED224" s="141">
        <v>5.0999999999999996</v>
      </c>
      <c r="EE224" s="667">
        <v>5.12</v>
      </c>
      <c r="EF224" s="139">
        <v>0.02</v>
      </c>
      <c r="EG224" s="665">
        <v>0.01</v>
      </c>
      <c r="EH224" s="140">
        <v>1</v>
      </c>
      <c r="EI224" s="1118"/>
      <c r="EJ224" s="1118"/>
      <c r="EK224" s="142">
        <v>2</v>
      </c>
      <c r="EL224" s="353">
        <f t="shared" si="195"/>
        <v>7.9580457873329458</v>
      </c>
      <c r="EM224" s="354">
        <f t="shared" si="213"/>
        <v>0.72277227722772275</v>
      </c>
      <c r="EN224" s="354">
        <f t="shared" si="188"/>
        <v>0.81764705882352939</v>
      </c>
      <c r="EO224" s="355">
        <f t="shared" si="173"/>
        <v>0.967741935483871</v>
      </c>
      <c r="EP224" s="339">
        <f t="shared" si="214"/>
        <v>0.77922077922077926</v>
      </c>
      <c r="EQ224" s="1227"/>
    </row>
    <row r="225" spans="1:147" s="143" customFormat="1" ht="15" customHeight="1" x14ac:dyDescent="0.15">
      <c r="A225" s="105">
        <v>44049</v>
      </c>
      <c r="B225" s="335">
        <f>企业!B532</f>
        <v>5082</v>
      </c>
      <c r="C225" s="868">
        <v>7.88</v>
      </c>
      <c r="D225" s="652">
        <v>97</v>
      </c>
      <c r="E225" s="353">
        <v>8.6999999999999993</v>
      </c>
      <c r="F225" s="928">
        <v>16</v>
      </c>
      <c r="G225" s="653"/>
      <c r="H225" s="136"/>
      <c r="I225" s="111"/>
      <c r="J225" s="144"/>
      <c r="K225" s="625"/>
      <c r="L225" s="113"/>
      <c r="M225" s="831"/>
      <c r="N225" s="826"/>
      <c r="O225" s="114"/>
      <c r="P225" s="392"/>
      <c r="Q225" s="114"/>
      <c r="R225" s="683">
        <v>4.63</v>
      </c>
      <c r="S225" s="339">
        <f t="shared" si="185"/>
        <v>0.71230769230769231</v>
      </c>
      <c r="T225" s="335">
        <v>5082</v>
      </c>
      <c r="U225" s="111">
        <v>8.1199999999999992</v>
      </c>
      <c r="V225" s="112">
        <v>4309</v>
      </c>
      <c r="W225" s="115">
        <v>30</v>
      </c>
      <c r="X225" s="109">
        <v>150</v>
      </c>
      <c r="Y225" s="809">
        <v>7.5</v>
      </c>
      <c r="Z225" s="1238"/>
      <c r="AA225" s="116">
        <v>24</v>
      </c>
      <c r="AB225" s="117">
        <v>0.3</v>
      </c>
      <c r="AC225" s="109">
        <v>27</v>
      </c>
      <c r="AD225" s="118"/>
      <c r="AE225" s="114">
        <v>64</v>
      </c>
      <c r="AF225" s="801">
        <v>4.4400000000000004</v>
      </c>
      <c r="AG225" s="344">
        <f t="shared" si="197"/>
        <v>0.68307692307692314</v>
      </c>
      <c r="AH225" s="344">
        <f t="shared" si="175"/>
        <v>0.33879999999999999</v>
      </c>
      <c r="AI225" s="741">
        <f t="shared" si="176"/>
        <v>0.10163999999999999</v>
      </c>
      <c r="AJ225" s="1140"/>
      <c r="AK225" s="138"/>
      <c r="AL225" s="122"/>
      <c r="AM225" s="122"/>
      <c r="AN225" s="120"/>
      <c r="AO225" s="353">
        <f t="shared" si="228"/>
        <v>2.8162140889413618</v>
      </c>
      <c r="AP225" s="138">
        <v>8.01</v>
      </c>
      <c r="AQ225" s="121">
        <v>20.3</v>
      </c>
      <c r="AR225" s="353">
        <f t="shared" si="177"/>
        <v>0.7378984651711924</v>
      </c>
      <c r="AS225" s="776"/>
      <c r="AT225" s="353">
        <f t="shared" si="178"/>
        <v>1.4757969303423848</v>
      </c>
      <c r="AU225" s="117">
        <v>34</v>
      </c>
      <c r="AV225" s="111">
        <v>7.68</v>
      </c>
      <c r="AW225" s="118"/>
      <c r="AX225" s="118"/>
      <c r="AY225" s="340"/>
      <c r="AZ225" s="124">
        <v>0.24</v>
      </c>
      <c r="BA225" s="608"/>
      <c r="BB225" s="360">
        <f t="shared" si="179"/>
        <v>0.55342384887839435</v>
      </c>
      <c r="BC225" s="1516"/>
      <c r="BD225" s="1529">
        <v>3290</v>
      </c>
      <c r="BE225" s="1530">
        <f t="shared" si="232"/>
        <v>345.05509641873277</v>
      </c>
      <c r="BF225" s="1538">
        <f t="shared" si="223"/>
        <v>14.377295684113866</v>
      </c>
      <c r="BG225" s="1528">
        <v>4.5999999999999996</v>
      </c>
      <c r="BH225" s="1168">
        <f t="shared" si="180"/>
        <v>0.92237308146399055</v>
      </c>
      <c r="BI225" s="353">
        <f t="shared" si="181"/>
        <v>0.62278630460448647</v>
      </c>
      <c r="BJ225" s="123">
        <v>7.78</v>
      </c>
      <c r="BK225" s="118">
        <v>3760</v>
      </c>
      <c r="BL225" s="117">
        <v>23.9</v>
      </c>
      <c r="BM225" s="348">
        <f t="shared" si="224"/>
        <v>71.699999999999989</v>
      </c>
      <c r="BN225" s="117">
        <v>4.8</v>
      </c>
      <c r="BO225" s="117">
        <v>0.3</v>
      </c>
      <c r="BP225" s="117"/>
      <c r="BQ225" s="1220"/>
      <c r="BR225" s="131"/>
      <c r="BS225" s="131"/>
      <c r="BT225" s="131">
        <v>4</v>
      </c>
      <c r="BU225" s="132">
        <v>8</v>
      </c>
      <c r="BV225" s="364">
        <f t="shared" si="219"/>
        <v>7.1284927194018097</v>
      </c>
      <c r="BW225" s="343">
        <f t="shared" si="187"/>
        <v>2.1042316504264774E-2</v>
      </c>
      <c r="BX225" s="340">
        <f t="shared" si="227"/>
        <v>2.1042316504264774E-2</v>
      </c>
      <c r="BY225" s="758">
        <f t="shared" si="217"/>
        <v>0.8</v>
      </c>
      <c r="BZ225" s="1145">
        <f t="shared" si="205"/>
        <v>0.20333333333333337</v>
      </c>
      <c r="CA225" s="133">
        <v>5040</v>
      </c>
      <c r="CB225" s="114"/>
      <c r="CC225" s="126"/>
      <c r="CD225" s="353">
        <f t="shared" si="199"/>
        <v>0.52321920503738684</v>
      </c>
      <c r="CE225" s="108"/>
      <c r="CF225" s="364"/>
      <c r="CG225" s="134">
        <v>2906</v>
      </c>
      <c r="CH225" s="346">
        <f t="shared" si="220"/>
        <v>57.182211727666271</v>
      </c>
      <c r="CI225" s="117">
        <v>6</v>
      </c>
      <c r="CJ225" s="348">
        <f t="shared" si="200"/>
        <v>1.1806375442739079</v>
      </c>
      <c r="CK225" s="123">
        <v>7.33</v>
      </c>
      <c r="CL225" s="117">
        <v>20.8</v>
      </c>
      <c r="CM225" s="109">
        <v>3</v>
      </c>
      <c r="CN225" s="109">
        <v>1</v>
      </c>
      <c r="CO225" s="109">
        <v>8</v>
      </c>
      <c r="CP225" s="131">
        <f t="shared" si="225"/>
        <v>348.94459999999998</v>
      </c>
      <c r="CQ225" s="1145">
        <f t="shared" ref="CQ225:CQ288" si="236">1-CL225/BL225</f>
        <v>0.12970711297071125</v>
      </c>
      <c r="CR225" s="1372">
        <f t="shared" si="221"/>
        <v>5082</v>
      </c>
      <c r="CS225" s="353">
        <f t="shared" si="201"/>
        <v>3.9858323494687129</v>
      </c>
      <c r="CT225" s="135">
        <v>28</v>
      </c>
      <c r="CU225" s="135"/>
      <c r="CV225" s="340">
        <f t="shared" si="234"/>
        <v>0.35</v>
      </c>
      <c r="CW225" s="135">
        <v>200</v>
      </c>
      <c r="CX225" s="348">
        <f t="shared" si="235"/>
        <v>7.1428571428571432</v>
      </c>
      <c r="CY225" s="334">
        <f t="shared" si="229"/>
        <v>132.23140495867767</v>
      </c>
      <c r="CZ225" s="123">
        <v>7.9</v>
      </c>
      <c r="DA225" s="117">
        <v>8.4</v>
      </c>
      <c r="DB225" s="340">
        <f t="shared" si="207"/>
        <v>0.59615384615384615</v>
      </c>
      <c r="DC225" s="109"/>
      <c r="DD225" s="610">
        <f t="shared" si="208"/>
        <v>3.3534034529995349</v>
      </c>
      <c r="DE225" s="353">
        <f t="shared" si="202"/>
        <v>5.9031877213695392</v>
      </c>
      <c r="DF225" s="842">
        <v>7.94</v>
      </c>
      <c r="DG225" s="117">
        <v>8</v>
      </c>
      <c r="DH225" s="838">
        <f t="shared" si="215"/>
        <v>24</v>
      </c>
      <c r="DI225" s="338">
        <f t="shared" si="216"/>
        <v>4.7619047619047672E-2</v>
      </c>
      <c r="DJ225" s="1155">
        <f t="shared" si="211"/>
        <v>0.61538461538461542</v>
      </c>
      <c r="DK225" s="1342">
        <f t="shared" si="212"/>
        <v>3.4435261707988976</v>
      </c>
      <c r="DL225" s="1292">
        <f t="shared" si="222"/>
        <v>0.49919999999999998</v>
      </c>
      <c r="DM225" s="1347"/>
      <c r="DN225" s="1350"/>
      <c r="DO225" s="134"/>
      <c r="DP225" s="1150"/>
      <c r="DQ225" s="133"/>
      <c r="DR225" s="134"/>
      <c r="DS225" s="770"/>
      <c r="DT225" s="137">
        <v>5357</v>
      </c>
      <c r="DU225" s="343">
        <v>7.5</v>
      </c>
      <c r="DV225" s="123">
        <v>7.9</v>
      </c>
      <c r="DW225" s="127">
        <v>3650</v>
      </c>
      <c r="DX225" s="117">
        <v>8.4</v>
      </c>
      <c r="DY225" s="1128">
        <v>27.5</v>
      </c>
      <c r="DZ225" s="334">
        <v>21</v>
      </c>
      <c r="EA225" s="632">
        <v>0.3</v>
      </c>
      <c r="EB225" s="665">
        <v>0.48</v>
      </c>
      <c r="EC225" s="1483"/>
      <c r="ED225" s="141">
        <v>5</v>
      </c>
      <c r="EE225" s="667">
        <v>5.14</v>
      </c>
      <c r="EF225" s="139">
        <v>0.02</v>
      </c>
      <c r="EG225" s="665">
        <v>0.01</v>
      </c>
      <c r="EH225" s="140">
        <v>1</v>
      </c>
      <c r="EI225" s="1118"/>
      <c r="EJ225" s="1118"/>
      <c r="EK225" s="142">
        <v>2</v>
      </c>
      <c r="EL225" s="353">
        <f t="shared" si="195"/>
        <v>8.0845544273907901</v>
      </c>
      <c r="EM225" s="354">
        <f t="shared" si="213"/>
        <v>0.72</v>
      </c>
      <c r="EN225" s="354">
        <f t="shared" si="188"/>
        <v>0.81666666666666665</v>
      </c>
      <c r="EO225" s="355">
        <f t="shared" si="173"/>
        <v>0.96</v>
      </c>
      <c r="EP225" s="339">
        <f t="shared" si="214"/>
        <v>0.79166666666666663</v>
      </c>
      <c r="EQ225" s="1227"/>
    </row>
    <row r="226" spans="1:147" s="143" customFormat="1" ht="15" customHeight="1" x14ac:dyDescent="0.15">
      <c r="A226" s="105">
        <v>44050</v>
      </c>
      <c r="B226" s="335">
        <f>企业!B533</f>
        <v>4424</v>
      </c>
      <c r="C226" s="868">
        <v>7.81</v>
      </c>
      <c r="D226" s="652">
        <v>91</v>
      </c>
      <c r="E226" s="353">
        <v>9.9</v>
      </c>
      <c r="F226" s="928">
        <v>15</v>
      </c>
      <c r="G226" s="653"/>
      <c r="H226" s="136"/>
      <c r="I226" s="111"/>
      <c r="J226" s="144"/>
      <c r="K226" s="625"/>
      <c r="L226" s="113"/>
      <c r="M226" s="831"/>
      <c r="N226" s="826"/>
      <c r="O226" s="114"/>
      <c r="P226" s="392"/>
      <c r="Q226" s="114"/>
      <c r="R226" s="683">
        <v>4.59</v>
      </c>
      <c r="S226" s="339">
        <f t="shared" si="185"/>
        <v>0.70615384615384613</v>
      </c>
      <c r="T226" s="335">
        <v>4424</v>
      </c>
      <c r="U226" s="111">
        <v>8.08</v>
      </c>
      <c r="V226" s="112">
        <v>4180</v>
      </c>
      <c r="W226" s="115">
        <v>30.8</v>
      </c>
      <c r="X226" s="109">
        <v>142</v>
      </c>
      <c r="Y226" s="809">
        <v>8.9</v>
      </c>
      <c r="Z226" s="1233"/>
      <c r="AA226" s="116">
        <v>22.2</v>
      </c>
      <c r="AB226" s="117">
        <v>0.7</v>
      </c>
      <c r="AC226" s="109">
        <v>24</v>
      </c>
      <c r="AD226" s="109"/>
      <c r="AE226" s="114">
        <v>64</v>
      </c>
      <c r="AF226" s="114">
        <v>4.16</v>
      </c>
      <c r="AG226" s="344">
        <f t="shared" si="197"/>
        <v>0.64</v>
      </c>
      <c r="AH226" s="344">
        <f t="shared" si="175"/>
        <v>0.29493333333333333</v>
      </c>
      <c r="AI226" s="741">
        <f t="shared" si="176"/>
        <v>8.3761066666666661E-2</v>
      </c>
      <c r="AJ226" s="1140"/>
      <c r="AK226" s="108"/>
      <c r="AL226" s="138"/>
      <c r="AM226" s="122"/>
      <c r="AN226" s="121"/>
      <c r="AO226" s="353">
        <f t="shared" si="228"/>
        <v>3.2350813743218807</v>
      </c>
      <c r="AP226" s="138">
        <v>8.01</v>
      </c>
      <c r="AQ226" s="121">
        <v>19.100000000000001</v>
      </c>
      <c r="AR226" s="353">
        <f t="shared" si="177"/>
        <v>0.84764918625678121</v>
      </c>
      <c r="AS226" s="776"/>
      <c r="AT226" s="353">
        <f t="shared" si="178"/>
        <v>1.6952983725135624</v>
      </c>
      <c r="AU226" s="117">
        <v>33.5</v>
      </c>
      <c r="AV226" s="111">
        <v>7.7</v>
      </c>
      <c r="AW226" s="111"/>
      <c r="AX226" s="118"/>
      <c r="AY226" s="340"/>
      <c r="AZ226" s="124">
        <v>0.2</v>
      </c>
      <c r="BA226" s="608"/>
      <c r="BB226" s="360">
        <f t="shared" si="179"/>
        <v>0.6357368896925859</v>
      </c>
      <c r="BC226" s="1516"/>
      <c r="BD226" s="1529">
        <v>2725</v>
      </c>
      <c r="BE226" s="1530">
        <f t="shared" si="232"/>
        <v>328.30583182640146</v>
      </c>
      <c r="BF226" s="1538">
        <f t="shared" si="223"/>
        <v>14.788550983171238</v>
      </c>
      <c r="BG226" s="1166"/>
      <c r="BH226" s="1168">
        <f t="shared" si="180"/>
        <v>1.0595614828209765</v>
      </c>
      <c r="BI226" s="353">
        <f t="shared" si="181"/>
        <v>0.71541591320072329</v>
      </c>
      <c r="BJ226" s="123">
        <v>7.9</v>
      </c>
      <c r="BK226" s="118">
        <v>3710</v>
      </c>
      <c r="BL226" s="117">
        <v>21.1</v>
      </c>
      <c r="BM226" s="348">
        <f t="shared" si="224"/>
        <v>63.300000000000004</v>
      </c>
      <c r="BN226" s="117">
        <v>5.5</v>
      </c>
      <c r="BO226" s="117">
        <v>0.3</v>
      </c>
      <c r="BP226" s="117"/>
      <c r="BQ226" s="123"/>
      <c r="BR226" s="117"/>
      <c r="BS226" s="131"/>
      <c r="BT226" s="131">
        <v>6</v>
      </c>
      <c r="BU226" s="132">
        <v>8</v>
      </c>
      <c r="BV226" s="364">
        <f t="shared" si="219"/>
        <v>8.1887432188065112</v>
      </c>
      <c r="BW226" s="343">
        <f t="shared" si="187"/>
        <v>1.7340878350401628E-2</v>
      </c>
      <c r="BX226" s="340">
        <f t="shared" si="227"/>
        <v>1.7340878350401628E-2</v>
      </c>
      <c r="BY226" s="758">
        <f t="shared" si="217"/>
        <v>0.75225225225225223</v>
      </c>
      <c r="BZ226" s="1145">
        <f t="shared" si="205"/>
        <v>0.31493506493506496</v>
      </c>
      <c r="CA226" s="133">
        <v>5040</v>
      </c>
      <c r="CB226" s="134"/>
      <c r="CC226" s="126"/>
      <c r="CD226" s="353">
        <f t="shared" si="199"/>
        <v>0.60103978300180827</v>
      </c>
      <c r="CE226" s="108"/>
      <c r="CF226" s="364"/>
      <c r="CG226" s="134">
        <v>1722</v>
      </c>
      <c r="CH226" s="346">
        <f t="shared" si="220"/>
        <v>38.924050632911396</v>
      </c>
      <c r="CI226" s="117">
        <v>5</v>
      </c>
      <c r="CJ226" s="348">
        <f t="shared" si="200"/>
        <v>1.1301989150090417</v>
      </c>
      <c r="CK226" s="123">
        <v>7.56</v>
      </c>
      <c r="CL226" s="117">
        <v>20.100000000000001</v>
      </c>
      <c r="CM226" s="109">
        <v>5</v>
      </c>
      <c r="CN226" s="109">
        <v>2</v>
      </c>
      <c r="CO226" s="109">
        <v>8</v>
      </c>
      <c r="CP226" s="131">
        <f t="shared" si="225"/>
        <v>194.89599999999999</v>
      </c>
      <c r="CQ226" s="1145">
        <f t="shared" si="236"/>
        <v>4.7393364928909998E-2</v>
      </c>
      <c r="CR226" s="1372">
        <f t="shared" si="221"/>
        <v>4424</v>
      </c>
      <c r="CS226" s="353">
        <f t="shared" si="201"/>
        <v>4.5786618444846292</v>
      </c>
      <c r="CT226" s="109">
        <v>26</v>
      </c>
      <c r="CU226" s="109"/>
      <c r="CV226" s="340">
        <f t="shared" si="234"/>
        <v>0.32500000000000001</v>
      </c>
      <c r="CW226" s="135">
        <v>180</v>
      </c>
      <c r="CX226" s="348">
        <f t="shared" si="235"/>
        <v>6.9230769230769234</v>
      </c>
      <c r="CY226" s="334">
        <f t="shared" si="229"/>
        <v>141.04882459312839</v>
      </c>
      <c r="CZ226" s="123">
        <v>7.72</v>
      </c>
      <c r="DA226" s="117">
        <v>13.5</v>
      </c>
      <c r="DB226" s="340">
        <f t="shared" si="207"/>
        <v>0.32835820895522394</v>
      </c>
      <c r="DC226" s="124"/>
      <c r="DD226" s="610">
        <f t="shared" si="208"/>
        <v>6.720450952598072</v>
      </c>
      <c r="DE226" s="353">
        <f t="shared" si="202"/>
        <v>6.7811934900542497</v>
      </c>
      <c r="DF226" s="842">
        <v>7.79</v>
      </c>
      <c r="DG226" s="117">
        <v>12.3</v>
      </c>
      <c r="DH226" s="838">
        <f t="shared" si="215"/>
        <v>36.900000000000006</v>
      </c>
      <c r="DI226" s="338">
        <f t="shared" si="216"/>
        <v>8.8888888888888795E-2</v>
      </c>
      <c r="DJ226" s="1155">
        <f t="shared" si="211"/>
        <v>0.38805970149253732</v>
      </c>
      <c r="DK226" s="1342">
        <f t="shared" si="212"/>
        <v>6.0277275467148881</v>
      </c>
      <c r="DL226" s="1292">
        <f t="shared" si="222"/>
        <v>0.49919999999999998</v>
      </c>
      <c r="DM226" s="1347"/>
      <c r="DN226" s="1350"/>
      <c r="DO226" s="134"/>
      <c r="DP226" s="1150"/>
      <c r="DQ226" s="133"/>
      <c r="DR226" s="134"/>
      <c r="DS226" s="770"/>
      <c r="DT226" s="769">
        <v>5752</v>
      </c>
      <c r="DU226" s="343">
        <v>7.6</v>
      </c>
      <c r="DV226" s="123">
        <v>7.9</v>
      </c>
      <c r="DW226" s="127">
        <v>3630</v>
      </c>
      <c r="DX226" s="117">
        <v>11.4</v>
      </c>
      <c r="DY226" s="109">
        <v>32</v>
      </c>
      <c r="DZ226" s="671">
        <v>27</v>
      </c>
      <c r="EA226" s="632">
        <v>0.2</v>
      </c>
      <c r="EB226" s="665">
        <v>0.46</v>
      </c>
      <c r="EC226" s="1483"/>
      <c r="ED226" s="141">
        <v>4.8</v>
      </c>
      <c r="EE226" s="667">
        <v>5.93</v>
      </c>
      <c r="EF226" s="139">
        <v>0.04</v>
      </c>
      <c r="EG226" s="665">
        <v>0.02</v>
      </c>
      <c r="EH226" s="140">
        <v>2</v>
      </c>
      <c r="EI226" s="194"/>
      <c r="EJ226" s="194"/>
      <c r="EK226" s="142">
        <v>2</v>
      </c>
      <c r="EL226" s="353">
        <f t="shared" si="195"/>
        <v>9.2839103074141036</v>
      </c>
      <c r="EM226" s="354">
        <f t="shared" si="213"/>
        <v>0.62987012987012991</v>
      </c>
      <c r="EN226" s="354">
        <f t="shared" si="188"/>
        <v>0.77464788732394363</v>
      </c>
      <c r="EO226" s="355">
        <f t="shared" si="173"/>
        <v>0.97752808988764039</v>
      </c>
      <c r="EP226" s="339">
        <f t="shared" si="214"/>
        <v>0.78378378378378377</v>
      </c>
      <c r="EQ226" s="1160"/>
    </row>
    <row r="227" spans="1:147" s="143" customFormat="1" ht="15" customHeight="1" x14ac:dyDescent="0.15">
      <c r="A227" s="105">
        <v>44051</v>
      </c>
      <c r="B227" s="335">
        <f>企业!B534</f>
        <v>5683</v>
      </c>
      <c r="C227" s="868">
        <v>7.89</v>
      </c>
      <c r="D227" s="652">
        <v>101</v>
      </c>
      <c r="E227" s="353">
        <v>8.1999999999999993</v>
      </c>
      <c r="F227" s="928">
        <v>16</v>
      </c>
      <c r="G227" s="653"/>
      <c r="H227" s="136"/>
      <c r="I227" s="111"/>
      <c r="J227" s="144"/>
      <c r="K227" s="625"/>
      <c r="L227" s="113"/>
      <c r="M227" s="831"/>
      <c r="N227" s="826"/>
      <c r="O227" s="114"/>
      <c r="P227" s="392"/>
      <c r="Q227" s="114"/>
      <c r="R227" s="683">
        <v>4.54</v>
      </c>
      <c r="S227" s="339">
        <f t="shared" si="185"/>
        <v>0.69846153846153847</v>
      </c>
      <c r="T227" s="335">
        <v>5683</v>
      </c>
      <c r="U227" s="111">
        <v>8.25</v>
      </c>
      <c r="V227" s="112">
        <v>4810</v>
      </c>
      <c r="W227" s="115">
        <v>34.5</v>
      </c>
      <c r="X227" s="109">
        <v>138</v>
      </c>
      <c r="Y227" s="809">
        <v>9.3000000000000007</v>
      </c>
      <c r="Z227" s="1233"/>
      <c r="AA227" s="116">
        <v>20.9</v>
      </c>
      <c r="AB227" s="117">
        <v>0.7</v>
      </c>
      <c r="AC227" s="109">
        <v>24</v>
      </c>
      <c r="AD227" s="109"/>
      <c r="AE227" s="114">
        <v>64</v>
      </c>
      <c r="AF227" s="114">
        <v>4.22</v>
      </c>
      <c r="AG227" s="344">
        <f t="shared" si="197"/>
        <v>0.64923076923076917</v>
      </c>
      <c r="AH227" s="344">
        <f t="shared" si="175"/>
        <v>0.37886666666666668</v>
      </c>
      <c r="AI227" s="741">
        <f t="shared" si="176"/>
        <v>0.1045672</v>
      </c>
      <c r="AJ227" s="1140"/>
      <c r="AK227" s="108"/>
      <c r="AL227" s="138"/>
      <c r="AM227" s="122"/>
      <c r="AN227" s="121"/>
      <c r="AO227" s="353">
        <f t="shared" si="228"/>
        <v>2.5183881752595458</v>
      </c>
      <c r="AP227" s="138">
        <v>8.11</v>
      </c>
      <c r="AQ227" s="121">
        <v>21.6</v>
      </c>
      <c r="AR227" s="353">
        <f t="shared" si="177"/>
        <v>0.65986274854830196</v>
      </c>
      <c r="AS227" s="776"/>
      <c r="AT227" s="353">
        <f t="shared" si="178"/>
        <v>1.3197254970966039</v>
      </c>
      <c r="AU227" s="117">
        <v>34.1</v>
      </c>
      <c r="AV227" s="111">
        <v>7.75</v>
      </c>
      <c r="AW227" s="111"/>
      <c r="AX227" s="118"/>
      <c r="AY227" s="340"/>
      <c r="AZ227" s="124">
        <v>0.2</v>
      </c>
      <c r="BA227" s="608"/>
      <c r="BB227" s="360">
        <f t="shared" si="179"/>
        <v>0.49489706141122647</v>
      </c>
      <c r="BC227" s="1516"/>
      <c r="BD227" s="1529">
        <v>2686</v>
      </c>
      <c r="BE227" s="1530">
        <f t="shared" si="232"/>
        <v>251.91588949498504</v>
      </c>
      <c r="BF227" s="1538">
        <f t="shared" si="223"/>
        <v>12.053391841865313</v>
      </c>
      <c r="BG227" s="1166"/>
      <c r="BH227" s="1168">
        <f t="shared" si="180"/>
        <v>0.82482843568537745</v>
      </c>
      <c r="BI227" s="353">
        <f t="shared" si="181"/>
        <v>0.55692415977476684</v>
      </c>
      <c r="BJ227" s="123">
        <v>7.86</v>
      </c>
      <c r="BK227" s="118">
        <v>3720</v>
      </c>
      <c r="BL227" s="117">
        <v>20.7</v>
      </c>
      <c r="BM227" s="348">
        <f t="shared" si="224"/>
        <v>62.099999999999994</v>
      </c>
      <c r="BN227" s="117">
        <v>4.9000000000000004</v>
      </c>
      <c r="BO227" s="117">
        <v>0.2</v>
      </c>
      <c r="BP227" s="117"/>
      <c r="BQ227" s="123"/>
      <c r="BR227" s="117"/>
      <c r="BS227" s="131"/>
      <c r="BT227" s="131">
        <v>5</v>
      </c>
      <c r="BU227" s="132">
        <v>8</v>
      </c>
      <c r="BV227" s="364">
        <f t="shared" si="219"/>
        <v>6.3746260777758232</v>
      </c>
      <c r="BW227" s="343">
        <f t="shared" si="187"/>
        <v>2.1648328594694566E-2</v>
      </c>
      <c r="BX227" s="340">
        <f t="shared" si="227"/>
        <v>2.1648328594694566E-2</v>
      </c>
      <c r="BY227" s="758">
        <f t="shared" si="217"/>
        <v>0.76555023923444976</v>
      </c>
      <c r="BZ227" s="1145">
        <f t="shared" si="205"/>
        <v>0.4</v>
      </c>
      <c r="CA227" s="133">
        <v>5040</v>
      </c>
      <c r="CB227" s="134"/>
      <c r="CC227" s="126"/>
      <c r="CD227" s="353">
        <f t="shared" si="199"/>
        <v>0.46788667957064928</v>
      </c>
      <c r="CE227" s="108"/>
      <c r="CF227" s="364"/>
      <c r="CG227" s="134">
        <v>1722</v>
      </c>
      <c r="CH227" s="346">
        <f t="shared" si="220"/>
        <v>30.300897413338024</v>
      </c>
      <c r="CI227" s="117">
        <v>5</v>
      </c>
      <c r="CJ227" s="348">
        <f t="shared" si="200"/>
        <v>0.87981699806440261</v>
      </c>
      <c r="CK227" s="123">
        <v>7.56</v>
      </c>
      <c r="CL227" s="117">
        <v>17.100000000000001</v>
      </c>
      <c r="CM227" s="109">
        <v>3</v>
      </c>
      <c r="CN227" s="109">
        <v>1.6</v>
      </c>
      <c r="CO227" s="109">
        <v>8</v>
      </c>
      <c r="CP227" s="131">
        <f t="shared" si="225"/>
        <v>249.94239999999994</v>
      </c>
      <c r="CQ227" s="1145">
        <f t="shared" si="236"/>
        <v>0.17391304347826075</v>
      </c>
      <c r="CR227" s="1372">
        <f t="shared" si="221"/>
        <v>5683</v>
      </c>
      <c r="CS227" s="353">
        <f t="shared" si="201"/>
        <v>3.5643146225585078</v>
      </c>
      <c r="CT227" s="109">
        <v>26</v>
      </c>
      <c r="CU227" s="109"/>
      <c r="CV227" s="340">
        <f t="shared" si="234"/>
        <v>0.32500000000000001</v>
      </c>
      <c r="CW227" s="135">
        <v>180</v>
      </c>
      <c r="CX227" s="348">
        <f t="shared" si="235"/>
        <v>6.9230769230769234</v>
      </c>
      <c r="CY227" s="334">
        <f t="shared" si="229"/>
        <v>109.80116135843745</v>
      </c>
      <c r="CZ227" s="123">
        <v>7.95</v>
      </c>
      <c r="DA227" s="117">
        <v>10.199999999999999</v>
      </c>
      <c r="DB227" s="340">
        <f t="shared" si="207"/>
        <v>0.40350877192982465</v>
      </c>
      <c r="DC227" s="124"/>
      <c r="DD227" s="610">
        <f t="shared" si="208"/>
        <v>5.004154651282354</v>
      </c>
      <c r="DE227" s="353">
        <f t="shared" si="202"/>
        <v>5.2789019883864157</v>
      </c>
      <c r="DF227" s="842">
        <v>8.14</v>
      </c>
      <c r="DG227" s="117">
        <v>9.3000000000000007</v>
      </c>
      <c r="DH227" s="838">
        <f t="shared" si="215"/>
        <v>27.900000000000002</v>
      </c>
      <c r="DI227" s="338">
        <f t="shared" si="216"/>
        <v>8.8235294117646967E-2</v>
      </c>
      <c r="DJ227" s="1155">
        <f t="shared" si="211"/>
        <v>0.45614035087719296</v>
      </c>
      <c r="DK227" s="1342">
        <f t="shared" si="212"/>
        <v>4.692357323010147</v>
      </c>
      <c r="DL227" s="1292">
        <f t="shared" si="222"/>
        <v>0.49919999999999998</v>
      </c>
      <c r="DM227" s="1347"/>
      <c r="DN227" s="1350"/>
      <c r="DO227" s="134"/>
      <c r="DP227" s="1150"/>
      <c r="DQ227" s="133"/>
      <c r="DR227" s="134"/>
      <c r="DS227" s="770"/>
      <c r="DT227" s="769">
        <v>5231</v>
      </c>
      <c r="DU227" s="343">
        <v>7.61</v>
      </c>
      <c r="DV227" s="123">
        <v>8.1300000000000008</v>
      </c>
      <c r="DW227" s="127">
        <v>3570</v>
      </c>
      <c r="DX227" s="117">
        <v>8.6999999999999993</v>
      </c>
      <c r="DY227" s="109">
        <v>24.7</v>
      </c>
      <c r="DZ227" s="671">
        <v>19</v>
      </c>
      <c r="EA227" s="632">
        <v>0.3</v>
      </c>
      <c r="EB227" s="665">
        <v>0.5</v>
      </c>
      <c r="EC227" s="1483"/>
      <c r="ED227" s="141">
        <v>5.3</v>
      </c>
      <c r="EE227" s="667">
        <v>5.9</v>
      </c>
      <c r="EF227" s="139">
        <v>0.03</v>
      </c>
      <c r="EG227" s="665">
        <v>0.01</v>
      </c>
      <c r="EH227" s="140">
        <v>1</v>
      </c>
      <c r="EI227" s="194"/>
      <c r="EJ227" s="194"/>
      <c r="EK227" s="142">
        <v>2</v>
      </c>
      <c r="EL227" s="353">
        <f t="shared" si="195"/>
        <v>7.2317801161358446</v>
      </c>
      <c r="EM227" s="354">
        <f t="shared" si="213"/>
        <v>0.74782608695652175</v>
      </c>
      <c r="EN227" s="354">
        <f t="shared" si="188"/>
        <v>0.82101449275362315</v>
      </c>
      <c r="EO227" s="355">
        <f t="shared" ref="EO227:EO290" si="237">1-EA227/Y227</f>
        <v>0.967741935483871</v>
      </c>
      <c r="EP227" s="339">
        <f t="shared" si="214"/>
        <v>0.74641148325358853</v>
      </c>
      <c r="EQ227" s="1160"/>
    </row>
    <row r="228" spans="1:147" s="188" customFormat="1" ht="15" customHeight="1" x14ac:dyDescent="0.15">
      <c r="A228" s="146">
        <v>44052</v>
      </c>
      <c r="B228" s="147">
        <f>企业!B535</f>
        <v>4276</v>
      </c>
      <c r="C228" s="869">
        <v>7.8</v>
      </c>
      <c r="D228" s="149">
        <v>95</v>
      </c>
      <c r="E228" s="150">
        <v>7.9</v>
      </c>
      <c r="F228" s="929">
        <v>14</v>
      </c>
      <c r="G228" s="651"/>
      <c r="H228" s="152"/>
      <c r="I228" s="153"/>
      <c r="J228" s="154"/>
      <c r="K228" s="626"/>
      <c r="L228" s="155"/>
      <c r="M228" s="832"/>
      <c r="N228" s="827"/>
      <c r="O228" s="156"/>
      <c r="P228" s="393"/>
      <c r="Q228" s="156"/>
      <c r="R228" s="684">
        <v>4.53</v>
      </c>
      <c r="S228" s="169">
        <f t="shared" si="185"/>
        <v>0.69692307692307698</v>
      </c>
      <c r="T228" s="147">
        <v>4276</v>
      </c>
      <c r="U228" s="153">
        <v>8.24</v>
      </c>
      <c r="V228" s="158">
        <v>4380</v>
      </c>
      <c r="W228" s="159">
        <v>31.8</v>
      </c>
      <c r="X228" s="151">
        <v>124</v>
      </c>
      <c r="Y228" s="811">
        <v>8.9</v>
      </c>
      <c r="Z228" s="1235"/>
      <c r="AA228" s="160">
        <v>24.5</v>
      </c>
      <c r="AB228" s="161">
        <v>0.6</v>
      </c>
      <c r="AC228" s="151">
        <v>27</v>
      </c>
      <c r="AD228" s="151"/>
      <c r="AE228" s="156">
        <v>64</v>
      </c>
      <c r="AF228" s="156">
        <v>4.24</v>
      </c>
      <c r="AG228" s="327">
        <f t="shared" si="197"/>
        <v>0.65230769230769237</v>
      </c>
      <c r="AH228" s="327">
        <f t="shared" si="175"/>
        <v>0.28506666666666669</v>
      </c>
      <c r="AI228" s="660">
        <f t="shared" si="176"/>
        <v>7.0696533333333339E-2</v>
      </c>
      <c r="AJ228" s="1141"/>
      <c r="AK228" s="150"/>
      <c r="AL228" s="148"/>
      <c r="AM228" s="167"/>
      <c r="AN228" s="166"/>
      <c r="AO228" s="150">
        <f t="shared" si="228"/>
        <v>3.3470533208606175</v>
      </c>
      <c r="AP228" s="148">
        <v>8.15</v>
      </c>
      <c r="AQ228" s="166">
        <v>20.9</v>
      </c>
      <c r="AR228" s="150">
        <f t="shared" si="177"/>
        <v>0.87698783910196443</v>
      </c>
      <c r="AS228" s="778"/>
      <c r="AT228" s="150">
        <f t="shared" si="178"/>
        <v>1.7539756782039289</v>
      </c>
      <c r="AU228" s="161">
        <v>34.299999999999997</v>
      </c>
      <c r="AV228" s="153">
        <v>7.74</v>
      </c>
      <c r="AW228" s="153"/>
      <c r="AX228" s="162"/>
      <c r="AY228" s="170"/>
      <c r="AZ228" s="170">
        <v>0.19</v>
      </c>
      <c r="BA228" s="175"/>
      <c r="BB228" s="172">
        <f t="shared" si="179"/>
        <v>0.65774087932647329</v>
      </c>
      <c r="BC228" s="1517"/>
      <c r="BD228" s="827">
        <v>2859</v>
      </c>
      <c r="BE228" s="1530">
        <f t="shared" si="232"/>
        <v>356.37207670720301</v>
      </c>
      <c r="BF228" s="1538">
        <f t="shared" si="223"/>
        <v>14.545799049273592</v>
      </c>
      <c r="BG228" s="1167"/>
      <c r="BH228" s="1169">
        <f t="shared" si="180"/>
        <v>1.0962347988774557</v>
      </c>
      <c r="BI228" s="150">
        <f t="shared" si="181"/>
        <v>0.74017773620205796</v>
      </c>
      <c r="BJ228" s="168">
        <v>7.86</v>
      </c>
      <c r="BK228" s="162">
        <v>3770</v>
      </c>
      <c r="BL228" s="161">
        <v>21.9</v>
      </c>
      <c r="BM228" s="161">
        <f t="shared" si="224"/>
        <v>65.699999999999989</v>
      </c>
      <c r="BN228" s="161">
        <v>5.0999999999999996</v>
      </c>
      <c r="BO228" s="161">
        <v>0.7</v>
      </c>
      <c r="BP228" s="161"/>
      <c r="BQ228" s="168"/>
      <c r="BR228" s="161"/>
      <c r="BS228" s="174"/>
      <c r="BT228" s="174">
        <v>3</v>
      </c>
      <c r="BU228" s="175">
        <v>8</v>
      </c>
      <c r="BV228" s="248">
        <f t="shared" si="219"/>
        <v>8.4721702525724982</v>
      </c>
      <c r="BW228" s="168">
        <f t="shared" si="187"/>
        <v>1.4636155353741683E-2</v>
      </c>
      <c r="BX228" s="170">
        <f t="shared" si="227"/>
        <v>1.4636155353741683E-2</v>
      </c>
      <c r="BY228" s="1129">
        <f t="shared" si="217"/>
        <v>0.7918367346938775</v>
      </c>
      <c r="BZ228" s="1146">
        <f t="shared" si="205"/>
        <v>0.31132075471698117</v>
      </c>
      <c r="CA228" s="177">
        <v>5040</v>
      </c>
      <c r="CB228" s="178"/>
      <c r="CC228" s="171"/>
      <c r="CD228" s="150">
        <f t="shared" si="199"/>
        <v>0.62184284377923293</v>
      </c>
      <c r="CE228" s="150"/>
      <c r="CF228" s="248"/>
      <c r="CG228" s="178">
        <v>1722</v>
      </c>
      <c r="CH228" s="390">
        <f t="shared" si="220"/>
        <v>40.271281571562206</v>
      </c>
      <c r="CI228" s="161">
        <v>5</v>
      </c>
      <c r="CJ228" s="161">
        <f t="shared" si="200"/>
        <v>1.1693171188026192</v>
      </c>
      <c r="CK228" s="168">
        <v>7.56</v>
      </c>
      <c r="CL228" s="161">
        <v>17.5</v>
      </c>
      <c r="CM228" s="151">
        <v>4</v>
      </c>
      <c r="CN228" s="151">
        <v>2</v>
      </c>
      <c r="CO228" s="151">
        <v>8</v>
      </c>
      <c r="CP228" s="131">
        <f t="shared" si="225"/>
        <v>229.36719999999994</v>
      </c>
      <c r="CQ228" s="1146">
        <f t="shared" si="236"/>
        <v>0.20091324200913241</v>
      </c>
      <c r="CR228" s="1372">
        <f t="shared" si="221"/>
        <v>4276</v>
      </c>
      <c r="CS228" s="150">
        <f t="shared" si="201"/>
        <v>4.7371375116931711</v>
      </c>
      <c r="CT228" s="151">
        <v>30</v>
      </c>
      <c r="CU228" s="151"/>
      <c r="CV228" s="170">
        <f t="shared" si="234"/>
        <v>0.375</v>
      </c>
      <c r="CW228" s="180">
        <v>200</v>
      </c>
      <c r="CX228" s="161">
        <f t="shared" si="235"/>
        <v>6.666666666666667</v>
      </c>
      <c r="CY228" s="151">
        <f t="shared" si="229"/>
        <v>168.38166510757719</v>
      </c>
      <c r="CZ228" s="168">
        <v>7.83</v>
      </c>
      <c r="DA228" s="161">
        <v>10.9</v>
      </c>
      <c r="DB228" s="170">
        <f t="shared" si="207"/>
        <v>0.37714285714285711</v>
      </c>
      <c r="DC228" s="170"/>
      <c r="DD228" s="181">
        <f t="shared" si="208"/>
        <v>8.0227589626251756</v>
      </c>
      <c r="DE228" s="150">
        <f t="shared" si="202"/>
        <v>7.0159027128157154</v>
      </c>
      <c r="DF228" s="843">
        <v>8.09</v>
      </c>
      <c r="DG228" s="161">
        <v>8.9</v>
      </c>
      <c r="DH228" s="838">
        <f t="shared" si="215"/>
        <v>26.700000000000003</v>
      </c>
      <c r="DI228" s="338">
        <f t="shared" si="216"/>
        <v>0.1834862385321101</v>
      </c>
      <c r="DJ228" s="1156">
        <f t="shared" si="211"/>
        <v>0.49142857142857144</v>
      </c>
      <c r="DK228" s="1343">
        <f t="shared" si="212"/>
        <v>6.526421128200667</v>
      </c>
      <c r="DL228" s="1293">
        <f t="shared" si="222"/>
        <v>0.49919999999999998</v>
      </c>
      <c r="DM228" s="1293"/>
      <c r="DN228" s="178"/>
      <c r="DO228" s="178"/>
      <c r="DP228" s="187"/>
      <c r="DQ228" s="177"/>
      <c r="DR228" s="178"/>
      <c r="DS228" s="756"/>
      <c r="DT228" s="773">
        <v>5731</v>
      </c>
      <c r="DU228" s="168">
        <v>7.55</v>
      </c>
      <c r="DV228" s="168">
        <v>8.11</v>
      </c>
      <c r="DW228" s="173">
        <v>3520</v>
      </c>
      <c r="DX228" s="161">
        <v>8.6</v>
      </c>
      <c r="DY228" s="151">
        <v>26</v>
      </c>
      <c r="DZ228" s="698">
        <v>22</v>
      </c>
      <c r="EA228" s="633">
        <v>0.7</v>
      </c>
      <c r="EB228" s="182">
        <v>0.64</v>
      </c>
      <c r="EC228" s="1484"/>
      <c r="ED228" s="184">
        <v>5.4</v>
      </c>
      <c r="EE228" s="184">
        <v>5.6</v>
      </c>
      <c r="EF228" s="182">
        <v>0.06</v>
      </c>
      <c r="EG228" s="182">
        <v>0.01</v>
      </c>
      <c r="EH228" s="183">
        <v>1</v>
      </c>
      <c r="EI228" s="228"/>
      <c r="EJ228" s="228"/>
      <c r="EK228" s="185">
        <v>2</v>
      </c>
      <c r="EL228" s="150">
        <f t="shared" si="195"/>
        <v>9.6045231057062672</v>
      </c>
      <c r="EM228" s="186">
        <f t="shared" si="213"/>
        <v>0.72955974842767302</v>
      </c>
      <c r="EN228" s="186">
        <f t="shared" si="188"/>
        <v>0.79032258064516125</v>
      </c>
      <c r="EO228" s="187">
        <f t="shared" si="237"/>
        <v>0.9213483146067416</v>
      </c>
      <c r="EP228" s="169">
        <f t="shared" si="214"/>
        <v>0.7795918367346939</v>
      </c>
      <c r="EQ228" s="1159"/>
    </row>
    <row r="229" spans="1:147" s="143" customFormat="1" ht="15" customHeight="1" x14ac:dyDescent="0.15">
      <c r="A229" s="105">
        <v>44053</v>
      </c>
      <c r="B229" s="335">
        <f>企业!B536</f>
        <v>5270</v>
      </c>
      <c r="C229" s="868">
        <v>7.86</v>
      </c>
      <c r="D229" s="652">
        <v>91</v>
      </c>
      <c r="E229" s="353">
        <v>6.7</v>
      </c>
      <c r="F229" s="928">
        <v>15</v>
      </c>
      <c r="G229" s="653"/>
      <c r="H229" s="136"/>
      <c r="I229" s="111"/>
      <c r="J229" s="144"/>
      <c r="K229" s="625"/>
      <c r="L229" s="113"/>
      <c r="M229" s="831"/>
      <c r="N229" s="826"/>
      <c r="O229" s="114"/>
      <c r="P229" s="392"/>
      <c r="Q229" s="114"/>
      <c r="R229" s="683">
        <v>4.4800000000000004</v>
      </c>
      <c r="S229" s="339">
        <f t="shared" si="185"/>
        <v>0.68923076923076931</v>
      </c>
      <c r="T229" s="335">
        <v>5270</v>
      </c>
      <c r="U229" s="111">
        <v>8.18</v>
      </c>
      <c r="V229" s="112">
        <v>3890</v>
      </c>
      <c r="W229" s="115">
        <v>30.2</v>
      </c>
      <c r="X229" s="109">
        <v>110</v>
      </c>
      <c r="Y229" s="809">
        <v>9.8000000000000007</v>
      </c>
      <c r="Z229" s="1233"/>
      <c r="AA229" s="116">
        <v>19.3</v>
      </c>
      <c r="AB229" s="117">
        <v>0.4</v>
      </c>
      <c r="AC229" s="109">
        <v>27</v>
      </c>
      <c r="AD229" s="109"/>
      <c r="AE229" s="114">
        <v>64</v>
      </c>
      <c r="AF229" s="123">
        <v>3.9</v>
      </c>
      <c r="AG229" s="344">
        <f t="shared" si="197"/>
        <v>0.6</v>
      </c>
      <c r="AH229" s="344">
        <f t="shared" ref="AH229:AH258" si="238">T229/15000</f>
        <v>0.35133333333333333</v>
      </c>
      <c r="AI229" s="741">
        <f t="shared" ref="AI229:AI292" si="239">T229*X229/1000/7500</f>
        <v>7.7293333333333339E-2</v>
      </c>
      <c r="AJ229" s="1140"/>
      <c r="AK229" s="108"/>
      <c r="AL229" s="138"/>
      <c r="AM229" s="122"/>
      <c r="AN229" s="121"/>
      <c r="AO229" s="353">
        <f t="shared" si="228"/>
        <v>2.7157495256166984</v>
      </c>
      <c r="AP229" s="138">
        <v>8.11</v>
      </c>
      <c r="AQ229" s="121">
        <v>27.6</v>
      </c>
      <c r="AR229" s="353">
        <f t="shared" si="177"/>
        <v>0.7115749525616698</v>
      </c>
      <c r="AS229" s="776"/>
      <c r="AT229" s="353">
        <f t="shared" si="178"/>
        <v>1.4231499051233396</v>
      </c>
      <c r="AU229" s="117">
        <v>33.9</v>
      </c>
      <c r="AV229" s="111">
        <v>7.7</v>
      </c>
      <c r="AW229" s="111"/>
      <c r="AX229" s="118"/>
      <c r="AY229" s="340"/>
      <c r="AZ229" s="124">
        <v>0.19</v>
      </c>
      <c r="BA229" s="608"/>
      <c r="BB229" s="360">
        <f t="shared" si="179"/>
        <v>0.53368121442125238</v>
      </c>
      <c r="BC229" s="1516"/>
      <c r="BD229" s="1529">
        <v>2538</v>
      </c>
      <c r="BE229" s="1530">
        <f t="shared" si="232"/>
        <v>256.68956356736243</v>
      </c>
      <c r="BF229" s="1538">
        <f t="shared" si="223"/>
        <v>13.299977386909969</v>
      </c>
      <c r="BG229" s="1166"/>
      <c r="BH229" s="1168">
        <f t="shared" si="180"/>
        <v>0.88946869070208734</v>
      </c>
      <c r="BI229" s="353">
        <f t="shared" si="181"/>
        <v>0.60056925996204935</v>
      </c>
      <c r="BJ229" s="123">
        <v>7.89</v>
      </c>
      <c r="BK229" s="118">
        <v>3770</v>
      </c>
      <c r="BL229" s="117">
        <v>21.8</v>
      </c>
      <c r="BM229" s="348">
        <f t="shared" si="224"/>
        <v>65.400000000000006</v>
      </c>
      <c r="BN229" s="117">
        <v>4.8</v>
      </c>
      <c r="BO229" s="117">
        <v>0.7</v>
      </c>
      <c r="BP229" s="117"/>
      <c r="BQ229" s="123"/>
      <c r="BR229" s="117"/>
      <c r="BS229" s="131"/>
      <c r="BT229" s="131">
        <v>5</v>
      </c>
      <c r="BU229" s="132">
        <v>8</v>
      </c>
      <c r="BV229" s="364">
        <f t="shared" si="219"/>
        <v>6.8741935483870975</v>
      </c>
      <c r="BW229" s="343">
        <f t="shared" si="187"/>
        <v>1.6001877053026747E-2</v>
      </c>
      <c r="BX229" s="340">
        <f t="shared" si="227"/>
        <v>1.6001877053026747E-2</v>
      </c>
      <c r="BY229" s="758">
        <f t="shared" si="217"/>
        <v>0.75129533678756477</v>
      </c>
      <c r="BZ229" s="1145">
        <f t="shared" si="205"/>
        <v>0.27814569536423839</v>
      </c>
      <c r="CA229" s="133">
        <v>5040</v>
      </c>
      <c r="CB229" s="134"/>
      <c r="CC229" s="126"/>
      <c r="CD229" s="353">
        <f t="shared" si="199"/>
        <v>0.50455407969639465</v>
      </c>
      <c r="CE229" s="108"/>
      <c r="CF229" s="364"/>
      <c r="CG229" s="134">
        <v>1722</v>
      </c>
      <c r="CH229" s="346">
        <f t="shared" si="220"/>
        <v>32.675521821631875</v>
      </c>
      <c r="CI229" s="117">
        <v>5</v>
      </c>
      <c r="CJ229" s="348">
        <f t="shared" si="200"/>
        <v>0.94876660341555974</v>
      </c>
      <c r="CK229" s="123">
        <v>7.54</v>
      </c>
      <c r="CL229" s="117">
        <v>19.100000000000001</v>
      </c>
      <c r="CM229" s="109">
        <v>5</v>
      </c>
      <c r="CN229" s="109">
        <v>3</v>
      </c>
      <c r="CO229" s="109">
        <v>8</v>
      </c>
      <c r="CP229" s="131">
        <f t="shared" si="225"/>
        <v>219.88699999999997</v>
      </c>
      <c r="CQ229" s="1145">
        <f t="shared" si="236"/>
        <v>0.12385321100917424</v>
      </c>
      <c r="CR229" s="1372">
        <f t="shared" si="221"/>
        <v>5270</v>
      </c>
      <c r="CS229" s="353">
        <f t="shared" si="201"/>
        <v>3.8436432637571158</v>
      </c>
      <c r="CT229" s="757">
        <v>30</v>
      </c>
      <c r="CU229" s="757"/>
      <c r="CV229" s="340">
        <f t="shared" si="234"/>
        <v>0.375</v>
      </c>
      <c r="CW229" s="135">
        <v>200</v>
      </c>
      <c r="CX229" s="348">
        <f t="shared" si="235"/>
        <v>6.666666666666667</v>
      </c>
      <c r="CY229" s="334">
        <f t="shared" si="229"/>
        <v>136.62239089184061</v>
      </c>
      <c r="CZ229" s="123">
        <v>7.82</v>
      </c>
      <c r="DA229" s="117">
        <v>11.5</v>
      </c>
      <c r="DB229" s="340">
        <f t="shared" si="207"/>
        <v>0.3979057591623037</v>
      </c>
      <c r="DC229" s="124"/>
      <c r="DD229" s="610">
        <f t="shared" si="208"/>
        <v>5.6530284215425599</v>
      </c>
      <c r="DE229" s="353">
        <f t="shared" si="202"/>
        <v>5.6925996204933584</v>
      </c>
      <c r="DF229" s="842">
        <v>8.19</v>
      </c>
      <c r="DG229" s="117">
        <v>9.1</v>
      </c>
      <c r="DH229" s="838">
        <f t="shared" si="215"/>
        <v>27.299999999999997</v>
      </c>
      <c r="DI229" s="338">
        <f t="shared" si="216"/>
        <v>0.20869565217391306</v>
      </c>
      <c r="DJ229" s="1155">
        <f t="shared" si="211"/>
        <v>0.52356020942408388</v>
      </c>
      <c r="DK229" s="1342">
        <f t="shared" si="212"/>
        <v>4.5540796963946866</v>
      </c>
      <c r="DL229" s="1292">
        <f t="shared" si="222"/>
        <v>0.49919999999999998</v>
      </c>
      <c r="DM229" s="1347"/>
      <c r="DN229" s="1350"/>
      <c r="DO229" s="134"/>
      <c r="DP229" s="1150"/>
      <c r="DQ229" s="133"/>
      <c r="DR229" s="134"/>
      <c r="DS229" s="770"/>
      <c r="DT229" s="769">
        <v>6034</v>
      </c>
      <c r="DU229" s="343">
        <v>7.53</v>
      </c>
      <c r="DV229" s="123">
        <v>8.07</v>
      </c>
      <c r="DW229" s="127">
        <v>3560</v>
      </c>
      <c r="DX229" s="117">
        <v>8.3000000000000007</v>
      </c>
      <c r="DY229" s="109">
        <v>24</v>
      </c>
      <c r="DZ229" s="671">
        <v>22</v>
      </c>
      <c r="EA229" s="632">
        <v>0.7</v>
      </c>
      <c r="EB229" s="665">
        <v>0.63</v>
      </c>
      <c r="EC229" s="1483"/>
      <c r="ED229" s="141">
        <v>4.5999999999999996</v>
      </c>
      <c r="EE229" s="667">
        <v>5.4</v>
      </c>
      <c r="EF229" s="139">
        <v>0.06</v>
      </c>
      <c r="EG229" s="665">
        <v>0.01</v>
      </c>
      <c r="EH229" s="140">
        <v>1</v>
      </c>
      <c r="EI229" s="194"/>
      <c r="EJ229" s="194"/>
      <c r="EK229" s="142">
        <v>2</v>
      </c>
      <c r="EL229" s="353">
        <f t="shared" si="195"/>
        <v>7.7968910815939294</v>
      </c>
      <c r="EM229" s="354">
        <f t="shared" si="213"/>
        <v>0.72516556291390732</v>
      </c>
      <c r="EN229" s="354">
        <f t="shared" si="188"/>
        <v>0.78181818181818186</v>
      </c>
      <c r="EO229" s="355">
        <f t="shared" si="237"/>
        <v>0.9285714285714286</v>
      </c>
      <c r="EP229" s="339">
        <f t="shared" si="214"/>
        <v>0.76165803108808294</v>
      </c>
      <c r="EQ229" s="1160"/>
    </row>
    <row r="230" spans="1:147" s="143" customFormat="1" ht="15" customHeight="1" x14ac:dyDescent="0.15">
      <c r="A230" s="105">
        <v>44054</v>
      </c>
      <c r="B230" s="335">
        <f>企业!B537</f>
        <v>5886</v>
      </c>
      <c r="C230" s="868">
        <v>8.1199999999999992</v>
      </c>
      <c r="D230" s="652">
        <v>83</v>
      </c>
      <c r="E230" s="353">
        <v>8.8000000000000007</v>
      </c>
      <c r="F230" s="928">
        <v>19</v>
      </c>
      <c r="G230" s="653"/>
      <c r="H230" s="136"/>
      <c r="I230" s="111"/>
      <c r="J230" s="144"/>
      <c r="K230" s="625"/>
      <c r="L230" s="113"/>
      <c r="M230" s="831"/>
      <c r="N230" s="826"/>
      <c r="O230" s="114"/>
      <c r="P230" s="392"/>
      <c r="Q230" s="114"/>
      <c r="R230" s="683">
        <v>4.5199999999999996</v>
      </c>
      <c r="S230" s="339">
        <f t="shared" si="185"/>
        <v>0.69538461538461527</v>
      </c>
      <c r="T230" s="335">
        <v>5886</v>
      </c>
      <c r="U230" s="111">
        <v>8.08</v>
      </c>
      <c r="V230" s="112">
        <v>3860</v>
      </c>
      <c r="W230" s="115">
        <v>27</v>
      </c>
      <c r="X230" s="109">
        <v>118</v>
      </c>
      <c r="Y230" s="809">
        <v>10.6</v>
      </c>
      <c r="Z230" s="1233"/>
      <c r="AA230" s="116">
        <v>23.5</v>
      </c>
      <c r="AB230" s="117">
        <v>1.1000000000000001</v>
      </c>
      <c r="AC230" s="109">
        <v>20</v>
      </c>
      <c r="AD230" s="109"/>
      <c r="AE230" s="114">
        <v>64</v>
      </c>
      <c r="AF230" s="114">
        <v>4.21</v>
      </c>
      <c r="AG230" s="344">
        <f t="shared" si="197"/>
        <v>0.64769230769230768</v>
      </c>
      <c r="AH230" s="344">
        <f t="shared" si="238"/>
        <v>0.39240000000000003</v>
      </c>
      <c r="AI230" s="741">
        <f t="shared" si="239"/>
        <v>9.2606400000000005E-2</v>
      </c>
      <c r="AJ230" s="1140"/>
      <c r="AK230" s="108"/>
      <c r="AL230" s="138"/>
      <c r="AM230" s="122"/>
      <c r="AN230" s="121"/>
      <c r="AO230" s="353">
        <f t="shared" si="228"/>
        <v>2.4315324498810735</v>
      </c>
      <c r="AP230" s="138">
        <v>8.18</v>
      </c>
      <c r="AQ230" s="121">
        <v>20.2</v>
      </c>
      <c r="AR230" s="353">
        <f t="shared" ref="AR230:AR293" si="240">3750/T230</f>
        <v>0.63710499490316008</v>
      </c>
      <c r="AS230" s="776"/>
      <c r="AT230" s="353">
        <f t="shared" ref="AT230:AT293" si="241">7500/T230</f>
        <v>1.2742099898063202</v>
      </c>
      <c r="AU230" s="117">
        <v>32.9</v>
      </c>
      <c r="AV230" s="111">
        <v>7.8</v>
      </c>
      <c r="AW230" s="111"/>
      <c r="AX230" s="118"/>
      <c r="AY230" s="340"/>
      <c r="AZ230" s="124">
        <v>0.19</v>
      </c>
      <c r="BA230" s="608"/>
      <c r="BB230" s="360">
        <f t="shared" ref="BB230:BB293" si="242">2812.5/T230</f>
        <v>0.47782874617737003</v>
      </c>
      <c r="BC230" s="1516"/>
      <c r="BD230" s="1529">
        <v>2552</v>
      </c>
      <c r="BE230" s="1530">
        <f t="shared" si="232"/>
        <v>231.09344206591913</v>
      </c>
      <c r="BF230" s="1538">
        <f t="shared" si="223"/>
        <v>9.8337634921667725</v>
      </c>
      <c r="BG230" s="1166"/>
      <c r="BH230" s="1168">
        <f t="shared" ref="BH230:BH293" si="243">4687.5/T230</f>
        <v>0.79638124362895002</v>
      </c>
      <c r="BI230" s="353">
        <f t="shared" ref="BI230:BI293" si="244">3165/T230</f>
        <v>0.53771661569826712</v>
      </c>
      <c r="BJ230" s="123">
        <v>7.89</v>
      </c>
      <c r="BK230" s="118">
        <v>3780</v>
      </c>
      <c r="BL230" s="117">
        <v>22.9</v>
      </c>
      <c r="BM230" s="348">
        <f t="shared" si="224"/>
        <v>68.699999999999989</v>
      </c>
      <c r="BN230" s="117">
        <v>5.0999999999999996</v>
      </c>
      <c r="BO230" s="117"/>
      <c r="BP230" s="117"/>
      <c r="BQ230" s="123"/>
      <c r="BR230" s="117"/>
      <c r="BS230" s="131"/>
      <c r="BT230" s="131">
        <v>3</v>
      </c>
      <c r="BU230" s="132">
        <v>8</v>
      </c>
      <c r="BV230" s="364">
        <f t="shared" si="219"/>
        <v>6.1547740400951412</v>
      </c>
      <c r="BW230" s="343">
        <f t="shared" si="187"/>
        <v>1.9172109200320201E-2</v>
      </c>
      <c r="BX230" s="340">
        <f t="shared" si="227"/>
        <v>1.9172109200320201E-2</v>
      </c>
      <c r="BY230" s="758">
        <f t="shared" si="217"/>
        <v>0.78297872340425534</v>
      </c>
      <c r="BZ230" s="1145">
        <f t="shared" si="205"/>
        <v>0.1518518518518519</v>
      </c>
      <c r="CA230" s="133">
        <v>5040</v>
      </c>
      <c r="CB230" s="134"/>
      <c r="CC230" s="126"/>
      <c r="CD230" s="353">
        <f t="shared" si="199"/>
        <v>0.45174991505266737</v>
      </c>
      <c r="CE230" s="108"/>
      <c r="CF230" s="364"/>
      <c r="CG230" s="134">
        <v>1722</v>
      </c>
      <c r="CH230" s="346">
        <f t="shared" si="220"/>
        <v>29.255861365953109</v>
      </c>
      <c r="CI230" s="117">
        <v>5</v>
      </c>
      <c r="CJ230" s="348">
        <f t="shared" si="200"/>
        <v>0.8494733265375467</v>
      </c>
      <c r="CK230" s="123">
        <v>7.61</v>
      </c>
      <c r="CL230" s="117">
        <v>19.3</v>
      </c>
      <c r="CM230" s="109">
        <v>3</v>
      </c>
      <c r="CN230" s="109">
        <v>2</v>
      </c>
      <c r="CO230" s="109">
        <v>8</v>
      </c>
      <c r="CP230" s="131">
        <f t="shared" si="225"/>
        <v>240.76879999999997</v>
      </c>
      <c r="CQ230" s="1145">
        <f t="shared" si="236"/>
        <v>0.15720524017467241</v>
      </c>
      <c r="CR230" s="1372">
        <f t="shared" si="221"/>
        <v>5886</v>
      </c>
      <c r="CS230" s="353">
        <f t="shared" si="201"/>
        <v>3.4413863404689091</v>
      </c>
      <c r="CT230" s="757">
        <v>30</v>
      </c>
      <c r="CU230" s="757"/>
      <c r="CV230" s="340">
        <f t="shared" si="234"/>
        <v>0.375</v>
      </c>
      <c r="CW230" s="135">
        <v>200</v>
      </c>
      <c r="CX230" s="348">
        <f t="shared" si="235"/>
        <v>6.666666666666667</v>
      </c>
      <c r="CY230" s="334">
        <f t="shared" si="229"/>
        <v>122.32415902140673</v>
      </c>
      <c r="CZ230" s="123">
        <v>7.81</v>
      </c>
      <c r="DA230" s="117">
        <v>12.5</v>
      </c>
      <c r="DB230" s="340">
        <f t="shared" si="207"/>
        <v>0.35233160621761661</v>
      </c>
      <c r="DC230" s="124"/>
      <c r="DD230" s="610">
        <f t="shared" si="208"/>
        <v>5.6568700990291667</v>
      </c>
      <c r="DE230" s="353">
        <f t="shared" si="202"/>
        <v>5.0968399592252807</v>
      </c>
      <c r="DF230" s="842">
        <v>8.0500000000000007</v>
      </c>
      <c r="DG230" s="117">
        <v>10.6</v>
      </c>
      <c r="DH230" s="838">
        <f t="shared" si="215"/>
        <v>31.799999999999997</v>
      </c>
      <c r="DI230" s="338">
        <f t="shared" si="216"/>
        <v>0.15200000000000002</v>
      </c>
      <c r="DJ230" s="1155">
        <f t="shared" si="211"/>
        <v>0.45077720207253891</v>
      </c>
      <c r="DK230" s="1342">
        <f t="shared" si="212"/>
        <v>4.6867493877933608</v>
      </c>
      <c r="DL230" s="1292">
        <f t="shared" si="222"/>
        <v>0.49919999999999998</v>
      </c>
      <c r="DM230" s="1347"/>
      <c r="DN230" s="1350"/>
      <c r="DO230" s="134"/>
      <c r="DP230" s="1150"/>
      <c r="DQ230" s="133"/>
      <c r="DR230" s="134"/>
      <c r="DS230" s="770"/>
      <c r="DT230" s="769">
        <v>6020</v>
      </c>
      <c r="DU230" s="343">
        <v>7.51</v>
      </c>
      <c r="DV230" s="123">
        <v>8.0500000000000007</v>
      </c>
      <c r="DW230" s="127">
        <v>3550</v>
      </c>
      <c r="DX230" s="117">
        <v>9.8000000000000007</v>
      </c>
      <c r="DY230" s="109">
        <v>27.5</v>
      </c>
      <c r="DZ230" s="671">
        <v>22</v>
      </c>
      <c r="EA230" s="632">
        <v>0.9</v>
      </c>
      <c r="EB230" s="665">
        <v>0.73</v>
      </c>
      <c r="EC230" s="1483"/>
      <c r="ED230" s="141">
        <v>4.9000000000000004</v>
      </c>
      <c r="EE230" s="667">
        <v>5.5</v>
      </c>
      <c r="EF230" s="139">
        <v>0.08</v>
      </c>
      <c r="EG230" s="665">
        <v>0.01</v>
      </c>
      <c r="EH230" s="140">
        <v>1</v>
      </c>
      <c r="EI230" s="194"/>
      <c r="EJ230" s="194"/>
      <c r="EK230" s="142">
        <v>2</v>
      </c>
      <c r="EL230" s="353">
        <f t="shared" si="195"/>
        <v>6.9830833843017333</v>
      </c>
      <c r="EM230" s="354">
        <f t="shared" si="213"/>
        <v>0.63703703703703707</v>
      </c>
      <c r="EN230" s="354">
        <f t="shared" si="188"/>
        <v>0.76694915254237284</v>
      </c>
      <c r="EO230" s="355">
        <f t="shared" si="237"/>
        <v>0.91509433962264153</v>
      </c>
      <c r="EP230" s="339">
        <f t="shared" si="214"/>
        <v>0.79148936170212769</v>
      </c>
      <c r="EQ230" s="1160"/>
    </row>
    <row r="231" spans="1:147" s="143" customFormat="1" ht="15" customHeight="1" x14ac:dyDescent="0.15">
      <c r="A231" s="105">
        <v>44055</v>
      </c>
      <c r="B231" s="335">
        <f>企业!B538</f>
        <v>4242</v>
      </c>
      <c r="C231" s="868">
        <v>7.99</v>
      </c>
      <c r="D231" s="652">
        <v>87</v>
      </c>
      <c r="E231" s="353">
        <v>8.9</v>
      </c>
      <c r="F231" s="928">
        <v>22</v>
      </c>
      <c r="G231" s="653"/>
      <c r="H231" s="136"/>
      <c r="I231" s="111"/>
      <c r="J231" s="144"/>
      <c r="K231" s="625"/>
      <c r="L231" s="113"/>
      <c r="M231" s="831"/>
      <c r="N231" s="826"/>
      <c r="O231" s="114"/>
      <c r="P231" s="392"/>
      <c r="Q231" s="114"/>
      <c r="R231" s="683">
        <v>4.5</v>
      </c>
      <c r="S231" s="339">
        <f t="shared" si="185"/>
        <v>0.69230769230769229</v>
      </c>
      <c r="T231" s="335">
        <v>4242</v>
      </c>
      <c r="U231" s="111">
        <v>8.17</v>
      </c>
      <c r="V231" s="112">
        <v>3970</v>
      </c>
      <c r="W231" s="115">
        <v>29.2</v>
      </c>
      <c r="X231" s="109">
        <v>126</v>
      </c>
      <c r="Y231" s="809">
        <v>10.8</v>
      </c>
      <c r="Z231" s="1238">
        <v>6.3</v>
      </c>
      <c r="AA231" s="116">
        <v>22.9</v>
      </c>
      <c r="AB231" s="117">
        <v>0.4</v>
      </c>
      <c r="AC231" s="109">
        <v>18</v>
      </c>
      <c r="AD231" s="109">
        <v>710</v>
      </c>
      <c r="AE231" s="114">
        <v>64</v>
      </c>
      <c r="AF231" s="114">
        <v>4.5199999999999996</v>
      </c>
      <c r="AG231" s="344">
        <f t="shared" si="197"/>
        <v>0.69538461538461527</v>
      </c>
      <c r="AH231" s="344">
        <f t="shared" si="238"/>
        <v>0.2828</v>
      </c>
      <c r="AI231" s="741">
        <f t="shared" si="239"/>
        <v>7.1265599999999998E-2</v>
      </c>
      <c r="AJ231" s="1140"/>
      <c r="AK231" s="108"/>
      <c r="AL231" s="138"/>
      <c r="AM231" s="122"/>
      <c r="AN231" s="121"/>
      <c r="AO231" s="353">
        <f t="shared" si="228"/>
        <v>3.3738802451673737</v>
      </c>
      <c r="AP231" s="138">
        <v>8.11</v>
      </c>
      <c r="AQ231" s="121">
        <v>21.9</v>
      </c>
      <c r="AR231" s="353">
        <f t="shared" si="240"/>
        <v>0.88401697312588401</v>
      </c>
      <c r="AS231" s="776">
        <v>5.4</v>
      </c>
      <c r="AT231" s="353">
        <f t="shared" si="241"/>
        <v>1.768033946251768</v>
      </c>
      <c r="AU231" s="117">
        <v>33</v>
      </c>
      <c r="AV231" s="111">
        <v>7.78</v>
      </c>
      <c r="AW231" s="111"/>
      <c r="AX231" s="118"/>
      <c r="AY231" s="340"/>
      <c r="AZ231" s="124">
        <v>0.19</v>
      </c>
      <c r="BA231" s="608"/>
      <c r="BB231" s="360">
        <f t="shared" si="242"/>
        <v>0.66301272984441306</v>
      </c>
      <c r="BC231" s="1516"/>
      <c r="BD231" s="1529">
        <v>2432</v>
      </c>
      <c r="BE231" s="1530">
        <f t="shared" si="232"/>
        <v>305.57661480433757</v>
      </c>
      <c r="BF231" s="1538">
        <f t="shared" si="223"/>
        <v>13.343956978355353</v>
      </c>
      <c r="BG231" s="1166">
        <v>3.6</v>
      </c>
      <c r="BH231" s="1168">
        <f t="shared" si="243"/>
        <v>1.105021216407355</v>
      </c>
      <c r="BI231" s="353">
        <f t="shared" si="244"/>
        <v>0.74611032531824606</v>
      </c>
      <c r="BJ231" s="123">
        <v>7.91</v>
      </c>
      <c r="BK231" s="118">
        <v>3720</v>
      </c>
      <c r="BL231" s="117">
        <v>22.4</v>
      </c>
      <c r="BM231" s="348">
        <f t="shared" si="224"/>
        <v>67.199999999999989</v>
      </c>
      <c r="BN231" s="117">
        <v>5.3</v>
      </c>
      <c r="BO231" s="117">
        <v>0.5</v>
      </c>
      <c r="BP231" s="117">
        <v>3.5</v>
      </c>
      <c r="BQ231" s="123"/>
      <c r="BR231" s="117"/>
      <c r="BS231" s="131"/>
      <c r="BT231" s="131">
        <v>5</v>
      </c>
      <c r="BU231" s="132">
        <v>8</v>
      </c>
      <c r="BV231" s="364">
        <f t="shared" si="219"/>
        <v>8.5400754361150408</v>
      </c>
      <c r="BW231" s="343">
        <f t="shared" si="187"/>
        <v>1.4753968034891101E-2</v>
      </c>
      <c r="BX231" s="340">
        <f t="shared" si="227"/>
        <v>1.4753968034891101E-2</v>
      </c>
      <c r="BY231" s="758">
        <f t="shared" si="217"/>
        <v>0.76855895196506552</v>
      </c>
      <c r="BZ231" s="1145">
        <f t="shared" si="205"/>
        <v>0.23287671232876717</v>
      </c>
      <c r="CA231" s="133">
        <v>5040</v>
      </c>
      <c r="CB231" s="134"/>
      <c r="CC231" s="126"/>
      <c r="CD231" s="353">
        <f t="shared" si="199"/>
        <v>0.62682696841112684</v>
      </c>
      <c r="CE231" s="108"/>
      <c r="CF231" s="364"/>
      <c r="CG231" s="134">
        <v>1722</v>
      </c>
      <c r="CH231" s="346">
        <f t="shared" si="220"/>
        <v>40.594059405940591</v>
      </c>
      <c r="CI231" s="117">
        <v>5</v>
      </c>
      <c r="CJ231" s="348">
        <f t="shared" si="200"/>
        <v>1.1786892975011787</v>
      </c>
      <c r="CK231" s="123">
        <v>7.63</v>
      </c>
      <c r="CL231" s="117">
        <v>19.7</v>
      </c>
      <c r="CM231" s="109">
        <v>4</v>
      </c>
      <c r="CN231" s="109">
        <v>3</v>
      </c>
      <c r="CO231" s="109">
        <v>8</v>
      </c>
      <c r="CP231" s="131">
        <f t="shared" si="225"/>
        <v>215.80219999999997</v>
      </c>
      <c r="CQ231" s="1145">
        <f t="shared" si="236"/>
        <v>0.1205357142857143</v>
      </c>
      <c r="CR231" s="1372">
        <f t="shared" si="221"/>
        <v>4242</v>
      </c>
      <c r="CS231" s="353">
        <f t="shared" si="201"/>
        <v>4.7751060820367748</v>
      </c>
      <c r="CT231" s="757">
        <v>30</v>
      </c>
      <c r="CU231" s="757"/>
      <c r="CV231" s="340">
        <f t="shared" si="234"/>
        <v>0.375</v>
      </c>
      <c r="CW231" s="135">
        <v>200</v>
      </c>
      <c r="CX231" s="348">
        <f t="shared" si="235"/>
        <v>6.666666666666667</v>
      </c>
      <c r="CY231" s="334">
        <f t="shared" si="229"/>
        <v>169.73125884016974</v>
      </c>
      <c r="CZ231" s="123">
        <v>7.85</v>
      </c>
      <c r="DA231" s="117">
        <v>12.9</v>
      </c>
      <c r="DB231" s="340">
        <f t="shared" si="207"/>
        <v>0.34517766497461927</v>
      </c>
      <c r="DC231" s="124"/>
      <c r="DD231" s="610">
        <f t="shared" si="208"/>
        <v>7.8492073085539102</v>
      </c>
      <c r="DE231" s="353">
        <f t="shared" si="202"/>
        <v>7.0721357850070721</v>
      </c>
      <c r="DF231" s="842">
        <v>8.08</v>
      </c>
      <c r="DG231" s="117">
        <v>10</v>
      </c>
      <c r="DH231" s="838">
        <f t="shared" si="215"/>
        <v>30</v>
      </c>
      <c r="DI231" s="338">
        <f t="shared" si="216"/>
        <v>0.22480620155038766</v>
      </c>
      <c r="DJ231" s="1155">
        <f t="shared" si="211"/>
        <v>0.49238578680203049</v>
      </c>
      <c r="DK231" s="1342">
        <f t="shared" si="212"/>
        <v>5.8326893072223278</v>
      </c>
      <c r="DL231" s="1292">
        <f t="shared" si="222"/>
        <v>0.49919999999999998</v>
      </c>
      <c r="DM231" s="1347"/>
      <c r="DN231" s="1350"/>
      <c r="DO231" s="134"/>
      <c r="DP231" s="1150"/>
      <c r="DQ231" s="133"/>
      <c r="DR231" s="134"/>
      <c r="DS231" s="770"/>
      <c r="DT231" s="769">
        <v>5926</v>
      </c>
      <c r="DU231" s="343">
        <v>7.57</v>
      </c>
      <c r="DV231" s="123">
        <v>8.08</v>
      </c>
      <c r="DW231" s="127">
        <v>3570</v>
      </c>
      <c r="DX231" s="117">
        <v>8.6</v>
      </c>
      <c r="DY231" s="109">
        <v>28</v>
      </c>
      <c r="DZ231" s="671">
        <v>21</v>
      </c>
      <c r="EA231" s="632">
        <v>1</v>
      </c>
      <c r="EB231" s="665">
        <v>0.75</v>
      </c>
      <c r="EC231" s="1483">
        <v>2.5</v>
      </c>
      <c r="ED231" s="141">
        <v>5.3</v>
      </c>
      <c r="EE231" s="667">
        <v>5.4</v>
      </c>
      <c r="EF231" s="139">
        <v>0.04</v>
      </c>
      <c r="EG231" s="665">
        <v>0.02</v>
      </c>
      <c r="EH231" s="140">
        <v>1</v>
      </c>
      <c r="EI231" s="194"/>
      <c r="EJ231" s="194"/>
      <c r="EK231" s="142">
        <v>2</v>
      </c>
      <c r="EL231" s="353">
        <f t="shared" si="195"/>
        <v>9.6813374823196607</v>
      </c>
      <c r="EM231" s="354">
        <f t="shared" si="213"/>
        <v>0.70547945205479445</v>
      </c>
      <c r="EN231" s="354">
        <f t="shared" si="188"/>
        <v>0.77777777777777779</v>
      </c>
      <c r="EO231" s="355">
        <f t="shared" si="237"/>
        <v>0.90740740740740744</v>
      </c>
      <c r="EP231" s="339">
        <f t="shared" si="214"/>
        <v>0.76855895196506552</v>
      </c>
      <c r="EQ231" s="1160"/>
    </row>
    <row r="232" spans="1:147" s="143" customFormat="1" ht="15" customHeight="1" x14ac:dyDescent="0.15">
      <c r="A232" s="105">
        <v>44056</v>
      </c>
      <c r="B232" s="335">
        <f>企业!B539</f>
        <v>4775</v>
      </c>
      <c r="C232" s="868">
        <v>7.95</v>
      </c>
      <c r="D232" s="652">
        <v>92</v>
      </c>
      <c r="E232" s="353">
        <v>8.5</v>
      </c>
      <c r="F232" s="928">
        <v>21</v>
      </c>
      <c r="G232" s="653"/>
      <c r="H232" s="136"/>
      <c r="I232" s="111"/>
      <c r="J232" s="144"/>
      <c r="K232" s="625"/>
      <c r="L232" s="113"/>
      <c r="M232" s="831"/>
      <c r="N232" s="826"/>
      <c r="O232" s="114"/>
      <c r="P232" s="392"/>
      <c r="Q232" s="114"/>
      <c r="R232" s="683">
        <v>4.4800000000000004</v>
      </c>
      <c r="S232" s="339">
        <f t="shared" si="185"/>
        <v>0.68923076923076931</v>
      </c>
      <c r="T232" s="335">
        <v>4775</v>
      </c>
      <c r="U232" s="111">
        <v>8.09</v>
      </c>
      <c r="V232" s="112">
        <v>3950</v>
      </c>
      <c r="W232" s="115">
        <v>35.299999999999997</v>
      </c>
      <c r="X232" s="109">
        <v>140</v>
      </c>
      <c r="Y232" s="809">
        <v>8.5</v>
      </c>
      <c r="Z232" s="1238"/>
      <c r="AA232" s="116">
        <v>23</v>
      </c>
      <c r="AB232" s="117">
        <v>0.6</v>
      </c>
      <c r="AC232" s="109">
        <v>23</v>
      </c>
      <c r="AD232" s="118"/>
      <c r="AE232" s="114">
        <v>64</v>
      </c>
      <c r="AF232" s="801">
        <v>4.6500000000000004</v>
      </c>
      <c r="AG232" s="344">
        <f t="shared" si="197"/>
        <v>0.7153846153846154</v>
      </c>
      <c r="AH232" s="344">
        <f t="shared" si="238"/>
        <v>0.31833333333333336</v>
      </c>
      <c r="AI232" s="741">
        <f t="shared" si="239"/>
        <v>8.9133333333333328E-2</v>
      </c>
      <c r="AJ232" s="1140"/>
      <c r="AK232" s="138"/>
      <c r="AL232" s="122"/>
      <c r="AM232" s="122"/>
      <c r="AN232" s="120"/>
      <c r="AO232" s="353">
        <f t="shared" si="228"/>
        <v>2.9972774869109946</v>
      </c>
      <c r="AP232" s="138">
        <v>8.1199999999999992</v>
      </c>
      <c r="AQ232" s="121">
        <v>21</v>
      </c>
      <c r="AR232" s="353">
        <f t="shared" si="240"/>
        <v>0.78534031413612571</v>
      </c>
      <c r="AS232" s="776"/>
      <c r="AT232" s="353">
        <f t="shared" si="241"/>
        <v>1.5706806282722514</v>
      </c>
      <c r="AU232" s="117">
        <v>33.200000000000003</v>
      </c>
      <c r="AV232" s="111">
        <v>7.72</v>
      </c>
      <c r="AW232" s="118"/>
      <c r="AX232" s="118"/>
      <c r="AY232" s="340"/>
      <c r="AZ232" s="124">
        <v>0.19</v>
      </c>
      <c r="BA232" s="608"/>
      <c r="BB232" s="360">
        <f t="shared" si="242"/>
        <v>0.58900523560209428</v>
      </c>
      <c r="BC232" s="1516"/>
      <c r="BD232" s="1529">
        <v>2552</v>
      </c>
      <c r="BE232" s="1530">
        <f t="shared" si="232"/>
        <v>284.86198952879579</v>
      </c>
      <c r="BF232" s="1538">
        <f t="shared" si="223"/>
        <v>12.385303892556339</v>
      </c>
      <c r="BG232" s="1528"/>
      <c r="BH232" s="1168">
        <f t="shared" si="243"/>
        <v>0.98167539267015702</v>
      </c>
      <c r="BI232" s="353">
        <f t="shared" si="244"/>
        <v>0.6628272251308901</v>
      </c>
      <c r="BJ232" s="123">
        <v>7.83</v>
      </c>
      <c r="BK232" s="118">
        <v>3780</v>
      </c>
      <c r="BL232" s="117">
        <v>21.7</v>
      </c>
      <c r="BM232" s="348">
        <f t="shared" si="224"/>
        <v>65.099999999999994</v>
      </c>
      <c r="BN232" s="117">
        <v>4.9000000000000004</v>
      </c>
      <c r="BO232" s="117">
        <v>0.6</v>
      </c>
      <c r="BP232" s="117"/>
      <c r="BQ232" s="1220"/>
      <c r="BR232" s="131">
        <v>661</v>
      </c>
      <c r="BS232" s="131">
        <v>182</v>
      </c>
      <c r="BT232" s="131">
        <v>7</v>
      </c>
      <c r="BU232" s="132">
        <v>8</v>
      </c>
      <c r="BV232" s="364">
        <f t="shared" si="219"/>
        <v>7.5868062827225131</v>
      </c>
      <c r="BW232" s="343">
        <f t="shared" si="187"/>
        <v>1.8453087476191791E-2</v>
      </c>
      <c r="BX232" s="340">
        <f t="shared" si="227"/>
        <v>1.8453087476191791E-2</v>
      </c>
      <c r="BY232" s="758">
        <f t="shared" si="217"/>
        <v>0.78695652173913044</v>
      </c>
      <c r="BZ232" s="1145">
        <f t="shared" si="205"/>
        <v>0.38526912181303108</v>
      </c>
      <c r="CA232" s="133">
        <v>5040</v>
      </c>
      <c r="CB232" s="114"/>
      <c r="CC232" s="126"/>
      <c r="CD232" s="353">
        <f t="shared" si="199"/>
        <v>0.55685863874345554</v>
      </c>
      <c r="CE232" s="108"/>
      <c r="CF232" s="364"/>
      <c r="CG232" s="134">
        <v>1722</v>
      </c>
      <c r="CH232" s="346">
        <f t="shared" si="220"/>
        <v>36.062827225130889</v>
      </c>
      <c r="CI232" s="117">
        <v>5</v>
      </c>
      <c r="CJ232" s="348">
        <f t="shared" si="200"/>
        <v>1.0471204188481675</v>
      </c>
      <c r="CK232" s="123">
        <v>7.56</v>
      </c>
      <c r="CL232" s="117">
        <v>20.100000000000001</v>
      </c>
      <c r="CM232" s="109">
        <v>6</v>
      </c>
      <c r="CN232" s="109">
        <v>3</v>
      </c>
      <c r="CO232" s="109">
        <v>8</v>
      </c>
      <c r="CP232" s="131">
        <f t="shared" si="225"/>
        <v>204.89499999999998</v>
      </c>
      <c r="CQ232" s="1145">
        <f t="shared" si="236"/>
        <v>7.3732718894009119E-2</v>
      </c>
      <c r="CR232" s="1372">
        <f t="shared" si="221"/>
        <v>4775</v>
      </c>
      <c r="CS232" s="353">
        <f t="shared" si="201"/>
        <v>4.2420942408376963</v>
      </c>
      <c r="CT232" s="757">
        <v>30</v>
      </c>
      <c r="CU232" s="757"/>
      <c r="CV232" s="340">
        <f t="shared" si="234"/>
        <v>0.375</v>
      </c>
      <c r="CW232" s="135">
        <v>200</v>
      </c>
      <c r="CX232" s="348">
        <f t="shared" si="235"/>
        <v>6.666666666666667</v>
      </c>
      <c r="CY232" s="334">
        <f t="shared" si="229"/>
        <v>150.78534031413611</v>
      </c>
      <c r="CZ232" s="123">
        <v>7.85</v>
      </c>
      <c r="DA232" s="117">
        <v>12.6</v>
      </c>
      <c r="DB232" s="340">
        <f t="shared" si="207"/>
        <v>0.37313432835820903</v>
      </c>
      <c r="DC232" s="109"/>
      <c r="DD232" s="610">
        <f t="shared" si="208"/>
        <v>6.322236491158745</v>
      </c>
      <c r="DE232" s="353">
        <f t="shared" si="202"/>
        <v>6.2827225130890056</v>
      </c>
      <c r="DF232" s="842">
        <v>8.1199999999999992</v>
      </c>
      <c r="DG232" s="117">
        <v>8.8000000000000007</v>
      </c>
      <c r="DH232" s="838">
        <f t="shared" si="215"/>
        <v>26.400000000000002</v>
      </c>
      <c r="DI232" s="338">
        <f t="shared" si="216"/>
        <v>0.30158730158730152</v>
      </c>
      <c r="DJ232" s="1155">
        <f t="shared" si="211"/>
        <v>0.56218905472636815</v>
      </c>
      <c r="DK232" s="1342">
        <f t="shared" si="212"/>
        <v>4.4479451420099148</v>
      </c>
      <c r="DL232" s="1292">
        <f t="shared" si="222"/>
        <v>0.49919999999999998</v>
      </c>
      <c r="DM232" s="1347"/>
      <c r="DN232" s="1350"/>
      <c r="DO232" s="134"/>
      <c r="DP232" s="1150"/>
      <c r="DQ232" s="133"/>
      <c r="DR232" s="134"/>
      <c r="DS232" s="770"/>
      <c r="DT232" s="137">
        <v>5160</v>
      </c>
      <c r="DU232" s="343">
        <v>7.6</v>
      </c>
      <c r="DV232" s="123">
        <v>8.15</v>
      </c>
      <c r="DW232" s="127">
        <v>3610</v>
      </c>
      <c r="DX232" s="117">
        <v>8.5</v>
      </c>
      <c r="DY232" s="135">
        <v>25</v>
      </c>
      <c r="DZ232" s="671">
        <v>20</v>
      </c>
      <c r="EA232" s="632">
        <v>0.7</v>
      </c>
      <c r="EB232" s="665">
        <v>0.62</v>
      </c>
      <c r="EC232" s="1483"/>
      <c r="ED232" s="141">
        <v>5.0999999999999996</v>
      </c>
      <c r="EE232" s="667">
        <v>5.0999999999999996</v>
      </c>
      <c r="EF232" s="139">
        <v>0.02</v>
      </c>
      <c r="EG232" s="665">
        <v>0.01</v>
      </c>
      <c r="EH232" s="140">
        <v>1</v>
      </c>
      <c r="EI232" s="1118">
        <v>542</v>
      </c>
      <c r="EJ232" s="1118">
        <v>162</v>
      </c>
      <c r="EK232" s="142">
        <v>2</v>
      </c>
      <c r="EL232" s="353">
        <f t="shared" si="195"/>
        <v>8.6029989528795809</v>
      </c>
      <c r="EM232" s="354">
        <f t="shared" si="213"/>
        <v>0.75920679886685549</v>
      </c>
      <c r="EN232" s="354">
        <f t="shared" si="188"/>
        <v>0.8214285714285714</v>
      </c>
      <c r="EO232" s="355">
        <f t="shared" si="237"/>
        <v>0.91764705882352937</v>
      </c>
      <c r="EP232" s="339">
        <f t="shared" si="214"/>
        <v>0.77826086956521734</v>
      </c>
      <c r="EQ232" s="1228"/>
    </row>
    <row r="233" spans="1:147" s="143" customFormat="1" ht="15" customHeight="1" x14ac:dyDescent="0.15">
      <c r="A233" s="105">
        <v>44057</v>
      </c>
      <c r="B233" s="335">
        <f>企业!B540</f>
        <v>5676</v>
      </c>
      <c r="C233" s="868">
        <v>7.81</v>
      </c>
      <c r="D233" s="652">
        <v>112</v>
      </c>
      <c r="E233" s="353">
        <v>8.9</v>
      </c>
      <c r="F233" s="928">
        <v>17</v>
      </c>
      <c r="G233" s="653"/>
      <c r="H233" s="136"/>
      <c r="I233" s="111"/>
      <c r="J233" s="144"/>
      <c r="K233" s="625"/>
      <c r="L233" s="113"/>
      <c r="M233" s="831"/>
      <c r="N233" s="826"/>
      <c r="O233" s="114"/>
      <c r="P233" s="392"/>
      <c r="Q233" s="114"/>
      <c r="R233" s="683">
        <v>4.43</v>
      </c>
      <c r="S233" s="339">
        <f t="shared" si="185"/>
        <v>0.68153846153846154</v>
      </c>
      <c r="T233" s="335">
        <v>5420</v>
      </c>
      <c r="U233" s="111">
        <v>8.01</v>
      </c>
      <c r="V233" s="112">
        <v>4110</v>
      </c>
      <c r="W233" s="115">
        <v>33.4</v>
      </c>
      <c r="X233" s="109">
        <v>136</v>
      </c>
      <c r="Y233" s="809">
        <v>11</v>
      </c>
      <c r="Z233" s="1238">
        <v>7.3</v>
      </c>
      <c r="AA233" s="116">
        <v>22.4</v>
      </c>
      <c r="AB233" s="117">
        <v>0.4</v>
      </c>
      <c r="AC233" s="109">
        <v>20</v>
      </c>
      <c r="AD233" s="118"/>
      <c r="AE233" s="114">
        <v>64</v>
      </c>
      <c r="AF233" s="801">
        <v>4.45</v>
      </c>
      <c r="AG233" s="344">
        <f t="shared" si="197"/>
        <v>0.68461538461538463</v>
      </c>
      <c r="AH233" s="344">
        <f t="shared" si="238"/>
        <v>0.36133333333333334</v>
      </c>
      <c r="AI233" s="741">
        <f t="shared" si="239"/>
        <v>9.8282666666666671E-2</v>
      </c>
      <c r="AJ233" s="1140"/>
      <c r="AK233" s="138"/>
      <c r="AL233" s="122"/>
      <c r="AM233" s="122"/>
      <c r="AN233" s="120"/>
      <c r="AO233" s="353">
        <f t="shared" si="228"/>
        <v>2.6405904059040592</v>
      </c>
      <c r="AP233" s="138">
        <v>8.0500000000000007</v>
      </c>
      <c r="AQ233" s="121">
        <v>20.6</v>
      </c>
      <c r="AR233" s="353">
        <f t="shared" si="240"/>
        <v>0.69188191881918815</v>
      </c>
      <c r="AS233" s="776">
        <v>5.0999999999999996</v>
      </c>
      <c r="AT233" s="353">
        <f t="shared" si="241"/>
        <v>1.3837638376383763</v>
      </c>
      <c r="AU233" s="117">
        <v>33</v>
      </c>
      <c r="AV233" s="111">
        <v>7.66</v>
      </c>
      <c r="AW233" s="118"/>
      <c r="AX233" s="118"/>
      <c r="AY233" s="340"/>
      <c r="AZ233" s="124">
        <v>0.19</v>
      </c>
      <c r="BA233" s="608"/>
      <c r="BB233" s="360">
        <f t="shared" si="242"/>
        <v>0.51891143911439119</v>
      </c>
      <c r="BC233" s="1516"/>
      <c r="BD233" s="1529">
        <v>2772</v>
      </c>
      <c r="BE233" s="1530">
        <f t="shared" si="232"/>
        <v>272.59704797047971</v>
      </c>
      <c r="BF233" s="1538">
        <f t="shared" si="223"/>
        <v>12.169511070110701</v>
      </c>
      <c r="BG233" s="1528">
        <v>3.8</v>
      </c>
      <c r="BH233" s="1168">
        <f t="shared" si="243"/>
        <v>0.86485239852398521</v>
      </c>
      <c r="BI233" s="353">
        <f t="shared" si="244"/>
        <v>0.58394833948339486</v>
      </c>
      <c r="BJ233" s="123">
        <v>7.83</v>
      </c>
      <c r="BK233" s="118">
        <v>3890</v>
      </c>
      <c r="BL233" s="117">
        <v>23.2</v>
      </c>
      <c r="BM233" s="348">
        <f t="shared" si="224"/>
        <v>69.599999999999994</v>
      </c>
      <c r="BN233" s="117">
        <v>4.7</v>
      </c>
      <c r="BO233" s="117">
        <v>0.6</v>
      </c>
      <c r="BP233" s="117">
        <v>2.4</v>
      </c>
      <c r="BQ233" s="1220"/>
      <c r="BR233" s="131"/>
      <c r="BS233" s="131"/>
      <c r="BT233" s="131">
        <v>6</v>
      </c>
      <c r="BU233" s="132">
        <v>8</v>
      </c>
      <c r="BV233" s="364">
        <f t="shared" si="219"/>
        <v>6.6839483394833952</v>
      </c>
      <c r="BW233" s="343">
        <f t="shared" si="187"/>
        <v>2.0347254809948381E-2</v>
      </c>
      <c r="BX233" s="340">
        <f t="shared" si="227"/>
        <v>2.0347254809948381E-2</v>
      </c>
      <c r="BY233" s="758">
        <f t="shared" si="217"/>
        <v>0.7901785714285714</v>
      </c>
      <c r="BZ233" s="1145">
        <f t="shared" si="205"/>
        <v>0.30538922155688619</v>
      </c>
      <c r="CA233" s="133">
        <v>5040</v>
      </c>
      <c r="CB233" s="114"/>
      <c r="CC233" s="126"/>
      <c r="CD233" s="353">
        <f t="shared" si="199"/>
        <v>0.49059040590405906</v>
      </c>
      <c r="CE233" s="108"/>
      <c r="CF233" s="364"/>
      <c r="CG233" s="134">
        <v>1722</v>
      </c>
      <c r="CH233" s="346">
        <f t="shared" si="220"/>
        <v>31.771217712177123</v>
      </c>
      <c r="CI233" s="117">
        <v>5</v>
      </c>
      <c r="CJ233" s="348">
        <f t="shared" si="200"/>
        <v>0.92250922509225097</v>
      </c>
      <c r="CK233" s="123">
        <v>7.6</v>
      </c>
      <c r="CL233" s="117">
        <v>21.3</v>
      </c>
      <c r="CM233" s="109">
        <v>4</v>
      </c>
      <c r="CN233" s="109">
        <v>2</v>
      </c>
      <c r="CO233" s="109">
        <v>8</v>
      </c>
      <c r="CP233" s="131">
        <f t="shared" si="225"/>
        <v>218.93399999999994</v>
      </c>
      <c r="CQ233" s="1145">
        <f t="shared" si="236"/>
        <v>8.18965517241379E-2</v>
      </c>
      <c r="CR233" s="1372">
        <f t="shared" si="221"/>
        <v>5676</v>
      </c>
      <c r="CS233" s="353">
        <f t="shared" si="201"/>
        <v>3.7372693726937269</v>
      </c>
      <c r="CT233" s="757">
        <v>30</v>
      </c>
      <c r="CU233" s="757"/>
      <c r="CV233" s="340">
        <f t="shared" si="234"/>
        <v>0.375</v>
      </c>
      <c r="CW233" s="135">
        <v>200</v>
      </c>
      <c r="CX233" s="348">
        <f t="shared" si="235"/>
        <v>6.666666666666667</v>
      </c>
      <c r="CY233" s="334">
        <f t="shared" si="229"/>
        <v>132.84132841328412</v>
      </c>
      <c r="CZ233" s="123">
        <v>7.8</v>
      </c>
      <c r="DA233" s="117">
        <v>12.6</v>
      </c>
      <c r="DB233" s="340">
        <f t="shared" si="207"/>
        <v>0.40845070422535212</v>
      </c>
      <c r="DC233" s="109"/>
      <c r="DD233" s="610">
        <f t="shared" si="208"/>
        <v>4.8016094995042327</v>
      </c>
      <c r="DE233" s="353">
        <f t="shared" si="202"/>
        <v>5.5350553505535052</v>
      </c>
      <c r="DF233" s="842">
        <v>8.14</v>
      </c>
      <c r="DG233" s="117">
        <v>8</v>
      </c>
      <c r="DH233" s="838">
        <f t="shared" si="215"/>
        <v>24</v>
      </c>
      <c r="DI233" s="338">
        <f t="shared" si="216"/>
        <v>0.36507936507936511</v>
      </c>
      <c r="DJ233" s="1155">
        <f t="shared" si="211"/>
        <v>0.62441314553990612</v>
      </c>
      <c r="DK233" s="1342">
        <f t="shared" si="212"/>
        <v>3.3293566018366945</v>
      </c>
      <c r="DL233" s="1292">
        <f t="shared" si="222"/>
        <v>0.49919999999999998</v>
      </c>
      <c r="DM233" s="1347"/>
      <c r="DN233" s="1350"/>
      <c r="DO233" s="134"/>
      <c r="DP233" s="1150"/>
      <c r="DQ233" s="133"/>
      <c r="DR233" s="134"/>
      <c r="DS233" s="770"/>
      <c r="DT233" s="137">
        <v>5316</v>
      </c>
      <c r="DU233" s="343">
        <v>7.57</v>
      </c>
      <c r="DV233" s="123">
        <v>8.16</v>
      </c>
      <c r="DW233" s="127">
        <v>3650</v>
      </c>
      <c r="DX233" s="117">
        <v>7.1</v>
      </c>
      <c r="DY233" s="135">
        <v>25</v>
      </c>
      <c r="DZ233" s="671">
        <v>17</v>
      </c>
      <c r="EA233" s="632">
        <v>0.7</v>
      </c>
      <c r="EB233" s="665">
        <v>0.47</v>
      </c>
      <c r="EC233" s="1483">
        <v>2.1</v>
      </c>
      <c r="ED233" s="141">
        <v>4.0999999999999996</v>
      </c>
      <c r="EE233" s="667">
        <v>4.9000000000000004</v>
      </c>
      <c r="EF233" s="139">
        <v>0.02</v>
      </c>
      <c r="EG233" s="665">
        <v>0.01</v>
      </c>
      <c r="EH233" s="140">
        <v>1</v>
      </c>
      <c r="EI233" s="1118"/>
      <c r="EJ233" s="1118"/>
      <c r="EK233" s="142">
        <v>2</v>
      </c>
      <c r="EL233" s="353">
        <f t="shared" si="195"/>
        <v>7.5816856088560893</v>
      </c>
      <c r="EM233" s="354">
        <f t="shared" si="213"/>
        <v>0.78742514970059885</v>
      </c>
      <c r="EN233" s="354">
        <f t="shared" si="188"/>
        <v>0.81617647058823528</v>
      </c>
      <c r="EO233" s="355">
        <f t="shared" si="237"/>
        <v>0.9363636363636364</v>
      </c>
      <c r="EP233" s="339">
        <f t="shared" si="214"/>
        <v>0.8169642857142857</v>
      </c>
      <c r="EQ233" s="1227"/>
    </row>
    <row r="234" spans="1:147" s="143" customFormat="1" ht="15" customHeight="1" x14ac:dyDescent="0.15">
      <c r="A234" s="105">
        <v>44058</v>
      </c>
      <c r="B234" s="335">
        <f>企业!B541</f>
        <v>4366</v>
      </c>
      <c r="C234" s="868">
        <v>7.77</v>
      </c>
      <c r="D234" s="652">
        <v>111</v>
      </c>
      <c r="E234" s="353">
        <v>8.9</v>
      </c>
      <c r="F234" s="928">
        <v>18</v>
      </c>
      <c r="G234" s="653"/>
      <c r="H234" s="136"/>
      <c r="I234" s="111"/>
      <c r="J234" s="144"/>
      <c r="K234" s="625"/>
      <c r="L234" s="113"/>
      <c r="M234" s="831"/>
      <c r="N234" s="826"/>
      <c r="O234" s="114"/>
      <c r="P234" s="392"/>
      <c r="Q234" s="114"/>
      <c r="R234" s="683">
        <v>4.3899999999999997</v>
      </c>
      <c r="S234" s="339">
        <f t="shared" si="185"/>
        <v>0.67538461538461536</v>
      </c>
      <c r="T234" s="335">
        <v>4622</v>
      </c>
      <c r="U234" s="111">
        <v>8.07</v>
      </c>
      <c r="V234" s="112">
        <v>4220</v>
      </c>
      <c r="W234" s="115">
        <v>38.5</v>
      </c>
      <c r="X234" s="109">
        <v>132</v>
      </c>
      <c r="Y234" s="809">
        <v>11</v>
      </c>
      <c r="Z234" s="1238"/>
      <c r="AA234" s="116">
        <v>22.7</v>
      </c>
      <c r="AB234" s="117">
        <v>0.3</v>
      </c>
      <c r="AC234" s="109">
        <v>25</v>
      </c>
      <c r="AD234" s="118"/>
      <c r="AE234" s="114">
        <v>64</v>
      </c>
      <c r="AF234" s="801">
        <v>4.1100000000000003</v>
      </c>
      <c r="AG234" s="344">
        <f t="shared" si="197"/>
        <v>0.63230769230769235</v>
      </c>
      <c r="AH234" s="344">
        <f t="shared" si="238"/>
        <v>0.30813333333333331</v>
      </c>
      <c r="AI234" s="741">
        <f t="shared" si="239"/>
        <v>8.1347200000000008E-2</v>
      </c>
      <c r="AJ234" s="1140"/>
      <c r="AK234" s="138"/>
      <c r="AL234" s="122"/>
      <c r="AM234" s="122"/>
      <c r="AN234" s="120"/>
      <c r="AO234" s="353">
        <f t="shared" si="228"/>
        <v>3.0964950237992213</v>
      </c>
      <c r="AP234" s="138">
        <v>8.1300000000000008</v>
      </c>
      <c r="AQ234" s="121">
        <v>21.2</v>
      </c>
      <c r="AR234" s="353">
        <f t="shared" si="240"/>
        <v>0.81133708351363043</v>
      </c>
      <c r="AS234" s="776"/>
      <c r="AT234" s="353">
        <f t="shared" si="241"/>
        <v>1.6226741670272609</v>
      </c>
      <c r="AU234" s="117">
        <v>33.299999999999997</v>
      </c>
      <c r="AV234" s="111">
        <v>7.69</v>
      </c>
      <c r="AW234" s="118">
        <v>3189</v>
      </c>
      <c r="AX234" s="118"/>
      <c r="AY234" s="340"/>
      <c r="AZ234" s="124">
        <v>0.19</v>
      </c>
      <c r="BA234" s="608">
        <f t="shared" si="189"/>
        <v>59.579805581687047</v>
      </c>
      <c r="BB234" s="360">
        <f t="shared" si="242"/>
        <v>0.60850281263522288</v>
      </c>
      <c r="BC234" s="1516"/>
      <c r="BD234" s="1529">
        <v>2685</v>
      </c>
      <c r="BE234" s="1530">
        <f t="shared" si="232"/>
        <v>309.62894850713974</v>
      </c>
      <c r="BF234" s="1538">
        <f t="shared" si="223"/>
        <v>13.640041784455496</v>
      </c>
      <c r="BG234" s="1528"/>
      <c r="BH234" s="1168">
        <f t="shared" si="243"/>
        <v>1.0141713543920381</v>
      </c>
      <c r="BI234" s="353">
        <f t="shared" si="244"/>
        <v>0.68476849848550414</v>
      </c>
      <c r="BJ234" s="123">
        <v>7.88</v>
      </c>
      <c r="BK234" s="118">
        <v>3900</v>
      </c>
      <c r="BL234" s="117">
        <v>24.1</v>
      </c>
      <c r="BM234" s="348">
        <f t="shared" si="224"/>
        <v>72.300000000000011</v>
      </c>
      <c r="BN234" s="117">
        <v>4.7</v>
      </c>
      <c r="BO234" s="117">
        <v>0.6</v>
      </c>
      <c r="BP234" s="117"/>
      <c r="BQ234" s="1220"/>
      <c r="BR234" s="131"/>
      <c r="BS234" s="131"/>
      <c r="BT234" s="131">
        <v>5</v>
      </c>
      <c r="BU234" s="132">
        <v>8</v>
      </c>
      <c r="BV234" s="364">
        <f t="shared" si="219"/>
        <v>7.8379489398528781</v>
      </c>
      <c r="BW234" s="343">
        <f t="shared" si="187"/>
        <v>1.6841140585750959E-2</v>
      </c>
      <c r="BX234" s="340">
        <f t="shared" si="227"/>
        <v>1.6841140585750959E-2</v>
      </c>
      <c r="BY234" s="758">
        <f t="shared" si="217"/>
        <v>0.79295154185022021</v>
      </c>
      <c r="BZ234" s="1145">
        <f t="shared" si="205"/>
        <v>0.37402597402597404</v>
      </c>
      <c r="CA234" s="133">
        <v>5040</v>
      </c>
      <c r="CB234" s="114"/>
      <c r="CC234" s="126"/>
      <c r="CD234" s="353">
        <f t="shared" si="199"/>
        <v>0.57529208135006493</v>
      </c>
      <c r="CE234" s="108"/>
      <c r="CF234" s="364"/>
      <c r="CG234" s="134">
        <v>1722</v>
      </c>
      <c r="CH234" s="346">
        <f t="shared" si="220"/>
        <v>37.256598874945908</v>
      </c>
      <c r="CI234" s="117">
        <v>5</v>
      </c>
      <c r="CJ234" s="348">
        <f t="shared" si="200"/>
        <v>1.0817827780181739</v>
      </c>
      <c r="CK234" s="123">
        <v>7.64</v>
      </c>
      <c r="CL234" s="117">
        <v>21.9</v>
      </c>
      <c r="CM234" s="109">
        <v>4</v>
      </c>
      <c r="CN234" s="109">
        <v>2</v>
      </c>
      <c r="CO234" s="109">
        <v>8</v>
      </c>
      <c r="CP234" s="131">
        <f t="shared" si="225"/>
        <v>212.3272</v>
      </c>
      <c r="CQ234" s="1145">
        <f t="shared" si="236"/>
        <v>9.1286307053942028E-2</v>
      </c>
      <c r="CR234" s="1372">
        <f t="shared" si="221"/>
        <v>4366</v>
      </c>
      <c r="CS234" s="353">
        <f t="shared" si="201"/>
        <v>4.3825183903072267</v>
      </c>
      <c r="CT234" s="757">
        <v>30</v>
      </c>
      <c r="CU234" s="757"/>
      <c r="CV234" s="340">
        <f t="shared" si="234"/>
        <v>0.375</v>
      </c>
      <c r="CW234" s="135">
        <v>200</v>
      </c>
      <c r="CX234" s="348">
        <f t="shared" si="235"/>
        <v>6.666666666666667</v>
      </c>
      <c r="CY234" s="334">
        <f t="shared" si="229"/>
        <v>155.77672003461703</v>
      </c>
      <c r="CZ234" s="123">
        <v>7.79</v>
      </c>
      <c r="DA234" s="117">
        <v>13.1</v>
      </c>
      <c r="DB234" s="340">
        <f t="shared" si="207"/>
        <v>0.40182648401826482</v>
      </c>
      <c r="DC234" s="109"/>
      <c r="DD234" s="610">
        <f t="shared" si="208"/>
        <v>5.5666352213628159</v>
      </c>
      <c r="DE234" s="353">
        <f t="shared" si="202"/>
        <v>6.4906966681090434</v>
      </c>
      <c r="DF234" s="842">
        <v>8.11</v>
      </c>
      <c r="DG234" s="117">
        <v>9.1</v>
      </c>
      <c r="DH234" s="838">
        <f t="shared" si="215"/>
        <v>27.299999999999997</v>
      </c>
      <c r="DI234" s="338">
        <f t="shared" si="216"/>
        <v>0.30534351145038163</v>
      </c>
      <c r="DJ234" s="1155">
        <f t="shared" si="211"/>
        <v>0.58447488584474883</v>
      </c>
      <c r="DK234" s="1342">
        <f t="shared" si="212"/>
        <v>4.0566854175681524</v>
      </c>
      <c r="DL234" s="1292">
        <f t="shared" si="222"/>
        <v>0.49919999999999998</v>
      </c>
      <c r="DM234" s="1347"/>
      <c r="DN234" s="1350"/>
      <c r="DO234" s="134"/>
      <c r="DP234" s="1150"/>
      <c r="DQ234" s="133"/>
      <c r="DR234" s="134"/>
      <c r="DS234" s="770"/>
      <c r="DT234" s="137">
        <v>5651</v>
      </c>
      <c r="DU234" s="343">
        <v>7.54</v>
      </c>
      <c r="DV234" s="123">
        <v>8.11</v>
      </c>
      <c r="DW234" s="127">
        <v>3700</v>
      </c>
      <c r="DX234" s="117">
        <v>8.1</v>
      </c>
      <c r="DY234" s="135">
        <v>29</v>
      </c>
      <c r="DZ234" s="671">
        <v>18</v>
      </c>
      <c r="EA234" s="632">
        <v>0.8</v>
      </c>
      <c r="EB234" s="665">
        <v>0.42</v>
      </c>
      <c r="EC234" s="1483"/>
      <c r="ED234" s="141">
        <v>4.3</v>
      </c>
      <c r="EE234" s="667">
        <v>4.9000000000000004</v>
      </c>
      <c r="EF234" s="139">
        <v>0.02</v>
      </c>
      <c r="EG234" s="665">
        <v>0.01</v>
      </c>
      <c r="EH234" s="140">
        <v>1</v>
      </c>
      <c r="EI234" s="1118"/>
      <c r="EJ234" s="1118"/>
      <c r="EK234" s="142">
        <v>2</v>
      </c>
      <c r="EL234" s="353">
        <f t="shared" si="195"/>
        <v>8.8870916486369538</v>
      </c>
      <c r="EM234" s="354">
        <f t="shared" si="213"/>
        <v>0.78961038961038965</v>
      </c>
      <c r="EN234" s="354">
        <f t="shared" si="188"/>
        <v>0.78030303030303028</v>
      </c>
      <c r="EO234" s="355">
        <f t="shared" si="237"/>
        <v>0.92727272727272725</v>
      </c>
      <c r="EP234" s="339">
        <f t="shared" si="214"/>
        <v>0.81057268722466957</v>
      </c>
      <c r="EQ234" s="1227"/>
    </row>
    <row r="235" spans="1:147" s="188" customFormat="1" ht="15" customHeight="1" x14ac:dyDescent="0.15">
      <c r="A235" s="146">
        <v>44059</v>
      </c>
      <c r="B235" s="147">
        <f>企业!B542</f>
        <v>5122</v>
      </c>
      <c r="C235" s="869">
        <v>7.76</v>
      </c>
      <c r="D235" s="149">
        <v>112</v>
      </c>
      <c r="E235" s="150">
        <v>9</v>
      </c>
      <c r="F235" s="929">
        <v>17</v>
      </c>
      <c r="G235" s="651"/>
      <c r="H235" s="152"/>
      <c r="I235" s="153"/>
      <c r="J235" s="154"/>
      <c r="K235" s="626"/>
      <c r="L235" s="155"/>
      <c r="M235" s="832"/>
      <c r="N235" s="827"/>
      <c r="O235" s="156"/>
      <c r="P235" s="393"/>
      <c r="Q235" s="156"/>
      <c r="R235" s="684">
        <v>4.37</v>
      </c>
      <c r="S235" s="169">
        <f t="shared" ref="S235:S305" si="245">R235/6.5</f>
        <v>0.67230769230769227</v>
      </c>
      <c r="T235" s="147">
        <v>5122</v>
      </c>
      <c r="U235" s="153">
        <v>8.1</v>
      </c>
      <c r="V235" s="158">
        <v>4000</v>
      </c>
      <c r="W235" s="159">
        <v>40.299999999999997</v>
      </c>
      <c r="X235" s="151">
        <v>140</v>
      </c>
      <c r="Y235" s="811">
        <v>8</v>
      </c>
      <c r="Z235" s="1239"/>
      <c r="AA235" s="160">
        <v>22.1</v>
      </c>
      <c r="AB235" s="161">
        <v>0.5</v>
      </c>
      <c r="AC235" s="151">
        <v>21</v>
      </c>
      <c r="AD235" s="162"/>
      <c r="AE235" s="156">
        <v>64</v>
      </c>
      <c r="AF235" s="802">
        <v>4.49</v>
      </c>
      <c r="AG235" s="327">
        <f t="shared" si="197"/>
        <v>0.6907692307692308</v>
      </c>
      <c r="AH235" s="327">
        <f t="shared" si="238"/>
        <v>0.34146666666666664</v>
      </c>
      <c r="AI235" s="660">
        <f t="shared" si="239"/>
        <v>9.5610666666666677E-2</v>
      </c>
      <c r="AJ235" s="1141"/>
      <c r="AK235" s="148"/>
      <c r="AL235" s="167"/>
      <c r="AM235" s="167"/>
      <c r="AN235" s="165"/>
      <c r="AO235" s="150">
        <f t="shared" si="228"/>
        <v>2.7942210074189768</v>
      </c>
      <c r="AP235" s="148">
        <v>8.11</v>
      </c>
      <c r="AQ235" s="166">
        <v>16.899999999999999</v>
      </c>
      <c r="AR235" s="150">
        <f t="shared" si="240"/>
        <v>0.73213588442014843</v>
      </c>
      <c r="AS235" s="778"/>
      <c r="AT235" s="150">
        <f t="shared" si="241"/>
        <v>1.4642717688402969</v>
      </c>
      <c r="AU235" s="161">
        <v>33.5</v>
      </c>
      <c r="AV235" s="153">
        <v>7.76</v>
      </c>
      <c r="AW235" s="162"/>
      <c r="AX235" s="162"/>
      <c r="AY235" s="170"/>
      <c r="AZ235" s="170">
        <v>0.18</v>
      </c>
      <c r="BA235" s="175"/>
      <c r="BB235" s="172">
        <f t="shared" si="242"/>
        <v>0.54910191331511127</v>
      </c>
      <c r="BC235" s="1517"/>
      <c r="BD235" s="827">
        <v>2538</v>
      </c>
      <c r="BE235" s="1530">
        <f t="shared" si="232"/>
        <v>264.10659898477155</v>
      </c>
      <c r="BF235" s="1538">
        <f t="shared" si="223"/>
        <v>11.950524840939888</v>
      </c>
      <c r="BG235" s="1337"/>
      <c r="BH235" s="1169">
        <f t="shared" si="243"/>
        <v>0.91516985552518548</v>
      </c>
      <c r="BI235" s="150">
        <f t="shared" si="244"/>
        <v>0.61792268645060522</v>
      </c>
      <c r="BJ235" s="168">
        <v>7.98</v>
      </c>
      <c r="BK235" s="162">
        <v>3910</v>
      </c>
      <c r="BL235" s="161">
        <v>28</v>
      </c>
      <c r="BM235" s="161">
        <f t="shared" si="224"/>
        <v>84</v>
      </c>
      <c r="BN235" s="161">
        <v>4.8</v>
      </c>
      <c r="BO235" s="161">
        <v>0.5</v>
      </c>
      <c r="BP235" s="161"/>
      <c r="BQ235" s="1221"/>
      <c r="BR235" s="174"/>
      <c r="BS235" s="174"/>
      <c r="BT235" s="174">
        <v>8</v>
      </c>
      <c r="BU235" s="175">
        <v>8</v>
      </c>
      <c r="BV235" s="248">
        <f t="shared" si="219"/>
        <v>7.0728231159703228</v>
      </c>
      <c r="BW235" s="168">
        <f t="shared" si="187"/>
        <v>1.9794076241477356E-2</v>
      </c>
      <c r="BX235" s="170">
        <f t="shared" si="227"/>
        <v>1.9794076241477356E-2</v>
      </c>
      <c r="BY235" s="1129">
        <f t="shared" si="217"/>
        <v>0.78280542986425339</v>
      </c>
      <c r="BZ235" s="1146">
        <f t="shared" si="205"/>
        <v>0.30521091811414391</v>
      </c>
      <c r="CA235" s="177">
        <v>5040</v>
      </c>
      <c r="CB235" s="156"/>
      <c r="CC235" s="171"/>
      <c r="CD235" s="150">
        <f t="shared" si="199"/>
        <v>0.51913315111284652</v>
      </c>
      <c r="CE235" s="150"/>
      <c r="CF235" s="248"/>
      <c r="CG235" s="178">
        <v>1722</v>
      </c>
      <c r="CH235" s="390">
        <f t="shared" si="220"/>
        <v>33.61967981257321</v>
      </c>
      <c r="CI235" s="161">
        <v>5</v>
      </c>
      <c r="CJ235" s="161">
        <f t="shared" si="200"/>
        <v>0.97618117922686454</v>
      </c>
      <c r="CK235" s="168">
        <v>7.98</v>
      </c>
      <c r="CL235" s="161">
        <v>26</v>
      </c>
      <c r="CM235" s="151">
        <v>5</v>
      </c>
      <c r="CN235" s="151">
        <v>2.7</v>
      </c>
      <c r="CO235" s="151">
        <v>8</v>
      </c>
      <c r="CP235" s="131">
        <f t="shared" si="225"/>
        <v>223.29799999999997</v>
      </c>
      <c r="CQ235" s="1146">
        <f t="shared" si="236"/>
        <v>7.1428571428571397E-2</v>
      </c>
      <c r="CR235" s="1372">
        <f t="shared" si="221"/>
        <v>5122</v>
      </c>
      <c r="CS235" s="150">
        <f t="shared" si="201"/>
        <v>3.9547051932838735</v>
      </c>
      <c r="CT235" s="180">
        <v>30</v>
      </c>
      <c r="CU235" s="180"/>
      <c r="CV235" s="170">
        <f t="shared" si="234"/>
        <v>0.375</v>
      </c>
      <c r="CW235" s="180">
        <v>200</v>
      </c>
      <c r="CX235" s="161">
        <f t="shared" si="235"/>
        <v>6.666666666666667</v>
      </c>
      <c r="CY235" s="151">
        <f t="shared" si="229"/>
        <v>140.57008980866848</v>
      </c>
      <c r="CZ235" s="168">
        <v>8.1999999999999993</v>
      </c>
      <c r="DA235" s="161">
        <v>12.5</v>
      </c>
      <c r="DB235" s="170">
        <f t="shared" si="207"/>
        <v>0.51923076923076927</v>
      </c>
      <c r="DC235" s="151"/>
      <c r="DD235" s="181">
        <f t="shared" si="208"/>
        <v>3.2744022783291049</v>
      </c>
      <c r="DE235" s="150">
        <f t="shared" si="202"/>
        <v>5.8570870753611874</v>
      </c>
      <c r="DF235" s="843">
        <v>8.02</v>
      </c>
      <c r="DG235" s="161">
        <v>11</v>
      </c>
      <c r="DH235" s="838">
        <f t="shared" si="215"/>
        <v>33</v>
      </c>
      <c r="DI235" s="338">
        <f t="shared" si="216"/>
        <v>0.12</v>
      </c>
      <c r="DJ235" s="1156">
        <f t="shared" si="211"/>
        <v>0.57692307692307687</v>
      </c>
      <c r="DK235" s="1343">
        <f t="shared" si="212"/>
        <v>3.1237797735259663</v>
      </c>
      <c r="DL235" s="1293">
        <f t="shared" si="222"/>
        <v>0.49919999999999998</v>
      </c>
      <c r="DM235" s="1293"/>
      <c r="DN235" s="178"/>
      <c r="DO235" s="178"/>
      <c r="DP235" s="187"/>
      <c r="DQ235" s="177"/>
      <c r="DR235" s="178"/>
      <c r="DS235" s="756"/>
      <c r="DT235" s="157">
        <v>5630</v>
      </c>
      <c r="DU235" s="168">
        <v>7.53</v>
      </c>
      <c r="DV235" s="168">
        <v>8.2100000000000009</v>
      </c>
      <c r="DW235" s="173">
        <v>3690</v>
      </c>
      <c r="DX235" s="161">
        <v>9.9</v>
      </c>
      <c r="DY235" s="180">
        <v>29</v>
      </c>
      <c r="DZ235" s="698">
        <v>18</v>
      </c>
      <c r="EA235" s="633">
        <v>0.6</v>
      </c>
      <c r="EB235" s="182">
        <v>0.7</v>
      </c>
      <c r="EC235" s="1484"/>
      <c r="ED235" s="184">
        <v>4.5</v>
      </c>
      <c r="EE235" s="184">
        <v>5.3</v>
      </c>
      <c r="EF235" s="182">
        <v>0.1</v>
      </c>
      <c r="EG235" s="182">
        <v>0.01</v>
      </c>
      <c r="EH235" s="183">
        <v>1</v>
      </c>
      <c r="EI235" s="1119"/>
      <c r="EJ235" s="1119"/>
      <c r="EK235" s="185">
        <v>2</v>
      </c>
      <c r="EL235" s="150">
        <f t="shared" si="195"/>
        <v>8.0215809449433806</v>
      </c>
      <c r="EM235" s="186">
        <f t="shared" si="213"/>
        <v>0.75434243176178661</v>
      </c>
      <c r="EN235" s="186">
        <f t="shared" si="188"/>
        <v>0.79285714285714282</v>
      </c>
      <c r="EO235" s="187">
        <f t="shared" si="237"/>
        <v>0.92500000000000004</v>
      </c>
      <c r="EP235" s="169">
        <f t="shared" si="214"/>
        <v>0.79638009049773761</v>
      </c>
      <c r="EQ235" s="1300"/>
    </row>
    <row r="236" spans="1:147" s="143" customFormat="1" ht="15" customHeight="1" x14ac:dyDescent="0.15">
      <c r="A236" s="105">
        <v>44060</v>
      </c>
      <c r="B236" s="335">
        <f>企业!B543</f>
        <v>5283</v>
      </c>
      <c r="C236" s="868">
        <v>7.72</v>
      </c>
      <c r="D236" s="652">
        <v>112</v>
      </c>
      <c r="E236" s="353">
        <v>8.9</v>
      </c>
      <c r="F236" s="928">
        <v>19</v>
      </c>
      <c r="G236" s="653"/>
      <c r="H236" s="136"/>
      <c r="I236" s="111"/>
      <c r="J236" s="144"/>
      <c r="K236" s="625"/>
      <c r="L236" s="113"/>
      <c r="M236" s="831"/>
      <c r="N236" s="826"/>
      <c r="O236" s="114"/>
      <c r="P236" s="392"/>
      <c r="Q236" s="114"/>
      <c r="R236" s="683">
        <v>4.34</v>
      </c>
      <c r="S236" s="339">
        <f t="shared" si="245"/>
        <v>0.6676923076923077</v>
      </c>
      <c r="T236" s="335">
        <v>5283</v>
      </c>
      <c r="U236" s="111">
        <v>8.16</v>
      </c>
      <c r="V236" s="112">
        <v>4300</v>
      </c>
      <c r="W236" s="115">
        <v>35.9</v>
      </c>
      <c r="X236" s="109">
        <v>131</v>
      </c>
      <c r="Y236" s="809">
        <v>10.3</v>
      </c>
      <c r="Z236" s="1238"/>
      <c r="AA236" s="116">
        <v>21</v>
      </c>
      <c r="AB236" s="117">
        <v>0.4</v>
      </c>
      <c r="AC236" s="109">
        <v>18</v>
      </c>
      <c r="AD236" s="118"/>
      <c r="AE236" s="114">
        <v>64</v>
      </c>
      <c r="AF236" s="801">
        <v>4.66</v>
      </c>
      <c r="AG236" s="344">
        <f t="shared" si="197"/>
        <v>0.716923076923077</v>
      </c>
      <c r="AH236" s="344">
        <f t="shared" si="238"/>
        <v>0.35220000000000001</v>
      </c>
      <c r="AI236" s="741">
        <f t="shared" si="239"/>
        <v>9.2276399999999995E-2</v>
      </c>
      <c r="AJ236" s="1140"/>
      <c r="AK236" s="138"/>
      <c r="AL236" s="122"/>
      <c r="AM236" s="122"/>
      <c r="AN236" s="120"/>
      <c r="AO236" s="353">
        <f t="shared" si="228"/>
        <v>2.7090668180957791</v>
      </c>
      <c r="AP236" s="138">
        <v>8.16</v>
      </c>
      <c r="AQ236" s="121">
        <v>19.899999999999999</v>
      </c>
      <c r="AR236" s="353">
        <f t="shared" si="240"/>
        <v>0.70982396365701306</v>
      </c>
      <c r="AS236" s="776"/>
      <c r="AT236" s="353">
        <f t="shared" si="241"/>
        <v>1.4196479273140261</v>
      </c>
      <c r="AU236" s="117">
        <v>33.5</v>
      </c>
      <c r="AV236" s="111">
        <v>7.79</v>
      </c>
      <c r="AW236" s="118"/>
      <c r="AX236" s="118"/>
      <c r="AY236" s="340"/>
      <c r="AZ236" s="124">
        <v>0.19</v>
      </c>
      <c r="BA236" s="608"/>
      <c r="BB236" s="360">
        <f t="shared" si="242"/>
        <v>0.53236797274275982</v>
      </c>
      <c r="BC236" s="1516"/>
      <c r="BD236" s="1529">
        <v>2485</v>
      </c>
      <c r="BE236" s="1530">
        <f t="shared" si="232"/>
        <v>250.71077039560856</v>
      </c>
      <c r="BF236" s="1538">
        <f t="shared" si="223"/>
        <v>11.938608114076597</v>
      </c>
      <c r="BG236" s="1528"/>
      <c r="BH236" s="1168">
        <f t="shared" si="243"/>
        <v>0.88727995457126629</v>
      </c>
      <c r="BI236" s="353">
        <f t="shared" si="244"/>
        <v>0.59909142532651904</v>
      </c>
      <c r="BJ236" s="123">
        <v>7.9</v>
      </c>
      <c r="BK236" s="118">
        <v>3920</v>
      </c>
      <c r="BL236" s="117">
        <v>24.3</v>
      </c>
      <c r="BM236" s="348">
        <f t="shared" si="224"/>
        <v>72.900000000000006</v>
      </c>
      <c r="BN236" s="117">
        <v>4.4000000000000004</v>
      </c>
      <c r="BO236" s="117">
        <v>0.6</v>
      </c>
      <c r="BP236" s="117"/>
      <c r="BQ236" s="1220"/>
      <c r="BR236" s="131"/>
      <c r="BS236" s="131"/>
      <c r="BT236" s="131">
        <v>6</v>
      </c>
      <c r="BU236" s="132">
        <v>8</v>
      </c>
      <c r="BV236" s="364">
        <f t="shared" si="219"/>
        <v>6.8572780617073636</v>
      </c>
      <c r="BW236" s="343">
        <f t="shared" si="187"/>
        <v>1.9103789990890772E-2</v>
      </c>
      <c r="BX236" s="340">
        <f t="shared" si="227"/>
        <v>1.9103789990890772E-2</v>
      </c>
      <c r="BY236" s="758">
        <f t="shared" si="217"/>
        <v>0.79047619047619044</v>
      </c>
      <c r="BZ236" s="1145">
        <f t="shared" si="205"/>
        <v>0.32311977715877438</v>
      </c>
      <c r="CA236" s="133">
        <v>5040</v>
      </c>
      <c r="CB236" s="114"/>
      <c r="CC236" s="126"/>
      <c r="CD236" s="353">
        <f t="shared" si="199"/>
        <v>0.50331251183039938</v>
      </c>
      <c r="CE236" s="108"/>
      <c r="CF236" s="364"/>
      <c r="CG236" s="134">
        <v>1722</v>
      </c>
      <c r="CH236" s="346">
        <f t="shared" si="220"/>
        <v>32.595116411130043</v>
      </c>
      <c r="CI236" s="117">
        <v>5</v>
      </c>
      <c r="CJ236" s="348">
        <f t="shared" si="200"/>
        <v>0.94643195154268411</v>
      </c>
      <c r="CK236" s="123">
        <v>7.58</v>
      </c>
      <c r="CL236" s="117">
        <v>23.5</v>
      </c>
      <c r="CM236" s="109">
        <v>4</v>
      </c>
      <c r="CN236" s="109">
        <v>3</v>
      </c>
      <c r="CO236" s="109">
        <v>8</v>
      </c>
      <c r="CP236" s="131">
        <f t="shared" si="225"/>
        <v>200.44520000000003</v>
      </c>
      <c r="CQ236" s="1145">
        <f t="shared" si="236"/>
        <v>3.292181069958855E-2</v>
      </c>
      <c r="CR236" s="1372">
        <f t="shared" si="221"/>
        <v>5283</v>
      </c>
      <c r="CS236" s="353">
        <f t="shared" si="201"/>
        <v>3.8341851220897216</v>
      </c>
      <c r="CT236" s="135">
        <v>30</v>
      </c>
      <c r="CU236" s="135"/>
      <c r="CV236" s="340">
        <f t="shared" si="234"/>
        <v>0.375</v>
      </c>
      <c r="CW236" s="135">
        <v>200</v>
      </c>
      <c r="CX236" s="348">
        <f t="shared" si="235"/>
        <v>6.666666666666667</v>
      </c>
      <c r="CY236" s="334">
        <f t="shared" si="229"/>
        <v>136.28620102214651</v>
      </c>
      <c r="CZ236" s="123">
        <v>7.87</v>
      </c>
      <c r="DA236" s="117">
        <v>15</v>
      </c>
      <c r="DB236" s="340">
        <f t="shared" si="207"/>
        <v>0.36170212765957449</v>
      </c>
      <c r="DC236" s="109"/>
      <c r="DD236" s="610">
        <f t="shared" si="208"/>
        <v>5.0420348139898818</v>
      </c>
      <c r="DE236" s="353">
        <f t="shared" si="202"/>
        <v>5.6785917092561045</v>
      </c>
      <c r="DF236" s="842">
        <v>8.17</v>
      </c>
      <c r="DG236" s="117">
        <v>10.199999999999999</v>
      </c>
      <c r="DH236" s="838">
        <f t="shared" si="215"/>
        <v>30.599999999999998</v>
      </c>
      <c r="DI236" s="338">
        <f t="shared" si="216"/>
        <v>0.32000000000000006</v>
      </c>
      <c r="DJ236" s="1155">
        <f t="shared" si="211"/>
        <v>0.56595744680851068</v>
      </c>
      <c r="DK236" s="1342">
        <f t="shared" si="212"/>
        <v>3.4156942612066796</v>
      </c>
      <c r="DL236" s="1292">
        <f t="shared" si="222"/>
        <v>0.49919999999999998</v>
      </c>
      <c r="DM236" s="1347"/>
      <c r="DN236" s="1350"/>
      <c r="DO236" s="134"/>
      <c r="DP236" s="1150"/>
      <c r="DQ236" s="133"/>
      <c r="DR236" s="134"/>
      <c r="DS236" s="770"/>
      <c r="DT236" s="137">
        <v>5655</v>
      </c>
      <c r="DU236" s="343">
        <v>7.54</v>
      </c>
      <c r="DV236" s="123">
        <v>8.18</v>
      </c>
      <c r="DW236" s="127">
        <v>3720</v>
      </c>
      <c r="DX236" s="117">
        <v>9</v>
      </c>
      <c r="DY236" s="135">
        <v>28</v>
      </c>
      <c r="DZ236" s="671">
        <v>19</v>
      </c>
      <c r="EA236" s="632">
        <v>0.5</v>
      </c>
      <c r="EB236" s="665">
        <v>0.79</v>
      </c>
      <c r="EC236" s="1483"/>
      <c r="ED236" s="141">
        <v>4.4000000000000004</v>
      </c>
      <c r="EE236" s="667">
        <v>5.2</v>
      </c>
      <c r="EF236" s="139">
        <v>0.04</v>
      </c>
      <c r="EG236" s="665">
        <v>0.01</v>
      </c>
      <c r="EH236" s="140">
        <v>1</v>
      </c>
      <c r="EI236" s="1118"/>
      <c r="EJ236" s="1118"/>
      <c r="EK236" s="142">
        <v>2</v>
      </c>
      <c r="EL236" s="353">
        <f t="shared" si="195"/>
        <v>7.7777562748438402</v>
      </c>
      <c r="EM236" s="354">
        <f t="shared" si="213"/>
        <v>0.74930362116991645</v>
      </c>
      <c r="EN236" s="354">
        <f t="shared" si="188"/>
        <v>0.7862595419847328</v>
      </c>
      <c r="EO236" s="355">
        <f t="shared" si="237"/>
        <v>0.95145631067961167</v>
      </c>
      <c r="EP236" s="339">
        <f t="shared" si="214"/>
        <v>0.79047619047619044</v>
      </c>
      <c r="EQ236" s="1227"/>
    </row>
    <row r="237" spans="1:147" s="143" customFormat="1" ht="15" customHeight="1" x14ac:dyDescent="0.15">
      <c r="A237" s="105">
        <v>44061</v>
      </c>
      <c r="B237" s="335">
        <f>企业!B544</f>
        <v>5947</v>
      </c>
      <c r="C237" s="868">
        <v>7.69</v>
      </c>
      <c r="D237" s="652">
        <v>118</v>
      </c>
      <c r="E237" s="353">
        <v>8.5</v>
      </c>
      <c r="F237" s="928">
        <v>17</v>
      </c>
      <c r="G237" s="653"/>
      <c r="H237" s="136"/>
      <c r="I237" s="111"/>
      <c r="J237" s="144"/>
      <c r="K237" s="625"/>
      <c r="L237" s="113"/>
      <c r="M237" s="831"/>
      <c r="N237" s="826"/>
      <c r="O237" s="114"/>
      <c r="P237" s="392"/>
      <c r="Q237" s="114"/>
      <c r="R237" s="683">
        <v>4.3</v>
      </c>
      <c r="S237" s="339">
        <f t="shared" si="245"/>
        <v>0.66153846153846152</v>
      </c>
      <c r="T237" s="335">
        <v>5947</v>
      </c>
      <c r="U237" s="111">
        <v>8.1199999999999992</v>
      </c>
      <c r="V237" s="112">
        <v>3980</v>
      </c>
      <c r="W237" s="115">
        <v>38.200000000000003</v>
      </c>
      <c r="X237" s="109">
        <v>137</v>
      </c>
      <c r="Y237" s="809">
        <v>10</v>
      </c>
      <c r="Z237" s="1238"/>
      <c r="AA237" s="116">
        <v>20.7</v>
      </c>
      <c r="AB237" s="117">
        <v>0.5</v>
      </c>
      <c r="AC237" s="109">
        <v>16</v>
      </c>
      <c r="AD237" s="118"/>
      <c r="AE237" s="114">
        <v>64</v>
      </c>
      <c r="AF237" s="801">
        <v>4.38</v>
      </c>
      <c r="AG237" s="344">
        <f t="shared" si="197"/>
        <v>0.67384615384615387</v>
      </c>
      <c r="AH237" s="344">
        <f t="shared" si="238"/>
        <v>0.39646666666666669</v>
      </c>
      <c r="AI237" s="741">
        <f t="shared" si="239"/>
        <v>0.10863186666666667</v>
      </c>
      <c r="AJ237" s="1140"/>
      <c r="AK237" s="138"/>
      <c r="AL237" s="122"/>
      <c r="AM237" s="122"/>
      <c r="AN237" s="120"/>
      <c r="AO237" s="353">
        <f t="shared" si="228"/>
        <v>2.4065915587691271</v>
      </c>
      <c r="AP237" s="138">
        <v>8.1999999999999993</v>
      </c>
      <c r="AQ237" s="121">
        <v>21.3</v>
      </c>
      <c r="AR237" s="353">
        <f t="shared" si="240"/>
        <v>0.63057003531192202</v>
      </c>
      <c r="AS237" s="776"/>
      <c r="AT237" s="353">
        <f t="shared" si="241"/>
        <v>1.261140070623844</v>
      </c>
      <c r="AU237" s="117">
        <v>33.299999999999997</v>
      </c>
      <c r="AV237" s="111">
        <v>7.82</v>
      </c>
      <c r="AW237" s="118">
        <v>3271</v>
      </c>
      <c r="AX237" s="118"/>
      <c r="AY237" s="340"/>
      <c r="AZ237" s="124">
        <v>0.19</v>
      </c>
      <c r="BA237" s="608">
        <f t="shared" si="189"/>
        <v>58.086212167532864</v>
      </c>
      <c r="BB237" s="360">
        <f t="shared" si="242"/>
        <v>0.47292752648394148</v>
      </c>
      <c r="BC237" s="1516"/>
      <c r="BD237" s="1529">
        <v>2418</v>
      </c>
      <c r="BE237" s="1530">
        <f t="shared" si="232"/>
        <v>216.71330082394485</v>
      </c>
      <c r="BF237" s="1538">
        <f t="shared" si="223"/>
        <v>10.469241585697819</v>
      </c>
      <c r="BG237" s="1528"/>
      <c r="BH237" s="1168">
        <f t="shared" si="243"/>
        <v>0.78821254413990249</v>
      </c>
      <c r="BI237" s="353">
        <f t="shared" si="244"/>
        <v>0.53220110980326218</v>
      </c>
      <c r="BJ237" s="123">
        <v>8.01</v>
      </c>
      <c r="BK237" s="118">
        <v>4100</v>
      </c>
      <c r="BL237" s="117">
        <v>29.9</v>
      </c>
      <c r="BM237" s="348">
        <f t="shared" si="224"/>
        <v>89.699999999999989</v>
      </c>
      <c r="BN237" s="117">
        <v>5.5</v>
      </c>
      <c r="BO237" s="117">
        <v>0.6</v>
      </c>
      <c r="BP237" s="117"/>
      <c r="BQ237" s="1220"/>
      <c r="BR237" s="131"/>
      <c r="BS237" s="131"/>
      <c r="BT237" s="131">
        <v>6</v>
      </c>
      <c r="BU237" s="132">
        <v>8</v>
      </c>
      <c r="BV237" s="364">
        <f t="shared" si="219"/>
        <v>6.0916428451319993</v>
      </c>
      <c r="BW237" s="343">
        <f t="shared" si="187"/>
        <v>2.2489828028818288E-2</v>
      </c>
      <c r="BX237" s="340">
        <f t="shared" si="227"/>
        <v>2.2489828028818288E-2</v>
      </c>
      <c r="BY237" s="758">
        <f t="shared" si="217"/>
        <v>0.73429951690821249</v>
      </c>
      <c r="BZ237" s="1145">
        <f t="shared" si="205"/>
        <v>0.21727748691099491</v>
      </c>
      <c r="CA237" s="133">
        <v>5040</v>
      </c>
      <c r="CB237" s="114"/>
      <c r="CC237" s="126"/>
      <c r="CD237" s="353">
        <f t="shared" si="199"/>
        <v>0.4471161930385068</v>
      </c>
      <c r="CE237" s="108"/>
      <c r="CF237" s="364"/>
      <c r="CG237" s="134">
        <v>1722</v>
      </c>
      <c r="CH237" s="346">
        <f t="shared" si="220"/>
        <v>28.955776021523459</v>
      </c>
      <c r="CI237" s="117">
        <v>5</v>
      </c>
      <c r="CJ237" s="348">
        <f t="shared" si="200"/>
        <v>0.84076004708256269</v>
      </c>
      <c r="CK237" s="123">
        <v>7.51</v>
      </c>
      <c r="CL237" s="117">
        <v>26.8</v>
      </c>
      <c r="CM237" s="109">
        <v>4</v>
      </c>
      <c r="CN237" s="109">
        <v>2</v>
      </c>
      <c r="CO237" s="109">
        <v>8</v>
      </c>
      <c r="CP237" s="131">
        <f t="shared" si="225"/>
        <v>244.40109999999999</v>
      </c>
      <c r="CQ237" s="1145">
        <f t="shared" si="236"/>
        <v>0.10367892976588622</v>
      </c>
      <c r="CR237" s="1372">
        <f t="shared" si="221"/>
        <v>5947</v>
      </c>
      <c r="CS237" s="353">
        <f t="shared" si="201"/>
        <v>3.4060871027408779</v>
      </c>
      <c r="CT237" s="135">
        <v>30</v>
      </c>
      <c r="CU237" s="135"/>
      <c r="CV237" s="340">
        <f t="shared" si="234"/>
        <v>0.375</v>
      </c>
      <c r="CW237" s="135">
        <v>200</v>
      </c>
      <c r="CX237" s="348">
        <f t="shared" si="235"/>
        <v>6.666666666666667</v>
      </c>
      <c r="CY237" s="334">
        <f t="shared" si="229"/>
        <v>121.06944677988902</v>
      </c>
      <c r="CZ237" s="123">
        <v>7.87</v>
      </c>
      <c r="DA237" s="117">
        <v>17.2</v>
      </c>
      <c r="DB237" s="340">
        <f t="shared" si="207"/>
        <v>0.35820895522388063</v>
      </c>
      <c r="DC237" s="109"/>
      <c r="DD237" s="610">
        <f t="shared" si="208"/>
        <v>3.9658492786913326</v>
      </c>
      <c r="DE237" s="353">
        <f t="shared" si="202"/>
        <v>5.0445602824953761</v>
      </c>
      <c r="DF237" s="842">
        <v>8.15</v>
      </c>
      <c r="DG237" s="117">
        <v>11.8</v>
      </c>
      <c r="DH237" s="838">
        <f t="shared" si="215"/>
        <v>35.400000000000006</v>
      </c>
      <c r="DI237" s="338">
        <f t="shared" si="216"/>
        <v>0.31395348837209291</v>
      </c>
      <c r="DJ237" s="1155">
        <f t="shared" si="211"/>
        <v>0.55970149253731338</v>
      </c>
      <c r="DK237" s="1342">
        <f t="shared" si="212"/>
        <v>2.6904321506642006</v>
      </c>
      <c r="DL237" s="1292">
        <f t="shared" si="222"/>
        <v>0.49919999999999998</v>
      </c>
      <c r="DM237" s="1347"/>
      <c r="DN237" s="1350"/>
      <c r="DO237" s="134"/>
      <c r="DP237" s="1150"/>
      <c r="DQ237" s="133"/>
      <c r="DR237" s="134"/>
      <c r="DS237" s="770"/>
      <c r="DT237" s="137">
        <v>5884</v>
      </c>
      <c r="DU237" s="343">
        <v>7.54</v>
      </c>
      <c r="DV237" s="123">
        <v>8.16</v>
      </c>
      <c r="DW237" s="127">
        <v>3880</v>
      </c>
      <c r="DX237" s="117">
        <v>10.5</v>
      </c>
      <c r="DY237" s="135">
        <v>32</v>
      </c>
      <c r="DZ237" s="671">
        <v>24</v>
      </c>
      <c r="EA237" s="632">
        <v>0.5</v>
      </c>
      <c r="EB237" s="665">
        <v>0.31</v>
      </c>
      <c r="EC237" s="1483"/>
      <c r="ED237" s="141">
        <v>4.4000000000000004</v>
      </c>
      <c r="EE237" s="667">
        <v>5.4</v>
      </c>
      <c r="EF237" s="139">
        <v>0.1</v>
      </c>
      <c r="EG237" s="665">
        <v>0.01</v>
      </c>
      <c r="EH237" s="140">
        <v>1</v>
      </c>
      <c r="EI237" s="1118"/>
      <c r="EJ237" s="1118"/>
      <c r="EK237" s="142">
        <v>2</v>
      </c>
      <c r="EL237" s="353">
        <f t="shared" si="195"/>
        <v>6.9116693458886829</v>
      </c>
      <c r="EM237" s="354">
        <f t="shared" si="213"/>
        <v>0.72513089005235609</v>
      </c>
      <c r="EN237" s="354">
        <f t="shared" si="188"/>
        <v>0.76642335766423364</v>
      </c>
      <c r="EO237" s="355">
        <f t="shared" si="237"/>
        <v>0.95</v>
      </c>
      <c r="EP237" s="339">
        <f t="shared" si="214"/>
        <v>0.78743961352656999</v>
      </c>
      <c r="EQ237" s="1227"/>
    </row>
    <row r="238" spans="1:147" s="143" customFormat="1" ht="15" customHeight="1" x14ac:dyDescent="0.15">
      <c r="A238" s="105">
        <v>44062</v>
      </c>
      <c r="B238" s="335">
        <f>企业!B545</f>
        <v>4492</v>
      </c>
      <c r="C238" s="868">
        <v>7.7</v>
      </c>
      <c r="D238" s="652">
        <v>113</v>
      </c>
      <c r="E238" s="353">
        <v>8.6999999999999993</v>
      </c>
      <c r="F238" s="928">
        <v>21</v>
      </c>
      <c r="G238" s="653"/>
      <c r="H238" s="136"/>
      <c r="I238" s="111"/>
      <c r="J238" s="144"/>
      <c r="K238" s="625"/>
      <c r="L238" s="113"/>
      <c r="M238" s="831"/>
      <c r="N238" s="826"/>
      <c r="O238" s="114"/>
      <c r="P238" s="392"/>
      <c r="Q238" s="114"/>
      <c r="R238" s="683">
        <v>4.28</v>
      </c>
      <c r="S238" s="339">
        <f t="shared" si="245"/>
        <v>0.65846153846153854</v>
      </c>
      <c r="T238" s="335">
        <v>4492</v>
      </c>
      <c r="U238" s="111">
        <v>8.2200000000000006</v>
      </c>
      <c r="V238" s="112">
        <v>3970</v>
      </c>
      <c r="W238" s="115">
        <v>33.4</v>
      </c>
      <c r="X238" s="109">
        <v>130</v>
      </c>
      <c r="Y238" s="809">
        <v>8.3000000000000007</v>
      </c>
      <c r="Z238" s="1238">
        <v>8.3000000000000007</v>
      </c>
      <c r="AA238" s="116">
        <v>22.4</v>
      </c>
      <c r="AB238" s="117">
        <v>0.4</v>
      </c>
      <c r="AC238" s="109">
        <v>16</v>
      </c>
      <c r="AD238" s="118"/>
      <c r="AE238" s="114">
        <v>64</v>
      </c>
      <c r="AF238" s="801">
        <v>4.13</v>
      </c>
      <c r="AG238" s="344">
        <f t="shared" si="197"/>
        <v>0.63538461538461533</v>
      </c>
      <c r="AH238" s="344">
        <f t="shared" si="238"/>
        <v>0.29946666666666666</v>
      </c>
      <c r="AI238" s="741">
        <f t="shared" si="239"/>
        <v>7.7861333333333338E-2</v>
      </c>
      <c r="AJ238" s="1140"/>
      <c r="AK238" s="138"/>
      <c r="AL238" s="122"/>
      <c r="AM238" s="122"/>
      <c r="AN238" s="120"/>
      <c r="AO238" s="353">
        <f t="shared" si="228"/>
        <v>3.1861086375779162</v>
      </c>
      <c r="AP238" s="138">
        <v>8.17</v>
      </c>
      <c r="AQ238" s="121">
        <v>20.399999999999999</v>
      </c>
      <c r="AR238" s="353">
        <f t="shared" si="240"/>
        <v>0.83481745325022261</v>
      </c>
      <c r="AS238" s="776">
        <v>5.9</v>
      </c>
      <c r="AT238" s="353">
        <f t="shared" si="241"/>
        <v>1.6696349065004452</v>
      </c>
      <c r="AU238" s="117">
        <v>33.299999999999997</v>
      </c>
      <c r="AV238" s="111">
        <v>7.89</v>
      </c>
      <c r="AW238" s="118"/>
      <c r="AX238" s="118"/>
      <c r="AY238" s="340"/>
      <c r="AZ238" s="124">
        <v>0.21</v>
      </c>
      <c r="BA238" s="608"/>
      <c r="BB238" s="360">
        <f t="shared" si="242"/>
        <v>0.62611308993766701</v>
      </c>
      <c r="BC238" s="1516"/>
      <c r="BD238" s="1529">
        <v>2538</v>
      </c>
      <c r="BE238" s="1530">
        <f t="shared" si="232"/>
        <v>301.14737310774711</v>
      </c>
      <c r="BF238" s="1538">
        <f t="shared" si="223"/>
        <v>13.444079156595855</v>
      </c>
      <c r="BG238" s="1528">
        <v>3.2</v>
      </c>
      <c r="BH238" s="1168">
        <f t="shared" si="243"/>
        <v>1.0435218165627782</v>
      </c>
      <c r="BI238" s="353">
        <f t="shared" si="244"/>
        <v>0.70458593054318785</v>
      </c>
      <c r="BJ238" s="123">
        <v>8.0399999999999991</v>
      </c>
      <c r="BK238" s="118">
        <v>4060</v>
      </c>
      <c r="BL238" s="117">
        <v>29.7</v>
      </c>
      <c r="BM238" s="348">
        <f t="shared" si="224"/>
        <v>89.1</v>
      </c>
      <c r="BN238" s="117">
        <v>5</v>
      </c>
      <c r="BO238" s="117">
        <v>0.7</v>
      </c>
      <c r="BP238" s="117">
        <v>3.2</v>
      </c>
      <c r="BQ238" s="1220"/>
      <c r="BR238" s="131"/>
      <c r="BS238" s="131"/>
      <c r="BT238" s="131">
        <v>6</v>
      </c>
      <c r="BU238" s="132">
        <v>8</v>
      </c>
      <c r="BV238" s="364">
        <f t="shared" si="219"/>
        <v>8.0647818343722175</v>
      </c>
      <c r="BW238" s="343">
        <f t="shared" ref="BW238:BW301" si="246">X238/1000/BV238</f>
        <v>1.6119468904408314E-2</v>
      </c>
      <c r="BX238" s="340">
        <f t="shared" si="227"/>
        <v>1.6119468904408314E-2</v>
      </c>
      <c r="BY238" s="758">
        <f t="shared" si="217"/>
        <v>0.7767857142857143</v>
      </c>
      <c r="BZ238" s="1145">
        <f t="shared" si="205"/>
        <v>0.11077844311377238</v>
      </c>
      <c r="CA238" s="133">
        <v>5040</v>
      </c>
      <c r="CB238" s="114"/>
      <c r="CC238" s="126"/>
      <c r="CD238" s="353">
        <f t="shared" si="199"/>
        <v>0.59194122885129119</v>
      </c>
      <c r="CE238" s="108"/>
      <c r="CF238" s="364"/>
      <c r="CG238" s="134">
        <v>1722</v>
      </c>
      <c r="CH238" s="346">
        <f t="shared" si="220"/>
        <v>38.334817453250224</v>
      </c>
      <c r="CI238" s="117">
        <v>5</v>
      </c>
      <c r="CJ238" s="348">
        <f t="shared" si="200"/>
        <v>1.1130899376669634</v>
      </c>
      <c r="CK238" s="123">
        <v>7.49</v>
      </c>
      <c r="CL238" s="117">
        <v>26.1</v>
      </c>
      <c r="CM238" s="109">
        <v>4</v>
      </c>
      <c r="CN238" s="109">
        <v>3</v>
      </c>
      <c r="CO238" s="109">
        <v>8</v>
      </c>
      <c r="CP238" s="131">
        <f t="shared" si="225"/>
        <v>234.69759999999994</v>
      </c>
      <c r="CQ238" s="1145">
        <f t="shared" si="236"/>
        <v>0.1212121212121211</v>
      </c>
      <c r="CR238" s="1372">
        <f t="shared" si="221"/>
        <v>4492</v>
      </c>
      <c r="CS238" s="353">
        <f t="shared" si="201"/>
        <v>4.5093499554764023</v>
      </c>
      <c r="CT238" s="135">
        <v>30</v>
      </c>
      <c r="CU238" s="135"/>
      <c r="CV238" s="340">
        <f t="shared" si="234"/>
        <v>0.375</v>
      </c>
      <c r="CW238" s="135">
        <v>200</v>
      </c>
      <c r="CX238" s="348">
        <f t="shared" si="235"/>
        <v>6.666666666666667</v>
      </c>
      <c r="CY238" s="334">
        <f t="shared" si="229"/>
        <v>160.28495102404275</v>
      </c>
      <c r="CZ238" s="123">
        <v>7.91</v>
      </c>
      <c r="DA238" s="117">
        <v>17.100000000000001</v>
      </c>
      <c r="DB238" s="340">
        <f t="shared" si="207"/>
        <v>0.34482758620689652</v>
      </c>
      <c r="DC238" s="109"/>
      <c r="DD238" s="610">
        <f t="shared" si="208"/>
        <v>5.6004525165633385</v>
      </c>
      <c r="DE238" s="353">
        <f t="shared" si="202"/>
        <v>6.6785396260017809</v>
      </c>
      <c r="DF238" s="842">
        <v>8.18</v>
      </c>
      <c r="DG238" s="117">
        <v>11.3</v>
      </c>
      <c r="DH238" s="838">
        <f t="shared" si="215"/>
        <v>33.900000000000006</v>
      </c>
      <c r="DI238" s="338">
        <f t="shared" si="216"/>
        <v>0.33918128654970758</v>
      </c>
      <c r="DJ238" s="1155">
        <f t="shared" si="211"/>
        <v>0.56704980842911878</v>
      </c>
      <c r="DK238" s="1342">
        <f t="shared" si="212"/>
        <v>3.6100214194604221</v>
      </c>
      <c r="DL238" s="1292">
        <f t="shared" si="222"/>
        <v>0.49919999999999998</v>
      </c>
      <c r="DM238" s="1347"/>
      <c r="DN238" s="1350"/>
      <c r="DO238" s="134"/>
      <c r="DP238" s="1150"/>
      <c r="DQ238" s="133"/>
      <c r="DR238" s="134"/>
      <c r="DS238" s="770"/>
      <c r="DT238" s="137">
        <v>5883</v>
      </c>
      <c r="DU238" s="343">
        <v>7.56</v>
      </c>
      <c r="DV238" s="123">
        <v>8.18</v>
      </c>
      <c r="DW238" s="127">
        <v>3820</v>
      </c>
      <c r="DX238" s="117">
        <v>10</v>
      </c>
      <c r="DY238" s="135">
        <v>29.6</v>
      </c>
      <c r="DZ238" s="671">
        <v>26</v>
      </c>
      <c r="EA238" s="632">
        <v>0.6</v>
      </c>
      <c r="EB238" s="665">
        <v>0.42</v>
      </c>
      <c r="EC238" s="1483">
        <v>2.2999999999999998</v>
      </c>
      <c r="ED238" s="141">
        <v>4.7</v>
      </c>
      <c r="EE238" s="667">
        <v>5.4</v>
      </c>
      <c r="EF238" s="139">
        <v>0.02</v>
      </c>
      <c r="EG238" s="665">
        <v>0.01</v>
      </c>
      <c r="EH238" s="140">
        <v>1</v>
      </c>
      <c r="EI238" s="1118"/>
      <c r="EJ238" s="1118"/>
      <c r="EK238" s="142">
        <v>2</v>
      </c>
      <c r="EL238" s="353">
        <f t="shared" si="195"/>
        <v>9.1436851291184329</v>
      </c>
      <c r="EM238" s="354">
        <f t="shared" si="213"/>
        <v>0.70059880239520955</v>
      </c>
      <c r="EN238" s="354">
        <f t="shared" ref="EN238:EN301" si="247">1-DY238/X238</f>
        <v>0.77230769230769236</v>
      </c>
      <c r="EO238" s="355">
        <f t="shared" si="237"/>
        <v>0.92771084337349397</v>
      </c>
      <c r="EP238" s="339">
        <f t="shared" si="214"/>
        <v>0.7901785714285714</v>
      </c>
      <c r="EQ238" s="1227"/>
    </row>
    <row r="239" spans="1:147" s="143" customFormat="1" ht="15" customHeight="1" x14ac:dyDescent="0.15">
      <c r="A239" s="105">
        <v>44063</v>
      </c>
      <c r="B239" s="335">
        <f>企业!B546</f>
        <v>5589</v>
      </c>
      <c r="C239" s="868">
        <v>7.7</v>
      </c>
      <c r="D239" s="652">
        <v>109</v>
      </c>
      <c r="E239" s="353">
        <v>9.1999999999999993</v>
      </c>
      <c r="F239" s="928">
        <v>19</v>
      </c>
      <c r="G239" s="653"/>
      <c r="H239" s="136"/>
      <c r="I239" s="111"/>
      <c r="J239" s="144"/>
      <c r="K239" s="625"/>
      <c r="L239" s="113"/>
      <c r="M239" s="831"/>
      <c r="N239" s="826"/>
      <c r="O239" s="114"/>
      <c r="P239" s="392"/>
      <c r="Q239" s="114"/>
      <c r="R239" s="683">
        <v>4.24</v>
      </c>
      <c r="S239" s="339">
        <f t="shared" si="245"/>
        <v>0.65230769230769237</v>
      </c>
      <c r="T239" s="335">
        <v>5635</v>
      </c>
      <c r="U239" s="111">
        <v>8.1999999999999993</v>
      </c>
      <c r="V239" s="112">
        <v>4040</v>
      </c>
      <c r="W239" s="115">
        <v>35.4</v>
      </c>
      <c r="X239" s="109">
        <v>157.4</v>
      </c>
      <c r="Y239" s="809">
        <v>10.199999999999999</v>
      </c>
      <c r="Z239" s="1238"/>
      <c r="AA239" s="116">
        <v>22.8</v>
      </c>
      <c r="AB239" s="117">
        <v>0.4</v>
      </c>
      <c r="AC239" s="109">
        <v>16</v>
      </c>
      <c r="AD239" s="118"/>
      <c r="AE239" s="114">
        <v>64</v>
      </c>
      <c r="AF239" s="801">
        <v>4.4400000000000004</v>
      </c>
      <c r="AG239" s="344">
        <f t="shared" si="197"/>
        <v>0.68307692307692314</v>
      </c>
      <c r="AH239" s="344">
        <f t="shared" si="238"/>
        <v>0.37566666666666665</v>
      </c>
      <c r="AI239" s="741">
        <f t="shared" si="239"/>
        <v>0.11825986666666666</v>
      </c>
      <c r="AJ239" s="1140"/>
      <c r="AK239" s="138"/>
      <c r="AL239" s="122"/>
      <c r="AM239" s="122"/>
      <c r="AN239" s="120"/>
      <c r="AO239" s="353">
        <f t="shared" si="228"/>
        <v>2.5398402839396628</v>
      </c>
      <c r="AP239" s="138">
        <v>8.17</v>
      </c>
      <c r="AQ239" s="121">
        <v>20.5</v>
      </c>
      <c r="AR239" s="353">
        <f t="shared" si="240"/>
        <v>0.66548358473824309</v>
      </c>
      <c r="AS239" s="776"/>
      <c r="AT239" s="353">
        <f t="shared" si="241"/>
        <v>1.3309671694764862</v>
      </c>
      <c r="AU239" s="117">
        <v>33.6</v>
      </c>
      <c r="AV239" s="111">
        <v>7.8</v>
      </c>
      <c r="AW239" s="118"/>
      <c r="AX239" s="118"/>
      <c r="AY239" s="340"/>
      <c r="AZ239" s="124">
        <v>0.25</v>
      </c>
      <c r="BA239" s="608"/>
      <c r="BB239" s="360">
        <f t="shared" si="242"/>
        <v>0.49911268855368235</v>
      </c>
      <c r="BC239" s="1516"/>
      <c r="BD239" s="1529">
        <v>2468</v>
      </c>
      <c r="BE239" s="1530">
        <f t="shared" si="232"/>
        <v>233.44170363797693</v>
      </c>
      <c r="BF239" s="1538">
        <f t="shared" si="223"/>
        <v>10.238671212191971</v>
      </c>
      <c r="BG239" s="1528"/>
      <c r="BH239" s="1168">
        <f t="shared" si="243"/>
        <v>0.8318544809228039</v>
      </c>
      <c r="BI239" s="353">
        <f t="shared" si="244"/>
        <v>0.56166814551907718</v>
      </c>
      <c r="BJ239" s="123">
        <v>7.97</v>
      </c>
      <c r="BK239" s="118">
        <v>3920</v>
      </c>
      <c r="BL239" s="117">
        <v>27.7</v>
      </c>
      <c r="BM239" s="348">
        <f t="shared" si="224"/>
        <v>83.1</v>
      </c>
      <c r="BN239" s="117">
        <v>5.3</v>
      </c>
      <c r="BO239" s="117"/>
      <c r="BP239" s="117"/>
      <c r="BQ239" s="1220"/>
      <c r="BR239" s="131"/>
      <c r="BS239" s="131"/>
      <c r="BT239" s="131">
        <v>6</v>
      </c>
      <c r="BU239" s="132">
        <v>8</v>
      </c>
      <c r="BV239" s="364">
        <f t="shared" si="219"/>
        <v>6.4289263531499552</v>
      </c>
      <c r="BW239" s="343">
        <f t="shared" si="246"/>
        <v>2.448309272089878E-2</v>
      </c>
      <c r="BX239" s="340">
        <f t="shared" si="227"/>
        <v>2.448309272089878E-2</v>
      </c>
      <c r="BY239" s="758">
        <f t="shared" si="217"/>
        <v>0.76754385964912286</v>
      </c>
      <c r="BZ239" s="1145">
        <f t="shared" si="205"/>
        <v>0.21751412429378525</v>
      </c>
      <c r="CA239" s="133">
        <v>5040</v>
      </c>
      <c r="CB239" s="114"/>
      <c r="CC239" s="126"/>
      <c r="CD239" s="353">
        <f t="shared" si="199"/>
        <v>0.47187222715173027</v>
      </c>
      <c r="CE239" s="108"/>
      <c r="CF239" s="364"/>
      <c r="CG239" s="134">
        <v>1722</v>
      </c>
      <c r="CH239" s="346">
        <f t="shared" si="220"/>
        <v>30.559006211180126</v>
      </c>
      <c r="CI239" s="117">
        <v>5</v>
      </c>
      <c r="CJ239" s="348">
        <f t="shared" si="200"/>
        <v>0.88731144631765746</v>
      </c>
      <c r="CK239" s="123">
        <v>7.47</v>
      </c>
      <c r="CL239" s="117">
        <v>27.8</v>
      </c>
      <c r="CM239" s="109">
        <v>5</v>
      </c>
      <c r="CN239" s="109">
        <v>2.7</v>
      </c>
      <c r="CO239" s="109">
        <v>8</v>
      </c>
      <c r="CP239" s="131">
        <f t="shared" si="225"/>
        <v>181.14449999999999</v>
      </c>
      <c r="CQ239" s="1145">
        <f t="shared" si="236"/>
        <v>-3.6101083032491488E-3</v>
      </c>
      <c r="CR239" s="1372">
        <f t="shared" si="221"/>
        <v>5589</v>
      </c>
      <c r="CS239" s="353">
        <f t="shared" si="201"/>
        <v>3.5946761313220938</v>
      </c>
      <c r="CT239" s="135">
        <v>30</v>
      </c>
      <c r="CU239" s="135"/>
      <c r="CV239" s="340">
        <f t="shared" si="234"/>
        <v>0.375</v>
      </c>
      <c r="CW239" s="135">
        <v>200</v>
      </c>
      <c r="CX239" s="348">
        <f t="shared" si="235"/>
        <v>6.666666666666667</v>
      </c>
      <c r="CY239" s="334">
        <f t="shared" si="229"/>
        <v>127.77284826974268</v>
      </c>
      <c r="CZ239" s="123">
        <v>7.88</v>
      </c>
      <c r="DA239" s="117">
        <v>16.8</v>
      </c>
      <c r="DB239" s="340">
        <f t="shared" si="207"/>
        <v>0.39568345323741005</v>
      </c>
      <c r="DC239" s="109"/>
      <c r="DD239" s="610">
        <f t="shared" si="208"/>
        <v>3.6527400877570804</v>
      </c>
      <c r="DE239" s="353">
        <f t="shared" si="202"/>
        <v>5.3238686779059448</v>
      </c>
      <c r="DF239" s="842">
        <v>8.17</v>
      </c>
      <c r="DG239" s="117">
        <v>10.9</v>
      </c>
      <c r="DH239" s="838">
        <f t="shared" si="215"/>
        <v>32.700000000000003</v>
      </c>
      <c r="DI239" s="338">
        <f t="shared" si="216"/>
        <v>0.35119047619047616</v>
      </c>
      <c r="DJ239" s="1155">
        <f t="shared" si="211"/>
        <v>0.6079136690647482</v>
      </c>
      <c r="DK239" s="1342">
        <f t="shared" si="212"/>
        <v>2.5201745220856546</v>
      </c>
      <c r="DL239" s="1292">
        <f t="shared" si="222"/>
        <v>0.49919999999999998</v>
      </c>
      <c r="DM239" s="1347"/>
      <c r="DN239" s="1350"/>
      <c r="DO239" s="134"/>
      <c r="DP239" s="1150"/>
      <c r="DQ239" s="133"/>
      <c r="DR239" s="134"/>
      <c r="DS239" s="770"/>
      <c r="DT239" s="137">
        <v>5891</v>
      </c>
      <c r="DU239" s="343">
        <v>7.6</v>
      </c>
      <c r="DV239" s="123">
        <v>8.1999999999999993</v>
      </c>
      <c r="DW239" s="127">
        <v>3770</v>
      </c>
      <c r="DX239" s="117">
        <v>10.1</v>
      </c>
      <c r="DY239" s="135">
        <v>31.4</v>
      </c>
      <c r="DZ239" s="671">
        <v>29</v>
      </c>
      <c r="EA239" s="632">
        <v>0.7</v>
      </c>
      <c r="EB239" s="665">
        <v>0.38</v>
      </c>
      <c r="EC239" s="1483"/>
      <c r="ED239" s="141">
        <v>4.5999999999999996</v>
      </c>
      <c r="EE239" s="667">
        <v>5.5</v>
      </c>
      <c r="EF239" s="139">
        <v>0.02</v>
      </c>
      <c r="EG239" s="665">
        <v>0.01</v>
      </c>
      <c r="EH239" s="140">
        <v>1</v>
      </c>
      <c r="EI239" s="1118"/>
      <c r="EJ239" s="1118"/>
      <c r="EK239" s="142">
        <v>2</v>
      </c>
      <c r="EL239" s="353">
        <f t="shared" si="195"/>
        <v>7.2932046140195208</v>
      </c>
      <c r="EM239" s="354">
        <f t="shared" si="213"/>
        <v>0.71468926553672318</v>
      </c>
      <c r="EN239" s="354">
        <f t="shared" si="247"/>
        <v>0.80050825921219826</v>
      </c>
      <c r="EO239" s="355">
        <f t="shared" si="237"/>
        <v>0.93137254901960786</v>
      </c>
      <c r="EP239" s="339">
        <f t="shared" si="214"/>
        <v>0.79824561403508776</v>
      </c>
      <c r="EQ239" s="1227"/>
    </row>
    <row r="240" spans="1:147" s="143" customFormat="1" ht="15" customHeight="1" x14ac:dyDescent="0.15">
      <c r="A240" s="105">
        <v>44064</v>
      </c>
      <c r="B240" s="335">
        <f>企业!B547</f>
        <v>5773</v>
      </c>
      <c r="C240" s="868">
        <v>7.71</v>
      </c>
      <c r="D240" s="652">
        <v>110</v>
      </c>
      <c r="E240" s="353">
        <v>8.8000000000000007</v>
      </c>
      <c r="F240" s="928">
        <v>18</v>
      </c>
      <c r="G240" s="653"/>
      <c r="H240" s="136"/>
      <c r="I240" s="111"/>
      <c r="J240" s="144"/>
      <c r="K240" s="625"/>
      <c r="L240" s="113"/>
      <c r="M240" s="831"/>
      <c r="N240" s="826"/>
      <c r="O240" s="114"/>
      <c r="P240" s="392"/>
      <c r="Q240" s="114"/>
      <c r="R240" s="683">
        <v>4.21</v>
      </c>
      <c r="S240" s="339">
        <f t="shared" si="245"/>
        <v>0.64769230769230768</v>
      </c>
      <c r="T240" s="335">
        <v>5727</v>
      </c>
      <c r="U240" s="111">
        <v>7.96</v>
      </c>
      <c r="V240" s="112">
        <v>4440</v>
      </c>
      <c r="W240" s="115">
        <v>35.200000000000003</v>
      </c>
      <c r="X240" s="109">
        <v>141</v>
      </c>
      <c r="Y240" s="809">
        <v>9</v>
      </c>
      <c r="Z240" s="1238">
        <v>9.1</v>
      </c>
      <c r="AA240" s="116">
        <v>22.3</v>
      </c>
      <c r="AB240" s="117">
        <v>0.3</v>
      </c>
      <c r="AC240" s="109">
        <v>36</v>
      </c>
      <c r="AD240" s="118"/>
      <c r="AE240" s="114">
        <v>64</v>
      </c>
      <c r="AF240" s="801">
        <v>4.04</v>
      </c>
      <c r="AG240" s="344">
        <f t="shared" si="197"/>
        <v>0.6215384615384616</v>
      </c>
      <c r="AH240" s="344">
        <f t="shared" si="238"/>
        <v>0.38179999999999997</v>
      </c>
      <c r="AI240" s="741">
        <f t="shared" si="239"/>
        <v>0.10766759999999999</v>
      </c>
      <c r="AJ240" s="1140"/>
      <c r="AK240" s="138"/>
      <c r="AL240" s="122"/>
      <c r="AM240" s="122"/>
      <c r="AN240" s="120"/>
      <c r="AO240" s="353">
        <f t="shared" si="228"/>
        <v>2.499039636808102</v>
      </c>
      <c r="AP240" s="138">
        <v>8.1</v>
      </c>
      <c r="AQ240" s="121">
        <v>33.9</v>
      </c>
      <c r="AR240" s="353">
        <f t="shared" si="240"/>
        <v>0.65479308538501835</v>
      </c>
      <c r="AS240" s="776"/>
      <c r="AT240" s="353">
        <f t="shared" si="241"/>
        <v>1.3095861707700367</v>
      </c>
      <c r="AU240" s="117">
        <v>33.5</v>
      </c>
      <c r="AV240" s="111">
        <v>7.84</v>
      </c>
      <c r="AW240" s="118"/>
      <c r="AX240" s="118"/>
      <c r="AY240" s="340"/>
      <c r="AZ240" s="124">
        <v>0.2</v>
      </c>
      <c r="BA240" s="608"/>
      <c r="BB240" s="360">
        <f t="shared" si="242"/>
        <v>0.49109481403876376</v>
      </c>
      <c r="BC240" s="1516"/>
      <c r="BD240" s="1529">
        <v>2512</v>
      </c>
      <c r="BE240" s="1530">
        <f t="shared" si="232"/>
        <v>233.78662475990922</v>
      </c>
      <c r="BF240" s="1538">
        <f t="shared" si="223"/>
        <v>10.483705146184269</v>
      </c>
      <c r="BG240" s="1528"/>
      <c r="BH240" s="1168">
        <f t="shared" si="243"/>
        <v>0.81849135673127293</v>
      </c>
      <c r="BI240" s="353">
        <f t="shared" si="244"/>
        <v>0.55264536406495546</v>
      </c>
      <c r="BJ240" s="123">
        <v>7.95</v>
      </c>
      <c r="BK240" s="118">
        <v>4020</v>
      </c>
      <c r="BL240" s="117">
        <v>29.6</v>
      </c>
      <c r="BM240" s="348">
        <f t="shared" si="224"/>
        <v>88.800000000000011</v>
      </c>
      <c r="BN240" s="117">
        <v>5.5</v>
      </c>
      <c r="BO240" s="117">
        <v>0.8</v>
      </c>
      <c r="BP240" s="117">
        <v>3.7</v>
      </c>
      <c r="BQ240" s="1220"/>
      <c r="BR240" s="131"/>
      <c r="BS240" s="131"/>
      <c r="BT240" s="131">
        <v>2.2999999999999998</v>
      </c>
      <c r="BU240" s="132">
        <v>8</v>
      </c>
      <c r="BV240" s="364">
        <f t="shared" si="219"/>
        <v>6.3256504277981485</v>
      </c>
      <c r="BW240" s="343">
        <f t="shared" si="246"/>
        <v>2.2290197918679439E-2</v>
      </c>
      <c r="BX240" s="340">
        <f t="shared" si="227"/>
        <v>2.2290197918679439E-2</v>
      </c>
      <c r="BY240" s="758">
        <f t="shared" si="217"/>
        <v>0.75336322869955152</v>
      </c>
      <c r="BZ240" s="1145">
        <f t="shared" si="205"/>
        <v>0.15909090909090917</v>
      </c>
      <c r="CA240" s="133">
        <v>5040</v>
      </c>
      <c r="CB240" s="114"/>
      <c r="CC240" s="126"/>
      <c r="CD240" s="353">
        <f t="shared" si="199"/>
        <v>0.464291950410337</v>
      </c>
      <c r="CE240" s="108"/>
      <c r="CF240" s="364"/>
      <c r="CG240" s="134">
        <v>1722</v>
      </c>
      <c r="CH240" s="346">
        <f t="shared" si="220"/>
        <v>30.068098480880042</v>
      </c>
      <c r="CI240" s="117">
        <v>5</v>
      </c>
      <c r="CJ240" s="348">
        <f t="shared" si="200"/>
        <v>0.87305744718002443</v>
      </c>
      <c r="CK240" s="123">
        <v>7.44</v>
      </c>
      <c r="CL240" s="117">
        <v>28.3</v>
      </c>
      <c r="CM240" s="109">
        <v>3</v>
      </c>
      <c r="CN240" s="109">
        <v>2.2999999999999998</v>
      </c>
      <c r="CO240" s="109">
        <v>8</v>
      </c>
      <c r="CP240" s="131">
        <f t="shared" si="225"/>
        <v>195.52640000000002</v>
      </c>
      <c r="CQ240" s="1145">
        <f t="shared" si="236"/>
        <v>4.391891891891897E-2</v>
      </c>
      <c r="CR240" s="1372">
        <f t="shared" si="221"/>
        <v>5773</v>
      </c>
      <c r="CS240" s="353">
        <f t="shared" si="201"/>
        <v>3.5369303300157151</v>
      </c>
      <c r="CT240" s="135">
        <v>30</v>
      </c>
      <c r="CU240" s="135"/>
      <c r="CV240" s="340">
        <f t="shared" si="234"/>
        <v>0.375</v>
      </c>
      <c r="CW240" s="135">
        <v>200</v>
      </c>
      <c r="CX240" s="348">
        <f t="shared" si="235"/>
        <v>6.666666666666667</v>
      </c>
      <c r="CY240" s="334">
        <f t="shared" si="229"/>
        <v>125.72027239392352</v>
      </c>
      <c r="CZ240" s="123">
        <v>7.85</v>
      </c>
      <c r="DA240" s="117">
        <v>15.2</v>
      </c>
      <c r="DB240" s="340">
        <f t="shared" si="207"/>
        <v>0.4628975265017668</v>
      </c>
      <c r="DC240" s="109"/>
      <c r="DD240" s="610">
        <f t="shared" si="208"/>
        <v>3.0179142636209968</v>
      </c>
      <c r="DE240" s="353">
        <f t="shared" si="202"/>
        <v>5.2383446830801468</v>
      </c>
      <c r="DF240" s="842">
        <v>8.1199999999999992</v>
      </c>
      <c r="DG240" s="117">
        <v>12</v>
      </c>
      <c r="DH240" s="838">
        <f t="shared" si="215"/>
        <v>36</v>
      </c>
      <c r="DI240" s="338">
        <f t="shared" si="216"/>
        <v>0.21052631578947367</v>
      </c>
      <c r="DJ240" s="1155">
        <f t="shared" si="211"/>
        <v>0.57597173144876324</v>
      </c>
      <c r="DK240" s="1342">
        <f t="shared" si="212"/>
        <v>2.5709667156221578</v>
      </c>
      <c r="DL240" s="1292">
        <f t="shared" si="222"/>
        <v>0.49919999999999998</v>
      </c>
      <c r="DM240" s="1347"/>
      <c r="DN240" s="1350"/>
      <c r="DO240" s="134"/>
      <c r="DP240" s="1150"/>
      <c r="DQ240" s="133"/>
      <c r="DR240" s="134"/>
      <c r="DS240" s="770"/>
      <c r="DT240" s="137">
        <v>6350</v>
      </c>
      <c r="DU240" s="343">
        <v>7.61</v>
      </c>
      <c r="DV240" s="123">
        <v>8.15</v>
      </c>
      <c r="DW240" s="127">
        <v>3920</v>
      </c>
      <c r="DX240" s="117">
        <v>10.9</v>
      </c>
      <c r="DY240" s="135">
        <v>33.4</v>
      </c>
      <c r="DZ240" s="671">
        <v>29</v>
      </c>
      <c r="EA240" s="632">
        <v>0.6</v>
      </c>
      <c r="EB240" s="665">
        <v>0.33</v>
      </c>
      <c r="EC240" s="1483">
        <v>2.5</v>
      </c>
      <c r="ED240" s="141">
        <v>4.7</v>
      </c>
      <c r="EE240" s="667">
        <v>5.6</v>
      </c>
      <c r="EF240" s="139">
        <v>0.04</v>
      </c>
      <c r="EG240" s="665">
        <v>0.01</v>
      </c>
      <c r="EH240" s="140">
        <v>1</v>
      </c>
      <c r="EI240" s="1118"/>
      <c r="EJ240" s="1118"/>
      <c r="EK240" s="142">
        <v>2</v>
      </c>
      <c r="EL240" s="353">
        <f t="shared" si="195"/>
        <v>7.1763788370874799</v>
      </c>
      <c r="EM240" s="354">
        <f t="shared" si="213"/>
        <v>0.69034090909090917</v>
      </c>
      <c r="EN240" s="354">
        <f t="shared" si="247"/>
        <v>0.76312056737588652</v>
      </c>
      <c r="EO240" s="355">
        <f t="shared" si="237"/>
        <v>0.93333333333333335</v>
      </c>
      <c r="EP240" s="339">
        <f t="shared" si="214"/>
        <v>0.78923766816143504</v>
      </c>
      <c r="EQ240" s="1227"/>
    </row>
    <row r="241" spans="1:147" s="143" customFormat="1" ht="15" customHeight="1" x14ac:dyDescent="0.15">
      <c r="A241" s="105">
        <v>44065</v>
      </c>
      <c r="B241" s="335">
        <f>企业!B548</f>
        <v>5130</v>
      </c>
      <c r="C241" s="868">
        <v>7.67</v>
      </c>
      <c r="D241" s="652">
        <v>106</v>
      </c>
      <c r="E241" s="353">
        <v>7.8</v>
      </c>
      <c r="F241" s="928">
        <v>17</v>
      </c>
      <c r="G241" s="653"/>
      <c r="H241" s="136"/>
      <c r="I241" s="111"/>
      <c r="J241" s="144"/>
      <c r="K241" s="625"/>
      <c r="L241" s="113"/>
      <c r="M241" s="831"/>
      <c r="N241" s="826"/>
      <c r="O241" s="114"/>
      <c r="P241" s="392"/>
      <c r="Q241" s="114"/>
      <c r="R241" s="683">
        <v>4.17</v>
      </c>
      <c r="S241" s="339">
        <f t="shared" si="245"/>
        <v>0.6415384615384615</v>
      </c>
      <c r="T241" s="335">
        <v>5130</v>
      </c>
      <c r="U241" s="111">
        <v>7.93</v>
      </c>
      <c r="V241" s="112">
        <v>4070</v>
      </c>
      <c r="W241" s="115">
        <v>33.9</v>
      </c>
      <c r="X241" s="109">
        <v>141</v>
      </c>
      <c r="Y241" s="809">
        <v>9.3000000000000007</v>
      </c>
      <c r="Z241" s="1238"/>
      <c r="AA241" s="116">
        <v>19.5</v>
      </c>
      <c r="AB241" s="117">
        <v>0.2</v>
      </c>
      <c r="AC241" s="109">
        <v>20</v>
      </c>
      <c r="AD241" s="118"/>
      <c r="AE241" s="114">
        <v>64</v>
      </c>
      <c r="AF241" s="801">
        <v>4.1900000000000004</v>
      </c>
      <c r="AG241" s="344">
        <f t="shared" si="197"/>
        <v>0.6446153846153847</v>
      </c>
      <c r="AH241" s="344">
        <f t="shared" si="238"/>
        <v>0.34200000000000003</v>
      </c>
      <c r="AI241" s="741">
        <f t="shared" si="239"/>
        <v>9.6444000000000002E-2</v>
      </c>
      <c r="AJ241" s="1140"/>
      <c r="AK241" s="138"/>
      <c r="AL241" s="122"/>
      <c r="AM241" s="122"/>
      <c r="AN241" s="120"/>
      <c r="AO241" s="353">
        <f t="shared" si="228"/>
        <v>2.7898635477582845</v>
      </c>
      <c r="AP241" s="138">
        <v>8.1</v>
      </c>
      <c r="AQ241" s="121">
        <v>21.4</v>
      </c>
      <c r="AR241" s="353">
        <f t="shared" si="240"/>
        <v>0.73099415204678364</v>
      </c>
      <c r="AS241" s="776"/>
      <c r="AT241" s="353">
        <f t="shared" si="241"/>
        <v>1.4619883040935673</v>
      </c>
      <c r="AU241" s="117">
        <v>33.5</v>
      </c>
      <c r="AV241" s="111">
        <v>7.79</v>
      </c>
      <c r="AW241" s="118"/>
      <c r="AX241" s="118"/>
      <c r="AY241" s="340"/>
      <c r="AZ241" s="124">
        <v>0.22</v>
      </c>
      <c r="BA241" s="608"/>
      <c r="BB241" s="360">
        <f t="shared" si="242"/>
        <v>0.54824561403508776</v>
      </c>
      <c r="BC241" s="1516"/>
      <c r="BD241" s="1529">
        <v>2098</v>
      </c>
      <c r="BE241" s="1530">
        <f t="shared" si="232"/>
        <v>217.9793372319688</v>
      </c>
      <c r="BF241" s="1538">
        <f t="shared" si="223"/>
        <v>11.178427550357375</v>
      </c>
      <c r="BG241" s="1528"/>
      <c r="BH241" s="1168">
        <f t="shared" si="243"/>
        <v>0.91374269005847952</v>
      </c>
      <c r="BI241" s="353">
        <f t="shared" si="244"/>
        <v>0.61695906432748537</v>
      </c>
      <c r="BJ241" s="123">
        <v>7.93</v>
      </c>
      <c r="BK241" s="118">
        <v>3890</v>
      </c>
      <c r="BL241" s="117">
        <v>28.9</v>
      </c>
      <c r="BM241" s="348">
        <f t="shared" si="224"/>
        <v>86.699999999999989</v>
      </c>
      <c r="BN241" s="117">
        <v>6.2</v>
      </c>
      <c r="BO241" s="117">
        <v>0.7</v>
      </c>
      <c r="BP241" s="117"/>
      <c r="BQ241" s="1220"/>
      <c r="BR241" s="131"/>
      <c r="BS241" s="131"/>
      <c r="BT241" s="131">
        <v>3</v>
      </c>
      <c r="BU241" s="132">
        <v>8</v>
      </c>
      <c r="BV241" s="364">
        <f t="shared" si="219"/>
        <v>7.0617933723196886</v>
      </c>
      <c r="BW241" s="343">
        <f t="shared" si="246"/>
        <v>1.9966599497612276E-2</v>
      </c>
      <c r="BX241" s="340">
        <f t="shared" si="227"/>
        <v>1.9966599497612276E-2</v>
      </c>
      <c r="BY241" s="758">
        <f t="shared" si="217"/>
        <v>0.68205128205128207</v>
      </c>
      <c r="BZ241" s="1145">
        <f t="shared" si="205"/>
        <v>0.14749262536873153</v>
      </c>
      <c r="CA241" s="133">
        <v>5040</v>
      </c>
      <c r="CB241" s="114"/>
      <c r="CC241" s="126"/>
      <c r="CD241" s="353">
        <f t="shared" si="199"/>
        <v>0.51832358674463941</v>
      </c>
      <c r="CE241" s="108"/>
      <c r="CF241" s="364"/>
      <c r="CG241" s="134">
        <v>1722</v>
      </c>
      <c r="CH241" s="346">
        <f t="shared" si="220"/>
        <v>33.567251461988306</v>
      </c>
      <c r="CI241" s="117">
        <v>5</v>
      </c>
      <c r="CJ241" s="348">
        <f t="shared" si="200"/>
        <v>0.97465886939571145</v>
      </c>
      <c r="CK241" s="123">
        <v>7.48</v>
      </c>
      <c r="CL241" s="117">
        <v>27.3</v>
      </c>
      <c r="CM241" s="109">
        <v>2</v>
      </c>
      <c r="CN241" s="109">
        <v>2</v>
      </c>
      <c r="CO241" s="109">
        <v>8</v>
      </c>
      <c r="CP241" s="131">
        <f t="shared" si="225"/>
        <v>206.95400000000001</v>
      </c>
      <c r="CQ241" s="1145">
        <f t="shared" si="236"/>
        <v>5.5363321799307919E-2</v>
      </c>
      <c r="CR241" s="1372">
        <f t="shared" si="221"/>
        <v>5130</v>
      </c>
      <c r="CS241" s="353">
        <f t="shared" si="201"/>
        <v>3.9485380116959066</v>
      </c>
      <c r="CT241" s="135">
        <v>26</v>
      </c>
      <c r="CU241" s="135"/>
      <c r="CV241" s="340">
        <f t="shared" si="234"/>
        <v>0.32500000000000001</v>
      </c>
      <c r="CW241" s="135">
        <v>190</v>
      </c>
      <c r="CX241" s="348">
        <f t="shared" si="235"/>
        <v>7.3076923076923075</v>
      </c>
      <c r="CY241" s="334">
        <f t="shared" si="229"/>
        <v>121.6374269005848</v>
      </c>
      <c r="CZ241" s="123">
        <v>7.87</v>
      </c>
      <c r="DA241" s="117">
        <v>14.8</v>
      </c>
      <c r="DB241" s="340">
        <f t="shared" si="207"/>
        <v>0.45787545787545786</v>
      </c>
      <c r="DC241" s="109"/>
      <c r="DD241" s="610">
        <f t="shared" si="208"/>
        <v>3.060061054102762</v>
      </c>
      <c r="DE241" s="353">
        <f t="shared" si="202"/>
        <v>5.8479532163742691</v>
      </c>
      <c r="DF241" s="842">
        <v>8.08</v>
      </c>
      <c r="DG241" s="117">
        <v>11.7</v>
      </c>
      <c r="DH241" s="838">
        <f t="shared" si="215"/>
        <v>35.099999999999994</v>
      </c>
      <c r="DI241" s="338">
        <f t="shared" si="216"/>
        <v>0.20945945945945954</v>
      </c>
      <c r="DJ241" s="1155">
        <f t="shared" si="211"/>
        <v>0.5714285714285714</v>
      </c>
      <c r="DK241" s="1342">
        <f t="shared" si="212"/>
        <v>2.5990903183885639</v>
      </c>
      <c r="DL241" s="1292">
        <f t="shared" si="222"/>
        <v>0.49919999999999998</v>
      </c>
      <c r="DM241" s="1347"/>
      <c r="DN241" s="1350"/>
      <c r="DO241" s="134"/>
      <c r="DP241" s="1150"/>
      <c r="DQ241" s="133"/>
      <c r="DR241" s="134"/>
      <c r="DS241" s="770"/>
      <c r="DT241" s="137">
        <v>6158</v>
      </c>
      <c r="DU241" s="343">
        <v>7.62</v>
      </c>
      <c r="DV241" s="123">
        <v>8.14</v>
      </c>
      <c r="DW241" s="127">
        <v>3710</v>
      </c>
      <c r="DX241" s="117">
        <v>11.2</v>
      </c>
      <c r="DY241" s="135">
        <v>27</v>
      </c>
      <c r="DZ241" s="671">
        <v>28</v>
      </c>
      <c r="EA241" s="632">
        <v>0.9</v>
      </c>
      <c r="EB241" s="665">
        <v>0.28999999999999998</v>
      </c>
      <c r="EC241" s="1483"/>
      <c r="ED241" s="141">
        <v>5.2</v>
      </c>
      <c r="EE241" s="667">
        <v>5.8</v>
      </c>
      <c r="EF241" s="139">
        <v>0.04</v>
      </c>
      <c r="EG241" s="665">
        <v>0.01</v>
      </c>
      <c r="EH241" s="140">
        <v>1</v>
      </c>
      <c r="EI241" s="1118"/>
      <c r="EJ241" s="1118"/>
      <c r="EK241" s="142">
        <v>2</v>
      </c>
      <c r="EL241" s="353">
        <f t="shared" si="195"/>
        <v>8.0091040935672524</v>
      </c>
      <c r="EM241" s="354">
        <f t="shared" si="213"/>
        <v>0.6696165191740413</v>
      </c>
      <c r="EN241" s="354">
        <f t="shared" si="247"/>
        <v>0.8085106382978724</v>
      </c>
      <c r="EO241" s="355">
        <f t="shared" si="237"/>
        <v>0.90322580645161288</v>
      </c>
      <c r="EP241" s="339">
        <f t="shared" si="214"/>
        <v>0.73333333333333339</v>
      </c>
      <c r="EQ241" s="1227"/>
    </row>
    <row r="242" spans="1:147" s="229" customFormat="1" ht="15" customHeight="1" x14ac:dyDescent="0.15">
      <c r="A242" s="146">
        <v>44066</v>
      </c>
      <c r="B242" s="147">
        <f>企业!B549</f>
        <v>4699</v>
      </c>
      <c r="C242" s="869">
        <v>7.67</v>
      </c>
      <c r="D242" s="149">
        <v>112</v>
      </c>
      <c r="E242" s="150">
        <v>8.9</v>
      </c>
      <c r="F242" s="929">
        <v>18</v>
      </c>
      <c r="G242" s="651"/>
      <c r="H242" s="222"/>
      <c r="I242" s="153"/>
      <c r="J242" s="154"/>
      <c r="K242" s="626"/>
      <c r="L242" s="223"/>
      <c r="M242" s="832"/>
      <c r="N242" s="827"/>
      <c r="O242" s="224"/>
      <c r="P242" s="393"/>
      <c r="Q242" s="224"/>
      <c r="R242" s="684">
        <v>4.1399999999999997</v>
      </c>
      <c r="S242" s="169">
        <f t="shared" si="245"/>
        <v>0.63692307692307693</v>
      </c>
      <c r="T242" s="147">
        <v>4699</v>
      </c>
      <c r="U242" s="153">
        <v>8.0299999999999994</v>
      </c>
      <c r="V242" s="158">
        <v>4220</v>
      </c>
      <c r="W242" s="159">
        <v>31.5</v>
      </c>
      <c r="X242" s="151">
        <v>129.4</v>
      </c>
      <c r="Y242" s="811">
        <v>7.2</v>
      </c>
      <c r="Z242" s="1239"/>
      <c r="AA242" s="160">
        <v>18.3</v>
      </c>
      <c r="AB242" s="161">
        <v>0.2</v>
      </c>
      <c r="AC242" s="151">
        <v>20</v>
      </c>
      <c r="AD242" s="162"/>
      <c r="AE242" s="224">
        <v>64</v>
      </c>
      <c r="AF242" s="802">
        <v>5.15</v>
      </c>
      <c r="AG242" s="327">
        <f t="shared" si="197"/>
        <v>0.79230769230769238</v>
      </c>
      <c r="AH242" s="327">
        <f t="shared" si="238"/>
        <v>0.31326666666666669</v>
      </c>
      <c r="AI242" s="660">
        <f t="shared" si="239"/>
        <v>8.1073413333333344E-2</v>
      </c>
      <c r="AJ242" s="1141"/>
      <c r="AK242" s="148"/>
      <c r="AL242" s="167"/>
      <c r="AM242" s="167"/>
      <c r="AN242" s="225"/>
      <c r="AO242" s="150">
        <f t="shared" si="228"/>
        <v>3.045754415833156</v>
      </c>
      <c r="AP242" s="148">
        <v>8.02</v>
      </c>
      <c r="AQ242" s="166">
        <v>20.100000000000001</v>
      </c>
      <c r="AR242" s="150">
        <f t="shared" si="240"/>
        <v>0.79804213662481382</v>
      </c>
      <c r="AS242" s="778"/>
      <c r="AT242" s="150">
        <f t="shared" si="241"/>
        <v>1.5960842732496276</v>
      </c>
      <c r="AU242" s="161">
        <v>33.5</v>
      </c>
      <c r="AV242" s="153">
        <v>7.69</v>
      </c>
      <c r="AW242" s="162"/>
      <c r="AX242" s="162"/>
      <c r="AY242" s="170"/>
      <c r="AZ242" s="170">
        <v>0.2</v>
      </c>
      <c r="BA242" s="175"/>
      <c r="BB242" s="172">
        <f t="shared" si="242"/>
        <v>0.59853160246861037</v>
      </c>
      <c r="BC242" s="1517"/>
      <c r="BD242" s="827">
        <v>1857</v>
      </c>
      <c r="BE242" s="1530">
        <f t="shared" si="232"/>
        <v>210.63651840817195</v>
      </c>
      <c r="BF242" s="1538">
        <f t="shared" si="223"/>
        <v>11.510192262741636</v>
      </c>
      <c r="BG242" s="1337"/>
      <c r="BH242" s="1169">
        <f t="shared" si="243"/>
        <v>0.99755267078101728</v>
      </c>
      <c r="BI242" s="150">
        <f t="shared" si="244"/>
        <v>0.6735475633113428</v>
      </c>
      <c r="BJ242" s="168">
        <v>7.94</v>
      </c>
      <c r="BK242" s="162">
        <v>4220</v>
      </c>
      <c r="BL242" s="161">
        <v>28.4</v>
      </c>
      <c r="BM242" s="161">
        <f t="shared" si="224"/>
        <v>85.199999999999989</v>
      </c>
      <c r="BN242" s="161">
        <v>8.1999999999999993</v>
      </c>
      <c r="BO242" s="161">
        <v>0.5</v>
      </c>
      <c r="BP242" s="161"/>
      <c r="BQ242" s="1221"/>
      <c r="BR242" s="174"/>
      <c r="BS242" s="174"/>
      <c r="BT242" s="174">
        <v>7</v>
      </c>
      <c r="BU242" s="175">
        <v>16</v>
      </c>
      <c r="BV242" s="248">
        <f t="shared" si="219"/>
        <v>7.7095126622685672</v>
      </c>
      <c r="BW242" s="168">
        <f t="shared" si="246"/>
        <v>1.6784459105087367E-2</v>
      </c>
      <c r="BX242" s="170">
        <f t="shared" si="227"/>
        <v>1.6784459105087367E-2</v>
      </c>
      <c r="BY242" s="1129">
        <f t="shared" si="217"/>
        <v>0.55191256830601099</v>
      </c>
      <c r="BZ242" s="1146">
        <f t="shared" si="205"/>
        <v>9.8412698412698507E-2</v>
      </c>
      <c r="CA242" s="177">
        <v>5040</v>
      </c>
      <c r="CB242" s="224"/>
      <c r="CC242" s="226"/>
      <c r="CD242" s="150">
        <f t="shared" si="199"/>
        <v>0.56586507767610128</v>
      </c>
      <c r="CE242" s="150"/>
      <c r="CF242" s="248"/>
      <c r="CG242" s="178">
        <v>1722</v>
      </c>
      <c r="CH242" s="390">
        <f t="shared" si="220"/>
        <v>36.646094913811446</v>
      </c>
      <c r="CI242" s="161">
        <v>5</v>
      </c>
      <c r="CJ242" s="161">
        <f t="shared" si="200"/>
        <v>1.0640561821664183</v>
      </c>
      <c r="CK242" s="168">
        <v>7.46</v>
      </c>
      <c r="CL242" s="161">
        <v>27.2</v>
      </c>
      <c r="CM242" s="151">
        <v>5</v>
      </c>
      <c r="CN242" s="151">
        <v>2</v>
      </c>
      <c r="CO242" s="151">
        <v>16</v>
      </c>
      <c r="CP242" s="131">
        <f t="shared" si="225"/>
        <v>203.51439999999997</v>
      </c>
      <c r="CQ242" s="1146">
        <f t="shared" si="236"/>
        <v>4.2253521126760507E-2</v>
      </c>
      <c r="CR242" s="1372">
        <f t="shared" si="221"/>
        <v>4699</v>
      </c>
      <c r="CS242" s="150">
        <f t="shared" si="201"/>
        <v>4.3107044051925945</v>
      </c>
      <c r="CT242" s="180">
        <v>28</v>
      </c>
      <c r="CU242" s="1356">
        <v>128.06</v>
      </c>
      <c r="CV242" s="170">
        <f t="shared" si="234"/>
        <v>0.35</v>
      </c>
      <c r="CW242" s="180">
        <v>200</v>
      </c>
      <c r="CX242" s="161">
        <f t="shared" si="235"/>
        <v>7.1428571428571432</v>
      </c>
      <c r="CY242" s="151">
        <f t="shared" ref="CY242:CY273" si="248">1000*(CT242-DM242*CU242/1000)/(T242/24)</f>
        <v>110.30602255799107</v>
      </c>
      <c r="CZ242" s="168">
        <v>7.81</v>
      </c>
      <c r="DA242" s="161">
        <v>16.100000000000001</v>
      </c>
      <c r="DB242" s="170">
        <f t="shared" si="207"/>
        <v>0.40808823529411759</v>
      </c>
      <c r="DC242" s="151"/>
      <c r="DD242" s="181">
        <f t="shared" si="208"/>
        <v>3.1249935565185303</v>
      </c>
      <c r="DE242" s="150">
        <f t="shared" si="202"/>
        <v>6.3843370929985106</v>
      </c>
      <c r="DF242" s="843">
        <v>8.1199999999999992</v>
      </c>
      <c r="DG242" s="161">
        <v>12</v>
      </c>
      <c r="DH242" s="838">
        <f t="shared" si="215"/>
        <v>36</v>
      </c>
      <c r="DI242" s="338">
        <f t="shared" si="216"/>
        <v>0.25465838509316774</v>
      </c>
      <c r="DJ242" s="1157">
        <f t="shared" si="211"/>
        <v>0.55882352941176472</v>
      </c>
      <c r="DK242" s="1343">
        <f t="shared" si="212"/>
        <v>2.418991722762962</v>
      </c>
      <c r="DL242" s="1293">
        <f t="shared" si="222"/>
        <v>0.49919999999999998</v>
      </c>
      <c r="DM242" s="1354">
        <v>50</v>
      </c>
      <c r="DN242" s="178">
        <f t="shared" ref="DN242:DN273" si="249">DM242*CU242/(T242/24)</f>
        <v>32.70312832517557</v>
      </c>
      <c r="DO242" s="161">
        <v>11.2</v>
      </c>
      <c r="DP242" s="187">
        <f t="shared" ref="DP242:DP305" si="250">(DG242-DO242)/DG242</f>
        <v>6.6666666666666721E-2</v>
      </c>
      <c r="DQ242" s="177"/>
      <c r="DR242" s="178"/>
      <c r="DS242" s="756"/>
      <c r="DT242" s="157">
        <v>5912</v>
      </c>
      <c r="DU242" s="168">
        <v>7.62</v>
      </c>
      <c r="DV242" s="168">
        <v>8.1199999999999992</v>
      </c>
      <c r="DW242" s="173">
        <v>4000</v>
      </c>
      <c r="DX242" s="161">
        <v>11.2</v>
      </c>
      <c r="DY242" s="180">
        <v>35</v>
      </c>
      <c r="DZ242" s="698">
        <v>29</v>
      </c>
      <c r="EA242" s="633">
        <v>0.9</v>
      </c>
      <c r="EB242" s="182">
        <v>0.28999999999999998</v>
      </c>
      <c r="EC242" s="1484"/>
      <c r="ED242" s="184">
        <v>5.8</v>
      </c>
      <c r="EE242" s="184">
        <v>6.34</v>
      </c>
      <c r="EF242" s="182">
        <v>0.02</v>
      </c>
      <c r="EG242" s="182">
        <v>0.01</v>
      </c>
      <c r="EH242" s="228">
        <v>1</v>
      </c>
      <c r="EI242" s="1119"/>
      <c r="EJ242" s="1119"/>
      <c r="EK242" s="185">
        <v>2</v>
      </c>
      <c r="EL242" s="150">
        <f t="shared" si="195"/>
        <v>8.741804469035964</v>
      </c>
      <c r="EM242" s="186">
        <f t="shared" si="213"/>
        <v>0.64444444444444449</v>
      </c>
      <c r="EN242" s="186">
        <f t="shared" si="247"/>
        <v>0.72952086553323037</v>
      </c>
      <c r="EO242" s="187">
        <f t="shared" si="237"/>
        <v>0.875</v>
      </c>
      <c r="EP242" s="169">
        <f t="shared" si="214"/>
        <v>0.68306010928961758</v>
      </c>
      <c r="EQ242" s="292"/>
    </row>
    <row r="243" spans="1:147" s="221" customFormat="1" ht="15" customHeight="1" x14ac:dyDescent="0.15">
      <c r="A243" s="105">
        <v>44067</v>
      </c>
      <c r="B243" s="335">
        <f>企业!B550</f>
        <v>4478</v>
      </c>
      <c r="C243" s="868">
        <v>7.64</v>
      </c>
      <c r="D243" s="652">
        <v>115</v>
      </c>
      <c r="E243" s="353">
        <v>8.9</v>
      </c>
      <c r="F243" s="928">
        <v>17</v>
      </c>
      <c r="G243" s="653"/>
      <c r="H243" s="192"/>
      <c r="I243" s="111"/>
      <c r="J243" s="144"/>
      <c r="K243" s="625"/>
      <c r="L243" s="328"/>
      <c r="M243" s="831"/>
      <c r="N243" s="826"/>
      <c r="O243" s="191"/>
      <c r="P243" s="392"/>
      <c r="Q243" s="191"/>
      <c r="R243" s="683">
        <v>4.0999999999999996</v>
      </c>
      <c r="S243" s="339">
        <f t="shared" si="245"/>
        <v>0.63076923076923075</v>
      </c>
      <c r="T243" s="335">
        <v>4478</v>
      </c>
      <c r="U243" s="111">
        <v>7.98</v>
      </c>
      <c r="V243" s="112">
        <v>4250</v>
      </c>
      <c r="W243" s="115">
        <v>33.4</v>
      </c>
      <c r="X243" s="109">
        <v>121.3</v>
      </c>
      <c r="Y243" s="809">
        <v>10.5</v>
      </c>
      <c r="Z243" s="1238"/>
      <c r="AA243" s="116">
        <v>20.399999999999999</v>
      </c>
      <c r="AB243" s="117">
        <v>1.9</v>
      </c>
      <c r="AC243" s="109">
        <v>23</v>
      </c>
      <c r="AD243" s="118"/>
      <c r="AE243" s="191">
        <v>64</v>
      </c>
      <c r="AF243" s="801">
        <v>4.55</v>
      </c>
      <c r="AG243" s="344">
        <f t="shared" si="197"/>
        <v>0.7</v>
      </c>
      <c r="AH243" s="344">
        <f t="shared" si="238"/>
        <v>0.29853333333333332</v>
      </c>
      <c r="AI243" s="741">
        <f t="shared" si="239"/>
        <v>7.2424186666666668E-2</v>
      </c>
      <c r="AJ243" s="1140"/>
      <c r="AK243" s="138"/>
      <c r="AL243" s="122"/>
      <c r="AM243" s="122"/>
      <c r="AN243" s="219"/>
      <c r="AO243" s="353">
        <f t="shared" si="228"/>
        <v>3.1960696739615901</v>
      </c>
      <c r="AP243" s="138">
        <v>8.07</v>
      </c>
      <c r="AQ243" s="121">
        <v>17.399999999999999</v>
      </c>
      <c r="AR243" s="353">
        <f t="shared" si="240"/>
        <v>0.83742742295667705</v>
      </c>
      <c r="AS243" s="776"/>
      <c r="AT243" s="353">
        <f t="shared" si="241"/>
        <v>1.6748548459133541</v>
      </c>
      <c r="AU243" s="117">
        <v>33.5</v>
      </c>
      <c r="AV243" s="111">
        <v>7.78</v>
      </c>
      <c r="AW243" s="118"/>
      <c r="AX243" s="118"/>
      <c r="AY243" s="340"/>
      <c r="AZ243" s="124">
        <v>0.2</v>
      </c>
      <c r="BA243" s="608"/>
      <c r="BB243" s="360">
        <f t="shared" si="242"/>
        <v>0.62807056721750787</v>
      </c>
      <c r="BC243" s="1516"/>
      <c r="BD243" s="1529">
        <v>2031</v>
      </c>
      <c r="BE243" s="1530">
        <f t="shared" si="232"/>
        <v>241.74251898168825</v>
      </c>
      <c r="BF243" s="1538">
        <f t="shared" si="223"/>
        <v>11.850123479494522</v>
      </c>
      <c r="BG243" s="1528"/>
      <c r="BH243" s="1168">
        <f t="shared" si="243"/>
        <v>1.0467842786958463</v>
      </c>
      <c r="BI243" s="353">
        <f t="shared" si="244"/>
        <v>0.70678874497543542</v>
      </c>
      <c r="BJ243" s="123">
        <v>8.15</v>
      </c>
      <c r="BK243" s="118">
        <v>4530</v>
      </c>
      <c r="BL243" s="117">
        <v>29.7</v>
      </c>
      <c r="BM243" s="348">
        <f t="shared" si="224"/>
        <v>89.1</v>
      </c>
      <c r="BN243" s="117">
        <v>8.6999999999999993</v>
      </c>
      <c r="BO243" s="117">
        <v>0.5</v>
      </c>
      <c r="BP243" s="117"/>
      <c r="BQ243" s="1220"/>
      <c r="BR243" s="131"/>
      <c r="BS243" s="131"/>
      <c r="BT243" s="131">
        <v>7</v>
      </c>
      <c r="BU243" s="132"/>
      <c r="BV243" s="364">
        <f t="shared" si="219"/>
        <v>8.0899955337204101</v>
      </c>
      <c r="BW243" s="343">
        <f t="shared" si="246"/>
        <v>1.4993827807988518E-2</v>
      </c>
      <c r="BX243" s="340">
        <f t="shared" si="227"/>
        <v>1.4993827807988518E-2</v>
      </c>
      <c r="BY243" s="340">
        <f t="shared" si="217"/>
        <v>0.57352941176470584</v>
      </c>
      <c r="BZ243" s="1145">
        <f t="shared" si="205"/>
        <v>0.11077844311377238</v>
      </c>
      <c r="CA243" s="133">
        <v>5040</v>
      </c>
      <c r="CB243" s="191"/>
      <c r="CC243" s="193"/>
      <c r="CD243" s="353">
        <f t="shared" si="199"/>
        <v>0.59379187137114786</v>
      </c>
      <c r="CE243" s="108"/>
      <c r="CF243" s="364"/>
      <c r="CG243" s="134">
        <v>1722</v>
      </c>
      <c r="CH243" s="346">
        <f t="shared" si="220"/>
        <v>38.454667262170609</v>
      </c>
      <c r="CI243" s="117">
        <v>5</v>
      </c>
      <c r="CJ243" s="348">
        <f t="shared" si="200"/>
        <v>1.1165698972755695</v>
      </c>
      <c r="CK243" s="123">
        <v>7.46</v>
      </c>
      <c r="CL243" s="117">
        <v>26.1</v>
      </c>
      <c r="CM243" s="109">
        <v>5</v>
      </c>
      <c r="CN243" s="109">
        <v>2</v>
      </c>
      <c r="CO243" s="109">
        <v>16</v>
      </c>
      <c r="CP243" s="131">
        <f t="shared" si="225"/>
        <v>234.51839999999993</v>
      </c>
      <c r="CQ243" s="1145">
        <f t="shared" si="236"/>
        <v>0.1212121212121211</v>
      </c>
      <c r="CR243" s="1372">
        <f t="shared" si="221"/>
        <v>4478</v>
      </c>
      <c r="CS243" s="353">
        <f t="shared" si="201"/>
        <v>4.5234479678427872</v>
      </c>
      <c r="CT243" s="135">
        <v>28</v>
      </c>
      <c r="CU243" s="1353">
        <v>139.02000000000001</v>
      </c>
      <c r="CV243" s="340">
        <f t="shared" si="234"/>
        <v>0.35</v>
      </c>
      <c r="CW243" s="135">
        <v>200</v>
      </c>
      <c r="CX243" s="348">
        <f t="shared" si="235"/>
        <v>7.1428571428571432</v>
      </c>
      <c r="CY243" s="334">
        <f t="shared" si="248"/>
        <v>112.8128628852166</v>
      </c>
      <c r="CZ243" s="123">
        <v>7.78</v>
      </c>
      <c r="DA243" s="117">
        <v>16.7</v>
      </c>
      <c r="DB243" s="340">
        <f t="shared" si="207"/>
        <v>0.36015325670498088</v>
      </c>
      <c r="DC243" s="109"/>
      <c r="DD243" s="610">
        <f t="shared" si="208"/>
        <v>3.7740152176239987</v>
      </c>
      <c r="DE243" s="353">
        <f t="shared" si="202"/>
        <v>6.6994193836534164</v>
      </c>
      <c r="DF243" s="842">
        <v>8.1</v>
      </c>
      <c r="DG243" s="117">
        <v>12.8</v>
      </c>
      <c r="DH243" s="838">
        <f t="shared" si="215"/>
        <v>38.400000000000006</v>
      </c>
      <c r="DI243" s="338">
        <f t="shared" si="216"/>
        <v>0.23353293413173648</v>
      </c>
      <c r="DJ243" s="1158">
        <f t="shared" si="211"/>
        <v>0.50957854406130276</v>
      </c>
      <c r="DK243" s="1342">
        <f t="shared" si="212"/>
        <v>2.8273900472485365</v>
      </c>
      <c r="DL243" s="1292">
        <f t="shared" si="222"/>
        <v>0.49919999999999998</v>
      </c>
      <c r="DM243" s="1355">
        <v>50</v>
      </c>
      <c r="DN243" s="1350">
        <f t="shared" si="249"/>
        <v>37.254131308619925</v>
      </c>
      <c r="DO243" s="117">
        <v>11.2</v>
      </c>
      <c r="DP243" s="1150">
        <f t="shared" si="250"/>
        <v>0.12500000000000011</v>
      </c>
      <c r="DQ243" s="133"/>
      <c r="DR243" s="134"/>
      <c r="DS243" s="770"/>
      <c r="DT243" s="137">
        <v>5688</v>
      </c>
      <c r="DU243" s="343">
        <v>7.63</v>
      </c>
      <c r="DV243" s="123">
        <v>8.14</v>
      </c>
      <c r="DW243" s="127">
        <v>4040</v>
      </c>
      <c r="DX243" s="117">
        <v>11.2</v>
      </c>
      <c r="DY243" s="135">
        <v>27.4</v>
      </c>
      <c r="DZ243" s="671">
        <v>24</v>
      </c>
      <c r="EA243" s="632">
        <v>0.9</v>
      </c>
      <c r="EB243" s="665">
        <v>0.27</v>
      </c>
      <c r="EC243" s="1483"/>
      <c r="ED243" s="141">
        <v>6.4</v>
      </c>
      <c r="EE243" s="667">
        <v>7.1</v>
      </c>
      <c r="EF243" s="139">
        <v>0.08</v>
      </c>
      <c r="EG243" s="665">
        <v>0.01</v>
      </c>
      <c r="EH243" s="194">
        <v>1</v>
      </c>
      <c r="EI243" s="1118"/>
      <c r="EJ243" s="1118"/>
      <c r="EK243" s="142">
        <v>2</v>
      </c>
      <c r="EL243" s="353">
        <f t="shared" si="195"/>
        <v>9.1722068780705648</v>
      </c>
      <c r="EM243" s="354">
        <f t="shared" si="213"/>
        <v>0.66467065868263475</v>
      </c>
      <c r="EN243" s="354">
        <f t="shared" si="247"/>
        <v>0.77411376751854899</v>
      </c>
      <c r="EO243" s="355">
        <f t="shared" si="237"/>
        <v>0.91428571428571426</v>
      </c>
      <c r="EP243" s="339">
        <f t="shared" si="214"/>
        <v>0.68627450980392157</v>
      </c>
      <c r="EQ243" s="959"/>
    </row>
    <row r="244" spans="1:147" s="221" customFormat="1" ht="15" customHeight="1" x14ac:dyDescent="0.15">
      <c r="A244" s="105">
        <v>44068</v>
      </c>
      <c r="B244" s="335">
        <f>企业!B551</f>
        <v>3797</v>
      </c>
      <c r="C244" s="868">
        <v>7.93</v>
      </c>
      <c r="D244" s="652">
        <v>112</v>
      </c>
      <c r="E244" s="353">
        <v>8.9</v>
      </c>
      <c r="F244" s="928">
        <v>19</v>
      </c>
      <c r="G244" s="653"/>
      <c r="H244" s="192"/>
      <c r="I244" s="111"/>
      <c r="J244" s="144"/>
      <c r="K244" s="625"/>
      <c r="L244" s="328"/>
      <c r="M244" s="831"/>
      <c r="N244" s="826"/>
      <c r="O244" s="191"/>
      <c r="P244" s="392"/>
      <c r="Q244" s="191"/>
      <c r="R244" s="683">
        <v>4.08</v>
      </c>
      <c r="S244" s="339">
        <f t="shared" si="245"/>
        <v>0.62769230769230766</v>
      </c>
      <c r="T244" s="335">
        <v>3797</v>
      </c>
      <c r="U244" s="111">
        <v>8.1199999999999992</v>
      </c>
      <c r="V244" s="112">
        <v>4460</v>
      </c>
      <c r="W244" s="115">
        <v>36.200000000000003</v>
      </c>
      <c r="X244" s="109">
        <v>128.6</v>
      </c>
      <c r="Y244" s="809">
        <v>17</v>
      </c>
      <c r="Z244" s="1238"/>
      <c r="AA244" s="116">
        <v>28.4</v>
      </c>
      <c r="AB244" s="117">
        <v>0.5</v>
      </c>
      <c r="AC244" s="109">
        <v>23</v>
      </c>
      <c r="AD244" s="118"/>
      <c r="AE244" s="191">
        <v>64</v>
      </c>
      <c r="AF244" s="801">
        <v>4.09</v>
      </c>
      <c r="AG244" s="344">
        <f t="shared" si="197"/>
        <v>0.62923076923076926</v>
      </c>
      <c r="AH244" s="344">
        <f t="shared" si="238"/>
        <v>0.25313333333333332</v>
      </c>
      <c r="AI244" s="741">
        <f t="shared" si="239"/>
        <v>6.5105893333333331E-2</v>
      </c>
      <c r="AJ244" s="1140"/>
      <c r="AK244" s="138"/>
      <c r="AL244" s="122"/>
      <c r="AM244" s="122"/>
      <c r="AN244" s="219"/>
      <c r="AO244" s="353">
        <f t="shared" si="228"/>
        <v>3.7692915459573348</v>
      </c>
      <c r="AP244" s="138">
        <v>8.11</v>
      </c>
      <c r="AQ244" s="121"/>
      <c r="AR244" s="353">
        <f t="shared" si="240"/>
        <v>0.98762180668949173</v>
      </c>
      <c r="AS244" s="776"/>
      <c r="AT244" s="353">
        <f t="shared" si="241"/>
        <v>1.9752436133789835</v>
      </c>
      <c r="AU244" s="117">
        <v>33.6</v>
      </c>
      <c r="AV244" s="111">
        <v>7.85</v>
      </c>
      <c r="AW244" s="118"/>
      <c r="AX244" s="118"/>
      <c r="AY244" s="340"/>
      <c r="AZ244" s="124">
        <v>0.19</v>
      </c>
      <c r="BA244" s="608"/>
      <c r="BB244" s="360">
        <f t="shared" si="242"/>
        <v>0.74071635501711874</v>
      </c>
      <c r="BC244" s="1516"/>
      <c r="BD244" s="1529">
        <v>1924</v>
      </c>
      <c r="BE244" s="1530">
        <f t="shared" si="232"/>
        <v>270.0795364761654</v>
      </c>
      <c r="BF244" s="1538">
        <f t="shared" si="223"/>
        <v>9.5098428336677969</v>
      </c>
      <c r="BG244" s="1528"/>
      <c r="BH244" s="1168">
        <f t="shared" si="243"/>
        <v>1.2345272583618647</v>
      </c>
      <c r="BI244" s="353">
        <f t="shared" si="244"/>
        <v>0.83355280484593097</v>
      </c>
      <c r="BJ244" s="123">
        <v>8.01</v>
      </c>
      <c r="BK244" s="118">
        <v>4250</v>
      </c>
      <c r="BL244" s="117">
        <v>26.7</v>
      </c>
      <c r="BM244" s="348">
        <f t="shared" si="224"/>
        <v>80.099999999999994</v>
      </c>
      <c r="BN244" s="117">
        <v>6.6</v>
      </c>
      <c r="BO244" s="117">
        <v>0.5</v>
      </c>
      <c r="BP244" s="117"/>
      <c r="BQ244" s="1220"/>
      <c r="BR244" s="131">
        <v>697</v>
      </c>
      <c r="BS244" s="131">
        <v>178</v>
      </c>
      <c r="BT244" s="131">
        <v>6</v>
      </c>
      <c r="BU244" s="132"/>
      <c r="BV244" s="364">
        <f t="shared" si="219"/>
        <v>9.5409533842507255</v>
      </c>
      <c r="BW244" s="343">
        <f t="shared" si="246"/>
        <v>1.347873685372788E-2</v>
      </c>
      <c r="BX244" s="340">
        <f t="shared" si="227"/>
        <v>1.347873685372788E-2</v>
      </c>
      <c r="BY244" s="758">
        <f t="shared" si="217"/>
        <v>0.76760563380281688</v>
      </c>
      <c r="BZ244" s="1145">
        <f t="shared" si="205"/>
        <v>0.26243093922651939</v>
      </c>
      <c r="CA244" s="133">
        <v>5040</v>
      </c>
      <c r="CB244" s="191"/>
      <c r="CC244" s="193"/>
      <c r="CD244" s="353">
        <f t="shared" si="199"/>
        <v>0.70028970239662891</v>
      </c>
      <c r="CE244" s="108"/>
      <c r="CF244" s="364"/>
      <c r="CG244" s="134">
        <v>1722</v>
      </c>
      <c r="CH244" s="346">
        <f t="shared" si="220"/>
        <v>45.351593363181458</v>
      </c>
      <c r="CI244" s="117">
        <v>5</v>
      </c>
      <c r="CJ244" s="348">
        <f t="shared" si="200"/>
        <v>1.3168290755859888</v>
      </c>
      <c r="CK244" s="123">
        <v>7.55</v>
      </c>
      <c r="CL244" s="117">
        <v>25.6</v>
      </c>
      <c r="CM244" s="109">
        <v>4</v>
      </c>
      <c r="CN244" s="109">
        <v>1</v>
      </c>
      <c r="CO244" s="109">
        <v>16</v>
      </c>
      <c r="CP244" s="131">
        <f t="shared" si="225"/>
        <v>197.32409999999996</v>
      </c>
      <c r="CQ244" s="1145">
        <f t="shared" si="236"/>
        <v>4.1198501872659055E-2</v>
      </c>
      <c r="CR244" s="1372">
        <f t="shared" si="221"/>
        <v>3797</v>
      </c>
      <c r="CS244" s="353">
        <f t="shared" si="201"/>
        <v>5.3347379510139588</v>
      </c>
      <c r="CT244" s="135">
        <v>28</v>
      </c>
      <c r="CU244" s="1353">
        <v>143.05000000000001</v>
      </c>
      <c r="CV244" s="340">
        <f t="shared" si="234"/>
        <v>0.35</v>
      </c>
      <c r="CW244" s="135">
        <v>200</v>
      </c>
      <c r="CX244" s="348">
        <f t="shared" si="235"/>
        <v>7.1428571428571432</v>
      </c>
      <c r="CY244" s="334">
        <f t="shared" si="248"/>
        <v>131.77245193573873</v>
      </c>
      <c r="CZ244" s="123">
        <v>7.92</v>
      </c>
      <c r="DA244" s="117">
        <v>17.100000000000001</v>
      </c>
      <c r="DB244" s="340">
        <f t="shared" si="207"/>
        <v>0.33203125</v>
      </c>
      <c r="DC244" s="109"/>
      <c r="DD244" s="610">
        <f t="shared" si="208"/>
        <v>4.8750444667309925</v>
      </c>
      <c r="DE244" s="353">
        <f t="shared" si="202"/>
        <v>7.9009744535159339</v>
      </c>
      <c r="DF244" s="842">
        <v>8.2200000000000006</v>
      </c>
      <c r="DG244" s="117">
        <v>11.4</v>
      </c>
      <c r="DH244" s="838">
        <f t="shared" si="215"/>
        <v>34.200000000000003</v>
      </c>
      <c r="DI244" s="338">
        <f t="shared" si="216"/>
        <v>0.33333333333333337</v>
      </c>
      <c r="DJ244" s="1158">
        <f t="shared" si="211"/>
        <v>0.5546875</v>
      </c>
      <c r="DK244" s="1342">
        <f t="shared" si="212"/>
        <v>3.0932500454398757</v>
      </c>
      <c r="DL244" s="1292">
        <f t="shared" si="222"/>
        <v>0.49919999999999998</v>
      </c>
      <c r="DM244" s="1355">
        <v>50</v>
      </c>
      <c r="DN244" s="1350">
        <f t="shared" si="249"/>
        <v>45.209375823018178</v>
      </c>
      <c r="DO244" s="117">
        <v>11</v>
      </c>
      <c r="DP244" s="1150">
        <f t="shared" si="250"/>
        <v>3.5087719298245647E-2</v>
      </c>
      <c r="DQ244" s="133"/>
      <c r="DR244" s="134"/>
      <c r="DS244" s="770"/>
      <c r="DT244" s="137">
        <v>5224</v>
      </c>
      <c r="DU244" s="343">
        <v>7.64</v>
      </c>
      <c r="DV244" s="123">
        <v>8.1999999999999993</v>
      </c>
      <c r="DW244" s="127">
        <v>4010</v>
      </c>
      <c r="DX244" s="117">
        <v>11</v>
      </c>
      <c r="DY244" s="135">
        <v>31.2</v>
      </c>
      <c r="DZ244" s="671">
        <v>25</v>
      </c>
      <c r="EA244" s="632">
        <v>1.5</v>
      </c>
      <c r="EB244" s="665">
        <v>0.16</v>
      </c>
      <c r="EC244" s="1483"/>
      <c r="ED244" s="141">
        <v>6</v>
      </c>
      <c r="EE244" s="667">
        <v>7.11</v>
      </c>
      <c r="EF244" s="139">
        <v>0.04</v>
      </c>
      <c r="EG244" s="665">
        <v>0.01</v>
      </c>
      <c r="EH244" s="194">
        <v>1</v>
      </c>
      <c r="EI244" s="1118">
        <v>510</v>
      </c>
      <c r="EJ244" s="1118">
        <v>159</v>
      </c>
      <c r="EK244" s="142">
        <v>2</v>
      </c>
      <c r="EL244" s="353">
        <f t="shared" si="195"/>
        <v>10.813531103502767</v>
      </c>
      <c r="EM244" s="354">
        <f t="shared" si="213"/>
        <v>0.69613259668508287</v>
      </c>
      <c r="EN244" s="354">
        <f t="shared" si="247"/>
        <v>0.75738724727838258</v>
      </c>
      <c r="EO244" s="355">
        <f t="shared" si="237"/>
        <v>0.91176470588235292</v>
      </c>
      <c r="EP244" s="339">
        <f t="shared" si="214"/>
        <v>0.78873239436619713</v>
      </c>
      <c r="EQ244" s="959"/>
    </row>
    <row r="245" spans="1:147" s="221" customFormat="1" ht="15" customHeight="1" x14ac:dyDescent="0.15">
      <c r="A245" s="105">
        <v>44069</v>
      </c>
      <c r="B245" s="335">
        <f>企业!B552</f>
        <v>5273</v>
      </c>
      <c r="C245" s="868">
        <v>7.93</v>
      </c>
      <c r="D245" s="652">
        <v>112</v>
      </c>
      <c r="E245" s="353">
        <v>8.3000000000000007</v>
      </c>
      <c r="F245" s="928">
        <v>17</v>
      </c>
      <c r="G245" s="653"/>
      <c r="H245" s="192"/>
      <c r="I245" s="111"/>
      <c r="J245" s="144"/>
      <c r="K245" s="625"/>
      <c r="L245" s="328"/>
      <c r="M245" s="831"/>
      <c r="N245" s="826"/>
      <c r="O245" s="191"/>
      <c r="P245" s="392"/>
      <c r="Q245" s="191"/>
      <c r="R245" s="683">
        <v>4.08</v>
      </c>
      <c r="S245" s="339">
        <f t="shared" si="245"/>
        <v>0.62769230769230766</v>
      </c>
      <c r="T245" s="335">
        <v>5273</v>
      </c>
      <c r="U245" s="111">
        <v>8.1300000000000008</v>
      </c>
      <c r="V245" s="112">
        <v>4390</v>
      </c>
      <c r="W245" s="115">
        <v>28.7</v>
      </c>
      <c r="X245" s="109">
        <v>127</v>
      </c>
      <c r="Y245" s="809">
        <v>11.7</v>
      </c>
      <c r="Z245" s="1238">
        <v>4.7</v>
      </c>
      <c r="AA245" s="116">
        <v>18.5</v>
      </c>
      <c r="AB245" s="117">
        <v>0.3</v>
      </c>
      <c r="AC245" s="109">
        <v>21</v>
      </c>
      <c r="AD245" s="118"/>
      <c r="AE245" s="191">
        <v>64</v>
      </c>
      <c r="AF245" s="801">
        <v>3.98</v>
      </c>
      <c r="AG245" s="344">
        <f t="shared" si="197"/>
        <v>0.61230769230769233</v>
      </c>
      <c r="AH245" s="344">
        <f t="shared" si="238"/>
        <v>0.35153333333333331</v>
      </c>
      <c r="AI245" s="741">
        <f t="shared" si="239"/>
        <v>8.9289466666666678E-2</v>
      </c>
      <c r="AJ245" s="1140"/>
      <c r="AK245" s="138"/>
      <c r="AL245" s="122"/>
      <c r="AM245" s="122"/>
      <c r="AN245" s="219"/>
      <c r="AO245" s="353">
        <f t="shared" si="228"/>
        <v>2.7142044377014982</v>
      </c>
      <c r="AP245" s="138">
        <v>8.16</v>
      </c>
      <c r="AQ245" s="121"/>
      <c r="AR245" s="353">
        <f t="shared" si="240"/>
        <v>0.71117011189076429</v>
      </c>
      <c r="AS245" s="776">
        <v>4.3</v>
      </c>
      <c r="AT245" s="353">
        <f t="shared" si="241"/>
        <v>1.4223402237815286</v>
      </c>
      <c r="AU245" s="117">
        <v>33.4</v>
      </c>
      <c r="AV245" s="111">
        <v>7.89</v>
      </c>
      <c r="AW245" s="118"/>
      <c r="AX245" s="118"/>
      <c r="AY245" s="340"/>
      <c r="AZ245" s="124">
        <v>0.22</v>
      </c>
      <c r="BA245" s="608"/>
      <c r="BB245" s="360">
        <f t="shared" si="242"/>
        <v>0.53337758391807322</v>
      </c>
      <c r="BC245" s="1516"/>
      <c r="BD245" s="1529">
        <v>1657</v>
      </c>
      <c r="BE245" s="1530">
        <f t="shared" si="232"/>
        <v>167.49118149061255</v>
      </c>
      <c r="BF245" s="1538">
        <f t="shared" si="223"/>
        <v>9.0535773778709476</v>
      </c>
      <c r="BG245" s="1528">
        <v>3</v>
      </c>
      <c r="BH245" s="1168">
        <f t="shared" si="243"/>
        <v>0.88896263986345536</v>
      </c>
      <c r="BI245" s="353">
        <f t="shared" si="244"/>
        <v>0.60022757443580499</v>
      </c>
      <c r="BJ245" s="123">
        <v>7.79</v>
      </c>
      <c r="BK245" s="118">
        <v>4140</v>
      </c>
      <c r="BL245" s="117">
        <v>27.7</v>
      </c>
      <c r="BM245" s="348">
        <f t="shared" si="224"/>
        <v>83.1</v>
      </c>
      <c r="BN245" s="117">
        <v>5</v>
      </c>
      <c r="BO245" s="117">
        <v>0.8</v>
      </c>
      <c r="BP245" s="117">
        <v>3.4</v>
      </c>
      <c r="BQ245" s="1220"/>
      <c r="BR245" s="131"/>
      <c r="BS245" s="131"/>
      <c r="BT245" s="131">
        <v>6</v>
      </c>
      <c r="BU245" s="132">
        <v>16</v>
      </c>
      <c r="BV245" s="364">
        <f t="shared" si="219"/>
        <v>6.8702825715911251</v>
      </c>
      <c r="BW245" s="343">
        <f t="shared" si="246"/>
        <v>1.8485411433461229E-2</v>
      </c>
      <c r="BX245" s="340">
        <f t="shared" si="227"/>
        <v>1.8485411433461229E-2</v>
      </c>
      <c r="BY245" s="758">
        <f t="shared" si="217"/>
        <v>0.72972972972972971</v>
      </c>
      <c r="BZ245" s="1145">
        <f t="shared" si="205"/>
        <v>3.4843205574912939E-2</v>
      </c>
      <c r="CA245" s="133">
        <v>5040</v>
      </c>
      <c r="CB245" s="191"/>
      <c r="CC245" s="193"/>
      <c r="CD245" s="353">
        <f t="shared" si="199"/>
        <v>0.50426702067134455</v>
      </c>
      <c r="CE245" s="108"/>
      <c r="CF245" s="364"/>
      <c r="CG245" s="134">
        <v>1722</v>
      </c>
      <c r="CH245" s="346">
        <f t="shared" si="220"/>
        <v>32.656931538023898</v>
      </c>
      <c r="CI245" s="117">
        <v>5</v>
      </c>
      <c r="CJ245" s="348">
        <f t="shared" si="200"/>
        <v>0.94822681585435231</v>
      </c>
      <c r="CK245" s="123">
        <v>7.52</v>
      </c>
      <c r="CL245" s="117">
        <v>25.6</v>
      </c>
      <c r="CM245" s="109">
        <v>2</v>
      </c>
      <c r="CN245" s="109">
        <v>1</v>
      </c>
      <c r="CO245" s="109">
        <v>16</v>
      </c>
      <c r="CP245" s="131">
        <f t="shared" si="225"/>
        <v>231.51190000000003</v>
      </c>
      <c r="CQ245" s="1145">
        <f t="shared" si="236"/>
        <v>7.5812274368231014E-2</v>
      </c>
      <c r="CR245" s="1372">
        <f t="shared" si="221"/>
        <v>5273</v>
      </c>
      <c r="CS245" s="353">
        <f t="shared" si="201"/>
        <v>3.8414564763891521</v>
      </c>
      <c r="CT245" s="135">
        <v>28</v>
      </c>
      <c r="CU245" s="1353">
        <v>140.1</v>
      </c>
      <c r="CV245" s="340">
        <f t="shared" si="234"/>
        <v>0.35</v>
      </c>
      <c r="CW245" s="135">
        <v>200</v>
      </c>
      <c r="CX245" s="348">
        <f t="shared" si="235"/>
        <v>7.1428571428571432</v>
      </c>
      <c r="CY245" s="334">
        <f t="shared" si="248"/>
        <v>95.558505594538204</v>
      </c>
      <c r="CZ245" s="123">
        <v>7.9</v>
      </c>
      <c r="DA245" s="117">
        <v>16.100000000000001</v>
      </c>
      <c r="DB245" s="340">
        <f t="shared" si="207"/>
        <v>0.37109375</v>
      </c>
      <c r="DC245" s="109"/>
      <c r="DD245" s="610">
        <f t="shared" si="208"/>
        <v>3.1631415291141409</v>
      </c>
      <c r="DE245" s="353">
        <f t="shared" si="202"/>
        <v>5.6893608951261143</v>
      </c>
      <c r="DF245" s="842">
        <v>8.17</v>
      </c>
      <c r="DG245" s="117">
        <v>10.5</v>
      </c>
      <c r="DH245" s="838">
        <f t="shared" si="215"/>
        <v>31.5</v>
      </c>
      <c r="DI245" s="338">
        <f t="shared" si="216"/>
        <v>0.34782608695652184</v>
      </c>
      <c r="DJ245" s="1158">
        <f t="shared" si="211"/>
        <v>0.58984375</v>
      </c>
      <c r="DK245" s="1342">
        <f t="shared" si="212"/>
        <v>2.1094592846476421</v>
      </c>
      <c r="DL245" s="1292">
        <f t="shared" si="222"/>
        <v>0.49919999999999998</v>
      </c>
      <c r="DM245" s="1355">
        <v>50</v>
      </c>
      <c r="DN245" s="1350">
        <f t="shared" si="249"/>
        <v>31.883178456286743</v>
      </c>
      <c r="DO245" s="117">
        <v>9.4</v>
      </c>
      <c r="DP245" s="1150">
        <f t="shared" si="250"/>
        <v>0.10476190476190472</v>
      </c>
      <c r="DQ245" s="133"/>
      <c r="DR245" s="134"/>
      <c r="DS245" s="770"/>
      <c r="DT245" s="137">
        <v>5388</v>
      </c>
      <c r="DU245" s="343">
        <v>7.65</v>
      </c>
      <c r="DV245" s="123">
        <v>8.18</v>
      </c>
      <c r="DW245" s="127">
        <v>3950</v>
      </c>
      <c r="DX245" s="117">
        <v>9.4</v>
      </c>
      <c r="DY245" s="135">
        <v>24</v>
      </c>
      <c r="DZ245" s="671">
        <v>25</v>
      </c>
      <c r="EA245" s="632">
        <v>0.9</v>
      </c>
      <c r="EB245" s="665">
        <v>0.1</v>
      </c>
      <c r="EC245" s="1483">
        <v>3.4</v>
      </c>
      <c r="ED245" s="141">
        <v>5.3</v>
      </c>
      <c r="EE245" s="667">
        <v>6.17</v>
      </c>
      <c r="EF245" s="139">
        <v>0.06</v>
      </c>
      <c r="EG245" s="665">
        <v>0.01</v>
      </c>
      <c r="EH245" s="194">
        <v>1</v>
      </c>
      <c r="EI245" s="1118"/>
      <c r="EJ245" s="1118"/>
      <c r="EK245" s="142">
        <v>2</v>
      </c>
      <c r="EL245" s="353">
        <f t="shared" si="195"/>
        <v>7.7924669827422726</v>
      </c>
      <c r="EM245" s="354">
        <f t="shared" si="213"/>
        <v>0.67247386759581884</v>
      </c>
      <c r="EN245" s="354">
        <f t="shared" si="247"/>
        <v>0.8110236220472441</v>
      </c>
      <c r="EO245" s="355">
        <f t="shared" si="237"/>
        <v>0.92307692307692313</v>
      </c>
      <c r="EP245" s="339">
        <f t="shared" si="214"/>
        <v>0.71351351351351355</v>
      </c>
      <c r="EQ245" s="959"/>
    </row>
    <row r="246" spans="1:147" s="221" customFormat="1" ht="15" customHeight="1" x14ac:dyDescent="0.15">
      <c r="A246" s="105">
        <v>44070</v>
      </c>
      <c r="B246" s="335">
        <f>企业!B553</f>
        <v>4183</v>
      </c>
      <c r="C246" s="868">
        <v>8</v>
      </c>
      <c r="D246" s="652">
        <v>118</v>
      </c>
      <c r="E246" s="353">
        <v>8.9</v>
      </c>
      <c r="F246" s="928">
        <v>17</v>
      </c>
      <c r="G246" s="653"/>
      <c r="H246" s="192"/>
      <c r="I246" s="111"/>
      <c r="J246" s="144"/>
      <c r="K246" s="625"/>
      <c r="L246" s="328"/>
      <c r="M246" s="831"/>
      <c r="N246" s="826"/>
      <c r="O246" s="191"/>
      <c r="P246" s="392"/>
      <c r="Q246" s="191"/>
      <c r="R246" s="683">
        <v>4.05</v>
      </c>
      <c r="S246" s="339">
        <f t="shared" si="245"/>
        <v>0.62307692307692308</v>
      </c>
      <c r="T246" s="335">
        <v>4183</v>
      </c>
      <c r="U246" s="111">
        <v>7.91</v>
      </c>
      <c r="V246" s="112">
        <v>4490</v>
      </c>
      <c r="W246" s="115">
        <v>38.299999999999997</v>
      </c>
      <c r="X246" s="109">
        <v>119</v>
      </c>
      <c r="Y246" s="809">
        <v>12.8</v>
      </c>
      <c r="Z246" s="1238"/>
      <c r="AA246" s="116">
        <v>23</v>
      </c>
      <c r="AB246" s="117">
        <v>0.3</v>
      </c>
      <c r="AC246" s="109">
        <v>22</v>
      </c>
      <c r="AD246" s="118"/>
      <c r="AE246" s="191">
        <v>64</v>
      </c>
      <c r="AF246" s="801">
        <v>4.3099999999999996</v>
      </c>
      <c r="AG246" s="344">
        <f t="shared" si="197"/>
        <v>0.66307692307692301</v>
      </c>
      <c r="AH246" s="344">
        <f t="shared" si="238"/>
        <v>0.27886666666666665</v>
      </c>
      <c r="AI246" s="741">
        <f t="shared" si="239"/>
        <v>6.6370266666666664E-2</v>
      </c>
      <c r="AJ246" s="1140"/>
      <c r="AK246" s="138"/>
      <c r="AL246" s="122"/>
      <c r="AM246" s="122"/>
      <c r="AN246" s="219"/>
      <c r="AO246" s="353">
        <f t="shared" si="228"/>
        <v>3.4214678460435093</v>
      </c>
      <c r="AP246" s="138">
        <v>8.14</v>
      </c>
      <c r="AQ246" s="121"/>
      <c r="AR246" s="353">
        <f t="shared" si="240"/>
        <v>0.89648577575902466</v>
      </c>
      <c r="AS246" s="776"/>
      <c r="AT246" s="353">
        <f t="shared" si="241"/>
        <v>1.7929715515180493</v>
      </c>
      <c r="AU246" s="117">
        <v>33.1</v>
      </c>
      <c r="AV246" s="111">
        <v>7.85</v>
      </c>
      <c r="AW246" s="118"/>
      <c r="AX246" s="118"/>
      <c r="AY246" s="340"/>
      <c r="AZ246" s="124">
        <v>0.21</v>
      </c>
      <c r="BA246" s="608"/>
      <c r="BB246" s="360">
        <f t="shared" si="242"/>
        <v>0.67236433181926847</v>
      </c>
      <c r="BC246" s="1516"/>
      <c r="BD246" s="1529">
        <v>1496</v>
      </c>
      <c r="BE246" s="1530">
        <f t="shared" si="232"/>
        <v>190.62108534544586</v>
      </c>
      <c r="BF246" s="1538">
        <f t="shared" si="223"/>
        <v>8.2878732758889502</v>
      </c>
      <c r="BG246" s="1528"/>
      <c r="BH246" s="1168">
        <f t="shared" si="243"/>
        <v>1.1206072196987809</v>
      </c>
      <c r="BI246" s="353">
        <f t="shared" si="244"/>
        <v>0.75663399474061677</v>
      </c>
      <c r="BJ246" s="123">
        <v>7.92</v>
      </c>
      <c r="BK246" s="118">
        <v>4170</v>
      </c>
      <c r="BL246" s="117">
        <v>29.5</v>
      </c>
      <c r="BM246" s="348">
        <f t="shared" si="224"/>
        <v>88.5</v>
      </c>
      <c r="BN246" s="117">
        <v>6</v>
      </c>
      <c r="BO246" s="117">
        <v>0.3</v>
      </c>
      <c r="BP246" s="117"/>
      <c r="BQ246" s="1220"/>
      <c r="BR246" s="131"/>
      <c r="BS246" s="131"/>
      <c r="BT246" s="131">
        <v>5</v>
      </c>
      <c r="BU246" s="132"/>
      <c r="BV246" s="364">
        <f t="shared" si="219"/>
        <v>8.6605307195792491</v>
      </c>
      <c r="BW246" s="343">
        <f t="shared" si="246"/>
        <v>1.3740497419052087E-2</v>
      </c>
      <c r="BX246" s="340">
        <f t="shared" si="227"/>
        <v>1.3740497419052087E-2</v>
      </c>
      <c r="BY246" s="758">
        <f t="shared" si="217"/>
        <v>0.73913043478260865</v>
      </c>
      <c r="BZ246" s="1145">
        <f t="shared" si="205"/>
        <v>0.22976501305483021</v>
      </c>
      <c r="CA246" s="133">
        <v>5040</v>
      </c>
      <c r="CB246" s="191"/>
      <c r="CC246" s="193"/>
      <c r="CD246" s="353">
        <f t="shared" si="199"/>
        <v>0.63566818073153242</v>
      </c>
      <c r="CE246" s="108"/>
      <c r="CF246" s="364"/>
      <c r="CG246" s="134">
        <v>0</v>
      </c>
      <c r="CH246" s="346">
        <f t="shared" si="220"/>
        <v>0</v>
      </c>
      <c r="CI246" s="117">
        <v>0</v>
      </c>
      <c r="CJ246" s="348">
        <f t="shared" si="200"/>
        <v>0</v>
      </c>
      <c r="CK246" s="123">
        <v>7.63</v>
      </c>
      <c r="CL246" s="117">
        <v>26.9</v>
      </c>
      <c r="CM246" s="109">
        <v>3</v>
      </c>
      <c r="CN246" s="109">
        <v>2</v>
      </c>
      <c r="CO246" s="109">
        <v>16</v>
      </c>
      <c r="CP246" s="131">
        <f t="shared" si="225"/>
        <v>40.993400000000015</v>
      </c>
      <c r="CQ246" s="1145">
        <f t="shared" si="236"/>
        <v>8.8135593220339037E-2</v>
      </c>
      <c r="CR246" s="1372">
        <f t="shared" si="221"/>
        <v>4183</v>
      </c>
      <c r="CS246" s="353">
        <f t="shared" si="201"/>
        <v>4.8424575663399478</v>
      </c>
      <c r="CT246" s="135">
        <v>28</v>
      </c>
      <c r="CU246" s="1353">
        <v>130.41999999999999</v>
      </c>
      <c r="CV246" s="340">
        <f t="shared" si="234"/>
        <v>0.35</v>
      </c>
      <c r="CW246" s="135">
        <v>200</v>
      </c>
      <c r="CX246" s="348">
        <f t="shared" si="235"/>
        <v>7.1428571428571432</v>
      </c>
      <c r="CY246" s="334">
        <f t="shared" si="248"/>
        <v>123.23595505617978</v>
      </c>
      <c r="CZ246" s="123">
        <v>7.92</v>
      </c>
      <c r="DA246" s="117">
        <v>16.2</v>
      </c>
      <c r="DB246" s="340">
        <f t="shared" si="207"/>
        <v>0.39776951672862454</v>
      </c>
      <c r="DC246" s="109"/>
      <c r="DD246" s="610">
        <f t="shared" si="208"/>
        <v>3.6218172884317807</v>
      </c>
      <c r="DE246" s="353">
        <f t="shared" si="202"/>
        <v>7.1718862060721973</v>
      </c>
      <c r="DF246" s="842">
        <v>8.2200000000000006</v>
      </c>
      <c r="DG246" s="117">
        <v>10.9</v>
      </c>
      <c r="DH246" s="838">
        <f t="shared" si="215"/>
        <v>32.700000000000003</v>
      </c>
      <c r="DI246" s="338">
        <f t="shared" si="216"/>
        <v>0.32716049382716039</v>
      </c>
      <c r="DJ246" s="1158">
        <f t="shared" si="211"/>
        <v>0.59479553903345717</v>
      </c>
      <c r="DK246" s="1342">
        <f t="shared" si="212"/>
        <v>2.5674157303370788</v>
      </c>
      <c r="DL246" s="1292">
        <f t="shared" si="222"/>
        <v>0.49919999999999998</v>
      </c>
      <c r="DM246" s="1355">
        <v>50</v>
      </c>
      <c r="DN246" s="1350">
        <f t="shared" si="249"/>
        <v>37.414295959837432</v>
      </c>
      <c r="DO246" s="117">
        <v>9.9</v>
      </c>
      <c r="DP246" s="1150">
        <f t="shared" si="250"/>
        <v>9.1743119266055037E-2</v>
      </c>
      <c r="DQ246" s="133"/>
      <c r="DR246" s="134"/>
      <c r="DS246" s="770"/>
      <c r="DT246" s="137">
        <v>5278</v>
      </c>
      <c r="DU246" s="343">
        <v>7.72</v>
      </c>
      <c r="DV246" s="123">
        <v>8.2799999999999994</v>
      </c>
      <c r="DW246" s="127">
        <v>3850</v>
      </c>
      <c r="DX246" s="117">
        <v>9.9</v>
      </c>
      <c r="DY246" s="135">
        <v>27.7</v>
      </c>
      <c r="DZ246" s="671">
        <v>24</v>
      </c>
      <c r="EA246" s="632">
        <v>0.1</v>
      </c>
      <c r="EB246" s="665">
        <v>0.08</v>
      </c>
      <c r="EC246" s="1483"/>
      <c r="ED246" s="141">
        <v>4.5999999999999996</v>
      </c>
      <c r="EE246" s="667">
        <v>5.3</v>
      </c>
      <c r="EF246" s="139">
        <v>0.04</v>
      </c>
      <c r="EG246" s="665">
        <v>0.01</v>
      </c>
      <c r="EH246" s="194">
        <v>1</v>
      </c>
      <c r="EI246" s="1118"/>
      <c r="EJ246" s="1118"/>
      <c r="EK246" s="142">
        <v>2</v>
      </c>
      <c r="EL246" s="353">
        <f t="shared" si="195"/>
        <v>9.8175965574946193</v>
      </c>
      <c r="EM246" s="354">
        <f t="shared" si="213"/>
        <v>0.74151436031331586</v>
      </c>
      <c r="EN246" s="354">
        <f t="shared" si="247"/>
        <v>0.76722689075630246</v>
      </c>
      <c r="EO246" s="355">
        <f t="shared" si="237"/>
        <v>0.9921875</v>
      </c>
      <c r="EP246" s="339">
        <f t="shared" si="214"/>
        <v>0.8</v>
      </c>
      <c r="EQ246" s="959"/>
    </row>
    <row r="247" spans="1:147" s="221" customFormat="1" ht="15" customHeight="1" x14ac:dyDescent="0.15">
      <c r="A247" s="105">
        <v>44071</v>
      </c>
      <c r="B247" s="335">
        <f>企业!B554</f>
        <v>3378</v>
      </c>
      <c r="C247" s="868">
        <v>7.8</v>
      </c>
      <c r="D247" s="652">
        <v>112</v>
      </c>
      <c r="E247" s="353">
        <v>8.89</v>
      </c>
      <c r="F247" s="928">
        <v>18</v>
      </c>
      <c r="G247" s="653"/>
      <c r="H247" s="192"/>
      <c r="I247" s="111"/>
      <c r="J247" s="144"/>
      <c r="K247" s="625"/>
      <c r="L247" s="328"/>
      <c r="M247" s="831"/>
      <c r="N247" s="826"/>
      <c r="O247" s="191"/>
      <c r="P247" s="392"/>
      <c r="Q247" s="191"/>
      <c r="R247" s="683">
        <v>4.04</v>
      </c>
      <c r="S247" s="339">
        <f t="shared" si="245"/>
        <v>0.6215384615384616</v>
      </c>
      <c r="T247" s="335">
        <v>3378</v>
      </c>
      <c r="U247" s="111">
        <v>7.94</v>
      </c>
      <c r="V247" s="112">
        <v>3740</v>
      </c>
      <c r="W247" s="115">
        <v>35.4</v>
      </c>
      <c r="X247" s="109">
        <v>143</v>
      </c>
      <c r="Y247" s="809">
        <v>9</v>
      </c>
      <c r="Z247" s="1238">
        <v>9.8000000000000007</v>
      </c>
      <c r="AA247" s="116">
        <v>20</v>
      </c>
      <c r="AB247" s="117">
        <v>0.3</v>
      </c>
      <c r="AC247" s="109">
        <v>20</v>
      </c>
      <c r="AD247" s="118"/>
      <c r="AE247" s="191">
        <v>64</v>
      </c>
      <c r="AF247" s="801">
        <v>3.89</v>
      </c>
      <c r="AG247" s="344">
        <f t="shared" si="197"/>
        <v>0.59846153846153849</v>
      </c>
      <c r="AH247" s="344">
        <f t="shared" si="238"/>
        <v>0.22520000000000001</v>
      </c>
      <c r="AI247" s="741">
        <f t="shared" si="239"/>
        <v>6.4407199999999998E-2</v>
      </c>
      <c r="AJ247" s="1140"/>
      <c r="AK247" s="138"/>
      <c r="AL247" s="122"/>
      <c r="AM247" s="122"/>
      <c r="AN247" s="219"/>
      <c r="AO247" s="353">
        <f t="shared" si="228"/>
        <v>4.2368265245707519</v>
      </c>
      <c r="AP247" s="138">
        <v>8.08</v>
      </c>
      <c r="AQ247" s="121"/>
      <c r="AR247" s="353">
        <f t="shared" si="240"/>
        <v>1.1101243339253997</v>
      </c>
      <c r="AS247" s="776">
        <v>5.7</v>
      </c>
      <c r="AT247" s="353">
        <f t="shared" si="241"/>
        <v>2.2202486678507993</v>
      </c>
      <c r="AU247" s="117">
        <v>33.5</v>
      </c>
      <c r="AV247" s="111">
        <v>7.81</v>
      </c>
      <c r="AW247" s="118"/>
      <c r="AX247" s="118"/>
      <c r="AY247" s="340"/>
      <c r="AZ247" s="124">
        <v>0.2</v>
      </c>
      <c r="BA247" s="608"/>
      <c r="BB247" s="360">
        <f t="shared" si="242"/>
        <v>0.83259325044404975</v>
      </c>
      <c r="BC247" s="1516"/>
      <c r="BD247" s="1529">
        <v>1483</v>
      </c>
      <c r="BE247" s="1530">
        <f t="shared" si="232"/>
        <v>233.99615156897573</v>
      </c>
      <c r="BF247" s="1538">
        <f t="shared" si="223"/>
        <v>11.699807578448787</v>
      </c>
      <c r="BG247" s="1528">
        <v>4.5</v>
      </c>
      <c r="BH247" s="1168">
        <f t="shared" si="243"/>
        <v>1.3876554174067495</v>
      </c>
      <c r="BI247" s="353">
        <f t="shared" si="244"/>
        <v>0.93694493783303734</v>
      </c>
      <c r="BJ247" s="123">
        <v>7.91</v>
      </c>
      <c r="BK247" s="118">
        <v>4160</v>
      </c>
      <c r="BL247" s="117">
        <v>29</v>
      </c>
      <c r="BM247" s="348">
        <f t="shared" si="224"/>
        <v>87</v>
      </c>
      <c r="BN247" s="117">
        <v>5.7</v>
      </c>
      <c r="BO247" s="117">
        <v>1.1000000000000001</v>
      </c>
      <c r="BP247" s="117">
        <v>4.5</v>
      </c>
      <c r="BQ247" s="1220"/>
      <c r="BR247" s="131"/>
      <c r="BS247" s="131"/>
      <c r="BT247" s="131">
        <v>5</v>
      </c>
      <c r="BU247" s="132">
        <v>16</v>
      </c>
      <c r="BV247" s="364">
        <f t="shared" si="219"/>
        <v>10.724393132030787</v>
      </c>
      <c r="BW247" s="343">
        <f t="shared" si="246"/>
        <v>1.3334087835040162E-2</v>
      </c>
      <c r="BX247" s="340">
        <f t="shared" si="227"/>
        <v>1.3334087835040162E-2</v>
      </c>
      <c r="BY247" s="758">
        <f t="shared" si="217"/>
        <v>0.71499999999999997</v>
      </c>
      <c r="BZ247" s="1145">
        <f t="shared" si="205"/>
        <v>0.1807909604519774</v>
      </c>
      <c r="CA247" s="133">
        <v>5040</v>
      </c>
      <c r="CB247" s="191"/>
      <c r="CC247" s="193"/>
      <c r="CD247" s="353">
        <f t="shared" si="199"/>
        <v>0.78715216104203667</v>
      </c>
      <c r="CE247" s="108"/>
      <c r="CF247" s="364"/>
      <c r="CG247" s="134">
        <v>0</v>
      </c>
      <c r="CH247" s="346">
        <f t="shared" si="220"/>
        <v>0</v>
      </c>
      <c r="CI247" s="117">
        <v>0</v>
      </c>
      <c r="CJ247" s="348">
        <f t="shared" si="200"/>
        <v>0</v>
      </c>
      <c r="CK247" s="123">
        <v>7.82</v>
      </c>
      <c r="CL247" s="117">
        <v>27.3</v>
      </c>
      <c r="CM247" s="109">
        <v>3</v>
      </c>
      <c r="CN247" s="109">
        <v>1</v>
      </c>
      <c r="CO247" s="109">
        <v>16</v>
      </c>
      <c r="CP247" s="131">
        <f t="shared" si="225"/>
        <v>23.983799999999992</v>
      </c>
      <c r="CQ247" s="1145">
        <f t="shared" si="236"/>
        <v>5.862068965517242E-2</v>
      </c>
      <c r="CR247" s="1372">
        <f t="shared" si="221"/>
        <v>3378</v>
      </c>
      <c r="CS247" s="353">
        <f t="shared" si="201"/>
        <v>5.9964476021314388</v>
      </c>
      <c r="CT247" s="135">
        <v>28</v>
      </c>
      <c r="CU247" s="1353">
        <v>132.38</v>
      </c>
      <c r="CV247" s="340">
        <f t="shared" si="234"/>
        <v>0.35</v>
      </c>
      <c r="CW247" s="135">
        <v>200</v>
      </c>
      <c r="CX247" s="348">
        <f t="shared" si="235"/>
        <v>7.1428571428571432</v>
      </c>
      <c r="CY247" s="334">
        <f t="shared" si="248"/>
        <v>151.9076376554174</v>
      </c>
      <c r="CZ247" s="123">
        <v>8.01</v>
      </c>
      <c r="DA247" s="117">
        <v>14.7</v>
      </c>
      <c r="DB247" s="340">
        <f t="shared" si="207"/>
        <v>0.46153846153846156</v>
      </c>
      <c r="DC247" s="109"/>
      <c r="DD247" s="610">
        <f t="shared" si="208"/>
        <v>3.7912458234855091</v>
      </c>
      <c r="DE247" s="353">
        <f t="shared" si="202"/>
        <v>8.8809946714031973</v>
      </c>
      <c r="DF247" s="842">
        <v>8.27</v>
      </c>
      <c r="DG247" s="117">
        <v>10.9</v>
      </c>
      <c r="DH247" s="838">
        <f t="shared" si="215"/>
        <v>32.700000000000003</v>
      </c>
      <c r="DI247" s="338">
        <f t="shared" si="216"/>
        <v>0.25850340136054417</v>
      </c>
      <c r="DJ247" s="1158">
        <f t="shared" si="211"/>
        <v>0.60073260073260071</v>
      </c>
      <c r="DK247" s="1342">
        <f t="shared" si="212"/>
        <v>3.0875536108824679</v>
      </c>
      <c r="DL247" s="1292">
        <f t="shared" si="222"/>
        <v>0.49919999999999998</v>
      </c>
      <c r="DM247" s="1355">
        <v>50</v>
      </c>
      <c r="DN247" s="1350">
        <f t="shared" si="249"/>
        <v>47.02664298401421</v>
      </c>
      <c r="DO247" s="117">
        <v>11.7</v>
      </c>
      <c r="DP247" s="1150">
        <f t="shared" si="250"/>
        <v>-7.339449541284393E-2</v>
      </c>
      <c r="DQ247" s="133"/>
      <c r="DR247" s="134"/>
      <c r="DS247" s="770"/>
      <c r="DT247" s="137">
        <v>4896</v>
      </c>
      <c r="DU247" s="343">
        <v>7.73</v>
      </c>
      <c r="DV247" s="123">
        <v>8.3000000000000007</v>
      </c>
      <c r="DW247" s="127">
        <v>3820</v>
      </c>
      <c r="DX247" s="117">
        <v>11.7</v>
      </c>
      <c r="DY247" s="135">
        <v>27</v>
      </c>
      <c r="DZ247" s="671">
        <v>23</v>
      </c>
      <c r="EA247" s="632">
        <v>1</v>
      </c>
      <c r="EB247" s="665">
        <v>0.05</v>
      </c>
      <c r="EC247" s="1483">
        <v>2.9</v>
      </c>
      <c r="ED247" s="141">
        <v>5</v>
      </c>
      <c r="EE247" s="667">
        <v>6.1</v>
      </c>
      <c r="EF247" s="139">
        <v>0.02</v>
      </c>
      <c r="EG247" s="665">
        <v>0.01</v>
      </c>
      <c r="EH247" s="194">
        <v>1</v>
      </c>
      <c r="EI247" s="1118"/>
      <c r="EJ247" s="1118"/>
      <c r="EK247" s="142">
        <v>2</v>
      </c>
      <c r="EL247" s="353">
        <f t="shared" ref="EL247:EL310" si="251">AJ247+BV247+CD247+CS247/24+DE247/24+DL247/24+DQ247/24</f>
        <v>12.152238721136767</v>
      </c>
      <c r="EM247" s="354">
        <f t="shared" si="213"/>
        <v>0.66949152542372881</v>
      </c>
      <c r="EN247" s="354">
        <f t="shared" si="247"/>
        <v>0.81118881118881125</v>
      </c>
      <c r="EO247" s="355">
        <f t="shared" si="237"/>
        <v>0.88888888888888884</v>
      </c>
      <c r="EP247" s="339">
        <f t="shared" si="214"/>
        <v>0.75</v>
      </c>
      <c r="EQ247" s="959"/>
    </row>
    <row r="248" spans="1:147" s="221" customFormat="1" ht="15" customHeight="1" x14ac:dyDescent="0.15">
      <c r="A248" s="105">
        <v>44072</v>
      </c>
      <c r="B248" s="335">
        <f>企业!B555</f>
        <v>4482</v>
      </c>
      <c r="C248" s="868">
        <v>8.01</v>
      </c>
      <c r="D248" s="652">
        <v>112</v>
      </c>
      <c r="E248" s="353">
        <v>8.9</v>
      </c>
      <c r="F248" s="928">
        <v>17</v>
      </c>
      <c r="G248" s="653"/>
      <c r="H248" s="192"/>
      <c r="I248" s="111"/>
      <c r="J248" s="144"/>
      <c r="K248" s="625"/>
      <c r="L248" s="328"/>
      <c r="M248" s="831"/>
      <c r="N248" s="826"/>
      <c r="O248" s="191"/>
      <c r="P248" s="392"/>
      <c r="Q248" s="191"/>
      <c r="R248" s="683">
        <v>4</v>
      </c>
      <c r="S248" s="339">
        <f t="shared" si="245"/>
        <v>0.61538461538461542</v>
      </c>
      <c r="T248" s="335">
        <v>4482</v>
      </c>
      <c r="U248" s="111">
        <v>8.17</v>
      </c>
      <c r="V248" s="112">
        <v>4290</v>
      </c>
      <c r="W248" s="115">
        <v>42.7</v>
      </c>
      <c r="X248" s="109">
        <v>163</v>
      </c>
      <c r="Y248" s="809">
        <v>14.2</v>
      </c>
      <c r="Z248" s="1238"/>
      <c r="AA248" s="116">
        <v>24.2</v>
      </c>
      <c r="AB248" s="117">
        <v>0.5</v>
      </c>
      <c r="AC248" s="109">
        <v>21</v>
      </c>
      <c r="AD248" s="118"/>
      <c r="AE248" s="191">
        <v>64</v>
      </c>
      <c r="AF248" s="801">
        <v>3.92</v>
      </c>
      <c r="AG248" s="344">
        <f t="shared" ref="AG248:AG311" si="252">AF248/6.5</f>
        <v>0.60307692307692307</v>
      </c>
      <c r="AH248" s="344">
        <f t="shared" si="238"/>
        <v>0.29880000000000001</v>
      </c>
      <c r="AI248" s="741">
        <f t="shared" si="239"/>
        <v>9.7408800000000004E-2</v>
      </c>
      <c r="AJ248" s="1140"/>
      <c r="AK248" s="138"/>
      <c r="AL248" s="122"/>
      <c r="AM248" s="122"/>
      <c r="AN248" s="219"/>
      <c r="AO248" s="353">
        <f t="shared" si="228"/>
        <v>3.1932173136992414</v>
      </c>
      <c r="AP248" s="138">
        <v>8.0399999999999991</v>
      </c>
      <c r="AQ248" s="121">
        <v>18.5</v>
      </c>
      <c r="AR248" s="353">
        <f t="shared" si="240"/>
        <v>0.83668005354752339</v>
      </c>
      <c r="AS248" s="776"/>
      <c r="AT248" s="353">
        <f t="shared" si="241"/>
        <v>1.6733601070950468</v>
      </c>
      <c r="AU248" s="117">
        <v>33.5</v>
      </c>
      <c r="AV248" s="111">
        <v>7.67</v>
      </c>
      <c r="AW248" s="118"/>
      <c r="AX248" s="118"/>
      <c r="AY248" s="340"/>
      <c r="AZ248" s="124">
        <v>0.21</v>
      </c>
      <c r="BA248" s="608"/>
      <c r="BB248" s="360">
        <f t="shared" si="242"/>
        <v>0.6275100401606426</v>
      </c>
      <c r="BC248" s="1516"/>
      <c r="BD248" s="1529">
        <v>1349</v>
      </c>
      <c r="BE248" s="1530">
        <f t="shared" si="232"/>
        <v>160.42324854975456</v>
      </c>
      <c r="BF248" s="1538">
        <f t="shared" si="223"/>
        <v>6.6290598574278743</v>
      </c>
      <c r="BG248" s="1528"/>
      <c r="BH248" s="1168">
        <f t="shared" si="243"/>
        <v>1.0458500669344042</v>
      </c>
      <c r="BI248" s="353">
        <f t="shared" si="244"/>
        <v>0.70615796519410978</v>
      </c>
      <c r="BJ248" s="123">
        <v>7.92</v>
      </c>
      <c r="BK248" s="118">
        <v>4170</v>
      </c>
      <c r="BL248" s="117">
        <v>27.7</v>
      </c>
      <c r="BM248" s="348">
        <f t="shared" si="224"/>
        <v>83.1</v>
      </c>
      <c r="BN248" s="117">
        <v>6.1</v>
      </c>
      <c r="BO248" s="117">
        <v>0.5</v>
      </c>
      <c r="BP248" s="117">
        <v>4.4000000000000004</v>
      </c>
      <c r="BQ248" s="1220"/>
      <c r="BR248" s="131"/>
      <c r="BS248" s="131"/>
      <c r="BT248" s="131">
        <v>5</v>
      </c>
      <c r="BU248" s="132"/>
      <c r="BV248" s="364">
        <f t="shared" si="219"/>
        <v>8.0827755466309679</v>
      </c>
      <c r="BW248" s="343">
        <f t="shared" si="246"/>
        <v>2.0166340022635051E-2</v>
      </c>
      <c r="BX248" s="340">
        <f t="shared" si="227"/>
        <v>2.0166340022635051E-2</v>
      </c>
      <c r="BY248" s="758">
        <f t="shared" si="217"/>
        <v>0.74793388429752072</v>
      </c>
      <c r="BZ248" s="1145">
        <f t="shared" si="205"/>
        <v>0.35128805620608905</v>
      </c>
      <c r="CA248" s="133">
        <v>5040</v>
      </c>
      <c r="CB248" s="191"/>
      <c r="CC248" s="193"/>
      <c r="CD248" s="353">
        <f t="shared" si="199"/>
        <v>0.59326193663543059</v>
      </c>
      <c r="CE248" s="108"/>
      <c r="CF248" s="364"/>
      <c r="CG248" s="134">
        <v>0</v>
      </c>
      <c r="CH248" s="346">
        <f t="shared" si="220"/>
        <v>0</v>
      </c>
      <c r="CI248" s="117">
        <v>0</v>
      </c>
      <c r="CJ248" s="348">
        <f t="shared" si="200"/>
        <v>0</v>
      </c>
      <c r="CK248" s="123">
        <v>7.742</v>
      </c>
      <c r="CL248" s="117">
        <v>25.7</v>
      </c>
      <c r="CM248" s="109">
        <v>3</v>
      </c>
      <c r="CN248" s="109">
        <v>1.5</v>
      </c>
      <c r="CO248" s="109">
        <v>16</v>
      </c>
      <c r="CP248" s="131">
        <f t="shared" si="225"/>
        <v>35.856000000000002</v>
      </c>
      <c r="CQ248" s="1145">
        <f t="shared" si="236"/>
        <v>7.2202166064981976E-2</v>
      </c>
      <c r="CR248" s="1372">
        <f t="shared" si="221"/>
        <v>4482</v>
      </c>
      <c r="CS248" s="353">
        <f t="shared" si="201"/>
        <v>4.5194109772423028</v>
      </c>
      <c r="CT248" s="135">
        <v>28</v>
      </c>
      <c r="CU248" s="1353">
        <v>132.41</v>
      </c>
      <c r="CV248" s="340">
        <f t="shared" si="234"/>
        <v>0.35</v>
      </c>
      <c r="CW248" s="135">
        <v>200</v>
      </c>
      <c r="CX248" s="348">
        <f t="shared" si="235"/>
        <v>7.1428571428571432</v>
      </c>
      <c r="CY248" s="334">
        <f t="shared" si="248"/>
        <v>114.48192771084338</v>
      </c>
      <c r="CZ248" s="123">
        <v>7.82</v>
      </c>
      <c r="DA248" s="117">
        <v>13</v>
      </c>
      <c r="DB248" s="340">
        <f t="shared" si="207"/>
        <v>0.49416342412451358</v>
      </c>
      <c r="DC248" s="109"/>
      <c r="DD248" s="610">
        <f t="shared" si="208"/>
        <v>2.8346934014471197</v>
      </c>
      <c r="DE248" s="353">
        <f t="shared" si="202"/>
        <v>6.6934404283801872</v>
      </c>
      <c r="DF248" s="842">
        <v>8.18</v>
      </c>
      <c r="DG248" s="117">
        <v>8.9</v>
      </c>
      <c r="DH248" s="838">
        <f t="shared" si="215"/>
        <v>26.700000000000003</v>
      </c>
      <c r="DI248" s="338">
        <f t="shared" si="216"/>
        <v>0.31538461538461537</v>
      </c>
      <c r="DJ248" s="1158">
        <f t="shared" si="211"/>
        <v>0.65369649805447461</v>
      </c>
      <c r="DK248" s="1342">
        <f t="shared" si="212"/>
        <v>2.2714668196595915</v>
      </c>
      <c r="DL248" s="1292">
        <f t="shared" si="222"/>
        <v>0.49919999999999998</v>
      </c>
      <c r="DM248" s="1355">
        <v>50</v>
      </c>
      <c r="DN248" s="1350">
        <f t="shared" si="249"/>
        <v>35.451137884872821</v>
      </c>
      <c r="DO248" s="117">
        <v>8.3000000000000007</v>
      </c>
      <c r="DP248" s="1150">
        <f t="shared" si="250"/>
        <v>6.7415730337078608E-2</v>
      </c>
      <c r="DQ248" s="133"/>
      <c r="DR248" s="134"/>
      <c r="DS248" s="770"/>
      <c r="DT248" s="137">
        <v>4163</v>
      </c>
      <c r="DU248" s="343">
        <v>7.69</v>
      </c>
      <c r="DV248" s="123">
        <v>8.44</v>
      </c>
      <c r="DW248" s="127">
        <v>3720</v>
      </c>
      <c r="DX248" s="117">
        <v>8.3000000000000007</v>
      </c>
      <c r="DY248" s="135">
        <v>27</v>
      </c>
      <c r="DZ248" s="671">
        <v>20</v>
      </c>
      <c r="EA248" s="632">
        <v>0.2</v>
      </c>
      <c r="EB248" s="665">
        <v>0.03</v>
      </c>
      <c r="EC248" s="1483"/>
      <c r="ED248" s="141">
        <v>4.9000000000000004</v>
      </c>
      <c r="EE248" s="667">
        <v>5.7</v>
      </c>
      <c r="EF248" s="139">
        <v>0.04</v>
      </c>
      <c r="EG248" s="665">
        <v>0.01</v>
      </c>
      <c r="EH248" s="194">
        <v>1</v>
      </c>
      <c r="EI248" s="1118"/>
      <c r="EJ248" s="1118"/>
      <c r="EK248" s="142">
        <v>2</v>
      </c>
      <c r="EL248" s="353">
        <f t="shared" si="251"/>
        <v>9.1640396251673337</v>
      </c>
      <c r="EM248" s="354">
        <f t="shared" si="213"/>
        <v>0.80562060889929743</v>
      </c>
      <c r="EN248" s="354">
        <f t="shared" si="247"/>
        <v>0.83435582822085896</v>
      </c>
      <c r="EO248" s="355">
        <f t="shared" si="237"/>
        <v>0.9859154929577465</v>
      </c>
      <c r="EP248" s="339">
        <f t="shared" si="214"/>
        <v>0.7975206611570248</v>
      </c>
      <c r="EQ248" s="959"/>
    </row>
    <row r="249" spans="1:147" s="229" customFormat="1" ht="15" customHeight="1" x14ac:dyDescent="0.15">
      <c r="A249" s="146">
        <v>44073</v>
      </c>
      <c r="B249" s="147">
        <f>企业!B556</f>
        <v>4423</v>
      </c>
      <c r="C249" s="869">
        <v>8.1300000000000008</v>
      </c>
      <c r="D249" s="149">
        <v>125</v>
      </c>
      <c r="E249" s="150">
        <v>7.04</v>
      </c>
      <c r="F249" s="929">
        <v>23</v>
      </c>
      <c r="G249" s="651"/>
      <c r="H249" s="222"/>
      <c r="I249" s="153"/>
      <c r="J249" s="154"/>
      <c r="K249" s="626"/>
      <c r="L249" s="223"/>
      <c r="M249" s="832"/>
      <c r="N249" s="827"/>
      <c r="O249" s="224"/>
      <c r="P249" s="393"/>
      <c r="Q249" s="224"/>
      <c r="R249" s="684">
        <v>3.97</v>
      </c>
      <c r="S249" s="169">
        <f t="shared" si="245"/>
        <v>0.61076923076923084</v>
      </c>
      <c r="T249" s="147">
        <v>4423</v>
      </c>
      <c r="U249" s="153">
        <v>8.3000000000000007</v>
      </c>
      <c r="V249" s="158">
        <v>4870</v>
      </c>
      <c r="W249" s="159">
        <v>43.3</v>
      </c>
      <c r="X249" s="151">
        <v>143</v>
      </c>
      <c r="Y249" s="811">
        <v>7.9</v>
      </c>
      <c r="Z249" s="1239"/>
      <c r="AA249" s="160">
        <v>20.2</v>
      </c>
      <c r="AB249" s="161">
        <v>0.3</v>
      </c>
      <c r="AC249" s="151">
        <v>27</v>
      </c>
      <c r="AD249" s="162"/>
      <c r="AE249" s="224">
        <v>64</v>
      </c>
      <c r="AF249" s="802">
        <v>4.04</v>
      </c>
      <c r="AG249" s="327">
        <f t="shared" si="252"/>
        <v>0.6215384615384616</v>
      </c>
      <c r="AH249" s="327">
        <f t="shared" si="238"/>
        <v>0.29486666666666667</v>
      </c>
      <c r="AI249" s="660">
        <f t="shared" si="239"/>
        <v>8.4331866666666672E-2</v>
      </c>
      <c r="AJ249" s="1141"/>
      <c r="AK249" s="148"/>
      <c r="AL249" s="167"/>
      <c r="AM249" s="167"/>
      <c r="AN249" s="225"/>
      <c r="AO249" s="150">
        <f t="shared" si="228"/>
        <v>3.2358127967442911</v>
      </c>
      <c r="AP249" s="148">
        <v>8.17</v>
      </c>
      <c r="AQ249" s="166"/>
      <c r="AR249" s="150">
        <f t="shared" si="240"/>
        <v>0.8478408320144698</v>
      </c>
      <c r="AS249" s="778"/>
      <c r="AT249" s="150">
        <f t="shared" si="241"/>
        <v>1.6956816640289396</v>
      </c>
      <c r="AU249" s="161">
        <v>33.299999999999997</v>
      </c>
      <c r="AV249" s="153">
        <v>7.87</v>
      </c>
      <c r="AW249" s="162"/>
      <c r="AX249" s="162"/>
      <c r="AY249" s="170"/>
      <c r="AZ249" s="170">
        <v>0.21</v>
      </c>
      <c r="BA249" s="175"/>
      <c r="BB249" s="172">
        <f t="shared" si="242"/>
        <v>0.63588062401085232</v>
      </c>
      <c r="BC249" s="1517"/>
      <c r="BD249" s="827">
        <v>1403</v>
      </c>
      <c r="BE249" s="1530">
        <f t="shared" si="232"/>
        <v>169.07054035722359</v>
      </c>
      <c r="BF249" s="1538">
        <f t="shared" si="223"/>
        <v>8.3698287305556232</v>
      </c>
      <c r="BG249" s="1337"/>
      <c r="BH249" s="1169">
        <f t="shared" si="243"/>
        <v>1.0598010400180873</v>
      </c>
      <c r="BI249" s="150">
        <f t="shared" si="244"/>
        <v>0.71557766222021257</v>
      </c>
      <c r="BJ249" s="168">
        <v>7.92</v>
      </c>
      <c r="BK249" s="162">
        <v>4200</v>
      </c>
      <c r="BL249" s="161">
        <v>26.6</v>
      </c>
      <c r="BM249" s="161">
        <f t="shared" si="224"/>
        <v>79.800000000000011</v>
      </c>
      <c r="BN249" s="161">
        <v>5.9</v>
      </c>
      <c r="BO249" s="161">
        <v>0.3</v>
      </c>
      <c r="BP249" s="161"/>
      <c r="BQ249" s="1221"/>
      <c r="BR249" s="174"/>
      <c r="BS249" s="174"/>
      <c r="BT249" s="174">
        <v>5</v>
      </c>
      <c r="BU249" s="175"/>
      <c r="BV249" s="248">
        <f t="shared" si="219"/>
        <v>8.1905946190368528</v>
      </c>
      <c r="BW249" s="168">
        <f t="shared" si="246"/>
        <v>1.7459049879923812E-2</v>
      </c>
      <c r="BX249" s="170">
        <f t="shared" si="227"/>
        <v>1.7459049879923812E-2</v>
      </c>
      <c r="BY249" s="1129">
        <f t="shared" si="217"/>
        <v>0.70792079207920788</v>
      </c>
      <c r="BZ249" s="1146">
        <f t="shared" si="205"/>
        <v>0.38568129330254031</v>
      </c>
      <c r="CA249" s="177">
        <v>5040</v>
      </c>
      <c r="CB249" s="224"/>
      <c r="CC249" s="226"/>
      <c r="CD249" s="150">
        <f t="shared" si="199"/>
        <v>0.6011756726203934</v>
      </c>
      <c r="CE249" s="150"/>
      <c r="CF249" s="248"/>
      <c r="CG249" s="178">
        <v>0</v>
      </c>
      <c r="CH249" s="390">
        <f t="shared" si="220"/>
        <v>0</v>
      </c>
      <c r="CI249" s="161">
        <v>0</v>
      </c>
      <c r="CJ249" s="161">
        <f t="shared" si="200"/>
        <v>0</v>
      </c>
      <c r="CK249" s="168">
        <v>7.37</v>
      </c>
      <c r="CL249" s="161">
        <v>26.7</v>
      </c>
      <c r="CM249" s="151">
        <v>3</v>
      </c>
      <c r="CN249" s="151">
        <v>2</v>
      </c>
      <c r="CO249" s="151">
        <v>16</v>
      </c>
      <c r="CP249" s="131">
        <f t="shared" si="225"/>
        <v>7.5191000000000283</v>
      </c>
      <c r="CQ249" s="1146">
        <f t="shared" si="236"/>
        <v>-3.759398496240518E-3</v>
      </c>
      <c r="CR249" s="1372">
        <f t="shared" si="221"/>
        <v>4423</v>
      </c>
      <c r="CS249" s="150">
        <f t="shared" si="201"/>
        <v>4.5796970382093605</v>
      </c>
      <c r="CT249" s="180">
        <v>26</v>
      </c>
      <c r="CU249" s="1356">
        <v>126.45</v>
      </c>
      <c r="CV249" s="170">
        <f t="shared" si="234"/>
        <v>0.32500000000000001</v>
      </c>
      <c r="CW249" s="180">
        <v>180</v>
      </c>
      <c r="CX249" s="161">
        <f t="shared" si="235"/>
        <v>6.9230769230769234</v>
      </c>
      <c r="CY249" s="151">
        <f t="shared" si="248"/>
        <v>106.7736830205743</v>
      </c>
      <c r="CZ249" s="168">
        <v>7.79</v>
      </c>
      <c r="DA249" s="161">
        <v>15.7</v>
      </c>
      <c r="DB249" s="170">
        <f t="shared" si="207"/>
        <v>0.41198501872659177</v>
      </c>
      <c r="DC249" s="151"/>
      <c r="DD249" s="181">
        <f t="shared" si="208"/>
        <v>3.0524208982439762</v>
      </c>
      <c r="DE249" s="150">
        <f t="shared" si="202"/>
        <v>6.7827266561157584</v>
      </c>
      <c r="DF249" s="843">
        <v>8.2200000000000006</v>
      </c>
      <c r="DG249" s="161">
        <v>12.5</v>
      </c>
      <c r="DH249" s="838">
        <f t="shared" si="215"/>
        <v>37.5</v>
      </c>
      <c r="DI249" s="338">
        <f t="shared" si="216"/>
        <v>0.20382165605095537</v>
      </c>
      <c r="DJ249" s="1157">
        <f t="shared" si="211"/>
        <v>0.53183520599250933</v>
      </c>
      <c r="DK249" s="1343">
        <f t="shared" si="212"/>
        <v>2.5064244840510397</v>
      </c>
      <c r="DL249" s="1293">
        <f t="shared" si="222"/>
        <v>0.49919999999999998</v>
      </c>
      <c r="DM249" s="1354">
        <v>50</v>
      </c>
      <c r="DN249" s="178">
        <f t="shared" si="249"/>
        <v>34.307031426633507</v>
      </c>
      <c r="DO249" s="161">
        <v>10.6</v>
      </c>
      <c r="DP249" s="187">
        <f t="shared" si="250"/>
        <v>0.15200000000000002</v>
      </c>
      <c r="DQ249" s="177"/>
      <c r="DR249" s="178"/>
      <c r="DS249" s="756"/>
      <c r="DT249" s="157">
        <v>4903</v>
      </c>
      <c r="DU249" s="168">
        <v>7.68</v>
      </c>
      <c r="DV249" s="168">
        <v>8.27</v>
      </c>
      <c r="DW249" s="173">
        <v>4100</v>
      </c>
      <c r="DX249" s="161">
        <v>10.6</v>
      </c>
      <c r="DY249" s="180">
        <v>26</v>
      </c>
      <c r="DZ249" s="698">
        <v>24</v>
      </c>
      <c r="EA249" s="633">
        <v>0.3</v>
      </c>
      <c r="EB249" s="182">
        <v>0.12</v>
      </c>
      <c r="EC249" s="1484"/>
      <c r="ED249" s="184">
        <v>5.2</v>
      </c>
      <c r="EE249" s="184">
        <v>5.5</v>
      </c>
      <c r="EF249" s="182">
        <v>0.02</v>
      </c>
      <c r="EG249" s="182">
        <v>0.03</v>
      </c>
      <c r="EH249" s="228">
        <v>1</v>
      </c>
      <c r="EI249" s="1119"/>
      <c r="EJ249" s="1119"/>
      <c r="EK249" s="185">
        <v>2</v>
      </c>
      <c r="EL249" s="150">
        <f t="shared" si="251"/>
        <v>9.2860046122541249</v>
      </c>
      <c r="EM249" s="186">
        <f t="shared" si="213"/>
        <v>0.75519630484988454</v>
      </c>
      <c r="EN249" s="186">
        <f t="shared" si="247"/>
        <v>0.81818181818181812</v>
      </c>
      <c r="EO249" s="187">
        <f t="shared" si="237"/>
        <v>0.96202531645569622</v>
      </c>
      <c r="EP249" s="169">
        <f t="shared" si="214"/>
        <v>0.74257425742574257</v>
      </c>
      <c r="EQ249" s="292"/>
    </row>
    <row r="250" spans="1:147" s="221" customFormat="1" ht="15" customHeight="1" x14ac:dyDescent="0.15">
      <c r="A250" s="105">
        <v>44074</v>
      </c>
      <c r="B250" s="335">
        <f>企业!B557</f>
        <v>3379</v>
      </c>
      <c r="C250" s="868">
        <v>8.18</v>
      </c>
      <c r="D250" s="652">
        <v>102</v>
      </c>
      <c r="E250" s="353">
        <v>7.5</v>
      </c>
      <c r="F250" s="928">
        <v>26</v>
      </c>
      <c r="G250" s="653"/>
      <c r="H250" s="192"/>
      <c r="I250" s="111"/>
      <c r="J250" s="144"/>
      <c r="K250" s="625"/>
      <c r="L250" s="328"/>
      <c r="M250" s="831"/>
      <c r="N250" s="826"/>
      <c r="O250" s="191"/>
      <c r="P250" s="392"/>
      <c r="Q250" s="191"/>
      <c r="R250" s="683">
        <v>3.93</v>
      </c>
      <c r="S250" s="339">
        <f t="shared" si="245"/>
        <v>0.60461538461538467</v>
      </c>
      <c r="T250" s="335">
        <v>3379</v>
      </c>
      <c r="U250" s="111">
        <v>8.19</v>
      </c>
      <c r="V250" s="112">
        <v>4940</v>
      </c>
      <c r="W250" s="115">
        <v>38.1</v>
      </c>
      <c r="X250" s="109">
        <v>148</v>
      </c>
      <c r="Y250" s="809">
        <v>2.8</v>
      </c>
      <c r="Z250" s="1238"/>
      <c r="AA250" s="116">
        <v>19.899999999999999</v>
      </c>
      <c r="AB250" s="117">
        <v>0.6</v>
      </c>
      <c r="AC250" s="109">
        <v>28</v>
      </c>
      <c r="AD250" s="118"/>
      <c r="AE250" s="191">
        <v>64</v>
      </c>
      <c r="AF250" s="801">
        <v>4.18</v>
      </c>
      <c r="AG250" s="344">
        <f t="shared" si="252"/>
        <v>0.64307692307692299</v>
      </c>
      <c r="AH250" s="344">
        <f t="shared" si="238"/>
        <v>0.22526666666666667</v>
      </c>
      <c r="AI250" s="741">
        <f t="shared" si="239"/>
        <v>6.6678933333333329E-2</v>
      </c>
      <c r="AJ250" s="1140"/>
      <c r="AK250" s="138"/>
      <c r="AL250" s="122"/>
      <c r="AM250" s="122"/>
      <c r="AN250" s="219"/>
      <c r="AO250" s="353">
        <f t="shared" si="228"/>
        <v>4.2355726546315475</v>
      </c>
      <c r="AP250" s="138">
        <v>8.1999999999999993</v>
      </c>
      <c r="AQ250" s="121"/>
      <c r="AR250" s="353">
        <f t="shared" si="240"/>
        <v>1.1097957975732464</v>
      </c>
      <c r="AS250" s="776"/>
      <c r="AT250" s="353">
        <f t="shared" si="241"/>
        <v>2.2195915951464928</v>
      </c>
      <c r="AU250" s="117">
        <v>33.299999999999997</v>
      </c>
      <c r="AV250" s="111">
        <v>7.75</v>
      </c>
      <c r="AW250" s="118"/>
      <c r="AX250" s="118"/>
      <c r="AY250" s="340"/>
      <c r="AZ250" s="124">
        <v>0.19</v>
      </c>
      <c r="BA250" s="608"/>
      <c r="BB250" s="360">
        <f t="shared" si="242"/>
        <v>0.83234684817993487</v>
      </c>
      <c r="BC250" s="1516"/>
      <c r="BD250" s="1529">
        <v>1309</v>
      </c>
      <c r="BE250" s="1530">
        <f t="shared" si="232"/>
        <v>206.48031962118969</v>
      </c>
      <c r="BF250" s="1538">
        <f t="shared" si="223"/>
        <v>10.375895458351241</v>
      </c>
      <c r="BG250" s="1528"/>
      <c r="BH250" s="1168">
        <f t="shared" si="243"/>
        <v>1.3872447469665581</v>
      </c>
      <c r="BI250" s="353">
        <f t="shared" si="244"/>
        <v>0.9366676531518201</v>
      </c>
      <c r="BJ250" s="123">
        <v>8.02</v>
      </c>
      <c r="BK250" s="118">
        <v>4190</v>
      </c>
      <c r="BL250" s="117">
        <v>27.2</v>
      </c>
      <c r="BM250" s="348">
        <f t="shared" si="224"/>
        <v>81.599999999999994</v>
      </c>
      <c r="BN250" s="117">
        <v>5.8</v>
      </c>
      <c r="BO250" s="117"/>
      <c r="BP250" s="117"/>
      <c r="BQ250" s="1220"/>
      <c r="BR250" s="131"/>
      <c r="BS250" s="131"/>
      <c r="BT250" s="131">
        <v>10</v>
      </c>
      <c r="BU250" s="132"/>
      <c r="BV250" s="364">
        <f t="shared" si="219"/>
        <v>10.7212192956496</v>
      </c>
      <c r="BW250" s="343">
        <f t="shared" si="246"/>
        <v>1.3804400033124465E-2</v>
      </c>
      <c r="BX250" s="340">
        <f t="shared" si="227"/>
        <v>1.3804400033124465E-2</v>
      </c>
      <c r="BY250" s="340">
        <f t="shared" si="217"/>
        <v>0.70854271356783927</v>
      </c>
      <c r="BZ250" s="1145">
        <f t="shared" si="205"/>
        <v>0.28608923884514437</v>
      </c>
      <c r="CA250" s="133">
        <v>5040</v>
      </c>
      <c r="CB250" s="191"/>
      <c r="CC250" s="193"/>
      <c r="CD250" s="353">
        <f t="shared" si="199"/>
        <v>0.78691920686593664</v>
      </c>
      <c r="CE250" s="108"/>
      <c r="CF250" s="364"/>
      <c r="CG250" s="134">
        <v>0</v>
      </c>
      <c r="CH250" s="346">
        <f t="shared" si="220"/>
        <v>0</v>
      </c>
      <c r="CI250" s="117">
        <v>0</v>
      </c>
      <c r="CJ250" s="348">
        <f t="shared" si="200"/>
        <v>0</v>
      </c>
      <c r="CK250" s="123">
        <v>7.7</v>
      </c>
      <c r="CL250" s="117">
        <v>26.2</v>
      </c>
      <c r="CM250" s="109">
        <v>10</v>
      </c>
      <c r="CN250" s="109"/>
      <c r="CO250" s="109"/>
      <c r="CP250" s="131">
        <f t="shared" si="225"/>
        <v>10.137</v>
      </c>
      <c r="CQ250" s="1145">
        <f t="shared" si="236"/>
        <v>3.6764705882352922E-2</v>
      </c>
      <c r="CR250" s="1372">
        <f t="shared" si="221"/>
        <v>3379</v>
      </c>
      <c r="CS250" s="353">
        <f t="shared" si="201"/>
        <v>5.9946729801716483</v>
      </c>
      <c r="CT250" s="135">
        <v>26</v>
      </c>
      <c r="CU250" s="1353">
        <v>130.44</v>
      </c>
      <c r="CV250" s="340">
        <f t="shared" si="234"/>
        <v>0.32500000000000001</v>
      </c>
      <c r="CW250" s="135">
        <v>180</v>
      </c>
      <c r="CX250" s="348">
        <f t="shared" si="235"/>
        <v>6.9230769230769234</v>
      </c>
      <c r="CY250" s="334">
        <f t="shared" si="248"/>
        <v>138.34625628884285</v>
      </c>
      <c r="CZ250" s="123">
        <v>7.83</v>
      </c>
      <c r="DA250" s="117">
        <v>16.100000000000001</v>
      </c>
      <c r="DB250" s="340">
        <f t="shared" si="207"/>
        <v>0.38549618320610679</v>
      </c>
      <c r="DC250" s="109"/>
      <c r="DD250" s="610">
        <f t="shared" si="208"/>
        <v>4.3074368356947152</v>
      </c>
      <c r="DE250" s="353">
        <f t="shared" si="202"/>
        <v>8.8783663805859714</v>
      </c>
      <c r="DF250" s="842">
        <v>8.24</v>
      </c>
      <c r="DG250" s="117">
        <v>13</v>
      </c>
      <c r="DH250" s="838">
        <f t="shared" si="215"/>
        <v>39</v>
      </c>
      <c r="DI250" s="338">
        <f t="shared" si="216"/>
        <v>0.19254658385093171</v>
      </c>
      <c r="DJ250" s="1158">
        <f t="shared" si="211"/>
        <v>0.50381679389312972</v>
      </c>
      <c r="DK250" s="1342">
        <f t="shared" si="212"/>
        <v>3.4935923305263348</v>
      </c>
      <c r="DL250" s="1292">
        <f t="shared" si="222"/>
        <v>0.49919999999999998</v>
      </c>
      <c r="DM250" s="1355">
        <v>50</v>
      </c>
      <c r="DN250" s="1350">
        <f t="shared" si="249"/>
        <v>46.323764427345374</v>
      </c>
      <c r="DO250" s="117">
        <v>12.3</v>
      </c>
      <c r="DP250" s="1150">
        <f t="shared" si="250"/>
        <v>5.3846153846153794E-2</v>
      </c>
      <c r="DQ250" s="133"/>
      <c r="DR250" s="134"/>
      <c r="DS250" s="770"/>
      <c r="DT250" s="137">
        <v>5302</v>
      </c>
      <c r="DU250" s="343">
        <v>7.69</v>
      </c>
      <c r="DV250" s="123">
        <v>8.2899999999999991</v>
      </c>
      <c r="DW250" s="127">
        <v>3970</v>
      </c>
      <c r="DX250" s="117">
        <v>12.3</v>
      </c>
      <c r="DY250" s="135">
        <v>31</v>
      </c>
      <c r="DZ250" s="671">
        <v>27</v>
      </c>
      <c r="EA250" s="632">
        <v>0.3</v>
      </c>
      <c r="EB250" s="665">
        <v>0.03</v>
      </c>
      <c r="EC250" s="1483"/>
      <c r="ED250" s="141">
        <v>5.2</v>
      </c>
      <c r="EE250" s="667">
        <v>6</v>
      </c>
      <c r="EF250" s="139">
        <v>0.09</v>
      </c>
      <c r="EG250" s="665">
        <v>0.02</v>
      </c>
      <c r="EH250" s="194">
        <v>1</v>
      </c>
      <c r="EI250" s="1118"/>
      <c r="EJ250" s="1118"/>
      <c r="EK250" s="142">
        <v>2</v>
      </c>
      <c r="EL250" s="353">
        <f t="shared" si="251"/>
        <v>12.148648475880439</v>
      </c>
      <c r="EM250" s="354">
        <f t="shared" si="213"/>
        <v>0.67716535433070868</v>
      </c>
      <c r="EN250" s="354">
        <f t="shared" si="247"/>
        <v>0.79054054054054057</v>
      </c>
      <c r="EO250" s="355">
        <f t="shared" si="237"/>
        <v>0.89285714285714279</v>
      </c>
      <c r="EP250" s="339">
        <f t="shared" si="214"/>
        <v>0.7386934673366834</v>
      </c>
      <c r="EQ250" s="959"/>
    </row>
    <row r="251" spans="1:147" s="221" customFormat="1" ht="15" customHeight="1" x14ac:dyDescent="0.15">
      <c r="A251" s="105">
        <v>44075</v>
      </c>
      <c r="B251" s="335">
        <f>企业!B558</f>
        <v>4728</v>
      </c>
      <c r="C251" s="868">
        <v>7.99</v>
      </c>
      <c r="D251" s="652">
        <v>113</v>
      </c>
      <c r="E251" s="353">
        <v>6.7</v>
      </c>
      <c r="F251" s="928">
        <v>17</v>
      </c>
      <c r="G251" s="653"/>
      <c r="H251" s="192"/>
      <c r="I251" s="111"/>
      <c r="J251" s="144"/>
      <c r="K251" s="625"/>
      <c r="L251" s="328"/>
      <c r="M251" s="831"/>
      <c r="N251" s="826"/>
      <c r="O251" s="191"/>
      <c r="P251" s="392"/>
      <c r="Q251" s="191"/>
      <c r="R251" s="683">
        <v>3.91</v>
      </c>
      <c r="S251" s="339">
        <f t="shared" si="245"/>
        <v>0.60153846153846158</v>
      </c>
      <c r="T251" s="335">
        <v>4728</v>
      </c>
      <c r="U251" s="111">
        <v>8.1199999999999992</v>
      </c>
      <c r="V251" s="112">
        <v>4160</v>
      </c>
      <c r="W251" s="115">
        <v>32.6</v>
      </c>
      <c r="X251" s="109">
        <v>115</v>
      </c>
      <c r="Y251" s="809">
        <v>10.4</v>
      </c>
      <c r="Z251" s="1238"/>
      <c r="AA251" s="116">
        <v>17.3</v>
      </c>
      <c r="AB251" s="117">
        <v>0.3</v>
      </c>
      <c r="AC251" s="109">
        <v>25</v>
      </c>
      <c r="AD251" s="118"/>
      <c r="AE251" s="191">
        <v>64</v>
      </c>
      <c r="AF251" s="801">
        <v>3.93</v>
      </c>
      <c r="AG251" s="344">
        <f t="shared" si="252"/>
        <v>0.60461538461538467</v>
      </c>
      <c r="AH251" s="344">
        <f t="shared" si="238"/>
        <v>0.31519999999999998</v>
      </c>
      <c r="AI251" s="741">
        <f t="shared" si="239"/>
        <v>7.2496000000000005E-2</v>
      </c>
      <c r="AJ251" s="1140"/>
      <c r="AK251" s="138"/>
      <c r="AL251" s="122"/>
      <c r="AM251" s="122"/>
      <c r="AN251" s="219"/>
      <c r="AO251" s="353">
        <f t="shared" si="228"/>
        <v>3.027072758037225</v>
      </c>
      <c r="AP251" s="138">
        <v>8.1199999999999992</v>
      </c>
      <c r="AQ251" s="121"/>
      <c r="AR251" s="353">
        <f t="shared" si="240"/>
        <v>0.79314720812182737</v>
      </c>
      <c r="AS251" s="776"/>
      <c r="AT251" s="353">
        <f t="shared" si="241"/>
        <v>1.5862944162436547</v>
      </c>
      <c r="AU251" s="117">
        <v>33.299999999999997</v>
      </c>
      <c r="AV251" s="111">
        <v>7.82</v>
      </c>
      <c r="AW251" s="118"/>
      <c r="AX251" s="118"/>
      <c r="AY251" s="340"/>
      <c r="AZ251" s="124">
        <v>0.22</v>
      </c>
      <c r="BA251" s="608"/>
      <c r="BB251" s="360">
        <f t="shared" si="242"/>
        <v>0.59486040609137059</v>
      </c>
      <c r="BC251" s="1516"/>
      <c r="BD251" s="1529">
        <v>1229</v>
      </c>
      <c r="BE251" s="1530">
        <f t="shared" si="232"/>
        <v>138.54843485617596</v>
      </c>
      <c r="BF251" s="1538">
        <f t="shared" si="223"/>
        <v>8.0085800494899395</v>
      </c>
      <c r="BG251" s="1528"/>
      <c r="BH251" s="1168">
        <f t="shared" si="243"/>
        <v>0.99143401015228427</v>
      </c>
      <c r="BI251" s="353">
        <f t="shared" si="244"/>
        <v>0.66941624365482233</v>
      </c>
      <c r="BJ251" s="123">
        <v>7.91</v>
      </c>
      <c r="BK251" s="118">
        <v>4210</v>
      </c>
      <c r="BL251" s="117">
        <v>27.9</v>
      </c>
      <c r="BM251" s="348">
        <f t="shared" si="224"/>
        <v>83.699999999999989</v>
      </c>
      <c r="BN251" s="117">
        <v>6.3</v>
      </c>
      <c r="BO251" s="117"/>
      <c r="BP251" s="117"/>
      <c r="BQ251" s="1220"/>
      <c r="BR251" s="131"/>
      <c r="BS251" s="131"/>
      <c r="BT251" s="131">
        <v>6</v>
      </c>
      <c r="BU251" s="132"/>
      <c r="BV251" s="364">
        <f t="shared" si="219"/>
        <v>7.6622250423011842</v>
      </c>
      <c r="BW251" s="343">
        <f t="shared" si="246"/>
        <v>1.5008695172109201E-2</v>
      </c>
      <c r="BX251" s="340">
        <f t="shared" si="227"/>
        <v>1.5008695172109201E-2</v>
      </c>
      <c r="BY251" s="758">
        <f t="shared" si="217"/>
        <v>0.63583815028901736</v>
      </c>
      <c r="BZ251" s="1145">
        <f t="shared" si="205"/>
        <v>0.14417177914110435</v>
      </c>
      <c r="CA251" s="133">
        <v>5040</v>
      </c>
      <c r="CB251" s="191"/>
      <c r="CC251" s="193"/>
      <c r="CD251" s="353">
        <f t="shared" ref="CD251:CD314" si="253">2659/T251</f>
        <v>0.56239424703891705</v>
      </c>
      <c r="CE251" s="108"/>
      <c r="CF251" s="364"/>
      <c r="CG251" s="134">
        <v>0</v>
      </c>
      <c r="CH251" s="346">
        <f t="shared" si="220"/>
        <v>0</v>
      </c>
      <c r="CI251" s="117">
        <v>0</v>
      </c>
      <c r="CJ251" s="348">
        <f t="shared" ref="CJ251:CJ314" si="254">1000*CI251/T251</f>
        <v>0</v>
      </c>
      <c r="CK251" s="123">
        <v>7.7</v>
      </c>
      <c r="CL251" s="117">
        <v>26.3</v>
      </c>
      <c r="CM251" s="109">
        <v>8</v>
      </c>
      <c r="CN251" s="109"/>
      <c r="CO251" s="109"/>
      <c r="CP251" s="131">
        <f t="shared" si="225"/>
        <v>13.23839999999997</v>
      </c>
      <c r="CQ251" s="1145">
        <f t="shared" si="236"/>
        <v>5.7347670250895932E-2</v>
      </c>
      <c r="CR251" s="1372">
        <f t="shared" si="221"/>
        <v>4728</v>
      </c>
      <c r="CS251" s="353">
        <f t="shared" ref="CS251:CS314" si="255">24*844/T251</f>
        <v>4.2842639593908629</v>
      </c>
      <c r="CT251" s="135">
        <v>28</v>
      </c>
      <c r="CU251" s="1353">
        <v>130.38999999999999</v>
      </c>
      <c r="CV251" s="340">
        <f t="shared" si="234"/>
        <v>0.35</v>
      </c>
      <c r="CW251" s="135">
        <v>200</v>
      </c>
      <c r="CX251" s="348">
        <f t="shared" si="235"/>
        <v>7.1428571428571432</v>
      </c>
      <c r="CY251" s="334">
        <f t="shared" si="248"/>
        <v>109.03807106598985</v>
      </c>
      <c r="CZ251" s="123">
        <v>8.2899999999999991</v>
      </c>
      <c r="DA251" s="117">
        <v>16.5</v>
      </c>
      <c r="DB251" s="340">
        <f t="shared" si="207"/>
        <v>0.37262357414448671</v>
      </c>
      <c r="DC251" s="109"/>
      <c r="DD251" s="610">
        <f t="shared" si="208"/>
        <v>3.4988471013345475</v>
      </c>
      <c r="DE251" s="353">
        <f t="shared" ref="DE251:DE314" si="256">24*1250/T251</f>
        <v>6.345177664974619</v>
      </c>
      <c r="DF251" s="842">
        <v>8.25</v>
      </c>
      <c r="DG251" s="117">
        <v>12.4</v>
      </c>
      <c r="DH251" s="838">
        <f t="shared" si="215"/>
        <v>37.200000000000003</v>
      </c>
      <c r="DI251" s="338">
        <f t="shared" si="216"/>
        <v>0.24848484848484842</v>
      </c>
      <c r="DJ251" s="1158">
        <f t="shared" si="211"/>
        <v>0.52851711026615966</v>
      </c>
      <c r="DK251" s="1342">
        <f t="shared" si="212"/>
        <v>2.6148218481052723</v>
      </c>
      <c r="DL251" s="1292">
        <f t="shared" si="222"/>
        <v>0.49919999999999998</v>
      </c>
      <c r="DM251" s="1355">
        <v>50</v>
      </c>
      <c r="DN251" s="1350">
        <f t="shared" si="249"/>
        <v>33.093908629441621</v>
      </c>
      <c r="DO251" s="117">
        <v>11.6</v>
      </c>
      <c r="DP251" s="1150">
        <f t="shared" si="250"/>
        <v>6.4516129032258118E-2</v>
      </c>
      <c r="DQ251" s="133"/>
      <c r="DR251" s="134"/>
      <c r="DS251" s="770"/>
      <c r="DT251" s="137">
        <v>4843</v>
      </c>
      <c r="DU251" s="343">
        <v>7.73</v>
      </c>
      <c r="DV251" s="123">
        <v>8.25</v>
      </c>
      <c r="DW251" s="127">
        <v>3960</v>
      </c>
      <c r="DX251" s="117">
        <v>11.6</v>
      </c>
      <c r="DY251" s="135">
        <v>29</v>
      </c>
      <c r="DZ251" s="671">
        <v>26</v>
      </c>
      <c r="EA251" s="632">
        <v>0.3</v>
      </c>
      <c r="EB251" s="665">
        <v>0.02</v>
      </c>
      <c r="EC251" s="1483"/>
      <c r="ED251" s="141">
        <v>5.3</v>
      </c>
      <c r="EE251" s="667">
        <v>5.7</v>
      </c>
      <c r="EF251" s="139">
        <v>0.06</v>
      </c>
      <c r="EG251" s="665">
        <v>0.02</v>
      </c>
      <c r="EH251" s="194">
        <v>1</v>
      </c>
      <c r="EI251" s="1118"/>
      <c r="EJ251" s="1118"/>
      <c r="EK251" s="142">
        <v>2</v>
      </c>
      <c r="EL251" s="353">
        <f t="shared" si="251"/>
        <v>8.6883126903553283</v>
      </c>
      <c r="EM251" s="354">
        <f t="shared" si="213"/>
        <v>0.64417177914110435</v>
      </c>
      <c r="EN251" s="354">
        <f t="shared" si="247"/>
        <v>0.74782608695652175</v>
      </c>
      <c r="EO251" s="355">
        <f t="shared" si="237"/>
        <v>0.97115384615384615</v>
      </c>
      <c r="EP251" s="339">
        <f t="shared" si="214"/>
        <v>0.69364161849710992</v>
      </c>
      <c r="EQ251" s="959"/>
    </row>
    <row r="252" spans="1:147" s="221" customFormat="1" ht="15" customHeight="1" x14ac:dyDescent="0.15">
      <c r="A252" s="105">
        <v>44076</v>
      </c>
      <c r="B252" s="335">
        <f>企业!B559</f>
        <v>4252</v>
      </c>
      <c r="C252" s="868">
        <v>8.1199999999999992</v>
      </c>
      <c r="D252" s="652">
        <v>107</v>
      </c>
      <c r="E252" s="353">
        <v>5.0999999999999996</v>
      </c>
      <c r="F252" s="928">
        <v>15</v>
      </c>
      <c r="G252" s="653"/>
      <c r="H252" s="192"/>
      <c r="I252" s="111"/>
      <c r="J252" s="144"/>
      <c r="K252" s="625"/>
      <c r="L252" s="328"/>
      <c r="M252" s="831"/>
      <c r="N252" s="826"/>
      <c r="O252" s="191"/>
      <c r="P252" s="392"/>
      <c r="Q252" s="191"/>
      <c r="R252" s="683">
        <v>3.87</v>
      </c>
      <c r="S252" s="339">
        <f t="shared" si="245"/>
        <v>0.5953846153846154</v>
      </c>
      <c r="T252" s="335">
        <v>4252</v>
      </c>
      <c r="U252" s="111">
        <v>8.17</v>
      </c>
      <c r="V252" s="112">
        <v>4420</v>
      </c>
      <c r="W252" s="115">
        <v>36.4</v>
      </c>
      <c r="X252" s="109">
        <v>131</v>
      </c>
      <c r="Y252" s="809">
        <v>8.9</v>
      </c>
      <c r="Z252" s="1238">
        <v>8.5</v>
      </c>
      <c r="AA252" s="116">
        <v>18.100000000000001</v>
      </c>
      <c r="AB252" s="117">
        <v>0.4</v>
      </c>
      <c r="AC252" s="109">
        <v>24</v>
      </c>
      <c r="AD252" s="118">
        <v>583.6</v>
      </c>
      <c r="AE252" s="191">
        <v>64</v>
      </c>
      <c r="AF252" s="801">
        <v>4.2300000000000004</v>
      </c>
      <c r="AG252" s="344">
        <f t="shared" si="252"/>
        <v>0.65076923076923088</v>
      </c>
      <c r="AH252" s="344">
        <f t="shared" si="238"/>
        <v>0.28346666666666664</v>
      </c>
      <c r="AI252" s="741">
        <f t="shared" si="239"/>
        <v>7.4268266666666666E-2</v>
      </c>
      <c r="AJ252" s="1140"/>
      <c r="AK252" s="138"/>
      <c r="AL252" s="122"/>
      <c r="AM252" s="122"/>
      <c r="AN252" s="219"/>
      <c r="AO252" s="353">
        <f t="shared" si="228"/>
        <v>3.3659454374412041</v>
      </c>
      <c r="AP252" s="138">
        <v>8.11</v>
      </c>
      <c r="AQ252" s="121">
        <v>17</v>
      </c>
      <c r="AR252" s="353">
        <f t="shared" si="240"/>
        <v>0.88193791157102541</v>
      </c>
      <c r="AS252" s="776">
        <v>9.4</v>
      </c>
      <c r="AT252" s="353">
        <f t="shared" si="241"/>
        <v>1.7638758231420508</v>
      </c>
      <c r="AU252" s="117">
        <v>33.200000000000003</v>
      </c>
      <c r="AV252" s="111">
        <v>7.94</v>
      </c>
      <c r="AW252" s="118">
        <v>3532</v>
      </c>
      <c r="AX252" s="118"/>
      <c r="AY252" s="340"/>
      <c r="AZ252" s="124">
        <v>0.19</v>
      </c>
      <c r="BA252" s="608">
        <f t="shared" ref="BA252:BA314" si="257">1000*1000*AZ252/AW252</f>
        <v>53.793884484711214</v>
      </c>
      <c r="BB252" s="360">
        <f t="shared" si="242"/>
        <v>0.66145343367826903</v>
      </c>
      <c r="BC252" s="1516"/>
      <c r="BD252" s="1529">
        <v>1189</v>
      </c>
      <c r="BE252" s="1530">
        <f t="shared" si="232"/>
        <v>149.04444967074318</v>
      </c>
      <c r="BF252" s="1538">
        <f t="shared" si="223"/>
        <v>8.2344999818090141</v>
      </c>
      <c r="BG252" s="1528">
        <v>6.2</v>
      </c>
      <c r="BH252" s="1168">
        <f t="shared" si="243"/>
        <v>1.1024223894637817</v>
      </c>
      <c r="BI252" s="353">
        <f t="shared" si="244"/>
        <v>0.74435559736594548</v>
      </c>
      <c r="BJ252" s="123">
        <v>7.9</v>
      </c>
      <c r="BK252" s="118">
        <v>4240</v>
      </c>
      <c r="BL252" s="117">
        <v>26.6</v>
      </c>
      <c r="BM252" s="348">
        <f t="shared" si="224"/>
        <v>79.800000000000011</v>
      </c>
      <c r="BN252" s="117">
        <v>5.9</v>
      </c>
      <c r="BO252" s="117">
        <v>0.2</v>
      </c>
      <c r="BP252" s="117">
        <v>5</v>
      </c>
      <c r="BQ252" s="1220"/>
      <c r="BR252" s="131"/>
      <c r="BS252" s="131"/>
      <c r="BT252" s="131">
        <v>8</v>
      </c>
      <c r="BU252" s="132">
        <v>16</v>
      </c>
      <c r="BV252" s="364">
        <f t="shared" si="219"/>
        <v>8.5199905926622765</v>
      </c>
      <c r="BW252" s="343">
        <f t="shared" si="246"/>
        <v>1.5375603831396472E-2</v>
      </c>
      <c r="BX252" s="340">
        <f t="shared" si="227"/>
        <v>1.5375603831396472E-2</v>
      </c>
      <c r="BY252" s="758">
        <f t="shared" si="217"/>
        <v>0.67403314917127077</v>
      </c>
      <c r="BZ252" s="1145">
        <f t="shared" si="205"/>
        <v>0.26923076923076916</v>
      </c>
      <c r="CA252" s="133">
        <v>5040</v>
      </c>
      <c r="CB252" s="191"/>
      <c r="CC252" s="193"/>
      <c r="CD252" s="353">
        <f t="shared" si="253"/>
        <v>0.62535277516462839</v>
      </c>
      <c r="CE252" s="108"/>
      <c r="CF252" s="364"/>
      <c r="CG252" s="134">
        <v>0</v>
      </c>
      <c r="CH252" s="346">
        <f t="shared" si="220"/>
        <v>0</v>
      </c>
      <c r="CI252" s="117">
        <v>0</v>
      </c>
      <c r="CJ252" s="348">
        <f t="shared" si="254"/>
        <v>0</v>
      </c>
      <c r="CK252" s="123">
        <v>7.89</v>
      </c>
      <c r="CL252" s="117">
        <v>26.3</v>
      </c>
      <c r="CM252" s="109">
        <v>6</v>
      </c>
      <c r="CN252" s="109">
        <v>0.9</v>
      </c>
      <c r="CO252" s="109">
        <v>16</v>
      </c>
      <c r="CP252" s="131">
        <f t="shared" si="225"/>
        <v>12.330800000000009</v>
      </c>
      <c r="CQ252" s="1145">
        <f t="shared" si="236"/>
        <v>1.1278195488721776E-2</v>
      </c>
      <c r="CR252" s="1372">
        <f t="shared" si="221"/>
        <v>4252</v>
      </c>
      <c r="CS252" s="353">
        <f t="shared" si="255"/>
        <v>4.763875823142051</v>
      </c>
      <c r="CT252" s="135">
        <v>28</v>
      </c>
      <c r="CU252" s="1353">
        <v>130.4</v>
      </c>
      <c r="CV252" s="340">
        <f t="shared" si="234"/>
        <v>0.35</v>
      </c>
      <c r="CW252" s="135">
        <v>200</v>
      </c>
      <c r="CX252" s="348">
        <f t="shared" si="235"/>
        <v>7.1428571428571432</v>
      </c>
      <c r="CY252" s="334">
        <f t="shared" si="248"/>
        <v>121.241768579492</v>
      </c>
      <c r="CZ252" s="123">
        <v>8.0500000000000007</v>
      </c>
      <c r="DA252" s="117">
        <v>18.2</v>
      </c>
      <c r="DB252" s="340">
        <f t="shared" si="207"/>
        <v>0.30798479087452474</v>
      </c>
      <c r="DC252" s="109"/>
      <c r="DD252" s="610">
        <f t="shared" si="208"/>
        <v>4.7069558420487603</v>
      </c>
      <c r="DE252" s="353">
        <f t="shared" si="256"/>
        <v>7.0555032925682033</v>
      </c>
      <c r="DF252" s="842">
        <v>8.26</v>
      </c>
      <c r="DG252" s="117">
        <v>11.6</v>
      </c>
      <c r="DH252" s="838">
        <f t="shared" si="215"/>
        <v>34.799999999999997</v>
      </c>
      <c r="DI252" s="338">
        <f t="shared" si="216"/>
        <v>0.36263736263736268</v>
      </c>
      <c r="DJ252" s="1158">
        <f t="shared" si="211"/>
        <v>0.55893536121673004</v>
      </c>
      <c r="DK252" s="1342">
        <f t="shared" si="212"/>
        <v>2.7492464530497052</v>
      </c>
      <c r="DL252" s="1292">
        <f t="shared" si="222"/>
        <v>0.49919999999999998</v>
      </c>
      <c r="DM252" s="1355">
        <v>50</v>
      </c>
      <c r="DN252" s="1350">
        <f t="shared" si="249"/>
        <v>36.801505174035746</v>
      </c>
      <c r="DO252" s="117">
        <v>10.4</v>
      </c>
      <c r="DP252" s="1150">
        <f t="shared" si="250"/>
        <v>0.10344827586206891</v>
      </c>
      <c r="DQ252" s="133"/>
      <c r="DR252" s="134"/>
      <c r="DS252" s="770"/>
      <c r="DT252" s="137">
        <v>5179</v>
      </c>
      <c r="DU252" s="343">
        <v>7.75</v>
      </c>
      <c r="DV252" s="123">
        <v>8.23</v>
      </c>
      <c r="DW252" s="127">
        <v>3840</v>
      </c>
      <c r="DX252" s="117">
        <v>10.4</v>
      </c>
      <c r="DY252" s="135">
        <v>31.7</v>
      </c>
      <c r="DZ252" s="671">
        <v>28</v>
      </c>
      <c r="EA252" s="632">
        <v>0.2</v>
      </c>
      <c r="EB252" s="665">
        <v>0.08</v>
      </c>
      <c r="EC252" s="1483">
        <v>3.6</v>
      </c>
      <c r="ED252" s="141">
        <v>5.4</v>
      </c>
      <c r="EE252" s="667">
        <v>6.01</v>
      </c>
      <c r="EF252" s="139">
        <v>0.08</v>
      </c>
      <c r="EG252" s="665">
        <v>0.03</v>
      </c>
      <c r="EH252" s="194">
        <v>1</v>
      </c>
      <c r="EI252" s="1118"/>
      <c r="EJ252" s="1118"/>
      <c r="EK252" s="142">
        <v>2</v>
      </c>
      <c r="EL252" s="353">
        <f t="shared" si="251"/>
        <v>9.6586174976481658</v>
      </c>
      <c r="EM252" s="354">
        <f t="shared" si="213"/>
        <v>0.71428571428571419</v>
      </c>
      <c r="EN252" s="354">
        <f t="shared" si="247"/>
        <v>0.75801526717557255</v>
      </c>
      <c r="EO252" s="355">
        <f t="shared" si="237"/>
        <v>0.97752808988764039</v>
      </c>
      <c r="EP252" s="339">
        <f t="shared" si="214"/>
        <v>0.7016574585635359</v>
      </c>
      <c r="EQ252" s="959"/>
    </row>
    <row r="253" spans="1:147" s="221" customFormat="1" ht="15" customHeight="1" x14ac:dyDescent="0.15">
      <c r="A253" s="105">
        <v>44077</v>
      </c>
      <c r="B253" s="335">
        <f>企业!B560</f>
        <v>4203</v>
      </c>
      <c r="C253" s="868">
        <v>8.18</v>
      </c>
      <c r="D253" s="652">
        <v>109</v>
      </c>
      <c r="E253" s="353">
        <v>7.5</v>
      </c>
      <c r="F253" s="928">
        <v>28</v>
      </c>
      <c r="G253" s="653"/>
      <c r="H253" s="192"/>
      <c r="I253" s="111"/>
      <c r="J253" s="144"/>
      <c r="K253" s="625"/>
      <c r="L253" s="328"/>
      <c r="M253" s="831"/>
      <c r="N253" s="826"/>
      <c r="O253" s="191"/>
      <c r="P253" s="392"/>
      <c r="Q253" s="191"/>
      <c r="R253" s="683">
        <v>3.88</v>
      </c>
      <c r="S253" s="339">
        <f t="shared" si="245"/>
        <v>0.59692307692307689</v>
      </c>
      <c r="T253" s="335">
        <v>4203</v>
      </c>
      <c r="U253" s="111">
        <v>8.2100000000000009</v>
      </c>
      <c r="V253" s="112">
        <v>4380</v>
      </c>
      <c r="W253" s="115">
        <v>40.1</v>
      </c>
      <c r="X253" s="109">
        <v>127</v>
      </c>
      <c r="Y253" s="809">
        <v>8.6</v>
      </c>
      <c r="Z253" s="1238"/>
      <c r="AA253" s="116">
        <v>19.399999999999999</v>
      </c>
      <c r="AB253" s="117">
        <v>0.8</v>
      </c>
      <c r="AC253" s="109">
        <v>29</v>
      </c>
      <c r="AD253" s="118"/>
      <c r="AE253" s="191">
        <v>64</v>
      </c>
      <c r="AF253" s="801">
        <v>3.68</v>
      </c>
      <c r="AG253" s="344">
        <f t="shared" si="252"/>
        <v>0.56615384615384623</v>
      </c>
      <c r="AH253" s="344">
        <f t="shared" si="238"/>
        <v>0.2802</v>
      </c>
      <c r="AI253" s="741">
        <f t="shared" si="239"/>
        <v>7.1170799999999992E-2</v>
      </c>
      <c r="AJ253" s="1140"/>
      <c r="AK253" s="138"/>
      <c r="AL253" s="122"/>
      <c r="AM253" s="122"/>
      <c r="AN253" s="219"/>
      <c r="AO253" s="353">
        <f t="shared" si="228"/>
        <v>3.4051867713537951</v>
      </c>
      <c r="AP253" s="138">
        <v>8.14</v>
      </c>
      <c r="AQ253" s="121"/>
      <c r="AR253" s="353">
        <f t="shared" si="240"/>
        <v>0.89221984296930767</v>
      </c>
      <c r="AS253" s="776"/>
      <c r="AT253" s="353">
        <f t="shared" si="241"/>
        <v>1.7844396859386153</v>
      </c>
      <c r="AU253" s="117">
        <v>33.200000000000003</v>
      </c>
      <c r="AV253" s="111">
        <v>7.88</v>
      </c>
      <c r="AW253" s="118"/>
      <c r="AX253" s="118"/>
      <c r="AY253" s="340"/>
      <c r="AZ253" s="124">
        <v>0.19</v>
      </c>
      <c r="BA253" s="608"/>
      <c r="BB253" s="360">
        <f t="shared" si="242"/>
        <v>0.66916488222698067</v>
      </c>
      <c r="BC253" s="1516"/>
      <c r="BD253" s="1529">
        <v>1229</v>
      </c>
      <c r="BE253" s="1530">
        <f t="shared" si="232"/>
        <v>155.85462764691886</v>
      </c>
      <c r="BF253" s="1538">
        <f t="shared" si="223"/>
        <v>8.0337436931401474</v>
      </c>
      <c r="BG253" s="1528"/>
      <c r="BH253" s="1168">
        <f t="shared" si="243"/>
        <v>1.1152748037116345</v>
      </c>
      <c r="BI253" s="353">
        <f t="shared" si="244"/>
        <v>0.75303354746609563</v>
      </c>
      <c r="BJ253" s="123">
        <v>7.96</v>
      </c>
      <c r="BK253" s="118">
        <v>4320</v>
      </c>
      <c r="BL253" s="117">
        <v>27.7</v>
      </c>
      <c r="BM253" s="348">
        <f t="shared" si="224"/>
        <v>83.1</v>
      </c>
      <c r="BN253" s="117">
        <v>6.3</v>
      </c>
      <c r="BO253" s="117"/>
      <c r="BP253" s="117"/>
      <c r="BQ253" s="1220"/>
      <c r="BR253" s="131"/>
      <c r="BS253" s="131"/>
      <c r="BT253" s="131">
        <v>7</v>
      </c>
      <c r="BU253" s="132"/>
      <c r="BV253" s="364">
        <f t="shared" si="219"/>
        <v>8.6193195336664292</v>
      </c>
      <c r="BW253" s="343">
        <f t="shared" si="246"/>
        <v>1.4734341789273193E-2</v>
      </c>
      <c r="BX253" s="340">
        <f t="shared" si="227"/>
        <v>1.4734341789273193E-2</v>
      </c>
      <c r="BY253" s="758">
        <f t="shared" si="217"/>
        <v>0.67525773195876293</v>
      </c>
      <c r="BZ253" s="1145">
        <f t="shared" si="205"/>
        <v>0.30922693266832924</v>
      </c>
      <c r="CA253" s="133">
        <v>5040</v>
      </c>
      <c r="CB253" s="191"/>
      <c r="CC253" s="193"/>
      <c r="CD253" s="353">
        <f t="shared" si="253"/>
        <v>0.63264334998810379</v>
      </c>
      <c r="CE253" s="108"/>
      <c r="CF253" s="364"/>
      <c r="CG253" s="134">
        <v>0</v>
      </c>
      <c r="CH253" s="346">
        <f t="shared" si="220"/>
        <v>0</v>
      </c>
      <c r="CI253" s="117">
        <v>0</v>
      </c>
      <c r="CJ253" s="348">
        <f t="shared" si="254"/>
        <v>0</v>
      </c>
      <c r="CK253" s="123">
        <v>8.0500000000000007</v>
      </c>
      <c r="CL253" s="117">
        <v>25.1</v>
      </c>
      <c r="CM253" s="109">
        <v>5</v>
      </c>
      <c r="CN253" s="109"/>
      <c r="CO253" s="109"/>
      <c r="CP253" s="131">
        <f t="shared" si="225"/>
        <v>41.189399999999971</v>
      </c>
      <c r="CQ253" s="1145">
        <f t="shared" si="236"/>
        <v>9.3862815884476425E-2</v>
      </c>
      <c r="CR253" s="1372">
        <f t="shared" si="221"/>
        <v>4203</v>
      </c>
      <c r="CS253" s="353">
        <f t="shared" si="255"/>
        <v>4.8194147037830124</v>
      </c>
      <c r="CT253" s="135">
        <v>28</v>
      </c>
      <c r="CU253" s="1353">
        <v>138.47</v>
      </c>
      <c r="CV253" s="340">
        <f t="shared" si="234"/>
        <v>0.35</v>
      </c>
      <c r="CW253" s="135">
        <v>200</v>
      </c>
      <c r="CX253" s="348">
        <f t="shared" si="235"/>
        <v>7.1428571428571432</v>
      </c>
      <c r="CY253" s="334">
        <f t="shared" si="248"/>
        <v>120.35117773019272</v>
      </c>
      <c r="CZ253" s="123">
        <v>7.86</v>
      </c>
      <c r="DA253" s="117">
        <v>16.8</v>
      </c>
      <c r="DB253" s="340">
        <f t="shared" si="207"/>
        <v>0.33067729083665337</v>
      </c>
      <c r="DC253" s="109"/>
      <c r="DD253" s="610">
        <f t="shared" si="208"/>
        <v>4.5597930488062701</v>
      </c>
      <c r="DE253" s="353">
        <f t="shared" si="256"/>
        <v>7.1377587437544614</v>
      </c>
      <c r="DF253" s="842">
        <v>8.3000000000000007</v>
      </c>
      <c r="DG253" s="117">
        <v>11.4</v>
      </c>
      <c r="DH253" s="838">
        <f t="shared" si="215"/>
        <v>34.200000000000003</v>
      </c>
      <c r="DI253" s="338">
        <f t="shared" si="216"/>
        <v>0.3214285714285714</v>
      </c>
      <c r="DJ253" s="1158">
        <f t="shared" si="211"/>
        <v>0.54581673306772904</v>
      </c>
      <c r="DK253" s="1342">
        <f t="shared" si="212"/>
        <v>2.9282524995180705</v>
      </c>
      <c r="DL253" s="1292">
        <f>312/(15000/24)</f>
        <v>0.49919999999999998</v>
      </c>
      <c r="DM253" s="1355">
        <v>50</v>
      </c>
      <c r="DN253" s="1350">
        <f t="shared" si="249"/>
        <v>39.534618129907209</v>
      </c>
      <c r="DO253" s="117">
        <v>11.3</v>
      </c>
      <c r="DP253" s="1150">
        <f t="shared" si="250"/>
        <v>8.7719298245613718E-3</v>
      </c>
      <c r="DQ253" s="133"/>
      <c r="DR253" s="134"/>
      <c r="DS253" s="770"/>
      <c r="DT253" s="137">
        <v>4995</v>
      </c>
      <c r="DU253" s="343">
        <v>7.78</v>
      </c>
      <c r="DV253" s="123">
        <v>8.3000000000000007</v>
      </c>
      <c r="DW253" s="127">
        <v>3870</v>
      </c>
      <c r="DX253" s="117">
        <v>11.3</v>
      </c>
      <c r="DY253" s="135">
        <v>32</v>
      </c>
      <c r="DZ253" s="671">
        <v>27</v>
      </c>
      <c r="EA253" s="632">
        <v>0.3</v>
      </c>
      <c r="EB253" s="665">
        <v>0.01</v>
      </c>
      <c r="EC253" s="1483"/>
      <c r="ED253" s="141">
        <v>5.4</v>
      </c>
      <c r="EE253" s="667">
        <v>6.14</v>
      </c>
      <c r="EF253" s="139">
        <v>0.1</v>
      </c>
      <c r="EG253" s="665">
        <v>0.03</v>
      </c>
      <c r="EH253" s="194">
        <v>1</v>
      </c>
      <c r="EI253" s="1118"/>
      <c r="EJ253" s="1118"/>
      <c r="EK253" s="142">
        <v>2</v>
      </c>
      <c r="EL253" s="353">
        <f t="shared" si="251"/>
        <v>9.7709784439685947</v>
      </c>
      <c r="EM253" s="354">
        <f t="shared" si="213"/>
        <v>0.71820448877805487</v>
      </c>
      <c r="EN253" s="354">
        <f t="shared" si="247"/>
        <v>0.74803149606299213</v>
      </c>
      <c r="EO253" s="355">
        <f t="shared" si="237"/>
        <v>0.96511627906976749</v>
      </c>
      <c r="EP253" s="339">
        <f t="shared" si="214"/>
        <v>0.72164948453608235</v>
      </c>
      <c r="EQ253" s="959"/>
    </row>
    <row r="254" spans="1:147" s="221" customFormat="1" ht="15" customHeight="1" x14ac:dyDescent="0.15">
      <c r="A254" s="105">
        <v>44078</v>
      </c>
      <c r="B254" s="335">
        <f>企业!B561</f>
        <v>4118</v>
      </c>
      <c r="C254" s="868">
        <v>8.08</v>
      </c>
      <c r="D254" s="652">
        <v>97</v>
      </c>
      <c r="E254" s="353">
        <v>4.5</v>
      </c>
      <c r="F254" s="928">
        <v>21</v>
      </c>
      <c r="G254" s="653"/>
      <c r="H254" s="192"/>
      <c r="I254" s="111"/>
      <c r="J254" s="144"/>
      <c r="K254" s="625"/>
      <c r="L254" s="328"/>
      <c r="M254" s="831"/>
      <c r="N254" s="826"/>
      <c r="O254" s="191"/>
      <c r="P254" s="392"/>
      <c r="Q254" s="191"/>
      <c r="R254" s="683">
        <v>3.88</v>
      </c>
      <c r="S254" s="339">
        <f t="shared" si="245"/>
        <v>0.59692307692307689</v>
      </c>
      <c r="T254" s="335">
        <v>4118</v>
      </c>
      <c r="U254" s="111">
        <v>8.07</v>
      </c>
      <c r="V254" s="112">
        <v>4450</v>
      </c>
      <c r="W254" s="115">
        <v>34.5</v>
      </c>
      <c r="X254" s="109">
        <v>150</v>
      </c>
      <c r="Y254" s="809">
        <v>13.5</v>
      </c>
      <c r="Z254" s="1238">
        <v>9</v>
      </c>
      <c r="AA254" s="116">
        <v>22.9</v>
      </c>
      <c r="AB254" s="117">
        <v>0.6</v>
      </c>
      <c r="AC254" s="109">
        <v>27</v>
      </c>
      <c r="AD254" s="118"/>
      <c r="AE254" s="191">
        <v>64</v>
      </c>
      <c r="AF254" s="801">
        <v>3.85</v>
      </c>
      <c r="AG254" s="344">
        <f t="shared" si="252"/>
        <v>0.59230769230769231</v>
      </c>
      <c r="AH254" s="344">
        <f t="shared" si="238"/>
        <v>0.27453333333333335</v>
      </c>
      <c r="AI254" s="741">
        <f t="shared" si="239"/>
        <v>8.2360000000000003E-2</v>
      </c>
      <c r="AJ254" s="1140"/>
      <c r="AK254" s="138"/>
      <c r="AL254" s="122"/>
      <c r="AM254" s="122"/>
      <c r="AN254" s="219"/>
      <c r="AO254" s="353">
        <f t="shared" si="228"/>
        <v>3.4754735308402136</v>
      </c>
      <c r="AP254" s="138">
        <v>8.1</v>
      </c>
      <c r="AQ254" s="121">
        <v>16.600000000000001</v>
      </c>
      <c r="AR254" s="353">
        <f t="shared" si="240"/>
        <v>0.91063623118018455</v>
      </c>
      <c r="AS254" s="776">
        <v>6.2</v>
      </c>
      <c r="AT254" s="353">
        <f t="shared" si="241"/>
        <v>1.8212724623603691</v>
      </c>
      <c r="AU254" s="117">
        <v>33.4</v>
      </c>
      <c r="AV254" s="111">
        <v>7.76</v>
      </c>
      <c r="AW254" s="118"/>
      <c r="AX254" s="118"/>
      <c r="AY254" s="340"/>
      <c r="AZ254" s="124">
        <v>0.21</v>
      </c>
      <c r="BA254" s="608"/>
      <c r="BB254" s="360">
        <f t="shared" si="242"/>
        <v>0.68297717338513841</v>
      </c>
      <c r="BC254" s="1516"/>
      <c r="BD254" s="1529">
        <v>1336</v>
      </c>
      <c r="BE254" s="1530">
        <f t="shared" si="232"/>
        <v>172.92083535696941</v>
      </c>
      <c r="BF254" s="1538">
        <f t="shared" si="223"/>
        <v>7.5511281815270488</v>
      </c>
      <c r="BG254" s="1528">
        <v>5.6</v>
      </c>
      <c r="BH254" s="1168">
        <f t="shared" si="243"/>
        <v>1.1382952889752307</v>
      </c>
      <c r="BI254" s="353">
        <f t="shared" si="244"/>
        <v>0.76857697911607581</v>
      </c>
      <c r="BJ254" s="123">
        <v>7.86</v>
      </c>
      <c r="BK254" s="1213">
        <v>4320</v>
      </c>
      <c r="BL254" s="118">
        <v>27</v>
      </c>
      <c r="BM254" s="348">
        <f t="shared" si="224"/>
        <v>81</v>
      </c>
      <c r="BN254" s="117">
        <v>5.9</v>
      </c>
      <c r="BO254" s="117">
        <v>0.3</v>
      </c>
      <c r="BP254" s="117">
        <v>4.5</v>
      </c>
      <c r="BQ254" s="123">
        <v>0.3</v>
      </c>
      <c r="BR254" s="131"/>
      <c r="BS254" s="131"/>
      <c r="BT254" s="131">
        <v>4</v>
      </c>
      <c r="BU254" s="132">
        <v>16</v>
      </c>
      <c r="BV254" s="364">
        <f t="shared" si="219"/>
        <v>8.7972316658572129</v>
      </c>
      <c r="BW254" s="343">
        <f t="shared" si="246"/>
        <v>1.7050818450327101E-2</v>
      </c>
      <c r="BX254" s="340">
        <f t="shared" si="227"/>
        <v>1.7050818450327101E-2</v>
      </c>
      <c r="BY254" s="758">
        <f t="shared" si="217"/>
        <v>0.74235807860262004</v>
      </c>
      <c r="BZ254" s="1145">
        <f t="shared" si="205"/>
        <v>0.21739130434782605</v>
      </c>
      <c r="CA254" s="133">
        <v>5040</v>
      </c>
      <c r="CB254" s="191"/>
      <c r="CC254" s="193"/>
      <c r="CD254" s="353">
        <f t="shared" si="253"/>
        <v>0.64570179698882957</v>
      </c>
      <c r="CE254" s="108"/>
      <c r="CF254" s="364"/>
      <c r="CG254" s="134">
        <v>0</v>
      </c>
      <c r="CH254" s="346">
        <f t="shared" si="220"/>
        <v>0</v>
      </c>
      <c r="CI254" s="117">
        <v>0</v>
      </c>
      <c r="CJ254" s="348">
        <f t="shared" si="254"/>
        <v>0</v>
      </c>
      <c r="CK254" s="123">
        <v>7.95</v>
      </c>
      <c r="CL254" s="117">
        <v>26.8</v>
      </c>
      <c r="CM254" s="109">
        <v>3</v>
      </c>
      <c r="CN254" s="109">
        <v>2</v>
      </c>
      <c r="CO254" s="109">
        <v>16</v>
      </c>
      <c r="CP254" s="131">
        <f t="shared" si="225"/>
        <v>6.5887999999999911</v>
      </c>
      <c r="CQ254" s="1145">
        <f t="shared" si="236"/>
        <v>7.4074074074074181E-3</v>
      </c>
      <c r="CR254" s="1372">
        <f t="shared" si="221"/>
        <v>4118</v>
      </c>
      <c r="CS254" s="353">
        <f t="shared" si="255"/>
        <v>4.9188926663428845</v>
      </c>
      <c r="CT254" s="135">
        <v>28</v>
      </c>
      <c r="CU254" s="1353">
        <v>138.44999999999999</v>
      </c>
      <c r="CV254" s="340">
        <f t="shared" si="234"/>
        <v>0.35</v>
      </c>
      <c r="CW254" s="135">
        <v>200</v>
      </c>
      <c r="CX254" s="348">
        <f t="shared" si="235"/>
        <v>7.1428571428571432</v>
      </c>
      <c r="CY254" s="334">
        <f t="shared" si="248"/>
        <v>122.84118504128217</v>
      </c>
      <c r="CZ254" s="123">
        <v>7.77</v>
      </c>
      <c r="DA254" s="117">
        <v>16.2</v>
      </c>
      <c r="DB254" s="340">
        <f t="shared" si="207"/>
        <v>0.39552238805970152</v>
      </c>
      <c r="DC254" s="109">
        <v>2</v>
      </c>
      <c r="DD254" s="610">
        <f t="shared" si="208"/>
        <v>3.6442739124623871</v>
      </c>
      <c r="DE254" s="353">
        <f t="shared" si="256"/>
        <v>7.2850898494414764</v>
      </c>
      <c r="DF254" s="842">
        <v>8.2899999999999991</v>
      </c>
      <c r="DG254" s="117">
        <v>11.1</v>
      </c>
      <c r="DH254" s="838">
        <f t="shared" si="215"/>
        <v>33.299999999999997</v>
      </c>
      <c r="DI254" s="338">
        <f t="shared" si="216"/>
        <v>0.31481481481481477</v>
      </c>
      <c r="DJ254" s="1158">
        <f t="shared" si="211"/>
        <v>0.58582089552238803</v>
      </c>
      <c r="DK254" s="1342">
        <f t="shared" si="212"/>
        <v>2.6080931006641648</v>
      </c>
      <c r="DL254" s="1292">
        <f t="shared" si="222"/>
        <v>0.49919999999999998</v>
      </c>
      <c r="DM254" s="1355">
        <v>50</v>
      </c>
      <c r="DN254" s="1350">
        <f t="shared" si="249"/>
        <v>40.34482758620689</v>
      </c>
      <c r="DO254" s="117">
        <v>11.4</v>
      </c>
      <c r="DP254" s="1150">
        <f t="shared" si="250"/>
        <v>-2.7027027027027091E-2</v>
      </c>
      <c r="DQ254" s="133"/>
      <c r="DR254" s="134"/>
      <c r="DS254" s="770"/>
      <c r="DT254" s="137">
        <v>4987</v>
      </c>
      <c r="DU254" s="343">
        <v>7.77</v>
      </c>
      <c r="DV254" s="123">
        <v>8.23</v>
      </c>
      <c r="DW254" s="127">
        <v>4020</v>
      </c>
      <c r="DX254" s="117">
        <v>11.4</v>
      </c>
      <c r="DY254" s="135">
        <v>31</v>
      </c>
      <c r="DZ254" s="671">
        <v>26</v>
      </c>
      <c r="EA254" s="632">
        <v>0.3</v>
      </c>
      <c r="EB254" s="665">
        <v>0.08</v>
      </c>
      <c r="EC254" s="1483">
        <v>3.2</v>
      </c>
      <c r="ED254" s="141">
        <v>5.8</v>
      </c>
      <c r="EE254" s="667">
        <v>6.5</v>
      </c>
      <c r="EF254" s="139">
        <v>0.1</v>
      </c>
      <c r="EG254" s="665">
        <v>0.06</v>
      </c>
      <c r="EH254" s="194">
        <v>2</v>
      </c>
      <c r="EI254" s="1118"/>
      <c r="EJ254" s="1118"/>
      <c r="EK254" s="142">
        <v>2</v>
      </c>
      <c r="EL254" s="353">
        <f t="shared" si="251"/>
        <v>9.9722327343370569</v>
      </c>
      <c r="EM254" s="354">
        <f t="shared" si="213"/>
        <v>0.66956521739130426</v>
      </c>
      <c r="EN254" s="354">
        <f t="shared" si="247"/>
        <v>0.79333333333333333</v>
      </c>
      <c r="EO254" s="355">
        <f t="shared" si="237"/>
        <v>0.97777777777777775</v>
      </c>
      <c r="EP254" s="339">
        <f t="shared" si="214"/>
        <v>0.74672489082969429</v>
      </c>
      <c r="EQ254" s="959"/>
    </row>
    <row r="255" spans="1:147" s="221" customFormat="1" ht="15" customHeight="1" x14ac:dyDescent="0.15">
      <c r="A255" s="105">
        <v>44079</v>
      </c>
      <c r="B255" s="335">
        <f>企业!B562</f>
        <v>4517</v>
      </c>
      <c r="C255" s="868">
        <v>8.06</v>
      </c>
      <c r="D255" s="652">
        <v>98</v>
      </c>
      <c r="E255" s="353">
        <v>6.37</v>
      </c>
      <c r="F255" s="928">
        <v>15</v>
      </c>
      <c r="G255" s="653"/>
      <c r="H255" s="192"/>
      <c r="I255" s="111"/>
      <c r="J255" s="144"/>
      <c r="K255" s="625"/>
      <c r="L255" s="328"/>
      <c r="M255" s="831"/>
      <c r="N255" s="826"/>
      <c r="O255" s="191"/>
      <c r="P255" s="392"/>
      <c r="Q255" s="191"/>
      <c r="R255" s="683">
        <v>3.84</v>
      </c>
      <c r="S255" s="339">
        <f t="shared" si="245"/>
        <v>0.59076923076923071</v>
      </c>
      <c r="T255" s="335">
        <v>4517</v>
      </c>
      <c r="U255" s="111">
        <v>8.25</v>
      </c>
      <c r="V255" s="112">
        <v>4410</v>
      </c>
      <c r="W255" s="115">
        <v>35.700000000000003</v>
      </c>
      <c r="X255" s="109">
        <v>125</v>
      </c>
      <c r="Y255" s="809">
        <v>9.5</v>
      </c>
      <c r="Z255" s="1238"/>
      <c r="AA255" s="116">
        <v>19.600000000000001</v>
      </c>
      <c r="AB255" s="117">
        <v>0.3</v>
      </c>
      <c r="AC255" s="109">
        <v>22</v>
      </c>
      <c r="AD255" s="118"/>
      <c r="AE255" s="191">
        <v>64</v>
      </c>
      <c r="AF255" s="801">
        <v>3.64</v>
      </c>
      <c r="AG255" s="344">
        <f t="shared" si="252"/>
        <v>0.56000000000000005</v>
      </c>
      <c r="AH255" s="344">
        <f t="shared" si="238"/>
        <v>0.30113333333333331</v>
      </c>
      <c r="AI255" s="741">
        <f t="shared" si="239"/>
        <v>7.5283333333333327E-2</v>
      </c>
      <c r="AJ255" s="1140"/>
      <c r="AK255" s="138"/>
      <c r="AL255" s="122"/>
      <c r="AM255" s="122"/>
      <c r="AN255" s="219"/>
      <c r="AO255" s="353">
        <f t="shared" si="228"/>
        <v>3.1684746513172461</v>
      </c>
      <c r="AP255" s="138">
        <v>8.14</v>
      </c>
      <c r="AQ255" s="121"/>
      <c r="AR255" s="353">
        <f t="shared" si="240"/>
        <v>0.83019703342926721</v>
      </c>
      <c r="AS255" s="776"/>
      <c r="AT255" s="353">
        <f t="shared" si="241"/>
        <v>1.6603940668585344</v>
      </c>
      <c r="AU255" s="117">
        <v>33.1</v>
      </c>
      <c r="AV255" s="111">
        <v>7.96</v>
      </c>
      <c r="AW255" s="118"/>
      <c r="AX255" s="118"/>
      <c r="AY255" s="340"/>
      <c r="AZ255" s="124">
        <v>0.21</v>
      </c>
      <c r="BA255" s="608"/>
      <c r="BB255" s="360">
        <f t="shared" si="242"/>
        <v>0.62264777507195046</v>
      </c>
      <c r="BC255" s="1516"/>
      <c r="BD255" s="1529">
        <v>1216</v>
      </c>
      <c r="BE255" s="1530">
        <f t="shared" si="232"/>
        <v>143.48638476865176</v>
      </c>
      <c r="BF255" s="1538">
        <f t="shared" si="223"/>
        <v>7.3207339167679466</v>
      </c>
      <c r="BG255" s="1528"/>
      <c r="BH255" s="1168">
        <f t="shared" si="243"/>
        <v>1.0377462917865841</v>
      </c>
      <c r="BI255" s="353">
        <f t="shared" si="244"/>
        <v>0.70068629621430156</v>
      </c>
      <c r="BJ255" s="123">
        <v>8.16</v>
      </c>
      <c r="BK255" s="118">
        <v>4390</v>
      </c>
      <c r="BL255" s="117">
        <v>26.5</v>
      </c>
      <c r="BM255" s="348">
        <f t="shared" si="224"/>
        <v>79.5</v>
      </c>
      <c r="BN255" s="117">
        <v>5.6</v>
      </c>
      <c r="BO255" s="117"/>
      <c r="BP255" s="117"/>
      <c r="BQ255" s="1220"/>
      <c r="BR255" s="131"/>
      <c r="BS255" s="131"/>
      <c r="BT255" s="131">
        <v>10</v>
      </c>
      <c r="BU255" s="132"/>
      <c r="BV255" s="364">
        <f t="shared" si="219"/>
        <v>8.0201461146778854</v>
      </c>
      <c r="BW255" s="343">
        <f t="shared" si="246"/>
        <v>1.5585750959229301E-2</v>
      </c>
      <c r="BX255" s="340">
        <f t="shared" si="227"/>
        <v>1.5585750959229301E-2</v>
      </c>
      <c r="BY255" s="758">
        <f t="shared" si="217"/>
        <v>0.7142857142857143</v>
      </c>
      <c r="BZ255" s="1145">
        <f t="shared" si="205"/>
        <v>0.25770308123249308</v>
      </c>
      <c r="CA255" s="133">
        <v>5040</v>
      </c>
      <c r="CB255" s="191"/>
      <c r="CC255" s="193"/>
      <c r="CD255" s="353">
        <f t="shared" si="253"/>
        <v>0.58866504317024571</v>
      </c>
      <c r="CE255" s="108"/>
      <c r="CF255" s="364"/>
      <c r="CG255" s="134">
        <v>0</v>
      </c>
      <c r="CH255" s="346">
        <f t="shared" si="220"/>
        <v>0</v>
      </c>
      <c r="CI255" s="117">
        <v>0</v>
      </c>
      <c r="CJ255" s="348">
        <f t="shared" si="254"/>
        <v>0</v>
      </c>
      <c r="CK255" s="123">
        <v>8.16</v>
      </c>
      <c r="CL255" s="117">
        <v>25.7</v>
      </c>
      <c r="CM255" s="109">
        <v>8</v>
      </c>
      <c r="CN255" s="109"/>
      <c r="CO255" s="109"/>
      <c r="CP255" s="131">
        <f t="shared" si="225"/>
        <v>19.874800000000011</v>
      </c>
      <c r="CQ255" s="1145">
        <f t="shared" si="236"/>
        <v>3.0188679245283012E-2</v>
      </c>
      <c r="CR255" s="1372">
        <f t="shared" si="221"/>
        <v>4517</v>
      </c>
      <c r="CS255" s="353">
        <f t="shared" si="255"/>
        <v>4.4843922957715296</v>
      </c>
      <c r="CT255" s="135">
        <v>28</v>
      </c>
      <c r="CU255" s="1353">
        <v>135.41999999999999</v>
      </c>
      <c r="CV255" s="340">
        <f t="shared" si="234"/>
        <v>0.35</v>
      </c>
      <c r="CW255" s="135">
        <v>200</v>
      </c>
      <c r="CX255" s="348">
        <f t="shared" si="235"/>
        <v>7.1428571428571432</v>
      </c>
      <c r="CY255" s="334">
        <f t="shared" si="248"/>
        <v>112.79521806508744</v>
      </c>
      <c r="CZ255" s="123">
        <v>8.07</v>
      </c>
      <c r="DA255" s="117">
        <v>16.399999999999999</v>
      </c>
      <c r="DB255" s="340">
        <f t="shared" si="207"/>
        <v>0.36186770428015569</v>
      </c>
      <c r="DC255" s="109"/>
      <c r="DD255" s="610">
        <f t="shared" si="208"/>
        <v>3.813999393558106</v>
      </c>
      <c r="DE255" s="353">
        <f t="shared" si="256"/>
        <v>6.6415762674341376</v>
      </c>
      <c r="DF255" s="842">
        <v>8.3800000000000008</v>
      </c>
      <c r="DG255" s="117">
        <v>11.2</v>
      </c>
      <c r="DH255" s="838">
        <f t="shared" si="215"/>
        <v>33.599999999999994</v>
      </c>
      <c r="DI255" s="338">
        <f t="shared" si="216"/>
        <v>0.31707317073170727</v>
      </c>
      <c r="DJ255" s="1158">
        <f t="shared" si="211"/>
        <v>0.56420233463035019</v>
      </c>
      <c r="DK255" s="1342">
        <f t="shared" si="212"/>
        <v>2.5929935187376425</v>
      </c>
      <c r="DL255" s="1292">
        <f t="shared" si="222"/>
        <v>0.49919999999999998</v>
      </c>
      <c r="DM255" s="1355">
        <v>50</v>
      </c>
      <c r="DN255" s="1350">
        <f t="shared" si="249"/>
        <v>35.976090325437234</v>
      </c>
      <c r="DO255" s="117">
        <v>10.9</v>
      </c>
      <c r="DP255" s="1150">
        <f t="shared" si="250"/>
        <v>2.6785714285714191E-2</v>
      </c>
      <c r="DQ255" s="133"/>
      <c r="DR255" s="134"/>
      <c r="DS255" s="770"/>
      <c r="DT255" s="137">
        <v>5036</v>
      </c>
      <c r="DU255" s="343">
        <v>7.79</v>
      </c>
      <c r="DV255" s="123">
        <v>8.48</v>
      </c>
      <c r="DW255" s="127">
        <v>4220</v>
      </c>
      <c r="DX255" s="117">
        <v>10.9</v>
      </c>
      <c r="DY255" s="135">
        <v>30</v>
      </c>
      <c r="DZ255" s="671">
        <v>26</v>
      </c>
      <c r="EA255" s="632">
        <v>0.1</v>
      </c>
      <c r="EB255" s="665">
        <v>0.67</v>
      </c>
      <c r="EC255" s="1483"/>
      <c r="ED255" s="141">
        <v>5.4</v>
      </c>
      <c r="EE255" s="667">
        <v>7</v>
      </c>
      <c r="EF255" s="139">
        <v>0.2</v>
      </c>
      <c r="EG255" s="665">
        <v>7.0000000000000007E-2</v>
      </c>
      <c r="EH255" s="194">
        <v>2</v>
      </c>
      <c r="EI255" s="1118"/>
      <c r="EJ255" s="1118"/>
      <c r="EK255" s="142">
        <v>2</v>
      </c>
      <c r="EL255" s="353">
        <f t="shared" si="251"/>
        <v>9.0931931813150317</v>
      </c>
      <c r="EM255" s="354">
        <f t="shared" si="213"/>
        <v>0.69467787114845936</v>
      </c>
      <c r="EN255" s="354">
        <f t="shared" si="247"/>
        <v>0.76</v>
      </c>
      <c r="EO255" s="355">
        <f t="shared" si="237"/>
        <v>0.98947368421052628</v>
      </c>
      <c r="EP255" s="339">
        <f t="shared" si="214"/>
        <v>0.72448979591836737</v>
      </c>
      <c r="EQ255" s="959"/>
    </row>
    <row r="256" spans="1:147" s="229" customFormat="1" ht="15" customHeight="1" x14ac:dyDescent="0.15">
      <c r="A256" s="146">
        <v>44080</v>
      </c>
      <c r="B256" s="147">
        <f>企业!B563</f>
        <v>4420</v>
      </c>
      <c r="C256" s="869">
        <v>7.85</v>
      </c>
      <c r="D256" s="149">
        <v>114</v>
      </c>
      <c r="E256" s="150">
        <v>5.9</v>
      </c>
      <c r="F256" s="929">
        <v>12</v>
      </c>
      <c r="G256" s="651"/>
      <c r="H256" s="222"/>
      <c r="I256" s="153"/>
      <c r="J256" s="154"/>
      <c r="K256" s="626"/>
      <c r="L256" s="223"/>
      <c r="M256" s="832"/>
      <c r="N256" s="827"/>
      <c r="O256" s="224"/>
      <c r="P256" s="393"/>
      <c r="Q256" s="224"/>
      <c r="R256" s="684">
        <v>3.81</v>
      </c>
      <c r="S256" s="169">
        <f t="shared" si="245"/>
        <v>0.58615384615384614</v>
      </c>
      <c r="T256" s="147">
        <v>4420</v>
      </c>
      <c r="U256" s="153">
        <v>8.1</v>
      </c>
      <c r="V256" s="158">
        <v>4660</v>
      </c>
      <c r="W256" s="159">
        <v>38.6</v>
      </c>
      <c r="X256" s="151">
        <v>120</v>
      </c>
      <c r="Y256" s="811">
        <v>7.7</v>
      </c>
      <c r="Z256" s="1239"/>
      <c r="AA256" s="160">
        <v>21.8</v>
      </c>
      <c r="AB256" s="161">
        <v>0.7</v>
      </c>
      <c r="AC256" s="151">
        <v>24</v>
      </c>
      <c r="AD256" s="162"/>
      <c r="AE256" s="224">
        <v>64</v>
      </c>
      <c r="AF256" s="802">
        <v>3.87</v>
      </c>
      <c r="AG256" s="327">
        <f t="shared" si="252"/>
        <v>0.5953846153846154</v>
      </c>
      <c r="AH256" s="327">
        <f t="shared" si="238"/>
        <v>0.29466666666666669</v>
      </c>
      <c r="AI256" s="660">
        <f t="shared" si="239"/>
        <v>7.0719999999999991E-2</v>
      </c>
      <c r="AJ256" s="1141"/>
      <c r="AK256" s="148"/>
      <c r="AL256" s="167"/>
      <c r="AM256" s="167"/>
      <c r="AN256" s="225"/>
      <c r="AO256" s="150">
        <f t="shared" si="228"/>
        <v>3.2380090497737557</v>
      </c>
      <c r="AP256" s="148">
        <v>8.1199999999999992</v>
      </c>
      <c r="AQ256" s="166"/>
      <c r="AR256" s="150">
        <f t="shared" si="240"/>
        <v>0.84841628959276016</v>
      </c>
      <c r="AS256" s="778"/>
      <c r="AT256" s="150">
        <f t="shared" si="241"/>
        <v>1.6968325791855203</v>
      </c>
      <c r="AU256" s="161">
        <v>33.299999999999997</v>
      </c>
      <c r="AV256" s="153">
        <v>7.89</v>
      </c>
      <c r="AW256" s="162"/>
      <c r="AX256" s="162"/>
      <c r="AY256" s="170"/>
      <c r="AZ256" s="170">
        <v>0.21</v>
      </c>
      <c r="BA256" s="175"/>
      <c r="BB256" s="172">
        <f t="shared" si="242"/>
        <v>0.6363122171945701</v>
      </c>
      <c r="BC256" s="1517"/>
      <c r="BD256" s="827">
        <v>1148</v>
      </c>
      <c r="BE256" s="1530">
        <f t="shared" si="232"/>
        <v>138.43529411764706</v>
      </c>
      <c r="BF256" s="1538">
        <f t="shared" si="223"/>
        <v>6.3502428494333509</v>
      </c>
      <c r="BG256" s="1337"/>
      <c r="BH256" s="1169">
        <f t="shared" si="243"/>
        <v>1.0605203619909502</v>
      </c>
      <c r="BI256" s="150">
        <f t="shared" si="244"/>
        <v>0.7160633484162896</v>
      </c>
      <c r="BJ256" s="168">
        <v>7.94</v>
      </c>
      <c r="BK256" s="162">
        <v>4300</v>
      </c>
      <c r="BL256" s="161">
        <v>27.7</v>
      </c>
      <c r="BM256" s="161">
        <f t="shared" si="224"/>
        <v>83.1</v>
      </c>
      <c r="BN256" s="161">
        <v>6</v>
      </c>
      <c r="BO256" s="161"/>
      <c r="BP256" s="161"/>
      <c r="BQ256" s="1221"/>
      <c r="BR256" s="174"/>
      <c r="BS256" s="174"/>
      <c r="BT256" s="174">
        <v>6</v>
      </c>
      <c r="BU256" s="175"/>
      <c r="BV256" s="248">
        <f t="shared" si="219"/>
        <v>8.1961538461538463</v>
      </c>
      <c r="BW256" s="168">
        <f t="shared" si="246"/>
        <v>1.4641013608634443E-2</v>
      </c>
      <c r="BX256" s="170">
        <f t="shared" si="227"/>
        <v>1.4641013608634443E-2</v>
      </c>
      <c r="BY256" s="1129">
        <f t="shared" si="217"/>
        <v>0.72477064220183485</v>
      </c>
      <c r="BZ256" s="1146">
        <f t="shared" si="205"/>
        <v>0.28238341968911918</v>
      </c>
      <c r="CA256" s="177">
        <v>5040</v>
      </c>
      <c r="CB256" s="224"/>
      <c r="CC256" s="226"/>
      <c r="CD256" s="150">
        <f t="shared" si="253"/>
        <v>0.60158371040723979</v>
      </c>
      <c r="CE256" s="150"/>
      <c r="CF256" s="248"/>
      <c r="CG256" s="178">
        <v>0</v>
      </c>
      <c r="CH256" s="390">
        <f t="shared" si="220"/>
        <v>0</v>
      </c>
      <c r="CI256" s="161">
        <v>0</v>
      </c>
      <c r="CJ256" s="161">
        <f t="shared" si="254"/>
        <v>0</v>
      </c>
      <c r="CK256" s="168">
        <v>7.97</v>
      </c>
      <c r="CL256" s="161">
        <v>27.6</v>
      </c>
      <c r="CM256" s="151">
        <v>4</v>
      </c>
      <c r="CN256" s="151"/>
      <c r="CO256" s="151"/>
      <c r="CP256" s="131">
        <f t="shared" si="225"/>
        <v>10.16599999999997</v>
      </c>
      <c r="CQ256" s="1146">
        <f t="shared" si="236"/>
        <v>3.6101083032490378E-3</v>
      </c>
      <c r="CR256" s="1372">
        <f t="shared" si="221"/>
        <v>4420</v>
      </c>
      <c r="CS256" s="150">
        <f t="shared" si="255"/>
        <v>4.5828054298642531</v>
      </c>
      <c r="CT256" s="180">
        <v>28</v>
      </c>
      <c r="CU256" s="1356">
        <v>138.47</v>
      </c>
      <c r="CV256" s="170">
        <f t="shared" si="234"/>
        <v>0.35</v>
      </c>
      <c r="CW256" s="180">
        <v>200</v>
      </c>
      <c r="CX256" s="161">
        <f t="shared" si="235"/>
        <v>7.1428571428571432</v>
      </c>
      <c r="CY256" s="151">
        <f t="shared" si="248"/>
        <v>114.44253393665159</v>
      </c>
      <c r="CZ256" s="168">
        <v>7.89</v>
      </c>
      <c r="DA256" s="161">
        <v>16.100000000000001</v>
      </c>
      <c r="DB256" s="170">
        <f t="shared" si="207"/>
        <v>0.41666666666666663</v>
      </c>
      <c r="DC256" s="151"/>
      <c r="DD256" s="181">
        <f t="shared" si="208"/>
        <v>3.1294102799193761</v>
      </c>
      <c r="DE256" s="150">
        <f t="shared" si="256"/>
        <v>6.7873303167420813</v>
      </c>
      <c r="DF256" s="843">
        <v>8.2899999999999991</v>
      </c>
      <c r="DG256" s="161">
        <v>10.9</v>
      </c>
      <c r="DH256" s="838">
        <f t="shared" si="215"/>
        <v>32.700000000000003</v>
      </c>
      <c r="DI256" s="338">
        <f t="shared" si="216"/>
        <v>0.32298136645962738</v>
      </c>
      <c r="DJ256" s="1157">
        <f t="shared" si="211"/>
        <v>0.60507246376811596</v>
      </c>
      <c r="DK256" s="1343">
        <f t="shared" si="212"/>
        <v>2.2842821145040233</v>
      </c>
      <c r="DL256" s="1293">
        <f t="shared" si="222"/>
        <v>0.49919999999999998</v>
      </c>
      <c r="DM256" s="1354">
        <v>50</v>
      </c>
      <c r="DN256" s="178">
        <f t="shared" si="249"/>
        <v>37.593665158371046</v>
      </c>
      <c r="DO256" s="161">
        <v>10.1</v>
      </c>
      <c r="DP256" s="187">
        <f t="shared" si="250"/>
        <v>7.3394495412844096E-2</v>
      </c>
      <c r="DQ256" s="177"/>
      <c r="DR256" s="178"/>
      <c r="DS256" s="756"/>
      <c r="DT256" s="157">
        <v>5078</v>
      </c>
      <c r="DU256" s="168">
        <v>7.8</v>
      </c>
      <c r="DV256" s="168">
        <v>8.2899999999999991</v>
      </c>
      <c r="DW256" s="173">
        <v>4000</v>
      </c>
      <c r="DX256" s="161">
        <v>10.1</v>
      </c>
      <c r="DY256" s="180">
        <v>32</v>
      </c>
      <c r="DZ256" s="698">
        <v>25</v>
      </c>
      <c r="EA256" s="633">
        <v>0.1</v>
      </c>
      <c r="EB256" s="182">
        <v>0.53</v>
      </c>
      <c r="EC256" s="1484"/>
      <c r="ED256" s="184">
        <v>5.5</v>
      </c>
      <c r="EE256" s="184">
        <v>6.9</v>
      </c>
      <c r="EF256" s="182">
        <v>0.1</v>
      </c>
      <c r="EG256" s="182">
        <v>0.06</v>
      </c>
      <c r="EH256" s="228">
        <v>2</v>
      </c>
      <c r="EI256" s="1119"/>
      <c r="EJ256" s="1119"/>
      <c r="EK256" s="185">
        <v>2</v>
      </c>
      <c r="EL256" s="150">
        <f t="shared" si="251"/>
        <v>9.2922932126696836</v>
      </c>
      <c r="EM256" s="186">
        <f t="shared" si="213"/>
        <v>0.73834196891191706</v>
      </c>
      <c r="EN256" s="186">
        <f t="shared" si="247"/>
        <v>0.73333333333333339</v>
      </c>
      <c r="EO256" s="187">
        <f t="shared" si="237"/>
        <v>0.98701298701298701</v>
      </c>
      <c r="EP256" s="169">
        <f t="shared" si="214"/>
        <v>0.74770642201834869</v>
      </c>
      <c r="EQ256" s="292"/>
    </row>
    <row r="257" spans="1:147" s="221" customFormat="1" ht="15" customHeight="1" x14ac:dyDescent="0.15">
      <c r="A257" s="105">
        <v>44081</v>
      </c>
      <c r="B257" s="335">
        <f>企业!B564</f>
        <v>4401</v>
      </c>
      <c r="C257" s="868">
        <v>7.92</v>
      </c>
      <c r="D257" s="652">
        <v>115</v>
      </c>
      <c r="E257" s="353">
        <v>7.2</v>
      </c>
      <c r="F257" s="928">
        <v>21</v>
      </c>
      <c r="G257" s="653"/>
      <c r="H257" s="192"/>
      <c r="I257" s="111"/>
      <c r="J257" s="144"/>
      <c r="K257" s="625"/>
      <c r="L257" s="328"/>
      <c r="M257" s="831"/>
      <c r="N257" s="826"/>
      <c r="O257" s="191"/>
      <c r="P257" s="392"/>
      <c r="Q257" s="191"/>
      <c r="R257" s="683">
        <v>3.77</v>
      </c>
      <c r="S257" s="339">
        <f t="shared" si="245"/>
        <v>0.57999999999999996</v>
      </c>
      <c r="T257" s="335">
        <v>4401</v>
      </c>
      <c r="U257" s="111">
        <v>8.0399999999999991</v>
      </c>
      <c r="V257" s="112">
        <v>4640</v>
      </c>
      <c r="W257" s="115">
        <v>41.9</v>
      </c>
      <c r="X257" s="109">
        <v>139</v>
      </c>
      <c r="Y257" s="809">
        <v>7.4</v>
      </c>
      <c r="Z257" s="1238"/>
      <c r="AA257" s="116">
        <v>21.8</v>
      </c>
      <c r="AB257" s="117">
        <v>0.4</v>
      </c>
      <c r="AC257" s="109">
        <v>27</v>
      </c>
      <c r="AD257" s="118"/>
      <c r="AE257" s="191">
        <v>64</v>
      </c>
      <c r="AF257" s="801">
        <v>3.78</v>
      </c>
      <c r="AG257" s="344">
        <f t="shared" si="252"/>
        <v>0.58153846153846156</v>
      </c>
      <c r="AH257" s="344">
        <f t="shared" si="238"/>
        <v>0.29339999999999999</v>
      </c>
      <c r="AI257" s="741">
        <f t="shared" si="239"/>
        <v>8.1565200000000004E-2</v>
      </c>
      <c r="AJ257" s="1140"/>
      <c r="AK257" s="138"/>
      <c r="AL257" s="122"/>
      <c r="AM257" s="122"/>
      <c r="AN257" s="219"/>
      <c r="AO257" s="353">
        <f t="shared" si="228"/>
        <v>3.2519881845035221</v>
      </c>
      <c r="AP257" s="138">
        <v>8.1199999999999992</v>
      </c>
      <c r="AQ257" s="121"/>
      <c r="AR257" s="353">
        <f t="shared" si="240"/>
        <v>0.8520790729379687</v>
      </c>
      <c r="AS257" s="776"/>
      <c r="AT257" s="353">
        <f t="shared" si="241"/>
        <v>1.7041581458759374</v>
      </c>
      <c r="AU257" s="117">
        <v>33.299999999999997</v>
      </c>
      <c r="AV257" s="111">
        <v>7.88</v>
      </c>
      <c r="AW257" s="118"/>
      <c r="AX257" s="118"/>
      <c r="AY257" s="340"/>
      <c r="AZ257" s="124">
        <v>0.2</v>
      </c>
      <c r="BA257" s="608"/>
      <c r="BB257" s="360">
        <f t="shared" si="242"/>
        <v>0.63905930470347649</v>
      </c>
      <c r="BC257" s="1516"/>
      <c r="BD257" s="1529">
        <v>1269</v>
      </c>
      <c r="BE257" s="1530">
        <f t="shared" si="232"/>
        <v>153.68711656441718</v>
      </c>
      <c r="BF257" s="1538">
        <f t="shared" si="223"/>
        <v>7.0498677323127144</v>
      </c>
      <c r="BG257" s="1528"/>
      <c r="BH257" s="1168">
        <f t="shared" si="243"/>
        <v>1.0650988411724609</v>
      </c>
      <c r="BI257" s="353">
        <f t="shared" si="244"/>
        <v>0.71915473755964554</v>
      </c>
      <c r="BJ257" s="123">
        <v>7.9</v>
      </c>
      <c r="BK257" s="118">
        <v>4320</v>
      </c>
      <c r="BL257" s="117">
        <v>27.7</v>
      </c>
      <c r="BM257" s="348">
        <f t="shared" si="224"/>
        <v>83.1</v>
      </c>
      <c r="BN257" s="117">
        <v>6.6</v>
      </c>
      <c r="BO257" s="117"/>
      <c r="BP257" s="117"/>
      <c r="BQ257" s="1220"/>
      <c r="BR257" s="131"/>
      <c r="BS257" s="131"/>
      <c r="BT257" s="131">
        <v>9</v>
      </c>
      <c r="BU257" s="132">
        <v>16</v>
      </c>
      <c r="BV257" s="364">
        <f t="shared" si="219"/>
        <v>8.2315382867530111</v>
      </c>
      <c r="BW257" s="343">
        <f t="shared" si="246"/>
        <v>1.6886272669555856E-2</v>
      </c>
      <c r="BX257" s="340">
        <f t="shared" si="227"/>
        <v>1.6886272669555856E-2</v>
      </c>
      <c r="BY257" s="340">
        <f t="shared" si="217"/>
        <v>0.69724770642201839</v>
      </c>
      <c r="BZ257" s="1145">
        <f t="shared" ref="BZ257:BZ320" si="258">1-BL257/W257</f>
        <v>0.33890214797136042</v>
      </c>
      <c r="CA257" s="133">
        <v>5040</v>
      </c>
      <c r="CB257" s="191"/>
      <c r="CC257" s="193"/>
      <c r="CD257" s="353">
        <f t="shared" si="253"/>
        <v>0.60418086798454895</v>
      </c>
      <c r="CE257" s="108"/>
      <c r="CF257" s="364"/>
      <c r="CG257" s="134">
        <v>0</v>
      </c>
      <c r="CH257" s="346">
        <f t="shared" si="220"/>
        <v>0</v>
      </c>
      <c r="CI257" s="117">
        <v>0</v>
      </c>
      <c r="CJ257" s="348">
        <f t="shared" si="254"/>
        <v>0</v>
      </c>
      <c r="CK257" s="123">
        <v>7.98</v>
      </c>
      <c r="CL257" s="117">
        <v>25.9</v>
      </c>
      <c r="CM257" s="109">
        <v>7</v>
      </c>
      <c r="CN257" s="109"/>
      <c r="CO257" s="109"/>
      <c r="CP257" s="131">
        <f t="shared" si="225"/>
        <v>32.567400000000006</v>
      </c>
      <c r="CQ257" s="1145">
        <f t="shared" si="236"/>
        <v>6.498194945848379E-2</v>
      </c>
      <c r="CR257" s="1372">
        <f t="shared" si="221"/>
        <v>4401</v>
      </c>
      <c r="CS257" s="353">
        <f t="shared" si="255"/>
        <v>4.6025903203817311</v>
      </c>
      <c r="CT257" s="135">
        <v>28</v>
      </c>
      <c r="CU257" s="1353">
        <v>139.44</v>
      </c>
      <c r="CV257" s="340">
        <f t="shared" si="234"/>
        <v>0.35</v>
      </c>
      <c r="CW257" s="135">
        <v>200</v>
      </c>
      <c r="CX257" s="348">
        <f t="shared" si="235"/>
        <v>7.1428571428571432</v>
      </c>
      <c r="CY257" s="334">
        <f t="shared" si="248"/>
        <v>114.67211997273347</v>
      </c>
      <c r="CZ257" s="123">
        <v>7.8230000000000004</v>
      </c>
      <c r="DA257" s="117">
        <v>16.8</v>
      </c>
      <c r="DB257" s="340">
        <f t="shared" ref="DB257:DB320" si="259">(CL257-DA257)/CL257</f>
        <v>0.35135135135135132</v>
      </c>
      <c r="DC257" s="109"/>
      <c r="DD257" s="610">
        <f t="shared" ref="DD257:DD320" si="260">CY257/(CL257-DA257)/3.18</f>
        <v>3.9626829764577196</v>
      </c>
      <c r="DE257" s="353">
        <f t="shared" si="256"/>
        <v>6.8166325835037496</v>
      </c>
      <c r="DF257" s="842">
        <v>8.32</v>
      </c>
      <c r="DG257" s="117">
        <v>11.3</v>
      </c>
      <c r="DH257" s="838">
        <f t="shared" si="215"/>
        <v>33.900000000000006</v>
      </c>
      <c r="DI257" s="338">
        <f t="shared" si="216"/>
        <v>0.32738095238095233</v>
      </c>
      <c r="DJ257" s="1158">
        <f t="shared" ref="DJ257:DJ320" si="261">1-DG257/CL257</f>
        <v>0.56370656370656369</v>
      </c>
      <c r="DK257" s="1342">
        <f t="shared" ref="DK257:DK320" si="262">CY257/(CL257-DG257)/3</f>
        <v>2.6180849308843261</v>
      </c>
      <c r="DL257" s="1292">
        <f t="shared" si="222"/>
        <v>0.49919999999999998</v>
      </c>
      <c r="DM257" s="1355">
        <v>50</v>
      </c>
      <c r="DN257" s="1350">
        <f t="shared" si="249"/>
        <v>38.02044989775051</v>
      </c>
      <c r="DO257" s="117">
        <v>11.1</v>
      </c>
      <c r="DP257" s="1150">
        <f t="shared" si="250"/>
        <v>1.7699115044247881E-2</v>
      </c>
      <c r="DQ257" s="133"/>
      <c r="DR257" s="134"/>
      <c r="DS257" s="770"/>
      <c r="DT257" s="137">
        <v>5134</v>
      </c>
      <c r="DU257" s="343">
        <v>7.83</v>
      </c>
      <c r="DV257" s="123">
        <v>8.3000000000000007</v>
      </c>
      <c r="DW257" s="127">
        <v>4000</v>
      </c>
      <c r="DX257" s="117">
        <v>11.1</v>
      </c>
      <c r="DY257" s="135">
        <v>32</v>
      </c>
      <c r="DZ257" s="671">
        <v>27</v>
      </c>
      <c r="EA257" s="632">
        <v>0.1</v>
      </c>
      <c r="EB257" s="665">
        <v>0.72</v>
      </c>
      <c r="EC257" s="1483"/>
      <c r="ED257" s="141">
        <v>5.6</v>
      </c>
      <c r="EE257" s="667">
        <v>6.2</v>
      </c>
      <c r="EF257" s="139">
        <v>0.2</v>
      </c>
      <c r="EG257" s="665">
        <v>0.09</v>
      </c>
      <c r="EH257" s="194">
        <v>2</v>
      </c>
      <c r="EI257" s="1118"/>
      <c r="EJ257" s="1118"/>
      <c r="EK257" s="142">
        <v>2</v>
      </c>
      <c r="EL257" s="353">
        <f t="shared" si="251"/>
        <v>9.3323201090661225</v>
      </c>
      <c r="EM257" s="354">
        <f t="shared" ref="EM257:EM320" si="263">1-DX257/W257</f>
        <v>0.73508353221957035</v>
      </c>
      <c r="EN257" s="354">
        <f t="shared" si="247"/>
        <v>0.76978417266187049</v>
      </c>
      <c r="EO257" s="355">
        <f t="shared" si="237"/>
        <v>0.98648648648648651</v>
      </c>
      <c r="EP257" s="339">
        <f t="shared" ref="EP257:EP320" si="264">1-ED257/AA257</f>
        <v>0.74311926605504586</v>
      </c>
      <c r="EQ257" s="959"/>
    </row>
    <row r="258" spans="1:147" s="221" customFormat="1" ht="15" customHeight="1" x14ac:dyDescent="0.15">
      <c r="A258" s="105">
        <v>44082</v>
      </c>
      <c r="B258" s="335">
        <f>企业!B565</f>
        <v>3770</v>
      </c>
      <c r="C258" s="868">
        <v>7.99</v>
      </c>
      <c r="D258" s="652">
        <v>120</v>
      </c>
      <c r="E258" s="353">
        <v>2.6</v>
      </c>
      <c r="F258" s="928">
        <v>26</v>
      </c>
      <c r="G258" s="653"/>
      <c r="H258" s="192"/>
      <c r="I258" s="111"/>
      <c r="J258" s="144"/>
      <c r="K258" s="625"/>
      <c r="L258" s="328"/>
      <c r="M258" s="831"/>
      <c r="N258" s="826"/>
      <c r="O258" s="191"/>
      <c r="P258" s="392"/>
      <c r="Q258" s="191"/>
      <c r="R258" s="683">
        <v>3.74</v>
      </c>
      <c r="S258" s="339">
        <f t="shared" si="245"/>
        <v>0.57538461538461538</v>
      </c>
      <c r="T258" s="335">
        <v>3770</v>
      </c>
      <c r="U258" s="111">
        <v>8.1</v>
      </c>
      <c r="V258" s="112">
        <v>4760</v>
      </c>
      <c r="W258" s="115">
        <v>38.200000000000003</v>
      </c>
      <c r="X258" s="109">
        <v>147</v>
      </c>
      <c r="Y258" s="809">
        <v>8</v>
      </c>
      <c r="Z258" s="1238"/>
      <c r="AA258" s="116">
        <v>21.2</v>
      </c>
      <c r="AB258" s="117">
        <v>0.4</v>
      </c>
      <c r="AC258" s="109">
        <v>22</v>
      </c>
      <c r="AD258" s="118"/>
      <c r="AE258" s="191">
        <v>64</v>
      </c>
      <c r="AF258" s="801">
        <v>3.72</v>
      </c>
      <c r="AG258" s="344">
        <f t="shared" si="252"/>
        <v>0.5723076923076923</v>
      </c>
      <c r="AH258" s="344">
        <f t="shared" si="238"/>
        <v>0.25133333333333335</v>
      </c>
      <c r="AI258" s="741">
        <f t="shared" si="239"/>
        <v>7.3892000000000013E-2</v>
      </c>
      <c r="AJ258" s="1140"/>
      <c r="AK258" s="138"/>
      <c r="AL258" s="122"/>
      <c r="AM258" s="122"/>
      <c r="AN258" s="219"/>
      <c r="AO258" s="353">
        <f t="shared" si="228"/>
        <v>3.796286472148541</v>
      </c>
      <c r="AP258" s="138">
        <v>8.06</v>
      </c>
      <c r="AQ258" s="121"/>
      <c r="AR258" s="353">
        <f t="shared" si="240"/>
        <v>0.99469496021220161</v>
      </c>
      <c r="AS258" s="776"/>
      <c r="AT258" s="353">
        <f t="shared" si="241"/>
        <v>1.9893899204244032</v>
      </c>
      <c r="AU258" s="117">
        <v>33</v>
      </c>
      <c r="AV258" s="111">
        <v>7.83</v>
      </c>
      <c r="AX258" s="118"/>
      <c r="AY258" s="340"/>
      <c r="AZ258" s="124">
        <v>0.2</v>
      </c>
      <c r="BA258" s="608"/>
      <c r="BB258" s="360">
        <f t="shared" si="242"/>
        <v>0.74602122015915118</v>
      </c>
      <c r="BC258" s="1516"/>
      <c r="BD258" s="1529">
        <v>1310</v>
      </c>
      <c r="BE258" s="1530">
        <f t="shared" si="232"/>
        <v>185.20689655172413</v>
      </c>
      <c r="BF258" s="1538">
        <f t="shared" si="223"/>
        <v>8.7361743656473649</v>
      </c>
      <c r="BG258" s="1528"/>
      <c r="BH258" s="1168">
        <f t="shared" si="243"/>
        <v>1.243368700265252</v>
      </c>
      <c r="BI258" s="353">
        <f t="shared" si="244"/>
        <v>0.83952254641909818</v>
      </c>
      <c r="BJ258" s="123">
        <v>7.93</v>
      </c>
      <c r="BK258" s="118">
        <v>4340</v>
      </c>
      <c r="BL258" s="117">
        <v>27.9</v>
      </c>
      <c r="BM258" s="348">
        <f t="shared" si="224"/>
        <v>83.699999999999989</v>
      </c>
      <c r="BN258" s="117">
        <v>6.9</v>
      </c>
      <c r="BO258" s="117"/>
      <c r="BP258" s="117"/>
      <c r="BQ258" s="1220"/>
      <c r="BR258" s="131"/>
      <c r="BS258" s="131"/>
      <c r="BT258" s="131">
        <v>10</v>
      </c>
      <c r="BU258" s="132"/>
      <c r="BV258" s="364">
        <f t="shared" si="219"/>
        <v>9.6092838196286472</v>
      </c>
      <c r="BW258" s="343">
        <f t="shared" si="246"/>
        <v>1.529770613078643E-2</v>
      </c>
      <c r="BX258" s="340">
        <f t="shared" si="227"/>
        <v>1.529770613078643E-2</v>
      </c>
      <c r="BY258" s="758">
        <f t="shared" si="217"/>
        <v>0.67452830188679247</v>
      </c>
      <c r="BZ258" s="1145">
        <f t="shared" si="258"/>
        <v>0.26963350785340323</v>
      </c>
      <c r="CA258" s="133">
        <v>5040</v>
      </c>
      <c r="CB258" s="191"/>
      <c r="CC258" s="193"/>
      <c r="CD258" s="353">
        <f t="shared" si="253"/>
        <v>0.70530503978779846</v>
      </c>
      <c r="CE258" s="108"/>
      <c r="CF258" s="364"/>
      <c r="CG258" s="134">
        <v>0</v>
      </c>
      <c r="CH258" s="346">
        <f t="shared" si="220"/>
        <v>0</v>
      </c>
      <c r="CI258" s="117">
        <v>0</v>
      </c>
      <c r="CJ258" s="348">
        <f t="shared" si="254"/>
        <v>0</v>
      </c>
      <c r="CK258" s="123">
        <v>7.97</v>
      </c>
      <c r="CL258" s="117">
        <v>26.2</v>
      </c>
      <c r="CM258" s="109">
        <v>8</v>
      </c>
      <c r="CN258" s="109"/>
      <c r="CO258" s="109"/>
      <c r="CP258" s="131">
        <f t="shared" si="225"/>
        <v>26.766999999999992</v>
      </c>
      <c r="CQ258" s="1145">
        <f t="shared" si="236"/>
        <v>6.0931899641577081E-2</v>
      </c>
      <c r="CR258" s="1372">
        <f t="shared" si="221"/>
        <v>3770</v>
      </c>
      <c r="CS258" s="353">
        <f t="shared" si="255"/>
        <v>5.3729442970822285</v>
      </c>
      <c r="CT258" s="135">
        <v>28</v>
      </c>
      <c r="CU258" s="1353">
        <v>138.44999999999999</v>
      </c>
      <c r="CV258" s="340">
        <f t="shared" si="234"/>
        <v>0.35</v>
      </c>
      <c r="CW258" s="135">
        <v>200</v>
      </c>
      <c r="CX258" s="348">
        <f t="shared" si="235"/>
        <v>7.1428571428571432</v>
      </c>
      <c r="CY258" s="334">
        <f t="shared" si="248"/>
        <v>134.18037135278513</v>
      </c>
      <c r="CZ258" s="123">
        <v>7.87</v>
      </c>
      <c r="DA258" s="117">
        <v>14.4</v>
      </c>
      <c r="DB258" s="340">
        <f t="shared" si="259"/>
        <v>0.45038167938931295</v>
      </c>
      <c r="DC258" s="109"/>
      <c r="DD258" s="610">
        <f t="shared" si="260"/>
        <v>3.5758546890732634</v>
      </c>
      <c r="DE258" s="353">
        <f t="shared" si="256"/>
        <v>7.9575596816976129</v>
      </c>
      <c r="DF258" s="842">
        <v>8.44</v>
      </c>
      <c r="DG258" s="117">
        <v>9.4</v>
      </c>
      <c r="DH258" s="838">
        <f t="shared" ref="DH258:DH321" si="265">DG258*3</f>
        <v>28.200000000000003</v>
      </c>
      <c r="DI258" s="338">
        <f t="shared" ref="DI258:DI321" si="266">1-DG258/DA258</f>
        <v>0.34722222222222221</v>
      </c>
      <c r="DJ258" s="1158">
        <f t="shared" si="261"/>
        <v>0.64122137404580148</v>
      </c>
      <c r="DK258" s="1342">
        <f t="shared" si="262"/>
        <v>2.6623089554124038</v>
      </c>
      <c r="DL258" s="1292">
        <f t="shared" si="222"/>
        <v>0.49919999999999998</v>
      </c>
      <c r="DM258" s="1355">
        <v>50</v>
      </c>
      <c r="DN258" s="1350">
        <f t="shared" si="249"/>
        <v>44.068965517241374</v>
      </c>
      <c r="DO258" s="117">
        <v>9.3000000000000007</v>
      </c>
      <c r="DP258" s="1150">
        <f t="shared" si="250"/>
        <v>1.0638297872340387E-2</v>
      </c>
      <c r="DQ258" s="133"/>
      <c r="DR258" s="134"/>
      <c r="DS258" s="770"/>
      <c r="DT258" s="137">
        <v>5055</v>
      </c>
      <c r="DU258" s="343">
        <v>7.9</v>
      </c>
      <c r="DV258" s="123">
        <v>8.32</v>
      </c>
      <c r="DW258" s="127">
        <v>4010</v>
      </c>
      <c r="DX258" s="117">
        <v>9.3000000000000007</v>
      </c>
      <c r="DY258" s="135">
        <v>27</v>
      </c>
      <c r="DZ258" s="671">
        <v>26</v>
      </c>
      <c r="EA258" s="632">
        <v>0.1</v>
      </c>
      <c r="EB258" s="665">
        <v>0.54</v>
      </c>
      <c r="EC258" s="1483"/>
      <c r="ED258" s="141">
        <v>5.9</v>
      </c>
      <c r="EE258" s="667">
        <v>6.78</v>
      </c>
      <c r="EF258" s="139">
        <v>0.3</v>
      </c>
      <c r="EG258" s="665">
        <v>0.1</v>
      </c>
      <c r="EH258" s="194">
        <v>2</v>
      </c>
      <c r="EI258" s="1118">
        <v>641</v>
      </c>
      <c r="EJ258" s="1118">
        <v>164</v>
      </c>
      <c r="EK258" s="142">
        <v>2</v>
      </c>
      <c r="EL258" s="353">
        <f t="shared" si="251"/>
        <v>10.890826525198939</v>
      </c>
      <c r="EM258" s="354">
        <f t="shared" si="263"/>
        <v>0.75654450261780104</v>
      </c>
      <c r="EN258" s="354">
        <f t="shared" si="247"/>
        <v>0.81632653061224492</v>
      </c>
      <c r="EO258" s="355">
        <f t="shared" si="237"/>
        <v>0.98750000000000004</v>
      </c>
      <c r="EP258" s="339">
        <f t="shared" si="264"/>
        <v>0.72169811320754707</v>
      </c>
      <c r="EQ258" s="959"/>
    </row>
    <row r="259" spans="1:147" s="221" customFormat="1" ht="15" customHeight="1" x14ac:dyDescent="0.15">
      <c r="A259" s="105">
        <v>44083</v>
      </c>
      <c r="B259" s="335">
        <f>企业!B566</f>
        <v>4613</v>
      </c>
      <c r="C259" s="868">
        <v>8.16</v>
      </c>
      <c r="D259" s="652">
        <v>95</v>
      </c>
      <c r="E259" s="353">
        <v>4.5999999999999996</v>
      </c>
      <c r="F259" s="928">
        <v>19</v>
      </c>
      <c r="G259" s="653"/>
      <c r="H259" s="192"/>
      <c r="I259" s="111"/>
      <c r="J259" s="144"/>
      <c r="K259" s="625"/>
      <c r="L259" s="328"/>
      <c r="M259" s="831"/>
      <c r="N259" s="826"/>
      <c r="O259" s="191"/>
      <c r="P259" s="392"/>
      <c r="Q259" s="191"/>
      <c r="R259" s="683">
        <v>3.65</v>
      </c>
      <c r="S259" s="339">
        <f t="shared" si="245"/>
        <v>0.56153846153846154</v>
      </c>
      <c r="T259" s="335">
        <v>4613</v>
      </c>
      <c r="U259" s="111">
        <v>8.11</v>
      </c>
      <c r="V259" s="112">
        <v>4440</v>
      </c>
      <c r="W259" s="115">
        <v>37.200000000000003</v>
      </c>
      <c r="X259" s="109">
        <v>146</v>
      </c>
      <c r="Y259" s="809">
        <v>8.1999999999999993</v>
      </c>
      <c r="Z259" s="1238">
        <v>5.2</v>
      </c>
      <c r="AA259" s="116">
        <v>18.100000000000001</v>
      </c>
      <c r="AB259" s="117">
        <v>0.4</v>
      </c>
      <c r="AC259" s="109">
        <v>30</v>
      </c>
      <c r="AD259" s="118">
        <v>672</v>
      </c>
      <c r="AE259" s="191">
        <v>64</v>
      </c>
      <c r="AF259" s="801">
        <v>3.58</v>
      </c>
      <c r="AG259" s="344">
        <f t="shared" si="252"/>
        <v>0.55076923076923079</v>
      </c>
      <c r="AH259" s="344">
        <f>T259/15000</f>
        <v>0.30753333333333333</v>
      </c>
      <c r="AI259" s="741">
        <f t="shared" si="239"/>
        <v>8.979973333333334E-2</v>
      </c>
      <c r="AJ259" s="1140"/>
      <c r="AK259" s="138"/>
      <c r="AL259" s="122"/>
      <c r="AM259" s="122"/>
      <c r="AN259" s="219"/>
      <c r="AO259" s="353">
        <f t="shared" si="228"/>
        <v>3.102536310427054</v>
      </c>
      <c r="AP259" s="138">
        <v>8.09</v>
      </c>
      <c r="AQ259" s="121">
        <v>18.899999999999999</v>
      </c>
      <c r="AR259" s="353">
        <f t="shared" si="240"/>
        <v>0.81292000867114678</v>
      </c>
      <c r="AS259" s="776">
        <v>11.5</v>
      </c>
      <c r="AT259" s="353">
        <f t="shared" si="241"/>
        <v>1.6258400173422936</v>
      </c>
      <c r="AU259" s="117">
        <v>32.799999999999997</v>
      </c>
      <c r="AV259" s="111">
        <v>7.8</v>
      </c>
      <c r="AW259" s="118">
        <v>3128</v>
      </c>
      <c r="AX259" s="118"/>
      <c r="AY259" s="340"/>
      <c r="AZ259" s="124">
        <v>0.2</v>
      </c>
      <c r="BA259" s="608">
        <f t="shared" si="257"/>
        <v>63.9386189258312</v>
      </c>
      <c r="BB259" s="360">
        <f t="shared" si="242"/>
        <v>0.60969000650336003</v>
      </c>
      <c r="BC259" s="1516"/>
      <c r="BD259" s="1529">
        <v>1235</v>
      </c>
      <c r="BE259" s="1530">
        <f t="shared" si="232"/>
        <v>142.69564274875353</v>
      </c>
      <c r="BF259" s="1538">
        <f t="shared" si="223"/>
        <v>7.8837371684394206</v>
      </c>
      <c r="BG259" s="1528">
        <v>8.1999999999999993</v>
      </c>
      <c r="BH259" s="1168">
        <f t="shared" si="243"/>
        <v>1.0161500108389334</v>
      </c>
      <c r="BI259" s="353">
        <f t="shared" si="244"/>
        <v>0.68610448731844786</v>
      </c>
      <c r="BJ259" s="123">
        <v>7.95</v>
      </c>
      <c r="BK259" s="118">
        <v>4320</v>
      </c>
      <c r="BL259" s="117">
        <v>27.8</v>
      </c>
      <c r="BM259" s="348">
        <f t="shared" si="224"/>
        <v>83.4</v>
      </c>
      <c r="BN259" s="117">
        <v>6.2</v>
      </c>
      <c r="BO259" s="117">
        <v>0.2</v>
      </c>
      <c r="BP259" s="117">
        <v>7</v>
      </c>
      <c r="BQ259" s="1220"/>
      <c r="BR259" s="131"/>
      <c r="BS259" s="131"/>
      <c r="BT259" s="131">
        <v>9</v>
      </c>
      <c r="BU259" s="132">
        <v>16</v>
      </c>
      <c r="BV259" s="364">
        <f t="shared" si="219"/>
        <v>7.8532408411012353</v>
      </c>
      <c r="BW259" s="343">
        <f t="shared" si="246"/>
        <v>1.8591050873657769E-2</v>
      </c>
      <c r="BX259" s="340">
        <f t="shared" si="227"/>
        <v>1.8591050873657769E-2</v>
      </c>
      <c r="BY259" s="758">
        <f t="shared" ref="BY259:BY322" si="267">1-BN259/AA259</f>
        <v>0.65745856353591159</v>
      </c>
      <c r="BZ259" s="1145">
        <f t="shared" si="258"/>
        <v>0.25268817204301075</v>
      </c>
      <c r="CA259" s="133">
        <v>5040</v>
      </c>
      <c r="CB259" s="191"/>
      <c r="CC259" s="193"/>
      <c r="CD259" s="353">
        <f t="shared" si="253"/>
        <v>0.57641448081508784</v>
      </c>
      <c r="CE259" s="108"/>
      <c r="CF259" s="364"/>
      <c r="CG259" s="134">
        <v>0</v>
      </c>
      <c r="CH259" s="346">
        <f t="shared" si="220"/>
        <v>0</v>
      </c>
      <c r="CI259" s="117">
        <v>0</v>
      </c>
      <c r="CJ259" s="348">
        <f t="shared" si="254"/>
        <v>0</v>
      </c>
      <c r="CK259" s="123">
        <v>7.97</v>
      </c>
      <c r="CL259" s="117">
        <v>26.6</v>
      </c>
      <c r="CM259" s="109">
        <v>4</v>
      </c>
      <c r="CN259" s="109">
        <v>2</v>
      </c>
      <c r="CO259" s="109">
        <v>16</v>
      </c>
      <c r="CP259" s="131">
        <f t="shared" si="225"/>
        <v>39.67179999999999</v>
      </c>
      <c r="CQ259" s="1145">
        <f t="shared" si="236"/>
        <v>4.3165467625899234E-2</v>
      </c>
      <c r="CR259" s="1372">
        <f t="shared" si="221"/>
        <v>4613</v>
      </c>
      <c r="CS259" s="353">
        <f t="shared" si="255"/>
        <v>4.3910687188380662</v>
      </c>
      <c r="CT259" s="135">
        <v>25</v>
      </c>
      <c r="CU259" s="1353">
        <v>133.46</v>
      </c>
      <c r="CV259" s="340">
        <f t="shared" si="234"/>
        <v>0.3125</v>
      </c>
      <c r="CW259" s="135">
        <v>180</v>
      </c>
      <c r="CX259" s="348">
        <f t="shared" si="235"/>
        <v>7.2</v>
      </c>
      <c r="CY259" s="334">
        <f t="shared" si="248"/>
        <v>95.349663993063075</v>
      </c>
      <c r="CZ259" s="123">
        <v>7.83</v>
      </c>
      <c r="DA259" s="117">
        <v>15.3</v>
      </c>
      <c r="DB259" s="340">
        <f t="shared" si="259"/>
        <v>0.42481203007518797</v>
      </c>
      <c r="DC259" s="109"/>
      <c r="DD259" s="610">
        <f t="shared" si="260"/>
        <v>2.6534664661062801</v>
      </c>
      <c r="DE259" s="353">
        <f t="shared" si="256"/>
        <v>6.5033600693691742</v>
      </c>
      <c r="DF259" s="842">
        <v>8.33</v>
      </c>
      <c r="DG259" s="117">
        <v>10.199999999999999</v>
      </c>
      <c r="DH259" s="838">
        <f t="shared" si="265"/>
        <v>30.599999999999998</v>
      </c>
      <c r="DI259" s="338">
        <f t="shared" si="266"/>
        <v>0.33333333333333337</v>
      </c>
      <c r="DJ259" s="1158">
        <f t="shared" si="261"/>
        <v>0.61654135338345872</v>
      </c>
      <c r="DK259" s="1342">
        <f t="shared" si="262"/>
        <v>1.9380013006720134</v>
      </c>
      <c r="DL259" s="1292">
        <f t="shared" si="222"/>
        <v>0.49919999999999998</v>
      </c>
      <c r="DM259" s="1355">
        <v>50</v>
      </c>
      <c r="DN259" s="1350">
        <f t="shared" si="249"/>
        <v>34.717537394320395</v>
      </c>
      <c r="DO259" s="117">
        <v>10.4</v>
      </c>
      <c r="DP259" s="1150">
        <f t="shared" si="250"/>
        <v>-1.9607843137255009E-2</v>
      </c>
      <c r="DQ259" s="133"/>
      <c r="DR259" s="134"/>
      <c r="DS259" s="770"/>
      <c r="DT259" s="137">
        <v>4899</v>
      </c>
      <c r="DU259" s="343">
        <v>7.9</v>
      </c>
      <c r="DV259" s="123">
        <v>8.3699999999999992</v>
      </c>
      <c r="DW259" s="127">
        <v>3970</v>
      </c>
      <c r="DX259" s="117">
        <v>10.4</v>
      </c>
      <c r="DY259" s="135">
        <v>31.7</v>
      </c>
      <c r="DZ259" s="671">
        <v>28</v>
      </c>
      <c r="EA259" s="632">
        <v>0.4</v>
      </c>
      <c r="EB259" s="665">
        <v>0.18</v>
      </c>
      <c r="EC259" s="1483">
        <v>5</v>
      </c>
      <c r="ED259" s="141">
        <v>5.9</v>
      </c>
      <c r="EE259" s="667">
        <v>6.91</v>
      </c>
      <c r="EF259" s="139">
        <v>0.2</v>
      </c>
      <c r="EG259" s="665">
        <v>0.12</v>
      </c>
      <c r="EH259" s="194">
        <v>1</v>
      </c>
      <c r="EI259" s="1118"/>
      <c r="EJ259" s="1118"/>
      <c r="EK259" s="142">
        <v>2</v>
      </c>
      <c r="EL259" s="353">
        <f t="shared" si="251"/>
        <v>8.9043898547582909</v>
      </c>
      <c r="EM259" s="354">
        <f t="shared" si="263"/>
        <v>0.72043010752688175</v>
      </c>
      <c r="EN259" s="354">
        <f t="shared" si="247"/>
        <v>0.7828767123287671</v>
      </c>
      <c r="EO259" s="355">
        <f t="shared" si="237"/>
        <v>0.95121951219512191</v>
      </c>
      <c r="EP259" s="339">
        <f t="shared" si="264"/>
        <v>0.67403314917127077</v>
      </c>
      <c r="EQ259" s="1229" t="s">
        <v>195</v>
      </c>
    </row>
    <row r="260" spans="1:147" s="221" customFormat="1" ht="15" customHeight="1" x14ac:dyDescent="0.15">
      <c r="A260" s="105">
        <v>44084</v>
      </c>
      <c r="B260" s="335">
        <f>企业!B567</f>
        <v>5625</v>
      </c>
      <c r="C260" s="868">
        <v>8.1300000000000008</v>
      </c>
      <c r="D260" s="652">
        <v>95</v>
      </c>
      <c r="E260" s="353">
        <v>1.7</v>
      </c>
      <c r="F260" s="928"/>
      <c r="G260" s="653"/>
      <c r="H260" s="192"/>
      <c r="I260" s="111"/>
      <c r="J260" s="144"/>
      <c r="K260" s="625"/>
      <c r="L260" s="328"/>
      <c r="M260" s="831"/>
      <c r="N260" s="826"/>
      <c r="O260" s="191"/>
      <c r="P260" s="392"/>
      <c r="Q260" s="191"/>
      <c r="R260" s="683">
        <v>3.91</v>
      </c>
      <c r="S260" s="339">
        <f t="shared" si="245"/>
        <v>0.60153846153846158</v>
      </c>
      <c r="T260" s="335">
        <v>5625</v>
      </c>
      <c r="U260" s="111">
        <v>8.11</v>
      </c>
      <c r="V260" s="112">
        <v>4390</v>
      </c>
      <c r="W260" s="115">
        <v>30.2</v>
      </c>
      <c r="X260" s="109">
        <v>146</v>
      </c>
      <c r="Y260" s="809">
        <v>8.6</v>
      </c>
      <c r="Z260" s="1238"/>
      <c r="AA260" s="116">
        <v>15</v>
      </c>
      <c r="AB260" s="117">
        <v>0.4</v>
      </c>
      <c r="AC260" s="109">
        <v>28</v>
      </c>
      <c r="AD260" s="118"/>
      <c r="AE260" s="191">
        <v>64</v>
      </c>
      <c r="AF260" s="801">
        <v>3.81</v>
      </c>
      <c r="AG260" s="344">
        <f t="shared" si="252"/>
        <v>0.58615384615384614</v>
      </c>
      <c r="AH260" s="344">
        <f t="shared" ref="AH260:AH323" si="268">T260/15000</f>
        <v>0.375</v>
      </c>
      <c r="AI260" s="741">
        <f t="shared" si="239"/>
        <v>0.1095</v>
      </c>
      <c r="AJ260" s="1140"/>
      <c r="AK260" s="138"/>
      <c r="AL260" s="122"/>
      <c r="AM260" s="122"/>
      <c r="AN260" s="219"/>
      <c r="AO260" s="353">
        <f t="shared" si="228"/>
        <v>2.5443555555555557</v>
      </c>
      <c r="AP260" s="138">
        <v>8.11</v>
      </c>
      <c r="AQ260" s="121"/>
      <c r="AR260" s="353">
        <f t="shared" si="240"/>
        <v>0.66666666666666663</v>
      </c>
      <c r="AS260" s="776"/>
      <c r="AT260" s="353">
        <f t="shared" si="241"/>
        <v>1.3333333333333333</v>
      </c>
      <c r="AU260" s="117">
        <v>32.4</v>
      </c>
      <c r="AV260" s="111">
        <v>7.83</v>
      </c>
      <c r="AW260" s="118"/>
      <c r="AX260" s="118"/>
      <c r="AY260" s="340"/>
      <c r="AZ260" s="124">
        <v>0.19</v>
      </c>
      <c r="BA260" s="608"/>
      <c r="BB260" s="360">
        <f t="shared" si="242"/>
        <v>0.5</v>
      </c>
      <c r="BC260" s="1516"/>
      <c r="BD260" s="1529">
        <v>1252.0833333333301</v>
      </c>
      <c r="BE260" s="1530">
        <f t="shared" si="232"/>
        <v>118.64185185185154</v>
      </c>
      <c r="BF260" s="1538">
        <f t="shared" si="223"/>
        <v>7.9094567901234365</v>
      </c>
      <c r="BG260" s="1528"/>
      <c r="BH260" s="1168">
        <f t="shared" si="243"/>
        <v>0.83333333333333337</v>
      </c>
      <c r="BI260" s="353">
        <f t="shared" si="244"/>
        <v>0.56266666666666665</v>
      </c>
      <c r="BJ260" s="123">
        <v>7.95</v>
      </c>
      <c r="BK260" s="118">
        <v>4040</v>
      </c>
      <c r="BL260" s="117">
        <v>28.7</v>
      </c>
      <c r="BM260" s="348">
        <f t="shared" si="224"/>
        <v>86.1</v>
      </c>
      <c r="BN260" s="117">
        <v>6.6</v>
      </c>
      <c r="BO260" s="117"/>
      <c r="BP260" s="117"/>
      <c r="BQ260" s="1220"/>
      <c r="BR260" s="131"/>
      <c r="BS260" s="131"/>
      <c r="BT260" s="131">
        <v>9</v>
      </c>
      <c r="BU260" s="132"/>
      <c r="BV260" s="364">
        <f t="shared" si="219"/>
        <v>6.4403555555555556</v>
      </c>
      <c r="BW260" s="343">
        <f t="shared" si="246"/>
        <v>2.2669555856129404E-2</v>
      </c>
      <c r="BX260" s="340">
        <f t="shared" si="227"/>
        <v>2.2669555856129404E-2</v>
      </c>
      <c r="BY260" s="758">
        <f t="shared" si="267"/>
        <v>0.56000000000000005</v>
      </c>
      <c r="BZ260" s="1145">
        <f t="shared" si="258"/>
        <v>4.9668874172185462E-2</v>
      </c>
      <c r="CA260" s="133">
        <v>5040</v>
      </c>
      <c r="CB260" s="191"/>
      <c r="CC260" s="193"/>
      <c r="CD260" s="353">
        <f t="shared" si="253"/>
        <v>0.47271111111111114</v>
      </c>
      <c r="CE260" s="108"/>
      <c r="CF260" s="364"/>
      <c r="CG260" s="134">
        <v>0</v>
      </c>
      <c r="CH260" s="346">
        <f t="shared" si="220"/>
        <v>0</v>
      </c>
      <c r="CI260" s="117">
        <v>0</v>
      </c>
      <c r="CJ260" s="348">
        <f t="shared" si="254"/>
        <v>0</v>
      </c>
      <c r="CK260" s="123">
        <v>7.99</v>
      </c>
      <c r="CL260" s="117">
        <v>26.9</v>
      </c>
      <c r="CM260" s="109">
        <v>9</v>
      </c>
      <c r="CN260" s="109"/>
      <c r="CO260" s="109"/>
      <c r="CP260" s="131">
        <f t="shared" si="225"/>
        <v>30.375000000000011</v>
      </c>
      <c r="CQ260" s="1145">
        <f t="shared" si="236"/>
        <v>6.2717770034843245E-2</v>
      </c>
      <c r="CR260" s="1372">
        <f t="shared" si="221"/>
        <v>5625</v>
      </c>
      <c r="CS260" s="353">
        <f t="shared" si="255"/>
        <v>3.6010666666666666</v>
      </c>
      <c r="CT260" s="135">
        <v>25</v>
      </c>
      <c r="CU260" s="1353">
        <v>133.44</v>
      </c>
      <c r="CV260" s="340">
        <f t="shared" si="234"/>
        <v>0.3125</v>
      </c>
      <c r="CW260" s="135">
        <v>180</v>
      </c>
      <c r="CX260" s="348">
        <f t="shared" si="235"/>
        <v>7.2</v>
      </c>
      <c r="CY260" s="334">
        <f t="shared" si="248"/>
        <v>78.199466666666666</v>
      </c>
      <c r="CZ260" s="123">
        <v>7.8</v>
      </c>
      <c r="DA260" s="117">
        <v>16.899999999999999</v>
      </c>
      <c r="DB260" s="340">
        <f t="shared" si="259"/>
        <v>0.37174721189591081</v>
      </c>
      <c r="DC260" s="109"/>
      <c r="DD260" s="610">
        <f t="shared" si="260"/>
        <v>2.459102725366876</v>
      </c>
      <c r="DE260" s="353">
        <f t="shared" si="256"/>
        <v>5.333333333333333</v>
      </c>
      <c r="DF260" s="842">
        <v>8.2799999999999994</v>
      </c>
      <c r="DG260" s="117">
        <v>11.6</v>
      </c>
      <c r="DH260" s="838">
        <f t="shared" si="265"/>
        <v>34.799999999999997</v>
      </c>
      <c r="DI260" s="338">
        <f t="shared" si="266"/>
        <v>0.31360946745562124</v>
      </c>
      <c r="DJ260" s="1158">
        <f t="shared" si="261"/>
        <v>0.56877323420074344</v>
      </c>
      <c r="DK260" s="1342">
        <f t="shared" si="262"/>
        <v>1.7036920842411041</v>
      </c>
      <c r="DL260" s="1292">
        <f t="shared" si="222"/>
        <v>0.49919999999999998</v>
      </c>
      <c r="DM260" s="1355">
        <v>50</v>
      </c>
      <c r="DN260" s="1350">
        <f t="shared" si="249"/>
        <v>28.467199999999998</v>
      </c>
      <c r="DO260" s="117">
        <v>9.6999999999999993</v>
      </c>
      <c r="DP260" s="1150">
        <f t="shared" si="250"/>
        <v>0.16379310344827588</v>
      </c>
      <c r="DQ260" s="133"/>
      <c r="DR260" s="134"/>
      <c r="DS260" s="770"/>
      <c r="DT260" s="137">
        <v>5240</v>
      </c>
      <c r="DU260" s="343">
        <v>7.89</v>
      </c>
      <c r="DV260" s="123">
        <v>8.2799999999999994</v>
      </c>
      <c r="DW260" s="127">
        <v>3990</v>
      </c>
      <c r="DX260" s="117">
        <v>9.6999999999999993</v>
      </c>
      <c r="DY260" s="135">
        <v>31.9</v>
      </c>
      <c r="DZ260" s="671">
        <v>32</v>
      </c>
      <c r="EA260" s="632">
        <v>0.1</v>
      </c>
      <c r="EB260" s="665">
        <v>0.08</v>
      </c>
      <c r="EC260" s="1483"/>
      <c r="ED260" s="141">
        <v>5.7</v>
      </c>
      <c r="EE260" s="667">
        <v>7.93</v>
      </c>
      <c r="EF260" s="139">
        <v>0.26</v>
      </c>
      <c r="EG260" s="665">
        <v>0.12</v>
      </c>
      <c r="EH260" s="194">
        <v>5</v>
      </c>
      <c r="EI260" s="1118"/>
      <c r="EJ260" s="1118"/>
      <c r="EK260" s="142">
        <v>2</v>
      </c>
      <c r="EL260" s="353">
        <f t="shared" si="251"/>
        <v>7.3061333333333334</v>
      </c>
      <c r="EM260" s="354">
        <f t="shared" si="263"/>
        <v>0.67880794701986757</v>
      </c>
      <c r="EN260" s="354">
        <f t="shared" si="247"/>
        <v>0.78150684931506853</v>
      </c>
      <c r="EO260" s="355">
        <f t="shared" si="237"/>
        <v>0.98837209302325579</v>
      </c>
      <c r="EP260" s="339">
        <f t="shared" si="264"/>
        <v>0.62</v>
      </c>
      <c r="EQ260" s="959"/>
    </row>
    <row r="261" spans="1:147" s="221" customFormat="1" ht="15" customHeight="1" x14ac:dyDescent="0.15">
      <c r="A261" s="105">
        <v>44085</v>
      </c>
      <c r="B261" s="335">
        <f>企业!B568</f>
        <v>5016</v>
      </c>
      <c r="C261" s="868">
        <v>8</v>
      </c>
      <c r="D261" s="652">
        <v>77</v>
      </c>
      <c r="E261" s="353">
        <v>1.9</v>
      </c>
      <c r="F261" s="928"/>
      <c r="G261" s="653"/>
      <c r="H261" s="192"/>
      <c r="I261" s="111"/>
      <c r="J261" s="144"/>
      <c r="K261" s="625"/>
      <c r="L261" s="328"/>
      <c r="M261" s="831"/>
      <c r="N261" s="826"/>
      <c r="O261" s="191"/>
      <c r="P261" s="392"/>
      <c r="Q261" s="191"/>
      <c r="R261" s="683">
        <v>3.87</v>
      </c>
      <c r="S261" s="339">
        <f t="shared" si="245"/>
        <v>0.5953846153846154</v>
      </c>
      <c r="T261" s="335">
        <v>5016</v>
      </c>
      <c r="U261" s="111">
        <v>8.1199999999999992</v>
      </c>
      <c r="V261" s="112">
        <v>3780</v>
      </c>
      <c r="W261" s="115">
        <v>26.7</v>
      </c>
      <c r="X261" s="109">
        <v>111</v>
      </c>
      <c r="Y261" s="809">
        <v>8</v>
      </c>
      <c r="Z261" s="1238">
        <v>7</v>
      </c>
      <c r="AA261" s="116">
        <v>15</v>
      </c>
      <c r="AB261" s="117">
        <v>0.4</v>
      </c>
      <c r="AC261" s="109">
        <v>23</v>
      </c>
      <c r="AD261" s="118"/>
      <c r="AE261" s="191">
        <v>64</v>
      </c>
      <c r="AF261" s="801">
        <v>4.5</v>
      </c>
      <c r="AG261" s="344">
        <f t="shared" si="252"/>
        <v>0.69230769230769229</v>
      </c>
      <c r="AH261" s="344">
        <f t="shared" si="268"/>
        <v>0.33439999999999998</v>
      </c>
      <c r="AI261" s="741">
        <f t="shared" si="239"/>
        <v>7.4236799999999992E-2</v>
      </c>
      <c r="AJ261" s="1140"/>
      <c r="AK261" s="138"/>
      <c r="AL261" s="122"/>
      <c r="AM261" s="122"/>
      <c r="AN261" s="219"/>
      <c r="AO261" s="353">
        <f t="shared" si="228"/>
        <v>2.8532695374800636</v>
      </c>
      <c r="AP261" s="138">
        <v>8.17</v>
      </c>
      <c r="AQ261" s="121">
        <v>15.9</v>
      </c>
      <c r="AR261" s="353">
        <f t="shared" si="240"/>
        <v>0.74760765550239239</v>
      </c>
      <c r="AS261" s="776">
        <v>7.83</v>
      </c>
      <c r="AT261" s="353">
        <f t="shared" si="241"/>
        <v>1.4952153110047848</v>
      </c>
      <c r="AU261" s="117">
        <v>31.1</v>
      </c>
      <c r="AV261" s="111">
        <v>7.92</v>
      </c>
      <c r="AW261" s="118"/>
      <c r="AX261" s="118"/>
      <c r="AY261" s="340"/>
      <c r="AZ261" s="124">
        <v>0.19</v>
      </c>
      <c r="BA261" s="608"/>
      <c r="BB261" s="360">
        <f t="shared" si="242"/>
        <v>0.56070574162679421</v>
      </c>
      <c r="BC261" s="1516"/>
      <c r="BD261" s="1529">
        <v>1252.5</v>
      </c>
      <c r="BE261" s="1530">
        <f t="shared" si="232"/>
        <v>133.09061004784689</v>
      </c>
      <c r="BF261" s="1538">
        <f t="shared" si="223"/>
        <v>8.8727073365231259</v>
      </c>
      <c r="BG261" s="1528">
        <v>7.7</v>
      </c>
      <c r="BH261" s="1168">
        <f t="shared" si="243"/>
        <v>0.93450956937799046</v>
      </c>
      <c r="BI261" s="353">
        <f t="shared" si="244"/>
        <v>0.63098086124401909</v>
      </c>
      <c r="BJ261" s="123">
        <v>7.95</v>
      </c>
      <c r="BK261" s="118">
        <v>4420</v>
      </c>
      <c r="BL261" s="117">
        <v>29.3</v>
      </c>
      <c r="BM261" s="348">
        <f t="shared" si="224"/>
        <v>87.9</v>
      </c>
      <c r="BN261" s="117">
        <v>6.8</v>
      </c>
      <c r="BO261" s="117">
        <v>0.6</v>
      </c>
      <c r="BP261" s="117">
        <v>8.6</v>
      </c>
      <c r="BQ261" s="1220"/>
      <c r="BR261" s="131"/>
      <c r="BS261" s="131"/>
      <c r="BT261" s="131">
        <v>8</v>
      </c>
      <c r="BU261" s="132">
        <v>16</v>
      </c>
      <c r="BV261" s="364">
        <f t="shared" si="219"/>
        <v>7.2222886762360448</v>
      </c>
      <c r="BW261" s="343">
        <f t="shared" si="246"/>
        <v>1.5369089353244818E-2</v>
      </c>
      <c r="BX261" s="340">
        <f t="shared" si="227"/>
        <v>1.5369089353244818E-2</v>
      </c>
      <c r="BY261" s="758">
        <f t="shared" si="267"/>
        <v>0.54666666666666663</v>
      </c>
      <c r="BZ261" s="1145">
        <f t="shared" si="258"/>
        <v>-9.7378277153558068E-2</v>
      </c>
      <c r="CA261" s="133">
        <v>5040</v>
      </c>
      <c r="CB261" s="191"/>
      <c r="CC261" s="193"/>
      <c r="CD261" s="353">
        <f t="shared" si="253"/>
        <v>0.53010366826156297</v>
      </c>
      <c r="CE261" s="108"/>
      <c r="CF261" s="364"/>
      <c r="CG261" s="134">
        <v>0</v>
      </c>
      <c r="CH261" s="346">
        <f t="shared" si="220"/>
        <v>0</v>
      </c>
      <c r="CI261" s="117">
        <v>0</v>
      </c>
      <c r="CJ261" s="348">
        <f t="shared" si="254"/>
        <v>0</v>
      </c>
      <c r="CK261" s="123">
        <v>7.55</v>
      </c>
      <c r="CL261" s="117">
        <v>28.1</v>
      </c>
      <c r="CM261" s="109">
        <v>5</v>
      </c>
      <c r="CN261" s="109">
        <v>3</v>
      </c>
      <c r="CO261" s="109">
        <v>16</v>
      </c>
      <c r="CP261" s="131">
        <f t="shared" si="225"/>
        <v>33.105599999999988</v>
      </c>
      <c r="CQ261" s="1145">
        <f t="shared" si="236"/>
        <v>4.0955631399317349E-2</v>
      </c>
      <c r="CR261" s="1372">
        <f t="shared" si="221"/>
        <v>5016</v>
      </c>
      <c r="CS261" s="353">
        <f t="shared" si="255"/>
        <v>4.0382775119617227</v>
      </c>
      <c r="CT261" s="135">
        <v>25</v>
      </c>
      <c r="CU261" s="1353">
        <v>135.41</v>
      </c>
      <c r="CV261" s="340">
        <f t="shared" si="234"/>
        <v>0.3125</v>
      </c>
      <c r="CW261" s="135">
        <v>180</v>
      </c>
      <c r="CX261" s="348">
        <f t="shared" si="235"/>
        <v>7.2</v>
      </c>
      <c r="CY261" s="334">
        <f t="shared" si="248"/>
        <v>87.222488038277518</v>
      </c>
      <c r="CZ261" s="123">
        <v>7.75</v>
      </c>
      <c r="DA261" s="117">
        <v>17.7</v>
      </c>
      <c r="DB261" s="340">
        <f t="shared" si="259"/>
        <v>0.37010676156583633</v>
      </c>
      <c r="DC261" s="109">
        <v>2</v>
      </c>
      <c r="DD261" s="610">
        <f t="shared" si="260"/>
        <v>2.6373514767258555</v>
      </c>
      <c r="DE261" s="353">
        <f t="shared" si="256"/>
        <v>5.9808612440191391</v>
      </c>
      <c r="DF261" s="842">
        <v>8.2200000000000006</v>
      </c>
      <c r="DG261" s="117">
        <v>12.4</v>
      </c>
      <c r="DH261" s="838">
        <f t="shared" si="265"/>
        <v>37.200000000000003</v>
      </c>
      <c r="DI261" s="338">
        <f t="shared" si="266"/>
        <v>0.29943502824858748</v>
      </c>
      <c r="DJ261" s="1158">
        <f t="shared" si="261"/>
        <v>0.5587188612099645</v>
      </c>
      <c r="DK261" s="1342">
        <f t="shared" si="262"/>
        <v>1.8518574955048306</v>
      </c>
      <c r="DL261" s="1292">
        <f t="shared" si="222"/>
        <v>0.49919999999999998</v>
      </c>
      <c r="DM261" s="1355">
        <v>50</v>
      </c>
      <c r="DN261" s="1350">
        <f t="shared" si="249"/>
        <v>32.39473684210526</v>
      </c>
      <c r="DO261" s="117">
        <v>11.9</v>
      </c>
      <c r="DP261" s="1150">
        <f t="shared" si="250"/>
        <v>4.0322580645161289E-2</v>
      </c>
      <c r="DQ261" s="133"/>
      <c r="DR261" s="134"/>
      <c r="DS261" s="770"/>
      <c r="DT261" s="137">
        <v>4807</v>
      </c>
      <c r="DU261" s="343">
        <v>7.83</v>
      </c>
      <c r="DV261" s="123">
        <v>8.3000000000000007</v>
      </c>
      <c r="DW261" s="127">
        <v>4049</v>
      </c>
      <c r="DX261" s="117">
        <v>11.9</v>
      </c>
      <c r="DY261" s="135">
        <v>33</v>
      </c>
      <c r="DZ261" s="671">
        <v>33</v>
      </c>
      <c r="EA261" s="632">
        <v>0.6</v>
      </c>
      <c r="EB261" s="665">
        <v>0.47</v>
      </c>
      <c r="EC261" s="1483">
        <v>5.6</v>
      </c>
      <c r="ED261" s="141">
        <v>6.3</v>
      </c>
      <c r="EE261" s="667">
        <v>8.09</v>
      </c>
      <c r="EF261" s="139">
        <v>0.12</v>
      </c>
      <c r="EG261" s="665">
        <v>7.0000000000000007E-2</v>
      </c>
      <c r="EH261" s="194">
        <v>1</v>
      </c>
      <c r="EI261" s="1118"/>
      <c r="EJ261" s="1118"/>
      <c r="EK261" s="142">
        <v>2</v>
      </c>
      <c r="EL261" s="353">
        <f t="shared" si="251"/>
        <v>8.1906564593301443</v>
      </c>
      <c r="EM261" s="354">
        <f t="shared" si="263"/>
        <v>0.55430711610486894</v>
      </c>
      <c r="EN261" s="354">
        <f t="shared" si="247"/>
        <v>0.70270270270270263</v>
      </c>
      <c r="EO261" s="355">
        <f t="shared" si="237"/>
        <v>0.92500000000000004</v>
      </c>
      <c r="EP261" s="339">
        <f t="shared" si="264"/>
        <v>0.58000000000000007</v>
      </c>
      <c r="EQ261" s="959"/>
    </row>
    <row r="262" spans="1:147" s="221" customFormat="1" ht="15" customHeight="1" x14ac:dyDescent="0.15">
      <c r="A262" s="105">
        <v>44086</v>
      </c>
      <c r="B262" s="335">
        <f>企业!B569</f>
        <v>3078</v>
      </c>
      <c r="C262" s="868">
        <v>7.9</v>
      </c>
      <c r="D262" s="652">
        <v>92</v>
      </c>
      <c r="E262" s="353">
        <v>3.1</v>
      </c>
      <c r="F262" s="928"/>
      <c r="G262" s="653"/>
      <c r="H262" s="192"/>
      <c r="I262" s="111"/>
      <c r="J262" s="144"/>
      <c r="K262" s="625"/>
      <c r="L262" s="328"/>
      <c r="M262" s="831"/>
      <c r="N262" s="826"/>
      <c r="O262" s="191"/>
      <c r="P262" s="392"/>
      <c r="Q262" s="191"/>
      <c r="R262" s="683">
        <v>3.88</v>
      </c>
      <c r="S262" s="339">
        <f t="shared" si="245"/>
        <v>0.59692307692307689</v>
      </c>
      <c r="T262" s="335">
        <v>3078</v>
      </c>
      <c r="U262" s="111">
        <v>8.1199999999999992</v>
      </c>
      <c r="V262" s="112">
        <v>3330</v>
      </c>
      <c r="W262" s="115">
        <v>27.3</v>
      </c>
      <c r="X262" s="109">
        <v>103</v>
      </c>
      <c r="Y262" s="809">
        <v>4.0999999999999996</v>
      </c>
      <c r="Z262" s="1238"/>
      <c r="AA262" s="116">
        <v>11.6</v>
      </c>
      <c r="AB262" s="117">
        <v>0.2</v>
      </c>
      <c r="AC262" s="109">
        <v>23</v>
      </c>
      <c r="AD262" s="118"/>
      <c r="AE262" s="191">
        <v>32</v>
      </c>
      <c r="AF262" s="801">
        <v>3.9</v>
      </c>
      <c r="AG262" s="344">
        <f t="shared" si="252"/>
        <v>0.6</v>
      </c>
      <c r="AH262" s="344">
        <f t="shared" si="268"/>
        <v>0.20519999999999999</v>
      </c>
      <c r="AI262" s="741">
        <f t="shared" si="239"/>
        <v>4.2271200000000002E-2</v>
      </c>
      <c r="AJ262" s="1140"/>
      <c r="AK262" s="138"/>
      <c r="AL262" s="122"/>
      <c r="AM262" s="122"/>
      <c r="AN262" s="219"/>
      <c r="AO262" s="353">
        <f t="shared" si="228"/>
        <v>4.6497725795971414</v>
      </c>
      <c r="AP262" s="138">
        <v>8.1300000000000008</v>
      </c>
      <c r="AQ262" s="121"/>
      <c r="AR262" s="353">
        <f t="shared" si="240"/>
        <v>1.2183235867446394</v>
      </c>
      <c r="AS262" s="776"/>
      <c r="AT262" s="353">
        <f t="shared" si="241"/>
        <v>2.4366471734892787</v>
      </c>
      <c r="AU262" s="117">
        <v>31</v>
      </c>
      <c r="AV262" s="111">
        <v>7.97</v>
      </c>
      <c r="AW262" s="118"/>
      <c r="AX262" s="118"/>
      <c r="AY262" s="340"/>
      <c r="AZ262" s="124">
        <v>0.18</v>
      </c>
      <c r="BA262" s="608"/>
      <c r="BB262" s="360">
        <f t="shared" si="242"/>
        <v>0.91374269005847952</v>
      </c>
      <c r="BC262" s="1516"/>
      <c r="BD262" s="1529">
        <v>2017.9166666666667</v>
      </c>
      <c r="BE262" s="1530">
        <f t="shared" si="232"/>
        <v>349.43131362356513</v>
      </c>
      <c r="BF262" s="1538">
        <f t="shared" si="223"/>
        <v>30.123389105479752</v>
      </c>
      <c r="BG262" s="1528"/>
      <c r="BH262" s="1168">
        <f t="shared" si="243"/>
        <v>1.5229044834307992</v>
      </c>
      <c r="BI262" s="353">
        <f t="shared" si="244"/>
        <v>1.0282651072124755</v>
      </c>
      <c r="BJ262" s="123">
        <v>8.01</v>
      </c>
      <c r="BK262" s="118">
        <v>4350</v>
      </c>
      <c r="BL262" s="117">
        <v>26.5</v>
      </c>
      <c r="BM262" s="348">
        <f t="shared" si="224"/>
        <v>79.5</v>
      </c>
      <c r="BN262" s="117">
        <v>6.5</v>
      </c>
      <c r="BO262" s="117"/>
      <c r="BP262" s="117"/>
      <c r="BQ262" s="1220"/>
      <c r="BR262" s="131"/>
      <c r="BS262" s="131"/>
      <c r="BT262" s="131">
        <v>6</v>
      </c>
      <c r="BU262" s="132"/>
      <c r="BV262" s="364">
        <f t="shared" ref="BV262:BV325" si="269">AO262+AR262+AT262+BB262+BH262+BI262</f>
        <v>11.769655620532813</v>
      </c>
      <c r="BW262" s="343">
        <f t="shared" si="246"/>
        <v>8.7513180776768711E-3</v>
      </c>
      <c r="BX262" s="340">
        <f t="shared" si="227"/>
        <v>8.7513180776768711E-3</v>
      </c>
      <c r="BY262" s="758">
        <f t="shared" si="267"/>
        <v>0.43965517241379304</v>
      </c>
      <c r="BZ262" s="1145">
        <f t="shared" si="258"/>
        <v>2.9304029304029311E-2</v>
      </c>
      <c r="CA262" s="133">
        <v>5040</v>
      </c>
      <c r="CB262" s="191"/>
      <c r="CC262" s="193"/>
      <c r="CD262" s="353">
        <f t="shared" si="253"/>
        <v>0.86387264457439894</v>
      </c>
      <c r="CE262" s="108"/>
      <c r="CF262" s="364"/>
      <c r="CG262" s="134">
        <v>0</v>
      </c>
      <c r="CH262" s="346">
        <f t="shared" si="220"/>
        <v>0</v>
      </c>
      <c r="CI262" s="117">
        <v>0</v>
      </c>
      <c r="CJ262" s="348">
        <f t="shared" si="254"/>
        <v>0</v>
      </c>
      <c r="CK262" s="123">
        <v>7.86</v>
      </c>
      <c r="CL262" s="117">
        <v>26.4</v>
      </c>
      <c r="CM262" s="109">
        <v>3</v>
      </c>
      <c r="CN262" s="109"/>
      <c r="CO262" s="109"/>
      <c r="CP262" s="131">
        <f t="shared" si="225"/>
        <v>10.157400000000012</v>
      </c>
      <c r="CQ262" s="1145">
        <f t="shared" si="236"/>
        <v>3.7735849056603765E-3</v>
      </c>
      <c r="CR262" s="1372">
        <f t="shared" si="221"/>
        <v>3078</v>
      </c>
      <c r="CS262" s="353">
        <f t="shared" si="255"/>
        <v>6.5808966861598437</v>
      </c>
      <c r="CT262" s="135">
        <v>25</v>
      </c>
      <c r="CU262" s="1353">
        <v>141.84</v>
      </c>
      <c r="CV262" s="340">
        <f t="shared" si="234"/>
        <v>0.3125</v>
      </c>
      <c r="CW262" s="135">
        <v>180</v>
      </c>
      <c r="CX262" s="348">
        <f t="shared" si="235"/>
        <v>7.2</v>
      </c>
      <c r="CY262" s="334">
        <f t="shared" si="248"/>
        <v>139.6335282651072</v>
      </c>
      <c r="CZ262" s="123">
        <v>8.0299999999999994</v>
      </c>
      <c r="DA262" s="117">
        <v>14.4</v>
      </c>
      <c r="DB262" s="340">
        <f t="shared" si="259"/>
        <v>0.45454545454545453</v>
      </c>
      <c r="DC262" s="109"/>
      <c r="DD262" s="610">
        <f t="shared" si="260"/>
        <v>3.6591595457313213</v>
      </c>
      <c r="DE262" s="353">
        <f t="shared" si="256"/>
        <v>9.7465886939571149</v>
      </c>
      <c r="DF262" s="842">
        <v>8.42</v>
      </c>
      <c r="DG262" s="117">
        <v>12.3</v>
      </c>
      <c r="DH262" s="838">
        <f t="shared" si="265"/>
        <v>36.900000000000006</v>
      </c>
      <c r="DI262" s="338">
        <f t="shared" si="266"/>
        <v>0.14583333333333326</v>
      </c>
      <c r="DJ262" s="1158">
        <f t="shared" si="261"/>
        <v>0.53409090909090906</v>
      </c>
      <c r="DK262" s="1342">
        <f t="shared" si="262"/>
        <v>3.3010290370001711</v>
      </c>
      <c r="DL262" s="1292">
        <f t="shared" si="222"/>
        <v>0.49919999999999998</v>
      </c>
      <c r="DM262" s="1355">
        <v>50</v>
      </c>
      <c r="DN262" s="1350">
        <f t="shared" si="249"/>
        <v>55.298245614035089</v>
      </c>
      <c r="DO262" s="117">
        <v>10.5</v>
      </c>
      <c r="DP262" s="1150">
        <f t="shared" si="250"/>
        <v>0.14634146341463419</v>
      </c>
      <c r="DQ262" s="133"/>
      <c r="DR262" s="134"/>
      <c r="DS262" s="770"/>
      <c r="DT262" s="137">
        <v>5165</v>
      </c>
      <c r="DU262" s="343">
        <v>7.86</v>
      </c>
      <c r="DV262" s="123">
        <v>8.39</v>
      </c>
      <c r="DW262" s="127">
        <v>4000</v>
      </c>
      <c r="DX262" s="117">
        <v>10.5</v>
      </c>
      <c r="DY262" s="135">
        <v>25.3</v>
      </c>
      <c r="DZ262" s="671">
        <v>28</v>
      </c>
      <c r="EA262" s="632">
        <v>0.3</v>
      </c>
      <c r="EB262" s="665">
        <v>0.5</v>
      </c>
      <c r="EC262" s="1483"/>
      <c r="ED262" s="141">
        <v>6.4</v>
      </c>
      <c r="EE262" s="667">
        <v>8.5</v>
      </c>
      <c r="EF262" s="139">
        <v>0.02</v>
      </c>
      <c r="EG262" s="665">
        <v>0.06</v>
      </c>
      <c r="EH262" s="194">
        <v>1</v>
      </c>
      <c r="EI262" s="1118"/>
      <c r="EJ262" s="1118"/>
      <c r="EK262" s="142">
        <v>2</v>
      </c>
      <c r="EL262" s="353">
        <f t="shared" si="251"/>
        <v>13.334640155945419</v>
      </c>
      <c r="EM262" s="354">
        <f t="shared" si="263"/>
        <v>0.61538461538461542</v>
      </c>
      <c r="EN262" s="354">
        <f t="shared" si="247"/>
        <v>0.75436893203883493</v>
      </c>
      <c r="EO262" s="355">
        <f t="shared" si="237"/>
        <v>0.92682926829268286</v>
      </c>
      <c r="EP262" s="339">
        <f t="shared" si="264"/>
        <v>0.44827586206896552</v>
      </c>
      <c r="EQ262" s="959"/>
    </row>
    <row r="263" spans="1:147" s="229" customFormat="1" ht="15" customHeight="1" x14ac:dyDescent="0.15">
      <c r="A263" s="146">
        <v>44087</v>
      </c>
      <c r="B263" s="147">
        <f>企业!B570</f>
        <v>5029</v>
      </c>
      <c r="C263" s="869">
        <v>8</v>
      </c>
      <c r="D263" s="149">
        <v>82</v>
      </c>
      <c r="E263" s="150">
        <v>5.4</v>
      </c>
      <c r="F263" s="929"/>
      <c r="G263" s="651"/>
      <c r="H263" s="222"/>
      <c r="I263" s="153"/>
      <c r="J263" s="154"/>
      <c r="K263" s="626"/>
      <c r="L263" s="223"/>
      <c r="M263" s="832"/>
      <c r="N263" s="827"/>
      <c r="O263" s="224"/>
      <c r="P263" s="393"/>
      <c r="Q263" s="224"/>
      <c r="R263" s="684">
        <v>3.88</v>
      </c>
      <c r="S263" s="169">
        <f t="shared" si="245"/>
        <v>0.59692307692307689</v>
      </c>
      <c r="T263" s="147">
        <v>5029</v>
      </c>
      <c r="U263" s="153">
        <v>7.94</v>
      </c>
      <c r="V263" s="158">
        <v>3390</v>
      </c>
      <c r="W263" s="159">
        <v>26.1</v>
      </c>
      <c r="X263" s="151">
        <v>112</v>
      </c>
      <c r="Y263" s="811">
        <v>6.7</v>
      </c>
      <c r="Z263" s="1239"/>
      <c r="AA263" s="160">
        <v>13</v>
      </c>
      <c r="AB263" s="161">
        <v>0.27</v>
      </c>
      <c r="AC263" s="151">
        <v>28</v>
      </c>
      <c r="AD263" s="162"/>
      <c r="AE263" s="224">
        <v>64</v>
      </c>
      <c r="AF263" s="802">
        <v>3.69</v>
      </c>
      <c r="AG263" s="327">
        <f t="shared" si="252"/>
        <v>0.56769230769230772</v>
      </c>
      <c r="AH263" s="327">
        <f t="shared" si="268"/>
        <v>0.33526666666666666</v>
      </c>
      <c r="AI263" s="660">
        <f t="shared" si="239"/>
        <v>7.5099733333333335E-2</v>
      </c>
      <c r="AJ263" s="1141"/>
      <c r="AK263" s="148"/>
      <c r="AL263" s="167"/>
      <c r="AM263" s="167"/>
      <c r="AN263" s="225"/>
      <c r="AO263" s="150">
        <f t="shared" si="228"/>
        <v>2.8458938158679659</v>
      </c>
      <c r="AP263" s="148">
        <v>8.0500000000000007</v>
      </c>
      <c r="AQ263" s="166"/>
      <c r="AR263" s="150">
        <f t="shared" si="240"/>
        <v>0.74567508450984288</v>
      </c>
      <c r="AS263" s="778"/>
      <c r="AT263" s="150">
        <f t="shared" si="241"/>
        <v>1.4913501690196858</v>
      </c>
      <c r="AU263" s="161">
        <v>30.8</v>
      </c>
      <c r="AV263" s="153">
        <v>7.38</v>
      </c>
      <c r="AW263" s="162"/>
      <c r="AX263" s="162"/>
      <c r="AY263" s="170"/>
      <c r="AZ263" s="170">
        <v>0.18</v>
      </c>
      <c r="BA263" s="175"/>
      <c r="BB263" s="172">
        <f t="shared" si="242"/>
        <v>0.55925631338238213</v>
      </c>
      <c r="BC263" s="1517"/>
      <c r="BD263" s="827">
        <v>2059.5833333333335</v>
      </c>
      <c r="BE263" s="1530">
        <f t="shared" si="232"/>
        <v>218.28552727513755</v>
      </c>
      <c r="BF263" s="1538">
        <f t="shared" si="223"/>
        <v>16.791194405779812</v>
      </c>
      <c r="BG263" s="1337"/>
      <c r="BH263" s="1169">
        <f t="shared" si="243"/>
        <v>0.93209385563730363</v>
      </c>
      <c r="BI263" s="150">
        <f t="shared" si="244"/>
        <v>0.62934977132630743</v>
      </c>
      <c r="BJ263" s="168">
        <v>7.54</v>
      </c>
      <c r="BK263" s="162">
        <v>4300</v>
      </c>
      <c r="BL263" s="161">
        <v>27.9</v>
      </c>
      <c r="BM263" s="161">
        <f t="shared" si="224"/>
        <v>83.699999999999989</v>
      </c>
      <c r="BN263" s="161">
        <v>4.8</v>
      </c>
      <c r="BO263" s="161"/>
      <c r="BP263" s="161"/>
      <c r="BQ263" s="1221"/>
      <c r="BR263" s="174"/>
      <c r="BS263" s="174"/>
      <c r="BT263" s="174">
        <v>8</v>
      </c>
      <c r="BU263" s="175"/>
      <c r="BV263" s="248">
        <f t="shared" si="269"/>
        <v>7.2036190097434867</v>
      </c>
      <c r="BW263" s="168">
        <f t="shared" si="246"/>
        <v>1.554774063543766E-2</v>
      </c>
      <c r="BX263" s="170">
        <f t="shared" si="227"/>
        <v>1.554774063543766E-2</v>
      </c>
      <c r="BY263" s="1129">
        <f t="shared" si="267"/>
        <v>0.63076923076923075</v>
      </c>
      <c r="BZ263" s="1146">
        <f t="shared" si="258"/>
        <v>-6.8965517241379226E-2</v>
      </c>
      <c r="CA263" s="177">
        <v>5040</v>
      </c>
      <c r="CB263" s="224"/>
      <c r="CC263" s="226"/>
      <c r="CD263" s="150">
        <f t="shared" si="253"/>
        <v>0.52873334658977933</v>
      </c>
      <c r="CE263" s="150"/>
      <c r="CF263" s="248"/>
      <c r="CG263" s="178">
        <v>0</v>
      </c>
      <c r="CH263" s="390">
        <f t="shared" ref="CH263:CH326" si="270">1000*CG263*10%/T263</f>
        <v>0</v>
      </c>
      <c r="CI263" s="161">
        <v>0</v>
      </c>
      <c r="CJ263" s="161">
        <f t="shared" si="254"/>
        <v>0</v>
      </c>
      <c r="CK263" s="168">
        <v>7.92</v>
      </c>
      <c r="CL263" s="161">
        <v>25.8</v>
      </c>
      <c r="CM263" s="151">
        <v>7</v>
      </c>
      <c r="CN263" s="151"/>
      <c r="CO263" s="151"/>
      <c r="CP263" s="131">
        <f t="shared" si="225"/>
        <v>36.711699999999965</v>
      </c>
      <c r="CQ263" s="1146">
        <f t="shared" si="236"/>
        <v>7.5268817204301008E-2</v>
      </c>
      <c r="CR263" s="1372">
        <f t="shared" ref="CR263:CR326" si="271">B263</f>
        <v>5029</v>
      </c>
      <c r="CS263" s="150">
        <f t="shared" si="255"/>
        <v>4.0278385364883675</v>
      </c>
      <c r="CT263" s="180">
        <v>25</v>
      </c>
      <c r="CU263" s="1356">
        <v>140.47</v>
      </c>
      <c r="CV263" s="170">
        <f t="shared" si="234"/>
        <v>0.3125</v>
      </c>
      <c r="CW263" s="180">
        <v>180</v>
      </c>
      <c r="CX263" s="161">
        <f t="shared" si="235"/>
        <v>7.2</v>
      </c>
      <c r="CY263" s="151">
        <f t="shared" si="248"/>
        <v>85.789620202823627</v>
      </c>
      <c r="CZ263" s="168">
        <v>7.73</v>
      </c>
      <c r="DA263" s="161">
        <v>14.8</v>
      </c>
      <c r="DB263" s="170">
        <f t="shared" si="259"/>
        <v>0.4263565891472868</v>
      </c>
      <c r="DC263" s="151"/>
      <c r="DD263" s="181">
        <f t="shared" si="260"/>
        <v>2.452533453482665</v>
      </c>
      <c r="DE263" s="150">
        <f t="shared" si="256"/>
        <v>5.965400676078743</v>
      </c>
      <c r="DF263" s="843">
        <v>8.24</v>
      </c>
      <c r="DG263" s="161">
        <v>11.1</v>
      </c>
      <c r="DH263" s="838">
        <f t="shared" si="265"/>
        <v>33.299999999999997</v>
      </c>
      <c r="DI263" s="338">
        <f t="shared" si="266"/>
        <v>0.25000000000000011</v>
      </c>
      <c r="DJ263" s="1157">
        <f t="shared" si="261"/>
        <v>0.56976744186046513</v>
      </c>
      <c r="DK263" s="1343">
        <f t="shared" si="262"/>
        <v>1.9453428617420323</v>
      </c>
      <c r="DL263" s="1293">
        <f t="shared" ref="DL263:DL326" si="272">312/(15000/24)</f>
        <v>0.49919999999999998</v>
      </c>
      <c r="DM263" s="1354">
        <v>50</v>
      </c>
      <c r="DN263" s="178">
        <f t="shared" si="249"/>
        <v>33.518393318751244</v>
      </c>
      <c r="DO263" s="161">
        <v>11.2</v>
      </c>
      <c r="DP263" s="187">
        <f t="shared" si="250"/>
        <v>-9.0090090090089777E-3</v>
      </c>
      <c r="DQ263" s="177"/>
      <c r="DR263" s="178"/>
      <c r="DS263" s="756"/>
      <c r="DT263" s="157">
        <v>5501</v>
      </c>
      <c r="DU263" s="168">
        <v>7.82</v>
      </c>
      <c r="DV263" s="168">
        <v>8.24</v>
      </c>
      <c r="DW263" s="173">
        <v>4110</v>
      </c>
      <c r="DX263" s="161">
        <v>11.2</v>
      </c>
      <c r="DY263" s="180">
        <v>28.4</v>
      </c>
      <c r="DZ263" s="698">
        <v>31</v>
      </c>
      <c r="EA263" s="633">
        <v>0.3</v>
      </c>
      <c r="EB263" s="182">
        <v>0.44</v>
      </c>
      <c r="EC263" s="1484"/>
      <c r="ED263" s="184">
        <v>5.8</v>
      </c>
      <c r="EE263" s="184">
        <v>7.8</v>
      </c>
      <c r="EF263" s="182">
        <v>7.0000000000000007E-2</v>
      </c>
      <c r="EG263" s="182">
        <v>0.06</v>
      </c>
      <c r="EH263" s="228">
        <v>4</v>
      </c>
      <c r="EI263" s="1119"/>
      <c r="EJ263" s="1119"/>
      <c r="EK263" s="185">
        <v>2</v>
      </c>
      <c r="EL263" s="150">
        <f t="shared" si="251"/>
        <v>8.1695373235235618</v>
      </c>
      <c r="EM263" s="186">
        <f t="shared" si="263"/>
        <v>0.57088122605363989</v>
      </c>
      <c r="EN263" s="186">
        <f t="shared" si="247"/>
        <v>0.74642857142857144</v>
      </c>
      <c r="EO263" s="187">
        <f t="shared" si="237"/>
        <v>0.95522388059701491</v>
      </c>
      <c r="EP263" s="169">
        <f t="shared" si="264"/>
        <v>0.55384615384615388</v>
      </c>
      <c r="EQ263" s="292"/>
    </row>
    <row r="264" spans="1:147" s="221" customFormat="1" ht="15" customHeight="1" x14ac:dyDescent="0.15">
      <c r="A264" s="105">
        <v>44088</v>
      </c>
      <c r="B264" s="335">
        <f>企业!B571</f>
        <v>4629</v>
      </c>
      <c r="C264" s="868">
        <v>7.9</v>
      </c>
      <c r="D264" s="652">
        <v>82</v>
      </c>
      <c r="E264" s="353">
        <v>1.7</v>
      </c>
      <c r="F264" s="928"/>
      <c r="G264" s="653"/>
      <c r="H264" s="192"/>
      <c r="I264" s="111"/>
      <c r="J264" s="144"/>
      <c r="K264" s="625"/>
      <c r="L264" s="328"/>
      <c r="M264" s="831"/>
      <c r="N264" s="826"/>
      <c r="O264" s="191"/>
      <c r="P264" s="392"/>
      <c r="Q264" s="191"/>
      <c r="R264" s="683">
        <v>3.84</v>
      </c>
      <c r="S264" s="339">
        <f t="shared" si="245"/>
        <v>0.59076923076923071</v>
      </c>
      <c r="T264" s="335">
        <v>4629</v>
      </c>
      <c r="U264" s="111">
        <v>8.1199999999999992</v>
      </c>
      <c r="V264" s="112">
        <v>4200</v>
      </c>
      <c r="W264" s="115">
        <v>27.7</v>
      </c>
      <c r="X264" s="109">
        <v>112</v>
      </c>
      <c r="Y264" s="809">
        <v>7.7</v>
      </c>
      <c r="Z264" s="1238"/>
      <c r="AA264" s="116">
        <v>15.3</v>
      </c>
      <c r="AB264" s="117">
        <v>0.3</v>
      </c>
      <c r="AC264" s="109">
        <v>28</v>
      </c>
      <c r="AD264" s="118"/>
      <c r="AE264" s="191">
        <v>64</v>
      </c>
      <c r="AF264" s="801">
        <v>4.09</v>
      </c>
      <c r="AG264" s="344">
        <f t="shared" si="252"/>
        <v>0.62923076923076926</v>
      </c>
      <c r="AH264" s="344">
        <f t="shared" si="268"/>
        <v>0.30859999999999999</v>
      </c>
      <c r="AI264" s="741">
        <f t="shared" si="239"/>
        <v>6.9126399999999991E-2</v>
      </c>
      <c r="AJ264" s="1140"/>
      <c r="AK264" s="138"/>
      <c r="AL264" s="122"/>
      <c r="AM264" s="122"/>
      <c r="AN264" s="219"/>
      <c r="AO264" s="353">
        <f t="shared" si="228"/>
        <v>3.0918124864981635</v>
      </c>
      <c r="AP264" s="138">
        <v>8.0500000000000007</v>
      </c>
      <c r="AQ264" s="121"/>
      <c r="AR264" s="353">
        <f t="shared" si="240"/>
        <v>0.81011017498379778</v>
      </c>
      <c r="AS264" s="776"/>
      <c r="AT264" s="353">
        <f t="shared" si="241"/>
        <v>1.6202203499675956</v>
      </c>
      <c r="AU264" s="117">
        <v>31.2</v>
      </c>
      <c r="AV264" s="111">
        <v>7.9</v>
      </c>
      <c r="AW264" s="118"/>
      <c r="AX264" s="118"/>
      <c r="AY264" s="340"/>
      <c r="AZ264" s="124">
        <v>0.19</v>
      </c>
      <c r="BA264" s="608"/>
      <c r="BB264" s="360">
        <f t="shared" si="242"/>
        <v>0.60758263123784839</v>
      </c>
      <c r="BC264" s="1516"/>
      <c r="BD264" s="1529">
        <v>2003.75</v>
      </c>
      <c r="BE264" s="1530">
        <f t="shared" si="232"/>
        <v>230.71910779866062</v>
      </c>
      <c r="BF264" s="1538">
        <f t="shared" ref="BF264:BF327" si="273">BE264/AA264</f>
        <v>15.079680248278471</v>
      </c>
      <c r="BG264" s="1528"/>
      <c r="BH264" s="1168">
        <f t="shared" si="243"/>
        <v>1.0126377187297473</v>
      </c>
      <c r="BI264" s="353">
        <f t="shared" si="244"/>
        <v>0.68373298768632529</v>
      </c>
      <c r="BJ264" s="123">
        <v>7.95</v>
      </c>
      <c r="BK264" s="118">
        <v>4080</v>
      </c>
      <c r="BL264" s="117">
        <v>24.6</v>
      </c>
      <c r="BM264" s="348">
        <f t="shared" ref="BM264:BM311" si="274">BL264*3</f>
        <v>73.800000000000011</v>
      </c>
      <c r="BN264" s="117">
        <v>3.7</v>
      </c>
      <c r="BO264" s="117"/>
      <c r="BP264" s="117"/>
      <c r="BQ264" s="1220"/>
      <c r="BR264" s="131"/>
      <c r="BS264" s="131"/>
      <c r="BT264" s="131">
        <v>10</v>
      </c>
      <c r="BU264" s="132"/>
      <c r="BV264" s="364">
        <f t="shared" si="269"/>
        <v>7.8260963491034792</v>
      </c>
      <c r="BW264" s="343">
        <f t="shared" si="246"/>
        <v>1.4311093935462498E-2</v>
      </c>
      <c r="BX264" s="340">
        <f t="shared" si="227"/>
        <v>1.4311093935462498E-2</v>
      </c>
      <c r="BY264" s="758">
        <f t="shared" si="267"/>
        <v>0.75816993464052285</v>
      </c>
      <c r="BZ264" s="1145">
        <f t="shared" si="258"/>
        <v>0.11191335740072195</v>
      </c>
      <c r="CA264" s="133">
        <v>5040</v>
      </c>
      <c r="CB264" s="191"/>
      <c r="CC264" s="193"/>
      <c r="CD264" s="353">
        <f t="shared" si="253"/>
        <v>0.57442212140851157</v>
      </c>
      <c r="CE264" s="108"/>
      <c r="CF264" s="364"/>
      <c r="CG264" s="134">
        <v>0</v>
      </c>
      <c r="CH264" s="346">
        <f t="shared" si="270"/>
        <v>0</v>
      </c>
      <c r="CI264" s="117">
        <v>0</v>
      </c>
      <c r="CJ264" s="348">
        <f t="shared" si="254"/>
        <v>0</v>
      </c>
      <c r="CK264" s="123">
        <v>7.93</v>
      </c>
      <c r="CL264" s="117">
        <v>25.5</v>
      </c>
      <c r="CM264" s="109">
        <v>7</v>
      </c>
      <c r="CN264" s="109"/>
      <c r="CO264" s="109"/>
      <c r="CP264" s="131">
        <f t="shared" ref="CP264:CP327" si="275">(CF264+BT264-CM264+CH264+CJ264+(BL264-CL264)*3)*T264/1000</f>
        <v>1.3887000000000198</v>
      </c>
      <c r="CQ264" s="1145">
        <f t="shared" si="236"/>
        <v>-3.6585365853658569E-2</v>
      </c>
      <c r="CR264" s="1372">
        <f t="shared" si="271"/>
        <v>4629</v>
      </c>
      <c r="CS264" s="353">
        <f t="shared" si="255"/>
        <v>4.375891121192482</v>
      </c>
      <c r="CT264" s="135">
        <v>25</v>
      </c>
      <c r="CU264" s="1353">
        <v>141.47999999999999</v>
      </c>
      <c r="CV264" s="340">
        <f t="shared" si="234"/>
        <v>0.3125</v>
      </c>
      <c r="CW264" s="135">
        <v>180</v>
      </c>
      <c r="CX264" s="348">
        <f t="shared" si="235"/>
        <v>7.2</v>
      </c>
      <c r="CY264" s="334">
        <f t="shared" si="248"/>
        <v>92.941023979261203</v>
      </c>
      <c r="CZ264" s="123">
        <v>7.87</v>
      </c>
      <c r="DA264" s="117">
        <v>15.2</v>
      </c>
      <c r="DB264" s="340">
        <f t="shared" si="259"/>
        <v>0.40392156862745099</v>
      </c>
      <c r="DC264" s="109"/>
      <c r="DD264" s="610">
        <f t="shared" si="260"/>
        <v>2.8375472913006412</v>
      </c>
      <c r="DE264" s="353">
        <f t="shared" si="256"/>
        <v>6.4808813998703823</v>
      </c>
      <c r="DF264" s="842">
        <v>8.33</v>
      </c>
      <c r="DG264" s="117">
        <v>11.2</v>
      </c>
      <c r="DH264" s="838">
        <f t="shared" si="265"/>
        <v>33.599999999999994</v>
      </c>
      <c r="DI264" s="338">
        <f t="shared" si="266"/>
        <v>0.26315789473684215</v>
      </c>
      <c r="DJ264" s="1158">
        <f t="shared" si="261"/>
        <v>0.5607843137254902</v>
      </c>
      <c r="DK264" s="1342">
        <f t="shared" si="262"/>
        <v>2.166457435414014</v>
      </c>
      <c r="DL264" s="1292">
        <f t="shared" si="272"/>
        <v>0.49919999999999998</v>
      </c>
      <c r="DM264" s="1355">
        <v>50</v>
      </c>
      <c r="DN264" s="1350">
        <f t="shared" si="249"/>
        <v>36.676604018146463</v>
      </c>
      <c r="DO264" s="117">
        <v>10</v>
      </c>
      <c r="DP264" s="1150">
        <f t="shared" si="250"/>
        <v>0.10714285714285708</v>
      </c>
      <c r="DQ264" s="133"/>
      <c r="DR264" s="134"/>
      <c r="DS264" s="770"/>
      <c r="DT264" s="137">
        <v>4737</v>
      </c>
      <c r="DU264" s="343">
        <v>7.8</v>
      </c>
      <c r="DV264" s="123">
        <v>8.33</v>
      </c>
      <c r="DW264" s="127">
        <v>3690</v>
      </c>
      <c r="DX264" s="117">
        <v>10</v>
      </c>
      <c r="DY264" s="135">
        <v>26</v>
      </c>
      <c r="DZ264" s="671">
        <v>31</v>
      </c>
      <c r="EA264" s="632">
        <v>0.5</v>
      </c>
      <c r="EB264" s="665">
        <v>0.39</v>
      </c>
      <c r="EC264" s="1483"/>
      <c r="ED264" s="141">
        <v>4.3</v>
      </c>
      <c r="EE264" s="667">
        <v>6.8</v>
      </c>
      <c r="EF264" s="139">
        <v>0.2</v>
      </c>
      <c r="EG264" s="665">
        <v>0.11</v>
      </c>
      <c r="EH264" s="194">
        <v>2</v>
      </c>
      <c r="EI264" s="1118"/>
      <c r="EJ264" s="1118"/>
      <c r="EK264" s="142">
        <v>2</v>
      </c>
      <c r="EL264" s="353">
        <f t="shared" si="251"/>
        <v>8.8736839922229418</v>
      </c>
      <c r="EM264" s="354">
        <f t="shared" si="263"/>
        <v>0.63898916967509023</v>
      </c>
      <c r="EN264" s="354">
        <f t="shared" si="247"/>
        <v>0.76785714285714279</v>
      </c>
      <c r="EO264" s="355">
        <f t="shared" si="237"/>
        <v>0.93506493506493504</v>
      </c>
      <c r="EP264" s="339">
        <f t="shared" si="264"/>
        <v>0.71895424836601307</v>
      </c>
      <c r="EQ264" s="959"/>
    </row>
    <row r="265" spans="1:147" s="221" customFormat="1" ht="15" customHeight="1" x14ac:dyDescent="0.15">
      <c r="A265" s="105">
        <v>44089</v>
      </c>
      <c r="B265" s="335">
        <f>企业!B572</f>
        <v>3895</v>
      </c>
      <c r="C265" s="868">
        <v>7.6</v>
      </c>
      <c r="D265" s="652">
        <v>85</v>
      </c>
      <c r="E265" s="353">
        <v>1.5</v>
      </c>
      <c r="F265" s="928"/>
      <c r="G265" s="653"/>
      <c r="H265" s="192"/>
      <c r="I265" s="111"/>
      <c r="J265" s="144"/>
      <c r="K265" s="625"/>
      <c r="L265" s="328"/>
      <c r="M265" s="831"/>
      <c r="N265" s="826"/>
      <c r="O265" s="191"/>
      <c r="P265" s="392"/>
      <c r="Q265" s="191"/>
      <c r="R265" s="683">
        <v>3.81</v>
      </c>
      <c r="S265" s="339">
        <f t="shared" si="245"/>
        <v>0.58615384615384614</v>
      </c>
      <c r="T265" s="335">
        <v>3895</v>
      </c>
      <c r="U265" s="111">
        <v>8.1199999999999992</v>
      </c>
      <c r="V265" s="112">
        <v>4180</v>
      </c>
      <c r="W265" s="115">
        <v>29.4</v>
      </c>
      <c r="X265" s="109">
        <v>135</v>
      </c>
      <c r="Y265" s="809">
        <v>7</v>
      </c>
      <c r="Z265" s="1238">
        <v>7.6</v>
      </c>
      <c r="AA265" s="116">
        <v>17.399999999999999</v>
      </c>
      <c r="AB265" s="117">
        <v>0.4</v>
      </c>
      <c r="AC265" s="109">
        <v>23</v>
      </c>
      <c r="AD265" s="118">
        <v>729</v>
      </c>
      <c r="AE265" s="191">
        <v>64</v>
      </c>
      <c r="AF265" s="801">
        <v>4.29</v>
      </c>
      <c r="AG265" s="344">
        <f t="shared" si="252"/>
        <v>0.66</v>
      </c>
      <c r="AH265" s="344">
        <f t="shared" si="268"/>
        <v>0.25966666666666666</v>
      </c>
      <c r="AI265" s="741">
        <f t="shared" si="239"/>
        <v>7.0110000000000006E-2</v>
      </c>
      <c r="AJ265" s="1140"/>
      <c r="AK265" s="138"/>
      <c r="AL265" s="122"/>
      <c r="AM265" s="122"/>
      <c r="AN265" s="219"/>
      <c r="AO265" s="353">
        <f t="shared" si="228"/>
        <v>3.6744544287548138</v>
      </c>
      <c r="AP265" s="138">
        <v>8.2100000000000009</v>
      </c>
      <c r="AQ265" s="121">
        <v>13.5</v>
      </c>
      <c r="AR265" s="353">
        <f t="shared" si="240"/>
        <v>0.96277278562259305</v>
      </c>
      <c r="AS265" s="776">
        <v>8.3000000000000007</v>
      </c>
      <c r="AT265" s="353">
        <f t="shared" si="241"/>
        <v>1.9255455712451861</v>
      </c>
      <c r="AU265" s="117">
        <v>31</v>
      </c>
      <c r="AV265" s="111">
        <v>7.9</v>
      </c>
      <c r="AW265" s="118">
        <v>3238</v>
      </c>
      <c r="AX265" s="118"/>
      <c r="AY265" s="340"/>
      <c r="AZ265" s="124">
        <v>0.19</v>
      </c>
      <c r="BA265" s="608">
        <f t="shared" si="257"/>
        <v>58.678196417541692</v>
      </c>
      <c r="BB265" s="360">
        <f t="shared" si="242"/>
        <v>0.72207958921694482</v>
      </c>
      <c r="BC265" s="1516"/>
      <c r="BD265" s="1529">
        <v>1683.75</v>
      </c>
      <c r="BE265" s="1530">
        <f t="shared" si="232"/>
        <v>230.40789473684211</v>
      </c>
      <c r="BF265" s="1538">
        <f t="shared" si="273"/>
        <v>13.241833030852996</v>
      </c>
      <c r="BG265" s="1528">
        <v>4.5999999999999996</v>
      </c>
      <c r="BH265" s="1168">
        <f t="shared" si="243"/>
        <v>1.2034659820282414</v>
      </c>
      <c r="BI265" s="353">
        <f t="shared" si="244"/>
        <v>0.81258023106546851</v>
      </c>
      <c r="BJ265" s="123">
        <v>8.1</v>
      </c>
      <c r="BK265" s="118">
        <v>3850</v>
      </c>
      <c r="BL265" s="117">
        <v>23.8</v>
      </c>
      <c r="BM265" s="348">
        <f t="shared" si="274"/>
        <v>71.400000000000006</v>
      </c>
      <c r="BN265" s="117">
        <v>3.5</v>
      </c>
      <c r="BO265" s="117">
        <v>0.5</v>
      </c>
      <c r="BP265" s="117">
        <v>4.2</v>
      </c>
      <c r="BQ265" s="1220">
        <v>0.3</v>
      </c>
      <c r="BR265" s="131"/>
      <c r="BS265" s="131"/>
      <c r="BT265" s="131">
        <v>7</v>
      </c>
      <c r="BU265" s="132">
        <v>16</v>
      </c>
      <c r="BV265" s="364">
        <f t="shared" si="269"/>
        <v>9.3008985879332471</v>
      </c>
      <c r="BW265" s="343">
        <f t="shared" si="246"/>
        <v>1.4514726585143679E-2</v>
      </c>
      <c r="BX265" s="340">
        <f t="shared" si="227"/>
        <v>1.4514726585143679E-2</v>
      </c>
      <c r="BY265" s="758">
        <f t="shared" si="267"/>
        <v>0.79885057471264365</v>
      </c>
      <c r="BZ265" s="1145">
        <f t="shared" si="258"/>
        <v>0.19047619047619047</v>
      </c>
      <c r="CA265" s="133">
        <v>5040</v>
      </c>
      <c r="CB265" s="191"/>
      <c r="CC265" s="193"/>
      <c r="CD265" s="353">
        <f t="shared" si="253"/>
        <v>0.68267008985879329</v>
      </c>
      <c r="CE265" s="108"/>
      <c r="CF265" s="364"/>
      <c r="CG265" s="134">
        <v>0</v>
      </c>
      <c r="CH265" s="346">
        <f t="shared" si="270"/>
        <v>0</v>
      </c>
      <c r="CI265" s="117">
        <v>0</v>
      </c>
      <c r="CJ265" s="348">
        <f t="shared" si="254"/>
        <v>0</v>
      </c>
      <c r="CK265" s="123">
        <v>8.15</v>
      </c>
      <c r="CL265" s="117">
        <v>24.7</v>
      </c>
      <c r="CM265" s="109">
        <v>5</v>
      </c>
      <c r="CN265" s="109">
        <v>2</v>
      </c>
      <c r="CO265" s="109">
        <v>8</v>
      </c>
      <c r="CP265" s="131">
        <f t="shared" si="275"/>
        <v>-2.7264999999999833</v>
      </c>
      <c r="CQ265" s="1145">
        <f t="shared" si="236"/>
        <v>-3.7815126050420034E-2</v>
      </c>
      <c r="CR265" s="1372">
        <f t="shared" si="271"/>
        <v>3895</v>
      </c>
      <c r="CS265" s="353">
        <f t="shared" si="255"/>
        <v>5.2005134788189986</v>
      </c>
      <c r="CT265" s="135">
        <v>25</v>
      </c>
      <c r="CU265" s="1353">
        <v>138.47</v>
      </c>
      <c r="CV265" s="340">
        <f t="shared" si="234"/>
        <v>0.3125</v>
      </c>
      <c r="CW265" s="135">
        <v>180</v>
      </c>
      <c r="CX265" s="348">
        <f t="shared" si="235"/>
        <v>7.2</v>
      </c>
      <c r="CY265" s="334">
        <f t="shared" si="248"/>
        <v>111.38279845956355</v>
      </c>
      <c r="CZ265" s="123">
        <v>7.97</v>
      </c>
      <c r="DA265" s="117">
        <v>16.7</v>
      </c>
      <c r="DB265" s="340">
        <f t="shared" si="259"/>
        <v>0.32388663967611336</v>
      </c>
      <c r="DC265" s="109">
        <v>2</v>
      </c>
      <c r="DD265" s="610">
        <f t="shared" si="260"/>
        <v>4.3782546564293847</v>
      </c>
      <c r="DE265" s="353">
        <f t="shared" si="256"/>
        <v>7.7021822849807444</v>
      </c>
      <c r="DF265" s="842">
        <v>8.34</v>
      </c>
      <c r="DG265" s="117">
        <v>12.4</v>
      </c>
      <c r="DH265" s="838">
        <f t="shared" si="265"/>
        <v>37.200000000000003</v>
      </c>
      <c r="DI265" s="338">
        <f t="shared" si="266"/>
        <v>0.25748502994011968</v>
      </c>
      <c r="DJ265" s="1158">
        <f t="shared" si="261"/>
        <v>0.49797570850202422</v>
      </c>
      <c r="DK265" s="1342">
        <f t="shared" si="262"/>
        <v>3.0185040232944051</v>
      </c>
      <c r="DL265" s="1292">
        <f t="shared" si="272"/>
        <v>0.49919999999999998</v>
      </c>
      <c r="DM265" s="1355">
        <v>50</v>
      </c>
      <c r="DN265" s="1350">
        <f t="shared" si="249"/>
        <v>42.660847240051353</v>
      </c>
      <c r="DO265" s="117">
        <v>11.6</v>
      </c>
      <c r="DP265" s="1150">
        <f t="shared" si="250"/>
        <v>6.4516129032258118E-2</v>
      </c>
      <c r="DQ265" s="133"/>
      <c r="DR265" s="134"/>
      <c r="DS265" s="770"/>
      <c r="DT265" s="137">
        <v>5404</v>
      </c>
      <c r="DU265" s="343">
        <v>7.85</v>
      </c>
      <c r="DV265" s="123">
        <v>8.34</v>
      </c>
      <c r="DW265" s="127">
        <v>3640</v>
      </c>
      <c r="DX265" s="117">
        <v>11.6</v>
      </c>
      <c r="DY265" s="135">
        <v>25</v>
      </c>
      <c r="DZ265" s="671">
        <v>31</v>
      </c>
      <c r="EA265" s="632">
        <v>7.0000000000000007E-2</v>
      </c>
      <c r="EB265" s="665">
        <v>0.73</v>
      </c>
      <c r="EC265" s="1483">
        <v>3.3</v>
      </c>
      <c r="ED265" s="141">
        <v>3.6</v>
      </c>
      <c r="EE265" s="667">
        <v>5.6</v>
      </c>
      <c r="EF265" s="139">
        <v>0.2</v>
      </c>
      <c r="EG265" s="665">
        <v>0.11</v>
      </c>
      <c r="EH265" s="194">
        <v>2</v>
      </c>
      <c r="EI265" s="1118">
        <v>660</v>
      </c>
      <c r="EJ265" s="1118">
        <v>167</v>
      </c>
      <c r="EK265" s="142">
        <v>2</v>
      </c>
      <c r="EL265" s="353">
        <f t="shared" si="251"/>
        <v>10.541981001283698</v>
      </c>
      <c r="EM265" s="354">
        <f t="shared" si="263"/>
        <v>0.60544217687074831</v>
      </c>
      <c r="EN265" s="354">
        <f t="shared" si="247"/>
        <v>0.81481481481481488</v>
      </c>
      <c r="EO265" s="355">
        <f t="shared" si="237"/>
        <v>0.99</v>
      </c>
      <c r="EP265" s="339">
        <f t="shared" si="264"/>
        <v>0.7931034482758621</v>
      </c>
      <c r="EQ265" s="959"/>
    </row>
    <row r="266" spans="1:147" s="221" customFormat="1" ht="15" customHeight="1" x14ac:dyDescent="0.15">
      <c r="A266" s="105">
        <v>44090</v>
      </c>
      <c r="B266" s="335">
        <f>企业!B573</f>
        <v>5466</v>
      </c>
      <c r="C266" s="868">
        <v>7.7</v>
      </c>
      <c r="D266" s="652">
        <v>106</v>
      </c>
      <c r="E266" s="353">
        <v>4.5</v>
      </c>
      <c r="F266" s="928"/>
      <c r="G266" s="653"/>
      <c r="H266" s="192"/>
      <c r="I266" s="111"/>
      <c r="J266" s="144"/>
      <c r="K266" s="625"/>
      <c r="L266" s="328"/>
      <c r="M266" s="831"/>
      <c r="N266" s="826"/>
      <c r="O266" s="191"/>
      <c r="P266" s="392"/>
      <c r="Q266" s="191"/>
      <c r="R266" s="683">
        <v>3.77</v>
      </c>
      <c r="S266" s="339">
        <f t="shared" si="245"/>
        <v>0.57999999999999996</v>
      </c>
      <c r="T266" s="335">
        <v>5466</v>
      </c>
      <c r="U266" s="111">
        <v>7.87</v>
      </c>
      <c r="V266" s="112">
        <v>3640</v>
      </c>
      <c r="W266" s="115">
        <v>27.4</v>
      </c>
      <c r="X266" s="109">
        <v>115</v>
      </c>
      <c r="Y266" s="809">
        <v>7.4</v>
      </c>
      <c r="Z266" s="1238"/>
      <c r="AA266" s="116">
        <v>16.8</v>
      </c>
      <c r="AB266" s="117">
        <v>0.3</v>
      </c>
      <c r="AC266" s="109">
        <v>21</v>
      </c>
      <c r="AD266" s="118"/>
      <c r="AE266" s="191">
        <v>64</v>
      </c>
      <c r="AF266" s="801">
        <v>3.57</v>
      </c>
      <c r="AG266" s="344">
        <f t="shared" si="252"/>
        <v>0.54923076923076919</v>
      </c>
      <c r="AH266" s="344">
        <f t="shared" si="268"/>
        <v>0.3644</v>
      </c>
      <c r="AI266" s="741">
        <f t="shared" si="239"/>
        <v>8.3811999999999998E-2</v>
      </c>
      <c r="AJ266" s="1140"/>
      <c r="AK266" s="138"/>
      <c r="AL266" s="122"/>
      <c r="AM266" s="122"/>
      <c r="AN266" s="219"/>
      <c r="AO266" s="353">
        <f t="shared" si="228"/>
        <v>2.6183680936699596</v>
      </c>
      <c r="AP266" s="138">
        <v>8.0500000000000007</v>
      </c>
      <c r="AQ266" s="121"/>
      <c r="AR266" s="353">
        <f t="shared" si="240"/>
        <v>0.686059275521405</v>
      </c>
      <c r="AS266" s="776"/>
      <c r="AT266" s="353">
        <f t="shared" si="241"/>
        <v>1.37211855104281</v>
      </c>
      <c r="AU266" s="117">
        <v>30.6</v>
      </c>
      <c r="AV266" s="111">
        <v>7.73</v>
      </c>
      <c r="AW266" s="118"/>
      <c r="AX266" s="118"/>
      <c r="AY266" s="340"/>
      <c r="AZ266" s="124">
        <v>0.19</v>
      </c>
      <c r="BA266" s="608"/>
      <c r="BB266" s="360">
        <f t="shared" si="242"/>
        <v>0.51454445664105375</v>
      </c>
      <c r="BC266" s="1516"/>
      <c r="BD266" s="1529">
        <v>1419.1666666666667</v>
      </c>
      <c r="BE266" s="1530">
        <f t="shared" si="232"/>
        <v>138.38562629588975</v>
      </c>
      <c r="BF266" s="1538">
        <f t="shared" si="273"/>
        <v>8.2372396604696281</v>
      </c>
      <c r="BG266" s="1528"/>
      <c r="BH266" s="1168">
        <f t="shared" si="243"/>
        <v>0.85757409440175636</v>
      </c>
      <c r="BI266" s="353">
        <f t="shared" si="244"/>
        <v>0.57903402854006591</v>
      </c>
      <c r="BJ266" s="123">
        <v>7.88</v>
      </c>
      <c r="BK266" s="118">
        <v>3330</v>
      </c>
      <c r="BL266" s="117">
        <v>21.9</v>
      </c>
      <c r="BM266" s="348">
        <f t="shared" si="274"/>
        <v>65.699999999999989</v>
      </c>
      <c r="BN266" s="117">
        <v>3.4</v>
      </c>
      <c r="BO266" s="117"/>
      <c r="BP266" s="117"/>
      <c r="BQ266" s="1220"/>
      <c r="BR266" s="131"/>
      <c r="BS266" s="131"/>
      <c r="BT266" s="131">
        <v>8</v>
      </c>
      <c r="BU266" s="132"/>
      <c r="BV266" s="364">
        <f t="shared" si="269"/>
        <v>6.6276984998170505</v>
      </c>
      <c r="BW266" s="343">
        <f t="shared" si="246"/>
        <v>1.7351422971816601E-2</v>
      </c>
      <c r="BX266" s="340">
        <f t="shared" si="227"/>
        <v>1.7351422971816601E-2</v>
      </c>
      <c r="BY266" s="758">
        <f t="shared" si="267"/>
        <v>0.79761904761904767</v>
      </c>
      <c r="BZ266" s="1145">
        <f t="shared" si="258"/>
        <v>0.2007299270072993</v>
      </c>
      <c r="CA266" s="133">
        <v>5040</v>
      </c>
      <c r="CB266" s="191"/>
      <c r="CC266" s="193"/>
      <c r="CD266" s="353">
        <f t="shared" si="253"/>
        <v>0.48646176362971094</v>
      </c>
      <c r="CE266" s="108"/>
      <c r="CF266" s="364"/>
      <c r="CG266" s="134">
        <v>0</v>
      </c>
      <c r="CH266" s="346">
        <f t="shared" si="270"/>
        <v>0</v>
      </c>
      <c r="CI266" s="117">
        <v>0</v>
      </c>
      <c r="CJ266" s="348">
        <f t="shared" si="254"/>
        <v>0</v>
      </c>
      <c r="CK266" s="123">
        <v>7.95</v>
      </c>
      <c r="CL266" s="117">
        <v>22.5</v>
      </c>
      <c r="CM266" s="109">
        <v>6</v>
      </c>
      <c r="CN266" s="109"/>
      <c r="CO266" s="109"/>
      <c r="CP266" s="131">
        <f t="shared" si="275"/>
        <v>1.0931999999999766</v>
      </c>
      <c r="CQ266" s="1145">
        <f t="shared" si="236"/>
        <v>-2.7397260273972712E-2</v>
      </c>
      <c r="CR266" s="1372">
        <f t="shared" si="271"/>
        <v>5466</v>
      </c>
      <c r="CS266" s="353">
        <f t="shared" si="255"/>
        <v>3.7058177826564216</v>
      </c>
      <c r="CT266" s="135">
        <v>25</v>
      </c>
      <c r="CU266" s="1353">
        <v>139.44</v>
      </c>
      <c r="CV266" s="340">
        <f t="shared" si="234"/>
        <v>0.3125</v>
      </c>
      <c r="CW266" s="135">
        <v>180</v>
      </c>
      <c r="CX266" s="348">
        <f t="shared" si="235"/>
        <v>7.2</v>
      </c>
      <c r="CY266" s="334">
        <f t="shared" si="248"/>
        <v>79.156970362239292</v>
      </c>
      <c r="CZ266" s="123">
        <v>7.8</v>
      </c>
      <c r="DA266" s="117">
        <v>11.5</v>
      </c>
      <c r="DB266" s="340">
        <f t="shared" si="259"/>
        <v>0.48888888888888887</v>
      </c>
      <c r="DC266" s="109"/>
      <c r="DD266" s="610">
        <f t="shared" si="260"/>
        <v>2.2629208222481214</v>
      </c>
      <c r="DE266" s="353">
        <f t="shared" si="256"/>
        <v>5.48847420417124</v>
      </c>
      <c r="DF266" s="842">
        <v>8.2899999999999991</v>
      </c>
      <c r="DG266" s="117">
        <v>8.4</v>
      </c>
      <c r="DH266" s="838">
        <f t="shared" si="265"/>
        <v>25.200000000000003</v>
      </c>
      <c r="DI266" s="338">
        <f t="shared" si="266"/>
        <v>0.26956521739130435</v>
      </c>
      <c r="DJ266" s="1158">
        <f t="shared" si="261"/>
        <v>0.62666666666666671</v>
      </c>
      <c r="DK266" s="1342">
        <f t="shared" si="262"/>
        <v>1.8713231764122764</v>
      </c>
      <c r="DL266" s="1292">
        <f t="shared" si="272"/>
        <v>0.49919999999999998</v>
      </c>
      <c r="DM266" s="1355">
        <v>50</v>
      </c>
      <c r="DN266" s="1350">
        <f t="shared" si="249"/>
        <v>30.612513721185511</v>
      </c>
      <c r="DO266" s="117">
        <v>7.8</v>
      </c>
      <c r="DP266" s="1150">
        <f t="shared" si="250"/>
        <v>7.1428571428571494E-2</v>
      </c>
      <c r="DQ266" s="133"/>
      <c r="DR266" s="134"/>
      <c r="DS266" s="770"/>
      <c r="DT266" s="137">
        <v>5126</v>
      </c>
      <c r="DU266" s="343">
        <v>7.88</v>
      </c>
      <c r="DV266" s="123">
        <v>8.2799999999999994</v>
      </c>
      <c r="DW266" s="127">
        <v>3190</v>
      </c>
      <c r="DX266" s="117">
        <v>7.8</v>
      </c>
      <c r="DY266" s="135">
        <v>25.6</v>
      </c>
      <c r="DZ266" s="671">
        <v>26</v>
      </c>
      <c r="EA266" s="632">
        <v>0.3</v>
      </c>
      <c r="EB266" s="665">
        <v>0.81</v>
      </c>
      <c r="EC266" s="1483"/>
      <c r="ED266" s="141">
        <v>3.5</v>
      </c>
      <c r="EE266" s="667">
        <v>6.66</v>
      </c>
      <c r="EF266" s="139">
        <v>0.16</v>
      </c>
      <c r="EG266" s="665">
        <v>0.12</v>
      </c>
      <c r="EH266" s="194">
        <v>3</v>
      </c>
      <c r="EI266" s="1118"/>
      <c r="EJ266" s="1118"/>
      <c r="EK266" s="142">
        <v>2</v>
      </c>
      <c r="EL266" s="353">
        <f t="shared" si="251"/>
        <v>7.5180557628979141</v>
      </c>
      <c r="EM266" s="354">
        <f t="shared" si="263"/>
        <v>0.71532846715328469</v>
      </c>
      <c r="EN266" s="354">
        <f t="shared" si="247"/>
        <v>0.77739130434782611</v>
      </c>
      <c r="EO266" s="355">
        <f t="shared" si="237"/>
        <v>0.95945945945945943</v>
      </c>
      <c r="EP266" s="339">
        <f t="shared" si="264"/>
        <v>0.79166666666666674</v>
      </c>
      <c r="EQ266" s="959"/>
    </row>
    <row r="267" spans="1:147" s="221" customFormat="1" ht="15" customHeight="1" x14ac:dyDescent="0.15">
      <c r="A267" s="105">
        <v>44091</v>
      </c>
      <c r="B267" s="335">
        <f>企业!B574</f>
        <v>5024</v>
      </c>
      <c r="C267" s="868">
        <v>8</v>
      </c>
      <c r="D267" s="652">
        <v>86</v>
      </c>
      <c r="E267" s="353">
        <v>5.6</v>
      </c>
      <c r="F267" s="928"/>
      <c r="G267" s="653"/>
      <c r="H267" s="192"/>
      <c r="I267" s="111"/>
      <c r="J267" s="144"/>
      <c r="K267" s="625"/>
      <c r="L267" s="328"/>
      <c r="M267" s="831"/>
      <c r="N267" s="826"/>
      <c r="O267" s="191"/>
      <c r="P267" s="392"/>
      <c r="Q267" s="191"/>
      <c r="R267" s="683">
        <v>3.74</v>
      </c>
      <c r="S267" s="339">
        <f t="shared" si="245"/>
        <v>0.57538461538461538</v>
      </c>
      <c r="T267" s="335">
        <v>5024</v>
      </c>
      <c r="U267" s="111">
        <v>8.14</v>
      </c>
      <c r="V267" s="112">
        <v>3550</v>
      </c>
      <c r="W267" s="115">
        <v>25.9</v>
      </c>
      <c r="X267" s="109">
        <v>126</v>
      </c>
      <c r="Y267" s="809">
        <v>8.5</v>
      </c>
      <c r="Z267" s="1238"/>
      <c r="AA267" s="116">
        <v>17.3</v>
      </c>
      <c r="AB267" s="117">
        <v>0.3</v>
      </c>
      <c r="AC267" s="109">
        <v>26</v>
      </c>
      <c r="AD267" s="118"/>
      <c r="AE267" s="191">
        <v>64</v>
      </c>
      <c r="AF267" s="801">
        <v>3.88</v>
      </c>
      <c r="AG267" s="344">
        <f t="shared" si="252"/>
        <v>0.59692307692307689</v>
      </c>
      <c r="AH267" s="344">
        <f t="shared" si="268"/>
        <v>0.33493333333333336</v>
      </c>
      <c r="AI267" s="741">
        <f t="shared" si="239"/>
        <v>8.4403199999999998E-2</v>
      </c>
      <c r="AJ267" s="1140"/>
      <c r="AK267" s="138"/>
      <c r="AL267" s="122"/>
      <c r="AM267" s="122"/>
      <c r="AN267" s="219"/>
      <c r="AO267" s="353">
        <f t="shared" si="228"/>
        <v>2.8487261146496814</v>
      </c>
      <c r="AP267" s="138">
        <v>8.1199999999999992</v>
      </c>
      <c r="AQ267" s="121"/>
      <c r="AR267" s="353">
        <f t="shared" si="240"/>
        <v>0.74641719745222934</v>
      </c>
      <c r="AS267" s="776"/>
      <c r="AT267" s="353">
        <f t="shared" si="241"/>
        <v>1.4928343949044587</v>
      </c>
      <c r="AU267" s="117">
        <v>30.8</v>
      </c>
      <c r="AV267" s="111">
        <v>7.91</v>
      </c>
      <c r="AW267" s="118"/>
      <c r="AX267" s="118"/>
      <c r="AY267" s="340"/>
      <c r="AZ267" s="124">
        <v>0.19</v>
      </c>
      <c r="BA267" s="608"/>
      <c r="BB267" s="360">
        <f t="shared" si="242"/>
        <v>0.55981289808917201</v>
      </c>
      <c r="BC267" s="1516"/>
      <c r="BD267" s="1529">
        <v>1224.1666666666667</v>
      </c>
      <c r="BE267" s="1530">
        <f t="shared" si="232"/>
        <v>129.87277733545648</v>
      </c>
      <c r="BF267" s="1538">
        <f t="shared" si="273"/>
        <v>7.5070969558067322</v>
      </c>
      <c r="BG267" s="1528"/>
      <c r="BH267" s="1168">
        <f t="shared" si="243"/>
        <v>0.93302149681528668</v>
      </c>
      <c r="BI267" s="353">
        <f t="shared" si="244"/>
        <v>0.62997611464968151</v>
      </c>
      <c r="BJ267" s="123">
        <v>8.02</v>
      </c>
      <c r="BK267" s="118">
        <v>3350</v>
      </c>
      <c r="BL267" s="117">
        <v>20.8</v>
      </c>
      <c r="BM267" s="348">
        <f t="shared" si="274"/>
        <v>62.400000000000006</v>
      </c>
      <c r="BN267" s="117">
        <v>4</v>
      </c>
      <c r="BO267" s="117"/>
      <c r="BP267" s="117"/>
      <c r="BQ267" s="1220"/>
      <c r="BR267" s="131"/>
      <c r="BS267" s="131"/>
      <c r="BT267" s="131">
        <v>8</v>
      </c>
      <c r="BU267" s="132"/>
      <c r="BV267" s="364">
        <f t="shared" si="269"/>
        <v>7.2107882165605099</v>
      </c>
      <c r="BW267" s="343">
        <f t="shared" si="246"/>
        <v>1.7473817870648962E-2</v>
      </c>
      <c r="BX267" s="340">
        <f t="shared" si="227"/>
        <v>1.7473817870648962E-2</v>
      </c>
      <c r="BY267" s="758">
        <f t="shared" si="267"/>
        <v>0.76878612716763006</v>
      </c>
      <c r="BZ267" s="1145">
        <f t="shared" si="258"/>
        <v>0.19691119691119685</v>
      </c>
      <c r="CA267" s="133">
        <v>5040</v>
      </c>
      <c r="CB267" s="191"/>
      <c r="CC267" s="193"/>
      <c r="CD267" s="353">
        <f t="shared" si="253"/>
        <v>0.52925955414012738</v>
      </c>
      <c r="CE267" s="108"/>
      <c r="CF267" s="364"/>
      <c r="CG267" s="134">
        <v>0</v>
      </c>
      <c r="CH267" s="346">
        <f t="shared" si="270"/>
        <v>0</v>
      </c>
      <c r="CI267" s="117">
        <v>0</v>
      </c>
      <c r="CJ267" s="348">
        <f t="shared" si="254"/>
        <v>0</v>
      </c>
      <c r="CK267" s="123">
        <v>8.14</v>
      </c>
      <c r="CL267" s="117">
        <v>20.8</v>
      </c>
      <c r="CM267" s="109">
        <v>6</v>
      </c>
      <c r="CN267" s="109"/>
      <c r="CO267" s="109"/>
      <c r="CP267" s="131">
        <f t="shared" si="275"/>
        <v>10.048</v>
      </c>
      <c r="CQ267" s="1145">
        <f t="shared" si="236"/>
        <v>0</v>
      </c>
      <c r="CR267" s="1372">
        <f t="shared" si="271"/>
        <v>5024</v>
      </c>
      <c r="CS267" s="353">
        <f t="shared" si="255"/>
        <v>4.031847133757962</v>
      </c>
      <c r="CT267" s="135">
        <v>24</v>
      </c>
      <c r="CU267" s="1353">
        <v>141.41999999999999</v>
      </c>
      <c r="CV267" s="340">
        <f t="shared" si="234"/>
        <v>0.3</v>
      </c>
      <c r="CW267" s="135">
        <v>170</v>
      </c>
      <c r="CX267" s="348">
        <f t="shared" si="235"/>
        <v>7.083333333333333</v>
      </c>
      <c r="CY267" s="334">
        <f t="shared" si="248"/>
        <v>80.871019108280265</v>
      </c>
      <c r="CZ267" s="123">
        <v>7.95</v>
      </c>
      <c r="DA267" s="117">
        <v>13.7</v>
      </c>
      <c r="DB267" s="340">
        <f t="shared" si="259"/>
        <v>0.34134615384615391</v>
      </c>
      <c r="DC267" s="109"/>
      <c r="DD267" s="610">
        <f t="shared" si="260"/>
        <v>3.5818504344175852</v>
      </c>
      <c r="DE267" s="353">
        <f t="shared" si="256"/>
        <v>5.9713375796178347</v>
      </c>
      <c r="DF267" s="842">
        <v>8.36</v>
      </c>
      <c r="DG267" s="117">
        <v>10.3</v>
      </c>
      <c r="DH267" s="838">
        <f t="shared" si="265"/>
        <v>30.900000000000002</v>
      </c>
      <c r="DI267" s="338">
        <f t="shared" si="266"/>
        <v>0.24817518248175174</v>
      </c>
      <c r="DJ267" s="1158">
        <f t="shared" si="261"/>
        <v>0.50480769230769229</v>
      </c>
      <c r="DK267" s="1342">
        <f t="shared" si="262"/>
        <v>2.5673339399454052</v>
      </c>
      <c r="DL267" s="1292">
        <f t="shared" si="272"/>
        <v>0.49919999999999998</v>
      </c>
      <c r="DM267" s="1355">
        <v>50</v>
      </c>
      <c r="DN267" s="1350">
        <f t="shared" si="249"/>
        <v>33.778662420382162</v>
      </c>
      <c r="DO267" s="117">
        <v>8.8000000000000007</v>
      </c>
      <c r="DP267" s="1150">
        <f t="shared" si="250"/>
        <v>0.14563106796116504</v>
      </c>
      <c r="DQ267" s="133"/>
      <c r="DR267" s="134"/>
      <c r="DS267" s="770"/>
      <c r="DT267" s="137">
        <v>5198</v>
      </c>
      <c r="DU267" s="343">
        <v>7.89</v>
      </c>
      <c r="DV267" s="123">
        <v>8.33</v>
      </c>
      <c r="DW267" s="127">
        <v>3060</v>
      </c>
      <c r="DX267" s="117">
        <v>8.8000000000000007</v>
      </c>
      <c r="DY267" s="135">
        <v>22.7</v>
      </c>
      <c r="DZ267" s="671">
        <v>30</v>
      </c>
      <c r="EA267" s="632">
        <v>0.3</v>
      </c>
      <c r="EB267" s="665">
        <v>0.87</v>
      </c>
      <c r="EC267" s="1483"/>
      <c r="ED267" s="141">
        <v>3.3</v>
      </c>
      <c r="EE267" s="667">
        <v>5.4</v>
      </c>
      <c r="EF267" s="139">
        <v>0.2</v>
      </c>
      <c r="EG267" s="665">
        <v>0.12</v>
      </c>
      <c r="EH267" s="194">
        <v>3</v>
      </c>
      <c r="EI267" s="1118"/>
      <c r="EJ267" s="1118"/>
      <c r="EK267" s="142">
        <v>2</v>
      </c>
      <c r="EL267" s="353">
        <f t="shared" si="251"/>
        <v>8.1776471337579615</v>
      </c>
      <c r="EM267" s="354">
        <f t="shared" si="263"/>
        <v>0.66023166023166024</v>
      </c>
      <c r="EN267" s="354">
        <f t="shared" si="247"/>
        <v>0.81984126984126982</v>
      </c>
      <c r="EO267" s="355">
        <f t="shared" si="237"/>
        <v>0.96470588235294119</v>
      </c>
      <c r="EP267" s="339">
        <f t="shared" si="264"/>
        <v>0.80924855491329484</v>
      </c>
      <c r="EQ267" s="959"/>
    </row>
    <row r="268" spans="1:147" s="221" customFormat="1" ht="15" customHeight="1" x14ac:dyDescent="0.15">
      <c r="A268" s="105">
        <v>44092</v>
      </c>
      <c r="B268" s="335">
        <f>企业!B575</f>
        <v>4917</v>
      </c>
      <c r="C268" s="868">
        <v>7.98</v>
      </c>
      <c r="D268" s="652">
        <v>82</v>
      </c>
      <c r="E268" s="353">
        <v>4.5999999999999996</v>
      </c>
      <c r="F268" s="928"/>
      <c r="G268" s="653"/>
      <c r="H268" s="192"/>
      <c r="I268" s="111"/>
      <c r="J268" s="144"/>
      <c r="K268" s="625"/>
      <c r="L268" s="328"/>
      <c r="M268" s="831"/>
      <c r="N268" s="826"/>
      <c r="O268" s="191"/>
      <c r="P268" s="392"/>
      <c r="Q268" s="191"/>
      <c r="R268" s="683">
        <v>3.58</v>
      </c>
      <c r="S268" s="339">
        <f t="shared" si="245"/>
        <v>0.55076923076923079</v>
      </c>
      <c r="T268" s="335">
        <v>4917</v>
      </c>
      <c r="U268" s="111">
        <v>8.1300000000000008</v>
      </c>
      <c r="V268" s="112">
        <v>3190</v>
      </c>
      <c r="W268" s="115">
        <v>25.2</v>
      </c>
      <c r="X268" s="109">
        <v>110</v>
      </c>
      <c r="Y268" s="809">
        <v>6.7</v>
      </c>
      <c r="Z268" s="1238">
        <v>7.6</v>
      </c>
      <c r="AA268" s="116">
        <v>18.3</v>
      </c>
      <c r="AB268" s="117">
        <v>0.8</v>
      </c>
      <c r="AC268" s="109">
        <v>23</v>
      </c>
      <c r="AD268" s="118"/>
      <c r="AE268" s="191">
        <v>64</v>
      </c>
      <c r="AF268" s="801">
        <v>3.55</v>
      </c>
      <c r="AG268" s="344">
        <f t="shared" si="252"/>
        <v>0.5461538461538461</v>
      </c>
      <c r="AH268" s="344">
        <f t="shared" si="268"/>
        <v>0.32779999999999998</v>
      </c>
      <c r="AI268" s="741">
        <f t="shared" si="239"/>
        <v>7.2116E-2</v>
      </c>
      <c r="AJ268" s="1140"/>
      <c r="AK268" s="138"/>
      <c r="AL268" s="122"/>
      <c r="AM268" s="122"/>
      <c r="AN268" s="219"/>
      <c r="AO268" s="353">
        <f t="shared" si="228"/>
        <v>2.9107179174293267</v>
      </c>
      <c r="AP268" s="138">
        <v>8.14</v>
      </c>
      <c r="AQ268" s="121">
        <v>16.3</v>
      </c>
      <c r="AR268" s="353">
        <f t="shared" si="240"/>
        <v>0.76266015863331305</v>
      </c>
      <c r="AS268" s="776">
        <v>7.3</v>
      </c>
      <c r="AT268" s="353">
        <f t="shared" si="241"/>
        <v>1.5253203172666261</v>
      </c>
      <c r="AU268" s="117">
        <v>30.1</v>
      </c>
      <c r="AV268" s="111">
        <v>8.0500000000000007</v>
      </c>
      <c r="AW268" s="118"/>
      <c r="AX268" s="118"/>
      <c r="AY268" s="340"/>
      <c r="AZ268" s="124">
        <v>0.2</v>
      </c>
      <c r="BA268" s="608"/>
      <c r="BB268" s="360">
        <f t="shared" si="242"/>
        <v>0.57199511897498478</v>
      </c>
      <c r="BC268" s="1516"/>
      <c r="BD268" s="1529">
        <v>1322.0833333333335</v>
      </c>
      <c r="BE268" s="1530">
        <f t="shared" si="232"/>
        <v>143.31308046912076</v>
      </c>
      <c r="BF268" s="1538">
        <f t="shared" si="273"/>
        <v>7.83131587262955</v>
      </c>
      <c r="BG268" s="1528">
        <v>6.6</v>
      </c>
      <c r="BH268" s="1168">
        <f t="shared" si="243"/>
        <v>0.9533251982916412</v>
      </c>
      <c r="BI268" s="353">
        <f t="shared" si="244"/>
        <v>0.64368517388651614</v>
      </c>
      <c r="BJ268" s="123">
        <v>8.1</v>
      </c>
      <c r="BK268" s="118">
        <v>3460</v>
      </c>
      <c r="BL268" s="117">
        <v>20.9</v>
      </c>
      <c r="BM268" s="348">
        <f t="shared" si="274"/>
        <v>62.699999999999996</v>
      </c>
      <c r="BN268" s="117">
        <v>6.4</v>
      </c>
      <c r="BO268" s="117">
        <v>0.3</v>
      </c>
      <c r="BP268" s="117">
        <v>6.1</v>
      </c>
      <c r="BQ268" s="1220">
        <v>0.25</v>
      </c>
      <c r="BR268" s="131"/>
      <c r="BS268" s="131"/>
      <c r="BT268" s="131">
        <v>10</v>
      </c>
      <c r="BU268" s="132">
        <v>16</v>
      </c>
      <c r="BV268" s="364">
        <f t="shared" si="269"/>
        <v>7.3677038844824088</v>
      </c>
      <c r="BW268" s="343">
        <f t="shared" si="246"/>
        <v>1.4930024567311672E-2</v>
      </c>
      <c r="BX268" s="340">
        <f t="shared" si="227"/>
        <v>1.4930024567311672E-2</v>
      </c>
      <c r="BY268" s="758">
        <f t="shared" si="267"/>
        <v>0.6502732240437159</v>
      </c>
      <c r="BZ268" s="1145">
        <f t="shared" si="258"/>
        <v>0.17063492063492069</v>
      </c>
      <c r="CA268" s="133">
        <v>5040</v>
      </c>
      <c r="CB268" s="191"/>
      <c r="CC268" s="193"/>
      <c r="CD268" s="353">
        <f t="shared" si="253"/>
        <v>0.54077689648159444</v>
      </c>
      <c r="CE268" s="108"/>
      <c r="CF268" s="364"/>
      <c r="CG268" s="134">
        <v>0</v>
      </c>
      <c r="CH268" s="346">
        <f t="shared" si="270"/>
        <v>0</v>
      </c>
      <c r="CI268" s="117">
        <v>0</v>
      </c>
      <c r="CJ268" s="348">
        <f t="shared" si="254"/>
        <v>0</v>
      </c>
      <c r="CK268" s="123">
        <v>8.1199999999999992</v>
      </c>
      <c r="CL268" s="117">
        <v>20.7</v>
      </c>
      <c r="CM268" s="109">
        <v>8</v>
      </c>
      <c r="CN268" s="109">
        <v>1</v>
      </c>
      <c r="CO268" s="109">
        <v>8</v>
      </c>
      <c r="CP268" s="131">
        <f t="shared" si="275"/>
        <v>12.78419999999999</v>
      </c>
      <c r="CQ268" s="1145">
        <f t="shared" si="236"/>
        <v>9.5693779904305609E-3</v>
      </c>
      <c r="CR268" s="1372">
        <f t="shared" si="271"/>
        <v>4917</v>
      </c>
      <c r="CS268" s="353">
        <f t="shared" si="255"/>
        <v>4.1195851128737031</v>
      </c>
      <c r="CT268" s="135">
        <v>25</v>
      </c>
      <c r="CU268" s="1353">
        <v>137.35</v>
      </c>
      <c r="CV268" s="340">
        <f t="shared" si="234"/>
        <v>0.3125</v>
      </c>
      <c r="CW268" s="135">
        <v>180</v>
      </c>
      <c r="CX268" s="348">
        <f t="shared" si="235"/>
        <v>7.2</v>
      </c>
      <c r="CY268" s="334">
        <f t="shared" si="248"/>
        <v>88.505186089078705</v>
      </c>
      <c r="CZ268" s="123">
        <v>7.89</v>
      </c>
      <c r="DA268" s="117">
        <v>14.7</v>
      </c>
      <c r="DB268" s="340">
        <f t="shared" si="259"/>
        <v>0.28985507246376813</v>
      </c>
      <c r="DC268" s="109"/>
      <c r="DD268" s="610">
        <f t="shared" si="260"/>
        <v>4.6386365874779187</v>
      </c>
      <c r="DE268" s="353">
        <f t="shared" si="256"/>
        <v>6.1012812690665044</v>
      </c>
      <c r="DF268" s="842">
        <v>8.33</v>
      </c>
      <c r="DG268" s="117">
        <v>11.2</v>
      </c>
      <c r="DH268" s="838">
        <f t="shared" si="265"/>
        <v>33.599999999999994</v>
      </c>
      <c r="DI268" s="338">
        <f t="shared" si="266"/>
        <v>0.23809523809523814</v>
      </c>
      <c r="DJ268" s="1158">
        <f t="shared" si="261"/>
        <v>0.45893719806763289</v>
      </c>
      <c r="DK268" s="1342">
        <f t="shared" si="262"/>
        <v>3.1054451259325861</v>
      </c>
      <c r="DL268" s="1292">
        <f t="shared" si="272"/>
        <v>0.49919999999999998</v>
      </c>
      <c r="DM268" s="1355">
        <v>50</v>
      </c>
      <c r="DN268" s="1350">
        <f t="shared" si="249"/>
        <v>33.520439292251375</v>
      </c>
      <c r="DO268" s="117">
        <v>10.1</v>
      </c>
      <c r="DP268" s="1150">
        <f t="shared" si="250"/>
        <v>9.8214285714285685E-2</v>
      </c>
      <c r="DQ268" s="133"/>
      <c r="DR268" s="134"/>
      <c r="DS268" s="770"/>
      <c r="DT268" s="137">
        <v>5579</v>
      </c>
      <c r="DU268" s="343">
        <v>7.86</v>
      </c>
      <c r="DV268" s="123">
        <v>8.31</v>
      </c>
      <c r="DW268" s="127">
        <v>3210</v>
      </c>
      <c r="DX268" s="117">
        <v>10.1</v>
      </c>
      <c r="DY268" s="135">
        <v>26</v>
      </c>
      <c r="DZ268" s="671">
        <v>31</v>
      </c>
      <c r="EA268" s="632">
        <v>0.6</v>
      </c>
      <c r="EB268" s="665">
        <v>0.48</v>
      </c>
      <c r="EC268" s="1483">
        <v>3.3</v>
      </c>
      <c r="ED268" s="141">
        <v>4</v>
      </c>
      <c r="EE268" s="667">
        <v>6.4</v>
      </c>
      <c r="EF268" s="139">
        <v>0.16</v>
      </c>
      <c r="EG268" s="665">
        <v>0.12</v>
      </c>
      <c r="EH268" s="194">
        <v>2</v>
      </c>
      <c r="EI268" s="1118"/>
      <c r="EJ268" s="1118"/>
      <c r="EK268" s="142">
        <v>2</v>
      </c>
      <c r="EL268" s="353">
        <f t="shared" si="251"/>
        <v>8.3551502135448459</v>
      </c>
      <c r="EM268" s="354">
        <f t="shared" si="263"/>
        <v>0.59920634920634919</v>
      </c>
      <c r="EN268" s="354">
        <f t="shared" si="247"/>
        <v>0.76363636363636367</v>
      </c>
      <c r="EO268" s="355">
        <f t="shared" si="237"/>
        <v>0.91044776119402981</v>
      </c>
      <c r="EP268" s="339">
        <f t="shared" si="264"/>
        <v>0.78142076502732238</v>
      </c>
      <c r="EQ268" s="959"/>
    </row>
    <row r="269" spans="1:147" s="221" customFormat="1" ht="15" customHeight="1" x14ac:dyDescent="0.15">
      <c r="A269" s="105">
        <v>44093</v>
      </c>
      <c r="B269" s="335">
        <f>企业!B576</f>
        <v>5110</v>
      </c>
      <c r="C269" s="868">
        <v>7.92</v>
      </c>
      <c r="D269" s="652">
        <v>87</v>
      </c>
      <c r="E269" s="353">
        <v>5.3</v>
      </c>
      <c r="F269" s="928"/>
      <c r="G269" s="653"/>
      <c r="H269" s="192"/>
      <c r="I269" s="111"/>
      <c r="J269" s="144"/>
      <c r="K269" s="625"/>
      <c r="L269" s="328"/>
      <c r="M269" s="831"/>
      <c r="N269" s="826"/>
      <c r="O269" s="191"/>
      <c r="P269" s="392"/>
      <c r="Q269" s="191"/>
      <c r="R269" s="683">
        <v>3.65</v>
      </c>
      <c r="S269" s="339">
        <f t="shared" si="245"/>
        <v>0.56153846153846154</v>
      </c>
      <c r="T269" s="335">
        <v>5110</v>
      </c>
      <c r="U269" s="111">
        <v>7.98</v>
      </c>
      <c r="V269" s="112">
        <v>3640</v>
      </c>
      <c r="W269" s="115">
        <v>27.1</v>
      </c>
      <c r="X269" s="109">
        <v>111</v>
      </c>
      <c r="Y269" s="809">
        <v>10.3</v>
      </c>
      <c r="Z269" s="1238"/>
      <c r="AA269" s="116">
        <v>22.1</v>
      </c>
      <c r="AB269" s="117">
        <v>1.8</v>
      </c>
      <c r="AC269" s="109">
        <v>30</v>
      </c>
      <c r="AD269" s="118"/>
      <c r="AE269" s="191">
        <v>64</v>
      </c>
      <c r="AF269" s="801">
        <v>3.92</v>
      </c>
      <c r="AG269" s="344">
        <f t="shared" si="252"/>
        <v>0.60307692307692307</v>
      </c>
      <c r="AH269" s="344">
        <f t="shared" si="268"/>
        <v>0.34066666666666667</v>
      </c>
      <c r="AI269" s="741">
        <f t="shared" si="239"/>
        <v>7.5628000000000001E-2</v>
      </c>
      <c r="AJ269" s="1140"/>
      <c r="AK269" s="138"/>
      <c r="AL269" s="122"/>
      <c r="AM269" s="122"/>
      <c r="AN269" s="219"/>
      <c r="AO269" s="353">
        <f t="shared" si="228"/>
        <v>2.8007827788649706</v>
      </c>
      <c r="AP269" s="138">
        <v>7.98</v>
      </c>
      <c r="AQ269" s="121"/>
      <c r="AR269" s="353">
        <f t="shared" si="240"/>
        <v>0.73385518590998045</v>
      </c>
      <c r="AS269" s="776"/>
      <c r="AT269" s="353">
        <f t="shared" si="241"/>
        <v>1.4677103718199609</v>
      </c>
      <c r="AU269" s="117">
        <v>30.3</v>
      </c>
      <c r="AV269" s="111">
        <v>7.8</v>
      </c>
      <c r="AW269" s="118"/>
      <c r="AX269" s="118"/>
      <c r="AY269" s="340"/>
      <c r="AZ269" s="124">
        <v>0.19</v>
      </c>
      <c r="BA269" s="608"/>
      <c r="BB269" s="360">
        <f t="shared" si="242"/>
        <v>0.55039138943248533</v>
      </c>
      <c r="BC269" s="1516"/>
      <c r="BD269" s="1529">
        <v>1350</v>
      </c>
      <c r="BE269" s="1530">
        <f t="shared" si="232"/>
        <v>140.81213307240705</v>
      </c>
      <c r="BF269" s="1538">
        <f t="shared" si="273"/>
        <v>6.371589731783124</v>
      </c>
      <c r="BG269" s="1528"/>
      <c r="BH269" s="1168">
        <f t="shared" si="243"/>
        <v>0.91731898238747556</v>
      </c>
      <c r="BI269" s="353">
        <f t="shared" si="244"/>
        <v>0.61937377690802353</v>
      </c>
      <c r="BJ269" s="123">
        <v>7.88</v>
      </c>
      <c r="BK269" s="118">
        <v>3580</v>
      </c>
      <c r="BL269" s="117">
        <v>19.899999999999999</v>
      </c>
      <c r="BM269" s="348">
        <f t="shared" si="274"/>
        <v>59.699999999999996</v>
      </c>
      <c r="BN269" s="117">
        <v>8.6999999999999993</v>
      </c>
      <c r="BO269" s="117"/>
      <c r="BP269" s="117"/>
      <c r="BQ269" s="1220"/>
      <c r="BR269" s="131"/>
      <c r="BS269" s="131"/>
      <c r="BT269" s="131">
        <v>11</v>
      </c>
      <c r="BU269" s="132"/>
      <c r="BV269" s="364">
        <f t="shared" si="269"/>
        <v>7.089432485322896</v>
      </c>
      <c r="BW269" s="343">
        <f t="shared" si="246"/>
        <v>1.565710657796671E-2</v>
      </c>
      <c r="BX269" s="340">
        <f t="shared" si="227"/>
        <v>1.565710657796671E-2</v>
      </c>
      <c r="BY269" s="758">
        <f t="shared" si="267"/>
        <v>0.60633484162895934</v>
      </c>
      <c r="BZ269" s="1145">
        <f t="shared" si="258"/>
        <v>0.26568265682656833</v>
      </c>
      <c r="CA269" s="133">
        <v>5040</v>
      </c>
      <c r="CB269" s="191"/>
      <c r="CC269" s="193"/>
      <c r="CD269" s="353">
        <f t="shared" si="253"/>
        <v>0.52035225048923683</v>
      </c>
      <c r="CE269" s="108"/>
      <c r="CF269" s="364"/>
      <c r="CG269" s="134">
        <v>0</v>
      </c>
      <c r="CH269" s="346">
        <f t="shared" si="270"/>
        <v>0</v>
      </c>
      <c r="CI269" s="117">
        <v>0</v>
      </c>
      <c r="CJ269" s="348">
        <f t="shared" si="254"/>
        <v>0</v>
      </c>
      <c r="CK269" s="123">
        <v>8.01</v>
      </c>
      <c r="CL269" s="117">
        <v>19.899999999999999</v>
      </c>
      <c r="CM269" s="109">
        <v>10</v>
      </c>
      <c r="CN269" s="109"/>
      <c r="CO269" s="109"/>
      <c r="CP269" s="131">
        <f t="shared" si="275"/>
        <v>5.1100000000000003</v>
      </c>
      <c r="CQ269" s="1145">
        <f t="shared" si="236"/>
        <v>0</v>
      </c>
      <c r="CR269" s="1372">
        <f t="shared" si="271"/>
        <v>5110</v>
      </c>
      <c r="CS269" s="353">
        <f t="shared" si="255"/>
        <v>3.9639921722113503</v>
      </c>
      <c r="CT269" s="135">
        <v>25</v>
      </c>
      <c r="CU269" s="1353">
        <v>140.41</v>
      </c>
      <c r="CV269" s="340">
        <f t="shared" si="234"/>
        <v>0.3125</v>
      </c>
      <c r="CW269" s="135">
        <v>180</v>
      </c>
      <c r="CX269" s="348">
        <f t="shared" si="235"/>
        <v>7.2</v>
      </c>
      <c r="CY269" s="334">
        <f t="shared" si="248"/>
        <v>84.443835616438363</v>
      </c>
      <c r="CZ269" s="123">
        <v>7.82</v>
      </c>
      <c r="DA269" s="117">
        <v>12.8</v>
      </c>
      <c r="DB269" s="340">
        <f t="shared" si="259"/>
        <v>0.35678391959798988</v>
      </c>
      <c r="DC269" s="109"/>
      <c r="DD269" s="610">
        <f t="shared" si="260"/>
        <v>3.740093702561714</v>
      </c>
      <c r="DE269" s="353">
        <f t="shared" si="256"/>
        <v>5.8708414872798436</v>
      </c>
      <c r="DF269" s="842">
        <v>8.3000000000000007</v>
      </c>
      <c r="DG269" s="117">
        <v>9.4</v>
      </c>
      <c r="DH269" s="838">
        <f t="shared" si="265"/>
        <v>28.200000000000003</v>
      </c>
      <c r="DI269" s="338">
        <f t="shared" si="266"/>
        <v>0.265625</v>
      </c>
      <c r="DJ269" s="1158">
        <f t="shared" si="261"/>
        <v>0.52763819095477382</v>
      </c>
      <c r="DK269" s="1342">
        <f t="shared" si="262"/>
        <v>2.6807566862361387</v>
      </c>
      <c r="DL269" s="1292">
        <f t="shared" si="272"/>
        <v>0.49919999999999998</v>
      </c>
      <c r="DM269" s="1355">
        <v>50</v>
      </c>
      <c r="DN269" s="1350">
        <f t="shared" si="249"/>
        <v>32.972994129158515</v>
      </c>
      <c r="DO269" s="117">
        <v>8.3000000000000007</v>
      </c>
      <c r="DP269" s="1150">
        <f t="shared" si="250"/>
        <v>0.11702127659574464</v>
      </c>
      <c r="DQ269" s="133"/>
      <c r="DR269" s="134"/>
      <c r="DS269" s="770"/>
      <c r="DT269" s="137">
        <v>5432</v>
      </c>
      <c r="DU269" s="343">
        <v>7.88</v>
      </c>
      <c r="DV269" s="123">
        <v>8.35</v>
      </c>
      <c r="DW269" s="127">
        <v>3300</v>
      </c>
      <c r="DX269" s="117">
        <v>8.3000000000000007</v>
      </c>
      <c r="DY269" s="135">
        <v>22</v>
      </c>
      <c r="DZ269" s="671">
        <v>27</v>
      </c>
      <c r="EA269" s="632">
        <v>0.6</v>
      </c>
      <c r="EB269" s="665">
        <v>0.33</v>
      </c>
      <c r="EC269" s="1483"/>
      <c r="ED269" s="141">
        <v>6.5</v>
      </c>
      <c r="EE269" s="667">
        <v>8.5</v>
      </c>
      <c r="EF269" s="139">
        <v>0.2</v>
      </c>
      <c r="EG269" s="665">
        <v>0.13</v>
      </c>
      <c r="EH269" s="194">
        <v>4</v>
      </c>
      <c r="EI269" s="1118"/>
      <c r="EJ269" s="1118"/>
      <c r="EK269" s="142">
        <v>2</v>
      </c>
      <c r="EL269" s="353">
        <f t="shared" si="251"/>
        <v>8.0403694716242651</v>
      </c>
      <c r="EM269" s="354">
        <f t="shared" si="263"/>
        <v>0.69372693726937262</v>
      </c>
      <c r="EN269" s="354">
        <f t="shared" si="247"/>
        <v>0.80180180180180183</v>
      </c>
      <c r="EO269" s="355">
        <f t="shared" si="237"/>
        <v>0.94174757281553401</v>
      </c>
      <c r="EP269" s="339">
        <f t="shared" si="264"/>
        <v>0.70588235294117652</v>
      </c>
      <c r="EQ269" s="959"/>
    </row>
    <row r="270" spans="1:147" s="229" customFormat="1" ht="15" customHeight="1" x14ac:dyDescent="0.15">
      <c r="A270" s="146">
        <v>44094</v>
      </c>
      <c r="B270" s="147">
        <f>企业!B577</f>
        <v>5909</v>
      </c>
      <c r="C270" s="869">
        <v>7.97</v>
      </c>
      <c r="D270" s="149">
        <v>97</v>
      </c>
      <c r="E270" s="150">
        <v>6.7</v>
      </c>
      <c r="F270" s="929"/>
      <c r="G270" s="651"/>
      <c r="H270" s="222"/>
      <c r="I270" s="153"/>
      <c r="J270" s="154"/>
      <c r="K270" s="626"/>
      <c r="L270" s="223"/>
      <c r="M270" s="832"/>
      <c r="N270" s="827"/>
      <c r="O270" s="224"/>
      <c r="P270" s="393"/>
      <c r="Q270" s="224"/>
      <c r="R270" s="684">
        <v>3.65</v>
      </c>
      <c r="S270" s="169">
        <f t="shared" si="245"/>
        <v>0.56153846153846154</v>
      </c>
      <c r="T270" s="147">
        <v>5909</v>
      </c>
      <c r="U270" s="153">
        <v>8.18</v>
      </c>
      <c r="V270" s="158">
        <v>3370</v>
      </c>
      <c r="W270" s="159">
        <v>24.9</v>
      </c>
      <c r="X270" s="151">
        <v>102</v>
      </c>
      <c r="Y270" s="811">
        <v>10.4</v>
      </c>
      <c r="Z270" s="1239"/>
      <c r="AA270" s="160">
        <v>20.9</v>
      </c>
      <c r="AB270" s="161">
        <v>0.64</v>
      </c>
      <c r="AC270" s="151">
        <v>30</v>
      </c>
      <c r="AD270" s="162"/>
      <c r="AE270" s="224">
        <v>64</v>
      </c>
      <c r="AF270" s="802">
        <v>3.87</v>
      </c>
      <c r="AG270" s="327">
        <f t="shared" si="252"/>
        <v>0.5953846153846154</v>
      </c>
      <c r="AH270" s="327">
        <f t="shared" si="268"/>
        <v>0.39393333333333336</v>
      </c>
      <c r="AI270" s="660">
        <f t="shared" si="239"/>
        <v>8.03624E-2</v>
      </c>
      <c r="AJ270" s="1141"/>
      <c r="AK270" s="148"/>
      <c r="AL270" s="167"/>
      <c r="AM270" s="167"/>
      <c r="AN270" s="225"/>
      <c r="AO270" s="150">
        <f t="shared" si="228"/>
        <v>2.4220680318158743</v>
      </c>
      <c r="AP270" s="148">
        <v>7.93</v>
      </c>
      <c r="AQ270" s="166"/>
      <c r="AR270" s="150">
        <f t="shared" si="240"/>
        <v>0.63462514807920123</v>
      </c>
      <c r="AS270" s="778"/>
      <c r="AT270" s="150">
        <f t="shared" si="241"/>
        <v>1.2692502961584025</v>
      </c>
      <c r="AU270" s="161">
        <v>27</v>
      </c>
      <c r="AV270" s="153">
        <v>7.83</v>
      </c>
      <c r="AW270" s="162"/>
      <c r="AX270" s="162"/>
      <c r="AY270" s="170"/>
      <c r="AZ270" s="170">
        <v>0.2</v>
      </c>
      <c r="BA270" s="175"/>
      <c r="BB270" s="172">
        <f t="shared" si="242"/>
        <v>0.47596886105940089</v>
      </c>
      <c r="BC270" s="1517"/>
      <c r="BD270" s="827">
        <v>1502.9166666666667</v>
      </c>
      <c r="BE270" s="1530">
        <f t="shared" si="232"/>
        <v>135.56516895131722</v>
      </c>
      <c r="BF270" s="1538">
        <f t="shared" si="273"/>
        <v>6.4863717201587194</v>
      </c>
      <c r="BG270" s="1337"/>
      <c r="BH270" s="1169">
        <f t="shared" si="243"/>
        <v>0.79328143509900151</v>
      </c>
      <c r="BI270" s="150">
        <f t="shared" si="244"/>
        <v>0.53562362497884586</v>
      </c>
      <c r="BJ270" s="168">
        <v>7.95</v>
      </c>
      <c r="BK270" s="162">
        <v>3370</v>
      </c>
      <c r="BL270" s="161">
        <v>19.2</v>
      </c>
      <c r="BM270" s="161">
        <f t="shared" si="274"/>
        <v>57.599999999999994</v>
      </c>
      <c r="BN270" s="161">
        <v>10.199999999999999</v>
      </c>
      <c r="BO270" s="161"/>
      <c r="BP270" s="161"/>
      <c r="BQ270" s="1221"/>
      <c r="BR270" s="174"/>
      <c r="BS270" s="174"/>
      <c r="BT270" s="174">
        <v>13</v>
      </c>
      <c r="BU270" s="175"/>
      <c r="BV270" s="248">
        <f t="shared" si="269"/>
        <v>6.130817397190726</v>
      </c>
      <c r="BW270" s="168">
        <f t="shared" si="246"/>
        <v>1.6637259502580947E-2</v>
      </c>
      <c r="BX270" s="170">
        <f t="shared" si="227"/>
        <v>1.6637259502580947E-2</v>
      </c>
      <c r="BY270" s="1129">
        <f t="shared" si="267"/>
        <v>0.51196172248803828</v>
      </c>
      <c r="BZ270" s="1146">
        <f t="shared" si="258"/>
        <v>0.22891566265060237</v>
      </c>
      <c r="CA270" s="177">
        <v>5040</v>
      </c>
      <c r="CB270" s="224"/>
      <c r="CC270" s="226"/>
      <c r="CD270" s="150">
        <f t="shared" si="253"/>
        <v>0.44999153833135896</v>
      </c>
      <c r="CE270" s="150"/>
      <c r="CF270" s="248"/>
      <c r="CG270" s="178">
        <v>0</v>
      </c>
      <c r="CH270" s="390">
        <f t="shared" si="270"/>
        <v>0</v>
      </c>
      <c r="CI270" s="161">
        <v>0</v>
      </c>
      <c r="CJ270" s="161">
        <f t="shared" si="254"/>
        <v>0</v>
      </c>
      <c r="CK270" s="168">
        <v>7.96</v>
      </c>
      <c r="CL270" s="161">
        <v>19.899999999999999</v>
      </c>
      <c r="CM270" s="151">
        <v>10.4</v>
      </c>
      <c r="CN270" s="151"/>
      <c r="CO270" s="151"/>
      <c r="CP270" s="131">
        <f t="shared" si="275"/>
        <v>2.9545000000000106</v>
      </c>
      <c r="CQ270" s="1146">
        <f t="shared" si="236"/>
        <v>-3.6458333333333259E-2</v>
      </c>
      <c r="CR270" s="1372">
        <f t="shared" si="271"/>
        <v>5909</v>
      </c>
      <c r="CS270" s="150">
        <f t="shared" si="255"/>
        <v>3.4279911998646133</v>
      </c>
      <c r="CT270" s="180">
        <v>25</v>
      </c>
      <c r="CU270" s="1356">
        <v>142.56</v>
      </c>
      <c r="CV270" s="170">
        <f t="shared" si="234"/>
        <v>0.3125</v>
      </c>
      <c r="CW270" s="180">
        <v>180</v>
      </c>
      <c r="CX270" s="161">
        <f t="shared" si="235"/>
        <v>7.2</v>
      </c>
      <c r="CY270" s="151">
        <f t="shared" si="248"/>
        <v>78.379150448468422</v>
      </c>
      <c r="CZ270" s="168">
        <v>7.8</v>
      </c>
      <c r="DA270" s="161">
        <v>11.1</v>
      </c>
      <c r="DB270" s="170">
        <f t="shared" si="259"/>
        <v>0.44221105527638188</v>
      </c>
      <c r="DC270" s="151"/>
      <c r="DD270" s="181">
        <f t="shared" si="260"/>
        <v>2.8008558622237145</v>
      </c>
      <c r="DE270" s="150">
        <f t="shared" si="256"/>
        <v>5.0770011846336098</v>
      </c>
      <c r="DF270" s="843">
        <v>8.35</v>
      </c>
      <c r="DG270" s="161">
        <v>8</v>
      </c>
      <c r="DH270" s="838">
        <f t="shared" si="265"/>
        <v>24</v>
      </c>
      <c r="DI270" s="338">
        <f t="shared" si="266"/>
        <v>0.2792792792792792</v>
      </c>
      <c r="DJ270" s="1157">
        <f t="shared" si="261"/>
        <v>0.59798994974874375</v>
      </c>
      <c r="DK270" s="1343">
        <f t="shared" si="262"/>
        <v>2.1954944103212446</v>
      </c>
      <c r="DL270" s="1293">
        <f t="shared" si="272"/>
        <v>0.49919999999999998</v>
      </c>
      <c r="DM270" s="1354">
        <v>40</v>
      </c>
      <c r="DN270" s="178">
        <f t="shared" si="249"/>
        <v>23.160873244203756</v>
      </c>
      <c r="DO270" s="161">
        <v>8</v>
      </c>
      <c r="DP270" s="187">
        <f t="shared" si="250"/>
        <v>0</v>
      </c>
      <c r="DQ270" s="177"/>
      <c r="DR270" s="178"/>
      <c r="DS270" s="756"/>
      <c r="DT270" s="157">
        <v>5564</v>
      </c>
      <c r="DU270" s="168">
        <v>7.88</v>
      </c>
      <c r="DV270" s="168">
        <v>8.34</v>
      </c>
      <c r="DW270" s="173">
        <v>3360</v>
      </c>
      <c r="DX270" s="161">
        <v>8</v>
      </c>
      <c r="DY270" s="180">
        <v>22</v>
      </c>
      <c r="DZ270" s="698">
        <v>26</v>
      </c>
      <c r="EA270" s="633">
        <v>0.4</v>
      </c>
      <c r="EB270" s="182">
        <v>0.33</v>
      </c>
      <c r="EC270" s="1484"/>
      <c r="ED270" s="184">
        <v>8.8000000000000007</v>
      </c>
      <c r="EE270" s="184">
        <v>10.6</v>
      </c>
      <c r="EF270" s="182">
        <v>0.18</v>
      </c>
      <c r="EG270" s="182">
        <v>0.12</v>
      </c>
      <c r="EH270" s="228">
        <v>1</v>
      </c>
      <c r="EI270" s="1119"/>
      <c r="EJ270" s="1119"/>
      <c r="EK270" s="185">
        <v>2</v>
      </c>
      <c r="EL270" s="150">
        <f t="shared" si="251"/>
        <v>6.9559836182095109</v>
      </c>
      <c r="EM270" s="186">
        <f t="shared" si="263"/>
        <v>0.67871485943775101</v>
      </c>
      <c r="EN270" s="186">
        <f t="shared" si="247"/>
        <v>0.78431372549019607</v>
      </c>
      <c r="EO270" s="187">
        <f t="shared" si="237"/>
        <v>0.96153846153846156</v>
      </c>
      <c r="EP270" s="169">
        <f t="shared" si="264"/>
        <v>0.57894736842105254</v>
      </c>
      <c r="EQ270" s="292"/>
    </row>
    <row r="271" spans="1:147" s="221" customFormat="1" ht="15" customHeight="1" x14ac:dyDescent="0.15">
      <c r="A271" s="105">
        <v>44095</v>
      </c>
      <c r="B271" s="335">
        <f>企业!B578</f>
        <v>5579</v>
      </c>
      <c r="C271" s="868">
        <v>8.02</v>
      </c>
      <c r="D271" s="652">
        <v>80</v>
      </c>
      <c r="E271" s="353">
        <v>6.1</v>
      </c>
      <c r="F271" s="928"/>
      <c r="G271" s="653"/>
      <c r="H271" s="192"/>
      <c r="I271" s="111"/>
      <c r="J271" s="144"/>
      <c r="K271" s="625"/>
      <c r="L271" s="328"/>
      <c r="M271" s="831"/>
      <c r="N271" s="826"/>
      <c r="O271" s="191"/>
      <c r="P271" s="392"/>
      <c r="Q271" s="191"/>
      <c r="R271" s="683">
        <v>3.61</v>
      </c>
      <c r="S271" s="339">
        <f t="shared" si="245"/>
        <v>0.55538461538461537</v>
      </c>
      <c r="T271" s="335">
        <v>5579</v>
      </c>
      <c r="U271" s="111">
        <v>8.0299999999999994</v>
      </c>
      <c r="V271" s="112">
        <v>3720</v>
      </c>
      <c r="W271" s="115">
        <v>26.6</v>
      </c>
      <c r="X271" s="109">
        <v>110</v>
      </c>
      <c r="Y271" s="809">
        <v>8.6</v>
      </c>
      <c r="Z271" s="1238"/>
      <c r="AA271" s="116">
        <v>22.3</v>
      </c>
      <c r="AB271" s="117">
        <v>0.6</v>
      </c>
      <c r="AC271" s="109">
        <v>24</v>
      </c>
      <c r="AD271" s="118"/>
      <c r="AE271" s="191">
        <v>64</v>
      </c>
      <c r="AF271" s="801">
        <v>3.67</v>
      </c>
      <c r="AG271" s="344">
        <f t="shared" si="252"/>
        <v>0.56461538461538463</v>
      </c>
      <c r="AH271" s="344">
        <f t="shared" si="268"/>
        <v>0.37193333333333334</v>
      </c>
      <c r="AI271" s="741">
        <f t="shared" si="239"/>
        <v>8.1825333333333347E-2</v>
      </c>
      <c r="AJ271" s="1140"/>
      <c r="AK271" s="138"/>
      <c r="AL271" s="122"/>
      <c r="AM271" s="122"/>
      <c r="AN271" s="219"/>
      <c r="AO271" s="353">
        <f t="shared" si="228"/>
        <v>2.5653342892991575</v>
      </c>
      <c r="AP271" s="138">
        <v>7.94</v>
      </c>
      <c r="AQ271" s="121"/>
      <c r="AR271" s="353">
        <f t="shared" si="240"/>
        <v>0.67216347015594191</v>
      </c>
      <c r="AS271" s="776"/>
      <c r="AT271" s="353">
        <f t="shared" si="241"/>
        <v>1.3443269403118838</v>
      </c>
      <c r="AU271" s="117">
        <v>27.3</v>
      </c>
      <c r="AV271" s="111">
        <v>7.72</v>
      </c>
      <c r="AW271" s="118"/>
      <c r="AX271" s="118"/>
      <c r="AY271" s="340"/>
      <c r="AZ271" s="124">
        <v>0.18</v>
      </c>
      <c r="BA271" s="608"/>
      <c r="BB271" s="360">
        <f t="shared" si="242"/>
        <v>0.50412260261695641</v>
      </c>
      <c r="BC271" s="1516"/>
      <c r="BD271" s="1529">
        <v>1532.9166666666699</v>
      </c>
      <c r="BE271" s="1530">
        <f t="shared" si="232"/>
        <v>146.45000597478673</v>
      </c>
      <c r="BF271" s="1538">
        <f t="shared" si="273"/>
        <v>6.5672648419186874</v>
      </c>
      <c r="BG271" s="1528"/>
      <c r="BH271" s="1168">
        <f t="shared" si="243"/>
        <v>0.84020433769492742</v>
      </c>
      <c r="BI271" s="353">
        <f t="shared" si="244"/>
        <v>0.56730596881161499</v>
      </c>
      <c r="BJ271" s="123">
        <v>7.81</v>
      </c>
      <c r="BK271" s="118">
        <v>4010</v>
      </c>
      <c r="BL271" s="117">
        <v>18.399999999999999</v>
      </c>
      <c r="BM271" s="348">
        <f t="shared" si="274"/>
        <v>55.199999999999996</v>
      </c>
      <c r="BN271" s="117">
        <v>10.9</v>
      </c>
      <c r="BO271" s="117"/>
      <c r="BP271" s="117"/>
      <c r="BQ271" s="1220"/>
      <c r="BR271" s="131"/>
      <c r="BS271" s="131"/>
      <c r="BT271" s="131">
        <v>11.2</v>
      </c>
      <c r="BU271" s="132"/>
      <c r="BV271" s="364">
        <f t="shared" si="269"/>
        <v>6.4934576088904814</v>
      </c>
      <c r="BW271" s="343">
        <f t="shared" si="246"/>
        <v>1.6940127529190937E-2</v>
      </c>
      <c r="BX271" s="340">
        <f t="shared" si="227"/>
        <v>1.6940127529190937E-2</v>
      </c>
      <c r="BY271" s="758">
        <f t="shared" si="267"/>
        <v>0.51121076233183849</v>
      </c>
      <c r="BZ271" s="1145">
        <f t="shared" si="258"/>
        <v>0.30827067669172936</v>
      </c>
      <c r="CA271" s="133">
        <v>5040</v>
      </c>
      <c r="CB271" s="191"/>
      <c r="CC271" s="193"/>
      <c r="CD271" s="353">
        <f t="shared" si="253"/>
        <v>0.47660871123857323</v>
      </c>
      <c r="CE271" s="108"/>
      <c r="CF271" s="364"/>
      <c r="CG271" s="134">
        <v>0</v>
      </c>
      <c r="CH271" s="346">
        <f t="shared" si="270"/>
        <v>0</v>
      </c>
      <c r="CI271" s="117">
        <v>0</v>
      </c>
      <c r="CJ271" s="348">
        <f t="shared" si="254"/>
        <v>0</v>
      </c>
      <c r="CK271" s="123">
        <v>7.96</v>
      </c>
      <c r="CL271" s="117">
        <v>19.7</v>
      </c>
      <c r="CM271" s="109">
        <v>7</v>
      </c>
      <c r="CN271" s="109"/>
      <c r="CO271" s="109"/>
      <c r="CP271" s="131">
        <f t="shared" si="275"/>
        <v>1.6736999999999842</v>
      </c>
      <c r="CQ271" s="1145">
        <f t="shared" si="236"/>
        <v>-7.0652173913043459E-2</v>
      </c>
      <c r="CR271" s="1372">
        <f t="shared" si="271"/>
        <v>5579</v>
      </c>
      <c r="CS271" s="353">
        <f t="shared" si="255"/>
        <v>3.6307582003943359</v>
      </c>
      <c r="CT271" s="135">
        <v>25</v>
      </c>
      <c r="CU271" s="1353">
        <v>141.51</v>
      </c>
      <c r="CV271" s="340">
        <f t="shared" si="234"/>
        <v>0.3125</v>
      </c>
      <c r="CW271" s="135">
        <v>180</v>
      </c>
      <c r="CX271" s="348">
        <f t="shared" si="235"/>
        <v>7.2</v>
      </c>
      <c r="CY271" s="334">
        <f t="shared" si="248"/>
        <v>83.195984943538278</v>
      </c>
      <c r="CZ271" s="123">
        <v>7.81</v>
      </c>
      <c r="DA271" s="117">
        <v>13.9</v>
      </c>
      <c r="DB271" s="340">
        <f t="shared" si="259"/>
        <v>0.29441624365482227</v>
      </c>
      <c r="DC271" s="109"/>
      <c r="DD271" s="610">
        <f t="shared" si="260"/>
        <v>4.5107343821046566</v>
      </c>
      <c r="DE271" s="353">
        <f t="shared" si="256"/>
        <v>5.3773077612475353</v>
      </c>
      <c r="DF271" s="842">
        <v>8.1999999999999993</v>
      </c>
      <c r="DG271" s="117">
        <v>10.6</v>
      </c>
      <c r="DH271" s="838">
        <f t="shared" si="265"/>
        <v>31.799999999999997</v>
      </c>
      <c r="DI271" s="338">
        <f t="shared" si="266"/>
        <v>0.23741007194244612</v>
      </c>
      <c r="DJ271" s="1158">
        <f t="shared" si="261"/>
        <v>0.46192893401015234</v>
      </c>
      <c r="DK271" s="1342">
        <f t="shared" si="262"/>
        <v>3.0474719759537834</v>
      </c>
      <c r="DL271" s="1292">
        <f t="shared" si="272"/>
        <v>0.49919999999999998</v>
      </c>
      <c r="DM271" s="1355">
        <v>40</v>
      </c>
      <c r="DN271" s="1350">
        <f t="shared" si="249"/>
        <v>24.350170281412439</v>
      </c>
      <c r="DO271" s="117">
        <v>9.1</v>
      </c>
      <c r="DP271" s="1150">
        <f t="shared" si="250"/>
        <v>0.14150943396226415</v>
      </c>
      <c r="DQ271" s="133"/>
      <c r="DR271" s="134"/>
      <c r="DS271" s="770"/>
      <c r="DT271" s="137">
        <v>6059</v>
      </c>
      <c r="DU271" s="343">
        <v>7.9</v>
      </c>
      <c r="DV271" s="123">
        <v>8.3360000000000003</v>
      </c>
      <c r="DW271" s="127">
        <v>3880</v>
      </c>
      <c r="DX271" s="117">
        <v>9.1</v>
      </c>
      <c r="DY271" s="135">
        <v>24</v>
      </c>
      <c r="DZ271" s="671">
        <v>29</v>
      </c>
      <c r="EA271" s="632">
        <v>0.4</v>
      </c>
      <c r="EB271" s="665">
        <v>0.33</v>
      </c>
      <c r="EC271" s="1483"/>
      <c r="ED271" s="141">
        <v>10.6</v>
      </c>
      <c r="EE271" s="667">
        <v>11.6</v>
      </c>
      <c r="EF271" s="139">
        <v>0.2</v>
      </c>
      <c r="EG271" s="665">
        <v>0.12</v>
      </c>
      <c r="EH271" s="194">
        <v>2</v>
      </c>
      <c r="EI271" s="1118"/>
      <c r="EJ271" s="1118"/>
      <c r="EK271" s="142">
        <v>2</v>
      </c>
      <c r="EL271" s="353">
        <f t="shared" si="251"/>
        <v>7.3662024018641334</v>
      </c>
      <c r="EM271" s="354">
        <f t="shared" si="263"/>
        <v>0.65789473684210531</v>
      </c>
      <c r="EN271" s="354">
        <f t="shared" si="247"/>
        <v>0.78181818181818186</v>
      </c>
      <c r="EO271" s="355">
        <f t="shared" si="237"/>
        <v>0.95348837209302328</v>
      </c>
      <c r="EP271" s="339">
        <f t="shared" si="264"/>
        <v>0.5246636771300448</v>
      </c>
      <c r="EQ271" s="959"/>
    </row>
    <row r="272" spans="1:147" s="221" customFormat="1" ht="15" customHeight="1" x14ac:dyDescent="0.15">
      <c r="A272" s="105">
        <v>44096</v>
      </c>
      <c r="B272" s="335">
        <f>企业!B579</f>
        <v>5317</v>
      </c>
      <c r="C272" s="868">
        <v>8.01</v>
      </c>
      <c r="D272" s="652">
        <v>87</v>
      </c>
      <c r="E272" s="353">
        <v>8.75</v>
      </c>
      <c r="F272" s="928"/>
      <c r="G272" s="653"/>
      <c r="H272" s="192"/>
      <c r="I272" s="111"/>
      <c r="J272" s="144"/>
      <c r="K272" s="625"/>
      <c r="L272" s="328"/>
      <c r="M272" s="831"/>
      <c r="N272" s="826"/>
      <c r="O272" s="191"/>
      <c r="P272" s="392"/>
      <c r="Q272" s="191"/>
      <c r="R272" s="683">
        <v>3.58</v>
      </c>
      <c r="S272" s="339">
        <f t="shared" si="245"/>
        <v>0.55076923076923079</v>
      </c>
      <c r="T272" s="335">
        <v>5317</v>
      </c>
      <c r="U272" s="111">
        <v>8.18</v>
      </c>
      <c r="V272" s="112">
        <v>3800</v>
      </c>
      <c r="W272" s="115">
        <v>36.9</v>
      </c>
      <c r="X272" s="109">
        <v>152</v>
      </c>
      <c r="Y272" s="809">
        <v>15</v>
      </c>
      <c r="Z272" s="1238">
        <v>12.6</v>
      </c>
      <c r="AA272" s="116">
        <v>12.6</v>
      </c>
      <c r="AB272" s="117">
        <v>0.5</v>
      </c>
      <c r="AC272" s="109">
        <v>29</v>
      </c>
      <c r="AD272" s="118">
        <v>536</v>
      </c>
      <c r="AE272" s="191">
        <v>64</v>
      </c>
      <c r="AF272" s="801">
        <v>4.2699999999999996</v>
      </c>
      <c r="AG272" s="344">
        <f t="shared" si="252"/>
        <v>0.65692307692307683</v>
      </c>
      <c r="AH272" s="344">
        <f t="shared" si="268"/>
        <v>0.35446666666666665</v>
      </c>
      <c r="AI272" s="741">
        <f t="shared" si="239"/>
        <v>0.10775786666666666</v>
      </c>
      <c r="AJ272" s="1140"/>
      <c r="AK272" s="138"/>
      <c r="AL272" s="122"/>
      <c r="AM272" s="122"/>
      <c r="AN272" s="219"/>
      <c r="AO272" s="353">
        <f t="shared" si="228"/>
        <v>2.6917434643596012</v>
      </c>
      <c r="AP272" s="138">
        <v>8</v>
      </c>
      <c r="AQ272" s="121">
        <v>20.9</v>
      </c>
      <c r="AR272" s="353">
        <f t="shared" si="240"/>
        <v>0.70528493511378598</v>
      </c>
      <c r="AS272" s="776">
        <v>8</v>
      </c>
      <c r="AT272" s="353">
        <f t="shared" si="241"/>
        <v>1.410569870227572</v>
      </c>
      <c r="AU272" s="117">
        <v>26.2</v>
      </c>
      <c r="AV272" s="111">
        <v>7.67</v>
      </c>
      <c r="AW272" s="118">
        <v>2764</v>
      </c>
      <c r="AX272" s="118">
        <v>1602</v>
      </c>
      <c r="AY272" s="340">
        <f t="shared" ref="AY272:AY328" si="276">AX272/AW272</f>
        <v>0.57959479015918958</v>
      </c>
      <c r="AZ272" s="124">
        <v>0.19</v>
      </c>
      <c r="BA272" s="608">
        <f t="shared" si="257"/>
        <v>68.740955137481905</v>
      </c>
      <c r="BB272" s="360">
        <f t="shared" si="242"/>
        <v>0.52896370133533943</v>
      </c>
      <c r="BC272" s="1516"/>
      <c r="BD272" s="1529">
        <v>1472.0833333333301</v>
      </c>
      <c r="BE272" s="1530">
        <f t="shared" si="232"/>
        <v>147.56825590872012</v>
      </c>
      <c r="BF272" s="1538">
        <f t="shared" si="273"/>
        <v>11.711766341961914</v>
      </c>
      <c r="BG272" s="1528">
        <v>4.7</v>
      </c>
      <c r="BH272" s="1168">
        <f t="shared" si="243"/>
        <v>0.88160616889223242</v>
      </c>
      <c r="BI272" s="353">
        <f t="shared" si="244"/>
        <v>0.59526048523603536</v>
      </c>
      <c r="BJ272" s="123">
        <v>7.73</v>
      </c>
      <c r="BK272" s="118">
        <v>3920</v>
      </c>
      <c r="BL272" s="117">
        <v>18.3</v>
      </c>
      <c r="BM272" s="348">
        <f t="shared" si="274"/>
        <v>54.900000000000006</v>
      </c>
      <c r="BN272" s="117">
        <v>8.3000000000000007</v>
      </c>
      <c r="BO272" s="117">
        <v>0.4</v>
      </c>
      <c r="BP272" s="117">
        <v>5.6</v>
      </c>
      <c r="BQ272" s="1220">
        <v>0.2</v>
      </c>
      <c r="BR272" s="131"/>
      <c r="BS272" s="131"/>
      <c r="BT272" s="131">
        <v>10</v>
      </c>
      <c r="BU272" s="132">
        <v>16</v>
      </c>
      <c r="BV272" s="364">
        <f t="shared" si="269"/>
        <v>6.8134286251645655</v>
      </c>
      <c r="BW272" s="343">
        <f t="shared" si="246"/>
        <v>2.2308885637783975E-2</v>
      </c>
      <c r="BX272" s="340">
        <f t="shared" si="227"/>
        <v>2.2308885637783975E-2</v>
      </c>
      <c r="BY272" s="758">
        <f t="shared" si="267"/>
        <v>0.34126984126984117</v>
      </c>
      <c r="BZ272" s="1145">
        <f t="shared" si="258"/>
        <v>0.50406504065040647</v>
      </c>
      <c r="CA272" s="133">
        <v>5040</v>
      </c>
      <c r="CB272" s="191"/>
      <c r="CC272" s="193"/>
      <c r="CD272" s="353">
        <f t="shared" si="253"/>
        <v>0.50009403799134855</v>
      </c>
      <c r="CE272" s="108"/>
      <c r="CF272" s="364"/>
      <c r="CG272" s="134">
        <v>0</v>
      </c>
      <c r="CH272" s="346">
        <f t="shared" si="270"/>
        <v>0</v>
      </c>
      <c r="CI272" s="117">
        <v>0</v>
      </c>
      <c r="CJ272" s="348">
        <f t="shared" si="254"/>
        <v>0</v>
      </c>
      <c r="CK272" s="123">
        <v>7.87</v>
      </c>
      <c r="CL272" s="117">
        <v>18.8</v>
      </c>
      <c r="CM272" s="109">
        <v>8.3000000000000007</v>
      </c>
      <c r="CN272" s="109">
        <v>1.3</v>
      </c>
      <c r="CO272" s="109">
        <v>8.3000000000000007</v>
      </c>
      <c r="CP272" s="131">
        <f t="shared" si="275"/>
        <v>1.0633999999999961</v>
      </c>
      <c r="CQ272" s="1145">
        <f t="shared" si="236"/>
        <v>-2.732240437158473E-2</v>
      </c>
      <c r="CR272" s="1372">
        <f t="shared" si="271"/>
        <v>5317</v>
      </c>
      <c r="CS272" s="353">
        <f t="shared" si="255"/>
        <v>3.8096671055106262</v>
      </c>
      <c r="CT272" s="135">
        <v>24</v>
      </c>
      <c r="CU272" s="1353">
        <v>154.47999999999999</v>
      </c>
      <c r="CV272" s="340">
        <f t="shared" si="234"/>
        <v>0.3</v>
      </c>
      <c r="CW272" s="135">
        <v>170</v>
      </c>
      <c r="CX272" s="348">
        <f t="shared" si="235"/>
        <v>7.083333333333333</v>
      </c>
      <c r="CY272" s="334">
        <f t="shared" si="248"/>
        <v>80.439947338724849</v>
      </c>
      <c r="CZ272" s="123">
        <v>7.93</v>
      </c>
      <c r="DA272" s="117">
        <v>13.3</v>
      </c>
      <c r="DB272" s="340">
        <f t="shared" si="259"/>
        <v>0.29255319148936171</v>
      </c>
      <c r="DC272" s="109">
        <v>2</v>
      </c>
      <c r="DD272" s="610">
        <f t="shared" si="260"/>
        <v>4.5991965316595111</v>
      </c>
      <c r="DE272" s="353">
        <f t="shared" si="256"/>
        <v>5.6422794809102879</v>
      </c>
      <c r="DF272" s="842">
        <v>8.42</v>
      </c>
      <c r="DG272" s="117">
        <v>13.9</v>
      </c>
      <c r="DH272" s="838">
        <f t="shared" si="265"/>
        <v>41.7</v>
      </c>
      <c r="DI272" s="338">
        <f t="shared" si="266"/>
        <v>-4.5112781954887105E-2</v>
      </c>
      <c r="DJ272" s="1158">
        <f t="shared" si="261"/>
        <v>0.26063829787234039</v>
      </c>
      <c r="DK272" s="1342">
        <f t="shared" si="262"/>
        <v>5.4721052611377443</v>
      </c>
      <c r="DL272" s="1292">
        <f t="shared" si="272"/>
        <v>0.49919999999999998</v>
      </c>
      <c r="DM272" s="1355">
        <v>40</v>
      </c>
      <c r="DN272" s="1350">
        <f t="shared" si="249"/>
        <v>27.891818694752679</v>
      </c>
      <c r="DO272" s="117">
        <v>13.3</v>
      </c>
      <c r="DP272" s="1150">
        <f t="shared" si="250"/>
        <v>4.3165467625899255E-2</v>
      </c>
      <c r="DQ272" s="133"/>
      <c r="DR272" s="134"/>
      <c r="DS272" s="770"/>
      <c r="DT272" s="137">
        <v>5673</v>
      </c>
      <c r="DU272" s="343">
        <v>7.89</v>
      </c>
      <c r="DV272" s="123">
        <v>8.42</v>
      </c>
      <c r="DW272" s="127">
        <v>3800</v>
      </c>
      <c r="DX272" s="117">
        <v>13.3</v>
      </c>
      <c r="DY272" s="135">
        <v>27.3</v>
      </c>
      <c r="DZ272" s="671">
        <v>32</v>
      </c>
      <c r="EA272" s="632">
        <v>0.9</v>
      </c>
      <c r="EB272" s="665">
        <v>0.31</v>
      </c>
      <c r="EC272" s="1483">
        <v>4.3</v>
      </c>
      <c r="ED272" s="141">
        <v>8.9</v>
      </c>
      <c r="EE272" s="667">
        <v>10</v>
      </c>
      <c r="EF272" s="139">
        <v>0.18</v>
      </c>
      <c r="EG272" s="665">
        <v>0.12</v>
      </c>
      <c r="EH272" s="194">
        <v>5</v>
      </c>
      <c r="EI272" s="1118">
        <v>573</v>
      </c>
      <c r="EJ272" s="1118">
        <v>158</v>
      </c>
      <c r="EK272" s="142">
        <v>2</v>
      </c>
      <c r="EL272" s="353">
        <f t="shared" si="251"/>
        <v>7.7281537709234529</v>
      </c>
      <c r="EM272" s="354">
        <f t="shared" si="263"/>
        <v>0.63956639566395657</v>
      </c>
      <c r="EN272" s="354">
        <f t="shared" si="247"/>
        <v>0.82039473684210529</v>
      </c>
      <c r="EO272" s="355">
        <f t="shared" si="237"/>
        <v>0.94</v>
      </c>
      <c r="EP272" s="339">
        <f t="shared" si="264"/>
        <v>0.29365079365079361</v>
      </c>
      <c r="EQ272" s="959"/>
    </row>
    <row r="273" spans="1:147" s="221" customFormat="1" ht="15" customHeight="1" x14ac:dyDescent="0.15">
      <c r="A273" s="105">
        <v>44097</v>
      </c>
      <c r="B273" s="335">
        <f>企业!B580</f>
        <v>5576</v>
      </c>
      <c r="C273" s="868">
        <v>7.72</v>
      </c>
      <c r="D273" s="652">
        <v>83</v>
      </c>
      <c r="E273" s="353">
        <v>13</v>
      </c>
      <c r="F273" s="928"/>
      <c r="G273" s="653"/>
      <c r="H273" s="192"/>
      <c r="I273" s="111"/>
      <c r="J273" s="144"/>
      <c r="K273" s="625"/>
      <c r="L273" s="328"/>
      <c r="M273" s="831"/>
      <c r="N273" s="826"/>
      <c r="O273" s="191"/>
      <c r="P273" s="392"/>
      <c r="Q273" s="191"/>
      <c r="R273" s="683">
        <v>3.55</v>
      </c>
      <c r="S273" s="339">
        <f t="shared" si="245"/>
        <v>0.5461538461538461</v>
      </c>
      <c r="T273" s="335">
        <v>5576</v>
      </c>
      <c r="U273" s="111">
        <v>8.07</v>
      </c>
      <c r="V273" s="112">
        <v>3990</v>
      </c>
      <c r="W273" s="115">
        <v>29</v>
      </c>
      <c r="X273" s="109">
        <v>125</v>
      </c>
      <c r="Y273" s="809">
        <v>10.8</v>
      </c>
      <c r="Z273" s="1238"/>
      <c r="AA273" s="116">
        <v>32.299999999999997</v>
      </c>
      <c r="AB273" s="117">
        <v>0.4</v>
      </c>
      <c r="AC273" s="109">
        <v>27</v>
      </c>
      <c r="AD273" s="118"/>
      <c r="AE273" s="191">
        <v>64</v>
      </c>
      <c r="AF273" s="801">
        <v>4.13</v>
      </c>
      <c r="AG273" s="344">
        <f t="shared" si="252"/>
        <v>0.63538461538461533</v>
      </c>
      <c r="AH273" s="344">
        <f t="shared" si="268"/>
        <v>0.37173333333333336</v>
      </c>
      <c r="AI273" s="741">
        <f t="shared" si="239"/>
        <v>9.293333333333334E-2</v>
      </c>
      <c r="AJ273" s="1140"/>
      <c r="AK273" s="138"/>
      <c r="AL273" s="122"/>
      <c r="AM273" s="122"/>
      <c r="AN273" s="219"/>
      <c r="AO273" s="353">
        <f t="shared" si="228"/>
        <v>2.5667144906743187</v>
      </c>
      <c r="AP273" s="138">
        <v>8.06</v>
      </c>
      <c r="AQ273" s="121"/>
      <c r="AR273" s="353">
        <f t="shared" si="240"/>
        <v>0.67252510760401718</v>
      </c>
      <c r="AS273" s="776"/>
      <c r="AT273" s="353">
        <f t="shared" si="241"/>
        <v>1.3450502152080344</v>
      </c>
      <c r="AU273" s="117">
        <v>26.4</v>
      </c>
      <c r="AV273" s="111">
        <v>7.71</v>
      </c>
      <c r="AW273" s="118"/>
      <c r="AX273" s="118"/>
      <c r="AY273" s="340"/>
      <c r="AZ273" s="124">
        <v>0.19</v>
      </c>
      <c r="BA273" s="608"/>
      <c r="BB273" s="360">
        <f t="shared" si="242"/>
        <v>0.50439383070301291</v>
      </c>
      <c r="BC273" s="1516"/>
      <c r="BD273" s="1529">
        <v>1452.9166666666667</v>
      </c>
      <c r="BE273" s="1530">
        <f t="shared" si="232"/>
        <v>138.88174019607843</v>
      </c>
      <c r="BF273" s="1538">
        <f t="shared" si="273"/>
        <v>4.2997442785163607</v>
      </c>
      <c r="BG273" s="1528"/>
      <c r="BH273" s="1168">
        <f t="shared" si="243"/>
        <v>0.84065638450502156</v>
      </c>
      <c r="BI273" s="353">
        <f t="shared" si="244"/>
        <v>0.56761119081779055</v>
      </c>
      <c r="BJ273" s="123">
        <v>7.88</v>
      </c>
      <c r="BK273" s="118">
        <v>3880</v>
      </c>
      <c r="BL273" s="117">
        <v>19.399999999999999</v>
      </c>
      <c r="BM273" s="348">
        <f t="shared" si="274"/>
        <v>58.199999999999996</v>
      </c>
      <c r="BN273" s="117">
        <v>3.7</v>
      </c>
      <c r="BO273" s="117"/>
      <c r="BP273" s="117"/>
      <c r="BQ273" s="1220"/>
      <c r="BR273" s="131"/>
      <c r="BS273" s="131"/>
      <c r="BT273" s="131">
        <v>12</v>
      </c>
      <c r="BU273" s="132"/>
      <c r="BV273" s="364">
        <f t="shared" si="269"/>
        <v>6.4969512195121943</v>
      </c>
      <c r="BW273" s="343">
        <f t="shared" si="246"/>
        <v>1.9239793524167059E-2</v>
      </c>
      <c r="BX273" s="340">
        <f t="shared" si="227"/>
        <v>1.9239793524167059E-2</v>
      </c>
      <c r="BY273" s="758">
        <f t="shared" si="267"/>
        <v>0.88544891640866874</v>
      </c>
      <c r="BZ273" s="1145">
        <f t="shared" si="258"/>
        <v>0.33103448275862069</v>
      </c>
      <c r="CA273" s="133">
        <v>5040</v>
      </c>
      <c r="CB273" s="191"/>
      <c r="CC273" s="193"/>
      <c r="CD273" s="353">
        <f t="shared" si="253"/>
        <v>0.47686513629842181</v>
      </c>
      <c r="CE273" s="108"/>
      <c r="CF273" s="364"/>
      <c r="CG273" s="134">
        <v>0</v>
      </c>
      <c r="CH273" s="346">
        <f t="shared" si="270"/>
        <v>0</v>
      </c>
      <c r="CI273" s="117">
        <v>0</v>
      </c>
      <c r="CJ273" s="348">
        <f t="shared" si="254"/>
        <v>0</v>
      </c>
      <c r="CK273" s="123">
        <v>7.98</v>
      </c>
      <c r="CL273" s="117">
        <v>19.3</v>
      </c>
      <c r="CM273" s="109">
        <v>7</v>
      </c>
      <c r="CN273" s="109"/>
      <c r="CO273" s="109"/>
      <c r="CP273" s="131">
        <f t="shared" si="275"/>
        <v>29.552799999999962</v>
      </c>
      <c r="CQ273" s="1145">
        <f t="shared" si="236"/>
        <v>5.1546391752576026E-3</v>
      </c>
      <c r="CR273" s="1372">
        <f t="shared" si="271"/>
        <v>5576</v>
      </c>
      <c r="CS273" s="353">
        <f t="shared" si="255"/>
        <v>3.6327116212338595</v>
      </c>
      <c r="CT273" s="135">
        <v>24</v>
      </c>
      <c r="CU273" s="1353">
        <v>152.54</v>
      </c>
      <c r="CV273" s="340">
        <f t="shared" si="234"/>
        <v>0.3</v>
      </c>
      <c r="CW273" s="135">
        <v>170</v>
      </c>
      <c r="CX273" s="348">
        <f t="shared" si="235"/>
        <v>7.083333333333333</v>
      </c>
      <c r="CY273" s="334">
        <f t="shared" si="248"/>
        <v>77.037589670014356</v>
      </c>
      <c r="CZ273" s="123">
        <v>8.0399999999999991</v>
      </c>
      <c r="DA273" s="117">
        <v>12.3</v>
      </c>
      <c r="DB273" s="340">
        <f t="shared" si="259"/>
        <v>0.36269430051813473</v>
      </c>
      <c r="DC273" s="109"/>
      <c r="DD273" s="610">
        <f t="shared" si="260"/>
        <v>3.4608081612764758</v>
      </c>
      <c r="DE273" s="353">
        <f t="shared" si="256"/>
        <v>5.3802008608321374</v>
      </c>
      <c r="DF273" s="842">
        <v>8.41</v>
      </c>
      <c r="DG273" s="117">
        <v>10.6</v>
      </c>
      <c r="DH273" s="838">
        <f t="shared" si="265"/>
        <v>31.799999999999997</v>
      </c>
      <c r="DI273" s="338">
        <f t="shared" si="266"/>
        <v>0.13821138211382122</v>
      </c>
      <c r="DJ273" s="1158">
        <f t="shared" si="261"/>
        <v>0.45077720207253891</v>
      </c>
      <c r="DK273" s="1342">
        <f t="shared" si="262"/>
        <v>2.9516317881231551</v>
      </c>
      <c r="DL273" s="1292">
        <f t="shared" si="272"/>
        <v>0.49919999999999998</v>
      </c>
      <c r="DM273" s="1355">
        <v>40</v>
      </c>
      <c r="DN273" s="1350">
        <f t="shared" si="249"/>
        <v>26.262266857962693</v>
      </c>
      <c r="DO273" s="117">
        <v>9.4</v>
      </c>
      <c r="DP273" s="1150">
        <f t="shared" si="250"/>
        <v>0.11320754716981125</v>
      </c>
      <c r="DQ273" s="133"/>
      <c r="DR273" s="134"/>
      <c r="DS273" s="770"/>
      <c r="DT273" s="137">
        <v>5740</v>
      </c>
      <c r="DU273" s="343">
        <v>7.85</v>
      </c>
      <c r="DV273" s="123">
        <v>8.4499999999999993</v>
      </c>
      <c r="DW273" s="127">
        <v>3950</v>
      </c>
      <c r="DX273" s="117">
        <v>9.4</v>
      </c>
      <c r="DY273" s="135">
        <v>23.6</v>
      </c>
      <c r="DZ273" s="671">
        <v>30</v>
      </c>
      <c r="EA273" s="632">
        <v>0.6</v>
      </c>
      <c r="EB273" s="665">
        <v>1.7</v>
      </c>
      <c r="EC273" s="1483"/>
      <c r="ED273" s="141">
        <v>6.5</v>
      </c>
      <c r="EE273" s="667">
        <v>7.09</v>
      </c>
      <c r="EF273" s="139">
        <v>0.1</v>
      </c>
      <c r="EG273" s="665">
        <v>0.09</v>
      </c>
      <c r="EH273" s="194">
        <v>4</v>
      </c>
      <c r="EI273" s="1118"/>
      <c r="EJ273" s="1118"/>
      <c r="EK273" s="142">
        <v>2</v>
      </c>
      <c r="EL273" s="353">
        <f t="shared" si="251"/>
        <v>7.3701543758966999</v>
      </c>
      <c r="EM273" s="354">
        <f t="shared" si="263"/>
        <v>0.67586206896551726</v>
      </c>
      <c r="EN273" s="354">
        <f t="shared" si="247"/>
        <v>0.81119999999999992</v>
      </c>
      <c r="EO273" s="355">
        <f t="shared" si="237"/>
        <v>0.94444444444444442</v>
      </c>
      <c r="EP273" s="339">
        <f t="shared" si="264"/>
        <v>0.79876160990712075</v>
      </c>
      <c r="EQ273" s="959"/>
    </row>
    <row r="274" spans="1:147" s="221" customFormat="1" ht="15" customHeight="1" x14ac:dyDescent="0.15">
      <c r="A274" s="105">
        <v>44098</v>
      </c>
      <c r="B274" s="335">
        <f>企业!B581</f>
        <v>5481</v>
      </c>
      <c r="C274" s="868">
        <v>7.62</v>
      </c>
      <c r="D274" s="652">
        <v>86</v>
      </c>
      <c r="E274" s="353">
        <v>12.5</v>
      </c>
      <c r="F274" s="928"/>
      <c r="G274" s="653"/>
      <c r="H274" s="192"/>
      <c r="I274" s="111"/>
      <c r="J274" s="144"/>
      <c r="K274" s="625"/>
      <c r="L274" s="328"/>
      <c r="M274" s="831"/>
      <c r="N274" s="826"/>
      <c r="O274" s="191"/>
      <c r="P274" s="392"/>
      <c r="Q274" s="191"/>
      <c r="R274" s="683">
        <v>3.52</v>
      </c>
      <c r="S274" s="339">
        <f t="shared" si="245"/>
        <v>0.54153846153846152</v>
      </c>
      <c r="T274" s="335">
        <v>5481</v>
      </c>
      <c r="U274" s="111">
        <v>7.94</v>
      </c>
      <c r="V274" s="112">
        <v>4160</v>
      </c>
      <c r="W274" s="115">
        <v>30.8</v>
      </c>
      <c r="X274" s="109">
        <v>125</v>
      </c>
      <c r="Y274" s="809">
        <v>10</v>
      </c>
      <c r="Z274" s="1238"/>
      <c r="AA274" s="116">
        <v>32.799999999999997</v>
      </c>
      <c r="AB274" s="117">
        <v>0.33</v>
      </c>
      <c r="AC274" s="109">
        <v>29</v>
      </c>
      <c r="AD274" s="118"/>
      <c r="AE274" s="191">
        <v>64</v>
      </c>
      <c r="AF274" s="801">
        <v>3.78</v>
      </c>
      <c r="AG274" s="344">
        <f t="shared" si="252"/>
        <v>0.58153846153846156</v>
      </c>
      <c r="AH274" s="344">
        <f t="shared" si="268"/>
        <v>0.3654</v>
      </c>
      <c r="AI274" s="741">
        <f t="shared" si="239"/>
        <v>9.1350000000000001E-2</v>
      </c>
      <c r="AJ274" s="1140"/>
      <c r="AK274" s="138"/>
      <c r="AL274" s="122"/>
      <c r="AM274" s="122"/>
      <c r="AN274" s="219"/>
      <c r="AO274" s="353">
        <f t="shared" si="228"/>
        <v>2.6112023353402662</v>
      </c>
      <c r="AP274" s="138">
        <v>8.0299999999999994</v>
      </c>
      <c r="AQ274" s="121"/>
      <c r="AR274" s="353">
        <f t="shared" si="240"/>
        <v>0.6841817186644773</v>
      </c>
      <c r="AS274" s="776"/>
      <c r="AT274" s="353">
        <f t="shared" si="241"/>
        <v>1.3683634373289546</v>
      </c>
      <c r="AU274" s="117">
        <v>27.2</v>
      </c>
      <c r="AV274" s="111">
        <v>7.7</v>
      </c>
      <c r="AW274" s="118"/>
      <c r="AX274" s="118"/>
      <c r="AY274" s="340"/>
      <c r="AZ274" s="124">
        <v>0.18</v>
      </c>
      <c r="BA274" s="608"/>
      <c r="BB274" s="360">
        <f t="shared" si="242"/>
        <v>0.51313628899835795</v>
      </c>
      <c r="BC274" s="1516"/>
      <c r="BD274" s="1529">
        <v>1364.1666666666667</v>
      </c>
      <c r="BE274" s="1530">
        <f t="shared" si="232"/>
        <v>132.65842607796631</v>
      </c>
      <c r="BF274" s="1538">
        <f t="shared" si="273"/>
        <v>4.0444642096940955</v>
      </c>
      <c r="BG274" s="1528"/>
      <c r="BH274" s="1168">
        <f t="shared" si="243"/>
        <v>0.85522714833059665</v>
      </c>
      <c r="BI274" s="353">
        <f t="shared" si="244"/>
        <v>0.57744937055281886</v>
      </c>
      <c r="BJ274" s="123">
        <v>7.75</v>
      </c>
      <c r="BK274" s="118">
        <v>3870</v>
      </c>
      <c r="BL274" s="117">
        <v>20.3</v>
      </c>
      <c r="BM274" s="348">
        <f t="shared" si="274"/>
        <v>60.900000000000006</v>
      </c>
      <c r="BN274" s="117">
        <v>4.8</v>
      </c>
      <c r="BO274" s="117"/>
      <c r="BP274" s="117"/>
      <c r="BQ274" s="1220"/>
      <c r="BR274" s="131"/>
      <c r="BS274" s="131"/>
      <c r="BT274" s="131">
        <v>13</v>
      </c>
      <c r="BU274" s="132"/>
      <c r="BV274" s="364">
        <f t="shared" si="269"/>
        <v>6.6095602992154721</v>
      </c>
      <c r="BW274" s="343">
        <f t="shared" si="246"/>
        <v>1.8911999337510695E-2</v>
      </c>
      <c r="BX274" s="340">
        <f t="shared" si="227"/>
        <v>1.8911999337510695E-2</v>
      </c>
      <c r="BY274" s="758">
        <f t="shared" si="267"/>
        <v>0.85365853658536583</v>
      </c>
      <c r="BZ274" s="1145">
        <f t="shared" si="258"/>
        <v>0.34090909090909094</v>
      </c>
      <c r="CA274" s="133">
        <v>5040</v>
      </c>
      <c r="CB274" s="191"/>
      <c r="CC274" s="193"/>
      <c r="CD274" s="353">
        <f t="shared" si="253"/>
        <v>0.485130450647692</v>
      </c>
      <c r="CE274" s="108"/>
      <c r="CF274" s="364"/>
      <c r="CG274" s="134">
        <v>0</v>
      </c>
      <c r="CH274" s="346">
        <f t="shared" si="270"/>
        <v>0</v>
      </c>
      <c r="CI274" s="117">
        <v>0</v>
      </c>
      <c r="CJ274" s="348">
        <f t="shared" si="254"/>
        <v>0</v>
      </c>
      <c r="CK274" s="123">
        <v>7.87</v>
      </c>
      <c r="CL274" s="117">
        <v>19.899999999999999</v>
      </c>
      <c r="CM274" s="109">
        <v>10</v>
      </c>
      <c r="CN274" s="109"/>
      <c r="CO274" s="109"/>
      <c r="CP274" s="131">
        <f t="shared" si="275"/>
        <v>23.020200000000035</v>
      </c>
      <c r="CQ274" s="1145">
        <f t="shared" si="236"/>
        <v>1.9704433497537033E-2</v>
      </c>
      <c r="CR274" s="1372">
        <f t="shared" si="271"/>
        <v>5481</v>
      </c>
      <c r="CS274" s="353">
        <f t="shared" si="255"/>
        <v>3.6956759715380403</v>
      </c>
      <c r="CT274" s="135">
        <v>24</v>
      </c>
      <c r="CU274" s="1353">
        <v>154.44999999999999</v>
      </c>
      <c r="CV274" s="340">
        <f t="shared" si="234"/>
        <v>0.3</v>
      </c>
      <c r="CW274" s="135">
        <v>170</v>
      </c>
      <c r="CX274" s="348">
        <f t="shared" si="235"/>
        <v>7.083333333333333</v>
      </c>
      <c r="CY274" s="334">
        <f t="shared" ref="CY274:CY305" si="277">1000*(CT274-DM274*CU274/1000)/(T274/24)</f>
        <v>78.038314176245208</v>
      </c>
      <c r="CZ274" s="123">
        <v>7.94</v>
      </c>
      <c r="DA274" s="117">
        <v>13.5</v>
      </c>
      <c r="DB274" s="340">
        <f t="shared" si="259"/>
        <v>0.32160804020100497</v>
      </c>
      <c r="DC274" s="109"/>
      <c r="DD274" s="610">
        <f t="shared" si="260"/>
        <v>3.834429745295068</v>
      </c>
      <c r="DE274" s="353">
        <f t="shared" si="256"/>
        <v>5.4734537493158184</v>
      </c>
      <c r="DF274" s="842">
        <v>8.42</v>
      </c>
      <c r="DG274" s="117">
        <v>10.8</v>
      </c>
      <c r="DH274" s="838">
        <f t="shared" si="265"/>
        <v>32.400000000000006</v>
      </c>
      <c r="DI274" s="338">
        <f t="shared" si="266"/>
        <v>0.19999999999999996</v>
      </c>
      <c r="DJ274" s="1158">
        <f t="shared" si="261"/>
        <v>0.45728643216080389</v>
      </c>
      <c r="DK274" s="1342">
        <f t="shared" si="262"/>
        <v>2.8585463068221695</v>
      </c>
      <c r="DL274" s="1292">
        <f t="shared" si="272"/>
        <v>0.49919999999999998</v>
      </c>
      <c r="DM274" s="1355">
        <v>40</v>
      </c>
      <c r="DN274" s="1350">
        <f t="shared" ref="DN274:DN305" si="278">DM274*CU274/(T274/24)</f>
        <v>27.051997810618499</v>
      </c>
      <c r="DO274" s="117">
        <v>10</v>
      </c>
      <c r="DP274" s="1150">
        <f t="shared" si="250"/>
        <v>7.4074074074074139E-2</v>
      </c>
      <c r="DQ274" s="133"/>
      <c r="DR274" s="134"/>
      <c r="DS274" s="770"/>
      <c r="DT274" s="137">
        <v>5535</v>
      </c>
      <c r="DU274" s="343">
        <v>7.88</v>
      </c>
      <c r="DV274" s="123">
        <v>8.39</v>
      </c>
      <c r="DW274" s="127">
        <v>3630</v>
      </c>
      <c r="DX274" s="117">
        <v>10</v>
      </c>
      <c r="DY274" s="135">
        <v>26.6</v>
      </c>
      <c r="DZ274" s="671">
        <v>27</v>
      </c>
      <c r="EA274" s="632">
        <v>0.5</v>
      </c>
      <c r="EB274" s="665">
        <v>2.06</v>
      </c>
      <c r="EC274" s="1483"/>
      <c r="ED274" s="141">
        <v>6.8</v>
      </c>
      <c r="EE274" s="667">
        <v>7.24</v>
      </c>
      <c r="EF274" s="139">
        <v>0.17</v>
      </c>
      <c r="EG274" s="665">
        <v>0.11</v>
      </c>
      <c r="EH274" s="194">
        <v>3</v>
      </c>
      <c r="EI274" s="1118"/>
      <c r="EJ274" s="1118"/>
      <c r="EK274" s="142">
        <v>2</v>
      </c>
      <c r="EL274" s="353">
        <f t="shared" si="251"/>
        <v>7.4975378215654089</v>
      </c>
      <c r="EM274" s="354">
        <f t="shared" si="263"/>
        <v>0.67532467532467533</v>
      </c>
      <c r="EN274" s="354">
        <f t="shared" si="247"/>
        <v>0.78720000000000001</v>
      </c>
      <c r="EO274" s="355">
        <f t="shared" si="237"/>
        <v>0.95</v>
      </c>
      <c r="EP274" s="339">
        <f t="shared" si="264"/>
        <v>0.79268292682926833</v>
      </c>
      <c r="EQ274" s="959"/>
    </row>
    <row r="275" spans="1:147" s="221" customFormat="1" ht="15" customHeight="1" x14ac:dyDescent="0.15">
      <c r="A275" s="105">
        <v>44099</v>
      </c>
      <c r="B275" s="335">
        <f>企业!B582</f>
        <v>5136</v>
      </c>
      <c r="C275" s="868">
        <v>7.76</v>
      </c>
      <c r="D275" s="652">
        <v>85</v>
      </c>
      <c r="E275" s="353">
        <v>9.6</v>
      </c>
      <c r="F275" s="928"/>
      <c r="G275" s="653"/>
      <c r="H275" s="192"/>
      <c r="I275" s="111"/>
      <c r="J275" s="144"/>
      <c r="K275" s="625"/>
      <c r="L275" s="328"/>
      <c r="M275" s="831"/>
      <c r="N275" s="826"/>
      <c r="O275" s="191"/>
      <c r="P275" s="392"/>
      <c r="Q275" s="191"/>
      <c r="R275" s="683">
        <v>3.5</v>
      </c>
      <c r="S275" s="339">
        <f t="shared" si="245"/>
        <v>0.53846153846153844</v>
      </c>
      <c r="T275" s="335">
        <v>5136</v>
      </c>
      <c r="U275" s="111">
        <v>8.01</v>
      </c>
      <c r="V275" s="112">
        <v>3500</v>
      </c>
      <c r="W275" s="115">
        <v>23.6</v>
      </c>
      <c r="X275" s="109">
        <v>107</v>
      </c>
      <c r="Y275" s="809">
        <v>9.9</v>
      </c>
      <c r="Z275" s="1238">
        <v>7.9</v>
      </c>
      <c r="AA275" s="116">
        <v>22.7</v>
      </c>
      <c r="AB275" s="117">
        <v>0.5</v>
      </c>
      <c r="AC275" s="109">
        <v>23</v>
      </c>
      <c r="AD275" s="118"/>
      <c r="AE275" s="191">
        <v>64</v>
      </c>
      <c r="AF275" s="801">
        <v>4.1399999999999997</v>
      </c>
      <c r="AG275" s="344">
        <f t="shared" si="252"/>
        <v>0.63692307692307693</v>
      </c>
      <c r="AH275" s="344">
        <f t="shared" si="268"/>
        <v>0.34239999999999998</v>
      </c>
      <c r="AI275" s="741">
        <f t="shared" si="239"/>
        <v>7.3273600000000008E-2</v>
      </c>
      <c r="AJ275" s="1140"/>
      <c r="AK275" s="138"/>
      <c r="AL275" s="122"/>
      <c r="AM275" s="122"/>
      <c r="AN275" s="219"/>
      <c r="AO275" s="353">
        <f t="shared" si="228"/>
        <v>2.7866043613707165</v>
      </c>
      <c r="AP275" s="138">
        <v>8.06</v>
      </c>
      <c r="AQ275" s="121">
        <v>25.8</v>
      </c>
      <c r="AR275" s="353">
        <f t="shared" si="240"/>
        <v>0.73014018691588789</v>
      </c>
      <c r="AS275" s="776">
        <v>8</v>
      </c>
      <c r="AT275" s="353">
        <f t="shared" si="241"/>
        <v>1.4602803738317758</v>
      </c>
      <c r="AU275" s="117">
        <v>27.1</v>
      </c>
      <c r="AV275" s="111">
        <v>7.66</v>
      </c>
      <c r="AW275" s="118"/>
      <c r="AX275" s="118"/>
      <c r="AY275" s="340"/>
      <c r="AZ275" s="124">
        <v>0.19</v>
      </c>
      <c r="BA275" s="608"/>
      <c r="BB275" s="360">
        <f t="shared" si="242"/>
        <v>0.54760514018691586</v>
      </c>
      <c r="BC275" s="1516"/>
      <c r="BD275" s="1529">
        <v>1391.25</v>
      </c>
      <c r="BE275" s="1530">
        <f t="shared" si="232"/>
        <v>144.38011098130841</v>
      </c>
      <c r="BF275" s="1538">
        <f t="shared" si="273"/>
        <v>6.3603573119519119</v>
      </c>
      <c r="BG275" s="1528">
        <v>4.0999999999999996</v>
      </c>
      <c r="BH275" s="1168">
        <f t="shared" si="243"/>
        <v>0.91267523364485981</v>
      </c>
      <c r="BI275" s="353">
        <f t="shared" si="244"/>
        <v>0.61623831775700932</v>
      </c>
      <c r="BJ275" s="123">
        <v>7.76</v>
      </c>
      <c r="BK275" s="118">
        <v>3900</v>
      </c>
      <c r="BL275" s="117">
        <v>19.100000000000001</v>
      </c>
      <c r="BM275" s="348">
        <f t="shared" si="274"/>
        <v>57.300000000000004</v>
      </c>
      <c r="BN275" s="117">
        <v>7</v>
      </c>
      <c r="BO275" s="117">
        <v>0.4</v>
      </c>
      <c r="BP275" s="117">
        <v>5.0999999999999996</v>
      </c>
      <c r="BQ275" s="1220"/>
      <c r="BR275" s="131"/>
      <c r="BS275" s="131"/>
      <c r="BT275" s="131">
        <v>12</v>
      </c>
      <c r="BU275" s="132">
        <v>16</v>
      </c>
      <c r="BV275" s="364">
        <f t="shared" si="269"/>
        <v>7.0535436137071654</v>
      </c>
      <c r="BW275" s="343">
        <f t="shared" si="246"/>
        <v>1.5169680072873823E-2</v>
      </c>
      <c r="BX275" s="340">
        <f t="shared" si="227"/>
        <v>1.5169680072873823E-2</v>
      </c>
      <c r="BY275" s="758">
        <f t="shared" si="267"/>
        <v>0.69162995594713661</v>
      </c>
      <c r="BZ275" s="1145">
        <f t="shared" si="258"/>
        <v>0.19067796610169485</v>
      </c>
      <c r="CA275" s="133">
        <v>5040</v>
      </c>
      <c r="CB275" s="191"/>
      <c r="CC275" s="193"/>
      <c r="CD275" s="353">
        <f t="shared" si="253"/>
        <v>0.51771806853582558</v>
      </c>
      <c r="CE275" s="108"/>
      <c r="CF275" s="364"/>
      <c r="CG275" s="134">
        <v>0</v>
      </c>
      <c r="CH275" s="346">
        <f t="shared" si="270"/>
        <v>0</v>
      </c>
      <c r="CI275" s="117">
        <v>0</v>
      </c>
      <c r="CJ275" s="348">
        <f t="shared" si="254"/>
        <v>0</v>
      </c>
      <c r="CK275" s="123">
        <v>7.86</v>
      </c>
      <c r="CL275" s="117">
        <v>19.100000000000001</v>
      </c>
      <c r="CM275" s="109">
        <v>10</v>
      </c>
      <c r="CN275" s="109">
        <v>1.7</v>
      </c>
      <c r="CO275" s="109">
        <v>16</v>
      </c>
      <c r="CP275" s="131">
        <f t="shared" si="275"/>
        <v>10.272</v>
      </c>
      <c r="CQ275" s="1145">
        <f t="shared" si="236"/>
        <v>0</v>
      </c>
      <c r="CR275" s="1372">
        <f t="shared" si="271"/>
        <v>5136</v>
      </c>
      <c r="CS275" s="353">
        <f t="shared" si="255"/>
        <v>3.94392523364486</v>
      </c>
      <c r="CT275" s="135">
        <v>24</v>
      </c>
      <c r="CU275" s="1353">
        <v>153</v>
      </c>
      <c r="CV275" s="340">
        <f t="shared" si="234"/>
        <v>0.3</v>
      </c>
      <c r="CW275" s="135">
        <v>170</v>
      </c>
      <c r="CX275" s="348">
        <f t="shared" si="235"/>
        <v>7.083333333333333</v>
      </c>
      <c r="CY275" s="334">
        <f t="shared" si="277"/>
        <v>83.55140186915888</v>
      </c>
      <c r="CZ275" s="123">
        <v>7.91</v>
      </c>
      <c r="DA275" s="117">
        <v>13.9</v>
      </c>
      <c r="DB275" s="340">
        <f t="shared" si="259"/>
        <v>0.27225130890052357</v>
      </c>
      <c r="DC275" s="109">
        <v>2</v>
      </c>
      <c r="DD275" s="610">
        <f t="shared" si="260"/>
        <v>5.052697258657405</v>
      </c>
      <c r="DE275" s="353">
        <f t="shared" si="256"/>
        <v>5.8411214953271031</v>
      </c>
      <c r="DF275" s="842">
        <v>8.43</v>
      </c>
      <c r="DG275" s="117">
        <v>11</v>
      </c>
      <c r="DH275" s="838">
        <f t="shared" si="265"/>
        <v>33</v>
      </c>
      <c r="DI275" s="338">
        <f t="shared" si="266"/>
        <v>0.20863309352517989</v>
      </c>
      <c r="DJ275" s="1158">
        <f t="shared" si="261"/>
        <v>0.42408376963350791</v>
      </c>
      <c r="DK275" s="1342">
        <f t="shared" si="262"/>
        <v>3.4383292950271138</v>
      </c>
      <c r="DL275" s="1292">
        <f t="shared" si="272"/>
        <v>0.49919999999999998</v>
      </c>
      <c r="DM275" s="1355">
        <v>40</v>
      </c>
      <c r="DN275" s="1350">
        <f t="shared" si="278"/>
        <v>28.598130841121495</v>
      </c>
      <c r="DO275" s="117">
        <v>10.4</v>
      </c>
      <c r="DP275" s="1150">
        <f t="shared" si="250"/>
        <v>5.4545454545454515E-2</v>
      </c>
      <c r="DQ275" s="133"/>
      <c r="DR275" s="134"/>
      <c r="DS275" s="770"/>
      <c r="DT275" s="137">
        <v>5763</v>
      </c>
      <c r="DU275" s="343">
        <v>7.86</v>
      </c>
      <c r="DV275" s="123">
        <v>8.3800000000000008</v>
      </c>
      <c r="DW275" s="127">
        <v>3670</v>
      </c>
      <c r="DX275" s="117">
        <v>10.4</v>
      </c>
      <c r="DY275" s="135">
        <v>27.2</v>
      </c>
      <c r="DZ275" s="671">
        <v>28</v>
      </c>
      <c r="EA275" s="632">
        <v>0.5</v>
      </c>
      <c r="EB275" s="665">
        <v>1.19</v>
      </c>
      <c r="EC275" s="1483">
        <v>4.7</v>
      </c>
      <c r="ED275" s="141">
        <v>6</v>
      </c>
      <c r="EE275" s="667">
        <v>6.4</v>
      </c>
      <c r="EF275" s="139">
        <v>0.18</v>
      </c>
      <c r="EG275" s="665">
        <v>0.11</v>
      </c>
      <c r="EH275" s="194">
        <v>3</v>
      </c>
      <c r="EI275" s="1118"/>
      <c r="EJ275" s="1118"/>
      <c r="EK275" s="142">
        <v>2</v>
      </c>
      <c r="EL275" s="353">
        <f t="shared" si="251"/>
        <v>7.9997719626168236</v>
      </c>
      <c r="EM275" s="354">
        <f t="shared" si="263"/>
        <v>0.55932203389830515</v>
      </c>
      <c r="EN275" s="354">
        <f t="shared" si="247"/>
        <v>0.74579439252336455</v>
      </c>
      <c r="EO275" s="355">
        <f t="shared" si="237"/>
        <v>0.9494949494949495</v>
      </c>
      <c r="EP275" s="339">
        <f t="shared" si="264"/>
        <v>0.73568281938325986</v>
      </c>
      <c r="EQ275" s="959"/>
    </row>
    <row r="276" spans="1:147" s="221" customFormat="1" ht="15" customHeight="1" x14ac:dyDescent="0.15">
      <c r="A276" s="105">
        <v>44100</v>
      </c>
      <c r="B276" s="335">
        <f>企业!B583</f>
        <v>4615</v>
      </c>
      <c r="C276" s="868">
        <v>7.51</v>
      </c>
      <c r="D276" s="652">
        <v>86</v>
      </c>
      <c r="E276" s="353">
        <v>8.5</v>
      </c>
      <c r="F276" s="928"/>
      <c r="G276" s="653"/>
      <c r="H276" s="192"/>
      <c r="I276" s="111"/>
      <c r="J276" s="144"/>
      <c r="K276" s="625"/>
      <c r="L276" s="328"/>
      <c r="M276" s="831"/>
      <c r="N276" s="826"/>
      <c r="O276" s="191"/>
      <c r="P276" s="392"/>
      <c r="Q276" s="191"/>
      <c r="R276" s="683">
        <v>3.47</v>
      </c>
      <c r="S276" s="339">
        <f t="shared" si="245"/>
        <v>0.53384615384615386</v>
      </c>
      <c r="T276" s="335">
        <v>4615</v>
      </c>
      <c r="U276" s="111">
        <v>8.08</v>
      </c>
      <c r="V276" s="112">
        <v>3800</v>
      </c>
      <c r="W276" s="115">
        <v>23.4</v>
      </c>
      <c r="X276" s="109">
        <v>107</v>
      </c>
      <c r="Y276" s="809">
        <v>10.8</v>
      </c>
      <c r="Z276" s="1238"/>
      <c r="AA276" s="116">
        <v>23.6</v>
      </c>
      <c r="AB276" s="117">
        <v>0.3</v>
      </c>
      <c r="AC276" s="109">
        <v>35</v>
      </c>
      <c r="AD276" s="118"/>
      <c r="AE276" s="191">
        <v>64</v>
      </c>
      <c r="AF276" s="801">
        <v>3.86</v>
      </c>
      <c r="AG276" s="344">
        <f t="shared" si="252"/>
        <v>0.5938461538461538</v>
      </c>
      <c r="AH276" s="344">
        <f t="shared" si="268"/>
        <v>0.30766666666666664</v>
      </c>
      <c r="AI276" s="741">
        <f t="shared" si="239"/>
        <v>6.5840666666666672E-2</v>
      </c>
      <c r="AJ276" s="1140"/>
      <c r="AK276" s="138"/>
      <c r="AL276" s="122"/>
      <c r="AM276" s="122"/>
      <c r="AN276" s="219"/>
      <c r="AO276" s="353">
        <f t="shared" si="228"/>
        <v>3.1011917659804982</v>
      </c>
      <c r="AP276" s="138">
        <v>8.02</v>
      </c>
      <c r="AQ276" s="121"/>
      <c r="AR276" s="353">
        <f t="shared" si="240"/>
        <v>0.81256771397616467</v>
      </c>
      <c r="AS276" s="776"/>
      <c r="AT276" s="353">
        <f t="shared" si="241"/>
        <v>1.6251354279523293</v>
      </c>
      <c r="AU276" s="117">
        <v>27.3</v>
      </c>
      <c r="AV276" s="111">
        <v>7.63</v>
      </c>
      <c r="AW276" s="118"/>
      <c r="AX276" s="118"/>
      <c r="AY276" s="340"/>
      <c r="AZ276" s="124">
        <v>0.18</v>
      </c>
      <c r="BA276" s="608"/>
      <c r="BB276" s="360">
        <f t="shared" si="242"/>
        <v>0.60942578548212356</v>
      </c>
      <c r="BC276" s="1516"/>
      <c r="BD276" s="1529">
        <v>1319.5833333333335</v>
      </c>
      <c r="BE276" s="1530">
        <f t="shared" si="232"/>
        <v>152.40258215962444</v>
      </c>
      <c r="BF276" s="1538">
        <f t="shared" si="273"/>
        <v>6.457736532187476</v>
      </c>
      <c r="BG276" s="1528"/>
      <c r="BH276" s="1168">
        <f t="shared" si="243"/>
        <v>1.0157096424702059</v>
      </c>
      <c r="BI276" s="353">
        <f t="shared" si="244"/>
        <v>0.68580715059588304</v>
      </c>
      <c r="BJ276" s="123">
        <v>7.87</v>
      </c>
      <c r="BK276" s="118">
        <v>3750</v>
      </c>
      <c r="BL276" s="117">
        <v>18.5</v>
      </c>
      <c r="BM276" s="348">
        <f t="shared" si="274"/>
        <v>55.5</v>
      </c>
      <c r="BN276" s="117">
        <v>9.5</v>
      </c>
      <c r="BO276" s="117"/>
      <c r="BP276" s="117"/>
      <c r="BQ276" s="1220"/>
      <c r="BR276" s="131"/>
      <c r="BS276" s="131"/>
      <c r="BT276" s="131">
        <v>13</v>
      </c>
      <c r="BU276" s="132"/>
      <c r="BV276" s="364">
        <f t="shared" si="269"/>
        <v>7.8498374864572042</v>
      </c>
      <c r="BW276" s="343">
        <f t="shared" si="246"/>
        <v>1.363085543931322E-2</v>
      </c>
      <c r="BX276" s="340">
        <f t="shared" si="227"/>
        <v>1.363085543931322E-2</v>
      </c>
      <c r="BY276" s="758">
        <f t="shared" si="267"/>
        <v>0.59745762711864403</v>
      </c>
      <c r="BZ276" s="1145">
        <f t="shared" si="258"/>
        <v>0.20940170940170932</v>
      </c>
      <c r="CA276" s="133">
        <v>5040</v>
      </c>
      <c r="CB276" s="191"/>
      <c r="CC276" s="193"/>
      <c r="CD276" s="353">
        <f t="shared" si="253"/>
        <v>0.57616468039003255</v>
      </c>
      <c r="CE276" s="108"/>
      <c r="CF276" s="364"/>
      <c r="CG276" s="134">
        <v>0</v>
      </c>
      <c r="CH276" s="346">
        <f t="shared" si="270"/>
        <v>0</v>
      </c>
      <c r="CI276" s="117">
        <v>0</v>
      </c>
      <c r="CJ276" s="348">
        <f t="shared" si="254"/>
        <v>0</v>
      </c>
      <c r="CK276" s="123">
        <v>7.86</v>
      </c>
      <c r="CL276" s="117">
        <v>18.5</v>
      </c>
      <c r="CM276" s="109">
        <v>6</v>
      </c>
      <c r="CN276" s="109"/>
      <c r="CO276" s="109"/>
      <c r="CP276" s="131">
        <f t="shared" si="275"/>
        <v>32.305</v>
      </c>
      <c r="CQ276" s="1145">
        <f t="shared" si="236"/>
        <v>0</v>
      </c>
      <c r="CR276" s="1372">
        <f t="shared" si="271"/>
        <v>4615</v>
      </c>
      <c r="CS276" s="353">
        <f t="shared" si="255"/>
        <v>4.3891657638136508</v>
      </c>
      <c r="CT276" s="135">
        <v>24</v>
      </c>
      <c r="CU276" s="1353">
        <v>161.79</v>
      </c>
      <c r="CV276" s="340">
        <f t="shared" si="234"/>
        <v>0.3</v>
      </c>
      <c r="CW276" s="135">
        <v>170</v>
      </c>
      <c r="CX276" s="348">
        <f t="shared" si="235"/>
        <v>7.083333333333333</v>
      </c>
      <c r="CY276" s="334">
        <f t="shared" si="277"/>
        <v>91.155276273022764</v>
      </c>
      <c r="CZ276" s="123">
        <v>7.87</v>
      </c>
      <c r="DA276" s="117">
        <v>13.4</v>
      </c>
      <c r="DB276" s="340">
        <f t="shared" si="259"/>
        <v>0.27567567567567564</v>
      </c>
      <c r="DC276" s="109"/>
      <c r="DD276" s="610">
        <f t="shared" si="260"/>
        <v>5.6206237682218996</v>
      </c>
      <c r="DE276" s="353">
        <f t="shared" si="256"/>
        <v>6.5005417118093174</v>
      </c>
      <c r="DF276" s="842">
        <v>8.24</v>
      </c>
      <c r="DG276" s="117">
        <v>10.6</v>
      </c>
      <c r="DH276" s="838">
        <f t="shared" si="265"/>
        <v>31.799999999999997</v>
      </c>
      <c r="DI276" s="338">
        <f t="shared" si="266"/>
        <v>0.20895522388059706</v>
      </c>
      <c r="DJ276" s="1158">
        <f t="shared" si="261"/>
        <v>0.427027027027027</v>
      </c>
      <c r="DK276" s="1342">
        <f t="shared" si="262"/>
        <v>3.8462141887351375</v>
      </c>
      <c r="DL276" s="1292">
        <f t="shared" si="272"/>
        <v>0.49919999999999998</v>
      </c>
      <c r="DM276" s="1355">
        <v>40</v>
      </c>
      <c r="DN276" s="1350">
        <f t="shared" si="278"/>
        <v>33.655124593716138</v>
      </c>
      <c r="DO276" s="117">
        <v>9.5</v>
      </c>
      <c r="DP276" s="1150">
        <f t="shared" si="250"/>
        <v>0.10377358490566034</v>
      </c>
      <c r="DQ276" s="133"/>
      <c r="DR276" s="134"/>
      <c r="DS276" s="770"/>
      <c r="DT276" s="137">
        <v>5502</v>
      </c>
      <c r="DU276" s="343">
        <v>7.78</v>
      </c>
      <c r="DV276" s="123">
        <v>8.33</v>
      </c>
      <c r="DW276" s="127">
        <v>3720</v>
      </c>
      <c r="DX276" s="117">
        <v>9.5</v>
      </c>
      <c r="DY276" s="135">
        <v>26.6</v>
      </c>
      <c r="DZ276" s="671">
        <v>26</v>
      </c>
      <c r="EA276" s="632">
        <v>0.2</v>
      </c>
      <c r="EB276" s="665">
        <v>0.73</v>
      </c>
      <c r="EC276" s="1483"/>
      <c r="ED276" s="141">
        <v>7.9</v>
      </c>
      <c r="EE276" s="667">
        <v>7.4</v>
      </c>
      <c r="EF276" s="139">
        <v>0.15</v>
      </c>
      <c r="EG276" s="665">
        <v>0.17</v>
      </c>
      <c r="EH276" s="194">
        <v>4</v>
      </c>
      <c r="EI276" s="1118"/>
      <c r="EJ276" s="1118"/>
      <c r="EK276" s="142">
        <v>2</v>
      </c>
      <c r="EL276" s="353">
        <f t="shared" si="251"/>
        <v>8.900539978331528</v>
      </c>
      <c r="EM276" s="354">
        <f t="shared" si="263"/>
        <v>0.59401709401709402</v>
      </c>
      <c r="EN276" s="354">
        <f t="shared" si="247"/>
        <v>0.75140186915887852</v>
      </c>
      <c r="EO276" s="355">
        <f t="shared" si="237"/>
        <v>0.98148148148148151</v>
      </c>
      <c r="EP276" s="339">
        <f t="shared" si="264"/>
        <v>0.6652542372881356</v>
      </c>
      <c r="EQ276" s="959"/>
    </row>
    <row r="277" spans="1:147" s="229" customFormat="1" ht="15" customHeight="1" x14ac:dyDescent="0.15">
      <c r="A277" s="146">
        <v>44101</v>
      </c>
      <c r="B277" s="147">
        <f>企业!B584</f>
        <v>5524</v>
      </c>
      <c r="C277" s="869">
        <v>7.91</v>
      </c>
      <c r="D277" s="149">
        <v>91</v>
      </c>
      <c r="E277" s="150">
        <v>8.6</v>
      </c>
      <c r="F277" s="929"/>
      <c r="G277" s="651"/>
      <c r="H277" s="222"/>
      <c r="I277" s="153"/>
      <c r="J277" s="154"/>
      <c r="K277" s="626"/>
      <c r="L277" s="223"/>
      <c r="M277" s="832"/>
      <c r="N277" s="827"/>
      <c r="O277" s="224"/>
      <c r="P277" s="393"/>
      <c r="Q277" s="224"/>
      <c r="R277" s="684">
        <v>3.45</v>
      </c>
      <c r="S277" s="169">
        <f t="shared" si="245"/>
        <v>0.53076923076923077</v>
      </c>
      <c r="T277" s="147">
        <v>5524</v>
      </c>
      <c r="U277" s="153">
        <v>7.95</v>
      </c>
      <c r="V277" s="158">
        <v>3580</v>
      </c>
      <c r="W277" s="159">
        <v>27.6</v>
      </c>
      <c r="X277" s="151">
        <v>119</v>
      </c>
      <c r="Y277" s="811">
        <v>26.7</v>
      </c>
      <c r="Z277" s="1239"/>
      <c r="AA277" s="160">
        <v>34.5</v>
      </c>
      <c r="AB277" s="161">
        <v>0.6</v>
      </c>
      <c r="AC277" s="151">
        <v>43</v>
      </c>
      <c r="AD277" s="162"/>
      <c r="AE277" s="224">
        <v>64</v>
      </c>
      <c r="AF277" s="802">
        <v>3.96</v>
      </c>
      <c r="AG277" s="327">
        <f t="shared" si="252"/>
        <v>0.60923076923076924</v>
      </c>
      <c r="AH277" s="327">
        <f t="shared" si="268"/>
        <v>0.36826666666666669</v>
      </c>
      <c r="AI277" s="660">
        <f t="shared" si="239"/>
        <v>8.764746666666666E-2</v>
      </c>
      <c r="AJ277" s="1141"/>
      <c r="AK277" s="148"/>
      <c r="AL277" s="167"/>
      <c r="AM277" s="167"/>
      <c r="AN277" s="225"/>
      <c r="AO277" s="150">
        <f t="shared" si="228"/>
        <v>2.5908761766835626</v>
      </c>
      <c r="AP277" s="148">
        <v>8.01</v>
      </c>
      <c r="AQ277" s="166"/>
      <c r="AR277" s="150">
        <f t="shared" si="240"/>
        <v>0.67885590152063724</v>
      </c>
      <c r="AS277" s="778"/>
      <c r="AT277" s="150">
        <f t="shared" si="241"/>
        <v>1.3577118030412745</v>
      </c>
      <c r="AU277" s="161">
        <v>26.4</v>
      </c>
      <c r="AV277" s="153">
        <v>7.72</v>
      </c>
      <c r="AW277" s="162"/>
      <c r="AX277" s="162"/>
      <c r="AY277" s="170"/>
      <c r="AZ277" s="170">
        <v>0.18</v>
      </c>
      <c r="BA277" s="175"/>
      <c r="BB277" s="172">
        <f t="shared" si="242"/>
        <v>0.50914192614047793</v>
      </c>
      <c r="BC277" s="1517"/>
      <c r="BD277" s="827">
        <v>1530.8333333333335</v>
      </c>
      <c r="BE277" s="1530">
        <f t="shared" si="232"/>
        <v>147.7071264783973</v>
      </c>
      <c r="BF277" s="1538">
        <f t="shared" si="273"/>
        <v>4.2813659848810808</v>
      </c>
      <c r="BG277" s="1337"/>
      <c r="BH277" s="1169">
        <f t="shared" si="243"/>
        <v>0.84856987690079655</v>
      </c>
      <c r="BI277" s="150">
        <f t="shared" si="244"/>
        <v>0.57295438088341777</v>
      </c>
      <c r="BJ277" s="168">
        <v>7.85</v>
      </c>
      <c r="BK277" s="162">
        <v>3910</v>
      </c>
      <c r="BL277" s="161">
        <v>18.600000000000001</v>
      </c>
      <c r="BM277" s="161">
        <f t="shared" si="274"/>
        <v>55.800000000000004</v>
      </c>
      <c r="BN277" s="161">
        <v>11.8</v>
      </c>
      <c r="BO277" s="161"/>
      <c r="BP277" s="161"/>
      <c r="BQ277" s="1221"/>
      <c r="BR277" s="174"/>
      <c r="BS277" s="174"/>
      <c r="BT277" s="174">
        <v>8</v>
      </c>
      <c r="BU277" s="175"/>
      <c r="BV277" s="248">
        <f t="shared" si="269"/>
        <v>6.5581100651701663</v>
      </c>
      <c r="BW277" s="168">
        <f t="shared" si="246"/>
        <v>1.8145471609572972E-2</v>
      </c>
      <c r="BX277" s="170">
        <f t="shared" si="227"/>
        <v>1.8145471609572972E-2</v>
      </c>
      <c r="BY277" s="1129">
        <f t="shared" si="267"/>
        <v>0.65797101449275353</v>
      </c>
      <c r="BZ277" s="1146">
        <f t="shared" si="258"/>
        <v>0.32608695652173914</v>
      </c>
      <c r="CA277" s="177">
        <v>5040</v>
      </c>
      <c r="CB277" s="224"/>
      <c r="CC277" s="226"/>
      <c r="CD277" s="150">
        <f t="shared" si="253"/>
        <v>0.48135409123823314</v>
      </c>
      <c r="CE277" s="150"/>
      <c r="CF277" s="248"/>
      <c r="CG277" s="178">
        <v>0</v>
      </c>
      <c r="CH277" s="390">
        <f t="shared" si="270"/>
        <v>0</v>
      </c>
      <c r="CI277" s="161">
        <v>0</v>
      </c>
      <c r="CJ277" s="161">
        <f t="shared" si="254"/>
        <v>0</v>
      </c>
      <c r="CK277" s="168">
        <v>7.94</v>
      </c>
      <c r="CL277" s="161">
        <v>18.3</v>
      </c>
      <c r="CM277" s="151">
        <v>7</v>
      </c>
      <c r="CN277" s="151"/>
      <c r="CO277" s="151"/>
      <c r="CP277" s="131">
        <f t="shared" si="275"/>
        <v>10.495600000000012</v>
      </c>
      <c r="CQ277" s="1146">
        <f t="shared" si="236"/>
        <v>1.6129032258064502E-2</v>
      </c>
      <c r="CR277" s="1372">
        <f t="shared" si="271"/>
        <v>5524</v>
      </c>
      <c r="CS277" s="150">
        <f t="shared" si="255"/>
        <v>3.6669080376538741</v>
      </c>
      <c r="CT277" s="180">
        <v>24</v>
      </c>
      <c r="CU277" s="1356">
        <v>159.61000000000001</v>
      </c>
      <c r="CV277" s="170">
        <f t="shared" si="234"/>
        <v>0.3</v>
      </c>
      <c r="CW277" s="180">
        <v>170</v>
      </c>
      <c r="CX277" s="161">
        <f t="shared" si="235"/>
        <v>7.083333333333333</v>
      </c>
      <c r="CY277" s="151">
        <f t="shared" si="277"/>
        <v>76.534105720492406</v>
      </c>
      <c r="CZ277" s="168">
        <v>7.97</v>
      </c>
      <c r="DA277" s="161">
        <v>11.5</v>
      </c>
      <c r="DB277" s="170">
        <f t="shared" si="259"/>
        <v>0.37158469945355194</v>
      </c>
      <c r="DC277" s="151"/>
      <c r="DD277" s="181">
        <f t="shared" si="260"/>
        <v>3.5393130651356084</v>
      </c>
      <c r="DE277" s="150">
        <f t="shared" si="256"/>
        <v>5.4308472121650979</v>
      </c>
      <c r="DF277" s="843">
        <v>8.4</v>
      </c>
      <c r="DG277" s="161">
        <v>8.6</v>
      </c>
      <c r="DH277" s="838">
        <f t="shared" si="265"/>
        <v>25.799999999999997</v>
      </c>
      <c r="DI277" s="338">
        <f t="shared" si="266"/>
        <v>0.25217391304347825</v>
      </c>
      <c r="DJ277" s="1157">
        <f t="shared" si="261"/>
        <v>0.5300546448087432</v>
      </c>
      <c r="DK277" s="1343">
        <f t="shared" si="262"/>
        <v>2.6300379972677801</v>
      </c>
      <c r="DL277" s="1293">
        <f t="shared" si="272"/>
        <v>0.49919999999999998</v>
      </c>
      <c r="DM277" s="1354">
        <v>40</v>
      </c>
      <c r="DN277" s="178">
        <f t="shared" si="278"/>
        <v>27.738160753077484</v>
      </c>
      <c r="DO277" s="161">
        <v>8.3000000000000007</v>
      </c>
      <c r="DP277" s="187">
        <f t="shared" si="250"/>
        <v>3.4883720930232433E-2</v>
      </c>
      <c r="DQ277" s="177"/>
      <c r="DR277" s="178"/>
      <c r="DS277" s="756"/>
      <c r="DT277" s="157">
        <v>5051</v>
      </c>
      <c r="DU277" s="168">
        <v>7.82</v>
      </c>
      <c r="DV277" s="168">
        <v>8.42</v>
      </c>
      <c r="DW277" s="173">
        <v>3680</v>
      </c>
      <c r="DX277" s="161">
        <v>8.3000000000000007</v>
      </c>
      <c r="DY277" s="180">
        <v>24</v>
      </c>
      <c r="DZ277" s="698">
        <v>25</v>
      </c>
      <c r="EA277" s="633">
        <v>0.4</v>
      </c>
      <c r="EB277" s="182">
        <v>0.56999999999999995</v>
      </c>
      <c r="EC277" s="1484"/>
      <c r="ED277" s="184">
        <v>9.6999999999999993</v>
      </c>
      <c r="EE277" s="184">
        <v>10</v>
      </c>
      <c r="EF277" s="182">
        <v>0.16</v>
      </c>
      <c r="EG277" s="182">
        <v>0.11</v>
      </c>
      <c r="EH277" s="228">
        <v>2</v>
      </c>
      <c r="EI277" s="1119"/>
      <c r="EJ277" s="1119"/>
      <c r="EK277" s="185">
        <v>2</v>
      </c>
      <c r="EL277" s="150">
        <f t="shared" si="251"/>
        <v>7.439337291817524</v>
      </c>
      <c r="EM277" s="186">
        <f t="shared" si="263"/>
        <v>0.69927536231884058</v>
      </c>
      <c r="EN277" s="186">
        <f t="shared" si="247"/>
        <v>0.79831932773109249</v>
      </c>
      <c r="EO277" s="187">
        <f t="shared" si="237"/>
        <v>0.98501872659176026</v>
      </c>
      <c r="EP277" s="169">
        <f t="shared" si="264"/>
        <v>0.71884057971014492</v>
      </c>
      <c r="EQ277" s="292"/>
    </row>
    <row r="278" spans="1:147" s="221" customFormat="1" ht="15" customHeight="1" x14ac:dyDescent="0.15">
      <c r="A278" s="105">
        <v>44102</v>
      </c>
      <c r="B278" s="335">
        <f>企业!B585</f>
        <v>4899</v>
      </c>
      <c r="C278" s="868">
        <v>7.94</v>
      </c>
      <c r="D278" s="652">
        <v>92</v>
      </c>
      <c r="E278" s="353">
        <v>7.1</v>
      </c>
      <c r="F278" s="928"/>
      <c r="G278" s="653"/>
      <c r="H278" s="192"/>
      <c r="I278" s="111"/>
      <c r="J278" s="144"/>
      <c r="K278" s="625"/>
      <c r="L278" s="328"/>
      <c r="M278" s="831"/>
      <c r="N278" s="826"/>
      <c r="O278" s="191"/>
      <c r="P278" s="392"/>
      <c r="Q278" s="191"/>
      <c r="R278" s="683">
        <v>3.45</v>
      </c>
      <c r="S278" s="339">
        <f t="shared" si="245"/>
        <v>0.53076923076923077</v>
      </c>
      <c r="T278" s="335">
        <v>4899</v>
      </c>
      <c r="U278" s="111">
        <v>8.1199999999999992</v>
      </c>
      <c r="V278" s="112">
        <v>3600</v>
      </c>
      <c r="W278" s="115">
        <v>20.8</v>
      </c>
      <c r="X278" s="109">
        <v>95</v>
      </c>
      <c r="Y278" s="809">
        <v>9.8000000000000007</v>
      </c>
      <c r="Z278" s="1238"/>
      <c r="AA278" s="116">
        <v>22.3</v>
      </c>
      <c r="AB278" s="117">
        <v>0.4</v>
      </c>
      <c r="AC278" s="109">
        <v>17</v>
      </c>
      <c r="AD278" s="118"/>
      <c r="AE278" s="191">
        <v>32</v>
      </c>
      <c r="AF278" s="801">
        <v>4.29</v>
      </c>
      <c r="AG278" s="344">
        <f t="shared" si="252"/>
        <v>0.66</v>
      </c>
      <c r="AH278" s="344">
        <f t="shared" si="268"/>
        <v>0.3266</v>
      </c>
      <c r="AI278" s="741">
        <f t="shared" si="239"/>
        <v>6.2053999999999998E-2</v>
      </c>
      <c r="AJ278" s="1140"/>
      <c r="AK278" s="138"/>
      <c r="AL278" s="122"/>
      <c r="AM278" s="122"/>
      <c r="AN278" s="219"/>
      <c r="AO278" s="353">
        <f t="shared" si="228"/>
        <v>2.9214125331700349</v>
      </c>
      <c r="AP278" s="138">
        <v>7.94</v>
      </c>
      <c r="AQ278" s="121"/>
      <c r="AR278" s="353">
        <f t="shared" si="240"/>
        <v>0.76546233925290874</v>
      </c>
      <c r="AS278" s="776"/>
      <c r="AT278" s="353">
        <f t="shared" si="241"/>
        <v>1.5309246785058175</v>
      </c>
      <c r="AU278" s="117">
        <v>26.1</v>
      </c>
      <c r="AV278" s="111">
        <v>7.6</v>
      </c>
      <c r="AW278" s="118"/>
      <c r="AX278" s="118"/>
      <c r="AY278" s="340"/>
      <c r="AZ278" s="124">
        <v>0.17</v>
      </c>
      <c r="BA278" s="608"/>
      <c r="BB278" s="360">
        <f t="shared" si="242"/>
        <v>0.57409675443968156</v>
      </c>
      <c r="BC278" s="1516"/>
      <c r="BD278" s="1529">
        <v>1935</v>
      </c>
      <c r="BE278" s="1530">
        <f t="shared" si="232"/>
        <v>210.52357624004898</v>
      </c>
      <c r="BF278" s="1538">
        <f t="shared" si="273"/>
        <v>9.4405191139035409</v>
      </c>
      <c r="BG278" s="1528"/>
      <c r="BH278" s="1168">
        <f t="shared" si="243"/>
        <v>0.95682792406613593</v>
      </c>
      <c r="BI278" s="353">
        <f t="shared" si="244"/>
        <v>0.64605021432945497</v>
      </c>
      <c r="BJ278" s="123">
        <v>7.78</v>
      </c>
      <c r="BK278" s="118">
        <v>3830</v>
      </c>
      <c r="BL278" s="117">
        <v>19</v>
      </c>
      <c r="BM278" s="348">
        <f t="shared" si="274"/>
        <v>57</v>
      </c>
      <c r="BN278" s="117">
        <v>10.8</v>
      </c>
      <c r="BO278" s="117"/>
      <c r="BP278" s="117"/>
      <c r="BQ278" s="1220"/>
      <c r="BR278" s="131"/>
      <c r="BS278" s="131"/>
      <c r="BT278" s="131">
        <v>11</v>
      </c>
      <c r="BU278" s="132"/>
      <c r="BV278" s="364">
        <f t="shared" si="269"/>
        <v>7.3947744437640344</v>
      </c>
      <c r="BW278" s="343">
        <f t="shared" si="246"/>
        <v>1.284690976343611E-2</v>
      </c>
      <c r="BX278" s="340">
        <f t="shared" si="227"/>
        <v>1.284690976343611E-2</v>
      </c>
      <c r="BY278" s="758">
        <f t="shared" si="267"/>
        <v>0.51569506726457393</v>
      </c>
      <c r="BZ278" s="1145">
        <f t="shared" si="258"/>
        <v>8.6538461538461564E-2</v>
      </c>
      <c r="CA278" s="133">
        <v>5040</v>
      </c>
      <c r="CB278" s="191"/>
      <c r="CC278" s="193"/>
      <c r="CD278" s="353">
        <f t="shared" si="253"/>
        <v>0.54276382935292922</v>
      </c>
      <c r="CE278" s="108"/>
      <c r="CF278" s="364"/>
      <c r="CG278" s="134">
        <v>0</v>
      </c>
      <c r="CH278" s="346">
        <f t="shared" si="270"/>
        <v>0</v>
      </c>
      <c r="CI278" s="117">
        <v>0</v>
      </c>
      <c r="CJ278" s="348">
        <f t="shared" si="254"/>
        <v>0</v>
      </c>
      <c r="CK278" s="123">
        <v>7.86</v>
      </c>
      <c r="CL278" s="117">
        <v>18.3</v>
      </c>
      <c r="CM278" s="109">
        <v>6</v>
      </c>
      <c r="CN278" s="109"/>
      <c r="CO278" s="109"/>
      <c r="CP278" s="131">
        <f t="shared" si="275"/>
        <v>34.782899999999984</v>
      </c>
      <c r="CQ278" s="1145">
        <f t="shared" si="236"/>
        <v>3.6842105263157898E-2</v>
      </c>
      <c r="CR278" s="1372">
        <f t="shared" si="271"/>
        <v>4899</v>
      </c>
      <c r="CS278" s="353">
        <f t="shared" si="255"/>
        <v>4.1347213717085118</v>
      </c>
      <c r="CT278" s="135">
        <v>24</v>
      </c>
      <c r="CU278" s="1353">
        <v>161.72</v>
      </c>
      <c r="CV278" s="340">
        <f t="shared" si="234"/>
        <v>0.3</v>
      </c>
      <c r="CW278" s="135">
        <v>170</v>
      </c>
      <c r="CX278" s="348">
        <f t="shared" si="235"/>
        <v>7.083333333333333</v>
      </c>
      <c r="CY278" s="334">
        <f t="shared" si="277"/>
        <v>85.88462951622779</v>
      </c>
      <c r="CZ278" s="123">
        <v>7.84</v>
      </c>
      <c r="DA278" s="117">
        <v>12.5</v>
      </c>
      <c r="DB278" s="340">
        <f t="shared" si="259"/>
        <v>0.31693989071038253</v>
      </c>
      <c r="DC278" s="109"/>
      <c r="DD278" s="610">
        <f t="shared" si="260"/>
        <v>4.6565077811877993</v>
      </c>
      <c r="DE278" s="353">
        <f t="shared" si="256"/>
        <v>6.1236987140232699</v>
      </c>
      <c r="DF278" s="842">
        <v>8.27</v>
      </c>
      <c r="DG278" s="117">
        <v>9.1</v>
      </c>
      <c r="DH278" s="838">
        <f t="shared" si="265"/>
        <v>27.299999999999997</v>
      </c>
      <c r="DI278" s="338">
        <f t="shared" si="266"/>
        <v>0.27200000000000002</v>
      </c>
      <c r="DJ278" s="1158">
        <f t="shared" si="261"/>
        <v>0.50273224043715858</v>
      </c>
      <c r="DK278" s="1342">
        <f t="shared" si="262"/>
        <v>3.1117619389937601</v>
      </c>
      <c r="DL278" s="1292">
        <f t="shared" si="272"/>
        <v>0.49919999999999998</v>
      </c>
      <c r="DM278" s="1355">
        <v>40</v>
      </c>
      <c r="DN278" s="1350">
        <f t="shared" si="278"/>
        <v>31.690385793018983</v>
      </c>
      <c r="DO278" s="117">
        <v>8.6</v>
      </c>
      <c r="DP278" s="1150">
        <f t="shared" si="250"/>
        <v>5.4945054945054944E-2</v>
      </c>
      <c r="DQ278" s="133"/>
      <c r="DR278" s="134"/>
      <c r="DS278" s="770"/>
      <c r="DT278" s="137">
        <v>5528</v>
      </c>
      <c r="DU278" s="343">
        <v>7.79</v>
      </c>
      <c r="DV278" s="123">
        <v>8.27</v>
      </c>
      <c r="DW278" s="127">
        <v>3650</v>
      </c>
      <c r="DX278" s="117">
        <v>8.6</v>
      </c>
      <c r="DY278" s="135">
        <v>22</v>
      </c>
      <c r="DZ278" s="671">
        <v>26</v>
      </c>
      <c r="EA278" s="632">
        <v>0.3</v>
      </c>
      <c r="EB278" s="665">
        <v>0.54</v>
      </c>
      <c r="EC278" s="1483"/>
      <c r="ED278" s="141">
        <v>10.9</v>
      </c>
      <c r="EE278" s="667">
        <v>11.6</v>
      </c>
      <c r="EF278" s="139">
        <v>0.15</v>
      </c>
      <c r="EG278" s="665">
        <v>0.1</v>
      </c>
      <c r="EH278" s="194">
        <v>4</v>
      </c>
      <c r="EI278" s="1118"/>
      <c r="EJ278" s="1118"/>
      <c r="EK278" s="142">
        <v>2</v>
      </c>
      <c r="EL278" s="353">
        <f t="shared" si="251"/>
        <v>8.3857724433557888</v>
      </c>
      <c r="EM278" s="354">
        <f t="shared" si="263"/>
        <v>0.58653846153846156</v>
      </c>
      <c r="EN278" s="354">
        <f t="shared" si="247"/>
        <v>0.76842105263157889</v>
      </c>
      <c r="EO278" s="355">
        <f t="shared" si="237"/>
        <v>0.96938775510204078</v>
      </c>
      <c r="EP278" s="339">
        <f t="shared" si="264"/>
        <v>0.51121076233183849</v>
      </c>
      <c r="EQ278" s="959"/>
    </row>
    <row r="279" spans="1:147" s="221" customFormat="1" ht="15" customHeight="1" x14ac:dyDescent="0.15">
      <c r="A279" s="105">
        <v>44103</v>
      </c>
      <c r="B279" s="335">
        <f>企业!B586</f>
        <v>4945</v>
      </c>
      <c r="C279" s="868">
        <v>7.89</v>
      </c>
      <c r="D279" s="652">
        <v>86</v>
      </c>
      <c r="E279" s="353">
        <v>6.8</v>
      </c>
      <c r="F279" s="928"/>
      <c r="G279" s="653"/>
      <c r="H279" s="192"/>
      <c r="I279" s="111"/>
      <c r="J279" s="144"/>
      <c r="K279" s="625"/>
      <c r="L279" s="328"/>
      <c r="M279" s="831"/>
      <c r="N279" s="826"/>
      <c r="O279" s="191"/>
      <c r="P279" s="392"/>
      <c r="Q279" s="191"/>
      <c r="R279" s="683">
        <v>3.44</v>
      </c>
      <c r="S279" s="339">
        <f t="shared" si="245"/>
        <v>0.52923076923076917</v>
      </c>
      <c r="T279" s="335">
        <v>4945</v>
      </c>
      <c r="U279" s="111">
        <v>8.2899999999999991</v>
      </c>
      <c r="V279" s="112">
        <v>3940</v>
      </c>
      <c r="W279" s="115">
        <v>24.6</v>
      </c>
      <c r="X279" s="109">
        <v>126</v>
      </c>
      <c r="Y279" s="809">
        <v>9.3000000000000007</v>
      </c>
      <c r="Z279" s="1238">
        <v>6.7</v>
      </c>
      <c r="AA279" s="116">
        <v>23</v>
      </c>
      <c r="AB279" s="117">
        <v>0.4</v>
      </c>
      <c r="AC279" s="109">
        <v>25</v>
      </c>
      <c r="AD279" s="118">
        <v>609.5</v>
      </c>
      <c r="AE279" s="191">
        <v>64</v>
      </c>
      <c r="AF279" s="801">
        <v>3.8</v>
      </c>
      <c r="AG279" s="344">
        <f t="shared" si="252"/>
        <v>0.58461538461538454</v>
      </c>
      <c r="AH279" s="344">
        <f t="shared" si="268"/>
        <v>0.32966666666666666</v>
      </c>
      <c r="AI279" s="741">
        <f t="shared" si="239"/>
        <v>8.3076000000000011E-2</v>
      </c>
      <c r="AJ279" s="1140"/>
      <c r="AK279" s="138"/>
      <c r="AL279" s="122"/>
      <c r="AM279" s="122"/>
      <c r="AN279" s="219"/>
      <c r="AO279" s="353">
        <f t="shared" si="228"/>
        <v>2.8942366026289181</v>
      </c>
      <c r="AP279" s="138">
        <v>8.06</v>
      </c>
      <c r="AQ279" s="121">
        <v>22.9</v>
      </c>
      <c r="AR279" s="353">
        <f t="shared" si="240"/>
        <v>0.75834175935288173</v>
      </c>
      <c r="AS279" s="776">
        <v>8.9</v>
      </c>
      <c r="AT279" s="353">
        <f t="shared" si="241"/>
        <v>1.5166835187057635</v>
      </c>
      <c r="AU279" s="117">
        <v>26.4</v>
      </c>
      <c r="AV279" s="111">
        <v>7.63</v>
      </c>
      <c r="AW279" s="118">
        <v>2594</v>
      </c>
      <c r="AX279" s="118"/>
      <c r="AY279" s="340"/>
      <c r="AZ279" s="124">
        <v>0.16</v>
      </c>
      <c r="BA279" s="608">
        <f t="shared" si="257"/>
        <v>61.680801850424054</v>
      </c>
      <c r="BB279" s="360">
        <f t="shared" si="242"/>
        <v>0.56875631951466132</v>
      </c>
      <c r="BC279" s="1516"/>
      <c r="BD279" s="1529">
        <v>1851.25</v>
      </c>
      <c r="BE279" s="1530">
        <f t="shared" si="232"/>
        <v>199.53816986855409</v>
      </c>
      <c r="BF279" s="1538">
        <f t="shared" si="273"/>
        <v>8.6755726029806119</v>
      </c>
      <c r="BG279" s="1528">
        <v>3</v>
      </c>
      <c r="BH279" s="1168">
        <f t="shared" si="243"/>
        <v>0.94792719919110213</v>
      </c>
      <c r="BI279" s="353">
        <f t="shared" si="244"/>
        <v>0.64004044489383216</v>
      </c>
      <c r="BJ279" s="123">
        <v>7.8</v>
      </c>
      <c r="BK279" s="118">
        <v>3760</v>
      </c>
      <c r="BL279" s="117">
        <v>17.8</v>
      </c>
      <c r="BM279" s="348">
        <f t="shared" si="274"/>
        <v>53.400000000000006</v>
      </c>
      <c r="BN279" s="117">
        <v>10.1</v>
      </c>
      <c r="BO279" s="117">
        <v>0.2</v>
      </c>
      <c r="BP279" s="117">
        <v>6</v>
      </c>
      <c r="BQ279" s="1220">
        <v>0.17</v>
      </c>
      <c r="BR279" s="131"/>
      <c r="BS279" s="131"/>
      <c r="BT279" s="131">
        <v>11</v>
      </c>
      <c r="BU279" s="132">
        <v>16</v>
      </c>
      <c r="BV279" s="364">
        <f t="shared" si="269"/>
        <v>7.3259858442871586</v>
      </c>
      <c r="BW279" s="343">
        <f t="shared" si="246"/>
        <v>1.7199050431998233E-2</v>
      </c>
      <c r="BX279" s="340">
        <f t="shared" si="227"/>
        <v>1.7199050431998233E-2</v>
      </c>
      <c r="BY279" s="758">
        <f t="shared" si="267"/>
        <v>0.5608695652173914</v>
      </c>
      <c r="BZ279" s="1145">
        <f t="shared" si="258"/>
        <v>0.27642276422764234</v>
      </c>
      <c r="CA279" s="133">
        <v>5040</v>
      </c>
      <c r="CB279" s="191"/>
      <c r="CC279" s="193"/>
      <c r="CD279" s="353">
        <f t="shared" si="253"/>
        <v>0.5377148634984833</v>
      </c>
      <c r="CE279" s="108"/>
      <c r="CF279" s="364"/>
      <c r="CG279" s="134">
        <v>0</v>
      </c>
      <c r="CH279" s="346">
        <f t="shared" si="270"/>
        <v>0</v>
      </c>
      <c r="CI279" s="117">
        <v>0</v>
      </c>
      <c r="CJ279" s="348">
        <f t="shared" si="254"/>
        <v>0</v>
      </c>
      <c r="CK279" s="123">
        <v>7.85</v>
      </c>
      <c r="CL279" s="117">
        <v>18.399999999999999</v>
      </c>
      <c r="CM279" s="109">
        <v>6</v>
      </c>
      <c r="CN279" s="109">
        <v>1.2</v>
      </c>
      <c r="CO279" s="109">
        <v>16</v>
      </c>
      <c r="CP279" s="131">
        <f t="shared" si="275"/>
        <v>15.82400000000003</v>
      </c>
      <c r="CQ279" s="1145">
        <f t="shared" si="236"/>
        <v>-3.3707865168539186E-2</v>
      </c>
      <c r="CR279" s="1372">
        <f t="shared" si="271"/>
        <v>4945</v>
      </c>
      <c r="CS279" s="353">
        <f t="shared" si="255"/>
        <v>4.0962588473205255</v>
      </c>
      <c r="CT279" s="135">
        <v>24</v>
      </c>
      <c r="CU279" s="1353">
        <v>160.16999999999999</v>
      </c>
      <c r="CV279" s="340">
        <f t="shared" si="234"/>
        <v>0.3</v>
      </c>
      <c r="CW279" s="135">
        <v>170</v>
      </c>
      <c r="CX279" s="348">
        <f t="shared" si="235"/>
        <v>7.083333333333333</v>
      </c>
      <c r="CY279" s="334">
        <f t="shared" si="277"/>
        <v>85.386612740141558</v>
      </c>
      <c r="CZ279" s="123">
        <v>7.88</v>
      </c>
      <c r="DA279" s="117">
        <v>11.1</v>
      </c>
      <c r="DB279" s="340">
        <f t="shared" si="259"/>
        <v>0.39673913043478259</v>
      </c>
      <c r="DC279" s="109">
        <v>2</v>
      </c>
      <c r="DD279" s="610">
        <f t="shared" si="260"/>
        <v>3.6782378194254144</v>
      </c>
      <c r="DE279" s="353">
        <f t="shared" si="256"/>
        <v>6.0667340748230538</v>
      </c>
      <c r="DF279" s="842">
        <v>8.3699999999999992</v>
      </c>
      <c r="DG279" s="117">
        <v>8.6999999999999993</v>
      </c>
      <c r="DH279" s="838">
        <f t="shared" si="265"/>
        <v>26.099999999999998</v>
      </c>
      <c r="DI279" s="338">
        <f t="shared" si="266"/>
        <v>0.21621621621621623</v>
      </c>
      <c r="DJ279" s="1158">
        <f t="shared" si="261"/>
        <v>0.52717391304347827</v>
      </c>
      <c r="DK279" s="1342">
        <f t="shared" si="262"/>
        <v>2.9342478604859643</v>
      </c>
      <c r="DL279" s="1292">
        <f t="shared" si="272"/>
        <v>0.49919999999999998</v>
      </c>
      <c r="DM279" s="1355">
        <v>40</v>
      </c>
      <c r="DN279" s="1350">
        <f t="shared" si="278"/>
        <v>31.094681496461071</v>
      </c>
      <c r="DO279" s="117">
        <v>8.1</v>
      </c>
      <c r="DP279" s="1150">
        <f t="shared" si="250"/>
        <v>6.8965517241379282E-2</v>
      </c>
      <c r="DQ279" s="133"/>
      <c r="DR279" s="134"/>
      <c r="DS279" s="770"/>
      <c r="DT279" s="137">
        <v>5541</v>
      </c>
      <c r="DU279" s="343">
        <v>7.78</v>
      </c>
      <c r="DV279" s="123">
        <v>8.3699999999999992</v>
      </c>
      <c r="DW279" s="127">
        <v>3570</v>
      </c>
      <c r="DX279" s="117">
        <v>8.1</v>
      </c>
      <c r="DY279" s="135">
        <v>24</v>
      </c>
      <c r="DZ279" s="671">
        <v>27</v>
      </c>
      <c r="EA279" s="632">
        <v>0.3</v>
      </c>
      <c r="EB279" s="665">
        <v>1</v>
      </c>
      <c r="EC279" s="1483">
        <v>4.5999999999999996</v>
      </c>
      <c r="ED279" s="141">
        <v>10.6</v>
      </c>
      <c r="EE279" s="667">
        <v>11.1</v>
      </c>
      <c r="EF279" s="139">
        <v>0.15</v>
      </c>
      <c r="EG279" s="665">
        <v>0.1</v>
      </c>
      <c r="EH279" s="194">
        <v>3</v>
      </c>
      <c r="EI279" s="1118">
        <v>558.6</v>
      </c>
      <c r="EJ279" s="1118">
        <v>180</v>
      </c>
      <c r="EK279" s="142">
        <v>2</v>
      </c>
      <c r="EL279" s="353">
        <f t="shared" si="251"/>
        <v>8.3079587462082909</v>
      </c>
      <c r="EM279" s="354">
        <f t="shared" si="263"/>
        <v>0.67073170731707321</v>
      </c>
      <c r="EN279" s="354">
        <f t="shared" si="247"/>
        <v>0.80952380952380953</v>
      </c>
      <c r="EO279" s="355">
        <f t="shared" si="237"/>
        <v>0.967741935483871</v>
      </c>
      <c r="EP279" s="339">
        <f t="shared" si="264"/>
        <v>0.53913043478260869</v>
      </c>
      <c r="EQ279" s="959"/>
    </row>
    <row r="280" spans="1:147" s="221" customFormat="1" ht="15" customHeight="1" x14ac:dyDescent="0.15">
      <c r="A280" s="105">
        <v>44104</v>
      </c>
      <c r="B280" s="335">
        <f>企业!B587</f>
        <v>4460</v>
      </c>
      <c r="C280" s="868">
        <v>7.77</v>
      </c>
      <c r="D280" s="652">
        <v>92</v>
      </c>
      <c r="E280" s="353">
        <v>6.1</v>
      </c>
      <c r="F280" s="928"/>
      <c r="G280" s="653"/>
      <c r="H280" s="192"/>
      <c r="I280" s="111"/>
      <c r="J280" s="144"/>
      <c r="K280" s="625"/>
      <c r="L280" s="328"/>
      <c r="M280" s="831"/>
      <c r="N280" s="826"/>
      <c r="O280" s="191"/>
      <c r="P280" s="392"/>
      <c r="Q280" s="191"/>
      <c r="R280" s="683">
        <v>3.44</v>
      </c>
      <c r="S280" s="339">
        <f t="shared" si="245"/>
        <v>0.52923076923076917</v>
      </c>
      <c r="T280" s="335">
        <v>4460</v>
      </c>
      <c r="U280" s="111">
        <v>8.1</v>
      </c>
      <c r="V280" s="112">
        <v>4120</v>
      </c>
      <c r="W280" s="115">
        <v>23.3</v>
      </c>
      <c r="X280" s="109">
        <v>122</v>
      </c>
      <c r="Y280" s="809">
        <v>8.3000000000000007</v>
      </c>
      <c r="Z280" s="1238"/>
      <c r="AA280" s="116">
        <v>20.9</v>
      </c>
      <c r="AB280" s="117">
        <v>0.4</v>
      </c>
      <c r="AC280" s="109">
        <v>21</v>
      </c>
      <c r="AD280" s="118"/>
      <c r="AE280" s="191">
        <v>64</v>
      </c>
      <c r="AF280" s="801">
        <v>3.63</v>
      </c>
      <c r="AG280" s="344">
        <f t="shared" si="252"/>
        <v>0.55846153846153845</v>
      </c>
      <c r="AH280" s="344">
        <f t="shared" si="268"/>
        <v>0.29733333333333334</v>
      </c>
      <c r="AI280" s="741">
        <f t="shared" si="239"/>
        <v>7.2549333333333341E-2</v>
      </c>
      <c r="AJ280" s="1140"/>
      <c r="AK280" s="138"/>
      <c r="AL280" s="122"/>
      <c r="AM280" s="122"/>
      <c r="AN280" s="219"/>
      <c r="AO280" s="353">
        <f t="shared" si="228"/>
        <v>3.2089686098654711</v>
      </c>
      <c r="AP280" s="138">
        <v>8.0399999999999991</v>
      </c>
      <c r="AQ280" s="121"/>
      <c r="AR280" s="353">
        <f t="shared" si="240"/>
        <v>0.84080717488789236</v>
      </c>
      <c r="AS280" s="776"/>
      <c r="AT280" s="353">
        <f t="shared" si="241"/>
        <v>1.6816143497757847</v>
      </c>
      <c r="AU280" s="117">
        <v>26.4</v>
      </c>
      <c r="AV280" s="111">
        <v>7.7</v>
      </c>
      <c r="AW280" s="118"/>
      <c r="AX280" s="118"/>
      <c r="AY280" s="340"/>
      <c r="AZ280" s="124">
        <v>0.19</v>
      </c>
      <c r="BA280" s="608"/>
      <c r="BB280" s="360">
        <f t="shared" si="242"/>
        <v>0.63060538116591924</v>
      </c>
      <c r="BC280" s="1516"/>
      <c r="BD280" s="1529">
        <v>1572.5</v>
      </c>
      <c r="BE280" s="1530">
        <f t="shared" si="232"/>
        <v>187.9243273542601</v>
      </c>
      <c r="BF280" s="1538">
        <f t="shared" si="273"/>
        <v>8.9915946102516795</v>
      </c>
      <c r="BG280" s="1528"/>
      <c r="BH280" s="1168">
        <f t="shared" si="243"/>
        <v>1.0510089686098654</v>
      </c>
      <c r="BI280" s="353">
        <f t="shared" si="244"/>
        <v>0.70964125560538116</v>
      </c>
      <c r="BJ280" s="123">
        <v>7.82</v>
      </c>
      <c r="BK280" s="118">
        <v>3700</v>
      </c>
      <c r="BL280" s="117">
        <v>19.399999999999999</v>
      </c>
      <c r="BM280" s="348">
        <f t="shared" si="274"/>
        <v>58.199999999999996</v>
      </c>
      <c r="BN280" s="117">
        <v>9.9</v>
      </c>
      <c r="BO280" s="117"/>
      <c r="BP280" s="117"/>
      <c r="BQ280" s="1220"/>
      <c r="BR280" s="131"/>
      <c r="BS280" s="131"/>
      <c r="BT280" s="131">
        <v>10</v>
      </c>
      <c r="BU280" s="132"/>
      <c r="BV280" s="364">
        <f t="shared" si="269"/>
        <v>8.1226457399103147</v>
      </c>
      <c r="BW280" s="343">
        <f t="shared" si="246"/>
        <v>1.5019736660501834E-2</v>
      </c>
      <c r="BX280" s="340">
        <f t="shared" ref="BX280:BX343" si="279">BW280/1</f>
        <v>1.5019736660501834E-2</v>
      </c>
      <c r="BY280" s="758">
        <f t="shared" si="267"/>
        <v>0.52631578947368418</v>
      </c>
      <c r="BZ280" s="1145">
        <f t="shared" si="258"/>
        <v>0.16738197424892709</v>
      </c>
      <c r="CA280" s="133">
        <v>5040</v>
      </c>
      <c r="CB280" s="191"/>
      <c r="CC280" s="193"/>
      <c r="CD280" s="353">
        <f t="shared" si="253"/>
        <v>0.59618834080717487</v>
      </c>
      <c r="CE280" s="108"/>
      <c r="CF280" s="364"/>
      <c r="CG280" s="134">
        <v>0</v>
      </c>
      <c r="CH280" s="346">
        <f t="shared" si="270"/>
        <v>0</v>
      </c>
      <c r="CI280" s="117">
        <v>0</v>
      </c>
      <c r="CJ280" s="348">
        <f t="shared" si="254"/>
        <v>0</v>
      </c>
      <c r="CK280" s="123">
        <v>7.9</v>
      </c>
      <c r="CL280" s="117">
        <v>18.100000000000001</v>
      </c>
      <c r="CM280" s="109">
        <v>6</v>
      </c>
      <c r="CN280" s="109"/>
      <c r="CO280" s="109"/>
      <c r="CP280" s="131">
        <f t="shared" si="275"/>
        <v>35.233999999999966</v>
      </c>
      <c r="CQ280" s="1145">
        <f t="shared" si="236"/>
        <v>6.7010309278350388E-2</v>
      </c>
      <c r="CR280" s="1372">
        <f t="shared" si="271"/>
        <v>4460</v>
      </c>
      <c r="CS280" s="353">
        <f t="shared" si="255"/>
        <v>4.5417040358744396</v>
      </c>
      <c r="CT280" s="135">
        <v>24</v>
      </c>
      <c r="CU280" s="1353">
        <v>161.22</v>
      </c>
      <c r="CV280" s="340">
        <f t="shared" si="234"/>
        <v>0.3</v>
      </c>
      <c r="CW280" s="135">
        <v>170</v>
      </c>
      <c r="CX280" s="348">
        <f t="shared" si="235"/>
        <v>7.083333333333333</v>
      </c>
      <c r="CY280" s="334">
        <f t="shared" si="277"/>
        <v>94.445919282511213</v>
      </c>
      <c r="CZ280" s="123">
        <v>7.92</v>
      </c>
      <c r="DA280" s="117">
        <v>13.3</v>
      </c>
      <c r="DB280" s="340">
        <f t="shared" si="259"/>
        <v>0.2651933701657459</v>
      </c>
      <c r="DC280" s="109"/>
      <c r="DD280" s="610">
        <f t="shared" si="260"/>
        <v>6.1874947119045594</v>
      </c>
      <c r="DE280" s="353">
        <f t="shared" si="256"/>
        <v>6.7264573991031389</v>
      </c>
      <c r="DF280" s="842">
        <v>8.2799999999999994</v>
      </c>
      <c r="DG280" s="117">
        <v>11.3</v>
      </c>
      <c r="DH280" s="838">
        <f t="shared" si="265"/>
        <v>33.900000000000006</v>
      </c>
      <c r="DI280" s="338">
        <f t="shared" si="266"/>
        <v>0.15037593984962405</v>
      </c>
      <c r="DJ280" s="1158">
        <f t="shared" si="261"/>
        <v>0.37569060773480667</v>
      </c>
      <c r="DK280" s="1342">
        <f t="shared" si="262"/>
        <v>4.6297019256132943</v>
      </c>
      <c r="DL280" s="1292">
        <f t="shared" si="272"/>
        <v>0.49919999999999998</v>
      </c>
      <c r="DM280" s="1355">
        <v>40</v>
      </c>
      <c r="DN280" s="1350">
        <f t="shared" si="278"/>
        <v>34.70206278026906</v>
      </c>
      <c r="DO280" s="117">
        <v>8.6</v>
      </c>
      <c r="DP280" s="1150">
        <f t="shared" si="250"/>
        <v>0.2389380530973452</v>
      </c>
      <c r="DQ280" s="133"/>
      <c r="DR280" s="134"/>
      <c r="DS280" s="770"/>
      <c r="DT280" s="137">
        <v>5681</v>
      </c>
      <c r="DU280" s="343">
        <v>7.79</v>
      </c>
      <c r="DV280" s="123">
        <v>8.3800000000000008</v>
      </c>
      <c r="DW280" s="127">
        <v>3460</v>
      </c>
      <c r="DX280" s="117">
        <v>8.6</v>
      </c>
      <c r="DY280" s="135">
        <v>19</v>
      </c>
      <c r="DZ280" s="671">
        <v>26</v>
      </c>
      <c r="EA280" s="632">
        <v>0.4</v>
      </c>
      <c r="EB280" s="665">
        <v>0.47</v>
      </c>
      <c r="EC280" s="1483"/>
      <c r="ED280" s="141">
        <v>9.8000000000000007</v>
      </c>
      <c r="EE280" s="667">
        <v>10.6</v>
      </c>
      <c r="EF280" s="139">
        <v>0.14000000000000001</v>
      </c>
      <c r="EG280" s="665">
        <v>0.11</v>
      </c>
      <c r="EH280" s="194">
        <v>2</v>
      </c>
      <c r="EI280" s="1118"/>
      <c r="EJ280" s="1118"/>
      <c r="EK280" s="142">
        <v>2</v>
      </c>
      <c r="EL280" s="353">
        <f t="shared" si="251"/>
        <v>9.2091408071748884</v>
      </c>
      <c r="EM280" s="354">
        <f t="shared" si="263"/>
        <v>0.63090128755364816</v>
      </c>
      <c r="EN280" s="354">
        <f t="shared" si="247"/>
        <v>0.84426229508196715</v>
      </c>
      <c r="EO280" s="355">
        <f t="shared" si="237"/>
        <v>0.95180722891566261</v>
      </c>
      <c r="EP280" s="339">
        <f t="shared" si="264"/>
        <v>0.53110047846889952</v>
      </c>
      <c r="EQ280" s="959"/>
    </row>
    <row r="281" spans="1:147" s="221" customFormat="1" ht="15" customHeight="1" x14ac:dyDescent="0.15">
      <c r="A281" s="105">
        <v>44105</v>
      </c>
      <c r="B281" s="335">
        <f>企业!B588</f>
        <v>4918</v>
      </c>
      <c r="C281" s="868">
        <v>7.91</v>
      </c>
      <c r="D281" s="652">
        <v>85</v>
      </c>
      <c r="E281" s="353">
        <v>27.5</v>
      </c>
      <c r="F281" s="928"/>
      <c r="G281" s="653"/>
      <c r="H281" s="192"/>
      <c r="I281" s="111"/>
      <c r="J281" s="144"/>
      <c r="K281" s="625"/>
      <c r="L281" s="328"/>
      <c r="M281" s="831"/>
      <c r="N281" s="826"/>
      <c r="O281" s="191"/>
      <c r="P281" s="392"/>
      <c r="Q281" s="191"/>
      <c r="R281" s="683">
        <v>3.45</v>
      </c>
      <c r="S281" s="339">
        <f t="shared" si="245"/>
        <v>0.53076923076923077</v>
      </c>
      <c r="T281" s="335">
        <v>4918</v>
      </c>
      <c r="U281" s="111">
        <v>8.06</v>
      </c>
      <c r="V281" s="112">
        <v>4150</v>
      </c>
      <c r="W281" s="115">
        <v>25.7</v>
      </c>
      <c r="X281" s="109">
        <v>122</v>
      </c>
      <c r="Y281" s="809">
        <v>10.3</v>
      </c>
      <c r="Z281" s="1238"/>
      <c r="AA281" s="116">
        <v>24</v>
      </c>
      <c r="AB281" s="117">
        <v>0.4</v>
      </c>
      <c r="AC281" s="109">
        <v>28</v>
      </c>
      <c r="AD281" s="118"/>
      <c r="AE281" s="191">
        <v>64</v>
      </c>
      <c r="AF281" s="801">
        <v>3.78</v>
      </c>
      <c r="AG281" s="344">
        <f t="shared" si="252"/>
        <v>0.58153846153846156</v>
      </c>
      <c r="AH281" s="344">
        <f t="shared" si="268"/>
        <v>0.32786666666666664</v>
      </c>
      <c r="AI281" s="741">
        <f t="shared" si="239"/>
        <v>7.9999466666666658E-2</v>
      </c>
      <c r="AJ281" s="1140"/>
      <c r="AK281" s="138"/>
      <c r="AL281" s="122"/>
      <c r="AM281" s="122"/>
      <c r="AN281" s="219"/>
      <c r="AO281" s="353">
        <f t="shared" si="228"/>
        <v>2.9101260675071168</v>
      </c>
      <c r="AP281" s="138">
        <v>7.97</v>
      </c>
      <c r="AQ281" s="121"/>
      <c r="AR281" s="353">
        <f t="shared" si="240"/>
        <v>0.76250508336722245</v>
      </c>
      <c r="AS281" s="776"/>
      <c r="AT281" s="353">
        <f t="shared" si="241"/>
        <v>1.5250101667344449</v>
      </c>
      <c r="AU281" s="117">
        <v>26.1</v>
      </c>
      <c r="AV281" s="111">
        <v>7.63</v>
      </c>
      <c r="AW281" s="118"/>
      <c r="AX281" s="118"/>
      <c r="AY281" s="340"/>
      <c r="AZ281" s="124">
        <v>0.19</v>
      </c>
      <c r="BA281" s="608"/>
      <c r="BB281" s="360">
        <f t="shared" si="242"/>
        <v>0.57187881252541684</v>
      </c>
      <c r="BC281" s="1516"/>
      <c r="BD281" s="1529">
        <v>1669</v>
      </c>
      <c r="BE281" s="1530">
        <f t="shared" si="232"/>
        <v>180.88186254575029</v>
      </c>
      <c r="BF281" s="1538">
        <f t="shared" si="273"/>
        <v>7.5367442727395959</v>
      </c>
      <c r="BG281" s="1528"/>
      <c r="BH281" s="1168">
        <f t="shared" si="243"/>
        <v>0.95313135420902806</v>
      </c>
      <c r="BI281" s="353">
        <f t="shared" si="244"/>
        <v>0.64355429036193579</v>
      </c>
      <c r="BJ281" s="123">
        <v>7.77</v>
      </c>
      <c r="BK281" s="118">
        <v>3720</v>
      </c>
      <c r="BL281" s="117">
        <v>18.2</v>
      </c>
      <c r="BM281" s="348">
        <f t="shared" si="274"/>
        <v>54.599999999999994</v>
      </c>
      <c r="BN281" s="117">
        <v>10.8</v>
      </c>
      <c r="BO281" s="117"/>
      <c r="BP281" s="117"/>
      <c r="BQ281" s="1220"/>
      <c r="BR281" s="131"/>
      <c r="BS281" s="131"/>
      <c r="BT281" s="131">
        <v>10</v>
      </c>
      <c r="BU281" s="132"/>
      <c r="BV281" s="364">
        <f t="shared" si="269"/>
        <v>7.3662057747051648</v>
      </c>
      <c r="BW281" s="343">
        <f t="shared" si="246"/>
        <v>1.6562122174069063E-2</v>
      </c>
      <c r="BX281" s="340">
        <f t="shared" si="279"/>
        <v>1.6562122174069063E-2</v>
      </c>
      <c r="BY281" s="758">
        <f t="shared" si="267"/>
        <v>0.55000000000000004</v>
      </c>
      <c r="BZ281" s="1145">
        <f t="shared" si="258"/>
        <v>0.29182879377431903</v>
      </c>
      <c r="CA281" s="133">
        <v>5040</v>
      </c>
      <c r="CB281" s="191"/>
      <c r="CC281" s="193"/>
      <c r="CD281" s="353">
        <f t="shared" si="253"/>
        <v>0.54066693777958519</v>
      </c>
      <c r="CE281" s="108"/>
      <c r="CF281" s="364"/>
      <c r="CG281" s="134">
        <v>0</v>
      </c>
      <c r="CH281" s="346">
        <f t="shared" si="270"/>
        <v>0</v>
      </c>
      <c r="CI281" s="117">
        <v>0</v>
      </c>
      <c r="CJ281" s="348">
        <f t="shared" si="254"/>
        <v>0</v>
      </c>
      <c r="CK281" s="123">
        <v>7.72</v>
      </c>
      <c r="CL281" s="117">
        <v>17.399999999999999</v>
      </c>
      <c r="CM281" s="109">
        <v>9</v>
      </c>
      <c r="CN281" s="109"/>
      <c r="CO281" s="109"/>
      <c r="CP281" s="131">
        <f t="shared" si="275"/>
        <v>16.72120000000001</v>
      </c>
      <c r="CQ281" s="1145">
        <f t="shared" si="236"/>
        <v>4.3956043956044022E-2</v>
      </c>
      <c r="CR281" s="1372">
        <f t="shared" si="271"/>
        <v>4918</v>
      </c>
      <c r="CS281" s="353">
        <f t="shared" si="255"/>
        <v>4.1187474583163883</v>
      </c>
      <c r="CT281" s="135">
        <v>24</v>
      </c>
      <c r="CU281" s="1353">
        <v>158.66999999999999</v>
      </c>
      <c r="CV281" s="340">
        <f t="shared" si="234"/>
        <v>0.3</v>
      </c>
      <c r="CW281" s="135">
        <v>170</v>
      </c>
      <c r="CX281" s="348">
        <f t="shared" si="235"/>
        <v>7.083333333333333</v>
      </c>
      <c r="CY281" s="334">
        <f t="shared" si="277"/>
        <v>86.148190321268814</v>
      </c>
      <c r="CZ281" s="123">
        <v>7.88</v>
      </c>
      <c r="DA281" s="117">
        <v>13.2</v>
      </c>
      <c r="DB281" s="340">
        <f t="shared" si="259"/>
        <v>0.24137931034482757</v>
      </c>
      <c r="DC281" s="109"/>
      <c r="DD281" s="610">
        <f t="shared" si="260"/>
        <v>6.45014902075987</v>
      </c>
      <c r="DE281" s="353">
        <f t="shared" si="256"/>
        <v>6.1000406669377796</v>
      </c>
      <c r="DF281" s="842">
        <v>8.2799999999999994</v>
      </c>
      <c r="DG281" s="117">
        <v>9.9</v>
      </c>
      <c r="DH281" s="838">
        <f t="shared" si="265"/>
        <v>29.700000000000003</v>
      </c>
      <c r="DI281" s="338">
        <f t="shared" si="266"/>
        <v>0.24999999999999989</v>
      </c>
      <c r="DJ281" s="1158">
        <f t="shared" si="261"/>
        <v>0.43103448275862066</v>
      </c>
      <c r="DK281" s="1342">
        <f t="shared" si="262"/>
        <v>3.8288084587230595</v>
      </c>
      <c r="DL281" s="1292">
        <f t="shared" si="272"/>
        <v>0.49919999999999998</v>
      </c>
      <c r="DM281" s="1355">
        <v>40</v>
      </c>
      <c r="DN281" s="1350">
        <f t="shared" si="278"/>
        <v>30.972590483936557</v>
      </c>
      <c r="DO281" s="117">
        <v>8.9</v>
      </c>
      <c r="DP281" s="1150">
        <f t="shared" si="250"/>
        <v>0.10101010101010101</v>
      </c>
      <c r="DQ281" s="133"/>
      <c r="DR281" s="134"/>
      <c r="DS281" s="770"/>
      <c r="DT281" s="137">
        <v>5155</v>
      </c>
      <c r="DU281" s="343">
        <v>7.8</v>
      </c>
      <c r="DV281" s="123">
        <v>8.32</v>
      </c>
      <c r="DW281" s="127">
        <v>3480</v>
      </c>
      <c r="DX281" s="117">
        <v>8.9</v>
      </c>
      <c r="DY281" s="135">
        <v>25</v>
      </c>
      <c r="DZ281" s="671">
        <v>29</v>
      </c>
      <c r="EA281" s="632">
        <v>0.5</v>
      </c>
      <c r="EB281" s="665">
        <v>0.9</v>
      </c>
      <c r="EC281" s="1483"/>
      <c r="ED281" s="141">
        <v>9.1</v>
      </c>
      <c r="EE281" s="667">
        <v>10.199999999999999</v>
      </c>
      <c r="EF281" s="139">
        <v>0.2</v>
      </c>
      <c r="EG281" s="665">
        <v>0.12</v>
      </c>
      <c r="EH281" s="194">
        <v>1</v>
      </c>
      <c r="EI281" s="1118"/>
      <c r="EJ281" s="1118"/>
      <c r="EK281" s="142">
        <v>2</v>
      </c>
      <c r="EL281" s="353">
        <f t="shared" si="251"/>
        <v>8.3534555510370065</v>
      </c>
      <c r="EM281" s="354">
        <f t="shared" si="263"/>
        <v>0.65369649805447461</v>
      </c>
      <c r="EN281" s="354">
        <f t="shared" si="247"/>
        <v>0.79508196721311475</v>
      </c>
      <c r="EO281" s="355">
        <f t="shared" si="237"/>
        <v>0.95145631067961167</v>
      </c>
      <c r="EP281" s="339">
        <f t="shared" si="264"/>
        <v>0.62083333333333335</v>
      </c>
      <c r="EQ281" s="959"/>
    </row>
    <row r="282" spans="1:147" s="221" customFormat="1" ht="15" customHeight="1" x14ac:dyDescent="0.15">
      <c r="A282" s="105">
        <v>44106</v>
      </c>
      <c r="B282" s="335">
        <f>企业!B589</f>
        <v>5354</v>
      </c>
      <c r="C282" s="868">
        <v>8.06</v>
      </c>
      <c r="D282" s="652">
        <v>89</v>
      </c>
      <c r="E282" s="353">
        <v>26.6</v>
      </c>
      <c r="F282" s="928"/>
      <c r="G282" s="653"/>
      <c r="H282" s="192"/>
      <c r="I282" s="111"/>
      <c r="J282" s="144"/>
      <c r="K282" s="625"/>
      <c r="L282" s="328"/>
      <c r="M282" s="831"/>
      <c r="N282" s="826"/>
      <c r="O282" s="191"/>
      <c r="P282" s="392"/>
      <c r="Q282" s="191"/>
      <c r="R282" s="683">
        <v>3.45</v>
      </c>
      <c r="S282" s="339">
        <f t="shared" si="245"/>
        <v>0.53076923076923077</v>
      </c>
      <c r="T282" s="335">
        <v>5354</v>
      </c>
      <c r="U282" s="111">
        <v>8.24</v>
      </c>
      <c r="V282" s="112">
        <v>4190</v>
      </c>
      <c r="W282" s="115">
        <v>23.8</v>
      </c>
      <c r="X282" s="109">
        <v>98</v>
      </c>
      <c r="Y282" s="809">
        <v>9.1</v>
      </c>
      <c r="Z282" s="1238">
        <v>7.4</v>
      </c>
      <c r="AA282" s="116">
        <v>21.6</v>
      </c>
      <c r="AB282" s="117">
        <v>0.4</v>
      </c>
      <c r="AC282" s="109">
        <v>27</v>
      </c>
      <c r="AD282" s="118"/>
      <c r="AE282" s="191">
        <v>64</v>
      </c>
      <c r="AF282" s="801">
        <v>3.94</v>
      </c>
      <c r="AG282" s="344">
        <f t="shared" si="252"/>
        <v>0.60615384615384615</v>
      </c>
      <c r="AH282" s="344">
        <f t="shared" si="268"/>
        <v>0.35693333333333332</v>
      </c>
      <c r="AI282" s="741">
        <f t="shared" si="239"/>
        <v>6.9958933333333334E-2</v>
      </c>
      <c r="AJ282" s="1140"/>
      <c r="AK282" s="138"/>
      <c r="AL282" s="122"/>
      <c r="AM282" s="122"/>
      <c r="AN282" s="219"/>
      <c r="AO282" s="353">
        <f t="shared" si="228"/>
        <v>2.6731415763914832</v>
      </c>
      <c r="AP282" s="138">
        <v>8.1</v>
      </c>
      <c r="AQ282" s="121">
        <v>20.8</v>
      </c>
      <c r="AR282" s="353">
        <f t="shared" si="240"/>
        <v>0.70041090773253645</v>
      </c>
      <c r="AS282" s="776">
        <v>9.4</v>
      </c>
      <c r="AT282" s="353">
        <f t="shared" si="241"/>
        <v>1.4008218154650729</v>
      </c>
      <c r="AU282" s="117">
        <v>26.2</v>
      </c>
      <c r="AV282" s="111">
        <v>7.68</v>
      </c>
      <c r="AW282" s="118"/>
      <c r="AX282" s="118"/>
      <c r="AY282" s="340"/>
      <c r="AZ282" s="124">
        <v>0.19</v>
      </c>
      <c r="BA282" s="608"/>
      <c r="BB282" s="360">
        <f t="shared" si="242"/>
        <v>0.52530818079940234</v>
      </c>
      <c r="BC282" s="1516"/>
      <c r="BD282" s="1529">
        <v>1914</v>
      </c>
      <c r="BE282" s="1530">
        <f t="shared" si="232"/>
        <v>190.54202465446394</v>
      </c>
      <c r="BF282" s="1538">
        <f t="shared" si="273"/>
        <v>8.8213900302992556</v>
      </c>
      <c r="BG282" s="1528">
        <v>5</v>
      </c>
      <c r="BH282" s="1168">
        <f t="shared" si="243"/>
        <v>0.87551363466567056</v>
      </c>
      <c r="BI282" s="353">
        <f t="shared" si="244"/>
        <v>0.59114680612626069</v>
      </c>
      <c r="BJ282" s="123">
        <v>7.88</v>
      </c>
      <c r="BK282" s="118">
        <v>3830</v>
      </c>
      <c r="BL282" s="117">
        <v>18.5</v>
      </c>
      <c r="BM282" s="348">
        <f t="shared" si="274"/>
        <v>55.5</v>
      </c>
      <c r="BN282" s="117">
        <v>9.6</v>
      </c>
      <c r="BO282" s="117">
        <v>0.6</v>
      </c>
      <c r="BP282" s="117">
        <v>5.9</v>
      </c>
      <c r="BQ282" s="1220"/>
      <c r="BR282" s="131"/>
      <c r="BS282" s="131"/>
      <c r="BT282" s="131">
        <v>9</v>
      </c>
      <c r="BU282" s="132">
        <v>16</v>
      </c>
      <c r="BV282" s="364">
        <f t="shared" si="269"/>
        <v>6.7663429211804269</v>
      </c>
      <c r="BW282" s="343">
        <f t="shared" si="246"/>
        <v>1.4483451569271536E-2</v>
      </c>
      <c r="BX282" s="340">
        <f t="shared" si="279"/>
        <v>1.4483451569271536E-2</v>
      </c>
      <c r="BY282" s="758">
        <f t="shared" si="267"/>
        <v>0.55555555555555558</v>
      </c>
      <c r="BZ282" s="1145">
        <f t="shared" si="258"/>
        <v>0.22268907563025209</v>
      </c>
      <c r="CA282" s="133">
        <v>5040</v>
      </c>
      <c r="CB282" s="191"/>
      <c r="CC282" s="193"/>
      <c r="CD282" s="353">
        <f t="shared" si="253"/>
        <v>0.49663802764288384</v>
      </c>
      <c r="CE282" s="108"/>
      <c r="CF282" s="364"/>
      <c r="CG282" s="134">
        <v>0</v>
      </c>
      <c r="CH282" s="346">
        <f t="shared" si="270"/>
        <v>0</v>
      </c>
      <c r="CI282" s="117">
        <v>0</v>
      </c>
      <c r="CJ282" s="348">
        <f t="shared" si="254"/>
        <v>0</v>
      </c>
      <c r="CK282" s="123">
        <v>7.81</v>
      </c>
      <c r="CL282" s="117">
        <v>17.8</v>
      </c>
      <c r="CM282" s="109">
        <v>8</v>
      </c>
      <c r="CN282" s="109">
        <v>2</v>
      </c>
      <c r="CO282" s="109">
        <v>8</v>
      </c>
      <c r="CP282" s="131">
        <f t="shared" si="275"/>
        <v>16.597399999999986</v>
      </c>
      <c r="CQ282" s="1145">
        <f t="shared" si="236"/>
        <v>3.7837837837837784E-2</v>
      </c>
      <c r="CR282" s="1372">
        <f t="shared" si="271"/>
        <v>5354</v>
      </c>
      <c r="CS282" s="353">
        <f t="shared" si="255"/>
        <v>3.7833395592080685</v>
      </c>
      <c r="CT282" s="135">
        <v>24</v>
      </c>
      <c r="CU282" s="1353">
        <v>153.94999999999999</v>
      </c>
      <c r="CV282" s="340">
        <f t="shared" si="234"/>
        <v>0.3</v>
      </c>
      <c r="CW282" s="135">
        <v>170</v>
      </c>
      <c r="CX282" s="348">
        <f t="shared" si="235"/>
        <v>7.083333333333333</v>
      </c>
      <c r="CY282" s="334">
        <f t="shared" si="277"/>
        <v>79.979081060889058</v>
      </c>
      <c r="CZ282" s="123">
        <v>8.31</v>
      </c>
      <c r="DA282" s="117">
        <v>12.4</v>
      </c>
      <c r="DB282" s="340">
        <f t="shared" si="259"/>
        <v>0.30337078651685395</v>
      </c>
      <c r="DC282" s="109">
        <v>2</v>
      </c>
      <c r="DD282" s="610">
        <f t="shared" si="260"/>
        <v>4.6575285966043003</v>
      </c>
      <c r="DE282" s="353">
        <f t="shared" si="256"/>
        <v>5.6032872618602916</v>
      </c>
      <c r="DF282" s="842">
        <v>8.2899999999999991</v>
      </c>
      <c r="DG282" s="117">
        <v>8.6999999999999993</v>
      </c>
      <c r="DH282" s="838">
        <f t="shared" si="265"/>
        <v>26.099999999999998</v>
      </c>
      <c r="DI282" s="338">
        <f t="shared" si="266"/>
        <v>0.29838709677419362</v>
      </c>
      <c r="DJ282" s="1158">
        <f t="shared" si="261"/>
        <v>0.5112359550561798</v>
      </c>
      <c r="DK282" s="1342">
        <f t="shared" si="262"/>
        <v>2.9296366688970346</v>
      </c>
      <c r="DL282" s="1292">
        <f t="shared" si="272"/>
        <v>0.49919999999999998</v>
      </c>
      <c r="DM282" s="1355">
        <v>40</v>
      </c>
      <c r="DN282" s="1350">
        <f t="shared" si="278"/>
        <v>27.60403436682854</v>
      </c>
      <c r="DO282" s="117">
        <v>8.3000000000000007</v>
      </c>
      <c r="DP282" s="1150">
        <f t="shared" si="250"/>
        <v>4.5977011494252713E-2</v>
      </c>
      <c r="DQ282" s="133"/>
      <c r="DR282" s="134"/>
      <c r="DS282" s="770"/>
      <c r="DT282" s="137">
        <v>4833</v>
      </c>
      <c r="DU282" s="343">
        <v>7.78</v>
      </c>
      <c r="DV282" s="123">
        <v>8.2899999999999991</v>
      </c>
      <c r="DW282" s="127">
        <v>3490</v>
      </c>
      <c r="DX282" s="117">
        <v>8.3000000000000007</v>
      </c>
      <c r="DY282" s="135">
        <v>22</v>
      </c>
      <c r="DZ282" s="671">
        <v>27</v>
      </c>
      <c r="EA282" s="632">
        <v>0.3</v>
      </c>
      <c r="EB282" s="665">
        <v>0.12</v>
      </c>
      <c r="EC282" s="1483">
        <v>4.8</v>
      </c>
      <c r="ED282" s="141">
        <v>10.1</v>
      </c>
      <c r="EE282" s="667">
        <v>10.4</v>
      </c>
      <c r="EF282" s="139">
        <v>0.18</v>
      </c>
      <c r="EG282" s="665">
        <v>0.1</v>
      </c>
      <c r="EH282" s="194">
        <v>3</v>
      </c>
      <c r="EI282" s="1118"/>
      <c r="EJ282" s="1118"/>
      <c r="EK282" s="142">
        <v>2</v>
      </c>
      <c r="EL282" s="353">
        <f t="shared" si="251"/>
        <v>7.6748903997011588</v>
      </c>
      <c r="EM282" s="354">
        <f t="shared" si="263"/>
        <v>0.65126050420168058</v>
      </c>
      <c r="EN282" s="354">
        <f t="shared" si="247"/>
        <v>0.77551020408163263</v>
      </c>
      <c r="EO282" s="355">
        <f t="shared" si="237"/>
        <v>0.96703296703296704</v>
      </c>
      <c r="EP282" s="339">
        <f t="shared" si="264"/>
        <v>0.53240740740740744</v>
      </c>
      <c r="EQ282" s="959"/>
    </row>
    <row r="283" spans="1:147" s="221" customFormat="1" ht="15" customHeight="1" x14ac:dyDescent="0.15">
      <c r="A283" s="105">
        <v>44107</v>
      </c>
      <c r="B283" s="335">
        <f>企业!B590</f>
        <v>5211</v>
      </c>
      <c r="C283" s="868">
        <v>8.0399999999999991</v>
      </c>
      <c r="D283" s="652">
        <v>82</v>
      </c>
      <c r="E283" s="353">
        <v>27</v>
      </c>
      <c r="F283" s="928"/>
      <c r="G283" s="653"/>
      <c r="H283" s="192"/>
      <c r="I283" s="111"/>
      <c r="J283" s="144"/>
      <c r="K283" s="625"/>
      <c r="L283" s="328"/>
      <c r="M283" s="831"/>
      <c r="N283" s="826"/>
      <c r="O283" s="191"/>
      <c r="P283" s="392"/>
      <c r="Q283" s="191"/>
      <c r="R283" s="683">
        <v>3.44</v>
      </c>
      <c r="S283" s="339">
        <f t="shared" si="245"/>
        <v>0.52923076923076917</v>
      </c>
      <c r="T283" s="335">
        <v>5211</v>
      </c>
      <c r="U283" s="111">
        <v>8.2200000000000006</v>
      </c>
      <c r="V283" s="112">
        <v>4420</v>
      </c>
      <c r="W283" s="115">
        <v>27</v>
      </c>
      <c r="X283" s="109">
        <v>114</v>
      </c>
      <c r="Y283" s="809">
        <v>7</v>
      </c>
      <c r="Z283" s="1238"/>
      <c r="AA283" s="116">
        <v>19.899999999999999</v>
      </c>
      <c r="AB283" s="117">
        <v>0.39</v>
      </c>
      <c r="AC283" s="109">
        <v>21</v>
      </c>
      <c r="AD283" s="118"/>
      <c r="AE283" s="191">
        <v>64</v>
      </c>
      <c r="AF283" s="801">
        <v>3.87</v>
      </c>
      <c r="AG283" s="344">
        <f t="shared" si="252"/>
        <v>0.5953846153846154</v>
      </c>
      <c r="AH283" s="344">
        <f t="shared" si="268"/>
        <v>0.34739999999999999</v>
      </c>
      <c r="AI283" s="741">
        <f t="shared" si="239"/>
        <v>7.9207199999999992E-2</v>
      </c>
      <c r="AJ283" s="1140"/>
      <c r="AK283" s="138"/>
      <c r="AL283" s="122"/>
      <c r="AM283" s="122"/>
      <c r="AN283" s="219"/>
      <c r="AO283" s="353">
        <f t="shared" ref="AO283:AO346" si="280">14312/T283</f>
        <v>2.7464977931299175</v>
      </c>
      <c r="AP283" s="138">
        <v>8.02</v>
      </c>
      <c r="AQ283" s="121"/>
      <c r="AR283" s="353">
        <f t="shared" si="240"/>
        <v>0.71963154864709267</v>
      </c>
      <c r="AS283" s="776"/>
      <c r="AT283" s="353">
        <f t="shared" si="241"/>
        <v>1.4392630972941853</v>
      </c>
      <c r="AU283" s="117">
        <v>26.2</v>
      </c>
      <c r="AV283" s="111">
        <v>7.64</v>
      </c>
      <c r="AW283" s="118"/>
      <c r="AX283" s="118"/>
      <c r="AY283" s="340"/>
      <c r="AZ283" s="124">
        <v>0.19</v>
      </c>
      <c r="BA283" s="608"/>
      <c r="BB283" s="360">
        <f t="shared" si="242"/>
        <v>0.53972366148531947</v>
      </c>
      <c r="BC283" s="1516"/>
      <c r="BD283" s="1529">
        <v>1898</v>
      </c>
      <c r="BE283" s="1530">
        <f t="shared" si="232"/>
        <v>194.13433122241412</v>
      </c>
      <c r="BF283" s="1538">
        <f t="shared" si="273"/>
        <v>9.7554940312770917</v>
      </c>
      <c r="BG283" s="1528"/>
      <c r="BH283" s="1168">
        <f t="shared" si="243"/>
        <v>0.89953943580886586</v>
      </c>
      <c r="BI283" s="353">
        <f t="shared" si="244"/>
        <v>0.60736902705814622</v>
      </c>
      <c r="BJ283" s="123">
        <v>7.86</v>
      </c>
      <c r="BK283" s="118">
        <v>3870</v>
      </c>
      <c r="BL283" s="117">
        <v>18.5</v>
      </c>
      <c r="BM283" s="348">
        <f t="shared" si="274"/>
        <v>55.5</v>
      </c>
      <c r="BN283" s="117">
        <v>7.6</v>
      </c>
      <c r="BO283" s="117"/>
      <c r="BP283" s="117"/>
      <c r="BQ283" s="1220"/>
      <c r="BR283" s="131"/>
      <c r="BS283" s="131"/>
      <c r="BT283" s="131">
        <v>13</v>
      </c>
      <c r="BU283" s="132"/>
      <c r="BV283" s="364">
        <f t="shared" si="269"/>
        <v>6.9520245634235271</v>
      </c>
      <c r="BW283" s="343">
        <f t="shared" si="246"/>
        <v>1.6398100863996467E-2</v>
      </c>
      <c r="BX283" s="340">
        <f t="shared" si="279"/>
        <v>1.6398100863996467E-2</v>
      </c>
      <c r="BY283" s="758">
        <f t="shared" si="267"/>
        <v>0.61809045226130654</v>
      </c>
      <c r="BZ283" s="1145">
        <f t="shared" si="258"/>
        <v>0.31481481481481477</v>
      </c>
      <c r="CA283" s="133">
        <v>5040</v>
      </c>
      <c r="CB283" s="191"/>
      <c r="CC283" s="193"/>
      <c r="CD283" s="353">
        <f t="shared" si="253"/>
        <v>0.51026674342736522</v>
      </c>
      <c r="CE283" s="108"/>
      <c r="CF283" s="364"/>
      <c r="CG283" s="134">
        <v>0</v>
      </c>
      <c r="CH283" s="346">
        <f t="shared" si="270"/>
        <v>0</v>
      </c>
      <c r="CI283" s="117">
        <v>0</v>
      </c>
      <c r="CJ283" s="348">
        <f t="shared" si="254"/>
        <v>0</v>
      </c>
      <c r="CK283" s="123">
        <v>7.78</v>
      </c>
      <c r="CL283" s="117">
        <v>17.7</v>
      </c>
      <c r="CM283" s="109">
        <v>7</v>
      </c>
      <c r="CN283" s="109"/>
      <c r="CO283" s="109"/>
      <c r="CP283" s="131">
        <f t="shared" si="275"/>
        <v>43.772400000000012</v>
      </c>
      <c r="CQ283" s="1145">
        <f t="shared" si="236"/>
        <v>4.3243243243243246E-2</v>
      </c>
      <c r="CR283" s="1372">
        <f t="shared" si="271"/>
        <v>5211</v>
      </c>
      <c r="CS283" s="353">
        <f t="shared" si="255"/>
        <v>3.887161773172136</v>
      </c>
      <c r="CT283" s="135">
        <v>24</v>
      </c>
      <c r="CU283" s="1353">
        <v>155.32</v>
      </c>
      <c r="CV283" s="340">
        <f t="shared" si="234"/>
        <v>0.3</v>
      </c>
      <c r="CW283" s="135">
        <v>170</v>
      </c>
      <c r="CX283" s="348">
        <f t="shared" si="235"/>
        <v>7.083333333333333</v>
      </c>
      <c r="CY283" s="334">
        <f t="shared" si="277"/>
        <v>81.921473805411622</v>
      </c>
      <c r="CZ283" s="123">
        <v>7.85</v>
      </c>
      <c r="DA283" s="117">
        <v>10.7</v>
      </c>
      <c r="DB283" s="340">
        <f t="shared" si="259"/>
        <v>0.39548022598870058</v>
      </c>
      <c r="DC283" s="109"/>
      <c r="DD283" s="610">
        <f t="shared" si="260"/>
        <v>3.6802099643042054</v>
      </c>
      <c r="DE283" s="353">
        <f t="shared" si="256"/>
        <v>5.7570523891767413</v>
      </c>
      <c r="DF283" s="842">
        <v>8.2799999999999994</v>
      </c>
      <c r="DG283" s="117">
        <v>6.5</v>
      </c>
      <c r="DH283" s="838">
        <f t="shared" si="265"/>
        <v>19.5</v>
      </c>
      <c r="DI283" s="338">
        <f t="shared" si="266"/>
        <v>0.39252336448598124</v>
      </c>
      <c r="DJ283" s="1158">
        <f t="shared" si="261"/>
        <v>0.63276836158192085</v>
      </c>
      <c r="DK283" s="1342">
        <f t="shared" si="262"/>
        <v>2.4381391013515366</v>
      </c>
      <c r="DL283" s="1292">
        <f t="shared" si="272"/>
        <v>0.49919999999999998</v>
      </c>
      <c r="DM283" s="1355">
        <v>40</v>
      </c>
      <c r="DN283" s="1350">
        <f t="shared" si="278"/>
        <v>28.613932066781803</v>
      </c>
      <c r="DO283" s="117">
        <v>6.3</v>
      </c>
      <c r="DP283" s="1150">
        <f t="shared" si="250"/>
        <v>3.0769230769230795E-2</v>
      </c>
      <c r="DQ283" s="133"/>
      <c r="DR283" s="134"/>
      <c r="DS283" s="770"/>
      <c r="DT283" s="137">
        <v>5456</v>
      </c>
      <c r="DU283" s="343">
        <v>7.79</v>
      </c>
      <c r="DV283" s="123">
        <v>8.2899999999999991</v>
      </c>
      <c r="DW283" s="127">
        <v>3510</v>
      </c>
      <c r="DX283" s="117">
        <v>6.3</v>
      </c>
      <c r="DY283" s="135">
        <v>24</v>
      </c>
      <c r="DZ283" s="671">
        <v>28</v>
      </c>
      <c r="EA283" s="632">
        <v>0.2</v>
      </c>
      <c r="EB283" s="665">
        <v>0.01</v>
      </c>
      <c r="EC283" s="1483"/>
      <c r="ED283" s="141">
        <v>9.3000000000000007</v>
      </c>
      <c r="EE283" s="667">
        <v>9.8000000000000007</v>
      </c>
      <c r="EF283" s="139">
        <v>0.16</v>
      </c>
      <c r="EG283" s="665">
        <v>0.08</v>
      </c>
      <c r="EH283" s="194">
        <v>2</v>
      </c>
      <c r="EI283" s="1118"/>
      <c r="EJ283" s="1118"/>
      <c r="EK283" s="142">
        <v>2</v>
      </c>
      <c r="EL283" s="353">
        <f t="shared" si="251"/>
        <v>7.8849335636154301</v>
      </c>
      <c r="EM283" s="354">
        <f t="shared" si="263"/>
        <v>0.76666666666666661</v>
      </c>
      <c r="EN283" s="354">
        <f t="shared" si="247"/>
        <v>0.78947368421052633</v>
      </c>
      <c r="EO283" s="355">
        <f t="shared" si="237"/>
        <v>0.97142857142857142</v>
      </c>
      <c r="EP283" s="339">
        <f t="shared" si="264"/>
        <v>0.53266331658291444</v>
      </c>
      <c r="EQ283" s="959"/>
    </row>
    <row r="284" spans="1:147" s="229" customFormat="1" ht="15" customHeight="1" x14ac:dyDescent="0.15">
      <c r="A284" s="146">
        <v>44108</v>
      </c>
      <c r="B284" s="147">
        <f>企业!B591</f>
        <v>4903</v>
      </c>
      <c r="C284" s="869">
        <v>8.18</v>
      </c>
      <c r="D284" s="149">
        <v>83</v>
      </c>
      <c r="E284" s="150">
        <v>25.2</v>
      </c>
      <c r="F284" s="929"/>
      <c r="G284" s="651"/>
      <c r="H284" s="222"/>
      <c r="I284" s="153"/>
      <c r="J284" s="154"/>
      <c r="K284" s="626"/>
      <c r="L284" s="223"/>
      <c r="M284" s="832"/>
      <c r="N284" s="827"/>
      <c r="O284" s="224"/>
      <c r="P284" s="393"/>
      <c r="Q284" s="224"/>
      <c r="R284" s="684">
        <v>3.43</v>
      </c>
      <c r="S284" s="169">
        <f t="shared" si="245"/>
        <v>0.52769230769230768</v>
      </c>
      <c r="T284" s="147">
        <v>4903</v>
      </c>
      <c r="U284" s="153">
        <v>8.2200000000000006</v>
      </c>
      <c r="V284" s="158">
        <v>4490</v>
      </c>
      <c r="W284" s="159">
        <v>30.6</v>
      </c>
      <c r="X284" s="151">
        <v>136</v>
      </c>
      <c r="Y284" s="811">
        <v>6.8</v>
      </c>
      <c r="Z284" s="1239"/>
      <c r="AA284" s="160">
        <v>21.8</v>
      </c>
      <c r="AB284" s="161">
        <v>0.36</v>
      </c>
      <c r="AC284" s="151">
        <v>25</v>
      </c>
      <c r="AD284" s="162"/>
      <c r="AE284" s="224">
        <v>64</v>
      </c>
      <c r="AF284" s="802">
        <v>3.58</v>
      </c>
      <c r="AG284" s="327">
        <f t="shared" si="252"/>
        <v>0.55076923076923079</v>
      </c>
      <c r="AH284" s="327">
        <f t="shared" si="268"/>
        <v>0.32686666666666669</v>
      </c>
      <c r="AI284" s="660">
        <f t="shared" si="239"/>
        <v>8.8907733333333336E-2</v>
      </c>
      <c r="AJ284" s="1141"/>
      <c r="AK284" s="148"/>
      <c r="AL284" s="167"/>
      <c r="AM284" s="167"/>
      <c r="AN284" s="225"/>
      <c r="AO284" s="150">
        <f t="shared" si="280"/>
        <v>2.919029165816847</v>
      </c>
      <c r="AP284" s="148">
        <v>8.1</v>
      </c>
      <c r="AQ284" s="166"/>
      <c r="AR284" s="150">
        <f t="shared" si="240"/>
        <v>0.76483785437487251</v>
      </c>
      <c r="AS284" s="778"/>
      <c r="AT284" s="150">
        <f t="shared" si="241"/>
        <v>1.529675708749745</v>
      </c>
      <c r="AU284" s="161">
        <v>25.8</v>
      </c>
      <c r="AV284" s="153">
        <v>7.77</v>
      </c>
      <c r="AW284" s="162"/>
      <c r="AX284" s="162"/>
      <c r="AY284" s="170"/>
      <c r="AZ284" s="170">
        <v>0.18</v>
      </c>
      <c r="BA284" s="175"/>
      <c r="BB284" s="172">
        <f t="shared" si="242"/>
        <v>0.57362839078115435</v>
      </c>
      <c r="BC284" s="1517"/>
      <c r="BD284" s="827">
        <v>1898</v>
      </c>
      <c r="BE284" s="1530">
        <f t="shared" si="232"/>
        <v>206.32959412604527</v>
      </c>
      <c r="BF284" s="1538">
        <f t="shared" si="273"/>
        <v>9.4646602810112501</v>
      </c>
      <c r="BG284" s="1337"/>
      <c r="BH284" s="1169">
        <f t="shared" si="243"/>
        <v>0.95604731796859066</v>
      </c>
      <c r="BI284" s="150">
        <f t="shared" si="244"/>
        <v>0.64552314909239239</v>
      </c>
      <c r="BJ284" s="168">
        <v>7.84</v>
      </c>
      <c r="BK284" s="162">
        <v>4020</v>
      </c>
      <c r="BL284" s="161">
        <v>18.8</v>
      </c>
      <c r="BM284" s="161">
        <f t="shared" si="274"/>
        <v>56.400000000000006</v>
      </c>
      <c r="BN284" s="161">
        <v>8.6</v>
      </c>
      <c r="BO284" s="161"/>
      <c r="BP284" s="161"/>
      <c r="BQ284" s="1221"/>
      <c r="BR284" s="174"/>
      <c r="BS284" s="174"/>
      <c r="BT284" s="174">
        <v>7</v>
      </c>
      <c r="BU284" s="175"/>
      <c r="BV284" s="248">
        <f t="shared" si="269"/>
        <v>7.3887415867836026</v>
      </c>
      <c r="BW284" s="168">
        <f t="shared" si="246"/>
        <v>1.8406381980290942E-2</v>
      </c>
      <c r="BX284" s="170">
        <f t="shared" si="279"/>
        <v>1.8406381980290942E-2</v>
      </c>
      <c r="BY284" s="1129">
        <f t="shared" si="267"/>
        <v>0.60550458715596334</v>
      </c>
      <c r="BZ284" s="1146">
        <f t="shared" si="258"/>
        <v>0.3856209150326797</v>
      </c>
      <c r="CA284" s="177">
        <v>5040</v>
      </c>
      <c r="CB284" s="224"/>
      <c r="CC284" s="226"/>
      <c r="CD284" s="150">
        <f t="shared" si="253"/>
        <v>0.54232102794207626</v>
      </c>
      <c r="CE284" s="150"/>
      <c r="CF284" s="248"/>
      <c r="CG284" s="178">
        <v>0</v>
      </c>
      <c r="CH284" s="390">
        <f t="shared" si="270"/>
        <v>0</v>
      </c>
      <c r="CI284" s="161">
        <v>0</v>
      </c>
      <c r="CJ284" s="161">
        <f t="shared" si="254"/>
        <v>0</v>
      </c>
      <c r="CK284" s="168">
        <v>7.88</v>
      </c>
      <c r="CL284" s="161">
        <v>18.600000000000001</v>
      </c>
      <c r="CM284" s="151">
        <v>7</v>
      </c>
      <c r="CN284" s="151"/>
      <c r="CO284" s="151"/>
      <c r="CP284" s="131">
        <f t="shared" si="275"/>
        <v>2.9417999999999895</v>
      </c>
      <c r="CQ284" s="1146">
        <f t="shared" si="236"/>
        <v>1.0638297872340385E-2</v>
      </c>
      <c r="CR284" s="1372">
        <f t="shared" si="271"/>
        <v>4903</v>
      </c>
      <c r="CS284" s="150">
        <f t="shared" si="255"/>
        <v>4.1313481541913113</v>
      </c>
      <c r="CT284" s="180">
        <v>24</v>
      </c>
      <c r="CU284" s="1356">
        <v>153.68</v>
      </c>
      <c r="CV284" s="170">
        <f t="shared" si="234"/>
        <v>0.3</v>
      </c>
      <c r="CW284" s="180">
        <v>170</v>
      </c>
      <c r="CX284" s="161">
        <f t="shared" si="235"/>
        <v>7.083333333333333</v>
      </c>
      <c r="CY284" s="151">
        <f t="shared" si="277"/>
        <v>87.388782378135829</v>
      </c>
      <c r="CZ284" s="168">
        <v>7.97</v>
      </c>
      <c r="DA284" s="161">
        <v>13.6</v>
      </c>
      <c r="DB284" s="170">
        <f t="shared" si="259"/>
        <v>0.26881720430107536</v>
      </c>
      <c r="DC284" s="151"/>
      <c r="DD284" s="181">
        <f t="shared" si="260"/>
        <v>5.4961498351028801</v>
      </c>
      <c r="DE284" s="150">
        <f t="shared" si="256"/>
        <v>6.11870283499898</v>
      </c>
      <c r="DF284" s="843">
        <v>8.2899999999999991</v>
      </c>
      <c r="DG284" s="161">
        <v>9.6999999999999993</v>
      </c>
      <c r="DH284" s="838">
        <f t="shared" si="265"/>
        <v>29.099999999999998</v>
      </c>
      <c r="DI284" s="338">
        <f t="shared" si="266"/>
        <v>0.28676470588235292</v>
      </c>
      <c r="DJ284" s="1157">
        <f t="shared" si="261"/>
        <v>0.47849462365591411</v>
      </c>
      <c r="DK284" s="1343">
        <f t="shared" si="262"/>
        <v>3.2729881040500302</v>
      </c>
      <c r="DL284" s="1293">
        <f t="shared" si="272"/>
        <v>0.49919999999999998</v>
      </c>
      <c r="DM284" s="1354">
        <v>40</v>
      </c>
      <c r="DN284" s="178">
        <f t="shared" si="278"/>
        <v>30.090312053844588</v>
      </c>
      <c r="DO284" s="161">
        <v>8.6999999999999993</v>
      </c>
      <c r="DP284" s="187">
        <f t="shared" si="250"/>
        <v>0.10309278350515465</v>
      </c>
      <c r="DQ284" s="177"/>
      <c r="DR284" s="178"/>
      <c r="DS284" s="756"/>
      <c r="DT284" s="157">
        <v>5517</v>
      </c>
      <c r="DU284" s="168">
        <v>7.78</v>
      </c>
      <c r="DV284" s="168">
        <v>8.34</v>
      </c>
      <c r="DW284" s="173">
        <v>3630</v>
      </c>
      <c r="DX284" s="161">
        <v>8.6999999999999993</v>
      </c>
      <c r="DY284" s="180">
        <v>25</v>
      </c>
      <c r="DZ284" s="698">
        <v>32</v>
      </c>
      <c r="EA284" s="633">
        <v>0.1</v>
      </c>
      <c r="EB284" s="182">
        <v>0.08</v>
      </c>
      <c r="EC284" s="1484"/>
      <c r="ED284" s="184">
        <v>8.1999999999999993</v>
      </c>
      <c r="EE284" s="184">
        <v>9.1</v>
      </c>
      <c r="EF284" s="182">
        <v>0.14000000000000001</v>
      </c>
      <c r="EG284" s="182">
        <v>0.09</v>
      </c>
      <c r="EH284" s="228">
        <v>1</v>
      </c>
      <c r="EI284" s="1119"/>
      <c r="EJ284" s="1119"/>
      <c r="EK284" s="185">
        <v>2</v>
      </c>
      <c r="EL284" s="150">
        <f t="shared" si="251"/>
        <v>8.3789480726086083</v>
      </c>
      <c r="EM284" s="186">
        <f t="shared" si="263"/>
        <v>0.71568627450980393</v>
      </c>
      <c r="EN284" s="186">
        <f t="shared" si="247"/>
        <v>0.81617647058823528</v>
      </c>
      <c r="EO284" s="187">
        <f t="shared" si="237"/>
        <v>0.98529411764705888</v>
      </c>
      <c r="EP284" s="169">
        <f t="shared" si="264"/>
        <v>0.62385321100917435</v>
      </c>
      <c r="EQ284" s="292"/>
    </row>
    <row r="285" spans="1:147" s="221" customFormat="1" ht="15" customHeight="1" x14ac:dyDescent="0.15">
      <c r="A285" s="105">
        <v>44109</v>
      </c>
      <c r="B285" s="335">
        <f>企业!B592</f>
        <v>4777</v>
      </c>
      <c r="C285" s="868">
        <v>8.1300000000000008</v>
      </c>
      <c r="D285" s="652">
        <v>86</v>
      </c>
      <c r="E285" s="353">
        <v>27.9</v>
      </c>
      <c r="F285" s="928"/>
      <c r="G285" s="653"/>
      <c r="H285" s="192"/>
      <c r="I285" s="111"/>
      <c r="J285" s="144"/>
      <c r="K285" s="625"/>
      <c r="L285" s="328"/>
      <c r="M285" s="831"/>
      <c r="N285" s="826"/>
      <c r="O285" s="191"/>
      <c r="P285" s="392"/>
      <c r="Q285" s="191"/>
      <c r="R285" s="683">
        <v>3.44</v>
      </c>
      <c r="S285" s="339">
        <f t="shared" si="245"/>
        <v>0.52923076923076917</v>
      </c>
      <c r="T285" s="335">
        <v>4777</v>
      </c>
      <c r="U285" s="111">
        <v>8.27</v>
      </c>
      <c r="V285" s="112">
        <v>4360</v>
      </c>
      <c r="W285" s="115">
        <v>30.9</v>
      </c>
      <c r="X285" s="109">
        <v>121</v>
      </c>
      <c r="Y285" s="809">
        <v>6.2</v>
      </c>
      <c r="Z285" s="1238"/>
      <c r="AA285" s="116">
        <v>19.3</v>
      </c>
      <c r="AB285" s="117">
        <v>0.28999999999999998</v>
      </c>
      <c r="AC285" s="109">
        <v>25</v>
      </c>
      <c r="AD285" s="118"/>
      <c r="AE285" s="191">
        <v>64</v>
      </c>
      <c r="AF285" s="801">
        <v>4.37</v>
      </c>
      <c r="AG285" s="344">
        <f t="shared" si="252"/>
        <v>0.67230769230769227</v>
      </c>
      <c r="AH285" s="344">
        <f t="shared" si="268"/>
        <v>0.31846666666666668</v>
      </c>
      <c r="AI285" s="741">
        <f t="shared" si="239"/>
        <v>7.7068933333333339E-2</v>
      </c>
      <c r="AJ285" s="1140"/>
      <c r="AK285" s="138"/>
      <c r="AL285" s="122"/>
      <c r="AM285" s="122"/>
      <c r="AN285" s="219"/>
      <c r="AO285" s="353">
        <f t="shared" si="280"/>
        <v>2.9960226083315891</v>
      </c>
      <c r="AP285" s="138">
        <v>8.11</v>
      </c>
      <c r="AQ285" s="121"/>
      <c r="AR285" s="353">
        <f t="shared" si="240"/>
        <v>0.785011513502198</v>
      </c>
      <c r="AS285" s="776"/>
      <c r="AT285" s="353">
        <f t="shared" si="241"/>
        <v>1.570023027004396</v>
      </c>
      <c r="AU285" s="117">
        <v>26.9</v>
      </c>
      <c r="AV285" s="111">
        <v>7.75</v>
      </c>
      <c r="AW285" s="118"/>
      <c r="AX285" s="118"/>
      <c r="AY285" s="340"/>
      <c r="AZ285" s="124">
        <v>0.17</v>
      </c>
      <c r="BA285" s="608"/>
      <c r="BB285" s="360">
        <f t="shared" si="242"/>
        <v>0.5887586351266485</v>
      </c>
      <c r="BC285" s="1516"/>
      <c r="BD285" s="1529">
        <v>1959</v>
      </c>
      <c r="BE285" s="1530">
        <f t="shared" si="232"/>
        <v>218.57797781034122</v>
      </c>
      <c r="BF285" s="1538">
        <f t="shared" si="273"/>
        <v>11.325283824370011</v>
      </c>
      <c r="BG285" s="1528"/>
      <c r="BH285" s="1168">
        <f t="shared" si="243"/>
        <v>0.9812643918777475</v>
      </c>
      <c r="BI285" s="353">
        <f t="shared" si="244"/>
        <v>0.66254971739585511</v>
      </c>
      <c r="BJ285" s="123">
        <v>7.85</v>
      </c>
      <c r="BK285" s="118">
        <v>4100</v>
      </c>
      <c r="BL285" s="117">
        <v>19.600000000000001</v>
      </c>
      <c r="BM285" s="348">
        <f t="shared" si="274"/>
        <v>58.800000000000004</v>
      </c>
      <c r="BN285" s="117">
        <v>8.9</v>
      </c>
      <c r="BO285" s="117"/>
      <c r="BP285" s="117"/>
      <c r="BQ285" s="1220"/>
      <c r="BR285" s="131"/>
      <c r="BS285" s="131"/>
      <c r="BT285" s="131">
        <v>12</v>
      </c>
      <c r="BU285" s="132"/>
      <c r="BV285" s="364">
        <f t="shared" si="269"/>
        <v>7.5836298932384345</v>
      </c>
      <c r="BW285" s="343">
        <f t="shared" si="246"/>
        <v>1.5955419990614735E-2</v>
      </c>
      <c r="BX285" s="340">
        <f t="shared" si="279"/>
        <v>1.5955419990614735E-2</v>
      </c>
      <c r="BY285" s="758">
        <f t="shared" si="267"/>
        <v>0.53886010362694292</v>
      </c>
      <c r="BZ285" s="1145">
        <f t="shared" si="258"/>
        <v>0.36569579288025877</v>
      </c>
      <c r="CA285" s="133">
        <v>5040</v>
      </c>
      <c r="CB285" s="191"/>
      <c r="CC285" s="193"/>
      <c r="CD285" s="353">
        <f t="shared" si="253"/>
        <v>0.55662549717395859</v>
      </c>
      <c r="CE285" s="108"/>
      <c r="CF285" s="364"/>
      <c r="CG285" s="134">
        <v>0</v>
      </c>
      <c r="CH285" s="346">
        <f t="shared" si="270"/>
        <v>0</v>
      </c>
      <c r="CI285" s="117">
        <v>0</v>
      </c>
      <c r="CJ285" s="348">
        <f t="shared" si="254"/>
        <v>0</v>
      </c>
      <c r="CK285" s="123">
        <v>7.91</v>
      </c>
      <c r="CL285" s="117">
        <v>19.600000000000001</v>
      </c>
      <c r="CM285" s="109">
        <v>9</v>
      </c>
      <c r="CN285" s="109"/>
      <c r="CO285" s="109"/>
      <c r="CP285" s="131">
        <f t="shared" si="275"/>
        <v>14.331</v>
      </c>
      <c r="CQ285" s="1145">
        <f t="shared" si="236"/>
        <v>0</v>
      </c>
      <c r="CR285" s="1372">
        <f t="shared" si="271"/>
        <v>4777</v>
      </c>
      <c r="CS285" s="353">
        <f t="shared" si="255"/>
        <v>4.2403181913334729</v>
      </c>
      <c r="CT285" s="135">
        <v>24</v>
      </c>
      <c r="CU285" s="1353">
        <v>160.76</v>
      </c>
      <c r="CV285" s="340">
        <f t="shared" si="234"/>
        <v>0.3</v>
      </c>
      <c r="CW285" s="135">
        <v>170</v>
      </c>
      <c r="CX285" s="348">
        <f t="shared" si="235"/>
        <v>7.083333333333333</v>
      </c>
      <c r="CY285" s="334">
        <f t="shared" si="277"/>
        <v>88.270965040820613</v>
      </c>
      <c r="CZ285" s="123">
        <v>7.92</v>
      </c>
      <c r="DA285" s="117">
        <v>13.6</v>
      </c>
      <c r="DB285" s="340">
        <f t="shared" si="259"/>
        <v>0.3061224489795919</v>
      </c>
      <c r="DC285" s="109"/>
      <c r="DD285" s="610">
        <f t="shared" si="260"/>
        <v>4.626360851196047</v>
      </c>
      <c r="DE285" s="353">
        <f t="shared" si="256"/>
        <v>6.280092108017584</v>
      </c>
      <c r="DF285" s="842">
        <v>8.25</v>
      </c>
      <c r="DG285" s="117">
        <v>9.9</v>
      </c>
      <c r="DH285" s="838">
        <f t="shared" si="265"/>
        <v>29.700000000000003</v>
      </c>
      <c r="DI285" s="338">
        <f t="shared" si="266"/>
        <v>0.27205882352941169</v>
      </c>
      <c r="DJ285" s="1158">
        <f t="shared" si="261"/>
        <v>0.49489795918367352</v>
      </c>
      <c r="DK285" s="1342">
        <f t="shared" si="262"/>
        <v>3.033366496248131</v>
      </c>
      <c r="DL285" s="1292">
        <f t="shared" si="272"/>
        <v>0.49919999999999998</v>
      </c>
      <c r="DM285" s="1355">
        <v>40</v>
      </c>
      <c r="DN285" s="1350">
        <f t="shared" si="278"/>
        <v>32.306803433117018</v>
      </c>
      <c r="DO285" s="117">
        <v>9.1999999999999993</v>
      </c>
      <c r="DP285" s="1150">
        <f t="shared" si="250"/>
        <v>7.0707070707070815E-2</v>
      </c>
      <c r="DQ285" s="133"/>
      <c r="DR285" s="134"/>
      <c r="DS285" s="770"/>
      <c r="DT285" s="137">
        <v>5067</v>
      </c>
      <c r="DU285" s="343">
        <v>7.8</v>
      </c>
      <c r="DV285" s="123">
        <v>8.31</v>
      </c>
      <c r="DW285" s="127">
        <v>3710</v>
      </c>
      <c r="DX285" s="117">
        <v>9.1999999999999993</v>
      </c>
      <c r="DY285" s="135">
        <v>23</v>
      </c>
      <c r="DZ285" s="671">
        <v>31</v>
      </c>
      <c r="EA285" s="632">
        <v>0.5</v>
      </c>
      <c r="EB285" s="665">
        <v>0.04</v>
      </c>
      <c r="EC285" s="1483"/>
      <c r="ED285" s="141">
        <v>8.5</v>
      </c>
      <c r="EE285" s="667">
        <v>9.3000000000000007</v>
      </c>
      <c r="EF285" s="139">
        <v>0.15</v>
      </c>
      <c r="EG285" s="665">
        <v>0.1</v>
      </c>
      <c r="EH285" s="194">
        <v>2</v>
      </c>
      <c r="EI285" s="1118"/>
      <c r="EJ285" s="1118"/>
      <c r="EK285" s="142">
        <v>2</v>
      </c>
      <c r="EL285" s="353">
        <f t="shared" si="251"/>
        <v>8.5994058195520218</v>
      </c>
      <c r="EM285" s="354">
        <f t="shared" si="263"/>
        <v>0.70226537216828477</v>
      </c>
      <c r="EN285" s="354">
        <f t="shared" si="247"/>
        <v>0.80991735537190079</v>
      </c>
      <c r="EO285" s="355">
        <f t="shared" si="237"/>
        <v>0.91935483870967738</v>
      </c>
      <c r="EP285" s="339">
        <f t="shared" si="264"/>
        <v>0.55958549222797926</v>
      </c>
      <c r="EQ285" s="959"/>
    </row>
    <row r="286" spans="1:147" s="221" customFormat="1" ht="15" customHeight="1" x14ac:dyDescent="0.15">
      <c r="A286" s="105">
        <v>44110</v>
      </c>
      <c r="B286" s="335">
        <f>企业!B593</f>
        <v>3904</v>
      </c>
      <c r="C286" s="868">
        <v>8.01</v>
      </c>
      <c r="D286" s="652">
        <v>135</v>
      </c>
      <c r="E286" s="353">
        <v>29</v>
      </c>
      <c r="F286" s="928"/>
      <c r="G286" s="653"/>
      <c r="H286" s="192"/>
      <c r="I286" s="111"/>
      <c r="J286" s="144"/>
      <c r="K286" s="625"/>
      <c r="L286" s="328"/>
      <c r="M286" s="831"/>
      <c r="N286" s="826"/>
      <c r="O286" s="191"/>
      <c r="P286" s="392"/>
      <c r="Q286" s="191"/>
      <c r="R286" s="683">
        <v>3.44</v>
      </c>
      <c r="S286" s="339">
        <f t="shared" si="245"/>
        <v>0.52923076923076917</v>
      </c>
      <c r="T286" s="335">
        <v>3904</v>
      </c>
      <c r="U286" s="111">
        <v>8.23</v>
      </c>
      <c r="V286" s="112">
        <v>4270</v>
      </c>
      <c r="W286" s="115">
        <v>25.9</v>
      </c>
      <c r="X286" s="109">
        <v>106.2</v>
      </c>
      <c r="Y286" s="809">
        <v>8.6</v>
      </c>
      <c r="Z286" s="1238">
        <v>9.6</v>
      </c>
      <c r="AA286" s="116">
        <v>22.5</v>
      </c>
      <c r="AB286" s="117">
        <v>0.4</v>
      </c>
      <c r="AC286" s="109">
        <v>23</v>
      </c>
      <c r="AD286" s="118">
        <v>724</v>
      </c>
      <c r="AE286" s="191">
        <v>64</v>
      </c>
      <c r="AF286" s="801">
        <v>3.74</v>
      </c>
      <c r="AG286" s="344">
        <f t="shared" si="252"/>
        <v>0.57538461538461538</v>
      </c>
      <c r="AH286" s="344">
        <f t="shared" si="268"/>
        <v>0.26026666666666665</v>
      </c>
      <c r="AI286" s="741">
        <f t="shared" si="239"/>
        <v>5.5280639999999999E-2</v>
      </c>
      <c r="AJ286" s="1140"/>
      <c r="AK286" s="138"/>
      <c r="AL286" s="122"/>
      <c r="AM286" s="122"/>
      <c r="AN286" s="219"/>
      <c r="AO286" s="353">
        <f t="shared" si="280"/>
        <v>3.665983606557377</v>
      </c>
      <c r="AP286" s="138">
        <v>8.14</v>
      </c>
      <c r="AQ286" s="121">
        <v>21.3</v>
      </c>
      <c r="AR286" s="353">
        <f t="shared" si="240"/>
        <v>0.96055327868852458</v>
      </c>
      <c r="AS286" s="776">
        <v>10.199999999999999</v>
      </c>
      <c r="AT286" s="353">
        <f t="shared" si="241"/>
        <v>1.9211065573770492</v>
      </c>
      <c r="AU286" s="117">
        <v>25.6</v>
      </c>
      <c r="AV286" s="111">
        <v>7.8</v>
      </c>
      <c r="AW286" s="118">
        <v>2330</v>
      </c>
      <c r="AX286" s="118"/>
      <c r="AY286" s="340"/>
      <c r="AZ286" s="124">
        <v>0.16</v>
      </c>
      <c r="BA286" s="608">
        <f t="shared" si="257"/>
        <v>68.669527896995703</v>
      </c>
      <c r="BB286" s="360">
        <f t="shared" si="242"/>
        <v>0.72041495901639341</v>
      </c>
      <c r="BC286" s="1516"/>
      <c r="BD286" s="1529">
        <v>1929</v>
      </c>
      <c r="BE286" s="1530">
        <f t="shared" si="232"/>
        <v>263.35988729508199</v>
      </c>
      <c r="BF286" s="1538">
        <f t="shared" si="273"/>
        <v>11.704883879781422</v>
      </c>
      <c r="BG286" s="1528"/>
      <c r="BH286" s="1168">
        <f t="shared" si="243"/>
        <v>1.2006915983606556</v>
      </c>
      <c r="BI286" s="353">
        <f t="shared" si="244"/>
        <v>0.81070696721311475</v>
      </c>
      <c r="BJ286" s="123">
        <v>7.92</v>
      </c>
      <c r="BK286" s="118">
        <v>4160</v>
      </c>
      <c r="BL286" s="117">
        <v>21</v>
      </c>
      <c r="BM286" s="348">
        <f t="shared" si="274"/>
        <v>63</v>
      </c>
      <c r="BN286" s="117">
        <v>9.1</v>
      </c>
      <c r="BO286" s="117">
        <v>0.2</v>
      </c>
      <c r="BP286" s="117">
        <v>7.3</v>
      </c>
      <c r="BQ286" s="1220">
        <v>0.3</v>
      </c>
      <c r="BR286" s="131"/>
      <c r="BS286" s="131"/>
      <c r="BT286" s="131">
        <v>13</v>
      </c>
      <c r="BU286" s="132">
        <v>16</v>
      </c>
      <c r="BV286" s="364">
        <f t="shared" si="269"/>
        <v>9.2794569672131146</v>
      </c>
      <c r="BW286" s="343">
        <f t="shared" si="246"/>
        <v>1.1444635216827228E-2</v>
      </c>
      <c r="BX286" s="340">
        <f t="shared" si="279"/>
        <v>1.1444635216827228E-2</v>
      </c>
      <c r="BY286" s="758">
        <f t="shared" si="267"/>
        <v>0.59555555555555562</v>
      </c>
      <c r="BZ286" s="1145">
        <f t="shared" si="258"/>
        <v>0.18918918918918914</v>
      </c>
      <c r="CA286" s="133">
        <v>5040</v>
      </c>
      <c r="CB286" s="191"/>
      <c r="CC286" s="193"/>
      <c r="CD286" s="353">
        <f t="shared" si="253"/>
        <v>0.68109631147540983</v>
      </c>
      <c r="CE286" s="108"/>
      <c r="CF286" s="364"/>
      <c r="CG286" s="134">
        <v>0</v>
      </c>
      <c r="CH286" s="346">
        <f t="shared" si="270"/>
        <v>0</v>
      </c>
      <c r="CI286" s="117">
        <v>0</v>
      </c>
      <c r="CJ286" s="348">
        <f t="shared" si="254"/>
        <v>0</v>
      </c>
      <c r="CK286" s="123">
        <v>8</v>
      </c>
      <c r="CL286" s="117">
        <v>20.5</v>
      </c>
      <c r="CM286" s="109">
        <v>8</v>
      </c>
      <c r="CN286" s="109">
        <v>2</v>
      </c>
      <c r="CO286" s="109">
        <v>8</v>
      </c>
      <c r="CP286" s="131">
        <f t="shared" si="275"/>
        <v>25.376000000000001</v>
      </c>
      <c r="CQ286" s="1145">
        <f t="shared" si="236"/>
        <v>2.3809523809523836E-2</v>
      </c>
      <c r="CR286" s="1372">
        <f t="shared" si="271"/>
        <v>3904</v>
      </c>
      <c r="CS286" s="353">
        <f t="shared" si="255"/>
        <v>5.1885245901639347</v>
      </c>
      <c r="CT286" s="135">
        <v>28</v>
      </c>
      <c r="CU286" s="1353">
        <v>158.47999999999999</v>
      </c>
      <c r="CV286" s="340">
        <f t="shared" si="234"/>
        <v>0.35</v>
      </c>
      <c r="CW286" s="135">
        <v>180</v>
      </c>
      <c r="CX286" s="348">
        <f t="shared" si="235"/>
        <v>6.4285714285714288</v>
      </c>
      <c r="CY286" s="334">
        <f t="shared" si="277"/>
        <v>133.16065573770496</v>
      </c>
      <c r="CZ286" s="123">
        <v>7.95</v>
      </c>
      <c r="DA286" s="117">
        <v>13.9</v>
      </c>
      <c r="DB286" s="340">
        <f t="shared" si="259"/>
        <v>0.32195121951219513</v>
      </c>
      <c r="DC286" s="109">
        <v>2</v>
      </c>
      <c r="DD286" s="610">
        <f t="shared" si="260"/>
        <v>6.3446090974702196</v>
      </c>
      <c r="DE286" s="353">
        <f t="shared" si="256"/>
        <v>7.6844262295081966</v>
      </c>
      <c r="DF286" s="842">
        <v>8.32</v>
      </c>
      <c r="DG286" s="117">
        <v>10.6</v>
      </c>
      <c r="DH286" s="838">
        <f t="shared" si="265"/>
        <v>31.799999999999997</v>
      </c>
      <c r="DI286" s="338">
        <f t="shared" si="266"/>
        <v>0.23741007194244612</v>
      </c>
      <c r="DJ286" s="1158">
        <f t="shared" si="261"/>
        <v>0.48292682926829267</v>
      </c>
      <c r="DK286" s="1342">
        <f t="shared" si="262"/>
        <v>4.4835237622122879</v>
      </c>
      <c r="DL286" s="1292">
        <f t="shared" si="272"/>
        <v>0.49919999999999998</v>
      </c>
      <c r="DM286" s="1355">
        <v>40</v>
      </c>
      <c r="DN286" s="1350">
        <f t="shared" si="278"/>
        <v>38.970491803278691</v>
      </c>
      <c r="DO286" s="117">
        <v>9.6</v>
      </c>
      <c r="DP286" s="1150">
        <f t="shared" si="250"/>
        <v>9.4339622641509441E-2</v>
      </c>
      <c r="DQ286" s="133"/>
      <c r="DR286" s="134"/>
      <c r="DS286" s="770"/>
      <c r="DT286" s="137">
        <v>5247</v>
      </c>
      <c r="DU286" s="343">
        <v>7.79</v>
      </c>
      <c r="DV286" s="123">
        <v>8.33</v>
      </c>
      <c r="DW286" s="127">
        <v>3840</v>
      </c>
      <c r="DX286" s="117">
        <v>9.6</v>
      </c>
      <c r="DY286" s="135">
        <v>24.5</v>
      </c>
      <c r="DZ286" s="671">
        <v>30</v>
      </c>
      <c r="EA286" s="632">
        <v>0.3</v>
      </c>
      <c r="EB286" s="665">
        <v>0.01</v>
      </c>
      <c r="EC286" s="1483">
        <v>5.5</v>
      </c>
      <c r="ED286" s="141">
        <v>8.6</v>
      </c>
      <c r="EE286" s="667">
        <v>9.5</v>
      </c>
      <c r="EF286" s="139">
        <v>0.2</v>
      </c>
      <c r="EG286" s="665">
        <v>0.1</v>
      </c>
      <c r="EH286" s="194">
        <v>5</v>
      </c>
      <c r="EI286" s="1118"/>
      <c r="EJ286" s="1118"/>
      <c r="EK286" s="142">
        <v>2</v>
      </c>
      <c r="EL286" s="353">
        <f t="shared" si="251"/>
        <v>10.517726229508195</v>
      </c>
      <c r="EM286" s="354">
        <f t="shared" si="263"/>
        <v>0.62934362934362942</v>
      </c>
      <c r="EN286" s="354">
        <f t="shared" si="247"/>
        <v>0.76930320150659137</v>
      </c>
      <c r="EO286" s="355">
        <f t="shared" si="237"/>
        <v>0.96511627906976749</v>
      </c>
      <c r="EP286" s="339">
        <f t="shared" si="264"/>
        <v>0.61777777777777776</v>
      </c>
      <c r="EQ286" s="959"/>
    </row>
    <row r="287" spans="1:147" s="221" customFormat="1" ht="15" customHeight="1" x14ac:dyDescent="0.15">
      <c r="A287" s="105">
        <v>44111</v>
      </c>
      <c r="B287" s="335">
        <f>企业!B594</f>
        <v>4667</v>
      </c>
      <c r="C287" s="868">
        <v>8.0500000000000007</v>
      </c>
      <c r="D287" s="652">
        <v>132</v>
      </c>
      <c r="E287" s="353">
        <v>28.4</v>
      </c>
      <c r="F287" s="928"/>
      <c r="G287" s="653"/>
      <c r="H287" s="192"/>
      <c r="I287" s="111"/>
      <c r="J287" s="144"/>
      <c r="K287" s="625"/>
      <c r="L287" s="328"/>
      <c r="M287" s="831"/>
      <c r="N287" s="826"/>
      <c r="O287" s="191"/>
      <c r="P287" s="392"/>
      <c r="Q287" s="191"/>
      <c r="R287" s="683">
        <v>3.43</v>
      </c>
      <c r="S287" s="339">
        <f t="shared" si="245"/>
        <v>0.52769230769230768</v>
      </c>
      <c r="T287" s="335">
        <v>4667</v>
      </c>
      <c r="U287" s="111">
        <v>8.11</v>
      </c>
      <c r="V287" s="112">
        <v>4330</v>
      </c>
      <c r="W287" s="115">
        <v>29.9</v>
      </c>
      <c r="X287" s="109">
        <v>115</v>
      </c>
      <c r="Y287" s="809">
        <v>9.5</v>
      </c>
      <c r="Z287" s="1238"/>
      <c r="AA287" s="116">
        <v>23.9</v>
      </c>
      <c r="AB287" s="117">
        <v>0.28000000000000003</v>
      </c>
      <c r="AC287" s="109">
        <v>20</v>
      </c>
      <c r="AD287" s="118"/>
      <c r="AE287" s="191">
        <v>64</v>
      </c>
      <c r="AF287" s="801">
        <v>3.82</v>
      </c>
      <c r="AG287" s="344">
        <f t="shared" si="252"/>
        <v>0.58769230769230763</v>
      </c>
      <c r="AH287" s="344">
        <f t="shared" si="268"/>
        <v>0.31113333333333332</v>
      </c>
      <c r="AI287" s="741">
        <f t="shared" si="239"/>
        <v>7.1560666666666675E-2</v>
      </c>
      <c r="AJ287" s="1140"/>
      <c r="AK287" s="138"/>
      <c r="AL287" s="122"/>
      <c r="AM287" s="122"/>
      <c r="AN287" s="219"/>
      <c r="AO287" s="353">
        <f t="shared" si="280"/>
        <v>3.0666380972787657</v>
      </c>
      <c r="AP287" s="138">
        <v>8.1</v>
      </c>
      <c r="AQ287" s="121"/>
      <c r="AR287" s="353">
        <f t="shared" si="240"/>
        <v>0.80351403471180627</v>
      </c>
      <c r="AS287" s="776"/>
      <c r="AT287" s="353">
        <f t="shared" si="241"/>
        <v>1.6070280694236125</v>
      </c>
      <c r="AU287" s="117">
        <v>24.9</v>
      </c>
      <c r="AV287" s="111">
        <v>7.8</v>
      </c>
      <c r="AW287" s="118"/>
      <c r="AX287" s="118"/>
      <c r="AY287" s="340"/>
      <c r="AZ287" s="124">
        <v>0.16</v>
      </c>
      <c r="BA287" s="608"/>
      <c r="BB287" s="360">
        <f t="shared" si="242"/>
        <v>0.60263552603385473</v>
      </c>
      <c r="BC287" s="1516"/>
      <c r="BD287" s="1529">
        <v>1852</v>
      </c>
      <c r="BE287" s="1530">
        <f t="shared" ref="BE287:BE350" si="281">1000*BD287*1.066/2/T287+1000*BC287*1.5/T287</f>
        <v>211.50974930362116</v>
      </c>
      <c r="BF287" s="1538">
        <f t="shared" si="273"/>
        <v>8.8497803055908442</v>
      </c>
      <c r="BG287" s="1528"/>
      <c r="BH287" s="1168">
        <f t="shared" si="243"/>
        <v>1.0043925433897578</v>
      </c>
      <c r="BI287" s="353">
        <f t="shared" si="244"/>
        <v>0.67816584529676449</v>
      </c>
      <c r="BJ287" s="123">
        <v>7.91</v>
      </c>
      <c r="BK287" s="118">
        <v>4170</v>
      </c>
      <c r="BL287" s="117">
        <v>22.5</v>
      </c>
      <c r="BM287" s="348">
        <f t="shared" si="274"/>
        <v>67.5</v>
      </c>
      <c r="BN287" s="117">
        <v>9.4</v>
      </c>
      <c r="BO287" s="117"/>
      <c r="BP287" s="117"/>
      <c r="BQ287" s="1220"/>
      <c r="BR287" s="131"/>
      <c r="BS287" s="131"/>
      <c r="BT287" s="131">
        <v>15</v>
      </c>
      <c r="BU287" s="132"/>
      <c r="BV287" s="364">
        <f t="shared" si="269"/>
        <v>7.762374116134561</v>
      </c>
      <c r="BW287" s="343">
        <f t="shared" si="246"/>
        <v>1.481505506942336E-2</v>
      </c>
      <c r="BX287" s="340">
        <f t="shared" si="279"/>
        <v>1.481505506942336E-2</v>
      </c>
      <c r="BY287" s="758">
        <f t="shared" si="267"/>
        <v>0.60669456066945604</v>
      </c>
      <c r="BZ287" s="1145">
        <f t="shared" si="258"/>
        <v>0.24749163879598657</v>
      </c>
      <c r="CA287" s="133">
        <v>5040</v>
      </c>
      <c r="CB287" s="191"/>
      <c r="CC287" s="193"/>
      <c r="CD287" s="353">
        <f t="shared" si="253"/>
        <v>0.56974501821298473</v>
      </c>
      <c r="CE287" s="108"/>
      <c r="CF287" s="364"/>
      <c r="CG287" s="134">
        <v>0</v>
      </c>
      <c r="CH287" s="346">
        <f t="shared" si="270"/>
        <v>0</v>
      </c>
      <c r="CI287" s="117">
        <v>0</v>
      </c>
      <c r="CJ287" s="348">
        <f t="shared" si="254"/>
        <v>0</v>
      </c>
      <c r="CK287" s="123">
        <v>7.92</v>
      </c>
      <c r="CL287" s="117">
        <v>21.4</v>
      </c>
      <c r="CM287" s="109">
        <v>9</v>
      </c>
      <c r="CN287" s="109"/>
      <c r="CO287" s="109"/>
      <c r="CP287" s="131">
        <f t="shared" si="275"/>
        <v>43.403100000000023</v>
      </c>
      <c r="CQ287" s="1145">
        <f t="shared" si="236"/>
        <v>4.8888888888888982E-2</v>
      </c>
      <c r="CR287" s="1372">
        <f t="shared" si="271"/>
        <v>4667</v>
      </c>
      <c r="CS287" s="353">
        <f t="shared" si="255"/>
        <v>4.3402614098992931</v>
      </c>
      <c r="CT287" s="135">
        <v>28</v>
      </c>
      <c r="CU287" s="1353">
        <v>160.41</v>
      </c>
      <c r="CV287" s="340">
        <f t="shared" si="234"/>
        <v>0.35</v>
      </c>
      <c r="CW287" s="135">
        <v>180</v>
      </c>
      <c r="CX287" s="348">
        <f t="shared" si="235"/>
        <v>6.4285714285714288</v>
      </c>
      <c r="CY287" s="334">
        <f t="shared" si="277"/>
        <v>110.99344332547676</v>
      </c>
      <c r="CZ287" s="123">
        <v>7.98</v>
      </c>
      <c r="DA287" s="117">
        <v>16</v>
      </c>
      <c r="DB287" s="340">
        <f t="shared" si="259"/>
        <v>0.25233644859813081</v>
      </c>
      <c r="DC287" s="109"/>
      <c r="DD287" s="610">
        <f t="shared" si="260"/>
        <v>6.4636293574118788</v>
      </c>
      <c r="DE287" s="353">
        <f t="shared" si="256"/>
        <v>6.4281122776944501</v>
      </c>
      <c r="DF287" s="842">
        <v>8.35</v>
      </c>
      <c r="DG287" s="117">
        <v>10.5</v>
      </c>
      <c r="DH287" s="838">
        <f t="shared" si="265"/>
        <v>31.5</v>
      </c>
      <c r="DI287" s="338">
        <f t="shared" si="266"/>
        <v>0.34375</v>
      </c>
      <c r="DJ287" s="1158">
        <f t="shared" si="261"/>
        <v>0.50934579439252325</v>
      </c>
      <c r="DK287" s="1342">
        <f t="shared" si="262"/>
        <v>3.3942949029197789</v>
      </c>
      <c r="DL287" s="1292">
        <f t="shared" si="272"/>
        <v>0.49919999999999998</v>
      </c>
      <c r="DM287" s="1355">
        <v>40</v>
      </c>
      <c r="DN287" s="1350">
        <f t="shared" si="278"/>
        <v>32.996271694878935</v>
      </c>
      <c r="DO287" s="117">
        <v>10.5</v>
      </c>
      <c r="DP287" s="1150">
        <f t="shared" si="250"/>
        <v>0</v>
      </c>
      <c r="DQ287" s="133"/>
      <c r="DR287" s="134"/>
      <c r="DS287" s="770"/>
      <c r="DT287" s="137">
        <v>4677</v>
      </c>
      <c r="DU287" s="343">
        <v>7.79</v>
      </c>
      <c r="DV287" s="123">
        <v>8.3800000000000008</v>
      </c>
      <c r="DW287" s="127">
        <v>3830</v>
      </c>
      <c r="DX287" s="117">
        <v>10.5</v>
      </c>
      <c r="DY287" s="135">
        <v>24</v>
      </c>
      <c r="DZ287" s="671">
        <v>31</v>
      </c>
      <c r="EA287" s="632">
        <v>0.1</v>
      </c>
      <c r="EB287" s="665">
        <v>0.04</v>
      </c>
      <c r="EC287" s="1483"/>
      <c r="ED287" s="141">
        <v>8.9</v>
      </c>
      <c r="EE287" s="667">
        <v>9.6999999999999993</v>
      </c>
      <c r="EF287" s="139">
        <v>0.2</v>
      </c>
      <c r="EG287" s="665">
        <v>0.11</v>
      </c>
      <c r="EH287" s="194">
        <v>4</v>
      </c>
      <c r="EI287" s="1118"/>
      <c r="EJ287" s="1118"/>
      <c r="EK287" s="142">
        <v>2</v>
      </c>
      <c r="EL287" s="353">
        <f t="shared" si="251"/>
        <v>8.8016013713306176</v>
      </c>
      <c r="EM287" s="354">
        <f t="shared" si="263"/>
        <v>0.6488294314381271</v>
      </c>
      <c r="EN287" s="354">
        <f t="shared" si="247"/>
        <v>0.79130434782608694</v>
      </c>
      <c r="EO287" s="355">
        <f t="shared" si="237"/>
        <v>0.98947368421052628</v>
      </c>
      <c r="EP287" s="339">
        <f t="shared" si="264"/>
        <v>0.62761506276150625</v>
      </c>
      <c r="EQ287" s="959"/>
    </row>
    <row r="288" spans="1:147" s="221" customFormat="1" ht="15" customHeight="1" x14ac:dyDescent="0.15">
      <c r="A288" s="105">
        <v>44112</v>
      </c>
      <c r="B288" s="335">
        <f>企业!B595</f>
        <v>4183</v>
      </c>
      <c r="C288" s="868">
        <v>8.08</v>
      </c>
      <c r="D288" s="652">
        <v>145</v>
      </c>
      <c r="E288" s="353">
        <v>27</v>
      </c>
      <c r="F288" s="928"/>
      <c r="G288" s="653"/>
      <c r="H288" s="192"/>
      <c r="I288" s="111"/>
      <c r="J288" s="144"/>
      <c r="K288" s="625"/>
      <c r="L288" s="328"/>
      <c r="M288" s="831"/>
      <c r="N288" s="826"/>
      <c r="O288" s="191"/>
      <c r="P288" s="392"/>
      <c r="Q288" s="191"/>
      <c r="R288" s="683">
        <v>3.43</v>
      </c>
      <c r="S288" s="339">
        <f t="shared" si="245"/>
        <v>0.52769230769230768</v>
      </c>
      <c r="T288" s="335">
        <v>4183</v>
      </c>
      <c r="U288" s="111">
        <v>8.4</v>
      </c>
      <c r="V288" s="112">
        <v>4540</v>
      </c>
      <c r="W288" s="115">
        <v>27.1</v>
      </c>
      <c r="X288" s="109">
        <v>108</v>
      </c>
      <c r="Y288" s="809">
        <v>8.3000000000000007</v>
      </c>
      <c r="Z288" s="1238"/>
      <c r="AA288" s="116">
        <v>22.1</v>
      </c>
      <c r="AB288" s="117">
        <v>0.37</v>
      </c>
      <c r="AC288" s="109">
        <v>20</v>
      </c>
      <c r="AD288" s="118"/>
      <c r="AE288" s="191">
        <v>64</v>
      </c>
      <c r="AF288" s="801">
        <v>4.3499999999999996</v>
      </c>
      <c r="AG288" s="344">
        <f t="shared" si="252"/>
        <v>0.66923076923076918</v>
      </c>
      <c r="AH288" s="344">
        <f t="shared" si="268"/>
        <v>0.27886666666666665</v>
      </c>
      <c r="AI288" s="741">
        <f t="shared" si="239"/>
        <v>6.0235200000000003E-2</v>
      </c>
      <c r="AJ288" s="1140"/>
      <c r="AK288" s="138"/>
      <c r="AL288" s="122"/>
      <c r="AM288" s="122"/>
      <c r="AN288" s="219"/>
      <c r="AO288" s="353">
        <f t="shared" si="280"/>
        <v>3.4214678460435093</v>
      </c>
      <c r="AP288" s="138">
        <v>8.11</v>
      </c>
      <c r="AQ288" s="121"/>
      <c r="AR288" s="353">
        <f t="shared" si="240"/>
        <v>0.89648577575902466</v>
      </c>
      <c r="AS288" s="776"/>
      <c r="AT288" s="353">
        <f t="shared" si="241"/>
        <v>1.7929715515180493</v>
      </c>
      <c r="AU288" s="117">
        <v>23.7</v>
      </c>
      <c r="AV288" s="111">
        <v>8.02</v>
      </c>
      <c r="AW288" s="118"/>
      <c r="AX288" s="118"/>
      <c r="AY288" s="340"/>
      <c r="AZ288" s="124">
        <v>0.15</v>
      </c>
      <c r="BA288" s="608"/>
      <c r="BB288" s="360">
        <f t="shared" si="242"/>
        <v>0.67236433181926847</v>
      </c>
      <c r="BC288" s="1516"/>
      <c r="BD288" s="1529">
        <v>1706</v>
      </c>
      <c r="BE288" s="1530">
        <f t="shared" si="281"/>
        <v>217.37939278030123</v>
      </c>
      <c r="BF288" s="1538">
        <f t="shared" si="273"/>
        <v>9.8361716190181543</v>
      </c>
      <c r="BG288" s="1528"/>
      <c r="BH288" s="1168">
        <f t="shared" si="243"/>
        <v>1.1206072196987809</v>
      </c>
      <c r="BI288" s="353">
        <f t="shared" si="244"/>
        <v>0.75663399474061677</v>
      </c>
      <c r="BJ288" s="123">
        <v>8</v>
      </c>
      <c r="BK288" s="118">
        <v>4240</v>
      </c>
      <c r="BL288" s="117">
        <v>23.9</v>
      </c>
      <c r="BM288" s="348">
        <f t="shared" si="274"/>
        <v>71.699999999999989</v>
      </c>
      <c r="BN288" s="117">
        <v>8.8000000000000007</v>
      </c>
      <c r="BO288" s="117"/>
      <c r="BP288" s="117"/>
      <c r="BQ288" s="1220"/>
      <c r="BR288" s="131"/>
      <c r="BS288" s="131"/>
      <c r="BT288" s="131">
        <v>15</v>
      </c>
      <c r="BU288" s="132"/>
      <c r="BV288" s="364">
        <f t="shared" si="269"/>
        <v>8.6605307195792491</v>
      </c>
      <c r="BW288" s="343">
        <f t="shared" si="246"/>
        <v>1.2470367405526265E-2</v>
      </c>
      <c r="BX288" s="340">
        <f t="shared" si="279"/>
        <v>1.2470367405526265E-2</v>
      </c>
      <c r="BY288" s="758">
        <f t="shared" si="267"/>
        <v>0.60180995475113119</v>
      </c>
      <c r="BZ288" s="1145">
        <f t="shared" si="258"/>
        <v>0.11808118081180818</v>
      </c>
      <c r="CA288" s="133">
        <v>5040</v>
      </c>
      <c r="CB288" s="191"/>
      <c r="CC288" s="193"/>
      <c r="CD288" s="353">
        <f t="shared" si="253"/>
        <v>0.63566818073153242</v>
      </c>
      <c r="CE288" s="108"/>
      <c r="CF288" s="364"/>
      <c r="CG288" s="134">
        <v>0</v>
      </c>
      <c r="CH288" s="346">
        <f t="shared" si="270"/>
        <v>0</v>
      </c>
      <c r="CI288" s="117">
        <v>0</v>
      </c>
      <c r="CJ288" s="348">
        <f t="shared" si="254"/>
        <v>0</v>
      </c>
      <c r="CK288" s="123">
        <v>8.07</v>
      </c>
      <c r="CL288" s="117">
        <v>23.5</v>
      </c>
      <c r="CM288" s="109">
        <v>8</v>
      </c>
      <c r="CN288" s="109"/>
      <c r="CO288" s="109"/>
      <c r="CP288" s="131">
        <f t="shared" si="275"/>
        <v>34.300599999999982</v>
      </c>
      <c r="CQ288" s="1145">
        <f t="shared" si="236"/>
        <v>1.67364016736401E-2</v>
      </c>
      <c r="CR288" s="1372">
        <f t="shared" si="271"/>
        <v>4183</v>
      </c>
      <c r="CS288" s="353">
        <f t="shared" si="255"/>
        <v>4.8424575663399478</v>
      </c>
      <c r="CT288" s="135">
        <v>28</v>
      </c>
      <c r="CU288" s="1353">
        <v>159.18</v>
      </c>
      <c r="CV288" s="340">
        <f t="shared" si="234"/>
        <v>0.35</v>
      </c>
      <c r="CW288" s="135">
        <v>180</v>
      </c>
      <c r="CX288" s="348">
        <f t="shared" si="235"/>
        <v>6.4285714285714288</v>
      </c>
      <c r="CY288" s="334">
        <f t="shared" si="277"/>
        <v>124.1183839349749</v>
      </c>
      <c r="CZ288" s="123">
        <v>8.0299999999999994</v>
      </c>
      <c r="DA288" s="117">
        <v>13.5</v>
      </c>
      <c r="DB288" s="340">
        <f t="shared" si="259"/>
        <v>0.42553191489361702</v>
      </c>
      <c r="DC288" s="109"/>
      <c r="DD288" s="610">
        <f t="shared" si="260"/>
        <v>3.9030938344331729</v>
      </c>
      <c r="DE288" s="353">
        <f t="shared" si="256"/>
        <v>7.1718862060721973</v>
      </c>
      <c r="DF288" s="842">
        <v>8.42</v>
      </c>
      <c r="DG288" s="117">
        <v>9</v>
      </c>
      <c r="DH288" s="838">
        <f t="shared" si="265"/>
        <v>27</v>
      </c>
      <c r="DI288" s="338">
        <f t="shared" si="266"/>
        <v>0.33333333333333337</v>
      </c>
      <c r="DJ288" s="1158">
        <f t="shared" si="261"/>
        <v>0.61702127659574468</v>
      </c>
      <c r="DK288" s="1342">
        <f t="shared" si="262"/>
        <v>2.8532961824132159</v>
      </c>
      <c r="DL288" s="1292">
        <f t="shared" si="272"/>
        <v>0.49919999999999998</v>
      </c>
      <c r="DM288" s="1355">
        <v>40</v>
      </c>
      <c r="DN288" s="1350">
        <f t="shared" si="278"/>
        <v>36.531867081042321</v>
      </c>
      <c r="DO288" s="117">
        <v>8.9</v>
      </c>
      <c r="DP288" s="1150">
        <f t="shared" si="250"/>
        <v>1.1111111111111072E-2</v>
      </c>
      <c r="DQ288" s="133"/>
      <c r="DR288" s="134"/>
      <c r="DS288" s="770"/>
      <c r="DT288" s="137">
        <v>4858</v>
      </c>
      <c r="DU288" s="343">
        <v>7.88</v>
      </c>
      <c r="DV288" s="123">
        <v>8.4700000000000006</v>
      </c>
      <c r="DW288" s="127">
        <v>3830</v>
      </c>
      <c r="DX288" s="117">
        <v>8.9</v>
      </c>
      <c r="DY288" s="135">
        <v>20</v>
      </c>
      <c r="DZ288" s="671">
        <v>28</v>
      </c>
      <c r="EA288" s="632">
        <v>0.09</v>
      </c>
      <c r="EB288" s="665">
        <v>0.01</v>
      </c>
      <c r="EC288" s="1483"/>
      <c r="ED288" s="141">
        <v>9.1999999999999993</v>
      </c>
      <c r="EE288" s="667">
        <v>9.6999999999999993</v>
      </c>
      <c r="EF288" s="139">
        <v>0.1</v>
      </c>
      <c r="EG288" s="665">
        <v>0.12</v>
      </c>
      <c r="EH288" s="194">
        <v>4</v>
      </c>
      <c r="EI288" s="1118"/>
      <c r="EJ288" s="1118"/>
      <c r="EK288" s="142">
        <v>2</v>
      </c>
      <c r="EL288" s="353">
        <f t="shared" si="251"/>
        <v>9.8175965574946193</v>
      </c>
      <c r="EM288" s="354">
        <f t="shared" si="263"/>
        <v>0.67158671586715868</v>
      </c>
      <c r="EN288" s="354">
        <f t="shared" si="247"/>
        <v>0.81481481481481488</v>
      </c>
      <c r="EO288" s="355">
        <f t="shared" si="237"/>
        <v>0.98915662650602409</v>
      </c>
      <c r="EP288" s="339">
        <f t="shared" si="264"/>
        <v>0.58371040723981904</v>
      </c>
      <c r="EQ288" s="959"/>
    </row>
    <row r="289" spans="1:147" s="221" customFormat="1" ht="15" customHeight="1" x14ac:dyDescent="0.15">
      <c r="A289" s="105">
        <v>44113</v>
      </c>
      <c r="B289" s="335">
        <f>企业!B596</f>
        <v>4630</v>
      </c>
      <c r="C289" s="868">
        <v>8.15</v>
      </c>
      <c r="D289" s="652">
        <v>139</v>
      </c>
      <c r="E289" s="353">
        <v>25.9</v>
      </c>
      <c r="F289" s="928"/>
      <c r="G289" s="653"/>
      <c r="H289" s="192"/>
      <c r="I289" s="111"/>
      <c r="J289" s="144"/>
      <c r="K289" s="625"/>
      <c r="L289" s="328"/>
      <c r="M289" s="831"/>
      <c r="N289" s="826"/>
      <c r="O289" s="191"/>
      <c r="P289" s="392"/>
      <c r="Q289" s="191"/>
      <c r="R289" s="683">
        <v>3.43</v>
      </c>
      <c r="S289" s="339">
        <f t="shared" si="245"/>
        <v>0.52769230769230768</v>
      </c>
      <c r="T289" s="335">
        <v>4630</v>
      </c>
      <c r="U289" s="111">
        <v>8.32</v>
      </c>
      <c r="V289" s="112">
        <v>4130</v>
      </c>
      <c r="W289" s="115">
        <v>28.3</v>
      </c>
      <c r="X289" s="109">
        <v>112</v>
      </c>
      <c r="Y289" s="809">
        <v>8.8000000000000007</v>
      </c>
      <c r="Z289" s="1238">
        <v>7</v>
      </c>
      <c r="AA289" s="116">
        <v>22.7</v>
      </c>
      <c r="AB289" s="117">
        <v>0.38</v>
      </c>
      <c r="AC289" s="109">
        <v>22</v>
      </c>
      <c r="AD289" s="118"/>
      <c r="AE289" s="191">
        <v>64</v>
      </c>
      <c r="AF289" s="801">
        <v>4.09</v>
      </c>
      <c r="AG289" s="344">
        <f t="shared" si="252"/>
        <v>0.62923076923076926</v>
      </c>
      <c r="AH289" s="344">
        <f t="shared" si="268"/>
        <v>0.30866666666666664</v>
      </c>
      <c r="AI289" s="741">
        <f t="shared" si="239"/>
        <v>6.9141333333333332E-2</v>
      </c>
      <c r="AJ289" s="1140"/>
      <c r="AK289" s="138"/>
      <c r="AL289" s="122"/>
      <c r="AM289" s="122"/>
      <c r="AN289" s="219"/>
      <c r="AO289" s="353">
        <f t="shared" si="280"/>
        <v>3.0911447084233261</v>
      </c>
      <c r="AP289" s="138">
        <v>8.1</v>
      </c>
      <c r="AQ289" s="121">
        <v>21.1</v>
      </c>
      <c r="AR289" s="353">
        <f t="shared" si="240"/>
        <v>0.80993520518358531</v>
      </c>
      <c r="AS289" s="776">
        <v>6.9</v>
      </c>
      <c r="AT289" s="353">
        <f t="shared" si="241"/>
        <v>1.6198704103671706</v>
      </c>
      <c r="AU289" s="117">
        <v>24.2</v>
      </c>
      <c r="AV289" s="111">
        <v>7.69</v>
      </c>
      <c r="AW289" s="118"/>
      <c r="AX289" s="118"/>
      <c r="AY289" s="340"/>
      <c r="AZ289" s="124">
        <v>0.15</v>
      </c>
      <c r="BA289" s="608"/>
      <c r="BB289" s="360">
        <f t="shared" si="242"/>
        <v>0.60745140388768903</v>
      </c>
      <c r="BC289" s="1516"/>
      <c r="BD289" s="1529">
        <v>1585</v>
      </c>
      <c r="BE289" s="1530">
        <f t="shared" si="281"/>
        <v>182.46328293736502</v>
      </c>
      <c r="BF289" s="1538">
        <f t="shared" si="273"/>
        <v>8.0380300853464774</v>
      </c>
      <c r="BG289" s="1528">
        <v>6.2</v>
      </c>
      <c r="BH289" s="1168">
        <f t="shared" si="243"/>
        <v>1.0124190064794816</v>
      </c>
      <c r="BI289" s="353">
        <f t="shared" si="244"/>
        <v>0.68358531317494597</v>
      </c>
      <c r="BJ289" s="123">
        <v>7.94</v>
      </c>
      <c r="BK289" s="118">
        <v>4340</v>
      </c>
      <c r="BL289" s="117">
        <v>24.1</v>
      </c>
      <c r="BM289" s="348">
        <f t="shared" si="274"/>
        <v>72.300000000000011</v>
      </c>
      <c r="BN289" s="117">
        <v>8.9</v>
      </c>
      <c r="BO289" s="117">
        <v>0.3</v>
      </c>
      <c r="BP289" s="117">
        <v>4.4000000000000004</v>
      </c>
      <c r="BQ289" s="1220">
        <v>0.27</v>
      </c>
      <c r="BR289" s="131"/>
      <c r="BS289" s="131"/>
      <c r="BT289" s="131">
        <v>18</v>
      </c>
      <c r="BU289" s="132">
        <v>16</v>
      </c>
      <c r="BV289" s="364">
        <f t="shared" si="269"/>
        <v>7.8244060475161987</v>
      </c>
      <c r="BW289" s="343">
        <f t="shared" si="246"/>
        <v>1.4314185552212439E-2</v>
      </c>
      <c r="BX289" s="340">
        <f t="shared" si="279"/>
        <v>1.4314185552212439E-2</v>
      </c>
      <c r="BY289" s="758">
        <f t="shared" si="267"/>
        <v>0.60792951541850215</v>
      </c>
      <c r="BZ289" s="1145">
        <f t="shared" si="258"/>
        <v>0.14840989399293281</v>
      </c>
      <c r="CA289" s="133">
        <v>5040</v>
      </c>
      <c r="CB289" s="191"/>
      <c r="CC289" s="193"/>
      <c r="CD289" s="353">
        <f t="shared" si="253"/>
        <v>0.57429805615550755</v>
      </c>
      <c r="CE289" s="108"/>
      <c r="CF289" s="364"/>
      <c r="CG289" s="134">
        <v>0</v>
      </c>
      <c r="CH289" s="346">
        <f t="shared" si="270"/>
        <v>0</v>
      </c>
      <c r="CI289" s="117">
        <v>0</v>
      </c>
      <c r="CJ289" s="348">
        <f t="shared" si="254"/>
        <v>0</v>
      </c>
      <c r="CK289" s="123">
        <v>8.02</v>
      </c>
      <c r="CL289" s="117">
        <v>24</v>
      </c>
      <c r="CM289" s="109">
        <v>8</v>
      </c>
      <c r="CN289" s="109">
        <v>2</v>
      </c>
      <c r="CO289" s="109">
        <v>16</v>
      </c>
      <c r="CP289" s="131">
        <f t="shared" si="275"/>
        <v>47.689000000000021</v>
      </c>
      <c r="CQ289" s="1145">
        <f t="shared" ref="CQ289:CQ311" si="282">1-CL289/BL289</f>
        <v>4.1493775933610921E-3</v>
      </c>
      <c r="CR289" s="1372">
        <f t="shared" si="271"/>
        <v>4630</v>
      </c>
      <c r="CS289" s="353">
        <f t="shared" si="255"/>
        <v>4.3749460043196544</v>
      </c>
      <c r="CT289" s="135">
        <v>28</v>
      </c>
      <c r="CU289" s="1353">
        <v>159.02000000000001</v>
      </c>
      <c r="CV289" s="340">
        <f t="shared" si="234"/>
        <v>0.35</v>
      </c>
      <c r="CW289" s="135">
        <v>180</v>
      </c>
      <c r="CX289" s="348">
        <f t="shared" si="235"/>
        <v>6.4285714285714288</v>
      </c>
      <c r="CY289" s="334">
        <f t="shared" si="277"/>
        <v>112.16863930885528</v>
      </c>
      <c r="CZ289" s="123">
        <v>7.98</v>
      </c>
      <c r="DA289" s="117">
        <v>15.9</v>
      </c>
      <c r="DB289" s="340">
        <f t="shared" si="259"/>
        <v>0.33749999999999997</v>
      </c>
      <c r="DC289" s="109">
        <v>2</v>
      </c>
      <c r="DD289" s="610">
        <f t="shared" si="260"/>
        <v>4.3547107426374438</v>
      </c>
      <c r="DE289" s="353">
        <f t="shared" si="256"/>
        <v>6.4794816414686824</v>
      </c>
      <c r="DF289" s="842">
        <v>8.3699999999999992</v>
      </c>
      <c r="DG289" s="117">
        <v>11.6</v>
      </c>
      <c r="DH289" s="838">
        <f t="shared" si="265"/>
        <v>34.799999999999997</v>
      </c>
      <c r="DI289" s="338">
        <f t="shared" si="266"/>
        <v>0.27044025157232709</v>
      </c>
      <c r="DJ289" s="1158">
        <f t="shared" si="261"/>
        <v>0.51666666666666661</v>
      </c>
      <c r="DK289" s="1342">
        <f t="shared" si="262"/>
        <v>3.0152860029262172</v>
      </c>
      <c r="DL289" s="1292">
        <f t="shared" si="272"/>
        <v>0.49919999999999998</v>
      </c>
      <c r="DM289" s="1355">
        <v>40</v>
      </c>
      <c r="DN289" s="1350">
        <f t="shared" si="278"/>
        <v>32.971749460043199</v>
      </c>
      <c r="DO289" s="117">
        <v>10.6</v>
      </c>
      <c r="DP289" s="1150">
        <f t="shared" si="250"/>
        <v>8.6206896551724144E-2</v>
      </c>
      <c r="DQ289" s="133"/>
      <c r="DR289" s="134"/>
      <c r="DS289" s="770"/>
      <c r="DT289" s="137">
        <v>4972</v>
      </c>
      <c r="DU289" s="343">
        <v>7.89</v>
      </c>
      <c r="DV289" s="123">
        <v>8.42</v>
      </c>
      <c r="DW289" s="127">
        <v>3960</v>
      </c>
      <c r="DX289" s="117">
        <v>10.6</v>
      </c>
      <c r="DY289" s="135">
        <v>24.6</v>
      </c>
      <c r="DZ289" s="671">
        <v>29</v>
      </c>
      <c r="EA289" s="632">
        <v>0.26</v>
      </c>
      <c r="EB289" s="665">
        <v>0.01</v>
      </c>
      <c r="EC289" s="1483">
        <v>3.1</v>
      </c>
      <c r="ED289" s="141">
        <v>8.5</v>
      </c>
      <c r="EE289" s="667">
        <v>9.1999999999999993</v>
      </c>
      <c r="EF289" s="139">
        <v>0.19</v>
      </c>
      <c r="EG289" s="665">
        <v>0.12</v>
      </c>
      <c r="EH289" s="194">
        <v>3</v>
      </c>
      <c r="EI289" s="1118"/>
      <c r="EJ289" s="1118"/>
      <c r="EK289" s="142">
        <v>2</v>
      </c>
      <c r="EL289" s="353">
        <f t="shared" si="251"/>
        <v>8.8717719222462197</v>
      </c>
      <c r="EM289" s="354">
        <f t="shared" si="263"/>
        <v>0.62544169611307421</v>
      </c>
      <c r="EN289" s="354">
        <f t="shared" si="247"/>
        <v>0.78035714285714286</v>
      </c>
      <c r="EO289" s="355">
        <f t="shared" si="237"/>
        <v>0.97045454545454546</v>
      </c>
      <c r="EP289" s="339">
        <f t="shared" si="264"/>
        <v>0.62555066079295152</v>
      </c>
      <c r="EQ289" s="959"/>
    </row>
    <row r="290" spans="1:147" s="221" customFormat="1" ht="15" customHeight="1" x14ac:dyDescent="0.15">
      <c r="A290" s="105">
        <v>44114</v>
      </c>
      <c r="B290" s="335">
        <f>企业!B597</f>
        <v>4942</v>
      </c>
      <c r="C290" s="868">
        <v>8.1300000000000008</v>
      </c>
      <c r="D290" s="652">
        <v>134</v>
      </c>
      <c r="E290" s="353">
        <v>26.9</v>
      </c>
      <c r="F290" s="928"/>
      <c r="G290" s="653"/>
      <c r="H290" s="192"/>
      <c r="I290" s="111"/>
      <c r="J290" s="144"/>
      <c r="K290" s="625"/>
      <c r="L290" s="328"/>
      <c r="M290" s="831"/>
      <c r="N290" s="826"/>
      <c r="O290" s="191"/>
      <c r="P290" s="392"/>
      <c r="Q290" s="191"/>
      <c r="R290" s="683">
        <v>3.39</v>
      </c>
      <c r="S290" s="339">
        <f t="shared" si="245"/>
        <v>0.52153846153846151</v>
      </c>
      <c r="T290" s="335">
        <v>4942</v>
      </c>
      <c r="U290" s="111">
        <v>8.14</v>
      </c>
      <c r="V290" s="112">
        <v>4510</v>
      </c>
      <c r="W290" s="115">
        <v>27.3</v>
      </c>
      <c r="X290" s="109">
        <v>140</v>
      </c>
      <c r="Y290" s="809">
        <v>9.7799999999999994</v>
      </c>
      <c r="Z290" s="1238"/>
      <c r="AA290" s="116">
        <v>20.7</v>
      </c>
      <c r="AB290" s="117">
        <v>0.4</v>
      </c>
      <c r="AC290" s="109">
        <v>20</v>
      </c>
      <c r="AD290" s="118"/>
      <c r="AE290" s="191">
        <v>64</v>
      </c>
      <c r="AF290" s="801">
        <v>4.25</v>
      </c>
      <c r="AG290" s="344">
        <f t="shared" si="252"/>
        <v>0.65384615384615385</v>
      </c>
      <c r="AH290" s="344">
        <f t="shared" si="268"/>
        <v>0.32946666666666669</v>
      </c>
      <c r="AI290" s="741">
        <f t="shared" si="239"/>
        <v>9.2250666666666661E-2</v>
      </c>
      <c r="AJ290" s="1140"/>
      <c r="AK290" s="138"/>
      <c r="AL290" s="122"/>
      <c r="AM290" s="122"/>
      <c r="AN290" s="219"/>
      <c r="AO290" s="353">
        <f t="shared" si="280"/>
        <v>2.8959935248887092</v>
      </c>
      <c r="AP290" s="138">
        <v>8.0399999999999991</v>
      </c>
      <c r="AQ290" s="121"/>
      <c r="AR290" s="353">
        <f t="shared" si="240"/>
        <v>0.75880210441116958</v>
      </c>
      <c r="AS290" s="776"/>
      <c r="AT290" s="353">
        <f t="shared" si="241"/>
        <v>1.5176042088223392</v>
      </c>
      <c r="AU290" s="117">
        <v>24.4</v>
      </c>
      <c r="AV290" s="111">
        <v>7.78</v>
      </c>
      <c r="AW290" s="118"/>
      <c r="AX290" s="118"/>
      <c r="AY290" s="340"/>
      <c r="AZ290" s="124">
        <v>0.11</v>
      </c>
      <c r="BA290" s="608"/>
      <c r="BB290" s="360">
        <f t="shared" si="242"/>
        <v>0.56910157830837715</v>
      </c>
      <c r="BC290" s="1516"/>
      <c r="BD290" s="1529">
        <v>1508</v>
      </c>
      <c r="BE290" s="1530">
        <f t="shared" si="281"/>
        <v>162.6394172399838</v>
      </c>
      <c r="BF290" s="1538">
        <f t="shared" si="273"/>
        <v>7.8569766782600876</v>
      </c>
      <c r="BG290" s="1528"/>
      <c r="BH290" s="1168">
        <f t="shared" si="243"/>
        <v>0.948502630513962</v>
      </c>
      <c r="BI290" s="353">
        <f t="shared" si="244"/>
        <v>0.64042897612302707</v>
      </c>
      <c r="BJ290" s="123">
        <v>7.82</v>
      </c>
      <c r="BK290" s="118">
        <v>4400</v>
      </c>
      <c r="BL290" s="117">
        <v>23.3</v>
      </c>
      <c r="BM290" s="348">
        <f t="shared" si="274"/>
        <v>69.900000000000006</v>
      </c>
      <c r="BN290" s="117">
        <v>9.3000000000000007</v>
      </c>
      <c r="BO290" s="117"/>
      <c r="BP290" s="117"/>
      <c r="BQ290" s="1220"/>
      <c r="BR290" s="131"/>
      <c r="BS290" s="131"/>
      <c r="BT290" s="131">
        <v>17</v>
      </c>
      <c r="BU290" s="132"/>
      <c r="BV290" s="364">
        <f t="shared" si="269"/>
        <v>7.3304330230675845</v>
      </c>
      <c r="BW290" s="343">
        <f t="shared" si="246"/>
        <v>1.9098462472741325E-2</v>
      </c>
      <c r="BX290" s="340">
        <f t="shared" si="279"/>
        <v>1.9098462472741325E-2</v>
      </c>
      <c r="BY290" s="758">
        <f t="shared" si="267"/>
        <v>0.55072463768115942</v>
      </c>
      <c r="BZ290" s="1145">
        <f t="shared" si="258"/>
        <v>0.14652014652014655</v>
      </c>
      <c r="CA290" s="133">
        <v>5040</v>
      </c>
      <c r="CB290" s="191"/>
      <c r="CC290" s="193"/>
      <c r="CD290" s="353">
        <f t="shared" si="253"/>
        <v>0.53804127883447994</v>
      </c>
      <c r="CE290" s="108"/>
      <c r="CF290" s="364"/>
      <c r="CG290" s="134">
        <v>0</v>
      </c>
      <c r="CH290" s="346">
        <f t="shared" si="270"/>
        <v>0</v>
      </c>
      <c r="CI290" s="117">
        <v>0</v>
      </c>
      <c r="CJ290" s="348">
        <f t="shared" si="254"/>
        <v>0</v>
      </c>
      <c r="CK290" s="123">
        <v>7.88</v>
      </c>
      <c r="CL290" s="117">
        <v>22.8</v>
      </c>
      <c r="CM290" s="109">
        <v>7</v>
      </c>
      <c r="CN290" s="109"/>
      <c r="CO290" s="109"/>
      <c r="CP290" s="131">
        <f t="shared" si="275"/>
        <v>56.832999999999998</v>
      </c>
      <c r="CQ290" s="1145">
        <f t="shared" si="282"/>
        <v>2.1459227467811148E-2</v>
      </c>
      <c r="CR290" s="1372">
        <f t="shared" si="271"/>
        <v>4942</v>
      </c>
      <c r="CS290" s="353">
        <f t="shared" si="255"/>
        <v>4.0987454471873734</v>
      </c>
      <c r="CT290" s="135">
        <v>28</v>
      </c>
      <c r="CU290" s="1353">
        <v>158.53</v>
      </c>
      <c r="CV290" s="340">
        <f t="shared" si="234"/>
        <v>0.35</v>
      </c>
      <c r="CW290" s="135">
        <v>180</v>
      </c>
      <c r="CX290" s="348">
        <f t="shared" si="235"/>
        <v>6.4285714285714288</v>
      </c>
      <c r="CY290" s="334">
        <f t="shared" si="277"/>
        <v>105.18235532173209</v>
      </c>
      <c r="CZ290" s="123">
        <v>7.9</v>
      </c>
      <c r="DA290" s="117">
        <v>16.100000000000001</v>
      </c>
      <c r="DB290" s="340">
        <f t="shared" si="259"/>
        <v>0.29385964912280699</v>
      </c>
      <c r="DC290" s="109"/>
      <c r="DD290" s="610">
        <f t="shared" si="260"/>
        <v>4.9367481142275462</v>
      </c>
      <c r="DE290" s="353">
        <f t="shared" si="256"/>
        <v>6.0704168352893566</v>
      </c>
      <c r="DF290" s="842">
        <v>8.3000000000000007</v>
      </c>
      <c r="DG290" s="117">
        <v>12.1</v>
      </c>
      <c r="DH290" s="838">
        <f t="shared" si="265"/>
        <v>36.299999999999997</v>
      </c>
      <c r="DI290" s="338">
        <f t="shared" si="266"/>
        <v>0.24844720496894424</v>
      </c>
      <c r="DJ290" s="1158">
        <f t="shared" si="261"/>
        <v>0.4692982456140351</v>
      </c>
      <c r="DK290" s="1342">
        <f t="shared" si="262"/>
        <v>3.2767088885274789</v>
      </c>
      <c r="DL290" s="1292">
        <f t="shared" si="272"/>
        <v>0.49919999999999998</v>
      </c>
      <c r="DM290" s="1355">
        <v>40</v>
      </c>
      <c r="DN290" s="1350">
        <f t="shared" si="278"/>
        <v>30.794981788749496</v>
      </c>
      <c r="DO290" s="117">
        <v>11.1</v>
      </c>
      <c r="DP290" s="1150">
        <f t="shared" si="250"/>
        <v>8.2644628099173556E-2</v>
      </c>
      <c r="DQ290" s="133"/>
      <c r="DR290" s="134"/>
      <c r="DS290" s="770"/>
      <c r="DT290" s="137">
        <v>5407</v>
      </c>
      <c r="DU290" s="343">
        <v>7.87</v>
      </c>
      <c r="DV290" s="123">
        <v>8.3000000000000007</v>
      </c>
      <c r="DW290" s="127">
        <v>4030</v>
      </c>
      <c r="DX290" s="117">
        <v>11.1</v>
      </c>
      <c r="DY290" s="135">
        <v>27.5</v>
      </c>
      <c r="DZ290" s="671">
        <v>32</v>
      </c>
      <c r="EA290" s="632">
        <v>0.18</v>
      </c>
      <c r="EB290" s="665">
        <v>0.01</v>
      </c>
      <c r="EC290" s="1483"/>
      <c r="ED290" s="141">
        <v>8.6999999999999993</v>
      </c>
      <c r="EE290" s="667">
        <v>10.1</v>
      </c>
      <c r="EF290" s="139">
        <v>0.16</v>
      </c>
      <c r="EG290" s="665">
        <v>0.12</v>
      </c>
      <c r="EH290" s="194">
        <v>2</v>
      </c>
      <c r="EI290" s="1118"/>
      <c r="EJ290" s="1118"/>
      <c r="EK290" s="142">
        <v>2</v>
      </c>
      <c r="EL290" s="353">
        <f t="shared" si="251"/>
        <v>8.3129893970052606</v>
      </c>
      <c r="EM290" s="354">
        <f t="shared" si="263"/>
        <v>0.59340659340659341</v>
      </c>
      <c r="EN290" s="354">
        <f t="shared" si="247"/>
        <v>0.8035714285714286</v>
      </c>
      <c r="EO290" s="355">
        <f t="shared" si="237"/>
        <v>0.98159509202453987</v>
      </c>
      <c r="EP290" s="339">
        <f t="shared" si="264"/>
        <v>0.57971014492753625</v>
      </c>
      <c r="EQ290" s="959"/>
    </row>
    <row r="291" spans="1:147" s="229" customFormat="1" ht="15" customHeight="1" x14ac:dyDescent="0.15">
      <c r="A291" s="146">
        <v>44115</v>
      </c>
      <c r="B291" s="147">
        <f>企业!B598</f>
        <v>4636</v>
      </c>
      <c r="C291" s="869">
        <v>8.0399999999999991</v>
      </c>
      <c r="D291" s="149">
        <v>138</v>
      </c>
      <c r="E291" s="150">
        <v>24.9</v>
      </c>
      <c r="F291" s="929"/>
      <c r="G291" s="651"/>
      <c r="H291" s="222"/>
      <c r="I291" s="153"/>
      <c r="J291" s="154"/>
      <c r="K291" s="626"/>
      <c r="L291" s="223"/>
      <c r="M291" s="832"/>
      <c r="N291" s="827"/>
      <c r="O291" s="224"/>
      <c r="P291" s="393"/>
      <c r="Q291" s="224"/>
      <c r="R291" s="684">
        <v>3.8</v>
      </c>
      <c r="S291" s="169">
        <f t="shared" si="245"/>
        <v>0.58461538461538454</v>
      </c>
      <c r="T291" s="147">
        <v>4636</v>
      </c>
      <c r="U291" s="153">
        <v>8.1199999999999992</v>
      </c>
      <c r="V291" s="158">
        <v>4880</v>
      </c>
      <c r="W291" s="159">
        <v>29.1</v>
      </c>
      <c r="X291" s="151">
        <v>132</v>
      </c>
      <c r="Y291" s="811">
        <v>8.1999999999999993</v>
      </c>
      <c r="Z291" s="1239"/>
      <c r="AA291" s="160">
        <v>24.4</v>
      </c>
      <c r="AB291" s="161">
        <v>0.38</v>
      </c>
      <c r="AC291" s="151">
        <v>20</v>
      </c>
      <c r="AD291" s="162"/>
      <c r="AE291" s="224">
        <v>64</v>
      </c>
      <c r="AF291" s="802">
        <v>3.88</v>
      </c>
      <c r="AG291" s="327">
        <f t="shared" si="252"/>
        <v>0.59692307692307689</v>
      </c>
      <c r="AH291" s="327">
        <f t="shared" si="268"/>
        <v>0.30906666666666666</v>
      </c>
      <c r="AI291" s="660">
        <f t="shared" si="239"/>
        <v>8.1593600000000002E-2</v>
      </c>
      <c r="AJ291" s="1141"/>
      <c r="AK291" s="148"/>
      <c r="AL291" s="167"/>
      <c r="AM291" s="167"/>
      <c r="AN291" s="225"/>
      <c r="AO291" s="150">
        <f t="shared" si="280"/>
        <v>3.087144089732528</v>
      </c>
      <c r="AP291" s="148">
        <v>8.02</v>
      </c>
      <c r="AQ291" s="166"/>
      <c r="AR291" s="150">
        <f t="shared" si="240"/>
        <v>0.80888697152717859</v>
      </c>
      <c r="AS291" s="778"/>
      <c r="AT291" s="150">
        <f t="shared" si="241"/>
        <v>1.6177739430543572</v>
      </c>
      <c r="AU291" s="161">
        <v>24.1</v>
      </c>
      <c r="AV291" s="153">
        <v>7.8</v>
      </c>
      <c r="AW291" s="162"/>
      <c r="AX291" s="162"/>
      <c r="AY291" s="170"/>
      <c r="AZ291" s="170">
        <v>0.11</v>
      </c>
      <c r="BA291" s="175"/>
      <c r="BB291" s="172">
        <f t="shared" si="242"/>
        <v>0.60666522864538397</v>
      </c>
      <c r="BC291" s="1517"/>
      <c r="BD291" s="827">
        <v>1456</v>
      </c>
      <c r="BE291" s="1530">
        <f t="shared" si="281"/>
        <v>167.39603106125972</v>
      </c>
      <c r="BF291" s="1538">
        <f t="shared" si="273"/>
        <v>6.860493076281136</v>
      </c>
      <c r="BG291" s="1337"/>
      <c r="BH291" s="1169">
        <f t="shared" si="243"/>
        <v>1.0111087144089732</v>
      </c>
      <c r="BI291" s="150">
        <f t="shared" si="244"/>
        <v>0.68270060396893872</v>
      </c>
      <c r="BJ291" s="168">
        <v>7.9</v>
      </c>
      <c r="BK291" s="162">
        <v>4440</v>
      </c>
      <c r="BL291" s="161">
        <v>23.8</v>
      </c>
      <c r="BM291" s="161">
        <f t="shared" si="274"/>
        <v>71.400000000000006</v>
      </c>
      <c r="BN291" s="161">
        <v>10.8</v>
      </c>
      <c r="BO291" s="161"/>
      <c r="BP291" s="161"/>
      <c r="BQ291" s="1221"/>
      <c r="BR291" s="174"/>
      <c r="BS291" s="174"/>
      <c r="BT291" s="174">
        <v>17</v>
      </c>
      <c r="BU291" s="175"/>
      <c r="BV291" s="248">
        <f t="shared" si="269"/>
        <v>7.8142795513373589</v>
      </c>
      <c r="BW291" s="168">
        <f t="shared" si="246"/>
        <v>1.6892152262124937E-2</v>
      </c>
      <c r="BX291" s="170">
        <f t="shared" si="279"/>
        <v>1.6892152262124937E-2</v>
      </c>
      <c r="BY291" s="1129">
        <f t="shared" si="267"/>
        <v>0.55737704918032782</v>
      </c>
      <c r="BZ291" s="1146">
        <f t="shared" si="258"/>
        <v>0.18213058419243988</v>
      </c>
      <c r="CA291" s="177">
        <v>5040</v>
      </c>
      <c r="CB291" s="224"/>
      <c r="CC291" s="226"/>
      <c r="CD291" s="150">
        <f t="shared" si="253"/>
        <v>0.57355478861087139</v>
      </c>
      <c r="CE291" s="150"/>
      <c r="CF291" s="248"/>
      <c r="CG291" s="178">
        <v>0</v>
      </c>
      <c r="CH291" s="390">
        <f t="shared" si="270"/>
        <v>0</v>
      </c>
      <c r="CI291" s="161">
        <v>0</v>
      </c>
      <c r="CJ291" s="161">
        <f t="shared" si="254"/>
        <v>0</v>
      </c>
      <c r="CK291" s="168">
        <v>7.86</v>
      </c>
      <c r="CL291" s="161">
        <v>23.4</v>
      </c>
      <c r="CM291" s="151">
        <v>8</v>
      </c>
      <c r="CN291" s="151"/>
      <c r="CO291" s="151"/>
      <c r="CP291" s="131">
        <f t="shared" si="275"/>
        <v>47.287200000000027</v>
      </c>
      <c r="CQ291" s="1146">
        <f t="shared" si="282"/>
        <v>1.6806722689075682E-2</v>
      </c>
      <c r="CR291" s="1372">
        <f t="shared" si="271"/>
        <v>4636</v>
      </c>
      <c r="CS291" s="150">
        <f t="shared" si="255"/>
        <v>4.3692838654012078</v>
      </c>
      <c r="CT291" s="180">
        <v>28</v>
      </c>
      <c r="CU291" s="1356">
        <v>159.65</v>
      </c>
      <c r="CV291" s="170">
        <f t="shared" si="234"/>
        <v>0.35</v>
      </c>
      <c r="CW291" s="180">
        <v>180</v>
      </c>
      <c r="CX291" s="161">
        <f t="shared" si="235"/>
        <v>6.4285714285714288</v>
      </c>
      <c r="CY291" s="151">
        <f t="shared" si="277"/>
        <v>111.89301121656601</v>
      </c>
      <c r="CZ291" s="168">
        <v>7.93</v>
      </c>
      <c r="DA291" s="161">
        <v>18.5</v>
      </c>
      <c r="DB291" s="170">
        <f t="shared" si="259"/>
        <v>0.20940170940170935</v>
      </c>
      <c r="DC291" s="151"/>
      <c r="DD291" s="181">
        <f t="shared" si="260"/>
        <v>7.1809145948251851</v>
      </c>
      <c r="DE291" s="150">
        <f t="shared" si="256"/>
        <v>6.4710957722174287</v>
      </c>
      <c r="DF291" s="843">
        <v>8.31</v>
      </c>
      <c r="DG291" s="161">
        <v>13.3</v>
      </c>
      <c r="DH291" s="838">
        <f t="shared" si="265"/>
        <v>39.900000000000006</v>
      </c>
      <c r="DI291" s="338">
        <f t="shared" si="266"/>
        <v>0.2810810810810811</v>
      </c>
      <c r="DJ291" s="1157">
        <f t="shared" si="261"/>
        <v>0.43162393162393153</v>
      </c>
      <c r="DK291" s="1343">
        <f t="shared" si="262"/>
        <v>3.6928386540120801</v>
      </c>
      <c r="DL291" s="1293">
        <f t="shared" si="272"/>
        <v>0.49919999999999998</v>
      </c>
      <c r="DM291" s="1354">
        <v>40</v>
      </c>
      <c r="DN291" s="178">
        <f t="shared" si="278"/>
        <v>33.059534081104403</v>
      </c>
      <c r="DO291" s="161">
        <v>12.9</v>
      </c>
      <c r="DP291" s="187">
        <f t="shared" si="250"/>
        <v>3.0075187969924838E-2</v>
      </c>
      <c r="DQ291" s="177"/>
      <c r="DR291" s="178"/>
      <c r="DS291" s="756"/>
      <c r="DT291" s="157">
        <v>4382</v>
      </c>
      <c r="DU291" s="168">
        <v>7.89</v>
      </c>
      <c r="DV291" s="168">
        <v>8.3000000000000007</v>
      </c>
      <c r="DW291" s="173">
        <v>4070</v>
      </c>
      <c r="DX291" s="161">
        <v>12.9</v>
      </c>
      <c r="DY291" s="180">
        <v>32</v>
      </c>
      <c r="DZ291" s="698">
        <v>35</v>
      </c>
      <c r="EA291" s="633">
        <v>0.7</v>
      </c>
      <c r="EB291" s="182">
        <v>0.01</v>
      </c>
      <c r="EC291" s="1484"/>
      <c r="ED291" s="184">
        <v>9.4</v>
      </c>
      <c r="EE291" s="184">
        <v>10.1</v>
      </c>
      <c r="EF291" s="182">
        <v>0.2</v>
      </c>
      <c r="EG291" s="182">
        <v>0.12</v>
      </c>
      <c r="EH291" s="228">
        <v>3</v>
      </c>
      <c r="EI291" s="1119"/>
      <c r="EJ291" s="1119"/>
      <c r="EK291" s="185">
        <v>2</v>
      </c>
      <c r="EL291" s="150">
        <f t="shared" si="251"/>
        <v>8.8603168248490061</v>
      </c>
      <c r="EM291" s="186">
        <f t="shared" si="263"/>
        <v>0.55670103092783507</v>
      </c>
      <c r="EN291" s="186">
        <f t="shared" si="247"/>
        <v>0.75757575757575757</v>
      </c>
      <c r="EO291" s="187">
        <f t="shared" ref="EO291:EO354" si="283">1-EA291/Y291</f>
        <v>0.91463414634146345</v>
      </c>
      <c r="EP291" s="169">
        <f t="shared" si="264"/>
        <v>0.61475409836065564</v>
      </c>
      <c r="EQ291" s="292"/>
    </row>
    <row r="292" spans="1:147" s="221" customFormat="1" ht="15" customHeight="1" x14ac:dyDescent="0.15">
      <c r="A292" s="105">
        <v>44116</v>
      </c>
      <c r="B292" s="335">
        <f>企业!B599</f>
        <v>4485</v>
      </c>
      <c r="C292" s="868">
        <v>8.0299999999999994</v>
      </c>
      <c r="D292" s="652">
        <v>138</v>
      </c>
      <c r="E292" s="353">
        <v>26</v>
      </c>
      <c r="F292" s="928"/>
      <c r="G292" s="653"/>
      <c r="H292" s="192"/>
      <c r="I292" s="111"/>
      <c r="J292" s="144"/>
      <c r="K292" s="625"/>
      <c r="L292" s="328"/>
      <c r="M292" s="831"/>
      <c r="N292" s="826"/>
      <c r="O292" s="191"/>
      <c r="P292" s="392"/>
      <c r="Q292" s="191"/>
      <c r="R292" s="683">
        <v>3.63</v>
      </c>
      <c r="S292" s="339">
        <f t="shared" si="245"/>
        <v>0.55846153846153845</v>
      </c>
      <c r="T292" s="335">
        <v>4485</v>
      </c>
      <c r="U292" s="111">
        <v>8.16</v>
      </c>
      <c r="V292" s="112">
        <v>4370</v>
      </c>
      <c r="W292" s="115">
        <v>29.9</v>
      </c>
      <c r="X292" s="109">
        <v>104</v>
      </c>
      <c r="Y292" s="809">
        <v>10.6</v>
      </c>
      <c r="Z292" s="1238"/>
      <c r="AA292" s="116">
        <v>20.399999999999999</v>
      </c>
      <c r="AB292" s="117">
        <v>0.44</v>
      </c>
      <c r="AC292" s="109">
        <v>18</v>
      </c>
      <c r="AD292" s="118"/>
      <c r="AE292" s="191">
        <v>64</v>
      </c>
      <c r="AF292" s="801">
        <v>3.83</v>
      </c>
      <c r="AG292" s="344">
        <f t="shared" si="252"/>
        <v>0.58923076923076922</v>
      </c>
      <c r="AH292" s="344">
        <f t="shared" si="268"/>
        <v>0.29899999999999999</v>
      </c>
      <c r="AI292" s="741">
        <f t="shared" si="239"/>
        <v>6.2191999999999997E-2</v>
      </c>
      <c r="AJ292" s="1140"/>
      <c r="AK292" s="138"/>
      <c r="AL292" s="122"/>
      <c r="AM292" s="122"/>
      <c r="AN292" s="219"/>
      <c r="AO292" s="353">
        <f t="shared" si="280"/>
        <v>3.1910813823857302</v>
      </c>
      <c r="AP292" s="138">
        <v>8.0399999999999991</v>
      </c>
      <c r="AQ292" s="121"/>
      <c r="AR292" s="353">
        <f t="shared" si="240"/>
        <v>0.83612040133779264</v>
      </c>
      <c r="AS292" s="776"/>
      <c r="AT292" s="353">
        <f t="shared" si="241"/>
        <v>1.6722408026755853</v>
      </c>
      <c r="AU292" s="117">
        <v>24.3</v>
      </c>
      <c r="AV292" s="111">
        <v>7.9</v>
      </c>
      <c r="AW292" s="118"/>
      <c r="AX292" s="118"/>
      <c r="AY292" s="340"/>
      <c r="AZ292" s="124">
        <v>0.1</v>
      </c>
      <c r="BA292" s="608"/>
      <c r="BB292" s="360">
        <f t="shared" si="242"/>
        <v>0.62709030100334451</v>
      </c>
      <c r="BC292" s="1516"/>
      <c r="BD292" s="1529">
        <v>1496</v>
      </c>
      <c r="BE292" s="1530">
        <f t="shared" si="281"/>
        <v>177.78550724637682</v>
      </c>
      <c r="BF292" s="1538">
        <f t="shared" si="273"/>
        <v>8.7149758454106294</v>
      </c>
      <c r="BG292" s="1528"/>
      <c r="BH292" s="1168">
        <f t="shared" si="243"/>
        <v>1.0451505016722409</v>
      </c>
      <c r="BI292" s="353">
        <f t="shared" si="244"/>
        <v>0.70568561872909696</v>
      </c>
      <c r="BJ292" s="123">
        <v>7.91</v>
      </c>
      <c r="BK292" s="118">
        <v>4430</v>
      </c>
      <c r="BL292" s="117">
        <v>24.8</v>
      </c>
      <c r="BM292" s="348">
        <f t="shared" si="274"/>
        <v>74.400000000000006</v>
      </c>
      <c r="BN292" s="117">
        <v>11</v>
      </c>
      <c r="BO292" s="117"/>
      <c r="BP292" s="117"/>
      <c r="BQ292" s="1220"/>
      <c r="BR292" s="131"/>
      <c r="BS292" s="131"/>
      <c r="BT292" s="131">
        <v>17</v>
      </c>
      <c r="BU292" s="132"/>
      <c r="BV292" s="364">
        <f t="shared" si="269"/>
        <v>8.0773690078037905</v>
      </c>
      <c r="BW292" s="343">
        <f t="shared" si="246"/>
        <v>1.2875479614652054E-2</v>
      </c>
      <c r="BX292" s="340">
        <f t="shared" si="279"/>
        <v>1.2875479614652054E-2</v>
      </c>
      <c r="BY292" s="340">
        <f t="shared" si="267"/>
        <v>0.46078431372549011</v>
      </c>
      <c r="BZ292" s="1145">
        <f t="shared" si="258"/>
        <v>0.17056856187290959</v>
      </c>
      <c r="CA292" s="133">
        <v>5040</v>
      </c>
      <c r="CB292" s="191"/>
      <c r="CC292" s="193"/>
      <c r="CD292" s="353">
        <f t="shared" si="253"/>
        <v>0.59286510590858421</v>
      </c>
      <c r="CE292" s="108"/>
      <c r="CF292" s="364"/>
      <c r="CG292" s="134">
        <v>0</v>
      </c>
      <c r="CH292" s="346">
        <f t="shared" si="270"/>
        <v>0</v>
      </c>
      <c r="CI292" s="117">
        <v>0</v>
      </c>
      <c r="CJ292" s="348">
        <f t="shared" si="254"/>
        <v>0</v>
      </c>
      <c r="CK292" s="123">
        <v>7.95</v>
      </c>
      <c r="CL292" s="117">
        <v>24.6</v>
      </c>
      <c r="CM292" s="109">
        <v>9</v>
      </c>
      <c r="CN292" s="109"/>
      <c r="CO292" s="109"/>
      <c r="CP292" s="131">
        <f t="shared" si="275"/>
        <v>38.570999999999991</v>
      </c>
      <c r="CQ292" s="1145">
        <f t="shared" si="282"/>
        <v>8.0645161290322509E-3</v>
      </c>
      <c r="CR292" s="1372">
        <f t="shared" si="271"/>
        <v>4485</v>
      </c>
      <c r="CS292" s="353">
        <f t="shared" si="255"/>
        <v>4.5163879598662211</v>
      </c>
      <c r="CT292" s="135">
        <v>31</v>
      </c>
      <c r="CU292" s="1353">
        <v>157.87</v>
      </c>
      <c r="CV292" s="340">
        <f t="shared" si="234"/>
        <v>0.38750000000000001</v>
      </c>
      <c r="CW292" s="135">
        <v>200</v>
      </c>
      <c r="CX292" s="348">
        <f t="shared" si="235"/>
        <v>6.4516129032258061</v>
      </c>
      <c r="CY292" s="334">
        <f t="shared" si="277"/>
        <v>132.09471571906354</v>
      </c>
      <c r="CZ292" s="123">
        <v>7.99</v>
      </c>
      <c r="DA292" s="117">
        <v>17</v>
      </c>
      <c r="DB292" s="340">
        <f t="shared" si="259"/>
        <v>0.30894308943089432</v>
      </c>
      <c r="DC292" s="109"/>
      <c r="DD292" s="610">
        <f t="shared" si="260"/>
        <v>5.4656866815236471</v>
      </c>
      <c r="DE292" s="353">
        <f t="shared" si="256"/>
        <v>6.6889632107023411</v>
      </c>
      <c r="DF292" s="842">
        <v>8.3000000000000007</v>
      </c>
      <c r="DG292" s="117">
        <v>12.7</v>
      </c>
      <c r="DH292" s="838">
        <f t="shared" si="265"/>
        <v>38.099999999999994</v>
      </c>
      <c r="DI292" s="338">
        <f t="shared" si="266"/>
        <v>0.25294117647058822</v>
      </c>
      <c r="DJ292" s="1158">
        <f t="shared" si="261"/>
        <v>0.48373983739837401</v>
      </c>
      <c r="DK292" s="1342">
        <f t="shared" si="262"/>
        <v>3.7001320929709673</v>
      </c>
      <c r="DL292" s="1292">
        <f t="shared" si="272"/>
        <v>0.49919999999999998</v>
      </c>
      <c r="DM292" s="1355">
        <v>40</v>
      </c>
      <c r="DN292" s="1350">
        <f t="shared" si="278"/>
        <v>33.791571906354513</v>
      </c>
      <c r="DO292" s="117">
        <v>12.4</v>
      </c>
      <c r="DP292" s="1150">
        <f t="shared" si="250"/>
        <v>2.3622047244094405E-2</v>
      </c>
      <c r="DQ292" s="133"/>
      <c r="DR292" s="134"/>
      <c r="DS292" s="770"/>
      <c r="DT292" s="137">
        <v>5133</v>
      </c>
      <c r="DU292" s="343">
        <v>7.91</v>
      </c>
      <c r="DV292" s="123">
        <v>8.41</v>
      </c>
      <c r="DW292" s="127">
        <v>4120</v>
      </c>
      <c r="DX292" s="117">
        <v>12.4</v>
      </c>
      <c r="DY292" s="135">
        <v>32</v>
      </c>
      <c r="DZ292" s="671">
        <v>34</v>
      </c>
      <c r="EA292" s="632">
        <v>0.3</v>
      </c>
      <c r="EB292" s="665">
        <v>0.01</v>
      </c>
      <c r="EC292" s="1483"/>
      <c r="ED292" s="141">
        <v>10.6</v>
      </c>
      <c r="EE292" s="667">
        <v>10.8</v>
      </c>
      <c r="EF292" s="139">
        <v>0.22</v>
      </c>
      <c r="EG292" s="665">
        <v>0.12</v>
      </c>
      <c r="EH292" s="194">
        <v>2</v>
      </c>
      <c r="EI292" s="1118"/>
      <c r="EJ292" s="1118"/>
      <c r="EK292" s="142">
        <v>2</v>
      </c>
      <c r="EL292" s="353">
        <f t="shared" si="251"/>
        <v>9.1579237458193994</v>
      </c>
      <c r="EM292" s="354">
        <f t="shared" si="263"/>
        <v>0.58528428093645479</v>
      </c>
      <c r="EN292" s="354">
        <f t="shared" si="247"/>
        <v>0.69230769230769229</v>
      </c>
      <c r="EO292" s="355">
        <f t="shared" si="283"/>
        <v>0.97169811320754718</v>
      </c>
      <c r="EP292" s="339">
        <f t="shared" si="264"/>
        <v>0.48039215686274506</v>
      </c>
      <c r="EQ292" s="959"/>
    </row>
    <row r="293" spans="1:147" s="221" customFormat="1" ht="15" customHeight="1" x14ac:dyDescent="0.15">
      <c r="A293" s="105">
        <v>44117</v>
      </c>
      <c r="B293" s="335">
        <f>企业!B600</f>
        <v>4758</v>
      </c>
      <c r="C293" s="868">
        <v>8.06</v>
      </c>
      <c r="D293" s="652">
        <v>144</v>
      </c>
      <c r="E293" s="353">
        <v>25.5</v>
      </c>
      <c r="F293" s="928"/>
      <c r="G293" s="653"/>
      <c r="H293" s="192"/>
      <c r="I293" s="111"/>
      <c r="J293" s="144"/>
      <c r="K293" s="625"/>
      <c r="L293" s="328"/>
      <c r="M293" s="831"/>
      <c r="N293" s="826"/>
      <c r="O293" s="191"/>
      <c r="P293" s="392"/>
      <c r="Q293" s="191"/>
      <c r="R293" s="683">
        <v>3.27</v>
      </c>
      <c r="S293" s="339">
        <f t="shared" si="245"/>
        <v>0.50307692307692309</v>
      </c>
      <c r="T293" s="335">
        <v>4758</v>
      </c>
      <c r="U293" s="111">
        <v>8.07</v>
      </c>
      <c r="V293" s="112">
        <v>4640</v>
      </c>
      <c r="W293" s="115">
        <v>28.3</v>
      </c>
      <c r="X293" s="109">
        <v>112</v>
      </c>
      <c r="Y293" s="809">
        <v>9.6</v>
      </c>
      <c r="Z293" s="1238">
        <v>9.5</v>
      </c>
      <c r="AA293" s="116">
        <v>25.7</v>
      </c>
      <c r="AB293" s="117">
        <v>0.39</v>
      </c>
      <c r="AC293" s="109">
        <v>18</v>
      </c>
      <c r="AD293" s="118">
        <v>729</v>
      </c>
      <c r="AE293" s="191">
        <v>64</v>
      </c>
      <c r="AF293" s="801">
        <v>3.64</v>
      </c>
      <c r="AG293" s="344">
        <f t="shared" si="252"/>
        <v>0.56000000000000005</v>
      </c>
      <c r="AH293" s="344">
        <f t="shared" si="268"/>
        <v>0.31719999999999998</v>
      </c>
      <c r="AI293" s="741">
        <f t="shared" ref="AI293:AI356" si="284">T293*X293/1000/7500</f>
        <v>7.1052799999999999E-2</v>
      </c>
      <c r="AJ293" s="1140"/>
      <c r="AK293" s="138"/>
      <c r="AL293" s="122"/>
      <c r="AM293" s="122"/>
      <c r="AN293" s="219"/>
      <c r="AO293" s="353">
        <f t="shared" si="280"/>
        <v>3.0079865489701554</v>
      </c>
      <c r="AP293" s="138">
        <v>8.07</v>
      </c>
      <c r="AQ293" s="121">
        <v>21.4</v>
      </c>
      <c r="AR293" s="353">
        <f t="shared" si="240"/>
        <v>0.78814627994955866</v>
      </c>
      <c r="AS293" s="776">
        <v>10.6</v>
      </c>
      <c r="AT293" s="353">
        <f t="shared" si="241"/>
        <v>1.5762925598991173</v>
      </c>
      <c r="AU293" s="117">
        <v>24.2</v>
      </c>
      <c r="AV293" s="111">
        <v>7.84</v>
      </c>
      <c r="AW293" s="118">
        <v>2082</v>
      </c>
      <c r="AX293" s="118"/>
      <c r="AY293" s="340"/>
      <c r="AZ293" s="124">
        <v>0.1</v>
      </c>
      <c r="BA293" s="608">
        <f t="shared" si="257"/>
        <v>48.030739673390968</v>
      </c>
      <c r="BB293" s="360">
        <f t="shared" si="242"/>
        <v>0.59110970996216894</v>
      </c>
      <c r="BC293" s="1516"/>
      <c r="BD293" s="1529">
        <v>1486</v>
      </c>
      <c r="BE293" s="1530">
        <f t="shared" si="281"/>
        <v>166.46448087431693</v>
      </c>
      <c r="BF293" s="1538">
        <f t="shared" si="273"/>
        <v>6.4772171546426822</v>
      </c>
      <c r="BG293" s="1528">
        <v>6.7</v>
      </c>
      <c r="BH293" s="1168">
        <f t="shared" si="243"/>
        <v>0.98518284993694827</v>
      </c>
      <c r="BI293" s="353">
        <f t="shared" si="244"/>
        <v>0.66519546027742749</v>
      </c>
      <c r="BJ293" s="123">
        <v>7.9</v>
      </c>
      <c r="BK293" s="118">
        <v>4360</v>
      </c>
      <c r="BL293" s="117">
        <v>24.6</v>
      </c>
      <c r="BM293" s="348">
        <f t="shared" si="274"/>
        <v>73.800000000000011</v>
      </c>
      <c r="BN293" s="117">
        <v>10.9</v>
      </c>
      <c r="BO293" s="117">
        <v>0.4</v>
      </c>
      <c r="BP293" s="117">
        <v>7.6</v>
      </c>
      <c r="BQ293" s="1220">
        <v>0.25</v>
      </c>
      <c r="BR293" s="131"/>
      <c r="BS293" s="131"/>
      <c r="BT293" s="131">
        <v>16</v>
      </c>
      <c r="BU293" s="132">
        <v>16</v>
      </c>
      <c r="BV293" s="364">
        <f t="shared" si="269"/>
        <v>7.6139134089953755</v>
      </c>
      <c r="BW293" s="343">
        <f t="shared" si="246"/>
        <v>1.4709912496204489E-2</v>
      </c>
      <c r="BX293" s="340">
        <f t="shared" si="279"/>
        <v>1.4709912496204489E-2</v>
      </c>
      <c r="BY293" s="758">
        <f t="shared" si="267"/>
        <v>0.57587548638132291</v>
      </c>
      <c r="BZ293" s="1145">
        <f t="shared" si="258"/>
        <v>0.13074204946996459</v>
      </c>
      <c r="CA293" s="133">
        <v>5040</v>
      </c>
      <c r="CB293" s="191"/>
      <c r="CC293" s="193"/>
      <c r="CD293" s="353">
        <f t="shared" si="253"/>
        <v>0.55884825556956708</v>
      </c>
      <c r="CE293" s="108"/>
      <c r="CF293" s="364"/>
      <c r="CG293" s="134">
        <v>0</v>
      </c>
      <c r="CH293" s="346">
        <f t="shared" si="270"/>
        <v>0</v>
      </c>
      <c r="CI293" s="117">
        <v>0</v>
      </c>
      <c r="CJ293" s="348">
        <f t="shared" si="254"/>
        <v>0</v>
      </c>
      <c r="CK293" s="123">
        <v>7.9</v>
      </c>
      <c r="CL293" s="117">
        <v>24.9</v>
      </c>
      <c r="CM293" s="109">
        <v>8</v>
      </c>
      <c r="CN293" s="109">
        <v>1</v>
      </c>
      <c r="CO293" s="109">
        <v>16</v>
      </c>
      <c r="CP293" s="131">
        <f t="shared" si="275"/>
        <v>33.78180000000004</v>
      </c>
      <c r="CQ293" s="1145">
        <f t="shared" si="282"/>
        <v>-1.2195121951219301E-2</v>
      </c>
      <c r="CR293" s="1372">
        <f t="shared" si="271"/>
        <v>4758</v>
      </c>
      <c r="CS293" s="353">
        <f t="shared" si="255"/>
        <v>4.2572509457755361</v>
      </c>
      <c r="CT293" s="135">
        <v>31</v>
      </c>
      <c r="CU293" s="1353">
        <v>153.51</v>
      </c>
      <c r="CV293" s="340">
        <f t="shared" si="234"/>
        <v>0.38750000000000001</v>
      </c>
      <c r="CW293" s="135">
        <v>200</v>
      </c>
      <c r="CX293" s="348">
        <f t="shared" si="235"/>
        <v>6.4516129032258061</v>
      </c>
      <c r="CY293" s="334">
        <f t="shared" si="277"/>
        <v>125.3952080706179</v>
      </c>
      <c r="CZ293" s="123">
        <v>7.93</v>
      </c>
      <c r="DA293" s="117">
        <v>16.7</v>
      </c>
      <c r="DB293" s="340">
        <f t="shared" si="259"/>
        <v>0.32931726907630521</v>
      </c>
      <c r="DC293" s="109">
        <v>2</v>
      </c>
      <c r="DD293" s="610">
        <f t="shared" si="260"/>
        <v>4.8088360205022971</v>
      </c>
      <c r="DE293" s="353">
        <f t="shared" si="256"/>
        <v>6.3051702395964693</v>
      </c>
      <c r="DF293" s="842">
        <v>8.27</v>
      </c>
      <c r="DG293" s="117">
        <v>12.1</v>
      </c>
      <c r="DH293" s="838">
        <f t="shared" si="265"/>
        <v>36.299999999999997</v>
      </c>
      <c r="DI293" s="338">
        <f t="shared" si="266"/>
        <v>0.27544910179640714</v>
      </c>
      <c r="DJ293" s="1158">
        <f t="shared" si="261"/>
        <v>0.51405622489959835</v>
      </c>
      <c r="DK293" s="1342">
        <f t="shared" si="262"/>
        <v>3.2655002101723412</v>
      </c>
      <c r="DL293" s="1292">
        <f t="shared" si="272"/>
        <v>0.49919999999999998</v>
      </c>
      <c r="DM293" s="1355">
        <v>40</v>
      </c>
      <c r="DN293" s="1350">
        <f t="shared" si="278"/>
        <v>30.973013871374526</v>
      </c>
      <c r="DO293" s="117">
        <v>11</v>
      </c>
      <c r="DP293" s="1150">
        <f t="shared" si="250"/>
        <v>9.0909090909090884E-2</v>
      </c>
      <c r="DQ293" s="133"/>
      <c r="DR293" s="134"/>
      <c r="DS293" s="770"/>
      <c r="DT293" s="137">
        <v>5124</v>
      </c>
      <c r="DU293" s="343">
        <v>7.9</v>
      </c>
      <c r="DV293" s="123">
        <v>8.4</v>
      </c>
      <c r="DW293" s="127">
        <v>4100</v>
      </c>
      <c r="DX293" s="117">
        <v>11</v>
      </c>
      <c r="DY293" s="135">
        <v>31.6</v>
      </c>
      <c r="DZ293" s="671">
        <v>32</v>
      </c>
      <c r="EA293" s="632">
        <v>0.2</v>
      </c>
      <c r="EB293" s="665">
        <v>0.01</v>
      </c>
      <c r="EC293" s="1483">
        <v>5.9</v>
      </c>
      <c r="ED293" s="141">
        <v>10.4</v>
      </c>
      <c r="EE293" s="667">
        <v>11.3</v>
      </c>
      <c r="EF293" s="139">
        <v>0.19</v>
      </c>
      <c r="EG293" s="665">
        <v>0.11</v>
      </c>
      <c r="EH293" s="194">
        <v>3</v>
      </c>
      <c r="EI293" s="1118">
        <v>562</v>
      </c>
      <c r="EJ293" s="1118">
        <v>182</v>
      </c>
      <c r="EK293" s="142">
        <v>2</v>
      </c>
      <c r="EL293" s="353">
        <f t="shared" si="251"/>
        <v>8.6336625472887771</v>
      </c>
      <c r="EM293" s="354">
        <f t="shared" si="263"/>
        <v>0.61130742049469966</v>
      </c>
      <c r="EN293" s="354">
        <f t="shared" si="247"/>
        <v>0.71785714285714286</v>
      </c>
      <c r="EO293" s="355">
        <f t="shared" si="283"/>
        <v>0.97916666666666663</v>
      </c>
      <c r="EP293" s="339">
        <f t="shared" si="264"/>
        <v>0.59533073929961089</v>
      </c>
      <c r="EQ293" s="959"/>
    </row>
    <row r="294" spans="1:147" s="221" customFormat="1" ht="15" customHeight="1" x14ac:dyDescent="0.15">
      <c r="A294" s="105">
        <v>44118</v>
      </c>
      <c r="B294" s="335">
        <f>企业!B601</f>
        <v>4175</v>
      </c>
      <c r="C294" s="868">
        <v>7.85</v>
      </c>
      <c r="D294" s="652">
        <v>136</v>
      </c>
      <c r="E294" s="353">
        <v>24</v>
      </c>
      <c r="F294" s="928"/>
      <c r="G294" s="653"/>
      <c r="H294" s="192"/>
      <c r="I294" s="111"/>
      <c r="J294" s="144"/>
      <c r="K294" s="625"/>
      <c r="L294" s="328"/>
      <c r="M294" s="831"/>
      <c r="N294" s="826"/>
      <c r="O294" s="191"/>
      <c r="P294" s="392"/>
      <c r="Q294" s="191"/>
      <c r="R294" s="683">
        <v>3.25</v>
      </c>
      <c r="S294" s="339">
        <f t="shared" si="245"/>
        <v>0.5</v>
      </c>
      <c r="T294" s="335">
        <v>4175</v>
      </c>
      <c r="U294" s="111">
        <v>8</v>
      </c>
      <c r="V294" s="112">
        <v>5090</v>
      </c>
      <c r="W294" s="115">
        <v>35.299999999999997</v>
      </c>
      <c r="X294" s="109">
        <v>154</v>
      </c>
      <c r="Y294" s="809">
        <v>13.9</v>
      </c>
      <c r="Z294" s="1238"/>
      <c r="AA294" s="116">
        <v>30.1</v>
      </c>
      <c r="AB294" s="117">
        <v>0.38</v>
      </c>
      <c r="AC294" s="109">
        <v>27</v>
      </c>
      <c r="AD294" s="118"/>
      <c r="AE294" s="191">
        <v>64</v>
      </c>
      <c r="AF294" s="801">
        <v>3.69</v>
      </c>
      <c r="AG294" s="344">
        <f t="shared" si="252"/>
        <v>0.56769230769230772</v>
      </c>
      <c r="AH294" s="344">
        <f t="shared" si="268"/>
        <v>0.27833333333333332</v>
      </c>
      <c r="AI294" s="741">
        <f t="shared" si="284"/>
        <v>8.5726666666666673E-2</v>
      </c>
      <c r="AJ294" s="1140"/>
      <c r="AK294" s="138"/>
      <c r="AL294" s="122"/>
      <c r="AM294" s="122"/>
      <c r="AN294" s="219"/>
      <c r="AO294" s="353">
        <f t="shared" si="280"/>
        <v>3.4280239520958085</v>
      </c>
      <c r="AP294" s="138">
        <v>8.0500000000000007</v>
      </c>
      <c r="AQ294" s="121"/>
      <c r="AR294" s="353">
        <f t="shared" ref="AR294:AR357" si="285">3750/T294</f>
        <v>0.89820359281437123</v>
      </c>
      <c r="AS294" s="776"/>
      <c r="AT294" s="353">
        <f t="shared" ref="AT294:AT357" si="286">7500/T294</f>
        <v>1.7964071856287425</v>
      </c>
      <c r="AU294" s="117">
        <v>25.1</v>
      </c>
      <c r="AV294" s="111">
        <v>7.95</v>
      </c>
      <c r="AW294" s="118"/>
      <c r="AX294" s="118"/>
      <c r="AY294" s="340"/>
      <c r="AZ294" s="124">
        <v>0.1</v>
      </c>
      <c r="BA294" s="608"/>
      <c r="BB294" s="360">
        <f t="shared" ref="BB294:BB357" si="287">2812.5/T294</f>
        <v>0.67365269461077848</v>
      </c>
      <c r="BC294" s="1516"/>
      <c r="BD294" s="1529">
        <v>1640</v>
      </c>
      <c r="BE294" s="1530">
        <f t="shared" si="281"/>
        <v>209.37005988023952</v>
      </c>
      <c r="BF294" s="1538">
        <f t="shared" si="273"/>
        <v>6.9558159428651001</v>
      </c>
      <c r="BG294" s="1528"/>
      <c r="BH294" s="1168">
        <f t="shared" ref="BH294:BH357" si="288">4687.5/T294</f>
        <v>1.1227544910179641</v>
      </c>
      <c r="BI294" s="353">
        <f t="shared" ref="BI294:BI357" si="289">3165/T294</f>
        <v>0.75808383233532939</v>
      </c>
      <c r="BJ294" s="123">
        <v>7.87</v>
      </c>
      <c r="BK294" s="118">
        <v>4410</v>
      </c>
      <c r="BL294" s="117">
        <v>24.3</v>
      </c>
      <c r="BM294" s="348">
        <f t="shared" si="274"/>
        <v>72.900000000000006</v>
      </c>
      <c r="BN294" s="117">
        <v>10.199999999999999</v>
      </c>
      <c r="BO294" s="117"/>
      <c r="BP294" s="117"/>
      <c r="BQ294" s="1220"/>
      <c r="BR294" s="131"/>
      <c r="BS294" s="131"/>
      <c r="BT294" s="131">
        <v>12</v>
      </c>
      <c r="BU294" s="132"/>
      <c r="BV294" s="364">
        <f t="shared" si="269"/>
        <v>8.6771257485029931</v>
      </c>
      <c r="BW294" s="343">
        <f t="shared" si="246"/>
        <v>1.7747812405112209E-2</v>
      </c>
      <c r="BX294" s="340">
        <f t="shared" si="279"/>
        <v>1.7747812405112209E-2</v>
      </c>
      <c r="BY294" s="758">
        <f t="shared" si="267"/>
        <v>0.66112956810631229</v>
      </c>
      <c r="BZ294" s="1145">
        <f t="shared" si="258"/>
        <v>0.31161473087818692</v>
      </c>
      <c r="CA294" s="133">
        <v>5040</v>
      </c>
      <c r="CB294" s="191"/>
      <c r="CC294" s="193"/>
      <c r="CD294" s="353">
        <f t="shared" si="253"/>
        <v>0.6368862275449102</v>
      </c>
      <c r="CE294" s="108"/>
      <c r="CF294" s="364"/>
      <c r="CG294" s="134">
        <v>0</v>
      </c>
      <c r="CH294" s="346">
        <f t="shared" si="270"/>
        <v>0</v>
      </c>
      <c r="CI294" s="117">
        <v>0</v>
      </c>
      <c r="CJ294" s="348">
        <f t="shared" si="254"/>
        <v>0</v>
      </c>
      <c r="CK294" s="123">
        <v>7.96</v>
      </c>
      <c r="CL294" s="117">
        <v>24.9</v>
      </c>
      <c r="CM294" s="109">
        <v>9</v>
      </c>
      <c r="CN294" s="109"/>
      <c r="CO294" s="109"/>
      <c r="CP294" s="131">
        <f t="shared" si="275"/>
        <v>5.0100000000000264</v>
      </c>
      <c r="CQ294" s="1145">
        <f t="shared" si="282"/>
        <v>-2.4691358024691246E-2</v>
      </c>
      <c r="CR294" s="1372">
        <f t="shared" si="271"/>
        <v>4175</v>
      </c>
      <c r="CS294" s="353">
        <f t="shared" si="255"/>
        <v>4.8517365269461079</v>
      </c>
      <c r="CT294" s="135">
        <v>31</v>
      </c>
      <c r="CU294" s="1353">
        <v>153.58000000000001</v>
      </c>
      <c r="CV294" s="340">
        <f t="shared" si="234"/>
        <v>0.38750000000000001</v>
      </c>
      <c r="CW294" s="135">
        <v>200</v>
      </c>
      <c r="CX294" s="348">
        <f t="shared" si="235"/>
        <v>6.4516129032258061</v>
      </c>
      <c r="CY294" s="334">
        <f t="shared" si="277"/>
        <v>142.88938922155688</v>
      </c>
      <c r="CZ294" s="123">
        <v>7.93</v>
      </c>
      <c r="DA294" s="117">
        <v>17.399999999999999</v>
      </c>
      <c r="DB294" s="340">
        <f t="shared" si="259"/>
        <v>0.30120481927710846</v>
      </c>
      <c r="DC294" s="109"/>
      <c r="DD294" s="610">
        <f t="shared" si="260"/>
        <v>5.9911693593944184</v>
      </c>
      <c r="DE294" s="353">
        <f t="shared" si="256"/>
        <v>7.1856287425149699</v>
      </c>
      <c r="DF294" s="842">
        <v>8.2899999999999991</v>
      </c>
      <c r="DG294" s="117">
        <v>12.2</v>
      </c>
      <c r="DH294" s="838">
        <f t="shared" si="265"/>
        <v>36.599999999999994</v>
      </c>
      <c r="DI294" s="338">
        <f t="shared" si="266"/>
        <v>0.29885057471264365</v>
      </c>
      <c r="DJ294" s="1158">
        <f t="shared" si="261"/>
        <v>0.51004016064257029</v>
      </c>
      <c r="DK294" s="1342">
        <f t="shared" si="262"/>
        <v>3.7503776698571358</v>
      </c>
      <c r="DL294" s="1292">
        <f t="shared" si="272"/>
        <v>0.49919999999999998</v>
      </c>
      <c r="DM294" s="1355">
        <v>40</v>
      </c>
      <c r="DN294" s="1350">
        <f t="shared" si="278"/>
        <v>35.314203592814373</v>
      </c>
      <c r="DO294" s="117">
        <v>11.1</v>
      </c>
      <c r="DP294" s="1150">
        <f t="shared" si="250"/>
        <v>9.0163934426229483E-2</v>
      </c>
      <c r="DQ294" s="133"/>
      <c r="DR294" s="134"/>
      <c r="DS294" s="770"/>
      <c r="DT294" s="137">
        <v>5023</v>
      </c>
      <c r="DU294" s="343">
        <v>7.9</v>
      </c>
      <c r="DV294" s="123">
        <v>8.31</v>
      </c>
      <c r="DW294" s="127">
        <v>4090</v>
      </c>
      <c r="DX294" s="117">
        <v>11.1</v>
      </c>
      <c r="DY294" s="135">
        <v>28</v>
      </c>
      <c r="DZ294" s="671">
        <v>32</v>
      </c>
      <c r="EA294" s="632">
        <v>0.3</v>
      </c>
      <c r="EB294" s="665">
        <v>0.01</v>
      </c>
      <c r="EC294" s="1483"/>
      <c r="ED294" s="141">
        <v>9.9</v>
      </c>
      <c r="EE294" s="667">
        <v>11.1</v>
      </c>
      <c r="EF294" s="139">
        <v>0.19</v>
      </c>
      <c r="EG294" s="665">
        <v>0.12</v>
      </c>
      <c r="EH294" s="194">
        <v>2</v>
      </c>
      <c r="EI294" s="1118"/>
      <c r="EJ294" s="1118"/>
      <c r="EK294" s="142">
        <v>2</v>
      </c>
      <c r="EL294" s="353">
        <f t="shared" si="251"/>
        <v>9.8363688622754477</v>
      </c>
      <c r="EM294" s="354">
        <f t="shared" si="263"/>
        <v>0.68555240793201133</v>
      </c>
      <c r="EN294" s="354">
        <f t="shared" si="247"/>
        <v>0.81818181818181812</v>
      </c>
      <c r="EO294" s="355">
        <f t="shared" si="283"/>
        <v>0.97841726618705038</v>
      </c>
      <c r="EP294" s="339">
        <f t="shared" si="264"/>
        <v>0.67109634551495012</v>
      </c>
      <c r="EQ294" s="959"/>
    </row>
    <row r="295" spans="1:147" s="221" customFormat="1" ht="15" customHeight="1" x14ac:dyDescent="0.15">
      <c r="A295" s="105">
        <v>44119</v>
      </c>
      <c r="B295" s="335">
        <f>企业!B602</f>
        <v>3820</v>
      </c>
      <c r="C295" s="868">
        <v>7.82</v>
      </c>
      <c r="D295" s="652">
        <v>164</v>
      </c>
      <c r="E295" s="353">
        <v>25.9</v>
      </c>
      <c r="F295" s="928"/>
      <c r="G295" s="653"/>
      <c r="H295" s="192"/>
      <c r="I295" s="111"/>
      <c r="J295" s="144"/>
      <c r="K295" s="625"/>
      <c r="L295" s="328"/>
      <c r="M295" s="831"/>
      <c r="N295" s="826"/>
      <c r="O295" s="191"/>
      <c r="P295" s="392"/>
      <c r="Q295" s="191"/>
      <c r="R295" s="683">
        <v>3.19</v>
      </c>
      <c r="S295" s="339">
        <f t="shared" si="245"/>
        <v>0.49076923076923074</v>
      </c>
      <c r="T295" s="335">
        <v>3820</v>
      </c>
      <c r="U295" s="111">
        <v>7.81</v>
      </c>
      <c r="V295" s="112">
        <v>5270</v>
      </c>
      <c r="W295" s="115">
        <v>36.5</v>
      </c>
      <c r="X295" s="109">
        <v>133</v>
      </c>
      <c r="Y295" s="809">
        <v>11</v>
      </c>
      <c r="Z295" s="1238"/>
      <c r="AA295" s="116">
        <v>25.4</v>
      </c>
      <c r="AB295" s="117">
        <v>0.5</v>
      </c>
      <c r="AC295" s="109">
        <v>26</v>
      </c>
      <c r="AD295" s="118"/>
      <c r="AE295" s="191">
        <v>64</v>
      </c>
      <c r="AF295" s="801">
        <v>3.78</v>
      </c>
      <c r="AG295" s="344">
        <f t="shared" si="252"/>
        <v>0.58153846153846156</v>
      </c>
      <c r="AH295" s="344">
        <f t="shared" si="268"/>
        <v>0.25466666666666665</v>
      </c>
      <c r="AI295" s="741">
        <f t="shared" si="284"/>
        <v>6.7741333333333334E-2</v>
      </c>
      <c r="AJ295" s="1140"/>
      <c r="AK295" s="138"/>
      <c r="AL295" s="122"/>
      <c r="AM295" s="122"/>
      <c r="AN295" s="219"/>
      <c r="AO295" s="353">
        <f t="shared" si="280"/>
        <v>3.7465968586387435</v>
      </c>
      <c r="AP295" s="138">
        <v>7.86</v>
      </c>
      <c r="AQ295" s="121"/>
      <c r="AR295" s="353">
        <f t="shared" si="285"/>
        <v>0.98167539267015702</v>
      </c>
      <c r="AS295" s="776"/>
      <c r="AT295" s="353">
        <f t="shared" si="286"/>
        <v>1.963350785340314</v>
      </c>
      <c r="AU295" s="117">
        <v>24.3</v>
      </c>
      <c r="AV295" s="111">
        <v>7.81</v>
      </c>
      <c r="AW295" s="118"/>
      <c r="AX295" s="118"/>
      <c r="AY295" s="340"/>
      <c r="AZ295" s="124">
        <v>0.11</v>
      </c>
      <c r="BA295" s="608"/>
      <c r="BB295" s="360">
        <f t="shared" si="287"/>
        <v>0.73625654450261779</v>
      </c>
      <c r="BC295" s="1516"/>
      <c r="BD295" s="1529">
        <v>1436</v>
      </c>
      <c r="BE295" s="1530">
        <f t="shared" si="281"/>
        <v>200.36335078534032</v>
      </c>
      <c r="BF295" s="1538">
        <f t="shared" si="273"/>
        <v>7.8883208970606429</v>
      </c>
      <c r="BG295" s="1528"/>
      <c r="BH295" s="1168">
        <f t="shared" si="288"/>
        <v>1.2270942408376964</v>
      </c>
      <c r="BI295" s="353">
        <f t="shared" si="289"/>
        <v>0.82853403141361259</v>
      </c>
      <c r="BJ295" s="123">
        <v>7.83</v>
      </c>
      <c r="BK295" s="118">
        <v>4420</v>
      </c>
      <c r="BL295" s="117">
        <v>25.1</v>
      </c>
      <c r="BM295" s="348">
        <f t="shared" si="274"/>
        <v>75.300000000000011</v>
      </c>
      <c r="BN295" s="117">
        <v>10.1</v>
      </c>
      <c r="BO295" s="117"/>
      <c r="BP295" s="117"/>
      <c r="BQ295" s="1220"/>
      <c r="BR295" s="131"/>
      <c r="BS295" s="131"/>
      <c r="BT295" s="131">
        <v>16</v>
      </c>
      <c r="BU295" s="132"/>
      <c r="BV295" s="364">
        <f t="shared" si="269"/>
        <v>9.4835078534031414</v>
      </c>
      <c r="BW295" s="343">
        <f t="shared" si="246"/>
        <v>1.4024346481905762E-2</v>
      </c>
      <c r="BX295" s="340">
        <f t="shared" si="279"/>
        <v>1.4024346481905762E-2</v>
      </c>
      <c r="BY295" s="758">
        <f t="shared" si="267"/>
        <v>0.60236220472440949</v>
      </c>
      <c r="BZ295" s="1145">
        <f t="shared" si="258"/>
        <v>0.31232876712328761</v>
      </c>
      <c r="CA295" s="133">
        <v>5040</v>
      </c>
      <c r="CB295" s="191"/>
      <c r="CC295" s="193"/>
      <c r="CD295" s="353">
        <f t="shared" si="253"/>
        <v>0.69607329842931942</v>
      </c>
      <c r="CE295" s="108"/>
      <c r="CF295" s="364"/>
      <c r="CG295" s="134">
        <v>0</v>
      </c>
      <c r="CH295" s="346">
        <f t="shared" si="270"/>
        <v>0</v>
      </c>
      <c r="CI295" s="117">
        <v>0</v>
      </c>
      <c r="CJ295" s="348">
        <f t="shared" si="254"/>
        <v>0</v>
      </c>
      <c r="CK295" s="123">
        <v>7.79</v>
      </c>
      <c r="CL295" s="117">
        <v>23.9</v>
      </c>
      <c r="CM295" s="109">
        <v>9</v>
      </c>
      <c r="CN295" s="109"/>
      <c r="CO295" s="109"/>
      <c r="CP295" s="131">
        <f t="shared" si="275"/>
        <v>40.492000000000026</v>
      </c>
      <c r="CQ295" s="1145">
        <f t="shared" si="282"/>
        <v>4.7808764940239112E-2</v>
      </c>
      <c r="CR295" s="1372">
        <f t="shared" si="271"/>
        <v>3820</v>
      </c>
      <c r="CS295" s="353">
        <f t="shared" si="255"/>
        <v>5.3026178010471208</v>
      </c>
      <c r="CT295" s="135">
        <v>31</v>
      </c>
      <c r="CU295" s="1353">
        <v>157.94</v>
      </c>
      <c r="CV295" s="340">
        <f t="shared" si="234"/>
        <v>0.38750000000000001</v>
      </c>
      <c r="CW295" s="135">
        <v>200</v>
      </c>
      <c r="CX295" s="348">
        <f t="shared" si="235"/>
        <v>6.4516129032258061</v>
      </c>
      <c r="CY295" s="334">
        <f t="shared" si="277"/>
        <v>155.07267015706807</v>
      </c>
      <c r="CZ295" s="123">
        <v>7.88</v>
      </c>
      <c r="DA295" s="117">
        <v>14.1</v>
      </c>
      <c r="DB295" s="340">
        <f t="shared" si="259"/>
        <v>0.41004184100418406</v>
      </c>
      <c r="DC295" s="109"/>
      <c r="DD295" s="610">
        <f t="shared" si="260"/>
        <v>4.9760194505541033</v>
      </c>
      <c r="DE295" s="353">
        <f t="shared" si="256"/>
        <v>7.8534031413612562</v>
      </c>
      <c r="DF295" s="842">
        <v>7.74</v>
      </c>
      <c r="DG295" s="117">
        <v>10.5</v>
      </c>
      <c r="DH295" s="838">
        <f t="shared" si="265"/>
        <v>31.5</v>
      </c>
      <c r="DI295" s="338">
        <f t="shared" si="266"/>
        <v>0.25531914893617025</v>
      </c>
      <c r="DJ295" s="1158">
        <f t="shared" si="261"/>
        <v>0.56066945606694563</v>
      </c>
      <c r="DK295" s="1342">
        <f t="shared" si="262"/>
        <v>3.8575291083847785</v>
      </c>
      <c r="DL295" s="1292">
        <f t="shared" si="272"/>
        <v>0.49919999999999998</v>
      </c>
      <c r="DM295" s="1355">
        <v>40</v>
      </c>
      <c r="DN295" s="1350">
        <f t="shared" si="278"/>
        <v>39.691727748691108</v>
      </c>
      <c r="DO295" s="117">
        <v>10.6</v>
      </c>
      <c r="DP295" s="1150">
        <f t="shared" si="250"/>
        <v>-9.52380952380949E-3</v>
      </c>
      <c r="DQ295" s="133"/>
      <c r="DR295" s="134"/>
      <c r="DS295" s="770"/>
      <c r="DT295" s="137">
        <v>3955</v>
      </c>
      <c r="DU295" s="343">
        <v>7.72</v>
      </c>
      <c r="DV295" s="123">
        <v>8.24</v>
      </c>
      <c r="DW295" s="127">
        <v>4050</v>
      </c>
      <c r="DX295" s="117">
        <v>10.6</v>
      </c>
      <c r="DY295" s="135">
        <v>26.5</v>
      </c>
      <c r="DZ295" s="671">
        <v>27</v>
      </c>
      <c r="EA295" s="632">
        <v>0.3</v>
      </c>
      <c r="EB295" s="665">
        <v>0.01</v>
      </c>
      <c r="EC295" s="1483"/>
      <c r="ED295" s="141">
        <v>10</v>
      </c>
      <c r="EE295" s="667">
        <v>9.4</v>
      </c>
      <c r="EF295" s="139">
        <v>0.19</v>
      </c>
      <c r="EG295" s="665">
        <v>0.1</v>
      </c>
      <c r="EH295" s="194">
        <v>2</v>
      </c>
      <c r="EI295" s="1118"/>
      <c r="EJ295" s="1118"/>
      <c r="EK295" s="142">
        <v>2</v>
      </c>
      <c r="EL295" s="353">
        <f t="shared" si="251"/>
        <v>10.748548691099476</v>
      </c>
      <c r="EM295" s="354">
        <f t="shared" si="263"/>
        <v>0.70958904109589049</v>
      </c>
      <c r="EN295" s="354">
        <f t="shared" si="247"/>
        <v>0.8007518796992481</v>
      </c>
      <c r="EO295" s="355">
        <f t="shared" si="283"/>
        <v>0.97272727272727277</v>
      </c>
      <c r="EP295" s="339">
        <f t="shared" si="264"/>
        <v>0.60629921259842523</v>
      </c>
      <c r="EQ295" s="959"/>
    </row>
    <row r="296" spans="1:147" s="221" customFormat="1" ht="15" customHeight="1" x14ac:dyDescent="0.15">
      <c r="A296" s="105">
        <v>44120</v>
      </c>
      <c r="B296" s="335">
        <f>企业!B603</f>
        <v>5455</v>
      </c>
      <c r="C296" s="868">
        <v>7.93</v>
      </c>
      <c r="D296" s="652">
        <v>149</v>
      </c>
      <c r="E296" s="353">
        <v>23</v>
      </c>
      <c r="F296" s="928"/>
      <c r="G296" s="653"/>
      <c r="H296" s="192"/>
      <c r="I296" s="111"/>
      <c r="J296" s="144"/>
      <c r="K296" s="625"/>
      <c r="L296" s="328"/>
      <c r="M296" s="831"/>
      <c r="N296" s="826"/>
      <c r="O296" s="191"/>
      <c r="P296" s="392"/>
      <c r="Q296" s="191"/>
      <c r="R296" s="683">
        <v>3.19</v>
      </c>
      <c r="S296" s="339">
        <f t="shared" si="245"/>
        <v>0.49076923076923074</v>
      </c>
      <c r="T296" s="335">
        <v>5455</v>
      </c>
      <c r="U296" s="111">
        <v>7.92</v>
      </c>
      <c r="V296" s="112">
        <v>5190</v>
      </c>
      <c r="W296" s="115">
        <v>37.1</v>
      </c>
      <c r="X296" s="109">
        <v>169</v>
      </c>
      <c r="Y296" s="809">
        <v>9.9</v>
      </c>
      <c r="Z296" s="1238">
        <v>5.7</v>
      </c>
      <c r="AA296" s="116">
        <v>22.5</v>
      </c>
      <c r="AB296" s="117">
        <v>0.4</v>
      </c>
      <c r="AC296" s="109">
        <v>26</v>
      </c>
      <c r="AD296" s="118"/>
      <c r="AE296" s="191">
        <v>64</v>
      </c>
      <c r="AF296" s="801">
        <v>4.18</v>
      </c>
      <c r="AG296" s="344">
        <f t="shared" si="252"/>
        <v>0.64307692307692299</v>
      </c>
      <c r="AH296" s="344">
        <f t="shared" si="268"/>
        <v>0.36366666666666669</v>
      </c>
      <c r="AI296" s="741">
        <f t="shared" si="284"/>
        <v>0.12291933333333332</v>
      </c>
      <c r="AJ296" s="1140"/>
      <c r="AK296" s="138"/>
      <c r="AL296" s="122"/>
      <c r="AM296" s="122"/>
      <c r="AN296" s="219"/>
      <c r="AO296" s="353">
        <f t="shared" si="280"/>
        <v>2.623648029330889</v>
      </c>
      <c r="AP296" s="138">
        <v>8.1</v>
      </c>
      <c r="AQ296" s="121">
        <v>25.1</v>
      </c>
      <c r="AR296" s="353">
        <f t="shared" si="285"/>
        <v>0.68744271310724103</v>
      </c>
      <c r="AS296" s="776">
        <v>10.7</v>
      </c>
      <c r="AT296" s="353">
        <f t="shared" si="286"/>
        <v>1.3748854262144821</v>
      </c>
      <c r="AU296" s="117">
        <v>24.3</v>
      </c>
      <c r="AV296" s="111">
        <v>7.79</v>
      </c>
      <c r="AW296" s="118"/>
      <c r="AX296" s="118"/>
      <c r="AY296" s="340"/>
      <c r="AZ296" s="124">
        <v>0.1</v>
      </c>
      <c r="BA296" s="608"/>
      <c r="BB296" s="360">
        <f t="shared" si="287"/>
        <v>0.51558203483043075</v>
      </c>
      <c r="BC296" s="1516"/>
      <c r="BD296" s="1529">
        <v>1525</v>
      </c>
      <c r="BE296" s="1530">
        <f t="shared" si="281"/>
        <v>149.00549954170486</v>
      </c>
      <c r="BF296" s="1538">
        <f t="shared" si="273"/>
        <v>6.622466646297994</v>
      </c>
      <c r="BG296" s="1528">
        <v>5.6</v>
      </c>
      <c r="BH296" s="1168">
        <f t="shared" si="288"/>
        <v>0.85930339138405132</v>
      </c>
      <c r="BI296" s="353">
        <f t="shared" si="289"/>
        <v>0.58020164986251144</v>
      </c>
      <c r="BJ296" s="123">
        <v>7.95</v>
      </c>
      <c r="BK296" s="118">
        <v>4490</v>
      </c>
      <c r="BL296" s="117">
        <v>24.3</v>
      </c>
      <c r="BM296" s="348">
        <f t="shared" si="274"/>
        <v>72.900000000000006</v>
      </c>
      <c r="BN296" s="117">
        <v>11.2</v>
      </c>
      <c r="BO296" s="117">
        <v>0.3</v>
      </c>
      <c r="BP296" s="117">
        <v>6.1</v>
      </c>
      <c r="BQ296" s="1220">
        <v>0.2</v>
      </c>
      <c r="BR296" s="131"/>
      <c r="BS296" s="131"/>
      <c r="BT296" s="131">
        <v>15</v>
      </c>
      <c r="BU296" s="132">
        <v>16</v>
      </c>
      <c r="BV296" s="364">
        <f t="shared" si="269"/>
        <v>6.6410632447296045</v>
      </c>
      <c r="BW296" s="343">
        <f t="shared" si="246"/>
        <v>2.5447732354321368E-2</v>
      </c>
      <c r="BX296" s="340">
        <f t="shared" si="279"/>
        <v>2.5447732354321368E-2</v>
      </c>
      <c r="BY296" s="758">
        <f t="shared" si="267"/>
        <v>0.50222222222222224</v>
      </c>
      <c r="BZ296" s="1145">
        <f t="shared" si="258"/>
        <v>0.34501347708894881</v>
      </c>
      <c r="CA296" s="133">
        <v>5040</v>
      </c>
      <c r="CB296" s="191"/>
      <c r="CC296" s="193"/>
      <c r="CD296" s="353">
        <f t="shared" si="253"/>
        <v>0.48744271310724108</v>
      </c>
      <c r="CE296" s="108"/>
      <c r="CF296" s="364"/>
      <c r="CG296" s="134">
        <v>0</v>
      </c>
      <c r="CH296" s="346">
        <f t="shared" si="270"/>
        <v>0</v>
      </c>
      <c r="CI296" s="117">
        <v>0</v>
      </c>
      <c r="CJ296" s="348">
        <f t="shared" si="254"/>
        <v>0</v>
      </c>
      <c r="CK296" s="123">
        <v>8.1300000000000008</v>
      </c>
      <c r="CL296" s="117">
        <v>23.7</v>
      </c>
      <c r="CM296" s="109">
        <v>9</v>
      </c>
      <c r="CN296" s="109">
        <v>1</v>
      </c>
      <c r="CO296" s="109">
        <v>16</v>
      </c>
      <c r="CP296" s="131">
        <f t="shared" si="275"/>
        <v>42.549000000000021</v>
      </c>
      <c r="CQ296" s="1145">
        <f t="shared" si="282"/>
        <v>2.4691358024691468E-2</v>
      </c>
      <c r="CR296" s="1372">
        <f t="shared" si="271"/>
        <v>5455</v>
      </c>
      <c r="CS296" s="353">
        <f t="shared" si="255"/>
        <v>3.7132905591200731</v>
      </c>
      <c r="CT296" s="135">
        <v>31</v>
      </c>
      <c r="CU296" s="1353">
        <v>159.35</v>
      </c>
      <c r="CV296" s="340">
        <f t="shared" si="234"/>
        <v>0.38750000000000001</v>
      </c>
      <c r="CW296" s="135">
        <v>200</v>
      </c>
      <c r="CX296" s="348">
        <f t="shared" si="235"/>
        <v>6.4516129032258061</v>
      </c>
      <c r="CY296" s="334">
        <f t="shared" si="277"/>
        <v>108.34537121906509</v>
      </c>
      <c r="CZ296" s="123">
        <v>8.0299999999999994</v>
      </c>
      <c r="DA296" s="117">
        <v>18.600000000000001</v>
      </c>
      <c r="DB296" s="340">
        <f t="shared" si="259"/>
        <v>0.21518987341772144</v>
      </c>
      <c r="DC296" s="109">
        <v>2</v>
      </c>
      <c r="DD296" s="610">
        <f t="shared" si="260"/>
        <v>6.6805630299090595</v>
      </c>
      <c r="DE296" s="353">
        <f t="shared" si="256"/>
        <v>5.4995417048579283</v>
      </c>
      <c r="DF296" s="842">
        <v>8.33</v>
      </c>
      <c r="DG296" s="117">
        <v>13.8</v>
      </c>
      <c r="DH296" s="838">
        <f t="shared" si="265"/>
        <v>41.400000000000006</v>
      </c>
      <c r="DI296" s="338">
        <f t="shared" si="266"/>
        <v>0.25806451612903225</v>
      </c>
      <c r="DJ296" s="1158">
        <f t="shared" si="261"/>
        <v>0.41772151898734178</v>
      </c>
      <c r="DK296" s="1342">
        <f t="shared" si="262"/>
        <v>3.6479922969382188</v>
      </c>
      <c r="DL296" s="1292">
        <f t="shared" si="272"/>
        <v>0.49919999999999998</v>
      </c>
      <c r="DM296" s="1355">
        <v>40</v>
      </c>
      <c r="DN296" s="1350">
        <f t="shared" si="278"/>
        <v>28.043263061411551</v>
      </c>
      <c r="DO296" s="117">
        <v>12.8</v>
      </c>
      <c r="DP296" s="1150">
        <f t="shared" si="250"/>
        <v>7.2463768115942032E-2</v>
      </c>
      <c r="DQ296" s="133"/>
      <c r="DR296" s="134"/>
      <c r="DS296" s="770"/>
      <c r="DT296" s="137">
        <v>5894</v>
      </c>
      <c r="DU296" s="343">
        <v>7.86</v>
      </c>
      <c r="DV296" s="123">
        <v>8.4</v>
      </c>
      <c r="DW296" s="127">
        <v>4140</v>
      </c>
      <c r="DX296" s="117">
        <v>12.8</v>
      </c>
      <c r="DY296" s="135">
        <v>31.4</v>
      </c>
      <c r="DZ296" s="671">
        <v>35</v>
      </c>
      <c r="EA296" s="632">
        <v>0.06</v>
      </c>
      <c r="EB296" s="665">
        <v>0.01</v>
      </c>
      <c r="EC296" s="1483">
        <v>4.9000000000000004</v>
      </c>
      <c r="ED296" s="141">
        <v>9</v>
      </c>
      <c r="EE296" s="667">
        <v>10.7</v>
      </c>
      <c r="EF296" s="139">
        <v>0.18</v>
      </c>
      <c r="EG296" s="665">
        <v>0.12</v>
      </c>
      <c r="EH296" s="194">
        <v>3</v>
      </c>
      <c r="EI296" s="1118"/>
      <c r="EJ296" s="1118"/>
      <c r="EK296" s="142">
        <v>2</v>
      </c>
      <c r="EL296" s="353">
        <f t="shared" si="251"/>
        <v>7.5331739688359294</v>
      </c>
      <c r="EM296" s="354">
        <f t="shared" si="263"/>
        <v>0.65498652291105119</v>
      </c>
      <c r="EN296" s="354">
        <f t="shared" si="247"/>
        <v>0.81420118343195269</v>
      </c>
      <c r="EO296" s="355">
        <f t="shared" si="283"/>
        <v>0.9939393939393939</v>
      </c>
      <c r="EP296" s="339">
        <f t="shared" si="264"/>
        <v>0.6</v>
      </c>
      <c r="EQ296" s="959"/>
    </row>
    <row r="297" spans="1:147" s="221" customFormat="1" ht="15" customHeight="1" x14ac:dyDescent="0.15">
      <c r="A297" s="105">
        <v>44121</v>
      </c>
      <c r="B297" s="335">
        <f>企业!B604</f>
        <v>4900</v>
      </c>
      <c r="C297" s="868">
        <v>7.91</v>
      </c>
      <c r="D297" s="652">
        <v>152</v>
      </c>
      <c r="E297" s="353">
        <v>23.3</v>
      </c>
      <c r="F297" s="928"/>
      <c r="G297" s="653"/>
      <c r="H297" s="192"/>
      <c r="I297" s="111"/>
      <c r="J297" s="144"/>
      <c r="K297" s="625"/>
      <c r="L297" s="328"/>
      <c r="M297" s="831"/>
      <c r="N297" s="826"/>
      <c r="O297" s="191"/>
      <c r="P297" s="392"/>
      <c r="Q297" s="191"/>
      <c r="R297" s="683">
        <v>3.17</v>
      </c>
      <c r="S297" s="339">
        <f t="shared" si="245"/>
        <v>0.4876923076923077</v>
      </c>
      <c r="T297" s="335">
        <v>4900</v>
      </c>
      <c r="U297" s="111">
        <v>8.0299999999999994</v>
      </c>
      <c r="V297" s="112">
        <v>4780</v>
      </c>
      <c r="W297" s="115">
        <v>40.6</v>
      </c>
      <c r="X297" s="109">
        <v>170</v>
      </c>
      <c r="Y297" s="809">
        <v>12.3</v>
      </c>
      <c r="Z297" s="1238"/>
      <c r="AA297" s="116">
        <v>24.9</v>
      </c>
      <c r="AB297" s="117">
        <v>0.4</v>
      </c>
      <c r="AC297" s="109">
        <v>24</v>
      </c>
      <c r="AD297" s="118"/>
      <c r="AE297" s="191">
        <v>64</v>
      </c>
      <c r="AF297" s="801">
        <v>4.34</v>
      </c>
      <c r="AG297" s="344">
        <f t="shared" si="252"/>
        <v>0.6676923076923077</v>
      </c>
      <c r="AH297" s="344">
        <f t="shared" si="268"/>
        <v>0.32666666666666666</v>
      </c>
      <c r="AI297" s="741">
        <f t="shared" si="284"/>
        <v>0.11106666666666666</v>
      </c>
      <c r="AJ297" s="1140"/>
      <c r="AK297" s="138"/>
      <c r="AL297" s="122"/>
      <c r="AM297" s="122"/>
      <c r="AN297" s="219"/>
      <c r="AO297" s="353">
        <f t="shared" si="280"/>
        <v>2.9208163265306122</v>
      </c>
      <c r="AP297" s="138">
        <v>7.98</v>
      </c>
      <c r="AQ297" s="121"/>
      <c r="AR297" s="353">
        <f t="shared" si="285"/>
        <v>0.76530612244897955</v>
      </c>
      <c r="AS297" s="776"/>
      <c r="AT297" s="353">
        <f t="shared" si="286"/>
        <v>1.5306122448979591</v>
      </c>
      <c r="AU297" s="117">
        <v>23.6</v>
      </c>
      <c r="AV297" s="111">
        <v>7.79</v>
      </c>
      <c r="AW297" s="118"/>
      <c r="AX297" s="118"/>
      <c r="AY297" s="340"/>
      <c r="AZ297" s="124">
        <v>0.1</v>
      </c>
      <c r="BA297" s="608"/>
      <c r="BB297" s="360">
        <f t="shared" si="287"/>
        <v>0.57397959183673475</v>
      </c>
      <c r="BC297" s="1516"/>
      <c r="BD297" s="1529">
        <v>1627</v>
      </c>
      <c r="BE297" s="1530">
        <f t="shared" si="281"/>
        <v>176.97775510204082</v>
      </c>
      <c r="BF297" s="1538">
        <f t="shared" si="273"/>
        <v>7.1075403655438087</v>
      </c>
      <c r="BG297" s="1528"/>
      <c r="BH297" s="1168">
        <f t="shared" si="288"/>
        <v>0.95663265306122447</v>
      </c>
      <c r="BI297" s="353">
        <f t="shared" si="289"/>
        <v>0.64591836734693875</v>
      </c>
      <c r="BJ297" s="123">
        <v>7.88</v>
      </c>
      <c r="BK297" s="118">
        <v>4710</v>
      </c>
      <c r="BL297" s="117">
        <v>26.3</v>
      </c>
      <c r="BM297" s="348">
        <f t="shared" si="274"/>
        <v>78.900000000000006</v>
      </c>
      <c r="BN297" s="117">
        <v>11.5</v>
      </c>
      <c r="BO297" s="117"/>
      <c r="BP297" s="117"/>
      <c r="BQ297" s="1220"/>
      <c r="BR297" s="131"/>
      <c r="BS297" s="131"/>
      <c r="BT297" s="131">
        <v>13</v>
      </c>
      <c r="BU297" s="132"/>
      <c r="BV297" s="364">
        <f t="shared" si="269"/>
        <v>7.3932653061224487</v>
      </c>
      <c r="BW297" s="343">
        <f t="shared" si="246"/>
        <v>2.2993899577663072E-2</v>
      </c>
      <c r="BX297" s="340">
        <f t="shared" si="279"/>
        <v>2.2993899577663072E-2</v>
      </c>
      <c r="BY297" s="758">
        <f t="shared" si="267"/>
        <v>0.5381526104417671</v>
      </c>
      <c r="BZ297" s="1145">
        <f t="shared" si="258"/>
        <v>0.35221674876847286</v>
      </c>
      <c r="CA297" s="133">
        <v>5040</v>
      </c>
      <c r="CB297" s="191"/>
      <c r="CC297" s="193"/>
      <c r="CD297" s="353">
        <f t="shared" si="253"/>
        <v>0.54265306122448975</v>
      </c>
      <c r="CE297" s="108"/>
      <c r="CF297" s="364"/>
      <c r="CG297" s="134">
        <v>0</v>
      </c>
      <c r="CH297" s="346">
        <f t="shared" si="270"/>
        <v>0</v>
      </c>
      <c r="CI297" s="117">
        <v>0</v>
      </c>
      <c r="CJ297" s="348">
        <f t="shared" si="254"/>
        <v>0</v>
      </c>
      <c r="CK297" s="123">
        <v>7.65</v>
      </c>
      <c r="CL297" s="117">
        <v>25.2</v>
      </c>
      <c r="CM297" s="109">
        <v>5</v>
      </c>
      <c r="CN297" s="109"/>
      <c r="CO297" s="109"/>
      <c r="CP297" s="131">
        <f t="shared" si="275"/>
        <v>55.370000000000019</v>
      </c>
      <c r="CQ297" s="1145">
        <f t="shared" si="282"/>
        <v>4.1825095057034245E-2</v>
      </c>
      <c r="CR297" s="1372">
        <f t="shared" si="271"/>
        <v>4900</v>
      </c>
      <c r="CS297" s="353">
        <f t="shared" si="255"/>
        <v>4.133877551020408</v>
      </c>
      <c r="CT297" s="135">
        <v>34</v>
      </c>
      <c r="CU297" s="1353">
        <v>159.08000000000001</v>
      </c>
      <c r="CV297" s="340">
        <f t="shared" si="234"/>
        <v>0.42499999999999999</v>
      </c>
      <c r="CW297" s="135">
        <v>220</v>
      </c>
      <c r="CX297" s="348">
        <f t="shared" si="235"/>
        <v>6.4705882352941178</v>
      </c>
      <c r="CY297" s="334">
        <f t="shared" si="277"/>
        <v>135.36391836734694</v>
      </c>
      <c r="CZ297" s="123">
        <v>7.91</v>
      </c>
      <c r="DA297" s="117">
        <v>17.100000000000001</v>
      </c>
      <c r="DB297" s="340">
        <f t="shared" si="259"/>
        <v>0.32142857142857134</v>
      </c>
      <c r="DC297" s="109"/>
      <c r="DD297" s="610">
        <f t="shared" si="260"/>
        <v>5.255218509486256</v>
      </c>
      <c r="DE297" s="353">
        <f t="shared" si="256"/>
        <v>6.1224489795918364</v>
      </c>
      <c r="DF297" s="842">
        <v>8.2799999999999994</v>
      </c>
      <c r="DG297" s="117">
        <v>12.8</v>
      </c>
      <c r="DH297" s="838">
        <f t="shared" si="265"/>
        <v>38.400000000000006</v>
      </c>
      <c r="DI297" s="338">
        <f t="shared" si="266"/>
        <v>0.25146198830409361</v>
      </c>
      <c r="DJ297" s="1158">
        <f t="shared" si="261"/>
        <v>0.49206349206349198</v>
      </c>
      <c r="DK297" s="1342">
        <f t="shared" si="262"/>
        <v>3.6388150098749179</v>
      </c>
      <c r="DL297" s="1292">
        <f t="shared" si="272"/>
        <v>0.49919999999999998</v>
      </c>
      <c r="DM297" s="1355">
        <v>40</v>
      </c>
      <c r="DN297" s="1350">
        <f t="shared" si="278"/>
        <v>31.166693877551026</v>
      </c>
      <c r="DO297" s="117">
        <v>12.5</v>
      </c>
      <c r="DP297" s="1150">
        <f t="shared" si="250"/>
        <v>2.3437500000000056E-2</v>
      </c>
      <c r="DQ297" s="133"/>
      <c r="DR297" s="134"/>
      <c r="DS297" s="770"/>
      <c r="DT297" s="137">
        <v>5975</v>
      </c>
      <c r="DU297" s="343">
        <v>7.8</v>
      </c>
      <c r="DV297" s="123">
        <v>8.34</v>
      </c>
      <c r="DW297" s="127">
        <v>4280</v>
      </c>
      <c r="DX297" s="117">
        <v>12.5</v>
      </c>
      <c r="DY297" s="135">
        <v>31</v>
      </c>
      <c r="DZ297" s="671">
        <v>38</v>
      </c>
      <c r="EA297" s="632">
        <v>0.7</v>
      </c>
      <c r="EB297" s="665">
        <v>0.01</v>
      </c>
      <c r="EC297" s="1483"/>
      <c r="ED297" s="141">
        <v>10.6</v>
      </c>
      <c r="EE297" s="667">
        <v>11.1</v>
      </c>
      <c r="EF297" s="139">
        <v>0.12</v>
      </c>
      <c r="EG297" s="665">
        <v>0.11</v>
      </c>
      <c r="EH297" s="194">
        <v>3</v>
      </c>
      <c r="EI297" s="1118"/>
      <c r="EJ297" s="1118"/>
      <c r="EK297" s="142">
        <v>2</v>
      </c>
      <c r="EL297" s="353">
        <f t="shared" si="251"/>
        <v>8.3840653061224497</v>
      </c>
      <c r="EM297" s="354">
        <f t="shared" si="263"/>
        <v>0.69211822660098521</v>
      </c>
      <c r="EN297" s="354">
        <f t="shared" si="247"/>
        <v>0.81764705882352939</v>
      </c>
      <c r="EO297" s="355">
        <f t="shared" si="283"/>
        <v>0.94308943089430897</v>
      </c>
      <c r="EP297" s="339">
        <f t="shared" si="264"/>
        <v>0.57429718875502012</v>
      </c>
      <c r="EQ297" s="959"/>
    </row>
    <row r="298" spans="1:147" s="229" customFormat="1" ht="15" customHeight="1" x14ac:dyDescent="0.15">
      <c r="A298" s="146">
        <v>44122</v>
      </c>
      <c r="B298" s="147">
        <f>企业!B605</f>
        <v>4901</v>
      </c>
      <c r="C298" s="869">
        <v>7.85</v>
      </c>
      <c r="D298" s="149">
        <v>125</v>
      </c>
      <c r="E298" s="150">
        <v>23.7</v>
      </c>
      <c r="F298" s="929"/>
      <c r="G298" s="651"/>
      <c r="H298" s="222"/>
      <c r="I298" s="153"/>
      <c r="J298" s="154"/>
      <c r="K298" s="626"/>
      <c r="L298" s="223"/>
      <c r="M298" s="832"/>
      <c r="N298" s="827"/>
      <c r="O298" s="224"/>
      <c r="P298" s="393"/>
      <c r="Q298" s="224"/>
      <c r="R298" s="684">
        <v>3.17</v>
      </c>
      <c r="S298" s="169">
        <f t="shared" si="245"/>
        <v>0.4876923076923077</v>
      </c>
      <c r="T298" s="147">
        <v>4901</v>
      </c>
      <c r="U298" s="153">
        <v>7.82</v>
      </c>
      <c r="V298" s="158">
        <v>5500</v>
      </c>
      <c r="W298" s="159">
        <v>54.1</v>
      </c>
      <c r="X298" s="151">
        <v>212</v>
      </c>
      <c r="Y298" s="811">
        <v>11.6</v>
      </c>
      <c r="Z298" s="1239"/>
      <c r="AA298" s="160">
        <v>21.3</v>
      </c>
      <c r="AB298" s="161">
        <v>0.4</v>
      </c>
      <c r="AC298" s="151">
        <v>33</v>
      </c>
      <c r="AD298" s="162"/>
      <c r="AE298" s="224">
        <v>64</v>
      </c>
      <c r="AF298" s="802">
        <v>3.87</v>
      </c>
      <c r="AG298" s="327">
        <f t="shared" si="252"/>
        <v>0.5953846153846154</v>
      </c>
      <c r="AH298" s="327">
        <f t="shared" si="268"/>
        <v>0.32673333333333332</v>
      </c>
      <c r="AI298" s="660">
        <f t="shared" si="284"/>
        <v>0.13853493333333333</v>
      </c>
      <c r="AJ298" s="1141"/>
      <c r="AK298" s="148"/>
      <c r="AL298" s="167"/>
      <c r="AM298" s="167"/>
      <c r="AN298" s="225"/>
      <c r="AO298" s="150">
        <f t="shared" si="280"/>
        <v>2.9202203631911856</v>
      </c>
      <c r="AP298" s="148">
        <v>7.95</v>
      </c>
      <c r="AQ298" s="166"/>
      <c r="AR298" s="150">
        <f t="shared" si="285"/>
        <v>0.76514996939400126</v>
      </c>
      <c r="AS298" s="778"/>
      <c r="AT298" s="150">
        <f t="shared" si="286"/>
        <v>1.5302999387880025</v>
      </c>
      <c r="AU298" s="161">
        <v>23.9</v>
      </c>
      <c r="AV298" s="153">
        <v>7.77</v>
      </c>
      <c r="AW298" s="162"/>
      <c r="AX298" s="162"/>
      <c r="AY298" s="170"/>
      <c r="AZ298" s="170">
        <v>0.1</v>
      </c>
      <c r="BA298" s="175"/>
      <c r="BB298" s="172">
        <f t="shared" si="287"/>
        <v>0.57386247704550086</v>
      </c>
      <c r="BC298" s="1517"/>
      <c r="BD298" s="827">
        <v>1522</v>
      </c>
      <c r="BE298" s="1530">
        <f t="shared" si="281"/>
        <v>165.52254641909815</v>
      </c>
      <c r="BF298" s="1538">
        <f t="shared" si="273"/>
        <v>7.7710115689717441</v>
      </c>
      <c r="BG298" s="1337"/>
      <c r="BH298" s="1169">
        <f t="shared" si="288"/>
        <v>0.95643746174250155</v>
      </c>
      <c r="BI298" s="150">
        <f t="shared" si="289"/>
        <v>0.64578657416853702</v>
      </c>
      <c r="BJ298" s="168">
        <v>7.8</v>
      </c>
      <c r="BK298" s="162">
        <v>4700</v>
      </c>
      <c r="BL298" s="161">
        <v>25.1</v>
      </c>
      <c r="BM298" s="161">
        <f t="shared" si="274"/>
        <v>75.300000000000011</v>
      </c>
      <c r="BN298" s="161">
        <v>10.8</v>
      </c>
      <c r="BO298" s="161"/>
      <c r="BP298" s="161"/>
      <c r="BQ298" s="1221"/>
      <c r="BR298" s="174"/>
      <c r="BS298" s="174"/>
      <c r="BT298" s="174">
        <v>10</v>
      </c>
      <c r="BU298" s="175"/>
      <c r="BV298" s="248">
        <f t="shared" si="269"/>
        <v>7.3917567843297283</v>
      </c>
      <c r="BW298" s="168">
        <f t="shared" si="246"/>
        <v>2.8680597344522041E-2</v>
      </c>
      <c r="BX298" s="170">
        <f t="shared" si="279"/>
        <v>2.8680597344522041E-2</v>
      </c>
      <c r="BY298" s="1129">
        <f t="shared" si="267"/>
        <v>0.49295774647887325</v>
      </c>
      <c r="BZ298" s="1146">
        <f t="shared" si="258"/>
        <v>0.53604436229205177</v>
      </c>
      <c r="CA298" s="177">
        <v>5040</v>
      </c>
      <c r="CB298" s="224"/>
      <c r="CC298" s="226"/>
      <c r="CD298" s="150">
        <f t="shared" si="253"/>
        <v>0.54254233829830645</v>
      </c>
      <c r="CE298" s="150"/>
      <c r="CF298" s="248"/>
      <c r="CG298" s="178">
        <v>0</v>
      </c>
      <c r="CH298" s="390">
        <f t="shared" si="270"/>
        <v>0</v>
      </c>
      <c r="CI298" s="161">
        <v>0</v>
      </c>
      <c r="CJ298" s="161">
        <f t="shared" si="254"/>
        <v>0</v>
      </c>
      <c r="CK298" s="168">
        <v>7.85</v>
      </c>
      <c r="CL298" s="161">
        <v>25.1</v>
      </c>
      <c r="CM298" s="151">
        <v>9</v>
      </c>
      <c r="CN298" s="151"/>
      <c r="CO298" s="151"/>
      <c r="CP298" s="131">
        <f t="shared" si="275"/>
        <v>4.9009999999999998</v>
      </c>
      <c r="CQ298" s="1146">
        <f t="shared" si="282"/>
        <v>0</v>
      </c>
      <c r="CR298" s="1372">
        <f t="shared" si="271"/>
        <v>4901</v>
      </c>
      <c r="CS298" s="150">
        <f t="shared" si="255"/>
        <v>4.1330340746786369</v>
      </c>
      <c r="CT298" s="180">
        <v>34</v>
      </c>
      <c r="CU298" s="1356">
        <v>159.12</v>
      </c>
      <c r="CV298" s="170">
        <f t="shared" si="234"/>
        <v>0.42499999999999999</v>
      </c>
      <c r="CW298" s="180">
        <v>220</v>
      </c>
      <c r="CX298" s="161">
        <f t="shared" si="235"/>
        <v>6.4705882352941178</v>
      </c>
      <c r="CY298" s="151">
        <f t="shared" si="277"/>
        <v>135.32846357886146</v>
      </c>
      <c r="CZ298" s="168">
        <v>7.79</v>
      </c>
      <c r="DA298" s="161">
        <v>18.3</v>
      </c>
      <c r="DB298" s="170">
        <f t="shared" si="259"/>
        <v>0.27091633466135462</v>
      </c>
      <c r="DC298" s="151"/>
      <c r="DD298" s="181">
        <f t="shared" si="260"/>
        <v>6.2582530326887467</v>
      </c>
      <c r="DE298" s="150">
        <f t="shared" si="256"/>
        <v>6.1211997551520101</v>
      </c>
      <c r="DF298" s="843">
        <v>8.2200000000000006</v>
      </c>
      <c r="DG298" s="161">
        <v>12.8</v>
      </c>
      <c r="DH298" s="838">
        <f t="shared" si="265"/>
        <v>38.400000000000006</v>
      </c>
      <c r="DI298" s="338">
        <f t="shared" si="266"/>
        <v>0.30054644808743169</v>
      </c>
      <c r="DJ298" s="1157">
        <f t="shared" si="261"/>
        <v>0.49003984063745021</v>
      </c>
      <c r="DK298" s="1343">
        <f t="shared" si="262"/>
        <v>3.6674380373675191</v>
      </c>
      <c r="DL298" s="1293">
        <f t="shared" si="272"/>
        <v>0.49919999999999998</v>
      </c>
      <c r="DM298" s="1354">
        <v>40</v>
      </c>
      <c r="DN298" s="178">
        <f t="shared" si="278"/>
        <v>31.168169761273209</v>
      </c>
      <c r="DO298" s="161">
        <v>12.8</v>
      </c>
      <c r="DP298" s="187">
        <f t="shared" si="250"/>
        <v>0</v>
      </c>
      <c r="DQ298" s="177"/>
      <c r="DR298" s="178"/>
      <c r="DS298" s="756"/>
      <c r="DT298" s="157">
        <v>5119</v>
      </c>
      <c r="DU298" s="168">
        <v>7.8</v>
      </c>
      <c r="DV298" s="168">
        <v>8.23</v>
      </c>
      <c r="DW298" s="173">
        <v>4450</v>
      </c>
      <c r="DX298" s="161">
        <v>12.8</v>
      </c>
      <c r="DY298" s="180">
        <v>33</v>
      </c>
      <c r="DZ298" s="698">
        <v>37</v>
      </c>
      <c r="EA298" s="633">
        <v>7.0000000000000007E-2</v>
      </c>
      <c r="EB298" s="182">
        <v>0.01</v>
      </c>
      <c r="EC298" s="1484"/>
      <c r="ED298" s="184">
        <v>10.5</v>
      </c>
      <c r="EE298" s="184">
        <v>11.4</v>
      </c>
      <c r="EF298" s="182">
        <v>0.12</v>
      </c>
      <c r="EG298" s="182">
        <v>0.24</v>
      </c>
      <c r="EH298" s="228">
        <v>4</v>
      </c>
      <c r="EI298" s="1119"/>
      <c r="EJ298" s="1119"/>
      <c r="EK298" s="185">
        <v>2</v>
      </c>
      <c r="EL298" s="150">
        <f t="shared" si="251"/>
        <v>8.3823588655376433</v>
      </c>
      <c r="EM298" s="186">
        <f t="shared" si="263"/>
        <v>0.7634011090573013</v>
      </c>
      <c r="EN298" s="186">
        <f t="shared" si="247"/>
        <v>0.84433962264150941</v>
      </c>
      <c r="EO298" s="187">
        <f t="shared" si="283"/>
        <v>0.99396551724137927</v>
      </c>
      <c r="EP298" s="169">
        <f t="shared" si="264"/>
        <v>0.50704225352112675</v>
      </c>
      <c r="EQ298" s="292"/>
    </row>
    <row r="299" spans="1:147" s="221" customFormat="1" ht="15" customHeight="1" x14ac:dyDescent="0.15">
      <c r="A299" s="105">
        <v>44123</v>
      </c>
      <c r="B299" s="335">
        <f>企业!B606</f>
        <v>4354</v>
      </c>
      <c r="C299" s="868">
        <v>7.94</v>
      </c>
      <c r="D299" s="652">
        <v>135</v>
      </c>
      <c r="E299" s="353">
        <v>25</v>
      </c>
      <c r="F299" s="928"/>
      <c r="G299" s="653"/>
      <c r="H299" s="192"/>
      <c r="I299" s="111"/>
      <c r="J299" s="144"/>
      <c r="K299" s="625"/>
      <c r="L299" s="328"/>
      <c r="M299" s="831"/>
      <c r="N299" s="826"/>
      <c r="O299" s="191"/>
      <c r="P299" s="392"/>
      <c r="Q299" s="191"/>
      <c r="R299" s="683">
        <v>3.15</v>
      </c>
      <c r="S299" s="339">
        <f t="shared" si="245"/>
        <v>0.48461538461538461</v>
      </c>
      <c r="T299" s="335">
        <v>4354</v>
      </c>
      <c r="U299" s="111">
        <v>7.85</v>
      </c>
      <c r="V299" s="112">
        <v>5230</v>
      </c>
      <c r="W299" s="115">
        <v>44.9</v>
      </c>
      <c r="X299" s="109">
        <v>194</v>
      </c>
      <c r="Y299" s="809">
        <v>9.5</v>
      </c>
      <c r="Z299" s="1238"/>
      <c r="AA299" s="116">
        <v>20.399999999999999</v>
      </c>
      <c r="AB299" s="117">
        <v>0.4</v>
      </c>
      <c r="AC299" s="109">
        <v>31</v>
      </c>
      <c r="AD299" s="118"/>
      <c r="AE299" s="191">
        <v>64</v>
      </c>
      <c r="AF299" s="801">
        <v>4.33</v>
      </c>
      <c r="AG299" s="344">
        <f t="shared" si="252"/>
        <v>0.66615384615384621</v>
      </c>
      <c r="AH299" s="344">
        <f t="shared" si="268"/>
        <v>0.29026666666666667</v>
      </c>
      <c r="AI299" s="741">
        <f t="shared" si="284"/>
        <v>0.11262346666666667</v>
      </c>
      <c r="AJ299" s="1140"/>
      <c r="AK299" s="138"/>
      <c r="AL299" s="122"/>
      <c r="AM299" s="122"/>
      <c r="AN299" s="219"/>
      <c r="AO299" s="353">
        <f t="shared" si="280"/>
        <v>3.2870923288929719</v>
      </c>
      <c r="AP299" s="138">
        <v>8.01</v>
      </c>
      <c r="AQ299" s="121"/>
      <c r="AR299" s="353">
        <f t="shared" si="285"/>
        <v>0.86127698667891595</v>
      </c>
      <c r="AS299" s="776"/>
      <c r="AT299" s="353">
        <f t="shared" si="286"/>
        <v>1.7225539733578319</v>
      </c>
      <c r="AU299" s="117">
        <v>23.5</v>
      </c>
      <c r="AV299" s="111">
        <v>7.73</v>
      </c>
      <c r="AW299" s="118"/>
      <c r="AX299" s="118"/>
      <c r="AY299" s="340"/>
      <c r="AZ299" s="124">
        <v>0.11</v>
      </c>
      <c r="BA299" s="608"/>
      <c r="BB299" s="360">
        <f t="shared" si="287"/>
        <v>0.64595774000918693</v>
      </c>
      <c r="BC299" s="1516"/>
      <c r="BD299" s="1529">
        <v>1614</v>
      </c>
      <c r="BE299" s="1530">
        <f t="shared" si="281"/>
        <v>197.57969683050069</v>
      </c>
      <c r="BF299" s="1538">
        <f t="shared" si="273"/>
        <v>9.6852792563970933</v>
      </c>
      <c r="BG299" s="1528"/>
      <c r="BH299" s="1168">
        <f t="shared" si="288"/>
        <v>1.076596233348645</v>
      </c>
      <c r="BI299" s="353">
        <f t="shared" si="289"/>
        <v>0.72691777675700509</v>
      </c>
      <c r="BJ299" s="123">
        <v>7.78</v>
      </c>
      <c r="BK299" s="118">
        <v>4100</v>
      </c>
      <c r="BL299" s="117">
        <v>25.7</v>
      </c>
      <c r="BM299" s="348">
        <f t="shared" si="274"/>
        <v>77.099999999999994</v>
      </c>
      <c r="BN299" s="117">
        <v>10.9</v>
      </c>
      <c r="BO299" s="117"/>
      <c r="BP299" s="117"/>
      <c r="BQ299" s="1220"/>
      <c r="BR299" s="131"/>
      <c r="BS299" s="131"/>
      <c r="BT299" s="131">
        <v>11</v>
      </c>
      <c r="BU299" s="132"/>
      <c r="BV299" s="364">
        <f t="shared" si="269"/>
        <v>8.3203950390445556</v>
      </c>
      <c r="BW299" s="343">
        <f t="shared" si="246"/>
        <v>2.3316200623844097E-2</v>
      </c>
      <c r="BX299" s="340">
        <f t="shared" si="279"/>
        <v>2.3316200623844097E-2</v>
      </c>
      <c r="BY299" s="340">
        <f t="shared" si="267"/>
        <v>0.46568627450980382</v>
      </c>
      <c r="BZ299" s="1145">
        <f t="shared" si="258"/>
        <v>0.42761692650334071</v>
      </c>
      <c r="CA299" s="133">
        <v>5040</v>
      </c>
      <c r="CB299" s="191"/>
      <c r="CC299" s="193"/>
      <c r="CD299" s="353">
        <f t="shared" si="253"/>
        <v>0.61070280202113003</v>
      </c>
      <c r="CE299" s="108"/>
      <c r="CF299" s="364"/>
      <c r="CG299" s="134">
        <v>0</v>
      </c>
      <c r="CH299" s="346">
        <f t="shared" si="270"/>
        <v>0</v>
      </c>
      <c r="CI299" s="117">
        <v>0</v>
      </c>
      <c r="CJ299" s="348">
        <f t="shared" si="254"/>
        <v>0</v>
      </c>
      <c r="CK299" s="123">
        <v>7.85</v>
      </c>
      <c r="CL299" s="117">
        <v>26.4</v>
      </c>
      <c r="CM299" s="109">
        <v>9</v>
      </c>
      <c r="CN299" s="109"/>
      <c r="CO299" s="109"/>
      <c r="CP299" s="131">
        <f t="shared" si="275"/>
        <v>-0.43539999999999074</v>
      </c>
      <c r="CQ299" s="1145">
        <f t="shared" si="282"/>
        <v>-2.7237354085603016E-2</v>
      </c>
      <c r="CR299" s="1372">
        <f t="shared" si="271"/>
        <v>4354</v>
      </c>
      <c r="CS299" s="353">
        <f t="shared" si="255"/>
        <v>4.6522737712448325</v>
      </c>
      <c r="CT299" s="135">
        <v>38</v>
      </c>
      <c r="CU299" s="1353">
        <v>162.33000000000001</v>
      </c>
      <c r="CV299" s="340">
        <f t="shared" si="234"/>
        <v>0.47499999999999998</v>
      </c>
      <c r="CW299" s="135">
        <v>240</v>
      </c>
      <c r="CX299" s="348">
        <f t="shared" si="235"/>
        <v>6.3157894736842106</v>
      </c>
      <c r="CY299" s="334">
        <f t="shared" si="277"/>
        <v>173.67092328892971</v>
      </c>
      <c r="CZ299" s="123">
        <v>7.83</v>
      </c>
      <c r="DA299" s="117">
        <v>17.600000000000001</v>
      </c>
      <c r="DB299" s="340">
        <f t="shared" si="259"/>
        <v>0.33333333333333326</v>
      </c>
      <c r="DC299" s="109"/>
      <c r="DD299" s="610">
        <f t="shared" si="260"/>
        <v>6.2060793056364272</v>
      </c>
      <c r="DE299" s="353">
        <f t="shared" si="256"/>
        <v>6.8902158934313276</v>
      </c>
      <c r="DF299" s="842">
        <v>8.24</v>
      </c>
      <c r="DG299" s="117">
        <v>12.4</v>
      </c>
      <c r="DH299" s="838">
        <f t="shared" si="265"/>
        <v>37.200000000000003</v>
      </c>
      <c r="DI299" s="338">
        <f t="shared" si="266"/>
        <v>0.29545454545454553</v>
      </c>
      <c r="DJ299" s="1158">
        <f t="shared" si="261"/>
        <v>0.53030303030303028</v>
      </c>
      <c r="DK299" s="1342">
        <f t="shared" si="262"/>
        <v>4.1350219830697554</v>
      </c>
      <c r="DL299" s="1292">
        <f t="shared" si="272"/>
        <v>0.49919999999999998</v>
      </c>
      <c r="DM299" s="1355">
        <v>40</v>
      </c>
      <c r="DN299" s="1350">
        <f t="shared" si="278"/>
        <v>35.791639871382642</v>
      </c>
      <c r="DO299" s="117">
        <v>11.8</v>
      </c>
      <c r="DP299" s="1150">
        <f t="shared" si="250"/>
        <v>4.8387096774193519E-2</v>
      </c>
      <c r="DQ299" s="133"/>
      <c r="DR299" s="134"/>
      <c r="DS299" s="770"/>
      <c r="DT299" s="137">
        <v>4483</v>
      </c>
      <c r="DU299" s="343">
        <v>7.87</v>
      </c>
      <c r="DV299" s="123">
        <v>8.25</v>
      </c>
      <c r="DW299" s="127">
        <v>4560</v>
      </c>
      <c r="DX299" s="117">
        <v>11.8</v>
      </c>
      <c r="DY299" s="135">
        <v>30.9</v>
      </c>
      <c r="DZ299" s="671">
        <v>36</v>
      </c>
      <c r="EA299" s="632">
        <v>0.3</v>
      </c>
      <c r="EB299" s="665">
        <v>0.01</v>
      </c>
      <c r="EC299" s="1483"/>
      <c r="ED299" s="141">
        <v>8.3000000000000007</v>
      </c>
      <c r="EE299" s="667">
        <v>10.4</v>
      </c>
      <c r="EF299" s="139">
        <v>0.16</v>
      </c>
      <c r="EG299" s="665">
        <v>0.19</v>
      </c>
      <c r="EH299" s="194">
        <v>5</v>
      </c>
      <c r="EI299" s="1118"/>
      <c r="EJ299" s="1118"/>
      <c r="EK299" s="142">
        <v>2</v>
      </c>
      <c r="EL299" s="353">
        <f t="shared" si="251"/>
        <v>9.4328349104271929</v>
      </c>
      <c r="EM299" s="354">
        <f t="shared" si="263"/>
        <v>0.73719376391982183</v>
      </c>
      <c r="EN299" s="354">
        <f t="shared" si="247"/>
        <v>0.84072164948453609</v>
      </c>
      <c r="EO299" s="355">
        <f t="shared" si="283"/>
        <v>0.96842105263157896</v>
      </c>
      <c r="EP299" s="339">
        <f t="shared" si="264"/>
        <v>0.59313725490196068</v>
      </c>
      <c r="EQ299" s="959"/>
    </row>
    <row r="300" spans="1:147" s="221" customFormat="1" ht="15" customHeight="1" x14ac:dyDescent="0.15">
      <c r="A300" s="105">
        <v>44124</v>
      </c>
      <c r="B300" s="335">
        <f>企业!B607</f>
        <v>4935</v>
      </c>
      <c r="C300" s="868">
        <v>8.0399999999999991</v>
      </c>
      <c r="D300" s="652">
        <v>149</v>
      </c>
      <c r="E300" s="353">
        <v>23.3</v>
      </c>
      <c r="F300" s="928"/>
      <c r="G300" s="653"/>
      <c r="H300" s="192"/>
      <c r="I300" s="111"/>
      <c r="J300" s="144"/>
      <c r="K300" s="625"/>
      <c r="L300" s="328"/>
      <c r="M300" s="831"/>
      <c r="N300" s="826"/>
      <c r="O300" s="191"/>
      <c r="P300" s="392"/>
      <c r="Q300" s="191"/>
      <c r="R300" s="683">
        <v>3.12</v>
      </c>
      <c r="S300" s="339">
        <f t="shared" si="245"/>
        <v>0.48000000000000004</v>
      </c>
      <c r="T300" s="335">
        <v>4935</v>
      </c>
      <c r="U300" s="111">
        <v>8.1</v>
      </c>
      <c r="V300" s="112">
        <v>5450</v>
      </c>
      <c r="W300" s="115">
        <v>57.9</v>
      </c>
      <c r="X300" s="109">
        <v>237</v>
      </c>
      <c r="Y300" s="809">
        <v>11.6</v>
      </c>
      <c r="Z300" s="1238">
        <v>5</v>
      </c>
      <c r="AA300" s="116">
        <v>24.6</v>
      </c>
      <c r="AB300" s="117">
        <v>0.42</v>
      </c>
      <c r="AC300" s="109">
        <v>47</v>
      </c>
      <c r="AD300" s="118">
        <v>1038.3</v>
      </c>
      <c r="AE300" s="191">
        <v>64</v>
      </c>
      <c r="AF300" s="801">
        <v>3.9</v>
      </c>
      <c r="AG300" s="344">
        <f t="shared" si="252"/>
        <v>0.6</v>
      </c>
      <c r="AH300" s="344">
        <f t="shared" si="268"/>
        <v>0.32900000000000001</v>
      </c>
      <c r="AI300" s="741">
        <f t="shared" si="284"/>
        <v>0.155946</v>
      </c>
      <c r="AJ300" s="1140"/>
      <c r="AK300" s="138"/>
      <c r="AL300" s="122"/>
      <c r="AM300" s="122"/>
      <c r="AN300" s="219"/>
      <c r="AO300" s="353">
        <f t="shared" si="280"/>
        <v>2.9001013171225938</v>
      </c>
      <c r="AP300" s="138">
        <v>8.08</v>
      </c>
      <c r="AQ300" s="121">
        <v>16</v>
      </c>
      <c r="AR300" s="353">
        <f t="shared" si="285"/>
        <v>0.75987841945288759</v>
      </c>
      <c r="AS300" s="776">
        <v>5.3</v>
      </c>
      <c r="AT300" s="353">
        <f t="shared" si="286"/>
        <v>1.5197568389057752</v>
      </c>
      <c r="AU300" s="117">
        <v>22.5</v>
      </c>
      <c r="AV300" s="111">
        <v>8.02</v>
      </c>
      <c r="AW300" s="118">
        <v>2210</v>
      </c>
      <c r="AX300" s="118"/>
      <c r="AY300" s="340"/>
      <c r="AZ300" s="124">
        <v>0.14000000000000001</v>
      </c>
      <c r="BA300" s="608">
        <f t="shared" si="257"/>
        <v>63.348416289592762</v>
      </c>
      <c r="BB300" s="360">
        <f t="shared" si="287"/>
        <v>0.56990881458966569</v>
      </c>
      <c r="BC300" s="1516"/>
      <c r="BD300" s="1529">
        <v>1522</v>
      </c>
      <c r="BE300" s="1530">
        <f t="shared" si="281"/>
        <v>164.38216818642351</v>
      </c>
      <c r="BF300" s="1538">
        <f t="shared" si="273"/>
        <v>6.6822019587977035</v>
      </c>
      <c r="BG300" s="1528">
        <v>3.7</v>
      </c>
      <c r="BH300" s="1168">
        <f t="shared" si="288"/>
        <v>0.94984802431610937</v>
      </c>
      <c r="BI300" s="353">
        <f t="shared" si="289"/>
        <v>0.64133738601823709</v>
      </c>
      <c r="BJ300" s="123">
        <v>7.92</v>
      </c>
      <c r="BK300" s="118">
        <v>4380</v>
      </c>
      <c r="BL300" s="117">
        <v>26.9</v>
      </c>
      <c r="BM300" s="348">
        <f t="shared" si="274"/>
        <v>80.699999999999989</v>
      </c>
      <c r="BN300" s="117">
        <v>7.8</v>
      </c>
      <c r="BO300" s="117">
        <v>0.17</v>
      </c>
      <c r="BP300" s="117">
        <v>5.2</v>
      </c>
      <c r="BQ300" s="1220">
        <v>0.17</v>
      </c>
      <c r="BR300" s="131"/>
      <c r="BS300" s="131"/>
      <c r="BT300" s="131">
        <v>16</v>
      </c>
      <c r="BU300" s="132">
        <v>16</v>
      </c>
      <c r="BV300" s="364">
        <f t="shared" si="269"/>
        <v>7.3408308004052687</v>
      </c>
      <c r="BW300" s="343">
        <f t="shared" si="246"/>
        <v>3.2285174041460786E-2</v>
      </c>
      <c r="BX300" s="340">
        <f t="shared" si="279"/>
        <v>3.2285174041460786E-2</v>
      </c>
      <c r="BY300" s="758">
        <f t="shared" si="267"/>
        <v>0.68292682926829273</v>
      </c>
      <c r="BZ300" s="1145">
        <f t="shared" si="258"/>
        <v>0.53540587219343694</v>
      </c>
      <c r="CA300" s="133">
        <v>5040</v>
      </c>
      <c r="CB300" s="191"/>
      <c r="CC300" s="193"/>
      <c r="CD300" s="353">
        <f t="shared" si="253"/>
        <v>0.53880445795339416</v>
      </c>
      <c r="CE300" s="108"/>
      <c r="CF300" s="364"/>
      <c r="CG300" s="134">
        <v>0</v>
      </c>
      <c r="CH300" s="346">
        <f t="shared" si="270"/>
        <v>0</v>
      </c>
      <c r="CI300" s="117">
        <v>0</v>
      </c>
      <c r="CJ300" s="348">
        <f t="shared" si="254"/>
        <v>0</v>
      </c>
      <c r="CK300" s="123">
        <v>8.02</v>
      </c>
      <c r="CL300" s="117">
        <v>26.1</v>
      </c>
      <c r="CM300" s="109">
        <v>9</v>
      </c>
      <c r="CN300" s="109">
        <v>2</v>
      </c>
      <c r="CO300" s="109">
        <v>16</v>
      </c>
      <c r="CP300" s="131">
        <f t="shared" si="275"/>
        <v>46.388999999999953</v>
      </c>
      <c r="CQ300" s="1145">
        <f t="shared" si="282"/>
        <v>2.9739776951672736E-2</v>
      </c>
      <c r="CR300" s="1372">
        <f t="shared" si="271"/>
        <v>4935</v>
      </c>
      <c r="CS300" s="353">
        <f t="shared" si="255"/>
        <v>4.1045592705167175</v>
      </c>
      <c r="CT300" s="135">
        <v>38</v>
      </c>
      <c r="CU300" s="1353">
        <v>154.87</v>
      </c>
      <c r="CV300" s="340">
        <f t="shared" si="234"/>
        <v>0.47499999999999998</v>
      </c>
      <c r="CW300" s="135">
        <v>240</v>
      </c>
      <c r="CX300" s="348">
        <f t="shared" si="235"/>
        <v>6.3157894736842106</v>
      </c>
      <c r="CY300" s="334">
        <f t="shared" si="277"/>
        <v>154.67574468085107</v>
      </c>
      <c r="CZ300" s="123">
        <v>7.89</v>
      </c>
      <c r="DA300" s="117">
        <v>14.9</v>
      </c>
      <c r="DB300" s="340">
        <f t="shared" si="259"/>
        <v>0.42911877394636017</v>
      </c>
      <c r="DC300" s="109">
        <v>2</v>
      </c>
      <c r="DD300" s="610">
        <f t="shared" si="260"/>
        <v>4.3428724360077222</v>
      </c>
      <c r="DE300" s="353">
        <f t="shared" si="256"/>
        <v>6.0790273556231007</v>
      </c>
      <c r="DF300" s="842">
        <v>8.2799999999999994</v>
      </c>
      <c r="DG300" s="117">
        <v>9.6</v>
      </c>
      <c r="DH300" s="838">
        <f t="shared" si="265"/>
        <v>28.799999999999997</v>
      </c>
      <c r="DI300" s="338">
        <f t="shared" si="266"/>
        <v>0.35570469798657722</v>
      </c>
      <c r="DJ300" s="1158">
        <f t="shared" si="261"/>
        <v>0.63218390804597702</v>
      </c>
      <c r="DK300" s="1342">
        <f t="shared" si="262"/>
        <v>3.1247625188050723</v>
      </c>
      <c r="DL300" s="1292">
        <f t="shared" si="272"/>
        <v>0.49919999999999998</v>
      </c>
      <c r="DM300" s="1355">
        <v>40</v>
      </c>
      <c r="DN300" s="1350">
        <f t="shared" si="278"/>
        <v>30.126686930091186</v>
      </c>
      <c r="DO300" s="117">
        <v>8.9</v>
      </c>
      <c r="DP300" s="1150">
        <f t="shared" si="250"/>
        <v>7.2916666666666602E-2</v>
      </c>
      <c r="DQ300" s="133"/>
      <c r="DR300" s="134"/>
      <c r="DS300" s="770"/>
      <c r="DT300" s="137">
        <v>4667</v>
      </c>
      <c r="DU300" s="343">
        <v>7.9</v>
      </c>
      <c r="DV300" s="123">
        <v>8.35</v>
      </c>
      <c r="DW300" s="127">
        <v>4480</v>
      </c>
      <c r="DX300" s="117">
        <v>8.9</v>
      </c>
      <c r="DY300" s="135">
        <v>22.7</v>
      </c>
      <c r="DZ300" s="671">
        <v>29</v>
      </c>
      <c r="EA300" s="632">
        <v>0.2</v>
      </c>
      <c r="EB300" s="665">
        <v>0.01</v>
      </c>
      <c r="EC300" s="1483">
        <v>3.6</v>
      </c>
      <c r="ED300" s="141">
        <v>7</v>
      </c>
      <c r="EE300" s="667">
        <v>8.23</v>
      </c>
      <c r="EF300" s="139">
        <v>0.13</v>
      </c>
      <c r="EG300" s="665">
        <v>0.06</v>
      </c>
      <c r="EH300" s="194">
        <v>4</v>
      </c>
      <c r="EI300" s="1118">
        <v>642</v>
      </c>
      <c r="EJ300" s="1118">
        <v>194</v>
      </c>
      <c r="EK300" s="142">
        <v>2</v>
      </c>
      <c r="EL300" s="353">
        <f t="shared" si="251"/>
        <v>8.3247513677811558</v>
      </c>
      <c r="EM300" s="354">
        <f t="shared" si="263"/>
        <v>0.84628670120898097</v>
      </c>
      <c r="EN300" s="354">
        <f t="shared" si="247"/>
        <v>0.90421940928270039</v>
      </c>
      <c r="EO300" s="355">
        <f t="shared" si="283"/>
        <v>0.98275862068965514</v>
      </c>
      <c r="EP300" s="339">
        <f t="shared" si="264"/>
        <v>0.71544715447154472</v>
      </c>
      <c r="EQ300" s="959"/>
    </row>
    <row r="301" spans="1:147" s="221" customFormat="1" ht="15" customHeight="1" x14ac:dyDescent="0.15">
      <c r="A301" s="105">
        <v>44125</v>
      </c>
      <c r="B301" s="335">
        <f>企业!B608</f>
        <v>4809</v>
      </c>
      <c r="C301" s="868">
        <v>7.82</v>
      </c>
      <c r="D301" s="652">
        <v>153</v>
      </c>
      <c r="E301" s="353">
        <v>24.2</v>
      </c>
      <c r="F301" s="928"/>
      <c r="G301" s="653"/>
      <c r="H301" s="192"/>
      <c r="I301" s="111"/>
      <c r="J301" s="144"/>
      <c r="K301" s="625"/>
      <c r="L301" s="328"/>
      <c r="M301" s="831"/>
      <c r="N301" s="826"/>
      <c r="O301" s="191"/>
      <c r="P301" s="392"/>
      <c r="Q301" s="191"/>
      <c r="R301" s="683">
        <v>3.07</v>
      </c>
      <c r="S301" s="339">
        <f t="shared" si="245"/>
        <v>0.47230769230769226</v>
      </c>
      <c r="T301" s="335">
        <v>4809</v>
      </c>
      <c r="U301" s="111">
        <v>7.83</v>
      </c>
      <c r="V301" s="112">
        <v>5200</v>
      </c>
      <c r="W301" s="115">
        <v>35.1</v>
      </c>
      <c r="X301" s="109">
        <v>162</v>
      </c>
      <c r="Y301" s="809">
        <v>8.3000000000000007</v>
      </c>
      <c r="Z301" s="1238"/>
      <c r="AA301" s="116">
        <v>20.7</v>
      </c>
      <c r="AB301" s="117">
        <v>0.4</v>
      </c>
      <c r="AC301" s="109">
        <v>28</v>
      </c>
      <c r="AD301" s="118"/>
      <c r="AE301" s="191">
        <v>64</v>
      </c>
      <c r="AF301" s="801">
        <v>4.25</v>
      </c>
      <c r="AG301" s="344">
        <f t="shared" si="252"/>
        <v>0.65384615384615385</v>
      </c>
      <c r="AH301" s="344">
        <f t="shared" si="268"/>
        <v>0.3206</v>
      </c>
      <c r="AI301" s="741">
        <f t="shared" si="284"/>
        <v>0.10387440000000001</v>
      </c>
      <c r="AJ301" s="1140"/>
      <c r="AK301" s="138"/>
      <c r="AL301" s="122"/>
      <c r="AM301" s="122"/>
      <c r="AN301" s="219"/>
      <c r="AO301" s="353">
        <f t="shared" si="280"/>
        <v>2.9760865044707838</v>
      </c>
      <c r="AP301" s="138">
        <v>8</v>
      </c>
      <c r="AQ301" s="121"/>
      <c r="AR301" s="353">
        <f t="shared" si="285"/>
        <v>0.77978789769182777</v>
      </c>
      <c r="AS301" s="776"/>
      <c r="AT301" s="353">
        <f t="shared" si="286"/>
        <v>1.5595757953836555</v>
      </c>
      <c r="AU301" s="117">
        <v>23.1</v>
      </c>
      <c r="AV301" s="111">
        <v>7.66</v>
      </c>
      <c r="AW301" s="118"/>
      <c r="AX301" s="118"/>
      <c r="AY301" s="340"/>
      <c r="AZ301" s="124">
        <v>0.14000000000000001</v>
      </c>
      <c r="BA301" s="608"/>
      <c r="BB301" s="360">
        <f t="shared" si="287"/>
        <v>0.58484092326887083</v>
      </c>
      <c r="BC301" s="1516"/>
      <c r="BD301" s="1529">
        <v>1549</v>
      </c>
      <c r="BE301" s="1530">
        <f t="shared" si="281"/>
        <v>171.68163859430234</v>
      </c>
      <c r="BF301" s="1538">
        <f t="shared" si="273"/>
        <v>8.2937989659083264</v>
      </c>
      <c r="BG301" s="1528"/>
      <c r="BH301" s="1168">
        <f t="shared" si="288"/>
        <v>0.97473487211478482</v>
      </c>
      <c r="BI301" s="353">
        <f t="shared" si="289"/>
        <v>0.65814098565190271</v>
      </c>
      <c r="BJ301" s="123">
        <v>7.74</v>
      </c>
      <c r="BK301" s="118">
        <v>4970</v>
      </c>
      <c r="BL301" s="117">
        <v>26.9</v>
      </c>
      <c r="BM301" s="348">
        <f t="shared" si="274"/>
        <v>80.699999999999989</v>
      </c>
      <c r="BN301" s="117">
        <v>7</v>
      </c>
      <c r="BO301" s="117"/>
      <c r="BP301" s="117"/>
      <c r="BQ301" s="1220"/>
      <c r="BR301" s="131"/>
      <c r="BS301" s="131"/>
      <c r="BT301" s="131">
        <v>13</v>
      </c>
      <c r="BU301" s="132"/>
      <c r="BV301" s="364">
        <f t="shared" si="269"/>
        <v>7.5331669785818258</v>
      </c>
      <c r="BW301" s="343">
        <f t="shared" si="246"/>
        <v>2.1504899660474232E-2</v>
      </c>
      <c r="BX301" s="340">
        <f t="shared" si="279"/>
        <v>2.1504899660474232E-2</v>
      </c>
      <c r="BY301" s="758">
        <f t="shared" si="267"/>
        <v>0.66183574879227058</v>
      </c>
      <c r="BZ301" s="1145">
        <f t="shared" si="258"/>
        <v>0.23361823361823364</v>
      </c>
      <c r="CA301" s="133">
        <v>5040</v>
      </c>
      <c r="CB301" s="191"/>
      <c r="CC301" s="193"/>
      <c r="CD301" s="353">
        <f t="shared" si="253"/>
        <v>0.55292160532335199</v>
      </c>
      <c r="CE301" s="108"/>
      <c r="CF301" s="364"/>
      <c r="CG301" s="134">
        <v>0</v>
      </c>
      <c r="CH301" s="346">
        <f t="shared" si="270"/>
        <v>0</v>
      </c>
      <c r="CI301" s="117">
        <v>0</v>
      </c>
      <c r="CJ301" s="348">
        <f t="shared" si="254"/>
        <v>0</v>
      </c>
      <c r="CK301" s="123">
        <v>7.76</v>
      </c>
      <c r="CL301" s="117">
        <v>27.1</v>
      </c>
      <c r="CM301" s="109">
        <v>9</v>
      </c>
      <c r="CN301" s="109"/>
      <c r="CO301" s="109"/>
      <c r="CP301" s="131">
        <f t="shared" si="275"/>
        <v>16.350599999999957</v>
      </c>
      <c r="CQ301" s="1145">
        <f t="shared" si="282"/>
        <v>-7.4349442379182396E-3</v>
      </c>
      <c r="CR301" s="1372">
        <f t="shared" si="271"/>
        <v>4809</v>
      </c>
      <c r="CS301" s="353">
        <f t="shared" si="255"/>
        <v>4.2121023081721773</v>
      </c>
      <c r="CT301" s="135">
        <v>38</v>
      </c>
      <c r="CU301" s="1353">
        <v>157.52000000000001</v>
      </c>
      <c r="CV301" s="340">
        <f t="shared" si="234"/>
        <v>0.47499999999999998</v>
      </c>
      <c r="CW301" s="135">
        <v>240</v>
      </c>
      <c r="CX301" s="348">
        <f t="shared" si="235"/>
        <v>6.3157894736842106</v>
      </c>
      <c r="CY301" s="334">
        <f t="shared" si="277"/>
        <v>158.19937616968184</v>
      </c>
      <c r="CZ301" s="123">
        <v>7.8</v>
      </c>
      <c r="DA301" s="117">
        <v>17.2</v>
      </c>
      <c r="DB301" s="340">
        <f t="shared" si="259"/>
        <v>0.36531365313653141</v>
      </c>
      <c r="DC301" s="109"/>
      <c r="DD301" s="610">
        <f t="shared" si="260"/>
        <v>5.0250738888787811</v>
      </c>
      <c r="DE301" s="353">
        <f t="shared" si="256"/>
        <v>6.2383031815346222</v>
      </c>
      <c r="DF301" s="842">
        <v>8.2200000000000006</v>
      </c>
      <c r="DG301" s="117">
        <v>12.1</v>
      </c>
      <c r="DH301" s="838">
        <f t="shared" si="265"/>
        <v>36.299999999999997</v>
      </c>
      <c r="DI301" s="338">
        <f t="shared" si="266"/>
        <v>0.29651162790697672</v>
      </c>
      <c r="DJ301" s="1158">
        <f t="shared" si="261"/>
        <v>0.55350553505535061</v>
      </c>
      <c r="DK301" s="1342">
        <f t="shared" si="262"/>
        <v>3.5155416926595962</v>
      </c>
      <c r="DL301" s="1292">
        <f t="shared" si="272"/>
        <v>0.49919999999999998</v>
      </c>
      <c r="DM301" s="1355">
        <v>40</v>
      </c>
      <c r="DN301" s="1350">
        <f t="shared" si="278"/>
        <v>31.445040548970681</v>
      </c>
      <c r="DO301" s="117">
        <v>12.4</v>
      </c>
      <c r="DP301" s="1150">
        <f t="shared" si="250"/>
        <v>-2.4793388429752126E-2</v>
      </c>
      <c r="DQ301" s="133"/>
      <c r="DR301" s="134"/>
      <c r="DS301" s="770"/>
      <c r="DT301" s="137">
        <v>5398</v>
      </c>
      <c r="DU301" s="343">
        <v>7.9</v>
      </c>
      <c r="DV301" s="123">
        <v>8.24</v>
      </c>
      <c r="DW301" s="127">
        <v>4580</v>
      </c>
      <c r="DX301" s="117">
        <v>12.4</v>
      </c>
      <c r="DY301" s="135">
        <v>28.7</v>
      </c>
      <c r="DZ301" s="671">
        <v>32</v>
      </c>
      <c r="EA301" s="632">
        <v>0.12</v>
      </c>
      <c r="EB301" s="665">
        <v>0.01</v>
      </c>
      <c r="EC301" s="1483"/>
      <c r="ED301" s="141">
        <v>7.4</v>
      </c>
      <c r="EE301" s="667">
        <v>8.41</v>
      </c>
      <c r="EF301" s="139">
        <v>0.11</v>
      </c>
      <c r="EG301" s="665">
        <v>0.04</v>
      </c>
      <c r="EH301" s="194">
        <v>3</v>
      </c>
      <c r="EI301" s="1118"/>
      <c r="EJ301" s="1118"/>
      <c r="EK301" s="142">
        <v>2</v>
      </c>
      <c r="EL301" s="353">
        <f t="shared" si="251"/>
        <v>8.5423221459762946</v>
      </c>
      <c r="EM301" s="354">
        <f t="shared" si="263"/>
        <v>0.64672364672364679</v>
      </c>
      <c r="EN301" s="354">
        <f t="shared" si="247"/>
        <v>0.82283950617283952</v>
      </c>
      <c r="EO301" s="355">
        <f t="shared" si="283"/>
        <v>0.98554216867469879</v>
      </c>
      <c r="EP301" s="339">
        <f t="shared" si="264"/>
        <v>0.64251207729468596</v>
      </c>
      <c r="EQ301" s="959"/>
    </row>
    <row r="302" spans="1:147" s="221" customFormat="1" ht="15" customHeight="1" x14ac:dyDescent="0.15">
      <c r="A302" s="105">
        <v>44126</v>
      </c>
      <c r="B302" s="335">
        <f>企业!B609</f>
        <v>4673</v>
      </c>
      <c r="C302" s="868">
        <v>7.97</v>
      </c>
      <c r="D302" s="652">
        <v>134</v>
      </c>
      <c r="E302" s="353">
        <v>25.6</v>
      </c>
      <c r="F302" s="928"/>
      <c r="G302" s="653"/>
      <c r="H302" s="192"/>
      <c r="I302" s="111"/>
      <c r="J302" s="144"/>
      <c r="K302" s="625"/>
      <c r="L302" s="328"/>
      <c r="M302" s="831"/>
      <c r="N302" s="826"/>
      <c r="O302" s="191"/>
      <c r="P302" s="392"/>
      <c r="Q302" s="191"/>
      <c r="R302" s="683">
        <v>3.05</v>
      </c>
      <c r="S302" s="339">
        <f t="shared" si="245"/>
        <v>0.46923076923076923</v>
      </c>
      <c r="T302" s="335">
        <v>4673</v>
      </c>
      <c r="U302" s="111">
        <v>7.91</v>
      </c>
      <c r="V302" s="112">
        <v>5140</v>
      </c>
      <c r="W302" s="115">
        <v>46</v>
      </c>
      <c r="X302" s="109">
        <v>186.5</v>
      </c>
      <c r="Y302" s="809">
        <v>8.5</v>
      </c>
      <c r="Z302" s="1238"/>
      <c r="AA302" s="116">
        <v>20.5</v>
      </c>
      <c r="AB302" s="117">
        <v>0.36</v>
      </c>
      <c r="AC302" s="109">
        <v>31</v>
      </c>
      <c r="AD302" s="118"/>
      <c r="AE302" s="191">
        <v>64</v>
      </c>
      <c r="AF302" s="801">
        <v>3.84</v>
      </c>
      <c r="AG302" s="344">
        <f t="shared" si="252"/>
        <v>0.59076923076923071</v>
      </c>
      <c r="AH302" s="344">
        <f t="shared" si="268"/>
        <v>0.31153333333333333</v>
      </c>
      <c r="AI302" s="741">
        <f t="shared" si="284"/>
        <v>0.11620193333333333</v>
      </c>
      <c r="AJ302" s="1140"/>
      <c r="AK302" s="138"/>
      <c r="AL302" s="122"/>
      <c r="AM302" s="122"/>
      <c r="AN302" s="219"/>
      <c r="AO302" s="353">
        <f t="shared" si="280"/>
        <v>3.0627006205863472</v>
      </c>
      <c r="AP302" s="138">
        <v>8.0299999999999994</v>
      </c>
      <c r="AQ302" s="121"/>
      <c r="AR302" s="353">
        <f t="shared" si="285"/>
        <v>0.80248234538840146</v>
      </c>
      <c r="AS302" s="776"/>
      <c r="AT302" s="353">
        <f t="shared" si="286"/>
        <v>1.6049646907768029</v>
      </c>
      <c r="AU302" s="117">
        <v>22.7</v>
      </c>
      <c r="AV302" s="111">
        <v>7.63</v>
      </c>
      <c r="AW302" s="118"/>
      <c r="AX302" s="118"/>
      <c r="AY302" s="340"/>
      <c r="AZ302" s="124">
        <v>0.14000000000000001</v>
      </c>
      <c r="BA302" s="608"/>
      <c r="BB302" s="360">
        <f t="shared" si="287"/>
        <v>0.60186175904130113</v>
      </c>
      <c r="BC302" s="1516"/>
      <c r="BD302" s="1529">
        <v>1390</v>
      </c>
      <c r="BE302" s="1530">
        <f t="shared" si="281"/>
        <v>158.54269206077467</v>
      </c>
      <c r="BF302" s="1538">
        <f t="shared" si="273"/>
        <v>7.7337898566231544</v>
      </c>
      <c r="BG302" s="1528"/>
      <c r="BH302" s="1168">
        <f t="shared" si="288"/>
        <v>1.0031029317355018</v>
      </c>
      <c r="BI302" s="353">
        <f t="shared" si="289"/>
        <v>0.67729509950781086</v>
      </c>
      <c r="BJ302" s="123">
        <v>7.75</v>
      </c>
      <c r="BK302" s="118">
        <v>5060</v>
      </c>
      <c r="BL302" s="117">
        <v>25.3</v>
      </c>
      <c r="BM302" s="348">
        <f t="shared" si="274"/>
        <v>75.900000000000006</v>
      </c>
      <c r="BN302" s="117">
        <v>6.7</v>
      </c>
      <c r="BO302" s="117"/>
      <c r="BP302" s="117"/>
      <c r="BQ302" s="1220"/>
      <c r="BR302" s="131"/>
      <c r="BS302" s="131"/>
      <c r="BT302" s="131">
        <v>12</v>
      </c>
      <c r="BU302" s="132"/>
      <c r="BV302" s="364">
        <f t="shared" si="269"/>
        <v>7.7524074470361661</v>
      </c>
      <c r="BW302" s="343">
        <f t="shared" ref="BW302:BW365" si="290">X302/1000/BV302</f>
        <v>2.405704308940845E-2</v>
      </c>
      <c r="BX302" s="340">
        <f t="shared" si="279"/>
        <v>2.405704308940845E-2</v>
      </c>
      <c r="BY302" s="758">
        <f t="shared" si="267"/>
        <v>0.673170731707317</v>
      </c>
      <c r="BZ302" s="1145">
        <f t="shared" si="258"/>
        <v>0.44999999999999996</v>
      </c>
      <c r="CA302" s="133">
        <v>5040</v>
      </c>
      <c r="CB302" s="191"/>
      <c r="CC302" s="193"/>
      <c r="CD302" s="353">
        <f t="shared" si="253"/>
        <v>0.56901348170340249</v>
      </c>
      <c r="CE302" s="108"/>
      <c r="CF302" s="364"/>
      <c r="CG302" s="134">
        <v>0</v>
      </c>
      <c r="CH302" s="346">
        <f t="shared" si="270"/>
        <v>0</v>
      </c>
      <c r="CI302" s="117">
        <v>0</v>
      </c>
      <c r="CJ302" s="348">
        <f t="shared" si="254"/>
        <v>0</v>
      </c>
      <c r="CK302" s="123">
        <v>7.84</v>
      </c>
      <c r="CL302" s="117">
        <v>25.3</v>
      </c>
      <c r="CM302" s="109">
        <v>9</v>
      </c>
      <c r="CN302" s="109"/>
      <c r="CO302" s="109"/>
      <c r="CP302" s="131">
        <f t="shared" si="275"/>
        <v>14.019</v>
      </c>
      <c r="CQ302" s="1145">
        <f t="shared" si="282"/>
        <v>0</v>
      </c>
      <c r="CR302" s="1372">
        <f t="shared" si="271"/>
        <v>4673</v>
      </c>
      <c r="CS302" s="353">
        <f t="shared" si="255"/>
        <v>4.3346886368499895</v>
      </c>
      <c r="CT302" s="135">
        <v>38</v>
      </c>
      <c r="CU302" s="1353">
        <v>156.71</v>
      </c>
      <c r="CV302" s="340">
        <f t="shared" si="234"/>
        <v>0.47499999999999998</v>
      </c>
      <c r="CW302" s="135">
        <v>240</v>
      </c>
      <c r="CX302" s="348">
        <f t="shared" si="235"/>
        <v>6.3157894736842106</v>
      </c>
      <c r="CY302" s="334">
        <f t="shared" si="277"/>
        <v>162.96991226193023</v>
      </c>
      <c r="CZ302" s="123">
        <v>7.78</v>
      </c>
      <c r="DA302" s="117">
        <v>17.100000000000001</v>
      </c>
      <c r="DB302" s="340">
        <f t="shared" si="259"/>
        <v>0.32411067193675885</v>
      </c>
      <c r="DC302" s="109"/>
      <c r="DD302" s="610">
        <f t="shared" si="260"/>
        <v>6.2498048880936583</v>
      </c>
      <c r="DE302" s="353">
        <f t="shared" si="256"/>
        <v>6.4198587631072117</v>
      </c>
      <c r="DF302" s="842">
        <v>8.18</v>
      </c>
      <c r="DG302" s="117">
        <v>12.4</v>
      </c>
      <c r="DH302" s="838">
        <f t="shared" si="265"/>
        <v>37.200000000000003</v>
      </c>
      <c r="DI302" s="338">
        <f t="shared" si="266"/>
        <v>0.27485380116959068</v>
      </c>
      <c r="DJ302" s="1158">
        <f t="shared" si="261"/>
        <v>0.50988142292490113</v>
      </c>
      <c r="DK302" s="1342">
        <f t="shared" si="262"/>
        <v>4.2111088439775255</v>
      </c>
      <c r="DL302" s="1292">
        <f t="shared" si="272"/>
        <v>0.49919999999999998</v>
      </c>
      <c r="DM302" s="1355">
        <v>40</v>
      </c>
      <c r="DN302" s="1350">
        <f t="shared" si="278"/>
        <v>32.193794136529</v>
      </c>
      <c r="DO302" s="117">
        <v>12.5</v>
      </c>
      <c r="DP302" s="1150">
        <f t="shared" si="250"/>
        <v>-8.0645161290322284E-3</v>
      </c>
      <c r="DQ302" s="133"/>
      <c r="DR302" s="134"/>
      <c r="DS302" s="770"/>
      <c r="DT302" s="137">
        <v>5302</v>
      </c>
      <c r="DU302" s="343">
        <v>7.89</v>
      </c>
      <c r="DV302" s="123">
        <v>8.19</v>
      </c>
      <c r="DW302" s="127">
        <v>4660</v>
      </c>
      <c r="DX302" s="117">
        <v>12.5</v>
      </c>
      <c r="DY302" s="135">
        <v>29.6</v>
      </c>
      <c r="DZ302" s="671">
        <v>34</v>
      </c>
      <c r="EA302" s="632">
        <v>0.4</v>
      </c>
      <c r="EB302" s="665">
        <v>0.01</v>
      </c>
      <c r="EC302" s="1483"/>
      <c r="ED302" s="141">
        <v>6.7</v>
      </c>
      <c r="EE302" s="667">
        <v>9.1999999999999993</v>
      </c>
      <c r="EF302" s="139">
        <v>0.11</v>
      </c>
      <c r="EG302" s="665">
        <v>0.08</v>
      </c>
      <c r="EH302" s="194">
        <v>3</v>
      </c>
      <c r="EI302" s="1118"/>
      <c r="EJ302" s="1118"/>
      <c r="EK302" s="142">
        <v>2</v>
      </c>
      <c r="EL302" s="353">
        <f t="shared" si="251"/>
        <v>8.7903270704044516</v>
      </c>
      <c r="EM302" s="354">
        <f t="shared" si="263"/>
        <v>0.72826086956521741</v>
      </c>
      <c r="EN302" s="354">
        <f t="shared" ref="EN302:EN365" si="291">1-DY302/X302</f>
        <v>0.84128686327077751</v>
      </c>
      <c r="EO302" s="355">
        <f t="shared" si="283"/>
        <v>0.95294117647058818</v>
      </c>
      <c r="EP302" s="339">
        <f t="shared" si="264"/>
        <v>0.673170731707317</v>
      </c>
      <c r="EQ302" s="959"/>
    </row>
    <row r="303" spans="1:147" s="221" customFormat="1" ht="15" customHeight="1" x14ac:dyDescent="0.15">
      <c r="A303" s="105">
        <v>44127</v>
      </c>
      <c r="B303" s="335">
        <f>企业!B610</f>
        <v>5072</v>
      </c>
      <c r="C303" s="868">
        <v>7.84</v>
      </c>
      <c r="D303" s="652">
        <v>213</v>
      </c>
      <c r="E303" s="353">
        <v>30.6</v>
      </c>
      <c r="F303" s="928"/>
      <c r="G303" s="653"/>
      <c r="H303" s="192"/>
      <c r="I303" s="111"/>
      <c r="J303" s="144"/>
      <c r="K303" s="625"/>
      <c r="L303" s="328"/>
      <c r="M303" s="831"/>
      <c r="N303" s="826"/>
      <c r="O303" s="191"/>
      <c r="P303" s="392"/>
      <c r="Q303" s="191"/>
      <c r="R303" s="683">
        <v>3</v>
      </c>
      <c r="S303" s="339">
        <f t="shared" si="245"/>
        <v>0.46153846153846156</v>
      </c>
      <c r="T303" s="335">
        <v>5072</v>
      </c>
      <c r="U303" s="111">
        <v>7.92</v>
      </c>
      <c r="V303" s="112">
        <v>5010</v>
      </c>
      <c r="W303" s="115">
        <v>46.2</v>
      </c>
      <c r="X303" s="109">
        <v>182</v>
      </c>
      <c r="Y303" s="809">
        <v>12.4</v>
      </c>
      <c r="Z303" s="1244">
        <v>11.3</v>
      </c>
      <c r="AA303" s="116">
        <v>29.8</v>
      </c>
      <c r="AB303" s="117">
        <v>0.36</v>
      </c>
      <c r="AC303" s="109">
        <v>28</v>
      </c>
      <c r="AD303" s="118"/>
      <c r="AE303" s="191">
        <v>64</v>
      </c>
      <c r="AF303" s="801">
        <v>3.52</v>
      </c>
      <c r="AG303" s="344">
        <f t="shared" si="252"/>
        <v>0.54153846153846152</v>
      </c>
      <c r="AH303" s="344">
        <f t="shared" si="268"/>
        <v>0.33813333333333334</v>
      </c>
      <c r="AI303" s="741">
        <f t="shared" si="284"/>
        <v>0.12308053333333334</v>
      </c>
      <c r="AJ303" s="1140"/>
      <c r="AK303" s="138"/>
      <c r="AL303" s="122"/>
      <c r="AM303" s="122"/>
      <c r="AN303" s="219"/>
      <c r="AO303" s="353">
        <f t="shared" si="280"/>
        <v>2.8217665615141958</v>
      </c>
      <c r="AP303" s="138">
        <v>7.96</v>
      </c>
      <c r="AQ303" s="121">
        <v>14.6</v>
      </c>
      <c r="AR303" s="353">
        <f t="shared" si="285"/>
        <v>0.73935331230283907</v>
      </c>
      <c r="AS303" s="776">
        <v>6.3</v>
      </c>
      <c r="AT303" s="353">
        <f t="shared" si="286"/>
        <v>1.4787066246056781</v>
      </c>
      <c r="AU303" s="117">
        <v>22.7</v>
      </c>
      <c r="AV303" s="111">
        <v>7.56</v>
      </c>
      <c r="AW303" s="118"/>
      <c r="AX303" s="118"/>
      <c r="AY303" s="340"/>
      <c r="AZ303" s="124">
        <v>0.14000000000000001</v>
      </c>
      <c r="BA303" s="608"/>
      <c r="BB303" s="360">
        <f t="shared" si="287"/>
        <v>0.5545149842271293</v>
      </c>
      <c r="BC303" s="1516"/>
      <c r="BD303" s="1529">
        <v>1449</v>
      </c>
      <c r="BE303" s="1530">
        <f t="shared" si="281"/>
        <v>152.27070189274448</v>
      </c>
      <c r="BF303" s="1538">
        <f t="shared" si="273"/>
        <v>5.1097550970719627</v>
      </c>
      <c r="BG303" s="1528">
        <v>4.5</v>
      </c>
      <c r="BH303" s="1168">
        <f t="shared" si="288"/>
        <v>0.92419164037854895</v>
      </c>
      <c r="BI303" s="353">
        <f t="shared" si="289"/>
        <v>0.62401419558359617</v>
      </c>
      <c r="BJ303" s="123">
        <v>7.7</v>
      </c>
      <c r="BK303" s="118">
        <v>5070</v>
      </c>
      <c r="BL303" s="117">
        <v>26.8</v>
      </c>
      <c r="BM303" s="348">
        <f t="shared" si="274"/>
        <v>80.400000000000006</v>
      </c>
      <c r="BN303" s="117">
        <v>3.9</v>
      </c>
      <c r="BO303" s="117">
        <v>0.5</v>
      </c>
      <c r="BP303" s="117"/>
      <c r="BQ303" s="1220">
        <v>0.08</v>
      </c>
      <c r="BR303" s="131"/>
      <c r="BS303" s="131"/>
      <c r="BT303" s="131">
        <v>12</v>
      </c>
      <c r="BU303" s="132">
        <v>16</v>
      </c>
      <c r="BV303" s="364">
        <f t="shared" si="269"/>
        <v>7.142547318611987</v>
      </c>
      <c r="BW303" s="343">
        <f t="shared" si="290"/>
        <v>2.5481105252988103E-2</v>
      </c>
      <c r="BX303" s="340">
        <f t="shared" si="279"/>
        <v>2.5481105252988103E-2</v>
      </c>
      <c r="BY303" s="758">
        <f t="shared" si="267"/>
        <v>0.86912751677852351</v>
      </c>
      <c r="BZ303" s="1145">
        <f t="shared" si="258"/>
        <v>0.41991341991341991</v>
      </c>
      <c r="CA303" s="133">
        <v>5040</v>
      </c>
      <c r="CB303" s="191"/>
      <c r="CC303" s="193"/>
      <c r="CD303" s="353">
        <f t="shared" si="253"/>
        <v>0.52425078864353314</v>
      </c>
      <c r="CE303" s="108"/>
      <c r="CF303" s="364"/>
      <c r="CG303" s="134">
        <v>0</v>
      </c>
      <c r="CH303" s="346">
        <f t="shared" si="270"/>
        <v>0</v>
      </c>
      <c r="CI303" s="117">
        <v>0</v>
      </c>
      <c r="CJ303" s="348">
        <f t="shared" si="254"/>
        <v>0</v>
      </c>
      <c r="CK303" s="123">
        <v>7.76</v>
      </c>
      <c r="CL303" s="117">
        <v>26.8</v>
      </c>
      <c r="CM303" s="109">
        <v>8</v>
      </c>
      <c r="CN303" s="109">
        <v>2.2000000000000002</v>
      </c>
      <c r="CO303" s="109">
        <v>16</v>
      </c>
      <c r="CP303" s="131">
        <f t="shared" si="275"/>
        <v>20.288</v>
      </c>
      <c r="CQ303" s="1145">
        <f t="shared" si="282"/>
        <v>0</v>
      </c>
      <c r="CR303" s="1372">
        <f t="shared" si="271"/>
        <v>5072</v>
      </c>
      <c r="CS303" s="353">
        <f t="shared" si="255"/>
        <v>3.9936908517350158</v>
      </c>
      <c r="CT303" s="135">
        <v>38</v>
      </c>
      <c r="CU303" s="1353">
        <v>155.96</v>
      </c>
      <c r="CV303" s="340">
        <f t="shared" si="234"/>
        <v>0.47499999999999998</v>
      </c>
      <c r="CW303" s="135">
        <v>240</v>
      </c>
      <c r="CX303" s="348">
        <f t="shared" si="235"/>
        <v>6.3157894736842106</v>
      </c>
      <c r="CY303" s="334">
        <f t="shared" si="277"/>
        <v>150.29148264984227</v>
      </c>
      <c r="CZ303" s="123">
        <v>7.78</v>
      </c>
      <c r="DA303" s="117">
        <v>17.100000000000001</v>
      </c>
      <c r="DB303" s="340">
        <f t="shared" si="259"/>
        <v>0.36194029850746268</v>
      </c>
      <c r="DC303" s="109">
        <v>2</v>
      </c>
      <c r="DD303" s="610">
        <f t="shared" si="260"/>
        <v>4.8723167558141176</v>
      </c>
      <c r="DE303" s="353">
        <f t="shared" si="256"/>
        <v>5.9148264984227126</v>
      </c>
      <c r="DF303" s="842">
        <v>8.1999999999999993</v>
      </c>
      <c r="DG303" s="117">
        <v>11.5</v>
      </c>
      <c r="DH303" s="838">
        <f t="shared" si="265"/>
        <v>34.5</v>
      </c>
      <c r="DI303" s="338">
        <f t="shared" si="266"/>
        <v>0.32748538011695916</v>
      </c>
      <c r="DJ303" s="1158">
        <f t="shared" si="261"/>
        <v>0.57089552238805974</v>
      </c>
      <c r="DK303" s="1342">
        <f t="shared" si="262"/>
        <v>3.2743242407373039</v>
      </c>
      <c r="DL303" s="1292">
        <f t="shared" si="272"/>
        <v>0.49919999999999998</v>
      </c>
      <c r="DM303" s="1355">
        <v>40</v>
      </c>
      <c r="DN303" s="1350">
        <f t="shared" si="278"/>
        <v>29.519242902208202</v>
      </c>
      <c r="DO303" s="117">
        <v>11.9</v>
      </c>
      <c r="DP303" s="1150">
        <f t="shared" si="250"/>
        <v>-3.4782608695652202E-2</v>
      </c>
      <c r="DQ303" s="133"/>
      <c r="DR303" s="134"/>
      <c r="DS303" s="770"/>
      <c r="DT303" s="137">
        <v>5109</v>
      </c>
      <c r="DU303" s="343">
        <v>7.88</v>
      </c>
      <c r="DV303" s="123">
        <v>8.2100000000000009</v>
      </c>
      <c r="DW303" s="127">
        <v>4650</v>
      </c>
      <c r="DX303" s="117">
        <v>11.9</v>
      </c>
      <c r="DY303" s="135">
        <v>32.1</v>
      </c>
      <c r="DZ303" s="671">
        <v>34</v>
      </c>
      <c r="EA303" s="632">
        <v>0.47</v>
      </c>
      <c r="EB303" s="665">
        <v>0.01</v>
      </c>
      <c r="EC303" s="1483">
        <v>3.3</v>
      </c>
      <c r="ED303" s="141">
        <v>5.0999999999999996</v>
      </c>
      <c r="EE303" s="667">
        <v>10.5</v>
      </c>
      <c r="EF303" s="139">
        <v>0.06</v>
      </c>
      <c r="EG303" s="665">
        <v>0.08</v>
      </c>
      <c r="EH303" s="194">
        <v>2</v>
      </c>
      <c r="EI303" s="1118"/>
      <c r="EJ303" s="1118"/>
      <c r="EK303" s="142">
        <v>2</v>
      </c>
      <c r="EL303" s="353">
        <f t="shared" si="251"/>
        <v>8.1004529968454246</v>
      </c>
      <c r="EM303" s="354">
        <f t="shared" si="263"/>
        <v>0.74242424242424243</v>
      </c>
      <c r="EN303" s="354">
        <f t="shared" si="291"/>
        <v>0.82362637362637359</v>
      </c>
      <c r="EO303" s="355">
        <f t="shared" si="283"/>
        <v>0.96209677419354844</v>
      </c>
      <c r="EP303" s="339">
        <f t="shared" si="264"/>
        <v>0.82885906040268464</v>
      </c>
      <c r="EQ303" s="959"/>
    </row>
    <row r="304" spans="1:147" s="221" customFormat="1" ht="15" customHeight="1" x14ac:dyDescent="0.15">
      <c r="A304" s="105">
        <v>44128</v>
      </c>
      <c r="B304" s="335">
        <f>企业!B611</f>
        <v>4234</v>
      </c>
      <c r="C304" s="868">
        <v>7.86</v>
      </c>
      <c r="D304" s="652">
        <v>215</v>
      </c>
      <c r="E304" s="353">
        <v>30.7</v>
      </c>
      <c r="F304" s="928"/>
      <c r="G304" s="653"/>
      <c r="H304" s="192"/>
      <c r="I304" s="111"/>
      <c r="J304" s="144"/>
      <c r="K304" s="625"/>
      <c r="L304" s="328"/>
      <c r="M304" s="831"/>
      <c r="N304" s="826"/>
      <c r="O304" s="191"/>
      <c r="P304" s="392"/>
      <c r="Q304" s="191"/>
      <c r="R304" s="683">
        <v>2.99</v>
      </c>
      <c r="S304" s="339">
        <f t="shared" si="245"/>
        <v>0.46</v>
      </c>
      <c r="T304" s="335">
        <v>4234</v>
      </c>
      <c r="U304" s="111">
        <v>7.92</v>
      </c>
      <c r="V304" s="112">
        <v>5100</v>
      </c>
      <c r="W304" s="115">
        <v>44.1</v>
      </c>
      <c r="X304" s="109">
        <v>170</v>
      </c>
      <c r="Y304" s="809">
        <v>8.1999999999999993</v>
      </c>
      <c r="Z304" s="1244"/>
      <c r="AA304" s="116">
        <v>19.8</v>
      </c>
      <c r="AB304" s="117">
        <v>0.42</v>
      </c>
      <c r="AC304" s="109">
        <v>27</v>
      </c>
      <c r="AD304" s="118"/>
      <c r="AE304" s="191">
        <v>64</v>
      </c>
      <c r="AF304" s="801">
        <v>4.12</v>
      </c>
      <c r="AG304" s="344">
        <f t="shared" si="252"/>
        <v>0.63384615384615384</v>
      </c>
      <c r="AH304" s="344">
        <f t="shared" si="268"/>
        <v>0.28226666666666667</v>
      </c>
      <c r="AI304" s="741">
        <f t="shared" si="284"/>
        <v>9.5970666666666662E-2</v>
      </c>
      <c r="AJ304" s="1140"/>
      <c r="AK304" s="138"/>
      <c r="AL304" s="122"/>
      <c r="AM304" s="122"/>
      <c r="AN304" s="219"/>
      <c r="AO304" s="353">
        <f t="shared" si="280"/>
        <v>3.3802550779404816</v>
      </c>
      <c r="AP304" s="138">
        <v>8</v>
      </c>
      <c r="AQ304" s="121"/>
      <c r="AR304" s="353">
        <f t="shared" si="285"/>
        <v>0.88568729333963159</v>
      </c>
      <c r="AS304" s="776"/>
      <c r="AT304" s="353">
        <f t="shared" si="286"/>
        <v>1.7713745866792632</v>
      </c>
      <c r="AU304" s="117">
        <v>22.8</v>
      </c>
      <c r="AV304" s="111">
        <v>7.76</v>
      </c>
      <c r="AW304" s="118"/>
      <c r="AX304" s="118"/>
      <c r="AY304" s="340"/>
      <c r="AZ304" s="124">
        <v>0.14000000000000001</v>
      </c>
      <c r="BA304" s="608"/>
      <c r="BB304" s="360">
        <f t="shared" si="287"/>
        <v>0.66426547000472369</v>
      </c>
      <c r="BC304" s="1516"/>
      <c r="BD304" s="1529">
        <v>1349</v>
      </c>
      <c r="BE304" s="1530">
        <f t="shared" si="281"/>
        <v>169.81979215871516</v>
      </c>
      <c r="BF304" s="1538">
        <f t="shared" si="273"/>
        <v>8.5767571797330877</v>
      </c>
      <c r="BG304" s="1528"/>
      <c r="BH304" s="1168">
        <f t="shared" si="288"/>
        <v>1.1071091166745395</v>
      </c>
      <c r="BI304" s="353">
        <f t="shared" si="289"/>
        <v>0.74752007557864908</v>
      </c>
      <c r="BJ304" s="123">
        <v>7.86</v>
      </c>
      <c r="BK304" s="118">
        <v>5050</v>
      </c>
      <c r="BL304" s="117">
        <v>26.3</v>
      </c>
      <c r="BM304" s="348">
        <f t="shared" si="274"/>
        <v>78.900000000000006</v>
      </c>
      <c r="BN304" s="117">
        <v>3.7</v>
      </c>
      <c r="BO304" s="117"/>
      <c r="BP304" s="117"/>
      <c r="BQ304" s="1220"/>
      <c r="BR304" s="131"/>
      <c r="BS304" s="131"/>
      <c r="BT304" s="131">
        <v>10</v>
      </c>
      <c r="BU304" s="132"/>
      <c r="BV304" s="364">
        <f t="shared" si="269"/>
        <v>8.5562116202172884</v>
      </c>
      <c r="BW304" s="343">
        <f t="shared" si="290"/>
        <v>1.986860628812764E-2</v>
      </c>
      <c r="BX304" s="340">
        <f t="shared" si="279"/>
        <v>1.986860628812764E-2</v>
      </c>
      <c r="BY304" s="758">
        <f t="shared" si="267"/>
        <v>0.81313131313131315</v>
      </c>
      <c r="BZ304" s="1145">
        <f t="shared" si="258"/>
        <v>0.40362811791383224</v>
      </c>
      <c r="CA304" s="133">
        <v>5040</v>
      </c>
      <c r="CB304" s="191"/>
      <c r="CC304" s="193"/>
      <c r="CD304" s="353">
        <f t="shared" si="253"/>
        <v>0.62801133679735477</v>
      </c>
      <c r="CE304" s="108"/>
      <c r="CF304" s="364"/>
      <c r="CG304" s="134">
        <v>0</v>
      </c>
      <c r="CH304" s="346">
        <f t="shared" si="270"/>
        <v>0</v>
      </c>
      <c r="CI304" s="117">
        <v>0</v>
      </c>
      <c r="CJ304" s="348">
        <f t="shared" si="254"/>
        <v>0</v>
      </c>
      <c r="CK304" s="123">
        <v>7.9</v>
      </c>
      <c r="CL304" s="117">
        <v>25.8</v>
      </c>
      <c r="CM304" s="109">
        <v>5</v>
      </c>
      <c r="CN304" s="109"/>
      <c r="CO304" s="109"/>
      <c r="CP304" s="131">
        <f t="shared" si="275"/>
        <v>27.521000000000001</v>
      </c>
      <c r="CQ304" s="1145">
        <f t="shared" si="282"/>
        <v>1.9011406844106515E-2</v>
      </c>
      <c r="CR304" s="1372">
        <f t="shared" si="271"/>
        <v>4234</v>
      </c>
      <c r="CS304" s="353">
        <f t="shared" si="255"/>
        <v>4.7841284837033538</v>
      </c>
      <c r="CT304" s="135">
        <v>38</v>
      </c>
      <c r="CU304" s="1353">
        <v>156.52000000000001</v>
      </c>
      <c r="CV304" s="340">
        <f t="shared" si="234"/>
        <v>0.47499999999999998</v>
      </c>
      <c r="CW304" s="135">
        <v>240</v>
      </c>
      <c r="CX304" s="348">
        <f t="shared" si="235"/>
        <v>6.3157894736842106</v>
      </c>
      <c r="CY304" s="334">
        <f t="shared" si="277"/>
        <v>179.91043930089751</v>
      </c>
      <c r="CZ304" s="123">
        <v>7.83</v>
      </c>
      <c r="DA304" s="117">
        <v>16.5</v>
      </c>
      <c r="DB304" s="340">
        <f t="shared" si="259"/>
        <v>0.3604651162790698</v>
      </c>
      <c r="DC304" s="109"/>
      <c r="DD304" s="610">
        <f t="shared" si="260"/>
        <v>6.0833989078547877</v>
      </c>
      <c r="DE304" s="353">
        <f t="shared" si="256"/>
        <v>7.0854983467170527</v>
      </c>
      <c r="DF304" s="842">
        <v>8.2100000000000009</v>
      </c>
      <c r="DG304" s="117">
        <v>11.5</v>
      </c>
      <c r="DH304" s="838">
        <f t="shared" si="265"/>
        <v>34.5</v>
      </c>
      <c r="DI304" s="338">
        <f t="shared" si="266"/>
        <v>0.30303030303030298</v>
      </c>
      <c r="DJ304" s="1158">
        <f t="shared" si="261"/>
        <v>0.55426356589147285</v>
      </c>
      <c r="DK304" s="1342">
        <f t="shared" si="262"/>
        <v>4.1937165338204547</v>
      </c>
      <c r="DL304" s="1292">
        <f t="shared" si="272"/>
        <v>0.49919999999999998</v>
      </c>
      <c r="DM304" s="1355">
        <v>40</v>
      </c>
      <c r="DN304" s="1350">
        <f t="shared" si="278"/>
        <v>35.488710439300903</v>
      </c>
      <c r="DO304" s="117">
        <v>11.1</v>
      </c>
      <c r="DP304" s="1150">
        <f t="shared" si="250"/>
        <v>3.4782608695652202E-2</v>
      </c>
      <c r="DQ304" s="133"/>
      <c r="DR304" s="134"/>
      <c r="DS304" s="770"/>
      <c r="DT304" s="137">
        <v>5186</v>
      </c>
      <c r="DU304" s="343">
        <v>7.88</v>
      </c>
      <c r="DV304" s="123">
        <v>8.2799999999999994</v>
      </c>
      <c r="DW304" s="127">
        <v>4730</v>
      </c>
      <c r="DX304" s="117">
        <v>11.1</v>
      </c>
      <c r="DY304" s="135">
        <v>30.1</v>
      </c>
      <c r="DZ304" s="671">
        <v>35</v>
      </c>
      <c r="EA304" s="632">
        <v>0.12</v>
      </c>
      <c r="EB304" s="665">
        <v>0.01</v>
      </c>
      <c r="EC304" s="1483"/>
      <c r="ED304" s="141">
        <v>3.8</v>
      </c>
      <c r="EE304" s="667">
        <v>10.8</v>
      </c>
      <c r="EF304" s="139">
        <v>0.1</v>
      </c>
      <c r="EG304" s="665">
        <v>7.0000000000000007E-2</v>
      </c>
      <c r="EH304" s="194">
        <v>3</v>
      </c>
      <c r="EI304" s="1118"/>
      <c r="EJ304" s="1118"/>
      <c r="EK304" s="142">
        <v>2</v>
      </c>
      <c r="EL304" s="353">
        <f t="shared" si="251"/>
        <v>9.6995907416154932</v>
      </c>
      <c r="EM304" s="354">
        <f t="shared" si="263"/>
        <v>0.7482993197278911</v>
      </c>
      <c r="EN304" s="354">
        <f t="shared" si="291"/>
        <v>0.82294117647058829</v>
      </c>
      <c r="EO304" s="355">
        <f t="shared" si="283"/>
        <v>0.98536585365853657</v>
      </c>
      <c r="EP304" s="339">
        <f t="shared" si="264"/>
        <v>0.80808080808080807</v>
      </c>
      <c r="EQ304" s="959"/>
    </row>
    <row r="305" spans="1:147" s="229" customFormat="1" ht="15" customHeight="1" x14ac:dyDescent="0.15">
      <c r="A305" s="146">
        <v>44129</v>
      </c>
      <c r="B305" s="147">
        <f>企业!B612</f>
        <v>4826</v>
      </c>
      <c r="C305" s="869">
        <v>7.87</v>
      </c>
      <c r="D305" s="149">
        <v>205</v>
      </c>
      <c r="E305" s="150">
        <v>32</v>
      </c>
      <c r="F305" s="929"/>
      <c r="G305" s="651"/>
      <c r="H305" s="222"/>
      <c r="I305" s="153"/>
      <c r="J305" s="154"/>
      <c r="K305" s="626"/>
      <c r="L305" s="223"/>
      <c r="M305" s="832"/>
      <c r="N305" s="827"/>
      <c r="O305" s="224"/>
      <c r="P305" s="393"/>
      <c r="Q305" s="224"/>
      <c r="R305" s="684">
        <v>2.99</v>
      </c>
      <c r="S305" s="169">
        <f t="shared" si="245"/>
        <v>0.46</v>
      </c>
      <c r="T305" s="147">
        <v>4826</v>
      </c>
      <c r="U305" s="153">
        <v>7.92</v>
      </c>
      <c r="V305" s="158">
        <v>5110</v>
      </c>
      <c r="W305" s="159">
        <v>62.9</v>
      </c>
      <c r="X305" s="151">
        <v>241</v>
      </c>
      <c r="Y305" s="811">
        <v>8.9</v>
      </c>
      <c r="Z305" s="1245"/>
      <c r="AA305" s="160">
        <v>21.8</v>
      </c>
      <c r="AB305" s="161">
        <v>0.36</v>
      </c>
      <c r="AC305" s="151">
        <v>33</v>
      </c>
      <c r="AD305" s="162"/>
      <c r="AE305" s="224">
        <v>64</v>
      </c>
      <c r="AF305" s="802">
        <v>4.01</v>
      </c>
      <c r="AG305" s="327">
        <f t="shared" si="252"/>
        <v>0.61692307692307691</v>
      </c>
      <c r="AH305" s="327">
        <f t="shared" si="268"/>
        <v>0.32173333333333332</v>
      </c>
      <c r="AI305" s="660">
        <f t="shared" si="284"/>
        <v>0.15507546666666666</v>
      </c>
      <c r="AJ305" s="1141"/>
      <c r="AK305" s="148"/>
      <c r="AL305" s="167"/>
      <c r="AM305" s="167"/>
      <c r="AN305" s="225"/>
      <c r="AO305" s="150">
        <f t="shared" si="280"/>
        <v>2.9656029838375466</v>
      </c>
      <c r="AP305" s="148">
        <v>7.99</v>
      </c>
      <c r="AQ305" s="166"/>
      <c r="AR305" s="150">
        <f t="shared" si="285"/>
        <v>0.77704102776626605</v>
      </c>
      <c r="AS305" s="778"/>
      <c r="AT305" s="150">
        <f t="shared" si="286"/>
        <v>1.5540820555325321</v>
      </c>
      <c r="AU305" s="161">
        <v>22</v>
      </c>
      <c r="AV305" s="153">
        <v>7.63</v>
      </c>
      <c r="AW305" s="162"/>
      <c r="AX305" s="162"/>
      <c r="AY305" s="170"/>
      <c r="AZ305" s="170">
        <v>0.14000000000000001</v>
      </c>
      <c r="BA305" s="175"/>
      <c r="BB305" s="172">
        <f t="shared" si="287"/>
        <v>0.58278077082469959</v>
      </c>
      <c r="BC305" s="1517"/>
      <c r="BD305" s="827">
        <v>1401</v>
      </c>
      <c r="BE305" s="1530">
        <f t="shared" si="281"/>
        <v>154.73124740986324</v>
      </c>
      <c r="BF305" s="1538">
        <f t="shared" si="273"/>
        <v>7.0977636426542769</v>
      </c>
      <c r="BG305" s="1337"/>
      <c r="BH305" s="1169">
        <f t="shared" si="288"/>
        <v>0.97130128470783261</v>
      </c>
      <c r="BI305" s="150">
        <f t="shared" si="289"/>
        <v>0.65582262743472852</v>
      </c>
      <c r="BJ305" s="168">
        <v>7.76</v>
      </c>
      <c r="BK305" s="162">
        <v>5030</v>
      </c>
      <c r="BL305" s="161">
        <v>28.3</v>
      </c>
      <c r="BM305" s="161">
        <f t="shared" si="274"/>
        <v>84.9</v>
      </c>
      <c r="BN305" s="161">
        <v>4</v>
      </c>
      <c r="BO305" s="161"/>
      <c r="BP305" s="161"/>
      <c r="BQ305" s="1221"/>
      <c r="BR305" s="174"/>
      <c r="BS305" s="174"/>
      <c r="BT305" s="174">
        <v>10</v>
      </c>
      <c r="BU305" s="175"/>
      <c r="BV305" s="248">
        <f t="shared" si="269"/>
        <v>7.5066307501036054</v>
      </c>
      <c r="BW305" s="168">
        <f t="shared" si="290"/>
        <v>3.2104949347172E-2</v>
      </c>
      <c r="BX305" s="170">
        <f t="shared" si="279"/>
        <v>3.2104949347172E-2</v>
      </c>
      <c r="BY305" s="1129">
        <f t="shared" si="267"/>
        <v>0.8165137614678899</v>
      </c>
      <c r="BZ305" s="1146">
        <f t="shared" si="258"/>
        <v>0.55007949125596189</v>
      </c>
      <c r="CA305" s="177">
        <v>5040</v>
      </c>
      <c r="CB305" s="224"/>
      <c r="CC305" s="226"/>
      <c r="CD305" s="150">
        <f t="shared" si="253"/>
        <v>0.55097389142146702</v>
      </c>
      <c r="CE305" s="150"/>
      <c r="CF305" s="248"/>
      <c r="CG305" s="178">
        <v>0</v>
      </c>
      <c r="CH305" s="390">
        <f t="shared" si="270"/>
        <v>0</v>
      </c>
      <c r="CI305" s="161">
        <v>0</v>
      </c>
      <c r="CJ305" s="161">
        <f t="shared" si="254"/>
        <v>0</v>
      </c>
      <c r="CK305" s="168">
        <v>7.83</v>
      </c>
      <c r="CL305" s="161">
        <v>28</v>
      </c>
      <c r="CM305" s="151">
        <v>6</v>
      </c>
      <c r="CN305" s="151"/>
      <c r="CO305" s="151"/>
      <c r="CP305" s="131">
        <f t="shared" si="275"/>
        <v>23.647400000000008</v>
      </c>
      <c r="CQ305" s="1146">
        <f t="shared" si="282"/>
        <v>1.0600706713780994E-2</v>
      </c>
      <c r="CR305" s="1372">
        <f t="shared" si="271"/>
        <v>4826</v>
      </c>
      <c r="CS305" s="150">
        <f t="shared" si="255"/>
        <v>4.1972648155822627</v>
      </c>
      <c r="CT305" s="180">
        <v>38</v>
      </c>
      <c r="CU305" s="1356">
        <v>160.71</v>
      </c>
      <c r="CV305" s="170">
        <f t="shared" si="234"/>
        <v>0.47499999999999998</v>
      </c>
      <c r="CW305" s="180">
        <v>240</v>
      </c>
      <c r="CX305" s="161">
        <f t="shared" si="235"/>
        <v>6.3157894736842106</v>
      </c>
      <c r="CY305" s="151">
        <f t="shared" si="277"/>
        <v>157.00754247824284</v>
      </c>
      <c r="CZ305" s="168">
        <v>7.82</v>
      </c>
      <c r="DA305" s="161">
        <v>15.7</v>
      </c>
      <c r="DB305" s="170">
        <f t="shared" si="259"/>
        <v>0.43928571428571433</v>
      </c>
      <c r="DC305" s="151"/>
      <c r="DD305" s="181">
        <f t="shared" si="260"/>
        <v>4.014100896820648</v>
      </c>
      <c r="DE305" s="150">
        <f t="shared" si="256"/>
        <v>6.2163282221301284</v>
      </c>
      <c r="DF305" s="843">
        <v>8.24</v>
      </c>
      <c r="DG305" s="161">
        <v>11.6</v>
      </c>
      <c r="DH305" s="838">
        <f t="shared" si="265"/>
        <v>34.799999999999997</v>
      </c>
      <c r="DI305" s="338">
        <f t="shared" si="266"/>
        <v>0.26114649681528657</v>
      </c>
      <c r="DJ305" s="1157">
        <f t="shared" si="261"/>
        <v>0.58571428571428574</v>
      </c>
      <c r="DK305" s="1343">
        <f t="shared" si="262"/>
        <v>3.191210212972416</v>
      </c>
      <c r="DL305" s="1293">
        <f t="shared" si="272"/>
        <v>0.49919999999999998</v>
      </c>
      <c r="DM305" s="1354">
        <v>40</v>
      </c>
      <c r="DN305" s="178">
        <f t="shared" si="278"/>
        <v>31.968835474513057</v>
      </c>
      <c r="DO305" s="161">
        <v>11.7</v>
      </c>
      <c r="DP305" s="187">
        <f t="shared" si="250"/>
        <v>-8.6206896551723842E-3</v>
      </c>
      <c r="DQ305" s="177"/>
      <c r="DR305" s="178"/>
      <c r="DS305" s="756"/>
      <c r="DT305" s="157">
        <v>4815</v>
      </c>
      <c r="DU305" s="168">
        <v>7.86</v>
      </c>
      <c r="DV305" s="168">
        <v>8.19</v>
      </c>
      <c r="DW305" s="173">
        <v>4710</v>
      </c>
      <c r="DX305" s="161">
        <v>11.7</v>
      </c>
      <c r="DY305" s="180">
        <v>30.9</v>
      </c>
      <c r="DZ305" s="698">
        <v>34</v>
      </c>
      <c r="EA305" s="633">
        <v>0.2</v>
      </c>
      <c r="EB305" s="182">
        <v>0.01</v>
      </c>
      <c r="EC305" s="1484"/>
      <c r="ED305" s="184">
        <v>4.0999999999999996</v>
      </c>
      <c r="EE305" s="184">
        <v>6.8</v>
      </c>
      <c r="EF305" s="182">
        <v>0.1</v>
      </c>
      <c r="EG305" s="182">
        <v>0.12</v>
      </c>
      <c r="EH305" s="228">
        <v>3</v>
      </c>
      <c r="EI305" s="1119"/>
      <c r="EJ305" s="1119"/>
      <c r="EK305" s="185">
        <v>2</v>
      </c>
      <c r="EL305" s="150">
        <f t="shared" si="251"/>
        <v>8.5123043514297549</v>
      </c>
      <c r="EM305" s="186">
        <f t="shared" si="263"/>
        <v>0.81399046104928452</v>
      </c>
      <c r="EN305" s="186">
        <f t="shared" si="291"/>
        <v>0.87178423236514524</v>
      </c>
      <c r="EO305" s="187">
        <f t="shared" si="283"/>
        <v>0.97752808988764039</v>
      </c>
      <c r="EP305" s="169">
        <f t="shared" si="264"/>
        <v>0.81192660550458717</v>
      </c>
      <c r="EQ305" s="292"/>
    </row>
    <row r="306" spans="1:147" s="221" customFormat="1" ht="15" customHeight="1" x14ac:dyDescent="0.15">
      <c r="A306" s="105">
        <v>44130</v>
      </c>
      <c r="B306" s="335">
        <f>企业!B613</f>
        <v>4560</v>
      </c>
      <c r="C306" s="868">
        <v>8</v>
      </c>
      <c r="D306" s="652">
        <v>212</v>
      </c>
      <c r="E306" s="353">
        <v>30.2</v>
      </c>
      <c r="F306" s="928"/>
      <c r="G306" s="653"/>
      <c r="H306" s="192"/>
      <c r="I306" s="111"/>
      <c r="J306" s="144"/>
      <c r="K306" s="625"/>
      <c r="L306" s="328"/>
      <c r="M306" s="831"/>
      <c r="N306" s="826"/>
      <c r="O306" s="191"/>
      <c r="P306" s="392"/>
      <c r="Q306" s="191"/>
      <c r="R306" s="683">
        <v>2.99</v>
      </c>
      <c r="S306" s="339">
        <f t="shared" ref="S306:S369" si="292">R306/6.5</f>
        <v>0.46</v>
      </c>
      <c r="T306" s="335">
        <v>4560</v>
      </c>
      <c r="U306" s="111">
        <v>8.06</v>
      </c>
      <c r="V306" s="112">
        <v>5050</v>
      </c>
      <c r="W306" s="115">
        <v>38</v>
      </c>
      <c r="X306" s="109">
        <v>181</v>
      </c>
      <c r="Y306" s="809">
        <v>10.3</v>
      </c>
      <c r="Z306" s="1244"/>
      <c r="AA306" s="116">
        <v>19</v>
      </c>
      <c r="AB306" s="117">
        <v>0.5</v>
      </c>
      <c r="AC306" s="109">
        <v>29</v>
      </c>
      <c r="AD306" s="118"/>
      <c r="AE306" s="191">
        <v>64</v>
      </c>
      <c r="AF306" s="801">
        <v>3.86</v>
      </c>
      <c r="AG306" s="344">
        <f t="shared" si="252"/>
        <v>0.5938461538461538</v>
      </c>
      <c r="AH306" s="344">
        <f t="shared" si="268"/>
        <v>0.30399999999999999</v>
      </c>
      <c r="AI306" s="741">
        <f t="shared" si="284"/>
        <v>0.11004800000000001</v>
      </c>
      <c r="AJ306" s="1140"/>
      <c r="AK306" s="138"/>
      <c r="AL306" s="122"/>
      <c r="AM306" s="122"/>
      <c r="AN306" s="219"/>
      <c r="AO306" s="353">
        <f t="shared" si="280"/>
        <v>3.1385964912280704</v>
      </c>
      <c r="AP306" s="138">
        <v>8.2100000000000009</v>
      </c>
      <c r="AQ306" s="121"/>
      <c r="AR306" s="353">
        <f t="shared" si="285"/>
        <v>0.82236842105263153</v>
      </c>
      <c r="AS306" s="776"/>
      <c r="AT306" s="353">
        <f t="shared" si="286"/>
        <v>1.6447368421052631</v>
      </c>
      <c r="AU306" s="117">
        <v>22.7</v>
      </c>
      <c r="AV306" s="111">
        <v>7.86</v>
      </c>
      <c r="AW306" s="118"/>
      <c r="AX306" s="118"/>
      <c r="AY306" s="340"/>
      <c r="AZ306" s="124">
        <v>0.14000000000000001</v>
      </c>
      <c r="BA306" s="608"/>
      <c r="BB306" s="360">
        <f t="shared" si="287"/>
        <v>0.61677631578947367</v>
      </c>
      <c r="BC306" s="1516"/>
      <c r="BD306" s="1529">
        <v>1063</v>
      </c>
      <c r="BE306" s="1530">
        <f t="shared" si="281"/>
        <v>124.24978070175439</v>
      </c>
      <c r="BF306" s="1538">
        <f t="shared" si="273"/>
        <v>6.5394621421975998</v>
      </c>
      <c r="BG306" s="1528"/>
      <c r="BH306" s="1168">
        <f t="shared" si="288"/>
        <v>1.0279605263157894</v>
      </c>
      <c r="BI306" s="353">
        <f t="shared" si="289"/>
        <v>0.69407894736842102</v>
      </c>
      <c r="BJ306" s="123">
        <v>7.85</v>
      </c>
      <c r="BK306" s="118">
        <v>5020</v>
      </c>
      <c r="BL306" s="117">
        <v>30.1</v>
      </c>
      <c r="BM306" s="348">
        <f t="shared" si="274"/>
        <v>90.300000000000011</v>
      </c>
      <c r="BN306" s="117">
        <v>3.7</v>
      </c>
      <c r="BO306" s="117"/>
      <c r="BP306" s="117"/>
      <c r="BQ306" s="1220"/>
      <c r="BR306" s="131"/>
      <c r="BS306" s="131"/>
      <c r="BT306" s="131">
        <v>10</v>
      </c>
      <c r="BU306" s="132"/>
      <c r="BV306" s="364">
        <f t="shared" si="269"/>
        <v>7.9445175438596491</v>
      </c>
      <c r="BW306" s="343">
        <f t="shared" si="290"/>
        <v>2.2783007149363734E-2</v>
      </c>
      <c r="BX306" s="340">
        <f t="shared" si="279"/>
        <v>2.2783007149363734E-2</v>
      </c>
      <c r="BY306" s="340">
        <f t="shared" si="267"/>
        <v>0.80526315789473679</v>
      </c>
      <c r="BZ306" s="1145">
        <f t="shared" si="258"/>
        <v>0.20789473684210524</v>
      </c>
      <c r="CA306" s="133">
        <v>5040</v>
      </c>
      <c r="CB306" s="191"/>
      <c r="CC306" s="193"/>
      <c r="CD306" s="353">
        <f t="shared" si="253"/>
        <v>0.58311403508771931</v>
      </c>
      <c r="CE306" s="108"/>
      <c r="CF306" s="364"/>
      <c r="CG306" s="134">
        <v>0</v>
      </c>
      <c r="CH306" s="346">
        <f t="shared" si="270"/>
        <v>0</v>
      </c>
      <c r="CI306" s="117">
        <v>0</v>
      </c>
      <c r="CJ306" s="348">
        <f t="shared" si="254"/>
        <v>0</v>
      </c>
      <c r="CK306" s="123">
        <v>7.93</v>
      </c>
      <c r="CL306" s="117">
        <v>29.9</v>
      </c>
      <c r="CM306" s="109">
        <v>5</v>
      </c>
      <c r="CN306" s="109"/>
      <c r="CO306" s="109"/>
      <c r="CP306" s="131">
        <f t="shared" si="275"/>
        <v>25.53600000000004</v>
      </c>
      <c r="CQ306" s="1145">
        <f t="shared" si="282"/>
        <v>6.6445182724252927E-3</v>
      </c>
      <c r="CR306" s="1372">
        <f t="shared" si="271"/>
        <v>4560</v>
      </c>
      <c r="CS306" s="353">
        <f t="shared" si="255"/>
        <v>4.4421052631578943</v>
      </c>
      <c r="CT306" s="135">
        <v>38</v>
      </c>
      <c r="CU306" s="1353">
        <v>160.77000000000001</v>
      </c>
      <c r="CV306" s="340">
        <f t="shared" si="234"/>
        <v>0.47499999999999998</v>
      </c>
      <c r="CW306" s="135">
        <v>240</v>
      </c>
      <c r="CX306" s="348">
        <f t="shared" si="235"/>
        <v>6.3157894736842106</v>
      </c>
      <c r="CY306" s="334">
        <f t="shared" ref="CY306:CY337" si="293">1000*(CT306-DM306*CU306/1000)/(T306/24)</f>
        <v>166.15368421052631</v>
      </c>
      <c r="CZ306" s="123">
        <v>7.91</v>
      </c>
      <c r="DA306" s="117">
        <v>15.9</v>
      </c>
      <c r="DB306" s="340">
        <f t="shared" si="259"/>
        <v>0.46822742474916385</v>
      </c>
      <c r="DC306" s="109"/>
      <c r="DD306" s="610">
        <f t="shared" si="260"/>
        <v>3.7321133021232331</v>
      </c>
      <c r="DE306" s="353">
        <f t="shared" si="256"/>
        <v>6.5789473684210522</v>
      </c>
      <c r="DF306" s="842">
        <v>8.2799999999999994</v>
      </c>
      <c r="DG306" s="117">
        <v>11</v>
      </c>
      <c r="DH306" s="838">
        <f t="shared" si="265"/>
        <v>33</v>
      </c>
      <c r="DI306" s="338">
        <f t="shared" si="266"/>
        <v>0.30817610062893086</v>
      </c>
      <c r="DJ306" s="1158">
        <f t="shared" si="261"/>
        <v>0.63210702341137126</v>
      </c>
      <c r="DK306" s="1342">
        <f t="shared" si="262"/>
        <v>2.9304000742597238</v>
      </c>
      <c r="DL306" s="1292">
        <f t="shared" si="272"/>
        <v>0.49919999999999998</v>
      </c>
      <c r="DM306" s="1355">
        <v>40</v>
      </c>
      <c r="DN306" s="1350">
        <f t="shared" ref="DN306:DN337" si="294">DM306*CU306/(T306/24)</f>
        <v>33.846315789473685</v>
      </c>
      <c r="DO306" s="117">
        <v>10.7</v>
      </c>
      <c r="DP306" s="1150">
        <f t="shared" ref="DP306:DP369" si="295">(DG306-DO306)/DG306</f>
        <v>2.7272727272727337E-2</v>
      </c>
      <c r="DQ306" s="133"/>
      <c r="DR306" s="134"/>
      <c r="DS306" s="770"/>
      <c r="DT306" s="137">
        <v>4819</v>
      </c>
      <c r="DU306" s="343">
        <v>7.85</v>
      </c>
      <c r="DV306" s="123">
        <v>8.2799999999999994</v>
      </c>
      <c r="DW306" s="127">
        <v>4630</v>
      </c>
      <c r="DX306" s="117">
        <v>10.7</v>
      </c>
      <c r="DY306" s="135">
        <v>24.7</v>
      </c>
      <c r="DZ306" s="671">
        <v>31</v>
      </c>
      <c r="EA306" s="632">
        <v>0.24</v>
      </c>
      <c r="EB306" s="665">
        <v>0.01</v>
      </c>
      <c r="EC306" s="1483"/>
      <c r="ED306" s="141">
        <v>3.9</v>
      </c>
      <c r="EE306" s="667">
        <v>4.5</v>
      </c>
      <c r="EF306" s="139">
        <v>0.13</v>
      </c>
      <c r="EG306" s="665">
        <v>0.06</v>
      </c>
      <c r="EH306" s="194">
        <v>2</v>
      </c>
      <c r="EI306" s="1118"/>
      <c r="EJ306" s="1118"/>
      <c r="EK306" s="142">
        <v>2</v>
      </c>
      <c r="EL306" s="353">
        <f t="shared" si="251"/>
        <v>9.007642105263157</v>
      </c>
      <c r="EM306" s="354">
        <f t="shared" si="263"/>
        <v>0.71842105263157896</v>
      </c>
      <c r="EN306" s="354">
        <f t="shared" si="291"/>
        <v>0.86353591160220988</v>
      </c>
      <c r="EO306" s="355">
        <f t="shared" si="283"/>
        <v>0.97669902912621365</v>
      </c>
      <c r="EP306" s="339">
        <f t="shared" si="264"/>
        <v>0.79473684210526319</v>
      </c>
      <c r="EQ306" s="959"/>
    </row>
    <row r="307" spans="1:147" s="221" customFormat="1" ht="15" customHeight="1" x14ac:dyDescent="0.15">
      <c r="A307" s="105">
        <v>44131</v>
      </c>
      <c r="B307" s="335">
        <f>企业!B614</f>
        <v>5332</v>
      </c>
      <c r="C307" s="868">
        <v>7.76</v>
      </c>
      <c r="D307" s="652">
        <v>219</v>
      </c>
      <c r="E307" s="353">
        <v>31.7</v>
      </c>
      <c r="F307" s="928"/>
      <c r="G307" s="653"/>
      <c r="H307" s="192"/>
      <c r="I307" s="111"/>
      <c r="J307" s="144"/>
      <c r="K307" s="625"/>
      <c r="L307" s="328"/>
      <c r="M307" s="831"/>
      <c r="N307" s="826"/>
      <c r="O307" s="191"/>
      <c r="P307" s="392"/>
      <c r="Q307" s="191"/>
      <c r="R307" s="683">
        <v>3</v>
      </c>
      <c r="S307" s="339">
        <f t="shared" si="292"/>
        <v>0.46153846153846156</v>
      </c>
      <c r="T307" s="335">
        <v>5332</v>
      </c>
      <c r="U307" s="111">
        <v>7.87</v>
      </c>
      <c r="V307" s="112">
        <v>5110</v>
      </c>
      <c r="W307" s="115">
        <v>42.7</v>
      </c>
      <c r="X307" s="109">
        <v>173</v>
      </c>
      <c r="Y307" s="809">
        <v>10.3</v>
      </c>
      <c r="Z307" s="1244">
        <v>2</v>
      </c>
      <c r="AA307" s="116">
        <v>26.8</v>
      </c>
      <c r="AB307" s="117">
        <v>0.5</v>
      </c>
      <c r="AC307" s="109">
        <v>31</v>
      </c>
      <c r="AD307" s="118">
        <v>841</v>
      </c>
      <c r="AE307" s="191">
        <v>64</v>
      </c>
      <c r="AF307" s="801">
        <v>4.21</v>
      </c>
      <c r="AG307" s="344">
        <f t="shared" si="252"/>
        <v>0.64769230769230768</v>
      </c>
      <c r="AH307" s="344">
        <f t="shared" si="268"/>
        <v>0.35546666666666665</v>
      </c>
      <c r="AI307" s="741">
        <f t="shared" si="284"/>
        <v>0.12299146666666667</v>
      </c>
      <c r="AJ307" s="1140"/>
      <c r="AK307" s="138"/>
      <c r="AL307" s="122"/>
      <c r="AM307" s="122"/>
      <c r="AN307" s="219"/>
      <c r="AO307" s="353">
        <f t="shared" si="280"/>
        <v>2.6841710427606902</v>
      </c>
      <c r="AP307" s="138">
        <v>7.99</v>
      </c>
      <c r="AQ307" s="121">
        <v>9.6</v>
      </c>
      <c r="AR307" s="353">
        <f t="shared" si="285"/>
        <v>0.70330082520630155</v>
      </c>
      <c r="AS307" s="776">
        <v>1.5</v>
      </c>
      <c r="AT307" s="353">
        <f t="shared" si="286"/>
        <v>1.4066016504126031</v>
      </c>
      <c r="AU307" s="117">
        <v>22.6</v>
      </c>
      <c r="AV307" s="111">
        <v>7.68</v>
      </c>
      <c r="AW307" s="118">
        <v>2028</v>
      </c>
      <c r="AX307" s="118">
        <v>1159</v>
      </c>
      <c r="AY307" s="340">
        <f t="shared" si="276"/>
        <v>0.57149901380670609</v>
      </c>
      <c r="AZ307" s="124">
        <v>0.13</v>
      </c>
      <c r="BA307" s="608">
        <f t="shared" si="257"/>
        <v>64.102564102564102</v>
      </c>
      <c r="BB307" s="360">
        <f t="shared" si="287"/>
        <v>0.52747561890472616</v>
      </c>
      <c r="BC307" s="1516"/>
      <c r="BD307" s="1529">
        <v>932</v>
      </c>
      <c r="BE307" s="1530">
        <f t="shared" si="281"/>
        <v>93.165041260315078</v>
      </c>
      <c r="BF307" s="1538">
        <f t="shared" si="273"/>
        <v>3.4763075097132492</v>
      </c>
      <c r="BG307" s="1528">
        <v>1.8</v>
      </c>
      <c r="BH307" s="1168">
        <f t="shared" si="288"/>
        <v>0.87912603150787694</v>
      </c>
      <c r="BI307" s="353">
        <f t="shared" si="289"/>
        <v>0.59358589647411852</v>
      </c>
      <c r="BJ307" s="123">
        <v>7.76</v>
      </c>
      <c r="BK307" s="118">
        <v>4920</v>
      </c>
      <c r="BL307" s="117">
        <v>30.6</v>
      </c>
      <c r="BM307" s="348">
        <f t="shared" si="274"/>
        <v>91.800000000000011</v>
      </c>
      <c r="BN307" s="117">
        <v>4</v>
      </c>
      <c r="BO307" s="117">
        <v>0.35</v>
      </c>
      <c r="BP307" s="117"/>
      <c r="BQ307" s="1220">
        <v>0.19</v>
      </c>
      <c r="BR307" s="131"/>
      <c r="BS307" s="131"/>
      <c r="BT307" s="131">
        <v>10</v>
      </c>
      <c r="BU307" s="132">
        <v>16</v>
      </c>
      <c r="BV307" s="364">
        <f t="shared" si="269"/>
        <v>6.7942610652663156</v>
      </c>
      <c r="BW307" s="343">
        <f t="shared" si="290"/>
        <v>2.5462665967372403E-2</v>
      </c>
      <c r="BX307" s="340">
        <f t="shared" si="279"/>
        <v>2.5462665967372403E-2</v>
      </c>
      <c r="BY307" s="758">
        <f t="shared" si="267"/>
        <v>0.85074626865671643</v>
      </c>
      <c r="BZ307" s="1145">
        <f t="shared" si="258"/>
        <v>0.28337236533957844</v>
      </c>
      <c r="CA307" s="133">
        <v>5040</v>
      </c>
      <c r="CB307" s="191"/>
      <c r="CC307" s="193"/>
      <c r="CD307" s="353">
        <f t="shared" si="253"/>
        <v>0.49868717179294825</v>
      </c>
      <c r="CE307" s="108"/>
      <c r="CF307" s="364"/>
      <c r="CG307" s="134">
        <v>0</v>
      </c>
      <c r="CH307" s="346">
        <f t="shared" si="270"/>
        <v>0</v>
      </c>
      <c r="CI307" s="117">
        <v>0</v>
      </c>
      <c r="CJ307" s="348">
        <f t="shared" si="254"/>
        <v>0</v>
      </c>
      <c r="CK307" s="123">
        <v>7.83</v>
      </c>
      <c r="CL307" s="117">
        <v>29.8</v>
      </c>
      <c r="CM307" s="109">
        <v>4</v>
      </c>
      <c r="CN307" s="109">
        <v>1.83</v>
      </c>
      <c r="CO307" s="109">
        <v>16</v>
      </c>
      <c r="CP307" s="131">
        <f t="shared" si="275"/>
        <v>44.788800000000009</v>
      </c>
      <c r="CQ307" s="1145">
        <f t="shared" si="282"/>
        <v>2.6143790849673221E-2</v>
      </c>
      <c r="CR307" s="1372">
        <f t="shared" si="271"/>
        <v>5332</v>
      </c>
      <c r="CS307" s="353">
        <f t="shared" si="255"/>
        <v>3.7989497374343584</v>
      </c>
      <c r="CT307" s="135">
        <v>38</v>
      </c>
      <c r="CU307" s="1353">
        <v>157.66</v>
      </c>
      <c r="CV307" s="340">
        <f t="shared" si="234"/>
        <v>0.47499999999999998</v>
      </c>
      <c r="CW307" s="135">
        <v>270</v>
      </c>
      <c r="CX307" s="348">
        <f t="shared" si="235"/>
        <v>7.1052631578947372</v>
      </c>
      <c r="CY307" s="334">
        <f t="shared" si="293"/>
        <v>142.656864216054</v>
      </c>
      <c r="CZ307" s="123">
        <v>7.8</v>
      </c>
      <c r="DA307" s="117">
        <v>18</v>
      </c>
      <c r="DB307" s="340">
        <f t="shared" si="259"/>
        <v>0.39597315436241615</v>
      </c>
      <c r="DC307" s="109">
        <v>2</v>
      </c>
      <c r="DD307" s="610">
        <f t="shared" si="260"/>
        <v>3.801749925808922</v>
      </c>
      <c r="DE307" s="353">
        <f t="shared" si="256"/>
        <v>5.6264066016504124</v>
      </c>
      <c r="DF307" s="842">
        <v>8.1999999999999993</v>
      </c>
      <c r="DG307" s="117">
        <v>12.5</v>
      </c>
      <c r="DH307" s="838">
        <f t="shared" si="265"/>
        <v>37.5</v>
      </c>
      <c r="DI307" s="338">
        <f t="shared" si="266"/>
        <v>0.30555555555555558</v>
      </c>
      <c r="DJ307" s="1158">
        <f t="shared" si="261"/>
        <v>0.58053691275167785</v>
      </c>
      <c r="DK307" s="1342">
        <f t="shared" si="262"/>
        <v>2.7486871717929482</v>
      </c>
      <c r="DL307" s="1292">
        <f t="shared" si="272"/>
        <v>0.49919999999999998</v>
      </c>
      <c r="DM307" s="1355">
        <v>40</v>
      </c>
      <c r="DN307" s="1350">
        <f t="shared" si="294"/>
        <v>28.385896474118528</v>
      </c>
      <c r="DO307" s="117">
        <v>11.7</v>
      </c>
      <c r="DP307" s="1150">
        <f t="shared" si="295"/>
        <v>6.4000000000000057E-2</v>
      </c>
      <c r="DQ307" s="133"/>
      <c r="DR307" s="134"/>
      <c r="DS307" s="770"/>
      <c r="DT307" s="137">
        <v>5383</v>
      </c>
      <c r="DU307" s="343">
        <v>7.83</v>
      </c>
      <c r="DV307" s="123">
        <v>8.25</v>
      </c>
      <c r="DW307" s="127">
        <v>4540</v>
      </c>
      <c r="DX307" s="117">
        <v>11.7</v>
      </c>
      <c r="DY307" s="135">
        <v>25.6</v>
      </c>
      <c r="DZ307" s="671">
        <v>32</v>
      </c>
      <c r="EA307" s="632">
        <v>0.12</v>
      </c>
      <c r="EB307" s="665">
        <v>0.01</v>
      </c>
      <c r="EC307" s="1483">
        <v>1.3</v>
      </c>
      <c r="ED307" s="141">
        <v>4</v>
      </c>
      <c r="EE307" s="667">
        <v>4.8499999999999996</v>
      </c>
      <c r="EF307" s="139">
        <v>0.17</v>
      </c>
      <c r="EG307" s="665">
        <v>7.0000000000000007E-2</v>
      </c>
      <c r="EH307" s="194">
        <v>2</v>
      </c>
      <c r="EI307" s="1118">
        <v>529</v>
      </c>
      <c r="EJ307" s="1118">
        <v>178</v>
      </c>
      <c r="EK307" s="142">
        <v>2</v>
      </c>
      <c r="EL307" s="353">
        <f t="shared" si="251"/>
        <v>7.7064714178544627</v>
      </c>
      <c r="EM307" s="354">
        <f t="shared" si="263"/>
        <v>0.72599531615925061</v>
      </c>
      <c r="EN307" s="354">
        <f t="shared" si="291"/>
        <v>0.8520231213872832</v>
      </c>
      <c r="EO307" s="355">
        <f t="shared" si="283"/>
        <v>0.98834951456310682</v>
      </c>
      <c r="EP307" s="339">
        <f t="shared" si="264"/>
        <v>0.85074626865671643</v>
      </c>
      <c r="EQ307" s="959"/>
    </row>
    <row r="308" spans="1:147" s="221" customFormat="1" ht="15" customHeight="1" x14ac:dyDescent="0.15">
      <c r="A308" s="105">
        <v>44132</v>
      </c>
      <c r="B308" s="335">
        <f>企业!B615</f>
        <v>5445</v>
      </c>
      <c r="C308" s="868">
        <v>7.76</v>
      </c>
      <c r="D308" s="652">
        <v>225</v>
      </c>
      <c r="E308" s="353">
        <v>30.5</v>
      </c>
      <c r="F308" s="928"/>
      <c r="G308" s="653"/>
      <c r="H308" s="192"/>
      <c r="I308" s="111"/>
      <c r="J308" s="144"/>
      <c r="K308" s="625"/>
      <c r="L308" s="328"/>
      <c r="M308" s="831"/>
      <c r="N308" s="826"/>
      <c r="O308" s="191"/>
      <c r="P308" s="392"/>
      <c r="Q308" s="191"/>
      <c r="R308" s="683">
        <v>2.98</v>
      </c>
      <c r="S308" s="339">
        <f t="shared" si="292"/>
        <v>0.45846153846153848</v>
      </c>
      <c r="T308" s="335">
        <v>5445</v>
      </c>
      <c r="U308" s="111">
        <v>8.02</v>
      </c>
      <c r="V308" s="112">
        <v>4900</v>
      </c>
      <c r="W308" s="115">
        <v>30</v>
      </c>
      <c r="X308" s="109">
        <v>114</v>
      </c>
      <c r="Y308" s="809">
        <v>7.5</v>
      </c>
      <c r="Z308" s="1244"/>
      <c r="AA308" s="116">
        <v>27.1</v>
      </c>
      <c r="AB308" s="117">
        <v>0.6</v>
      </c>
      <c r="AC308" s="109">
        <v>19</v>
      </c>
      <c r="AD308" s="118"/>
      <c r="AE308" s="191">
        <v>64</v>
      </c>
      <c r="AF308" s="801">
        <v>4.1100000000000003</v>
      </c>
      <c r="AG308" s="344">
        <f t="shared" si="252"/>
        <v>0.63230769230769235</v>
      </c>
      <c r="AH308" s="344">
        <f t="shared" si="268"/>
        <v>0.36299999999999999</v>
      </c>
      <c r="AI308" s="741">
        <f t="shared" si="284"/>
        <v>8.2764000000000004E-2</v>
      </c>
      <c r="AJ308" s="1140"/>
      <c r="AK308" s="138"/>
      <c r="AL308" s="122"/>
      <c r="AM308" s="122"/>
      <c r="AN308" s="219"/>
      <c r="AO308" s="353">
        <f t="shared" si="280"/>
        <v>2.6284664830119375</v>
      </c>
      <c r="AP308" s="138">
        <v>8.0399999999999991</v>
      </c>
      <c r="AQ308" s="121"/>
      <c r="AR308" s="353">
        <f t="shared" si="285"/>
        <v>0.68870523415977958</v>
      </c>
      <c r="AS308" s="776"/>
      <c r="AT308" s="353">
        <f t="shared" si="286"/>
        <v>1.3774104683195592</v>
      </c>
      <c r="AU308" s="117">
        <v>22</v>
      </c>
      <c r="AV308" s="111">
        <v>7.7</v>
      </c>
      <c r="AW308" s="118"/>
      <c r="AX308" s="118"/>
      <c r="AY308" s="340"/>
      <c r="AZ308" s="124">
        <v>0.13</v>
      </c>
      <c r="BA308" s="608"/>
      <c r="BB308" s="360">
        <f t="shared" si="287"/>
        <v>0.51652892561983466</v>
      </c>
      <c r="BC308" s="1516"/>
      <c r="BD308" s="1529">
        <v>840</v>
      </c>
      <c r="BE308" s="1530">
        <f t="shared" si="281"/>
        <v>82.225895316804412</v>
      </c>
      <c r="BF308" s="1538">
        <f t="shared" si="273"/>
        <v>3.0341658788488712</v>
      </c>
      <c r="BG308" s="1528"/>
      <c r="BH308" s="1168">
        <f t="shared" si="288"/>
        <v>0.8608815426997245</v>
      </c>
      <c r="BI308" s="353">
        <f t="shared" si="289"/>
        <v>0.58126721763085398</v>
      </c>
      <c r="BJ308" s="123">
        <v>7.69</v>
      </c>
      <c r="BK308" s="118">
        <v>4970</v>
      </c>
      <c r="BL308" s="117">
        <v>31.6</v>
      </c>
      <c r="BM308" s="348">
        <f t="shared" si="274"/>
        <v>94.800000000000011</v>
      </c>
      <c r="BN308" s="117">
        <v>5.2</v>
      </c>
      <c r="BO308" s="117"/>
      <c r="BP308" s="117"/>
      <c r="BQ308" s="1220"/>
      <c r="BR308" s="131"/>
      <c r="BS308" s="131"/>
      <c r="BT308" s="131">
        <v>7</v>
      </c>
      <c r="BU308" s="132"/>
      <c r="BV308" s="364">
        <f t="shared" si="269"/>
        <v>6.6532598714416888</v>
      </c>
      <c r="BW308" s="343">
        <f t="shared" si="290"/>
        <v>1.7134457724901318E-2</v>
      </c>
      <c r="BX308" s="340">
        <f t="shared" si="279"/>
        <v>1.7134457724901318E-2</v>
      </c>
      <c r="BY308" s="758">
        <f t="shared" si="267"/>
        <v>0.80811808118081174</v>
      </c>
      <c r="BZ308" s="1145">
        <f t="shared" si="258"/>
        <v>-5.3333333333333455E-2</v>
      </c>
      <c r="CA308" s="133">
        <v>5040</v>
      </c>
      <c r="CB308" s="191"/>
      <c r="CC308" s="193"/>
      <c r="CD308" s="353">
        <f t="shared" si="253"/>
        <v>0.48833792470156107</v>
      </c>
      <c r="CE308" s="108"/>
      <c r="CF308" s="364"/>
      <c r="CG308" s="134">
        <v>0</v>
      </c>
      <c r="CH308" s="346">
        <f t="shared" si="270"/>
        <v>0</v>
      </c>
      <c r="CI308" s="117">
        <v>0</v>
      </c>
      <c r="CJ308" s="348">
        <f t="shared" si="254"/>
        <v>0</v>
      </c>
      <c r="CK308" s="123">
        <v>7.79</v>
      </c>
      <c r="CL308" s="117">
        <v>31.8</v>
      </c>
      <c r="CM308" s="109">
        <v>5</v>
      </c>
      <c r="CN308" s="109"/>
      <c r="CO308" s="109"/>
      <c r="CP308" s="131">
        <f t="shared" si="275"/>
        <v>7.6230000000000118</v>
      </c>
      <c r="CQ308" s="1145">
        <f t="shared" si="282"/>
        <v>-6.3291139240506666E-3</v>
      </c>
      <c r="CR308" s="1372">
        <f t="shared" si="271"/>
        <v>5445</v>
      </c>
      <c r="CS308" s="353">
        <f t="shared" si="255"/>
        <v>3.7201101928374656</v>
      </c>
      <c r="CT308" s="135">
        <v>38</v>
      </c>
      <c r="CU308" s="1353">
        <v>152.81</v>
      </c>
      <c r="CV308" s="340">
        <f t="shared" si="234"/>
        <v>0.47499999999999998</v>
      </c>
      <c r="CW308" s="135">
        <v>270</v>
      </c>
      <c r="CX308" s="348">
        <f t="shared" si="235"/>
        <v>7.1052631578947372</v>
      </c>
      <c r="CY308" s="334">
        <f t="shared" si="293"/>
        <v>140.55140495867769</v>
      </c>
      <c r="CZ308" s="123">
        <v>7.7</v>
      </c>
      <c r="DA308" s="117">
        <v>21.4</v>
      </c>
      <c r="DB308" s="340">
        <f t="shared" si="259"/>
        <v>0.32704402515723274</v>
      </c>
      <c r="DC308" s="109"/>
      <c r="DD308" s="610">
        <f t="shared" si="260"/>
        <v>4.2498610594665474</v>
      </c>
      <c r="DE308" s="353">
        <f t="shared" si="256"/>
        <v>5.5096418732782366</v>
      </c>
      <c r="DF308" s="842">
        <v>8.11</v>
      </c>
      <c r="DG308" s="117">
        <v>16.100000000000001</v>
      </c>
      <c r="DH308" s="838">
        <f t="shared" si="265"/>
        <v>48.300000000000004</v>
      </c>
      <c r="DI308" s="338">
        <f t="shared" si="266"/>
        <v>0.24766355140186902</v>
      </c>
      <c r="DJ308" s="1158">
        <f t="shared" si="261"/>
        <v>0.49371069182389937</v>
      </c>
      <c r="DK308" s="1342">
        <f t="shared" si="262"/>
        <v>2.9841062623923076</v>
      </c>
      <c r="DL308" s="1292">
        <f t="shared" si="272"/>
        <v>0.49919999999999998</v>
      </c>
      <c r="DM308" s="1355">
        <v>40</v>
      </c>
      <c r="DN308" s="1350">
        <f t="shared" si="294"/>
        <v>26.941707988980713</v>
      </c>
      <c r="DO308" s="117">
        <v>14.8</v>
      </c>
      <c r="DP308" s="1150">
        <f t="shared" si="295"/>
        <v>8.0745341614906874E-2</v>
      </c>
      <c r="DQ308" s="133"/>
      <c r="DR308" s="134"/>
      <c r="DS308" s="770"/>
      <c r="DT308" s="137">
        <v>5673</v>
      </c>
      <c r="DU308" s="343">
        <v>7.8</v>
      </c>
      <c r="DV308" s="123">
        <v>8.17</v>
      </c>
      <c r="DW308" s="127">
        <v>4617</v>
      </c>
      <c r="DX308" s="117">
        <v>14.8</v>
      </c>
      <c r="DY308" s="135">
        <v>31.1</v>
      </c>
      <c r="DZ308" s="671">
        <v>37</v>
      </c>
      <c r="EA308" s="632">
        <v>0.4</v>
      </c>
      <c r="EB308" s="665">
        <v>0.01</v>
      </c>
      <c r="EC308" s="1483"/>
      <c r="ED308" s="141">
        <v>4.2</v>
      </c>
      <c r="EE308" s="667">
        <v>4.68</v>
      </c>
      <c r="EF308" s="139">
        <v>0.08</v>
      </c>
      <c r="EG308" s="665">
        <v>0.08</v>
      </c>
      <c r="EH308" s="194">
        <v>2</v>
      </c>
      <c r="EI308" s="1118"/>
      <c r="EJ308" s="1118"/>
      <c r="EK308" s="142">
        <v>2</v>
      </c>
      <c r="EL308" s="353">
        <f t="shared" si="251"/>
        <v>7.5469707988980712</v>
      </c>
      <c r="EM308" s="354">
        <f t="shared" si="263"/>
        <v>0.5066666666666666</v>
      </c>
      <c r="EN308" s="354">
        <f t="shared" si="291"/>
        <v>0.72719298245614028</v>
      </c>
      <c r="EO308" s="355">
        <f t="shared" si="283"/>
        <v>0.94666666666666666</v>
      </c>
      <c r="EP308" s="339">
        <f t="shared" si="264"/>
        <v>0.84501845018450183</v>
      </c>
      <c r="EQ308" s="959"/>
    </row>
    <row r="309" spans="1:147" s="221" customFormat="1" ht="15" customHeight="1" x14ac:dyDescent="0.15">
      <c r="A309" s="105">
        <v>44133</v>
      </c>
      <c r="B309" s="335">
        <f>企业!B616</f>
        <v>5085</v>
      </c>
      <c r="C309" s="868">
        <v>7.56</v>
      </c>
      <c r="D309" s="652">
        <v>216</v>
      </c>
      <c r="E309" s="353">
        <v>31.3</v>
      </c>
      <c r="F309" s="928"/>
      <c r="G309" s="653"/>
      <c r="H309" s="192"/>
      <c r="I309" s="111"/>
      <c r="J309" s="144"/>
      <c r="K309" s="625"/>
      <c r="L309" s="328"/>
      <c r="M309" s="831"/>
      <c r="N309" s="826"/>
      <c r="O309" s="191"/>
      <c r="P309" s="392"/>
      <c r="Q309" s="191"/>
      <c r="R309" s="683">
        <v>2.99</v>
      </c>
      <c r="S309" s="339">
        <f t="shared" si="292"/>
        <v>0.46</v>
      </c>
      <c r="T309" s="335">
        <v>5085</v>
      </c>
      <c r="U309" s="111">
        <v>8.02</v>
      </c>
      <c r="V309" s="112">
        <v>4770</v>
      </c>
      <c r="W309" s="115">
        <v>30.3</v>
      </c>
      <c r="X309" s="109">
        <v>123</v>
      </c>
      <c r="Y309" s="809">
        <v>7.8</v>
      </c>
      <c r="Z309" s="1244"/>
      <c r="AA309" s="116">
        <v>32.799999999999997</v>
      </c>
      <c r="AB309" s="117">
        <v>0.75</v>
      </c>
      <c r="AC309" s="109">
        <v>17</v>
      </c>
      <c r="AD309" s="118"/>
      <c r="AE309" s="191">
        <v>64</v>
      </c>
      <c r="AF309" s="801">
        <v>4.37</v>
      </c>
      <c r="AG309" s="344">
        <f t="shared" si="252"/>
        <v>0.67230769230769227</v>
      </c>
      <c r="AH309" s="344">
        <f t="shared" si="268"/>
        <v>0.33900000000000002</v>
      </c>
      <c r="AI309" s="741">
        <f t="shared" si="284"/>
        <v>8.339400000000001E-2</v>
      </c>
      <c r="AJ309" s="1140"/>
      <c r="AK309" s="138"/>
      <c r="AL309" s="122"/>
      <c r="AM309" s="122"/>
      <c r="AN309" s="219"/>
      <c r="AO309" s="353">
        <f t="shared" si="280"/>
        <v>2.8145526057030481</v>
      </c>
      <c r="AP309" s="138">
        <v>8.01</v>
      </c>
      <c r="AQ309" s="121"/>
      <c r="AR309" s="353">
        <f t="shared" si="285"/>
        <v>0.73746312684365778</v>
      </c>
      <c r="AS309" s="776"/>
      <c r="AT309" s="353">
        <f t="shared" si="286"/>
        <v>1.4749262536873156</v>
      </c>
      <c r="AU309" s="117">
        <v>22.7</v>
      </c>
      <c r="AV309" s="111">
        <v>7.72</v>
      </c>
      <c r="AW309" s="118"/>
      <c r="AX309" s="118"/>
      <c r="AY309" s="340"/>
      <c r="AZ309" s="124">
        <v>0.12</v>
      </c>
      <c r="BA309" s="608"/>
      <c r="BB309" s="360">
        <f t="shared" si="287"/>
        <v>0.55309734513274333</v>
      </c>
      <c r="BC309" s="1516"/>
      <c r="BD309" s="1529">
        <v>905</v>
      </c>
      <c r="BE309" s="1530">
        <f t="shared" si="281"/>
        <v>94.860373647984261</v>
      </c>
      <c r="BF309" s="1538">
        <f t="shared" si="273"/>
        <v>2.8920845624385447</v>
      </c>
      <c r="BG309" s="1528"/>
      <c r="BH309" s="1168">
        <f t="shared" si="288"/>
        <v>0.92182890855457222</v>
      </c>
      <c r="BI309" s="353">
        <f t="shared" si="289"/>
        <v>0.6224188790560472</v>
      </c>
      <c r="BJ309" s="123">
        <v>7.73</v>
      </c>
      <c r="BK309" s="118">
        <v>4940</v>
      </c>
      <c r="BL309" s="117">
        <v>32.6</v>
      </c>
      <c r="BM309" s="348">
        <f t="shared" si="274"/>
        <v>97.800000000000011</v>
      </c>
      <c r="BN309" s="117">
        <v>5.9</v>
      </c>
      <c r="BO309" s="117"/>
      <c r="BP309" s="117"/>
      <c r="BQ309" s="1220"/>
      <c r="BR309" s="131"/>
      <c r="BS309" s="131"/>
      <c r="BT309" s="131">
        <v>9</v>
      </c>
      <c r="BU309" s="132"/>
      <c r="BV309" s="364">
        <f t="shared" si="269"/>
        <v>7.1242871189773842</v>
      </c>
      <c r="BW309" s="343">
        <f t="shared" si="290"/>
        <v>1.7264885306539322E-2</v>
      </c>
      <c r="BX309" s="340">
        <f t="shared" si="279"/>
        <v>1.7264885306539322E-2</v>
      </c>
      <c r="BY309" s="758">
        <f t="shared" si="267"/>
        <v>0.82012195121951215</v>
      </c>
      <c r="BZ309" s="1145">
        <f t="shared" si="258"/>
        <v>-7.5907590759075827E-2</v>
      </c>
      <c r="CA309" s="133">
        <v>5040</v>
      </c>
      <c r="CB309" s="191"/>
      <c r="CC309" s="193"/>
      <c r="CD309" s="353">
        <f t="shared" si="253"/>
        <v>0.52291052114060965</v>
      </c>
      <c r="CE309" s="108"/>
      <c r="CF309" s="364"/>
      <c r="CG309" s="134">
        <v>0</v>
      </c>
      <c r="CH309" s="346">
        <f t="shared" si="270"/>
        <v>0</v>
      </c>
      <c r="CI309" s="117">
        <v>0</v>
      </c>
      <c r="CJ309" s="348">
        <f t="shared" si="254"/>
        <v>0</v>
      </c>
      <c r="CK309" s="123">
        <v>7.8</v>
      </c>
      <c r="CL309" s="117">
        <v>32.299999999999997</v>
      </c>
      <c r="CM309" s="109">
        <v>5</v>
      </c>
      <c r="CN309" s="109"/>
      <c r="CO309" s="109"/>
      <c r="CP309" s="131">
        <f t="shared" si="275"/>
        <v>24.916500000000067</v>
      </c>
      <c r="CQ309" s="1145">
        <f t="shared" si="282"/>
        <v>9.2024539877302303E-3</v>
      </c>
      <c r="CR309" s="1372">
        <f t="shared" si="271"/>
        <v>5085</v>
      </c>
      <c r="CS309" s="353">
        <f t="shared" si="255"/>
        <v>3.983480825958702</v>
      </c>
      <c r="CT309" s="135">
        <v>40</v>
      </c>
      <c r="CU309" s="1353">
        <v>161.19</v>
      </c>
      <c r="CV309" s="340">
        <f t="shared" si="234"/>
        <v>0.5</v>
      </c>
      <c r="CW309" s="135">
        <v>270</v>
      </c>
      <c r="CX309" s="348">
        <f t="shared" si="235"/>
        <v>6.75</v>
      </c>
      <c r="CY309" s="334">
        <f t="shared" si="293"/>
        <v>158.35941002949852</v>
      </c>
      <c r="CZ309" s="123">
        <v>7.72</v>
      </c>
      <c r="DA309" s="117">
        <v>22.1</v>
      </c>
      <c r="DB309" s="340">
        <f t="shared" si="259"/>
        <v>0.3157894736842104</v>
      </c>
      <c r="DC309" s="109"/>
      <c r="DD309" s="610">
        <f t="shared" si="260"/>
        <v>4.8822114326519479</v>
      </c>
      <c r="DE309" s="353">
        <f t="shared" si="256"/>
        <v>5.8997050147492622</v>
      </c>
      <c r="DF309" s="842">
        <v>8.1300000000000008</v>
      </c>
      <c r="DG309" s="117">
        <v>16.3</v>
      </c>
      <c r="DH309" s="838">
        <f t="shared" si="265"/>
        <v>48.900000000000006</v>
      </c>
      <c r="DI309" s="338">
        <f t="shared" si="266"/>
        <v>0.26244343891402722</v>
      </c>
      <c r="DJ309" s="1158">
        <f t="shared" si="261"/>
        <v>0.49535603715170273</v>
      </c>
      <c r="DK309" s="1342">
        <f t="shared" si="262"/>
        <v>3.2991543756145529</v>
      </c>
      <c r="DL309" s="1292">
        <f t="shared" si="272"/>
        <v>0.49919999999999998</v>
      </c>
      <c r="DM309" s="1355">
        <v>40</v>
      </c>
      <c r="DN309" s="1350">
        <f t="shared" si="294"/>
        <v>30.431150442477879</v>
      </c>
      <c r="DO309" s="117">
        <v>15.7</v>
      </c>
      <c r="DP309" s="1150">
        <f t="shared" si="295"/>
        <v>3.6809815950920331E-2</v>
      </c>
      <c r="DQ309" s="133"/>
      <c r="DR309" s="134"/>
      <c r="DS309" s="770"/>
      <c r="DT309" s="137">
        <v>4013</v>
      </c>
      <c r="DU309" s="343">
        <v>7.83</v>
      </c>
      <c r="DV309" s="123">
        <v>8.14</v>
      </c>
      <c r="DW309" s="127">
        <v>4630</v>
      </c>
      <c r="DX309" s="117">
        <v>15.7</v>
      </c>
      <c r="DY309" s="135">
        <v>30.9</v>
      </c>
      <c r="DZ309" s="671">
        <v>39</v>
      </c>
      <c r="EA309" s="632">
        <v>0.3</v>
      </c>
      <c r="EB309" s="665">
        <v>0.01</v>
      </c>
      <c r="EC309" s="1483"/>
      <c r="ED309" s="141">
        <v>5.2</v>
      </c>
      <c r="EE309" s="667">
        <v>5.4</v>
      </c>
      <c r="EF309" s="139">
        <v>0.11</v>
      </c>
      <c r="EG309" s="665">
        <v>0.09</v>
      </c>
      <c r="EH309" s="194">
        <v>3</v>
      </c>
      <c r="EI309" s="1118"/>
      <c r="EJ309" s="1118"/>
      <c r="EK309" s="142">
        <v>2</v>
      </c>
      <c r="EL309" s="353">
        <f t="shared" si="251"/>
        <v>8.0797970501474907</v>
      </c>
      <c r="EM309" s="354">
        <f t="shared" si="263"/>
        <v>0.48184818481848191</v>
      </c>
      <c r="EN309" s="354">
        <f t="shared" si="291"/>
        <v>0.74878048780487805</v>
      </c>
      <c r="EO309" s="355">
        <f t="shared" si="283"/>
        <v>0.96153846153846156</v>
      </c>
      <c r="EP309" s="339">
        <f t="shared" si="264"/>
        <v>0.84146341463414631</v>
      </c>
      <c r="EQ309" s="959"/>
    </row>
    <row r="310" spans="1:147" s="221" customFormat="1" ht="15" customHeight="1" x14ac:dyDescent="0.15">
      <c r="A310" s="105">
        <v>44134</v>
      </c>
      <c r="B310" s="335">
        <f>企业!B617</f>
        <v>4064</v>
      </c>
      <c r="C310" s="868">
        <v>7.42</v>
      </c>
      <c r="D310" s="652">
        <v>222</v>
      </c>
      <c r="E310" s="353">
        <v>34.799999999999997</v>
      </c>
      <c r="F310" s="928"/>
      <c r="G310" s="653"/>
      <c r="H310" s="192"/>
      <c r="I310" s="111"/>
      <c r="J310" s="144"/>
      <c r="K310" s="625"/>
      <c r="L310" s="328"/>
      <c r="M310" s="831"/>
      <c r="N310" s="826"/>
      <c r="O310" s="191"/>
      <c r="P310" s="392"/>
      <c r="Q310" s="191"/>
      <c r="R310" s="683">
        <v>2.98</v>
      </c>
      <c r="S310" s="339">
        <f t="shared" si="292"/>
        <v>0.45846153846153848</v>
      </c>
      <c r="T310" s="335">
        <v>4064</v>
      </c>
      <c r="U310" s="111">
        <v>7.77</v>
      </c>
      <c r="V310" s="112">
        <v>4450</v>
      </c>
      <c r="W310" s="115">
        <v>32.200000000000003</v>
      </c>
      <c r="X310" s="109">
        <v>138</v>
      </c>
      <c r="Y310" s="809">
        <v>7</v>
      </c>
      <c r="Z310" s="1244">
        <v>10.199999999999999</v>
      </c>
      <c r="AA310" s="116">
        <v>28.8</v>
      </c>
      <c r="AB310" s="117">
        <v>0.7</v>
      </c>
      <c r="AC310" s="109">
        <v>24</v>
      </c>
      <c r="AD310" s="118"/>
      <c r="AE310" s="191">
        <v>64</v>
      </c>
      <c r="AF310" s="801">
        <v>4.55</v>
      </c>
      <c r="AG310" s="344">
        <f t="shared" si="252"/>
        <v>0.7</v>
      </c>
      <c r="AH310" s="344">
        <f t="shared" si="268"/>
        <v>0.27093333333333336</v>
      </c>
      <c r="AI310" s="741">
        <f t="shared" si="284"/>
        <v>7.47776E-2</v>
      </c>
      <c r="AJ310" s="1140"/>
      <c r="AK310" s="138"/>
      <c r="AL310" s="122"/>
      <c r="AM310" s="122"/>
      <c r="AN310" s="219"/>
      <c r="AO310" s="353">
        <f t="shared" si="280"/>
        <v>3.5216535433070866</v>
      </c>
      <c r="AP310" s="138">
        <v>7.99</v>
      </c>
      <c r="AQ310" s="121">
        <v>20.399999999999999</v>
      </c>
      <c r="AR310" s="353">
        <f t="shared" si="285"/>
        <v>0.92273622047244097</v>
      </c>
      <c r="AS310" s="776">
        <v>7</v>
      </c>
      <c r="AT310" s="353">
        <f t="shared" si="286"/>
        <v>1.8454724409448819</v>
      </c>
      <c r="AU310" s="117">
        <v>22.9</v>
      </c>
      <c r="AV310" s="111">
        <v>7.71</v>
      </c>
      <c r="AW310" s="118"/>
      <c r="AX310" s="118"/>
      <c r="AY310" s="340"/>
      <c r="AZ310" s="124">
        <v>0.11</v>
      </c>
      <c r="BA310" s="608"/>
      <c r="BB310" s="360">
        <f t="shared" si="287"/>
        <v>0.69205216535433067</v>
      </c>
      <c r="BC310" s="1516"/>
      <c r="BD310" s="1529">
        <v>958</v>
      </c>
      <c r="BE310" s="1530">
        <f t="shared" si="281"/>
        <v>125.64320866141732</v>
      </c>
      <c r="BF310" s="1538">
        <f t="shared" si="273"/>
        <v>4.3626114118547683</v>
      </c>
      <c r="BG310" s="1528">
        <v>7</v>
      </c>
      <c r="BH310" s="1168">
        <f t="shared" si="288"/>
        <v>1.1534202755905512</v>
      </c>
      <c r="BI310" s="353">
        <f t="shared" si="289"/>
        <v>0.77878937007874016</v>
      </c>
      <c r="BJ310" s="123">
        <v>7.71</v>
      </c>
      <c r="BK310" s="118">
        <v>4880</v>
      </c>
      <c r="BL310" s="117">
        <v>29.6</v>
      </c>
      <c r="BM310" s="348">
        <f t="shared" si="274"/>
        <v>88.800000000000011</v>
      </c>
      <c r="BN310" s="117">
        <v>7</v>
      </c>
      <c r="BO310" s="117">
        <v>0.5</v>
      </c>
      <c r="BP310" s="117">
        <v>6.5</v>
      </c>
      <c r="BQ310" s="1220">
        <v>0.21</v>
      </c>
      <c r="BR310" s="131"/>
      <c r="BS310" s="131"/>
      <c r="BT310" s="131">
        <v>11</v>
      </c>
      <c r="BU310" s="132">
        <v>16</v>
      </c>
      <c r="BV310" s="364">
        <f t="shared" si="269"/>
        <v>8.9141240157480315</v>
      </c>
      <c r="BW310" s="343">
        <f t="shared" si="290"/>
        <v>1.5481050045546141E-2</v>
      </c>
      <c r="BX310" s="340">
        <f t="shared" si="279"/>
        <v>1.5481050045546141E-2</v>
      </c>
      <c r="BY310" s="758">
        <f t="shared" si="267"/>
        <v>0.75694444444444442</v>
      </c>
      <c r="BZ310" s="1145">
        <f t="shared" si="258"/>
        <v>8.0745341614906874E-2</v>
      </c>
      <c r="CA310" s="133">
        <v>5040</v>
      </c>
      <c r="CB310" s="191"/>
      <c r="CC310" s="193"/>
      <c r="CD310" s="353">
        <f t="shared" si="253"/>
        <v>0.65428149606299213</v>
      </c>
      <c r="CE310" s="108">
        <v>680</v>
      </c>
      <c r="CF310" s="364">
        <f>1000*CE310/T310</f>
        <v>167.3228346456693</v>
      </c>
      <c r="CG310" s="134">
        <v>700</v>
      </c>
      <c r="CH310" s="346">
        <f t="shared" si="270"/>
        <v>17.224409448818896</v>
      </c>
      <c r="CI310" s="117">
        <v>3</v>
      </c>
      <c r="CJ310" s="348">
        <f t="shared" si="254"/>
        <v>0.73818897637795278</v>
      </c>
      <c r="CK310" s="123">
        <v>7.76</v>
      </c>
      <c r="CL310" s="117">
        <v>30.3</v>
      </c>
      <c r="CM310" s="109">
        <v>9</v>
      </c>
      <c r="CN310" s="109">
        <v>2</v>
      </c>
      <c r="CO310" s="109">
        <v>16</v>
      </c>
      <c r="CP310" s="131">
        <f t="shared" si="275"/>
        <v>752.59360000000004</v>
      </c>
      <c r="CQ310" s="1145">
        <f t="shared" si="282"/>
        <v>-2.3648648648648685E-2</v>
      </c>
      <c r="CR310" s="1372">
        <f t="shared" si="271"/>
        <v>4064</v>
      </c>
      <c r="CS310" s="353">
        <f t="shared" si="255"/>
        <v>4.984251968503937</v>
      </c>
      <c r="CT310" s="135">
        <v>40</v>
      </c>
      <c r="CU310" s="1353">
        <v>164.36</v>
      </c>
      <c r="CV310" s="340">
        <f t="shared" si="234"/>
        <v>0.5</v>
      </c>
      <c r="CW310" s="135">
        <v>270</v>
      </c>
      <c r="CX310" s="348">
        <f t="shared" si="235"/>
        <v>6.75</v>
      </c>
      <c r="CY310" s="334">
        <f t="shared" si="293"/>
        <v>197.39527559055119</v>
      </c>
      <c r="CZ310" s="123">
        <v>7.74</v>
      </c>
      <c r="DA310" s="117">
        <v>21.6</v>
      </c>
      <c r="DB310" s="340">
        <f t="shared" si="259"/>
        <v>0.28712871287128711</v>
      </c>
      <c r="DC310" s="109">
        <v>2</v>
      </c>
      <c r="DD310" s="610">
        <f t="shared" si="260"/>
        <v>7.1349409235361518</v>
      </c>
      <c r="DE310" s="353">
        <f t="shared" si="256"/>
        <v>7.3818897637795278</v>
      </c>
      <c r="DF310" s="842">
        <v>8.1999999999999993</v>
      </c>
      <c r="DG310" s="117">
        <v>14.1</v>
      </c>
      <c r="DH310" s="838">
        <f t="shared" si="265"/>
        <v>42.3</v>
      </c>
      <c r="DI310" s="338">
        <f t="shared" si="266"/>
        <v>0.34722222222222232</v>
      </c>
      <c r="DJ310" s="1158">
        <f t="shared" si="261"/>
        <v>0.53465346534653468</v>
      </c>
      <c r="DK310" s="1342">
        <f t="shared" si="262"/>
        <v>4.0616311849907651</v>
      </c>
      <c r="DL310" s="1292">
        <f t="shared" si="272"/>
        <v>0.49919999999999998</v>
      </c>
      <c r="DM310" s="1355">
        <v>40</v>
      </c>
      <c r="DN310" s="1350">
        <f t="shared" si="294"/>
        <v>38.825196850393702</v>
      </c>
      <c r="DO310" s="117">
        <v>16.100000000000001</v>
      </c>
      <c r="DP310" s="1150">
        <f t="shared" si="295"/>
        <v>-0.1418439716312058</v>
      </c>
      <c r="DQ310" s="133"/>
      <c r="DR310" s="134"/>
      <c r="DS310" s="770"/>
      <c r="DT310" s="137">
        <v>5819</v>
      </c>
      <c r="DU310" s="343">
        <v>7.83</v>
      </c>
      <c r="DV310" s="123">
        <v>8.2100000000000009</v>
      </c>
      <c r="DW310" s="127">
        <v>4430</v>
      </c>
      <c r="DX310" s="117">
        <v>16.100000000000001</v>
      </c>
      <c r="DY310" s="135">
        <v>36.6</v>
      </c>
      <c r="DZ310" s="671">
        <v>38</v>
      </c>
      <c r="EA310" s="632">
        <v>0.8</v>
      </c>
      <c r="EB310" s="665">
        <v>0.01</v>
      </c>
      <c r="EC310" s="1483">
        <v>3.9</v>
      </c>
      <c r="ED310" s="141">
        <v>5.9</v>
      </c>
      <c r="EE310" s="667">
        <v>6.5</v>
      </c>
      <c r="EF310" s="139">
        <v>0.2</v>
      </c>
      <c r="EG310" s="665">
        <v>0.06</v>
      </c>
      <c r="EH310" s="194">
        <v>2</v>
      </c>
      <c r="EI310" s="1118"/>
      <c r="EJ310" s="1118"/>
      <c r="EK310" s="142">
        <v>2</v>
      </c>
      <c r="EL310" s="353">
        <f t="shared" si="251"/>
        <v>10.104461417322835</v>
      </c>
      <c r="EM310" s="354">
        <f t="shared" si="263"/>
        <v>0.5</v>
      </c>
      <c r="EN310" s="354">
        <f t="shared" si="291"/>
        <v>0.73478260869565215</v>
      </c>
      <c r="EO310" s="355">
        <f t="shared" si="283"/>
        <v>0.88571428571428568</v>
      </c>
      <c r="EP310" s="339">
        <f t="shared" si="264"/>
        <v>0.79513888888888884</v>
      </c>
      <c r="EQ310" s="959"/>
    </row>
    <row r="311" spans="1:147" s="221" customFormat="1" ht="15" customHeight="1" x14ac:dyDescent="0.15">
      <c r="A311" s="105">
        <v>44135</v>
      </c>
      <c r="B311" s="335">
        <f>企业!B618</f>
        <v>4601</v>
      </c>
      <c r="C311" s="868">
        <v>7.53</v>
      </c>
      <c r="D311" s="652">
        <v>171</v>
      </c>
      <c r="E311" s="353">
        <v>39.9</v>
      </c>
      <c r="F311" s="928"/>
      <c r="G311" s="653"/>
      <c r="H311" s="192"/>
      <c r="I311" s="111"/>
      <c r="J311" s="144"/>
      <c r="K311" s="625"/>
      <c r="L311" s="328"/>
      <c r="M311" s="831"/>
      <c r="N311" s="826"/>
      <c r="O311" s="191"/>
      <c r="P311" s="392"/>
      <c r="Q311" s="191"/>
      <c r="R311" s="683">
        <v>2.98</v>
      </c>
      <c r="S311" s="339">
        <f t="shared" si="292"/>
        <v>0.45846153846153848</v>
      </c>
      <c r="T311" s="335">
        <v>4601</v>
      </c>
      <c r="U311" s="111">
        <v>7.74</v>
      </c>
      <c r="V311" s="112">
        <v>4600</v>
      </c>
      <c r="W311" s="115">
        <v>32.5</v>
      </c>
      <c r="X311" s="109">
        <v>146</v>
      </c>
      <c r="Y311" s="809">
        <v>6.5</v>
      </c>
      <c r="Z311" s="1244"/>
      <c r="AA311" s="116">
        <v>28.2</v>
      </c>
      <c r="AB311" s="117">
        <v>0.6</v>
      </c>
      <c r="AC311" s="109">
        <v>32</v>
      </c>
      <c r="AD311" s="118"/>
      <c r="AE311" s="191">
        <v>64</v>
      </c>
      <c r="AF311" s="801">
        <v>4.33</v>
      </c>
      <c r="AG311" s="344">
        <f t="shared" si="252"/>
        <v>0.66615384615384621</v>
      </c>
      <c r="AH311" s="344">
        <f t="shared" si="268"/>
        <v>0.30673333333333336</v>
      </c>
      <c r="AI311" s="741">
        <f t="shared" si="284"/>
        <v>8.9566133333333325E-2</v>
      </c>
      <c r="AJ311" s="1140"/>
      <c r="AK311" s="138"/>
      <c r="AL311" s="122"/>
      <c r="AM311" s="122"/>
      <c r="AN311" s="219"/>
      <c r="AO311" s="353">
        <f t="shared" si="280"/>
        <v>3.1106281243208</v>
      </c>
      <c r="AP311" s="138">
        <v>7.92</v>
      </c>
      <c r="AQ311" s="121"/>
      <c r="AR311" s="353">
        <f t="shared" si="285"/>
        <v>0.81504020865029336</v>
      </c>
      <c r="AS311" s="776"/>
      <c r="AT311" s="353">
        <f t="shared" si="286"/>
        <v>1.6300804173005867</v>
      </c>
      <c r="AU311" s="117">
        <v>22.8</v>
      </c>
      <c r="AV311" s="111">
        <v>7.6</v>
      </c>
      <c r="AW311" s="118"/>
      <c r="AX311" s="118"/>
      <c r="AY311" s="340"/>
      <c r="AZ311" s="124">
        <v>0.13</v>
      </c>
      <c r="BA311" s="608"/>
      <c r="BB311" s="360">
        <f t="shared" si="287"/>
        <v>0.61128015648772005</v>
      </c>
      <c r="BC311" s="1516"/>
      <c r="BD311" s="1529">
        <v>1489</v>
      </c>
      <c r="BE311" s="1530">
        <f t="shared" si="281"/>
        <v>172.49228428602478</v>
      </c>
      <c r="BF311" s="1538">
        <f t="shared" si="273"/>
        <v>6.1167476697171912</v>
      </c>
      <c r="BG311" s="1528"/>
      <c r="BH311" s="1168">
        <f t="shared" si="288"/>
        <v>1.0188002608128668</v>
      </c>
      <c r="BI311" s="353">
        <f t="shared" si="289"/>
        <v>0.68789393610084759</v>
      </c>
      <c r="BJ311" s="123">
        <v>7.72</v>
      </c>
      <c r="BK311" s="118">
        <v>4310</v>
      </c>
      <c r="BL311" s="117">
        <v>29.3</v>
      </c>
      <c r="BM311" s="348">
        <f t="shared" si="274"/>
        <v>87.9</v>
      </c>
      <c r="BN311" s="117">
        <v>10.5</v>
      </c>
      <c r="BO311" s="117"/>
      <c r="BP311" s="117"/>
      <c r="BQ311" s="1220"/>
      <c r="BR311" s="131"/>
      <c r="BS311" s="131"/>
      <c r="BT311" s="131">
        <v>9</v>
      </c>
      <c r="BU311" s="132"/>
      <c r="BV311" s="364">
        <f t="shared" si="269"/>
        <v>7.8737231036731146</v>
      </c>
      <c r="BW311" s="343">
        <f t="shared" si="290"/>
        <v>1.8542689154498027E-2</v>
      </c>
      <c r="BX311" s="340">
        <f t="shared" si="279"/>
        <v>1.8542689154498027E-2</v>
      </c>
      <c r="BY311" s="758">
        <f t="shared" si="267"/>
        <v>0.62765957446808507</v>
      </c>
      <c r="BZ311" s="1145">
        <f t="shared" si="258"/>
        <v>9.8461538461538489E-2</v>
      </c>
      <c r="CA311" s="133">
        <v>5040</v>
      </c>
      <c r="CB311" s="191"/>
      <c r="CC311" s="193"/>
      <c r="CD311" s="353">
        <f t="shared" si="253"/>
        <v>0.5779178439469681</v>
      </c>
      <c r="CE311" s="108"/>
      <c r="CF311" s="364"/>
      <c r="CG311" s="134">
        <v>700</v>
      </c>
      <c r="CH311" s="346">
        <f t="shared" si="270"/>
        <v>15.214083894805476</v>
      </c>
      <c r="CI311" s="117">
        <v>3</v>
      </c>
      <c r="CJ311" s="348">
        <f t="shared" si="254"/>
        <v>0.65203216692023469</v>
      </c>
      <c r="CK311" s="123">
        <v>7.38</v>
      </c>
      <c r="CL311" s="117">
        <v>26.2</v>
      </c>
      <c r="CM311" s="109">
        <v>8.5</v>
      </c>
      <c r="CN311" s="109"/>
      <c r="CO311" s="109"/>
      <c r="CP311" s="131">
        <f t="shared" si="275"/>
        <v>118.08980000000001</v>
      </c>
      <c r="CQ311" s="1145">
        <f t="shared" si="282"/>
        <v>0.10580204778156999</v>
      </c>
      <c r="CR311" s="1372">
        <f t="shared" si="271"/>
        <v>4601</v>
      </c>
      <c r="CS311" s="353">
        <f t="shared" si="255"/>
        <v>4.4025211910454249</v>
      </c>
      <c r="CT311" s="135">
        <v>40</v>
      </c>
      <c r="CU311" s="1353">
        <v>163.07</v>
      </c>
      <c r="CV311" s="340">
        <f t="shared" ref="CV311:CV375" si="296">CT311/80</f>
        <v>0.5</v>
      </c>
      <c r="CW311" s="135">
        <v>270</v>
      </c>
      <c r="CX311" s="348">
        <f t="shared" ref="CX311:CX375" si="297">CW311/CT311</f>
        <v>6.75</v>
      </c>
      <c r="CY311" s="334">
        <f t="shared" si="293"/>
        <v>174.62569006737667</v>
      </c>
      <c r="CZ311" s="123">
        <v>7.78</v>
      </c>
      <c r="DA311" s="117">
        <v>15.2</v>
      </c>
      <c r="DB311" s="340">
        <f t="shared" si="259"/>
        <v>0.41984732824427484</v>
      </c>
      <c r="DC311" s="109"/>
      <c r="DD311" s="610">
        <f t="shared" si="260"/>
        <v>4.9921580922634838</v>
      </c>
      <c r="DE311" s="353">
        <f t="shared" si="256"/>
        <v>6.5203216692023469</v>
      </c>
      <c r="DF311" s="842">
        <v>8.02</v>
      </c>
      <c r="DG311" s="117">
        <v>11.1</v>
      </c>
      <c r="DH311" s="838">
        <f t="shared" si="265"/>
        <v>33.299999999999997</v>
      </c>
      <c r="DI311" s="338">
        <f t="shared" si="266"/>
        <v>0.26973684210526316</v>
      </c>
      <c r="DJ311" s="1158">
        <f t="shared" si="261"/>
        <v>0.57633587786259544</v>
      </c>
      <c r="DK311" s="1342">
        <f t="shared" si="262"/>
        <v>3.8548717454167036</v>
      </c>
      <c r="DL311" s="1292">
        <f t="shared" si="272"/>
        <v>0.49919999999999998</v>
      </c>
      <c r="DM311" s="1355">
        <v>40</v>
      </c>
      <c r="DN311" s="1350">
        <f t="shared" si="294"/>
        <v>34.024603347098449</v>
      </c>
      <c r="DO311" s="117">
        <v>11.4</v>
      </c>
      <c r="DP311" s="1150">
        <f t="shared" si="295"/>
        <v>-2.7027027027027091E-2</v>
      </c>
      <c r="DQ311" s="133"/>
      <c r="DR311" s="134"/>
      <c r="DS311" s="770"/>
      <c r="DT311" s="137">
        <v>5264</v>
      </c>
      <c r="DU311" s="343">
        <v>7.78</v>
      </c>
      <c r="DV311" s="123">
        <v>8.14</v>
      </c>
      <c r="DW311" s="127">
        <v>4450</v>
      </c>
      <c r="DX311" s="117">
        <v>11.4</v>
      </c>
      <c r="DY311" s="135">
        <v>23.2</v>
      </c>
      <c r="DZ311" s="671">
        <v>29</v>
      </c>
      <c r="EA311" s="632">
        <v>0.06</v>
      </c>
      <c r="EB311" s="665">
        <v>0.01</v>
      </c>
      <c r="EC311" s="1483"/>
      <c r="ED311" s="141">
        <v>6.6</v>
      </c>
      <c r="EE311" s="667">
        <v>6.4</v>
      </c>
      <c r="EF311" s="139">
        <v>0.08</v>
      </c>
      <c r="EG311" s="665">
        <v>7.0000000000000007E-2</v>
      </c>
      <c r="EH311" s="194">
        <v>2</v>
      </c>
      <c r="EI311" s="1118"/>
      <c r="EJ311" s="1118"/>
      <c r="EK311" s="142">
        <v>2</v>
      </c>
      <c r="EL311" s="353">
        <f t="shared" ref="EL311:EL374" si="298">AJ311+BV311+CD311+CS311/24+DE311/24+DL311/24+DQ311/24</f>
        <v>8.9275594001304057</v>
      </c>
      <c r="EM311" s="354">
        <f t="shared" si="263"/>
        <v>0.64923076923076928</v>
      </c>
      <c r="EN311" s="354">
        <f t="shared" si="291"/>
        <v>0.84109589041095889</v>
      </c>
      <c r="EO311" s="355">
        <f t="shared" si="283"/>
        <v>0.99076923076923074</v>
      </c>
      <c r="EP311" s="339">
        <f t="shared" si="264"/>
        <v>0.76595744680851063</v>
      </c>
      <c r="EQ311" s="959"/>
    </row>
    <row r="312" spans="1:147" s="229" customFormat="1" ht="14.25" customHeight="1" x14ac:dyDescent="0.15">
      <c r="A312" s="146">
        <v>44136</v>
      </c>
      <c r="B312" s="147">
        <f>企业!B619</f>
        <v>4947</v>
      </c>
      <c r="C312" s="869">
        <v>7.34</v>
      </c>
      <c r="D312" s="149">
        <v>156</v>
      </c>
      <c r="E312" s="150">
        <v>38.299999999999997</v>
      </c>
      <c r="F312" s="929"/>
      <c r="G312" s="651"/>
      <c r="H312" s="222"/>
      <c r="I312" s="153"/>
      <c r="J312" s="154"/>
      <c r="K312" s="626"/>
      <c r="L312" s="223"/>
      <c r="M312" s="832"/>
      <c r="N312" s="827"/>
      <c r="O312" s="224"/>
      <c r="P312" s="393"/>
      <c r="Q312" s="224"/>
      <c r="R312" s="684">
        <v>2.97</v>
      </c>
      <c r="S312" s="169">
        <f t="shared" si="292"/>
        <v>0.45692307692307693</v>
      </c>
      <c r="T312" s="147">
        <v>4947</v>
      </c>
      <c r="U312" s="153">
        <v>8.3000000000000007</v>
      </c>
      <c r="V312" s="158">
        <v>4210</v>
      </c>
      <c r="W312" s="159">
        <v>27.5</v>
      </c>
      <c r="X312" s="151">
        <v>109</v>
      </c>
      <c r="Y312" s="811">
        <v>5</v>
      </c>
      <c r="Z312" s="1245"/>
      <c r="AA312" s="160">
        <v>31.4</v>
      </c>
      <c r="AB312" s="161">
        <v>0.6</v>
      </c>
      <c r="AC312" s="151">
        <v>28</v>
      </c>
      <c r="AD312" s="162"/>
      <c r="AE312" s="224">
        <v>64</v>
      </c>
      <c r="AF312" s="802">
        <v>4.0599999999999996</v>
      </c>
      <c r="AG312" s="327">
        <f t="shared" ref="AG312:AG377" si="299">AF312/6.5</f>
        <v>0.62461538461538457</v>
      </c>
      <c r="AH312" s="327">
        <f t="shared" si="268"/>
        <v>0.32979999999999998</v>
      </c>
      <c r="AI312" s="660">
        <f t="shared" si="284"/>
        <v>7.1896399999999999E-2</v>
      </c>
      <c r="AJ312" s="1141"/>
      <c r="AK312" s="148"/>
      <c r="AL312" s="167"/>
      <c r="AM312" s="167"/>
      <c r="AN312" s="225"/>
      <c r="AO312" s="150">
        <f t="shared" si="280"/>
        <v>2.8930665049524964</v>
      </c>
      <c r="AP312" s="148">
        <v>8.0299999999999994</v>
      </c>
      <c r="AQ312" s="166"/>
      <c r="AR312" s="150">
        <f t="shared" si="285"/>
        <v>0.75803517283201938</v>
      </c>
      <c r="AS312" s="778"/>
      <c r="AT312" s="150">
        <f t="shared" si="286"/>
        <v>1.5160703456640388</v>
      </c>
      <c r="AU312" s="161">
        <v>23.5</v>
      </c>
      <c r="AV312" s="153">
        <v>7.68</v>
      </c>
      <c r="AW312" s="162"/>
      <c r="AX312" s="162"/>
      <c r="AY312" s="170"/>
      <c r="AZ312" s="170">
        <v>0.11</v>
      </c>
      <c r="BA312" s="175"/>
      <c r="BB312" s="172">
        <f t="shared" si="287"/>
        <v>0.56852637962401453</v>
      </c>
      <c r="BC312" s="1517"/>
      <c r="BD312" s="827">
        <v>1682</v>
      </c>
      <c r="BE312" s="1530">
        <f t="shared" si="281"/>
        <v>181.22215484131797</v>
      </c>
      <c r="BF312" s="1538">
        <f t="shared" si="273"/>
        <v>5.7714062051375157</v>
      </c>
      <c r="BG312" s="1337"/>
      <c r="BH312" s="1169">
        <f t="shared" si="288"/>
        <v>0.94754396604002422</v>
      </c>
      <c r="BI312" s="150">
        <f t="shared" si="289"/>
        <v>0.63978168587022433</v>
      </c>
      <c r="BJ312" s="168">
        <v>7.8</v>
      </c>
      <c r="BK312" s="162">
        <v>4720</v>
      </c>
      <c r="BL312" s="161">
        <v>28.8</v>
      </c>
      <c r="BM312" s="161">
        <f t="shared" ref="BM312:BM375" si="300">BL312*3</f>
        <v>86.4</v>
      </c>
      <c r="BN312" s="161">
        <v>12.3</v>
      </c>
      <c r="BO312" s="161"/>
      <c r="BP312" s="161"/>
      <c r="BQ312" s="1221"/>
      <c r="BR312" s="174"/>
      <c r="BS312" s="174"/>
      <c r="BT312" s="174">
        <v>10</v>
      </c>
      <c r="BU312" s="175"/>
      <c r="BV312" s="248">
        <f t="shared" si="269"/>
        <v>7.3230240549828167</v>
      </c>
      <c r="BW312" s="168">
        <f t="shared" si="290"/>
        <v>1.4884561238854999E-2</v>
      </c>
      <c r="BX312" s="170">
        <f t="shared" si="279"/>
        <v>1.4884561238854999E-2</v>
      </c>
      <c r="BY312" s="1129">
        <f t="shared" si="267"/>
        <v>0.60828025477707004</v>
      </c>
      <c r="BZ312" s="1146">
        <f t="shared" si="258"/>
        <v>-4.7272727272727355E-2</v>
      </c>
      <c r="CA312" s="177">
        <v>5040</v>
      </c>
      <c r="CB312" s="224"/>
      <c r="CC312" s="226"/>
      <c r="CD312" s="150">
        <f t="shared" si="253"/>
        <v>0.53749747321609054</v>
      </c>
      <c r="CE312" s="150"/>
      <c r="CF312" s="248"/>
      <c r="CG312" s="178">
        <v>700</v>
      </c>
      <c r="CH312" s="390">
        <f t="shared" si="270"/>
        <v>14.149989892864362</v>
      </c>
      <c r="CI312" s="161">
        <v>3</v>
      </c>
      <c r="CJ312" s="161">
        <f t="shared" si="254"/>
        <v>0.60642813826561548</v>
      </c>
      <c r="CK312" s="168">
        <v>7.32</v>
      </c>
      <c r="CL312" s="161">
        <v>27.1</v>
      </c>
      <c r="CM312" s="151">
        <v>8</v>
      </c>
      <c r="CN312" s="151"/>
      <c r="CO312" s="151"/>
      <c r="CP312" s="131">
        <f t="shared" si="275"/>
        <v>108.1237</v>
      </c>
      <c r="CQ312" s="1146">
        <f t="shared" ref="CQ312:CQ375" si="301">1-CL312/BL312</f>
        <v>5.902777777777779E-2</v>
      </c>
      <c r="CR312" s="1372">
        <f t="shared" si="271"/>
        <v>4947</v>
      </c>
      <c r="CS312" s="150">
        <f t="shared" si="255"/>
        <v>4.0946027895694357</v>
      </c>
      <c r="CT312" s="180">
        <v>40</v>
      </c>
      <c r="CU312" s="1356">
        <v>158.54</v>
      </c>
      <c r="CV312" s="170">
        <f t="shared" si="296"/>
        <v>0.5</v>
      </c>
      <c r="CW312" s="180">
        <v>270</v>
      </c>
      <c r="CX312" s="161">
        <f t="shared" si="297"/>
        <v>6.75</v>
      </c>
      <c r="CY312" s="151">
        <f t="shared" si="293"/>
        <v>163.29120679199517</v>
      </c>
      <c r="CZ312" s="168">
        <v>7.88</v>
      </c>
      <c r="DA312" s="161">
        <v>14.6</v>
      </c>
      <c r="DB312" s="170">
        <f t="shared" si="259"/>
        <v>0.46125461254612549</v>
      </c>
      <c r="DC312" s="151"/>
      <c r="DD312" s="181">
        <f t="shared" si="260"/>
        <v>4.1079548878489343</v>
      </c>
      <c r="DE312" s="150">
        <f t="shared" si="256"/>
        <v>6.064281382656155</v>
      </c>
      <c r="DF312" s="843">
        <v>8.26</v>
      </c>
      <c r="DG312" s="161">
        <v>11.1</v>
      </c>
      <c r="DH312" s="838">
        <f t="shared" si="265"/>
        <v>33.299999999999997</v>
      </c>
      <c r="DI312" s="338">
        <f t="shared" si="266"/>
        <v>0.23972602739726023</v>
      </c>
      <c r="DJ312" s="1157">
        <f t="shared" si="261"/>
        <v>0.59040590405904059</v>
      </c>
      <c r="DK312" s="1343">
        <f t="shared" si="262"/>
        <v>3.4019001414998993</v>
      </c>
      <c r="DL312" s="1293">
        <f t="shared" si="272"/>
        <v>0.49919999999999998</v>
      </c>
      <c r="DM312" s="1354">
        <v>40</v>
      </c>
      <c r="DN312" s="178">
        <f t="shared" si="294"/>
        <v>30.765797453001817</v>
      </c>
      <c r="DO312" s="161">
        <v>9.8000000000000007</v>
      </c>
      <c r="DP312" s="187">
        <f t="shared" si="295"/>
        <v>0.11711711711711703</v>
      </c>
      <c r="DQ312" s="177"/>
      <c r="DR312" s="178"/>
      <c r="DS312" s="756"/>
      <c r="DT312" s="157">
        <v>5268</v>
      </c>
      <c r="DU312" s="168">
        <v>7.78</v>
      </c>
      <c r="DV312" s="168">
        <v>8.26</v>
      </c>
      <c r="DW312" s="173">
        <v>4540</v>
      </c>
      <c r="DX312" s="161">
        <v>9.8000000000000007</v>
      </c>
      <c r="DY312" s="180">
        <v>24.6</v>
      </c>
      <c r="DZ312" s="698">
        <v>27</v>
      </c>
      <c r="EA312" s="633">
        <v>0.24</v>
      </c>
      <c r="EB312" s="182">
        <v>0.01</v>
      </c>
      <c r="EC312" s="1484"/>
      <c r="ED312" s="184">
        <v>8.8000000000000007</v>
      </c>
      <c r="EE312" s="184">
        <v>8.3000000000000007</v>
      </c>
      <c r="EF312" s="182">
        <v>0.08</v>
      </c>
      <c r="EG312" s="182">
        <v>0.09</v>
      </c>
      <c r="EH312" s="228">
        <v>2</v>
      </c>
      <c r="EI312" s="1119"/>
      <c r="EJ312" s="1119"/>
      <c r="EK312" s="185">
        <v>2</v>
      </c>
      <c r="EL312" s="150">
        <f t="shared" si="298"/>
        <v>8.3046083687083065</v>
      </c>
      <c r="EM312" s="186">
        <f t="shared" si="263"/>
        <v>0.64363636363636356</v>
      </c>
      <c r="EN312" s="186">
        <f t="shared" si="291"/>
        <v>0.77431192660550452</v>
      </c>
      <c r="EO312" s="187">
        <f t="shared" si="283"/>
        <v>0.95199999999999996</v>
      </c>
      <c r="EP312" s="169">
        <f t="shared" si="264"/>
        <v>0.71974522292993626</v>
      </c>
      <c r="EQ312" s="292"/>
    </row>
    <row r="313" spans="1:147" s="221" customFormat="1" ht="15" customHeight="1" x14ac:dyDescent="0.15">
      <c r="A313" s="105">
        <v>44137</v>
      </c>
      <c r="B313" s="335">
        <f>企业!B620</f>
        <v>5202</v>
      </c>
      <c r="C313" s="868">
        <v>7.47</v>
      </c>
      <c r="D313" s="652">
        <v>146</v>
      </c>
      <c r="E313" s="353">
        <v>37.4</v>
      </c>
      <c r="F313" s="928"/>
      <c r="G313" s="653"/>
      <c r="H313" s="192"/>
      <c r="I313" s="111"/>
      <c r="J313" s="144"/>
      <c r="K313" s="625"/>
      <c r="L313" s="328"/>
      <c r="M313" s="831"/>
      <c r="N313" s="826"/>
      <c r="O313" s="191"/>
      <c r="P313" s="392"/>
      <c r="Q313" s="191"/>
      <c r="R313" s="683">
        <v>2.96</v>
      </c>
      <c r="S313" s="339">
        <f t="shared" si="292"/>
        <v>0.45538461538461539</v>
      </c>
      <c r="T313" s="335">
        <v>5202</v>
      </c>
      <c r="U313" s="111">
        <v>8.01</v>
      </c>
      <c r="V313" s="112">
        <v>5720</v>
      </c>
      <c r="W313" s="115">
        <v>32.5</v>
      </c>
      <c r="X313" s="109">
        <v>127</v>
      </c>
      <c r="Y313" s="809">
        <v>9.5</v>
      </c>
      <c r="Z313" s="1244"/>
      <c r="AA313" s="116">
        <v>33.799999999999997</v>
      </c>
      <c r="AB313" s="117">
        <v>0.7</v>
      </c>
      <c r="AC313" s="109">
        <v>28</v>
      </c>
      <c r="AD313" s="118"/>
      <c r="AE313" s="191">
        <v>64</v>
      </c>
      <c r="AF313" s="801">
        <v>4.26</v>
      </c>
      <c r="AG313" s="344">
        <f t="shared" si="299"/>
        <v>0.65538461538461534</v>
      </c>
      <c r="AH313" s="344">
        <f t="shared" si="268"/>
        <v>0.3468</v>
      </c>
      <c r="AI313" s="741">
        <f t="shared" si="284"/>
        <v>8.8087200000000004E-2</v>
      </c>
      <c r="AJ313" s="1140"/>
      <c r="AK313" s="138"/>
      <c r="AL313" s="122"/>
      <c r="AM313" s="122"/>
      <c r="AN313" s="219"/>
      <c r="AO313" s="353">
        <f t="shared" si="280"/>
        <v>2.7512495194156092</v>
      </c>
      <c r="AP313" s="138">
        <v>7.88</v>
      </c>
      <c r="AQ313" s="121"/>
      <c r="AR313" s="353">
        <f t="shared" si="285"/>
        <v>0.72087658592848902</v>
      </c>
      <c r="AS313" s="776"/>
      <c r="AT313" s="353">
        <f t="shared" si="286"/>
        <v>1.441753171856978</v>
      </c>
      <c r="AU313" s="117">
        <v>23.4</v>
      </c>
      <c r="AV313" s="111">
        <v>7.59</v>
      </c>
      <c r="AW313" s="118"/>
      <c r="AX313" s="118"/>
      <c r="AY313" s="340"/>
      <c r="AZ313" s="124">
        <v>0.12</v>
      </c>
      <c r="BA313" s="608"/>
      <c r="BB313" s="360">
        <f t="shared" si="287"/>
        <v>0.54065743944636679</v>
      </c>
      <c r="BC313" s="1516"/>
      <c r="BD313" s="1529">
        <v>1674</v>
      </c>
      <c r="BE313" s="1530">
        <f t="shared" si="281"/>
        <v>171.51903114186851</v>
      </c>
      <c r="BF313" s="1538">
        <f t="shared" si="273"/>
        <v>5.0745275485759915</v>
      </c>
      <c r="BG313" s="1528"/>
      <c r="BH313" s="1168">
        <f t="shared" si="288"/>
        <v>0.90109573241061125</v>
      </c>
      <c r="BI313" s="353">
        <f t="shared" si="289"/>
        <v>0.60841983852364478</v>
      </c>
      <c r="BJ313" s="123">
        <v>7.67</v>
      </c>
      <c r="BK313" s="118">
        <v>4600</v>
      </c>
      <c r="BL313" s="117">
        <v>24.8</v>
      </c>
      <c r="BM313" s="348">
        <f t="shared" si="300"/>
        <v>74.400000000000006</v>
      </c>
      <c r="BN313" s="117">
        <v>10.6</v>
      </c>
      <c r="BO313" s="117"/>
      <c r="BP313" s="117"/>
      <c r="BQ313" s="1220"/>
      <c r="BR313" s="131"/>
      <c r="BS313" s="131"/>
      <c r="BT313" s="131">
        <v>11</v>
      </c>
      <c r="BU313" s="132"/>
      <c r="BV313" s="364">
        <f t="shared" si="269"/>
        <v>6.9640522875816986</v>
      </c>
      <c r="BW313" s="343">
        <f t="shared" si="290"/>
        <v>1.823650868137025E-2</v>
      </c>
      <c r="BX313" s="340">
        <f t="shared" si="279"/>
        <v>1.823650868137025E-2</v>
      </c>
      <c r="BY313" s="340">
        <f t="shared" si="267"/>
        <v>0.68639053254437865</v>
      </c>
      <c r="BZ313" s="1145">
        <f t="shared" si="258"/>
        <v>0.2369230769230769</v>
      </c>
      <c r="CA313" s="133">
        <v>5040</v>
      </c>
      <c r="CB313" s="191"/>
      <c r="CC313" s="193"/>
      <c r="CD313" s="353">
        <f t="shared" si="253"/>
        <v>0.5111495578623606</v>
      </c>
      <c r="CE313" s="108"/>
      <c r="CF313" s="364"/>
      <c r="CG313" s="134">
        <v>0</v>
      </c>
      <c r="CH313" s="346">
        <f t="shared" si="270"/>
        <v>0</v>
      </c>
      <c r="CI313" s="117">
        <v>0</v>
      </c>
      <c r="CJ313" s="348">
        <f t="shared" si="254"/>
        <v>0</v>
      </c>
      <c r="CK313" s="123">
        <v>7.33</v>
      </c>
      <c r="CL313" s="117">
        <v>25.5</v>
      </c>
      <c r="CM313" s="109">
        <v>6</v>
      </c>
      <c r="CN313" s="109"/>
      <c r="CO313" s="109"/>
      <c r="CP313" s="131">
        <f t="shared" si="275"/>
        <v>15.08580000000001</v>
      </c>
      <c r="CQ313" s="1145">
        <f t="shared" si="301"/>
        <v>-2.8225806451612767E-2</v>
      </c>
      <c r="CR313" s="1372">
        <f t="shared" si="271"/>
        <v>5202</v>
      </c>
      <c r="CS313" s="353">
        <f t="shared" si="255"/>
        <v>3.8938869665513263</v>
      </c>
      <c r="CT313" s="135">
        <v>38</v>
      </c>
      <c r="CU313" s="1353">
        <v>160.19999999999999</v>
      </c>
      <c r="CV313" s="340">
        <f t="shared" si="296"/>
        <v>0.47499999999999998</v>
      </c>
      <c r="CW313" s="135">
        <v>240</v>
      </c>
      <c r="CX313" s="348">
        <f t="shared" si="297"/>
        <v>6.3157894736842106</v>
      </c>
      <c r="CY313" s="334">
        <f t="shared" si="293"/>
        <v>145.7531718569781</v>
      </c>
      <c r="CZ313" s="123">
        <v>7.67</v>
      </c>
      <c r="DA313" s="117">
        <v>14.6</v>
      </c>
      <c r="DB313" s="340">
        <f t="shared" si="259"/>
        <v>0.4274509803921569</v>
      </c>
      <c r="DC313" s="109"/>
      <c r="DD313" s="610">
        <f t="shared" si="260"/>
        <v>4.2049844745536342</v>
      </c>
      <c r="DE313" s="353">
        <f t="shared" si="256"/>
        <v>5.7670126874279122</v>
      </c>
      <c r="DF313" s="842">
        <v>8.15</v>
      </c>
      <c r="DG313" s="117">
        <v>9.9</v>
      </c>
      <c r="DH313" s="838">
        <f t="shared" si="265"/>
        <v>29.700000000000003</v>
      </c>
      <c r="DI313" s="338">
        <f t="shared" si="266"/>
        <v>0.32191780821917804</v>
      </c>
      <c r="DJ313" s="1158">
        <f t="shared" si="261"/>
        <v>0.61176470588235299</v>
      </c>
      <c r="DK313" s="1342">
        <f t="shared" si="262"/>
        <v>3.1143840140379937</v>
      </c>
      <c r="DL313" s="1292">
        <f t="shared" si="272"/>
        <v>0.49919999999999998</v>
      </c>
      <c r="DM313" s="1355">
        <v>40</v>
      </c>
      <c r="DN313" s="1350">
        <f t="shared" si="294"/>
        <v>29.564013840830452</v>
      </c>
      <c r="DO313" s="117">
        <v>9.8000000000000007</v>
      </c>
      <c r="DP313" s="1150">
        <f t="shared" si="295"/>
        <v>1.0101010101010065E-2</v>
      </c>
      <c r="DQ313" s="133"/>
      <c r="DR313" s="134"/>
      <c r="DS313" s="770"/>
      <c r="DT313" s="137">
        <v>5327</v>
      </c>
      <c r="DU313" s="343">
        <v>7.78</v>
      </c>
      <c r="DV313" s="123">
        <v>8.14</v>
      </c>
      <c r="DW313" s="127">
        <v>4410</v>
      </c>
      <c r="DX313" s="117">
        <v>9.8000000000000007</v>
      </c>
      <c r="DY313" s="135">
        <v>25</v>
      </c>
      <c r="DZ313" s="671">
        <v>27</v>
      </c>
      <c r="EA313" s="632">
        <v>0.3</v>
      </c>
      <c r="EB313" s="665">
        <v>0.01</v>
      </c>
      <c r="EC313" s="1483"/>
      <c r="ED313" s="141">
        <v>10.199999999999999</v>
      </c>
      <c r="EE313" s="667">
        <v>9.6999999999999993</v>
      </c>
      <c r="EF313" s="139">
        <v>0.1</v>
      </c>
      <c r="EG313" s="665">
        <v>0.1</v>
      </c>
      <c r="EH313" s="194">
        <v>4</v>
      </c>
      <c r="EI313" s="1118"/>
      <c r="EJ313" s="1118"/>
      <c r="EK313" s="142">
        <v>2</v>
      </c>
      <c r="EL313" s="353">
        <f t="shared" si="298"/>
        <v>7.8985393310265284</v>
      </c>
      <c r="EM313" s="354">
        <f t="shared" si="263"/>
        <v>0.69846153846153847</v>
      </c>
      <c r="EN313" s="354">
        <f t="shared" si="291"/>
        <v>0.80314960629921262</v>
      </c>
      <c r="EO313" s="355">
        <f t="shared" si="283"/>
        <v>0.96842105263157896</v>
      </c>
      <c r="EP313" s="339">
        <f t="shared" si="264"/>
        <v>0.69822485207100593</v>
      </c>
      <c r="EQ313" s="959"/>
    </row>
    <row r="314" spans="1:147" s="221" customFormat="1" ht="15" customHeight="1" x14ac:dyDescent="0.15">
      <c r="A314" s="105">
        <v>44138</v>
      </c>
      <c r="B314" s="335">
        <f>企业!B621</f>
        <v>4425</v>
      </c>
      <c r="C314" s="868">
        <v>7.48</v>
      </c>
      <c r="D314" s="652">
        <v>140</v>
      </c>
      <c r="E314" s="353">
        <v>39.299999999999997</v>
      </c>
      <c r="F314" s="928"/>
      <c r="G314" s="653"/>
      <c r="H314" s="192"/>
      <c r="I314" s="111"/>
      <c r="J314" s="144"/>
      <c r="K314" s="625"/>
      <c r="L314" s="328"/>
      <c r="M314" s="831"/>
      <c r="N314" s="826"/>
      <c r="O314" s="191"/>
      <c r="P314" s="392"/>
      <c r="Q314" s="191"/>
      <c r="R314" s="683">
        <v>2.95</v>
      </c>
      <c r="S314" s="339">
        <f t="shared" si="292"/>
        <v>0.4538461538461539</v>
      </c>
      <c r="T314" s="335">
        <v>4425</v>
      </c>
      <c r="U314" s="111">
        <v>7.77</v>
      </c>
      <c r="V314" s="112">
        <v>4880</v>
      </c>
      <c r="W314" s="115">
        <v>31.9</v>
      </c>
      <c r="X314" s="109">
        <v>134</v>
      </c>
      <c r="Y314" s="809">
        <v>8.3000000000000007</v>
      </c>
      <c r="Z314" s="1244">
        <v>6.9</v>
      </c>
      <c r="AA314" s="116">
        <v>28.4</v>
      </c>
      <c r="AB314" s="117">
        <v>0.72</v>
      </c>
      <c r="AC314" s="109">
        <v>28</v>
      </c>
      <c r="AD314" s="118">
        <v>671</v>
      </c>
      <c r="AE314" s="191">
        <v>64</v>
      </c>
      <c r="AF314" s="801">
        <v>4.18</v>
      </c>
      <c r="AG314" s="344">
        <f t="shared" si="299"/>
        <v>0.64307692307692299</v>
      </c>
      <c r="AH314" s="344">
        <f t="shared" si="268"/>
        <v>0.29499999999999998</v>
      </c>
      <c r="AI314" s="741">
        <f t="shared" si="284"/>
        <v>7.9060000000000005E-2</v>
      </c>
      <c r="AJ314" s="1140"/>
      <c r="AK314" s="138"/>
      <c r="AL314" s="122"/>
      <c r="AM314" s="122"/>
      <c r="AN314" s="219"/>
      <c r="AO314" s="353">
        <f t="shared" si="280"/>
        <v>3.2343502824858756</v>
      </c>
      <c r="AP314" s="138">
        <v>7.9</v>
      </c>
      <c r="AQ314" s="121">
        <v>23.9</v>
      </c>
      <c r="AR314" s="353">
        <f t="shared" si="285"/>
        <v>0.84745762711864403</v>
      </c>
      <c r="AS314" s="776">
        <v>8.9</v>
      </c>
      <c r="AT314" s="353">
        <f t="shared" si="286"/>
        <v>1.6949152542372881</v>
      </c>
      <c r="AU314" s="117">
        <v>23.7</v>
      </c>
      <c r="AV314" s="111">
        <v>7.66</v>
      </c>
      <c r="AW314" s="118">
        <v>1644</v>
      </c>
      <c r="AX314" s="118"/>
      <c r="AY314" s="340"/>
      <c r="AZ314" s="124">
        <v>0.1</v>
      </c>
      <c r="BA314" s="608">
        <f t="shared" si="257"/>
        <v>60.827250608272507</v>
      </c>
      <c r="BB314" s="360">
        <f t="shared" si="287"/>
        <v>0.63559322033898302</v>
      </c>
      <c r="BC314" s="1516"/>
      <c r="BD314" s="1529">
        <v>1683</v>
      </c>
      <c r="BE314" s="1530">
        <f t="shared" si="281"/>
        <v>202.7206779661017</v>
      </c>
      <c r="BF314" s="1538">
        <f t="shared" si="273"/>
        <v>7.1380520410599191</v>
      </c>
      <c r="BG314" s="1528">
        <v>5.4</v>
      </c>
      <c r="BH314" s="1168">
        <f t="shared" si="288"/>
        <v>1.0593220338983051</v>
      </c>
      <c r="BI314" s="353">
        <f t="shared" si="289"/>
        <v>0.71525423728813564</v>
      </c>
      <c r="BJ314" s="123">
        <v>7.63</v>
      </c>
      <c r="BK314" s="118">
        <v>4530</v>
      </c>
      <c r="BL314" s="117">
        <v>27.6</v>
      </c>
      <c r="BM314" s="348">
        <f t="shared" si="300"/>
        <v>82.800000000000011</v>
      </c>
      <c r="BN314" s="117">
        <v>11.5</v>
      </c>
      <c r="BO314" s="117">
        <v>0.4</v>
      </c>
      <c r="BP314" s="117">
        <v>8</v>
      </c>
      <c r="BQ314" s="1220">
        <v>0.23</v>
      </c>
      <c r="BR314" s="131"/>
      <c r="BS314" s="131"/>
      <c r="BT314" s="131">
        <v>13</v>
      </c>
      <c r="BU314" s="132">
        <v>16</v>
      </c>
      <c r="BV314" s="364">
        <f t="shared" si="269"/>
        <v>8.186892655367231</v>
      </c>
      <c r="BW314" s="343">
        <f t="shared" si="290"/>
        <v>1.6367626356032797E-2</v>
      </c>
      <c r="BX314" s="340">
        <f t="shared" si="279"/>
        <v>1.6367626356032797E-2</v>
      </c>
      <c r="BY314" s="758">
        <f t="shared" si="267"/>
        <v>0.59507042253521125</v>
      </c>
      <c r="BZ314" s="1145">
        <f t="shared" si="258"/>
        <v>0.13479623824451403</v>
      </c>
      <c r="CA314" s="133">
        <v>5040</v>
      </c>
      <c r="CB314" s="191"/>
      <c r="CC314" s="193"/>
      <c r="CD314" s="353">
        <f t="shared" si="253"/>
        <v>0.60090395480225989</v>
      </c>
      <c r="CE314" s="108"/>
      <c r="CF314" s="364"/>
      <c r="CG314" s="134">
        <v>0</v>
      </c>
      <c r="CH314" s="346">
        <f t="shared" si="270"/>
        <v>0</v>
      </c>
      <c r="CI314" s="117">
        <v>0</v>
      </c>
      <c r="CJ314" s="348">
        <f t="shared" si="254"/>
        <v>0</v>
      </c>
      <c r="CK314" s="123">
        <v>7.22</v>
      </c>
      <c r="CL314" s="117">
        <v>26.1</v>
      </c>
      <c r="CM314" s="109">
        <v>5</v>
      </c>
      <c r="CN314" s="109">
        <v>2.1</v>
      </c>
      <c r="CO314" s="109">
        <v>16</v>
      </c>
      <c r="CP314" s="131">
        <f t="shared" si="275"/>
        <v>55.3125</v>
      </c>
      <c r="CQ314" s="1145">
        <f t="shared" si="301"/>
        <v>5.4347826086956541E-2</v>
      </c>
      <c r="CR314" s="1372">
        <f t="shared" si="271"/>
        <v>4425</v>
      </c>
      <c r="CS314" s="353">
        <f t="shared" si="255"/>
        <v>4.5776271186440676</v>
      </c>
      <c r="CT314" s="135">
        <v>38</v>
      </c>
      <c r="CU314" s="1353">
        <v>159.85</v>
      </c>
      <c r="CV314" s="340">
        <f t="shared" si="296"/>
        <v>0.47499999999999998</v>
      </c>
      <c r="CW314" s="135">
        <v>240</v>
      </c>
      <c r="CX314" s="348">
        <f t="shared" si="297"/>
        <v>6.3157894736842106</v>
      </c>
      <c r="CY314" s="334">
        <f t="shared" si="293"/>
        <v>171.42237288135593</v>
      </c>
      <c r="CZ314" s="123">
        <v>7.64</v>
      </c>
      <c r="DA314" s="117">
        <v>16.600000000000001</v>
      </c>
      <c r="DB314" s="340">
        <f t="shared" si="259"/>
        <v>0.36398467432950188</v>
      </c>
      <c r="DC314" s="109">
        <v>2</v>
      </c>
      <c r="DD314" s="610">
        <f t="shared" si="260"/>
        <v>5.6743585859435921</v>
      </c>
      <c r="DE314" s="353">
        <f t="shared" si="256"/>
        <v>6.7796610169491522</v>
      </c>
      <c r="DF314" s="842">
        <v>8.11</v>
      </c>
      <c r="DG314" s="117">
        <v>12.3</v>
      </c>
      <c r="DH314" s="838">
        <f t="shared" si="265"/>
        <v>36.900000000000006</v>
      </c>
      <c r="DI314" s="338">
        <f t="shared" si="266"/>
        <v>0.25903614457831325</v>
      </c>
      <c r="DJ314" s="1158">
        <f t="shared" si="261"/>
        <v>0.52873563218390807</v>
      </c>
      <c r="DK314" s="1342">
        <f t="shared" si="262"/>
        <v>4.1406370261197081</v>
      </c>
      <c r="DL314" s="1292">
        <f t="shared" si="272"/>
        <v>0.49919999999999998</v>
      </c>
      <c r="DM314" s="1355">
        <v>40</v>
      </c>
      <c r="DN314" s="1350">
        <f t="shared" si="294"/>
        <v>34.679322033898302</v>
      </c>
      <c r="DO314" s="117">
        <v>10.8</v>
      </c>
      <c r="DP314" s="1150">
        <f t="shared" si="295"/>
        <v>0.12195121951219512</v>
      </c>
      <c r="DQ314" s="133"/>
      <c r="DR314" s="134"/>
      <c r="DS314" s="770"/>
      <c r="DT314" s="137">
        <v>5327</v>
      </c>
      <c r="DU314" s="343">
        <v>7.8</v>
      </c>
      <c r="DV314" s="123">
        <v>8.15</v>
      </c>
      <c r="DW314" s="127">
        <v>4240</v>
      </c>
      <c r="DX314" s="117">
        <v>10.8</v>
      </c>
      <c r="DY314" s="135">
        <v>26.5</v>
      </c>
      <c r="DZ314" s="671">
        <v>30</v>
      </c>
      <c r="EA314" s="632">
        <v>0.2</v>
      </c>
      <c r="EB314" s="665">
        <v>0.01</v>
      </c>
      <c r="EC314" s="1483">
        <v>4.5999999999999996</v>
      </c>
      <c r="ED314" s="141">
        <v>10.3</v>
      </c>
      <c r="EE314" s="667">
        <v>10.199999999999999</v>
      </c>
      <c r="EF314" s="139">
        <v>0.11</v>
      </c>
      <c r="EG314" s="665">
        <v>0.11</v>
      </c>
      <c r="EH314" s="194">
        <v>5</v>
      </c>
      <c r="EI314" s="1118">
        <v>423</v>
      </c>
      <c r="EJ314" s="1118">
        <v>178</v>
      </c>
      <c r="EK314" s="142">
        <v>2</v>
      </c>
      <c r="EL314" s="353">
        <f t="shared" si="298"/>
        <v>9.2818169491525406</v>
      </c>
      <c r="EM314" s="354">
        <f t="shared" si="263"/>
        <v>0.66144200626959249</v>
      </c>
      <c r="EN314" s="354">
        <f t="shared" si="291"/>
        <v>0.80223880597014929</v>
      </c>
      <c r="EO314" s="355">
        <f t="shared" si="283"/>
        <v>0.97590361445783136</v>
      </c>
      <c r="EP314" s="339">
        <f t="shared" si="264"/>
        <v>0.63732394366197176</v>
      </c>
      <c r="EQ314" s="959"/>
    </row>
    <row r="315" spans="1:147" s="221" customFormat="1" ht="15" customHeight="1" x14ac:dyDescent="0.15">
      <c r="A315" s="105">
        <v>44139</v>
      </c>
      <c r="B315" s="335">
        <f>企业!B622</f>
        <v>4571</v>
      </c>
      <c r="C315" s="868">
        <v>7.46</v>
      </c>
      <c r="D315" s="652">
        <v>132</v>
      </c>
      <c r="E315" s="353">
        <v>32.200000000000003</v>
      </c>
      <c r="F315" s="928"/>
      <c r="G315" s="653"/>
      <c r="H315" s="192"/>
      <c r="I315" s="111"/>
      <c r="J315" s="144"/>
      <c r="K315" s="625"/>
      <c r="L315" s="328"/>
      <c r="M315" s="831"/>
      <c r="N315" s="826"/>
      <c r="O315" s="191"/>
      <c r="P315" s="392"/>
      <c r="Q315" s="191"/>
      <c r="R315" s="683">
        <v>2.91</v>
      </c>
      <c r="S315" s="339">
        <f t="shared" si="292"/>
        <v>0.44769230769230772</v>
      </c>
      <c r="T315" s="335">
        <v>4571</v>
      </c>
      <c r="U315" s="111">
        <v>7.82</v>
      </c>
      <c r="V315" s="112">
        <v>5460</v>
      </c>
      <c r="W315" s="115">
        <v>36.5</v>
      </c>
      <c r="X315" s="109">
        <v>153.30000000000001</v>
      </c>
      <c r="Y315" s="809">
        <v>11.1</v>
      </c>
      <c r="Z315" s="1244"/>
      <c r="AA315" s="116">
        <v>35</v>
      </c>
      <c r="AB315" s="117">
        <v>0.73</v>
      </c>
      <c r="AC315" s="109">
        <v>27</v>
      </c>
      <c r="AD315" s="118"/>
      <c r="AE315" s="191">
        <v>64</v>
      </c>
      <c r="AF315" s="801">
        <v>4.5</v>
      </c>
      <c r="AG315" s="344">
        <f t="shared" si="299"/>
        <v>0.69230769230769229</v>
      </c>
      <c r="AH315" s="344">
        <f t="shared" si="268"/>
        <v>0.30473333333333336</v>
      </c>
      <c r="AI315" s="741">
        <f t="shared" si="284"/>
        <v>9.3431240000000013E-2</v>
      </c>
      <c r="AJ315" s="1140"/>
      <c r="AK315" s="138"/>
      <c r="AL315" s="122"/>
      <c r="AM315" s="122"/>
      <c r="AN315" s="219"/>
      <c r="AO315" s="353">
        <f t="shared" si="280"/>
        <v>3.1310435353314374</v>
      </c>
      <c r="AP315" s="138">
        <v>7.81</v>
      </c>
      <c r="AQ315" s="121"/>
      <c r="AR315" s="353">
        <f t="shared" si="285"/>
        <v>0.8203894115073288</v>
      </c>
      <c r="AS315" s="776"/>
      <c r="AT315" s="353">
        <f t="shared" si="286"/>
        <v>1.6407788230146576</v>
      </c>
      <c r="AU315" s="117">
        <v>23.1</v>
      </c>
      <c r="AV315" s="111">
        <v>7.59</v>
      </c>
      <c r="AW315" s="118"/>
      <c r="AX315" s="118"/>
      <c r="AY315" s="340"/>
      <c r="AZ315" s="124">
        <v>0.11</v>
      </c>
      <c r="BA315" s="608"/>
      <c r="BB315" s="360">
        <f t="shared" si="287"/>
        <v>0.61529205863049663</v>
      </c>
      <c r="BC315" s="1516"/>
      <c r="BD315" s="1529">
        <v>1734</v>
      </c>
      <c r="BE315" s="1530">
        <f t="shared" si="281"/>
        <v>202.19251804856705</v>
      </c>
      <c r="BF315" s="1538">
        <f t="shared" si="273"/>
        <v>5.7769290871019159</v>
      </c>
      <c r="BG315" s="1528"/>
      <c r="BH315" s="1168">
        <f t="shared" si="288"/>
        <v>1.025486764384161</v>
      </c>
      <c r="BI315" s="353">
        <f t="shared" si="289"/>
        <v>0.69240866331218553</v>
      </c>
      <c r="BJ315" s="123">
        <v>7.56</v>
      </c>
      <c r="BK315" s="118">
        <v>4630</v>
      </c>
      <c r="BL315" s="117">
        <v>26.3</v>
      </c>
      <c r="BM315" s="348">
        <f t="shared" si="300"/>
        <v>78.900000000000006</v>
      </c>
      <c r="BN315" s="117">
        <v>12.8</v>
      </c>
      <c r="BO315" s="117"/>
      <c r="BP315" s="117"/>
      <c r="BQ315" s="1220"/>
      <c r="BR315" s="131"/>
      <c r="BS315" s="131"/>
      <c r="BT315" s="131">
        <v>12</v>
      </c>
      <c r="BU315" s="132"/>
      <c r="BV315" s="364">
        <f t="shared" si="269"/>
        <v>7.9253992561802669</v>
      </c>
      <c r="BW315" s="343">
        <f t="shared" si="290"/>
        <v>1.9342874099428607E-2</v>
      </c>
      <c r="BX315" s="340">
        <f t="shared" si="279"/>
        <v>1.9342874099428607E-2</v>
      </c>
      <c r="BY315" s="758">
        <f t="shared" si="267"/>
        <v>0.63428571428571434</v>
      </c>
      <c r="BZ315" s="1145">
        <f t="shared" si="258"/>
        <v>0.27945205479452051</v>
      </c>
      <c r="CA315" s="133">
        <v>5040</v>
      </c>
      <c r="CB315" s="191"/>
      <c r="CC315" s="193"/>
      <c r="CD315" s="353">
        <f t="shared" ref="CD315:CD378" si="302">2659/T315</f>
        <v>0.58171078538612997</v>
      </c>
      <c r="CE315" s="108"/>
      <c r="CF315" s="364"/>
      <c r="CG315" s="134">
        <v>0</v>
      </c>
      <c r="CH315" s="346">
        <f t="shared" si="270"/>
        <v>0</v>
      </c>
      <c r="CI315" s="117">
        <v>0</v>
      </c>
      <c r="CJ315" s="348">
        <f t="shared" ref="CJ315:CJ378" si="303">1000*CI315/T315</f>
        <v>0</v>
      </c>
      <c r="CK315" s="123">
        <v>7.48</v>
      </c>
      <c r="CL315" s="117">
        <v>25.6</v>
      </c>
      <c r="CM315" s="109">
        <v>5</v>
      </c>
      <c r="CN315" s="109"/>
      <c r="CO315" s="109"/>
      <c r="CP315" s="131">
        <f t="shared" si="275"/>
        <v>41.596099999999993</v>
      </c>
      <c r="CQ315" s="1145">
        <f t="shared" si="301"/>
        <v>2.6615969581749055E-2</v>
      </c>
      <c r="CR315" s="1372">
        <f t="shared" si="271"/>
        <v>4571</v>
      </c>
      <c r="CS315" s="353">
        <f t="shared" ref="CS315:CS378" si="304">24*844/T315</f>
        <v>4.4314154451979872</v>
      </c>
      <c r="CT315" s="135">
        <v>38</v>
      </c>
      <c r="CU315" s="1353">
        <v>163.91</v>
      </c>
      <c r="CV315" s="340">
        <f t="shared" si="296"/>
        <v>0.47499999999999998</v>
      </c>
      <c r="CW315" s="135">
        <v>240</v>
      </c>
      <c r="CX315" s="348">
        <f t="shared" si="297"/>
        <v>6.3157894736842106</v>
      </c>
      <c r="CY315" s="334">
        <f t="shared" si="293"/>
        <v>165.09437759789978</v>
      </c>
      <c r="CZ315" s="123">
        <v>7.72</v>
      </c>
      <c r="DA315" s="117">
        <v>13.8</v>
      </c>
      <c r="DB315" s="340">
        <f t="shared" si="259"/>
        <v>0.4609375</v>
      </c>
      <c r="DC315" s="109"/>
      <c r="DD315" s="610">
        <f t="shared" si="260"/>
        <v>4.399700927350489</v>
      </c>
      <c r="DE315" s="353">
        <f t="shared" ref="DE315:DE378" si="305">24*1250/T315</f>
        <v>6.5631152920586304</v>
      </c>
      <c r="DF315" s="842">
        <v>8.16</v>
      </c>
      <c r="DG315" s="117">
        <v>10.8</v>
      </c>
      <c r="DH315" s="838">
        <f t="shared" si="265"/>
        <v>32.400000000000006</v>
      </c>
      <c r="DI315" s="338">
        <f t="shared" si="266"/>
        <v>0.21739130434782605</v>
      </c>
      <c r="DJ315" s="1158">
        <f t="shared" si="261"/>
        <v>0.578125</v>
      </c>
      <c r="DK315" s="1342">
        <f t="shared" si="262"/>
        <v>3.7183418377905357</v>
      </c>
      <c r="DL315" s="1292">
        <f t="shared" si="272"/>
        <v>0.49919999999999998</v>
      </c>
      <c r="DM315" s="1355">
        <v>40</v>
      </c>
      <c r="DN315" s="1350">
        <f t="shared" si="294"/>
        <v>34.424327280682562</v>
      </c>
      <c r="DO315" s="117">
        <v>10.1</v>
      </c>
      <c r="DP315" s="1150">
        <f t="shared" si="295"/>
        <v>6.4814814814814908E-2</v>
      </c>
      <c r="DQ315" s="133"/>
      <c r="DR315" s="134"/>
      <c r="DS315" s="770"/>
      <c r="DT315" s="137">
        <v>4852</v>
      </c>
      <c r="DU315" s="343">
        <v>7.8</v>
      </c>
      <c r="DV315" s="123">
        <v>8.2100000000000009</v>
      </c>
      <c r="DW315" s="127">
        <v>4250</v>
      </c>
      <c r="DX315" s="117">
        <v>10.1</v>
      </c>
      <c r="DY315" s="135">
        <v>26</v>
      </c>
      <c r="DZ315" s="671">
        <v>28</v>
      </c>
      <c r="EA315" s="632">
        <v>0.24</v>
      </c>
      <c r="EB315" s="665">
        <v>0.01</v>
      </c>
      <c r="EC315" s="1483"/>
      <c r="ED315" s="141">
        <v>11.2</v>
      </c>
      <c r="EE315" s="667">
        <v>9.9</v>
      </c>
      <c r="EF315" s="139">
        <v>7.0000000000000007E-2</v>
      </c>
      <c r="EG315" s="665">
        <v>7.0000000000000007E-2</v>
      </c>
      <c r="EH315" s="194">
        <v>5</v>
      </c>
      <c r="EI315" s="1118"/>
      <c r="EJ315" s="1118"/>
      <c r="EK315" s="142">
        <v>2</v>
      </c>
      <c r="EL315" s="353">
        <f t="shared" si="298"/>
        <v>8.9860154889520896</v>
      </c>
      <c r="EM315" s="354">
        <f t="shared" si="263"/>
        <v>0.72328767123287674</v>
      </c>
      <c r="EN315" s="354">
        <f t="shared" si="291"/>
        <v>0.83039791258969342</v>
      </c>
      <c r="EO315" s="355">
        <f t="shared" si="283"/>
        <v>0.97837837837837838</v>
      </c>
      <c r="EP315" s="339">
        <f t="shared" si="264"/>
        <v>0.67999999999999994</v>
      </c>
      <c r="EQ315" s="959"/>
    </row>
    <row r="316" spans="1:147" s="221" customFormat="1" ht="15" customHeight="1" x14ac:dyDescent="0.15">
      <c r="A316" s="105">
        <v>44140</v>
      </c>
      <c r="B316" s="335">
        <f>企业!B623</f>
        <v>4622</v>
      </c>
      <c r="C316" s="868">
        <v>7.65</v>
      </c>
      <c r="D316" s="652">
        <v>123</v>
      </c>
      <c r="E316" s="353"/>
      <c r="F316" s="928"/>
      <c r="G316" s="653"/>
      <c r="H316" s="192"/>
      <c r="I316" s="111"/>
      <c r="J316" s="144"/>
      <c r="K316" s="625"/>
      <c r="L316" s="328"/>
      <c r="M316" s="831"/>
      <c r="N316" s="826"/>
      <c r="O316" s="191"/>
      <c r="P316" s="392"/>
      <c r="Q316" s="191"/>
      <c r="R316" s="683">
        <v>2.87</v>
      </c>
      <c r="S316" s="339">
        <f t="shared" si="292"/>
        <v>0.44153846153846155</v>
      </c>
      <c r="T316" s="335">
        <v>4622</v>
      </c>
      <c r="U316" s="111">
        <v>7.66</v>
      </c>
      <c r="V316" s="112">
        <v>4980</v>
      </c>
      <c r="W316" s="115">
        <v>32.6</v>
      </c>
      <c r="X316" s="109">
        <v>137</v>
      </c>
      <c r="Y316" s="809">
        <v>7.7</v>
      </c>
      <c r="Z316" s="1244"/>
      <c r="AA316" s="116">
        <v>26.9</v>
      </c>
      <c r="AB316" s="117">
        <v>0.7</v>
      </c>
      <c r="AC316" s="109">
        <v>31</v>
      </c>
      <c r="AD316" s="118"/>
      <c r="AE316" s="191">
        <v>64</v>
      </c>
      <c r="AF316" s="801">
        <v>4.74</v>
      </c>
      <c r="AG316" s="344">
        <f t="shared" si="299"/>
        <v>0.72923076923076924</v>
      </c>
      <c r="AH316" s="344">
        <f t="shared" si="268"/>
        <v>0.30813333333333331</v>
      </c>
      <c r="AI316" s="741">
        <f t="shared" si="284"/>
        <v>8.4428533333333347E-2</v>
      </c>
      <c r="AJ316" s="1140"/>
      <c r="AK316" s="138"/>
      <c r="AL316" s="122"/>
      <c r="AM316" s="122"/>
      <c r="AN316" s="219"/>
      <c r="AO316" s="353">
        <f t="shared" si="280"/>
        <v>3.0964950237992213</v>
      </c>
      <c r="AP316" s="138">
        <v>7.8</v>
      </c>
      <c r="AQ316" s="121">
        <v>26.3</v>
      </c>
      <c r="AR316" s="353">
        <f t="shared" si="285"/>
        <v>0.81133708351363043</v>
      </c>
      <c r="AS316" s="776"/>
      <c r="AT316" s="353">
        <f t="shared" si="286"/>
        <v>1.6226741670272609</v>
      </c>
      <c r="AU316" s="117">
        <v>23.4</v>
      </c>
      <c r="AV316" s="111">
        <v>7.46</v>
      </c>
      <c r="AW316" s="118"/>
      <c r="AX316" s="118"/>
      <c r="AY316" s="340"/>
      <c r="AZ316" s="124">
        <v>0.13</v>
      </c>
      <c r="BA316" s="608"/>
      <c r="BB316" s="360">
        <f t="shared" si="287"/>
        <v>0.60850281263522288</v>
      </c>
      <c r="BC316" s="1516"/>
      <c r="BD316" s="1529">
        <v>2087</v>
      </c>
      <c r="BE316" s="1530">
        <f t="shared" si="281"/>
        <v>240.66875811337084</v>
      </c>
      <c r="BF316" s="1538">
        <f t="shared" si="273"/>
        <v>8.946793981909698</v>
      </c>
      <c r="BG316" s="1528"/>
      <c r="BH316" s="1168">
        <f t="shared" si="288"/>
        <v>1.0141713543920381</v>
      </c>
      <c r="BI316" s="353">
        <f t="shared" si="289"/>
        <v>0.68476849848550414</v>
      </c>
      <c r="BJ316" s="123">
        <v>7.49</v>
      </c>
      <c r="BK316" s="118">
        <v>4800</v>
      </c>
      <c r="BL316" s="117">
        <v>29.5</v>
      </c>
      <c r="BM316" s="348">
        <f t="shared" si="300"/>
        <v>88.5</v>
      </c>
      <c r="BN316" s="117">
        <v>11.6</v>
      </c>
      <c r="BO316" s="117"/>
      <c r="BP316" s="117"/>
      <c r="BQ316" s="1220"/>
      <c r="BR316" s="131"/>
      <c r="BS316" s="131"/>
      <c r="BT316" s="131">
        <v>12</v>
      </c>
      <c r="BU316" s="132"/>
      <c r="BV316" s="364">
        <f t="shared" si="269"/>
        <v>7.8379489398528781</v>
      </c>
      <c r="BW316" s="343">
        <f t="shared" si="290"/>
        <v>1.7479062577635464E-2</v>
      </c>
      <c r="BX316" s="340">
        <f t="shared" si="279"/>
        <v>1.7479062577635464E-2</v>
      </c>
      <c r="BY316" s="758">
        <f t="shared" si="267"/>
        <v>0.56877323420074344</v>
      </c>
      <c r="BZ316" s="1145">
        <f t="shared" si="258"/>
        <v>9.5092024539877307E-2</v>
      </c>
      <c r="CA316" s="133">
        <v>5040</v>
      </c>
      <c r="CB316" s="191"/>
      <c r="CC316" s="193"/>
      <c r="CD316" s="353">
        <f t="shared" si="302"/>
        <v>0.57529208135006493</v>
      </c>
      <c r="CE316" s="108"/>
      <c r="CF316" s="364"/>
      <c r="CG316" s="134">
        <v>0</v>
      </c>
      <c r="CH316" s="346">
        <f t="shared" si="270"/>
        <v>0</v>
      </c>
      <c r="CI316" s="117">
        <v>0</v>
      </c>
      <c r="CJ316" s="348">
        <f t="shared" si="303"/>
        <v>0</v>
      </c>
      <c r="CK316" s="123">
        <v>7.31</v>
      </c>
      <c r="CL316" s="117">
        <v>24.2</v>
      </c>
      <c r="CM316" s="109">
        <v>7</v>
      </c>
      <c r="CN316" s="109"/>
      <c r="CO316" s="109"/>
      <c r="CP316" s="131">
        <f t="shared" si="275"/>
        <v>96.599800000000002</v>
      </c>
      <c r="CQ316" s="1145">
        <f t="shared" si="301"/>
        <v>0.1796610169491526</v>
      </c>
      <c r="CR316" s="1372">
        <f t="shared" si="271"/>
        <v>4622</v>
      </c>
      <c r="CS316" s="353">
        <f t="shared" si="304"/>
        <v>4.3825183903072267</v>
      </c>
      <c r="CT316" s="135">
        <v>38</v>
      </c>
      <c r="CU316" s="1353">
        <v>160.59</v>
      </c>
      <c r="CV316" s="340">
        <f t="shared" si="296"/>
        <v>0.47499999999999998</v>
      </c>
      <c r="CW316" s="135">
        <v>240</v>
      </c>
      <c r="CX316" s="348">
        <f t="shared" si="297"/>
        <v>6.3157894736842106</v>
      </c>
      <c r="CY316" s="334">
        <f t="shared" si="293"/>
        <v>163.9622674167027</v>
      </c>
      <c r="CZ316" s="123">
        <v>7.76</v>
      </c>
      <c r="DA316" s="117">
        <v>15</v>
      </c>
      <c r="DB316" s="340">
        <f t="shared" si="259"/>
        <v>0.3801652892561983</v>
      </c>
      <c r="DC316" s="109"/>
      <c r="DD316" s="610">
        <f t="shared" si="260"/>
        <v>5.6043979838905766</v>
      </c>
      <c r="DE316" s="353">
        <f t="shared" si="305"/>
        <v>6.4906966681090434</v>
      </c>
      <c r="DF316" s="842">
        <v>8.09</v>
      </c>
      <c r="DG316" s="117">
        <v>10.4</v>
      </c>
      <c r="DH316" s="838">
        <f t="shared" si="265"/>
        <v>31.200000000000003</v>
      </c>
      <c r="DI316" s="338">
        <f t="shared" si="266"/>
        <v>0.30666666666666664</v>
      </c>
      <c r="DJ316" s="1158">
        <f t="shared" si="261"/>
        <v>0.57024793388429751</v>
      </c>
      <c r="DK316" s="1342">
        <f t="shared" si="262"/>
        <v>3.9604412419493413</v>
      </c>
      <c r="DL316" s="1292">
        <f t="shared" si="272"/>
        <v>0.49919999999999998</v>
      </c>
      <c r="DM316" s="1355">
        <v>40</v>
      </c>
      <c r="DN316" s="1350">
        <f t="shared" si="294"/>
        <v>33.354911293812201</v>
      </c>
      <c r="DO316" s="117">
        <v>10.3</v>
      </c>
      <c r="DP316" s="1150">
        <f t="shared" si="295"/>
        <v>9.6153846153845812E-3</v>
      </c>
      <c r="DQ316" s="133"/>
      <c r="DR316" s="134"/>
      <c r="DS316" s="770"/>
      <c r="DT316" s="137">
        <v>5419</v>
      </c>
      <c r="DU316" s="343">
        <v>7.82</v>
      </c>
      <c r="DV316" s="123">
        <v>8</v>
      </c>
      <c r="DW316" s="127">
        <v>4230</v>
      </c>
      <c r="DX316" s="117">
        <v>10.3</v>
      </c>
      <c r="DY316" s="135">
        <v>26.8</v>
      </c>
      <c r="DZ316" s="671">
        <v>29</v>
      </c>
      <c r="EA316" s="632">
        <v>0.4</v>
      </c>
      <c r="EB316" s="665">
        <v>0.01</v>
      </c>
      <c r="EC316" s="1483"/>
      <c r="ED316" s="141">
        <v>11.2</v>
      </c>
      <c r="EE316" s="667">
        <v>9.8000000000000007</v>
      </c>
      <c r="EF316" s="139">
        <v>0.08</v>
      </c>
      <c r="EG316" s="665">
        <v>0.05</v>
      </c>
      <c r="EH316" s="194">
        <v>4</v>
      </c>
      <c r="EI316" s="1118"/>
      <c r="EJ316" s="1118"/>
      <c r="EK316" s="142">
        <v>2</v>
      </c>
      <c r="EL316" s="353">
        <f t="shared" si="298"/>
        <v>8.8870916486369538</v>
      </c>
      <c r="EM316" s="354">
        <f t="shared" si="263"/>
        <v>0.68404907975460127</v>
      </c>
      <c r="EN316" s="354">
        <f t="shared" si="291"/>
        <v>0.80437956204379568</v>
      </c>
      <c r="EO316" s="355">
        <f t="shared" si="283"/>
        <v>0.94805194805194803</v>
      </c>
      <c r="EP316" s="339">
        <f t="shared" si="264"/>
        <v>0.58364312267657992</v>
      </c>
      <c r="EQ316" s="1281" t="s">
        <v>200</v>
      </c>
    </row>
    <row r="317" spans="1:147" s="221" customFormat="1" ht="15" customHeight="1" x14ac:dyDescent="0.15">
      <c r="A317" s="105">
        <v>44141</v>
      </c>
      <c r="B317" s="335">
        <f>企业!B624</f>
        <v>4813</v>
      </c>
      <c r="C317" s="868">
        <v>7.68</v>
      </c>
      <c r="D317" s="652">
        <v>116</v>
      </c>
      <c r="E317" s="353"/>
      <c r="F317" s="928"/>
      <c r="G317" s="653"/>
      <c r="H317" s="192"/>
      <c r="I317" s="111"/>
      <c r="J317" s="144"/>
      <c r="K317" s="625"/>
      <c r="L317" s="328"/>
      <c r="M317" s="831"/>
      <c r="N317" s="826"/>
      <c r="O317" s="191"/>
      <c r="P317" s="392"/>
      <c r="Q317" s="191"/>
      <c r="R317" s="683">
        <v>2.83</v>
      </c>
      <c r="S317" s="339">
        <f t="shared" si="292"/>
        <v>0.43538461538461537</v>
      </c>
      <c r="T317" s="335">
        <v>4813</v>
      </c>
      <c r="U317" s="111">
        <v>7.74</v>
      </c>
      <c r="V317" s="112">
        <v>4950</v>
      </c>
      <c r="W317" s="115">
        <v>25.8</v>
      </c>
      <c r="X317" s="109">
        <v>108</v>
      </c>
      <c r="Y317" s="809">
        <v>7.5</v>
      </c>
      <c r="Z317" s="1244">
        <v>7.1</v>
      </c>
      <c r="AA317" s="116">
        <v>27.4</v>
      </c>
      <c r="AB317" s="117">
        <v>0.9</v>
      </c>
      <c r="AC317" s="109">
        <v>28</v>
      </c>
      <c r="AD317" s="118"/>
      <c r="AE317" s="191">
        <v>64</v>
      </c>
      <c r="AF317" s="801">
        <v>4.63</v>
      </c>
      <c r="AG317" s="344">
        <f t="shared" si="299"/>
        <v>0.71230769230769231</v>
      </c>
      <c r="AH317" s="344">
        <f t="shared" si="268"/>
        <v>0.32086666666666669</v>
      </c>
      <c r="AI317" s="741">
        <f t="shared" si="284"/>
        <v>6.9307199999999999E-2</v>
      </c>
      <c r="AJ317" s="1140"/>
      <c r="AK317" s="138"/>
      <c r="AL317" s="122"/>
      <c r="AM317" s="122"/>
      <c r="AN317" s="219"/>
      <c r="AO317" s="353">
        <f t="shared" si="280"/>
        <v>2.9736131311032619</v>
      </c>
      <c r="AP317" s="138">
        <v>7.75</v>
      </c>
      <c r="AQ317" s="121">
        <v>28.7</v>
      </c>
      <c r="AR317" s="353">
        <f t="shared" si="285"/>
        <v>0.77913982962809059</v>
      </c>
      <c r="AS317" s="776">
        <v>10.8</v>
      </c>
      <c r="AT317" s="353">
        <f t="shared" si="286"/>
        <v>1.5582796592561812</v>
      </c>
      <c r="AU317" s="117">
        <v>23.2</v>
      </c>
      <c r="AV317" s="111">
        <v>7.52</v>
      </c>
      <c r="AW317" s="118"/>
      <c r="AX317" s="118"/>
      <c r="AY317" s="340"/>
      <c r="AZ317" s="124">
        <v>0.14000000000000001</v>
      </c>
      <c r="BA317" s="608"/>
      <c r="BB317" s="360">
        <f t="shared" si="287"/>
        <v>0.58435487222106797</v>
      </c>
      <c r="BC317" s="1516"/>
      <c r="BD317" s="1529">
        <v>2391</v>
      </c>
      <c r="BE317" s="1530">
        <f t="shared" si="281"/>
        <v>264.78350301267403</v>
      </c>
      <c r="BF317" s="1538">
        <f t="shared" si="273"/>
        <v>9.663631496812922</v>
      </c>
      <c r="BG317" s="1528">
        <v>6.1</v>
      </c>
      <c r="BH317" s="1168">
        <f t="shared" si="288"/>
        <v>0.9739247870351132</v>
      </c>
      <c r="BI317" s="353">
        <f t="shared" si="289"/>
        <v>0.65759401620610847</v>
      </c>
      <c r="BJ317" s="123">
        <v>7.56</v>
      </c>
      <c r="BK317" s="118">
        <v>4810</v>
      </c>
      <c r="BL317" s="117">
        <v>24.6</v>
      </c>
      <c r="BM317" s="348">
        <f t="shared" si="300"/>
        <v>73.800000000000011</v>
      </c>
      <c r="BN317" s="117">
        <v>7.4</v>
      </c>
      <c r="BO317" s="117">
        <v>0.2</v>
      </c>
      <c r="BP317" s="117">
        <v>6.1</v>
      </c>
      <c r="BQ317" s="1220">
        <v>0.13</v>
      </c>
      <c r="BR317" s="131"/>
      <c r="BS317" s="131"/>
      <c r="BT317" s="131">
        <v>11</v>
      </c>
      <c r="BU317" s="132">
        <v>16</v>
      </c>
      <c r="BV317" s="364">
        <f t="shared" si="269"/>
        <v>7.5269062954498231</v>
      </c>
      <c r="BW317" s="343">
        <f t="shared" si="290"/>
        <v>1.4348524581113534E-2</v>
      </c>
      <c r="BX317" s="340">
        <f t="shared" si="279"/>
        <v>1.4348524581113534E-2</v>
      </c>
      <c r="BY317" s="758">
        <f t="shared" si="267"/>
        <v>0.72992700729927007</v>
      </c>
      <c r="BZ317" s="1145">
        <f t="shared" si="258"/>
        <v>4.6511627906976716E-2</v>
      </c>
      <c r="CA317" s="133">
        <v>5040</v>
      </c>
      <c r="CB317" s="191"/>
      <c r="CC317" s="193"/>
      <c r="CD317" s="353">
        <f t="shared" si="302"/>
        <v>0.55246208186162482</v>
      </c>
      <c r="CE317" s="108"/>
      <c r="CF317" s="364"/>
      <c r="CG317" s="134">
        <v>0</v>
      </c>
      <c r="CH317" s="346">
        <f t="shared" si="270"/>
        <v>0</v>
      </c>
      <c r="CI317" s="117">
        <v>0</v>
      </c>
      <c r="CJ317" s="348">
        <f t="shared" si="303"/>
        <v>0</v>
      </c>
      <c r="CK317" s="123">
        <v>7.48</v>
      </c>
      <c r="CL317" s="117">
        <v>23.7</v>
      </c>
      <c r="CM317" s="109">
        <v>7</v>
      </c>
      <c r="CN317" s="109">
        <v>2</v>
      </c>
      <c r="CO317" s="109">
        <v>8</v>
      </c>
      <c r="CP317" s="131">
        <f t="shared" si="275"/>
        <v>32.247100000000032</v>
      </c>
      <c r="CQ317" s="1145">
        <f t="shared" si="301"/>
        <v>3.6585365853658569E-2</v>
      </c>
      <c r="CR317" s="1372">
        <f t="shared" si="271"/>
        <v>4813</v>
      </c>
      <c r="CS317" s="353">
        <f t="shared" si="304"/>
        <v>4.2086017037190944</v>
      </c>
      <c r="CT317" s="135">
        <v>38</v>
      </c>
      <c r="CU317" s="1353">
        <v>159.61000000000001</v>
      </c>
      <c r="CV317" s="340">
        <f t="shared" si="296"/>
        <v>0.47499999999999998</v>
      </c>
      <c r="CW317" s="135">
        <v>240</v>
      </c>
      <c r="CX317" s="348">
        <f t="shared" si="297"/>
        <v>6.3157894736842106</v>
      </c>
      <c r="CY317" s="334">
        <f t="shared" si="293"/>
        <v>157.65102846457512</v>
      </c>
      <c r="CZ317" s="123">
        <v>7.79</v>
      </c>
      <c r="DA317" s="117">
        <v>13.9</v>
      </c>
      <c r="DB317" s="340">
        <f t="shared" si="259"/>
        <v>0.4135021097046413</v>
      </c>
      <c r="DC317" s="109"/>
      <c r="DD317" s="610">
        <f t="shared" si="260"/>
        <v>5.0587546035353332</v>
      </c>
      <c r="DE317" s="353">
        <f t="shared" si="305"/>
        <v>6.2331186370247247</v>
      </c>
      <c r="DF317" s="842">
        <v>8.18</v>
      </c>
      <c r="DG317" s="117">
        <v>9.6999999999999993</v>
      </c>
      <c r="DH317" s="838">
        <f t="shared" si="265"/>
        <v>29.099999999999998</v>
      </c>
      <c r="DI317" s="338">
        <f t="shared" si="266"/>
        <v>0.30215827338129508</v>
      </c>
      <c r="DJ317" s="1158">
        <f t="shared" si="261"/>
        <v>0.59071729957805907</v>
      </c>
      <c r="DK317" s="1342">
        <f t="shared" si="262"/>
        <v>3.7535959158232171</v>
      </c>
      <c r="DL317" s="1292">
        <f t="shared" si="272"/>
        <v>0.49919999999999998</v>
      </c>
      <c r="DM317" s="1355">
        <v>40</v>
      </c>
      <c r="DN317" s="1350">
        <f t="shared" si="294"/>
        <v>31.835778100976526</v>
      </c>
      <c r="DO317" s="117">
        <v>9.1999999999999993</v>
      </c>
      <c r="DP317" s="1150">
        <f t="shared" si="295"/>
        <v>5.1546391752577324E-2</v>
      </c>
      <c r="DQ317" s="133"/>
      <c r="DR317" s="134"/>
      <c r="DS317" s="770"/>
      <c r="DT317" s="137">
        <v>5224</v>
      </c>
      <c r="DU317" s="343">
        <v>7.82</v>
      </c>
      <c r="DV317" s="123">
        <v>8.1199999999999992</v>
      </c>
      <c r="DW317" s="127">
        <v>4350</v>
      </c>
      <c r="DX317" s="117">
        <v>9.1999999999999993</v>
      </c>
      <c r="DY317" s="135">
        <v>23.9</v>
      </c>
      <c r="DZ317" s="671">
        <v>28</v>
      </c>
      <c r="EA317" s="632">
        <v>0.06</v>
      </c>
      <c r="EB317" s="665">
        <v>0.31</v>
      </c>
      <c r="EC317" s="1483">
        <v>4.3</v>
      </c>
      <c r="ED317" s="141">
        <v>9.6</v>
      </c>
      <c r="EE317" s="667">
        <v>8.3000000000000007</v>
      </c>
      <c r="EF317" s="139">
        <v>0.05</v>
      </c>
      <c r="EG317" s="665">
        <v>0.06</v>
      </c>
      <c r="EH317" s="194">
        <v>3</v>
      </c>
      <c r="EI317" s="1118"/>
      <c r="EJ317" s="1118"/>
      <c r="EK317" s="142">
        <v>2</v>
      </c>
      <c r="EL317" s="353">
        <f t="shared" si="298"/>
        <v>8.5352400581757752</v>
      </c>
      <c r="EM317" s="354">
        <f t="shared" si="263"/>
        <v>0.64341085271317833</v>
      </c>
      <c r="EN317" s="354">
        <f t="shared" si="291"/>
        <v>0.77870370370370368</v>
      </c>
      <c r="EO317" s="355">
        <f t="shared" si="283"/>
        <v>0.99199999999999999</v>
      </c>
      <c r="EP317" s="339">
        <f t="shared" si="264"/>
        <v>0.64963503649635035</v>
      </c>
      <c r="EQ317" s="192"/>
    </row>
    <row r="318" spans="1:147" s="221" customFormat="1" ht="15" customHeight="1" x14ac:dyDescent="0.15">
      <c r="A318" s="105">
        <v>44142</v>
      </c>
      <c r="B318" s="335">
        <f>企业!B625</f>
        <v>4265</v>
      </c>
      <c r="C318" s="868">
        <v>7.76</v>
      </c>
      <c r="D318" s="652">
        <v>129</v>
      </c>
      <c r="E318" s="353"/>
      <c r="F318" s="928"/>
      <c r="G318" s="653"/>
      <c r="H318" s="192"/>
      <c r="I318" s="111"/>
      <c r="J318" s="144"/>
      <c r="K318" s="625"/>
      <c r="L318" s="328"/>
      <c r="M318" s="831"/>
      <c r="N318" s="826"/>
      <c r="O318" s="191"/>
      <c r="P318" s="392"/>
      <c r="Q318" s="191"/>
      <c r="R318" s="683">
        <v>2.78</v>
      </c>
      <c r="S318" s="339">
        <f t="shared" si="292"/>
        <v>0.42769230769230765</v>
      </c>
      <c r="T318" s="335">
        <v>4265</v>
      </c>
      <c r="U318" s="111">
        <v>8</v>
      </c>
      <c r="V318" s="112">
        <v>5610</v>
      </c>
      <c r="W318" s="115">
        <v>32.1</v>
      </c>
      <c r="X318" s="109">
        <v>160</v>
      </c>
      <c r="Y318" s="809">
        <v>9.3000000000000007</v>
      </c>
      <c r="Z318" s="1244"/>
      <c r="AA318" s="116">
        <v>32.5</v>
      </c>
      <c r="AB318" s="117">
        <v>0.79</v>
      </c>
      <c r="AC318" s="109">
        <v>34</v>
      </c>
      <c r="AD318" s="118"/>
      <c r="AE318" s="191">
        <v>64</v>
      </c>
      <c r="AF318" s="801">
        <v>4.51</v>
      </c>
      <c r="AG318" s="344">
        <f t="shared" si="299"/>
        <v>0.69384615384615378</v>
      </c>
      <c r="AH318" s="344">
        <f t="shared" si="268"/>
        <v>0.28433333333333333</v>
      </c>
      <c r="AI318" s="741">
        <f t="shared" si="284"/>
        <v>9.098666666666666E-2</v>
      </c>
      <c r="AJ318" s="1140"/>
      <c r="AK318" s="138"/>
      <c r="AL318" s="122"/>
      <c r="AM318" s="122"/>
      <c r="AN318" s="219"/>
      <c r="AO318" s="353">
        <f t="shared" si="280"/>
        <v>3.355685814771395</v>
      </c>
      <c r="AP318" s="138">
        <v>7.99</v>
      </c>
      <c r="AQ318" s="121">
        <v>25</v>
      </c>
      <c r="AR318" s="353">
        <f t="shared" si="285"/>
        <v>0.87924970691676441</v>
      </c>
      <c r="AS318" s="776"/>
      <c r="AT318" s="353">
        <f t="shared" si="286"/>
        <v>1.7584994138335288</v>
      </c>
      <c r="AU318" s="117">
        <v>23.4</v>
      </c>
      <c r="AV318" s="111">
        <v>7.55</v>
      </c>
      <c r="AW318" s="118"/>
      <c r="AX318" s="118"/>
      <c r="AY318" s="340"/>
      <c r="AZ318" s="124">
        <v>0.15</v>
      </c>
      <c r="BA318" s="608"/>
      <c r="BB318" s="360">
        <f t="shared" si="287"/>
        <v>0.6594372801875733</v>
      </c>
      <c r="BC318" s="1516"/>
      <c r="BD318" s="1529">
        <v>2057</v>
      </c>
      <c r="BE318" s="1530">
        <f t="shared" si="281"/>
        <v>257.06471277842905</v>
      </c>
      <c r="BF318" s="1538">
        <f t="shared" si="273"/>
        <v>7.9096834701055094</v>
      </c>
      <c r="BG318" s="1528"/>
      <c r="BH318" s="1168">
        <f t="shared" si="288"/>
        <v>1.0990621336459554</v>
      </c>
      <c r="BI318" s="353">
        <f t="shared" si="289"/>
        <v>0.74208675263774915</v>
      </c>
      <c r="BJ318" s="123">
        <v>7.7</v>
      </c>
      <c r="BK318" s="118">
        <v>4800</v>
      </c>
      <c r="BL318" s="117">
        <v>26.3</v>
      </c>
      <c r="BM318" s="348">
        <f t="shared" si="300"/>
        <v>78.900000000000006</v>
      </c>
      <c r="BN318" s="117">
        <v>5.6</v>
      </c>
      <c r="BO318" s="117"/>
      <c r="BP318" s="117"/>
      <c r="BQ318" s="1220"/>
      <c r="BR318" s="131"/>
      <c r="BS318" s="131"/>
      <c r="BT318" s="131">
        <v>12</v>
      </c>
      <c r="BU318" s="132"/>
      <c r="BV318" s="364">
        <f t="shared" si="269"/>
        <v>8.494021101992967</v>
      </c>
      <c r="BW318" s="343">
        <f t="shared" si="290"/>
        <v>1.8836779197835867E-2</v>
      </c>
      <c r="BX318" s="340">
        <f t="shared" si="279"/>
        <v>1.8836779197835867E-2</v>
      </c>
      <c r="BY318" s="758">
        <f t="shared" si="267"/>
        <v>0.82769230769230773</v>
      </c>
      <c r="BZ318" s="1145">
        <f t="shared" si="258"/>
        <v>0.18068535825545173</v>
      </c>
      <c r="CA318" s="133">
        <v>5040</v>
      </c>
      <c r="CB318" s="191"/>
      <c r="CC318" s="193"/>
      <c r="CD318" s="353">
        <f t="shared" si="302"/>
        <v>0.62344665885111372</v>
      </c>
      <c r="CE318" s="108"/>
      <c r="CF318" s="364"/>
      <c r="CG318" s="134">
        <v>0</v>
      </c>
      <c r="CH318" s="346">
        <f t="shared" si="270"/>
        <v>0</v>
      </c>
      <c r="CI318" s="117">
        <v>0</v>
      </c>
      <c r="CJ318" s="348">
        <f t="shared" si="303"/>
        <v>0</v>
      </c>
      <c r="CK318" s="123">
        <v>7.73</v>
      </c>
      <c r="CL318" s="117">
        <v>25.6</v>
      </c>
      <c r="CM318" s="109">
        <v>9</v>
      </c>
      <c r="CN318" s="109"/>
      <c r="CO318" s="109"/>
      <c r="CP318" s="131">
        <f t="shared" si="275"/>
        <v>21.751499999999993</v>
      </c>
      <c r="CQ318" s="1145">
        <f t="shared" si="301"/>
        <v>2.6615969581749055E-2</v>
      </c>
      <c r="CR318" s="1372">
        <f t="shared" si="271"/>
        <v>4265</v>
      </c>
      <c r="CS318" s="353">
        <f t="shared" si="304"/>
        <v>4.749355216881594</v>
      </c>
      <c r="CT318" s="135">
        <v>35</v>
      </c>
      <c r="CU318" s="1353">
        <v>159.87</v>
      </c>
      <c r="CV318" s="340">
        <f t="shared" si="296"/>
        <v>0.4375</v>
      </c>
      <c r="CW318" s="135">
        <v>220</v>
      </c>
      <c r="CX318" s="348">
        <f t="shared" si="297"/>
        <v>6.2857142857142856</v>
      </c>
      <c r="CY318" s="334">
        <f t="shared" si="293"/>
        <v>160.96712778429074</v>
      </c>
      <c r="CZ318" s="123">
        <v>7.95</v>
      </c>
      <c r="DA318" s="117">
        <v>15.4</v>
      </c>
      <c r="DB318" s="340">
        <f t="shared" si="259"/>
        <v>0.3984375</v>
      </c>
      <c r="DC318" s="109"/>
      <c r="DD318" s="610">
        <f t="shared" si="260"/>
        <v>4.9626072198881097</v>
      </c>
      <c r="DE318" s="353">
        <f t="shared" si="305"/>
        <v>7.0339976553341153</v>
      </c>
      <c r="DF318" s="842">
        <v>8.16</v>
      </c>
      <c r="DG318" s="117">
        <v>11.9</v>
      </c>
      <c r="DH318" s="838">
        <f t="shared" si="265"/>
        <v>35.700000000000003</v>
      </c>
      <c r="DI318" s="338">
        <f t="shared" si="266"/>
        <v>0.22727272727272729</v>
      </c>
      <c r="DJ318" s="1158">
        <f t="shared" si="261"/>
        <v>0.53515625</v>
      </c>
      <c r="DK318" s="1342">
        <f t="shared" si="262"/>
        <v>3.9164751285715504</v>
      </c>
      <c r="DL318" s="1292">
        <f t="shared" si="272"/>
        <v>0.49919999999999998</v>
      </c>
      <c r="DM318" s="1355">
        <v>40</v>
      </c>
      <c r="DN318" s="1350">
        <f t="shared" si="294"/>
        <v>35.984806565064474</v>
      </c>
      <c r="DO318" s="117">
        <v>10.9</v>
      </c>
      <c r="DP318" s="1150">
        <f t="shared" si="295"/>
        <v>8.4033613445378144E-2</v>
      </c>
      <c r="DQ318" s="133"/>
      <c r="DR318" s="134"/>
      <c r="DS318" s="770"/>
      <c r="DT318" s="137">
        <v>5115</v>
      </c>
      <c r="DU318" s="343">
        <v>7.82</v>
      </c>
      <c r="DV318" s="123">
        <v>8.14</v>
      </c>
      <c r="DW318" s="127">
        <v>4300</v>
      </c>
      <c r="DX318" s="117">
        <v>10.9</v>
      </c>
      <c r="DY318" s="135">
        <v>26.8</v>
      </c>
      <c r="DZ318" s="671">
        <v>31</v>
      </c>
      <c r="EA318" s="632">
        <v>0.11</v>
      </c>
      <c r="EB318" s="665">
        <v>0.38</v>
      </c>
      <c r="EC318" s="1483"/>
      <c r="ED318" s="141">
        <v>6.8</v>
      </c>
      <c r="EE318" s="667"/>
      <c r="EF318" s="139">
        <v>0.06</v>
      </c>
      <c r="EG318" s="665">
        <v>0.01</v>
      </c>
      <c r="EH318" s="194">
        <v>3</v>
      </c>
      <c r="EI318" s="1118"/>
      <c r="EJ318" s="1118"/>
      <c r="EK318" s="142">
        <v>2</v>
      </c>
      <c r="EL318" s="353">
        <f t="shared" si="298"/>
        <v>9.6292407971864016</v>
      </c>
      <c r="EM318" s="354">
        <f t="shared" si="263"/>
        <v>0.66043613707165116</v>
      </c>
      <c r="EN318" s="354">
        <f t="shared" si="291"/>
        <v>0.83250000000000002</v>
      </c>
      <c r="EO318" s="355">
        <f t="shared" si="283"/>
        <v>0.98817204301075268</v>
      </c>
      <c r="EP318" s="339">
        <f t="shared" si="264"/>
        <v>0.79076923076923078</v>
      </c>
      <c r="EQ318" s="1281" t="s">
        <v>199</v>
      </c>
    </row>
    <row r="319" spans="1:147" s="229" customFormat="1" ht="15" customHeight="1" x14ac:dyDescent="0.15">
      <c r="A319" s="146">
        <v>44143</v>
      </c>
      <c r="B319" s="147">
        <f>企业!B626</f>
        <v>3885</v>
      </c>
      <c r="C319" s="869">
        <v>7.75</v>
      </c>
      <c r="D319" s="149">
        <v>145</v>
      </c>
      <c r="E319" s="150"/>
      <c r="F319" s="929"/>
      <c r="G319" s="651"/>
      <c r="H319" s="222"/>
      <c r="I319" s="153"/>
      <c r="J319" s="154"/>
      <c r="K319" s="626"/>
      <c r="L319" s="223"/>
      <c r="M319" s="832"/>
      <c r="N319" s="827"/>
      <c r="O319" s="224"/>
      <c r="P319" s="393"/>
      <c r="Q319" s="224"/>
      <c r="R319" s="684">
        <v>2.78</v>
      </c>
      <c r="S319" s="169">
        <f t="shared" si="292"/>
        <v>0.42769230769230765</v>
      </c>
      <c r="T319" s="147">
        <v>3885</v>
      </c>
      <c r="U319" s="153">
        <v>7.83</v>
      </c>
      <c r="V319" s="158">
        <v>5110</v>
      </c>
      <c r="W319" s="159">
        <v>32.1</v>
      </c>
      <c r="X319" s="151">
        <v>155</v>
      </c>
      <c r="Y319" s="811">
        <v>9.5</v>
      </c>
      <c r="Z319" s="1245"/>
      <c r="AA319" s="160">
        <v>25</v>
      </c>
      <c r="AB319" s="161">
        <v>0.9</v>
      </c>
      <c r="AC319" s="151">
        <v>29</v>
      </c>
      <c r="AD319" s="162"/>
      <c r="AE319" s="224">
        <v>64</v>
      </c>
      <c r="AF319" s="802">
        <v>3.92</v>
      </c>
      <c r="AG319" s="327">
        <f t="shared" si="299"/>
        <v>0.60307692307692307</v>
      </c>
      <c r="AH319" s="327">
        <f t="shared" si="268"/>
        <v>0.25900000000000001</v>
      </c>
      <c r="AI319" s="660">
        <f t="shared" si="284"/>
        <v>8.029E-2</v>
      </c>
      <c r="AJ319" s="1141"/>
      <c r="AK319" s="148"/>
      <c r="AL319" s="167"/>
      <c r="AM319" s="167"/>
      <c r="AN319" s="225"/>
      <c r="AO319" s="150">
        <f t="shared" si="280"/>
        <v>3.6839124839124837</v>
      </c>
      <c r="AP319" s="148">
        <v>7.88</v>
      </c>
      <c r="AQ319" s="166">
        <v>26</v>
      </c>
      <c r="AR319" s="150">
        <f t="shared" si="285"/>
        <v>0.96525096525096521</v>
      </c>
      <c r="AS319" s="778"/>
      <c r="AT319" s="150">
        <f t="shared" si="286"/>
        <v>1.9305019305019304</v>
      </c>
      <c r="AU319" s="161">
        <v>23.2</v>
      </c>
      <c r="AV319" s="153">
        <v>7.48</v>
      </c>
      <c r="AW319" s="162"/>
      <c r="AX319" s="162"/>
      <c r="AY319" s="170"/>
      <c r="AZ319" s="170">
        <v>0.14000000000000001</v>
      </c>
      <c r="BA319" s="175"/>
      <c r="BB319" s="172">
        <f t="shared" si="287"/>
        <v>0.72393822393822393</v>
      </c>
      <c r="BC319" s="1517"/>
      <c r="BD319" s="827">
        <v>1990</v>
      </c>
      <c r="BE319" s="1530">
        <f t="shared" si="281"/>
        <v>273.016731016731</v>
      </c>
      <c r="BF319" s="1538">
        <f t="shared" si="273"/>
        <v>10.920669240669239</v>
      </c>
      <c r="BG319" s="1337"/>
      <c r="BH319" s="1169">
        <f t="shared" si="288"/>
        <v>1.2065637065637065</v>
      </c>
      <c r="BI319" s="150">
        <f t="shared" si="289"/>
        <v>0.81467181467181471</v>
      </c>
      <c r="BJ319" s="168">
        <v>7.56</v>
      </c>
      <c r="BK319" s="162">
        <v>4830</v>
      </c>
      <c r="BL319" s="161">
        <v>25.9</v>
      </c>
      <c r="BM319" s="161">
        <f t="shared" si="300"/>
        <v>77.699999999999989</v>
      </c>
      <c r="BN319" s="161">
        <v>6.6</v>
      </c>
      <c r="BO319" s="161"/>
      <c r="BP319" s="161"/>
      <c r="BQ319" s="1221"/>
      <c r="BR319" s="174"/>
      <c r="BS319" s="174"/>
      <c r="BT319" s="174">
        <v>13</v>
      </c>
      <c r="BU319" s="175"/>
      <c r="BV319" s="248">
        <f t="shared" si="269"/>
        <v>9.3248391248391247</v>
      </c>
      <c r="BW319" s="168">
        <f t="shared" si="290"/>
        <v>1.6622270682087947E-2</v>
      </c>
      <c r="BX319" s="170">
        <f t="shared" si="279"/>
        <v>1.6622270682087947E-2</v>
      </c>
      <c r="BY319" s="1129">
        <f t="shared" si="267"/>
        <v>0.73599999999999999</v>
      </c>
      <c r="BZ319" s="1146">
        <f t="shared" si="258"/>
        <v>0.193146417445483</v>
      </c>
      <c r="CA319" s="177">
        <v>5040</v>
      </c>
      <c r="CB319" s="224"/>
      <c r="CC319" s="226"/>
      <c r="CD319" s="150">
        <f t="shared" si="302"/>
        <v>0.6844272844272844</v>
      </c>
      <c r="CE319" s="150"/>
      <c r="CF319" s="248"/>
      <c r="CG319" s="178">
        <v>0</v>
      </c>
      <c r="CH319" s="390">
        <f t="shared" si="270"/>
        <v>0</v>
      </c>
      <c r="CI319" s="161">
        <v>0</v>
      </c>
      <c r="CJ319" s="161">
        <f t="shared" si="303"/>
        <v>0</v>
      </c>
      <c r="CK319" s="168">
        <v>7.67</v>
      </c>
      <c r="CL319" s="161">
        <v>26.9</v>
      </c>
      <c r="CM319" s="151">
        <v>11</v>
      </c>
      <c r="CN319" s="151"/>
      <c r="CO319" s="151"/>
      <c r="CP319" s="131">
        <f t="shared" si="275"/>
        <v>-3.8849999999999998</v>
      </c>
      <c r="CQ319" s="1146">
        <f t="shared" si="301"/>
        <v>-3.8610038610038533E-2</v>
      </c>
      <c r="CR319" s="1372">
        <f t="shared" si="271"/>
        <v>3885</v>
      </c>
      <c r="CS319" s="150">
        <f t="shared" si="304"/>
        <v>5.2138996138996143</v>
      </c>
      <c r="CT319" s="180">
        <v>40</v>
      </c>
      <c r="CU319" s="1356">
        <v>161.16</v>
      </c>
      <c r="CV319" s="170">
        <f t="shared" si="296"/>
        <v>0.5</v>
      </c>
      <c r="CW319" s="180">
        <v>250</v>
      </c>
      <c r="CX319" s="161">
        <f t="shared" si="297"/>
        <v>6.25</v>
      </c>
      <c r="CY319" s="151">
        <f t="shared" si="293"/>
        <v>207.28092664092668</v>
      </c>
      <c r="CZ319" s="168">
        <v>7.78</v>
      </c>
      <c r="DA319" s="161">
        <v>16.899999999999999</v>
      </c>
      <c r="DB319" s="170">
        <f t="shared" si="259"/>
        <v>0.37174721189591081</v>
      </c>
      <c r="DC319" s="151"/>
      <c r="DD319" s="181">
        <f t="shared" si="260"/>
        <v>6.5182681333624739</v>
      </c>
      <c r="DE319" s="150">
        <f t="shared" si="305"/>
        <v>7.7220077220077217</v>
      </c>
      <c r="DF319" s="843">
        <v>8.24</v>
      </c>
      <c r="DG319" s="161">
        <v>16.2</v>
      </c>
      <c r="DH319" s="838">
        <f t="shared" si="265"/>
        <v>48.599999999999994</v>
      </c>
      <c r="DI319" s="338">
        <f t="shared" si="266"/>
        <v>4.1420118343195256E-2</v>
      </c>
      <c r="DJ319" s="1157">
        <f t="shared" si="261"/>
        <v>0.39776951672862448</v>
      </c>
      <c r="DK319" s="1343">
        <f t="shared" si="262"/>
        <v>6.4573497395927317</v>
      </c>
      <c r="DL319" s="1293">
        <f t="shared" si="272"/>
        <v>0.49919999999999998</v>
      </c>
      <c r="DM319" s="1354">
        <v>40</v>
      </c>
      <c r="DN319" s="178">
        <f t="shared" si="294"/>
        <v>39.823320463320464</v>
      </c>
      <c r="DO319" s="161">
        <v>13.4</v>
      </c>
      <c r="DP319" s="187">
        <f t="shared" si="295"/>
        <v>0.17283950617283944</v>
      </c>
      <c r="DQ319" s="177"/>
      <c r="DR319" s="178"/>
      <c r="DS319" s="756"/>
      <c r="DT319" s="157">
        <v>4950</v>
      </c>
      <c r="DU319" s="168">
        <v>7.85</v>
      </c>
      <c r="DV319" s="168">
        <v>8.16</v>
      </c>
      <c r="DW319" s="173">
        <v>4360</v>
      </c>
      <c r="DX319" s="161">
        <v>13.4</v>
      </c>
      <c r="DY319" s="180">
        <v>29</v>
      </c>
      <c r="DZ319" s="698">
        <v>32</v>
      </c>
      <c r="EA319" s="633">
        <v>0.4</v>
      </c>
      <c r="EB319" s="182">
        <v>0.42</v>
      </c>
      <c r="EC319" s="1484"/>
      <c r="ED319" s="184">
        <v>5.7</v>
      </c>
      <c r="EE319" s="184"/>
      <c r="EF319" s="182">
        <v>0.1</v>
      </c>
      <c r="EG319" s="182">
        <v>0.01</v>
      </c>
      <c r="EH319" s="228">
        <v>3</v>
      </c>
      <c r="EI319" s="1119"/>
      <c r="EJ319" s="1119"/>
      <c r="EK319" s="185">
        <v>2</v>
      </c>
      <c r="EL319" s="150">
        <f t="shared" si="298"/>
        <v>10.569062548262549</v>
      </c>
      <c r="EM319" s="186">
        <f t="shared" si="263"/>
        <v>0.58255451713395634</v>
      </c>
      <c r="EN319" s="186">
        <f t="shared" si="291"/>
        <v>0.81290322580645158</v>
      </c>
      <c r="EO319" s="187">
        <f t="shared" si="283"/>
        <v>0.95789473684210524</v>
      </c>
      <c r="EP319" s="169">
        <f t="shared" si="264"/>
        <v>0.77200000000000002</v>
      </c>
      <c r="EQ319" s="222"/>
    </row>
    <row r="320" spans="1:147" s="221" customFormat="1" ht="15" customHeight="1" x14ac:dyDescent="0.15">
      <c r="A320" s="105">
        <v>44144</v>
      </c>
      <c r="B320" s="335">
        <f>企业!B627</f>
        <v>3802</v>
      </c>
      <c r="C320" s="868">
        <v>8.0299999999999994</v>
      </c>
      <c r="D320" s="652">
        <v>147</v>
      </c>
      <c r="E320" s="353"/>
      <c r="F320" s="928"/>
      <c r="G320" s="653"/>
      <c r="H320" s="192"/>
      <c r="I320" s="111"/>
      <c r="J320" s="144"/>
      <c r="K320" s="625"/>
      <c r="L320" s="328"/>
      <c r="M320" s="831"/>
      <c r="N320" s="826"/>
      <c r="O320" s="191"/>
      <c r="P320" s="392"/>
      <c r="Q320" s="191"/>
      <c r="R320" s="683">
        <v>2.74</v>
      </c>
      <c r="S320" s="339">
        <f t="shared" si="292"/>
        <v>0.42153846153846158</v>
      </c>
      <c r="T320" s="335">
        <v>3802</v>
      </c>
      <c r="U320" s="111">
        <v>8</v>
      </c>
      <c r="V320" s="112">
        <v>4870</v>
      </c>
      <c r="W320" s="115">
        <v>35.700000000000003</v>
      </c>
      <c r="X320" s="109">
        <v>168</v>
      </c>
      <c r="Y320" s="809">
        <v>9.1</v>
      </c>
      <c r="Z320" s="1244"/>
      <c r="AA320" s="116">
        <v>26</v>
      </c>
      <c r="AB320" s="117">
        <v>0.6</v>
      </c>
      <c r="AC320" s="109">
        <v>24</v>
      </c>
      <c r="AD320" s="118"/>
      <c r="AE320" s="191">
        <v>64</v>
      </c>
      <c r="AF320" s="801">
        <v>3.84</v>
      </c>
      <c r="AG320" s="344">
        <f t="shared" si="299"/>
        <v>0.59076923076923071</v>
      </c>
      <c r="AH320" s="344">
        <f t="shared" si="268"/>
        <v>0.25346666666666667</v>
      </c>
      <c r="AI320" s="741">
        <f t="shared" si="284"/>
        <v>8.5164799999999999E-2</v>
      </c>
      <c r="AJ320" s="1140"/>
      <c r="AK320" s="138"/>
      <c r="AL320" s="122"/>
      <c r="AM320" s="122"/>
      <c r="AN320" s="219"/>
      <c r="AO320" s="353">
        <f t="shared" si="280"/>
        <v>3.7643345607574958</v>
      </c>
      <c r="AP320" s="138">
        <v>7.89</v>
      </c>
      <c r="AQ320" s="121">
        <v>25.7</v>
      </c>
      <c r="AR320" s="353">
        <f t="shared" si="285"/>
        <v>0.98632298790110473</v>
      </c>
      <c r="AS320" s="776"/>
      <c r="AT320" s="353">
        <f t="shared" si="286"/>
        <v>1.9726459758022095</v>
      </c>
      <c r="AU320" s="117">
        <v>23.1</v>
      </c>
      <c r="AV320" s="111">
        <v>7.61</v>
      </c>
      <c r="AW320" s="118"/>
      <c r="AX320" s="118"/>
      <c r="AY320" s="340"/>
      <c r="AZ320" s="124">
        <v>0.14000000000000001</v>
      </c>
      <c r="BA320" s="608"/>
      <c r="BB320" s="360">
        <f t="shared" si="287"/>
        <v>0.73974224092582852</v>
      </c>
      <c r="BC320" s="1516"/>
      <c r="BD320" s="1529">
        <v>1817</v>
      </c>
      <c r="BE320" s="1530">
        <f t="shared" si="281"/>
        <v>254.72409258285114</v>
      </c>
      <c r="BF320" s="1538">
        <f t="shared" si="273"/>
        <v>9.7970804839558134</v>
      </c>
      <c r="BG320" s="1528"/>
      <c r="BH320" s="1168">
        <f t="shared" si="288"/>
        <v>1.2329037348763809</v>
      </c>
      <c r="BI320" s="353">
        <f t="shared" si="289"/>
        <v>0.83245660178853231</v>
      </c>
      <c r="BJ320" s="123">
        <v>7.64</v>
      </c>
      <c r="BK320" s="118">
        <v>4890</v>
      </c>
      <c r="BL320" s="117">
        <v>25.9</v>
      </c>
      <c r="BM320" s="348">
        <f t="shared" si="300"/>
        <v>77.699999999999989</v>
      </c>
      <c r="BN320" s="117">
        <v>6.5</v>
      </c>
      <c r="BO320" s="117"/>
      <c r="BP320" s="117"/>
      <c r="BQ320" s="1220"/>
      <c r="BR320" s="131"/>
      <c r="BS320" s="131"/>
      <c r="BT320" s="131">
        <v>13</v>
      </c>
      <c r="BU320" s="132"/>
      <c r="BV320" s="364">
        <f t="shared" si="269"/>
        <v>9.5284061020515516</v>
      </c>
      <c r="BW320" s="343">
        <f t="shared" si="290"/>
        <v>1.7631490324895797E-2</v>
      </c>
      <c r="BX320" s="340">
        <f t="shared" si="279"/>
        <v>1.7631490324895797E-2</v>
      </c>
      <c r="BY320" s="340">
        <f t="shared" si="267"/>
        <v>0.75</v>
      </c>
      <c r="BZ320" s="1145">
        <f t="shared" si="258"/>
        <v>0.27450980392156876</v>
      </c>
      <c r="CA320" s="133">
        <v>5040</v>
      </c>
      <c r="CB320" s="191"/>
      <c r="CC320" s="193"/>
      <c r="CD320" s="353">
        <f t="shared" si="302"/>
        <v>0.69936875328774328</v>
      </c>
      <c r="CE320" s="108"/>
      <c r="CF320" s="364"/>
      <c r="CG320" s="134">
        <v>0</v>
      </c>
      <c r="CH320" s="346">
        <f t="shared" si="270"/>
        <v>0</v>
      </c>
      <c r="CI320" s="117">
        <v>0</v>
      </c>
      <c r="CJ320" s="348">
        <f t="shared" si="303"/>
        <v>0</v>
      </c>
      <c r="CK320" s="123">
        <v>7.7</v>
      </c>
      <c r="CL320" s="117">
        <v>28.7</v>
      </c>
      <c r="CM320" s="109">
        <v>11</v>
      </c>
      <c r="CN320" s="109"/>
      <c r="CO320" s="109"/>
      <c r="CP320" s="131">
        <f t="shared" si="275"/>
        <v>-24.332800000000006</v>
      </c>
      <c r="CQ320" s="1145">
        <f t="shared" si="301"/>
        <v>-0.10810810810810811</v>
      </c>
      <c r="CR320" s="1372">
        <f t="shared" si="271"/>
        <v>3802</v>
      </c>
      <c r="CS320" s="353">
        <f t="shared" si="304"/>
        <v>5.3277222514466072</v>
      </c>
      <c r="CT320" s="135">
        <v>40</v>
      </c>
      <c r="CU320" s="1353">
        <v>161.12</v>
      </c>
      <c r="CV320" s="340">
        <f t="shared" si="296"/>
        <v>0.5</v>
      </c>
      <c r="CW320" s="135">
        <v>250</v>
      </c>
      <c r="CX320" s="348">
        <f t="shared" si="297"/>
        <v>6.25</v>
      </c>
      <c r="CY320" s="334">
        <f t="shared" si="293"/>
        <v>211.81609679116255</v>
      </c>
      <c r="CZ320" s="123">
        <v>7.84</v>
      </c>
      <c r="DA320" s="117">
        <v>14.4</v>
      </c>
      <c r="DB320" s="340">
        <f t="shared" si="259"/>
        <v>0.49825783972125431</v>
      </c>
      <c r="DC320" s="109"/>
      <c r="DD320" s="610">
        <f t="shared" si="260"/>
        <v>4.6579605223020311</v>
      </c>
      <c r="DE320" s="353">
        <f t="shared" si="305"/>
        <v>7.8905839032088378</v>
      </c>
      <c r="DF320" s="842">
        <v>8.24</v>
      </c>
      <c r="DG320" s="117">
        <v>11</v>
      </c>
      <c r="DH320" s="838">
        <f t="shared" si="265"/>
        <v>33</v>
      </c>
      <c r="DI320" s="338">
        <f t="shared" si="266"/>
        <v>0.23611111111111116</v>
      </c>
      <c r="DJ320" s="1158">
        <f t="shared" si="261"/>
        <v>0.61672473867595823</v>
      </c>
      <c r="DK320" s="1342">
        <f t="shared" si="262"/>
        <v>3.9890037060482588</v>
      </c>
      <c r="DL320" s="1292">
        <f t="shared" si="272"/>
        <v>0.49919999999999998</v>
      </c>
      <c r="DM320" s="1355">
        <v>40</v>
      </c>
      <c r="DN320" s="1350">
        <f t="shared" si="294"/>
        <v>40.682588111520253</v>
      </c>
      <c r="DO320" s="117">
        <v>9.5</v>
      </c>
      <c r="DP320" s="1150">
        <f t="shared" si="295"/>
        <v>0.13636363636363635</v>
      </c>
      <c r="DQ320" s="133"/>
      <c r="DR320" s="134"/>
      <c r="DS320" s="770"/>
      <c r="DT320" s="137">
        <v>4722</v>
      </c>
      <c r="DU320" s="343">
        <v>7.87</v>
      </c>
      <c r="DV320" s="123">
        <v>8.26</v>
      </c>
      <c r="DW320" s="127">
        <v>4370</v>
      </c>
      <c r="DX320" s="117">
        <v>9.5</v>
      </c>
      <c r="DY320" s="135">
        <v>25</v>
      </c>
      <c r="DZ320" s="671">
        <v>29</v>
      </c>
      <c r="EA320" s="632">
        <v>0.2</v>
      </c>
      <c r="EB320" s="665">
        <v>0.46</v>
      </c>
      <c r="EC320" s="1483"/>
      <c r="ED320" s="141">
        <v>5.7</v>
      </c>
      <c r="EE320" s="667"/>
      <c r="EF320" s="139">
        <v>0.08</v>
      </c>
      <c r="EG320" s="665">
        <v>0.01</v>
      </c>
      <c r="EH320" s="194">
        <v>4</v>
      </c>
      <c r="EI320" s="1118"/>
      <c r="EJ320" s="1118"/>
      <c r="EK320" s="142">
        <v>2</v>
      </c>
      <c r="EL320" s="353">
        <f t="shared" si="298"/>
        <v>10.799337611783271</v>
      </c>
      <c r="EM320" s="354">
        <f t="shared" si="263"/>
        <v>0.73389355742296924</v>
      </c>
      <c r="EN320" s="354">
        <f t="shared" si="291"/>
        <v>0.85119047619047616</v>
      </c>
      <c r="EO320" s="355">
        <f t="shared" si="283"/>
        <v>0.97802197802197799</v>
      </c>
      <c r="EP320" s="339">
        <f t="shared" si="264"/>
        <v>0.78076923076923077</v>
      </c>
      <c r="EQ320" s="192"/>
    </row>
    <row r="321" spans="1:147" s="221" customFormat="1" ht="15" customHeight="1" x14ac:dyDescent="0.15">
      <c r="A321" s="105">
        <v>44145</v>
      </c>
      <c r="B321" s="335">
        <f>企业!B628</f>
        <v>3892</v>
      </c>
      <c r="C321" s="868">
        <v>7.9</v>
      </c>
      <c r="D321" s="652">
        <v>153</v>
      </c>
      <c r="E321" s="353"/>
      <c r="F321" s="928"/>
      <c r="G321" s="653"/>
      <c r="H321" s="192"/>
      <c r="I321" s="111"/>
      <c r="J321" s="144"/>
      <c r="K321" s="625"/>
      <c r="L321" s="328"/>
      <c r="M321" s="831"/>
      <c r="N321" s="826"/>
      <c r="O321" s="191"/>
      <c r="P321" s="392"/>
      <c r="Q321" s="191"/>
      <c r="R321" s="683">
        <v>2.72</v>
      </c>
      <c r="S321" s="339">
        <f t="shared" si="292"/>
        <v>0.4184615384615385</v>
      </c>
      <c r="T321" s="335">
        <v>3892</v>
      </c>
      <c r="U321" s="111">
        <v>8.24</v>
      </c>
      <c r="V321" s="112">
        <v>5510</v>
      </c>
      <c r="W321" s="115">
        <v>35</v>
      </c>
      <c r="X321" s="109">
        <v>140</v>
      </c>
      <c r="Y321" s="809">
        <v>10.5</v>
      </c>
      <c r="Z321" s="1244">
        <v>12.1</v>
      </c>
      <c r="AA321" s="116">
        <v>36.5</v>
      </c>
      <c r="AB321" s="117">
        <v>1</v>
      </c>
      <c r="AC321" s="109">
        <v>31</v>
      </c>
      <c r="AD321" s="118">
        <v>754</v>
      </c>
      <c r="AE321" s="191">
        <v>64</v>
      </c>
      <c r="AF321" s="801">
        <v>3.74</v>
      </c>
      <c r="AG321" s="344">
        <f t="shared" si="299"/>
        <v>0.57538461538461538</v>
      </c>
      <c r="AH321" s="344">
        <f t="shared" si="268"/>
        <v>0.25946666666666668</v>
      </c>
      <c r="AI321" s="741">
        <f t="shared" si="284"/>
        <v>7.2650666666666669E-2</v>
      </c>
      <c r="AJ321" s="1140"/>
      <c r="AK321" s="138"/>
      <c r="AL321" s="122"/>
      <c r="AM321" s="122"/>
      <c r="AN321" s="219"/>
      <c r="AO321" s="353">
        <f t="shared" si="280"/>
        <v>3.6772867420349433</v>
      </c>
      <c r="AP321" s="138">
        <v>7.95</v>
      </c>
      <c r="AQ321" s="121">
        <v>25.1</v>
      </c>
      <c r="AR321" s="353">
        <f t="shared" si="285"/>
        <v>0.9635149023638232</v>
      </c>
      <c r="AS321" s="776">
        <v>9.6999999999999993</v>
      </c>
      <c r="AT321" s="353">
        <f t="shared" si="286"/>
        <v>1.9270298047276464</v>
      </c>
      <c r="AU321" s="117">
        <v>23.1</v>
      </c>
      <c r="AV321" s="111">
        <v>7.66</v>
      </c>
      <c r="AW321" s="118">
        <v>1925</v>
      </c>
      <c r="AX321" s="118"/>
      <c r="AY321" s="340"/>
      <c r="AZ321" s="124">
        <v>0.14000000000000001</v>
      </c>
      <c r="BA321" s="608">
        <f t="shared" ref="BA321:BA384" si="306">1000*1000*AZ321/AW321</f>
        <v>72.727272727272734</v>
      </c>
      <c r="BB321" s="360">
        <f t="shared" si="287"/>
        <v>0.7226361767728674</v>
      </c>
      <c r="BC321" s="1516"/>
      <c r="BD321" s="1529">
        <v>1897</v>
      </c>
      <c r="BE321" s="1530">
        <f t="shared" si="281"/>
        <v>259.78956834532374</v>
      </c>
      <c r="BF321" s="1538">
        <f t="shared" si="273"/>
        <v>7.1175224204198289</v>
      </c>
      <c r="BG321" s="1528">
        <v>5.8</v>
      </c>
      <c r="BH321" s="1168">
        <f t="shared" si="288"/>
        <v>1.2043936279547791</v>
      </c>
      <c r="BI321" s="353">
        <f t="shared" si="289"/>
        <v>0.81320657759506676</v>
      </c>
      <c r="BJ321" s="123">
        <v>7.88</v>
      </c>
      <c r="BK321" s="118">
        <v>4870</v>
      </c>
      <c r="BL321" s="117">
        <v>24.2</v>
      </c>
      <c r="BM321" s="348">
        <f t="shared" si="300"/>
        <v>72.599999999999994</v>
      </c>
      <c r="BN321" s="117">
        <v>6.6</v>
      </c>
      <c r="BO321" s="117">
        <v>0.7</v>
      </c>
      <c r="BP321" s="117">
        <v>4.4000000000000004</v>
      </c>
      <c r="BQ321" s="1220">
        <v>0.2</v>
      </c>
      <c r="BR321" s="131"/>
      <c r="BS321" s="131"/>
      <c r="BT321" s="131">
        <v>11</v>
      </c>
      <c r="BU321" s="132">
        <v>16</v>
      </c>
      <c r="BV321" s="364">
        <f t="shared" si="269"/>
        <v>9.3080678314491259</v>
      </c>
      <c r="BW321" s="343">
        <f t="shared" si="290"/>
        <v>1.5040715488447844E-2</v>
      </c>
      <c r="BX321" s="340">
        <f t="shared" si="279"/>
        <v>1.5040715488447844E-2</v>
      </c>
      <c r="BY321" s="758">
        <f t="shared" si="267"/>
        <v>0.8191780821917809</v>
      </c>
      <c r="BZ321" s="1145">
        <f t="shared" ref="BZ321:BZ384" si="307">1-BL321/W321</f>
        <v>0.30857142857142861</v>
      </c>
      <c r="CA321" s="133">
        <v>5040</v>
      </c>
      <c r="CB321" s="191"/>
      <c r="CC321" s="193"/>
      <c r="CD321" s="353">
        <f t="shared" si="302"/>
        <v>0.68319630010277488</v>
      </c>
      <c r="CE321" s="108"/>
      <c r="CF321" s="364"/>
      <c r="CG321" s="134">
        <v>0</v>
      </c>
      <c r="CH321" s="346">
        <f t="shared" si="270"/>
        <v>0</v>
      </c>
      <c r="CI321" s="117">
        <v>0</v>
      </c>
      <c r="CJ321" s="348">
        <f t="shared" si="303"/>
        <v>0</v>
      </c>
      <c r="CK321" s="123">
        <v>7.83</v>
      </c>
      <c r="CL321" s="117">
        <v>23.9</v>
      </c>
      <c r="CM321" s="109">
        <v>7</v>
      </c>
      <c r="CN321" s="109">
        <v>3</v>
      </c>
      <c r="CO321" s="109">
        <v>8</v>
      </c>
      <c r="CP321" s="131">
        <f t="shared" si="275"/>
        <v>19.070800000000006</v>
      </c>
      <c r="CQ321" s="1145">
        <f t="shared" si="301"/>
        <v>1.2396694214876103E-2</v>
      </c>
      <c r="CR321" s="1372">
        <f t="shared" si="271"/>
        <v>3892</v>
      </c>
      <c r="CS321" s="353">
        <f t="shared" si="304"/>
        <v>5.2045220966084278</v>
      </c>
      <c r="CT321" s="135">
        <v>40</v>
      </c>
      <c r="CU321" s="1353">
        <v>159.66999999999999</v>
      </c>
      <c r="CV321" s="340">
        <f t="shared" si="296"/>
        <v>0.5</v>
      </c>
      <c r="CW321" s="135">
        <v>250</v>
      </c>
      <c r="CX321" s="348">
        <f t="shared" si="297"/>
        <v>6.25</v>
      </c>
      <c r="CY321" s="334">
        <f t="shared" si="293"/>
        <v>207.27564234326823</v>
      </c>
      <c r="CZ321" s="123">
        <v>7.9</v>
      </c>
      <c r="DA321" s="117">
        <v>12.4</v>
      </c>
      <c r="DB321" s="340">
        <f t="shared" ref="DB321:DB384" si="308">(CL321-DA321)/CL321</f>
        <v>0.48117154811715479</v>
      </c>
      <c r="DC321" s="109">
        <v>2</v>
      </c>
      <c r="DD321" s="610">
        <f t="shared" ref="DD321:DD384" si="309">CY321/(CL321-DA321)/3.18</f>
        <v>5.6679147482435939</v>
      </c>
      <c r="DE321" s="353">
        <f t="shared" si="305"/>
        <v>7.7081192189105856</v>
      </c>
      <c r="DF321" s="842">
        <v>8.2899999999999991</v>
      </c>
      <c r="DG321" s="117">
        <v>9</v>
      </c>
      <c r="DH321" s="838">
        <f t="shared" si="265"/>
        <v>27</v>
      </c>
      <c r="DI321" s="338">
        <f t="shared" si="266"/>
        <v>0.27419354838709675</v>
      </c>
      <c r="DJ321" s="1158">
        <f t="shared" ref="DJ321:DJ384" si="310">1-DG321/CL321</f>
        <v>0.62343096234309625</v>
      </c>
      <c r="DK321" s="1342">
        <f t="shared" ref="DK321:DK384" si="311">CY321/(CL321-DG321)/3</f>
        <v>4.6370389785966051</v>
      </c>
      <c r="DL321" s="1292">
        <f t="shared" si="272"/>
        <v>0.49919999999999998</v>
      </c>
      <c r="DM321" s="1355">
        <v>40</v>
      </c>
      <c r="DN321" s="1350">
        <f t="shared" si="294"/>
        <v>39.384172661870501</v>
      </c>
      <c r="DO321" s="117">
        <v>9.1999999999999993</v>
      </c>
      <c r="DP321" s="1150">
        <f t="shared" si="295"/>
        <v>-2.2222222222222143E-2</v>
      </c>
      <c r="DQ321" s="133"/>
      <c r="DR321" s="134"/>
      <c r="DS321" s="770"/>
      <c r="DT321" s="137">
        <v>1772</v>
      </c>
      <c r="DU321" s="343">
        <v>7.91</v>
      </c>
      <c r="DV321" s="123">
        <v>8.4</v>
      </c>
      <c r="DW321" s="127">
        <v>4300</v>
      </c>
      <c r="DX321" s="117">
        <v>9.1999999999999993</v>
      </c>
      <c r="DY321" s="135">
        <v>22.2</v>
      </c>
      <c r="DZ321" s="671">
        <v>29</v>
      </c>
      <c r="EA321" s="632">
        <v>0.2</v>
      </c>
      <c r="EB321" s="665">
        <v>0.49</v>
      </c>
      <c r="EC321" s="1483">
        <v>3.1</v>
      </c>
      <c r="ED321" s="141">
        <v>6</v>
      </c>
      <c r="EE321" s="667"/>
      <c r="EF321" s="139">
        <v>0.09</v>
      </c>
      <c r="EG321" s="665">
        <v>0.01</v>
      </c>
      <c r="EH321" s="194">
        <v>5</v>
      </c>
      <c r="EI321" s="1118">
        <v>469</v>
      </c>
      <c r="EJ321" s="1118">
        <v>190</v>
      </c>
      <c r="EK321" s="142">
        <v>2</v>
      </c>
      <c r="EL321" s="353">
        <f t="shared" si="298"/>
        <v>10.550090853031859</v>
      </c>
      <c r="EM321" s="354">
        <f t="shared" ref="EM321:EM384" si="312">1-DX321/W321</f>
        <v>0.7371428571428571</v>
      </c>
      <c r="EN321" s="354">
        <f t="shared" si="291"/>
        <v>0.84142857142857141</v>
      </c>
      <c r="EO321" s="355">
        <f t="shared" si="283"/>
        <v>0.98095238095238091</v>
      </c>
      <c r="EP321" s="339">
        <f t="shared" ref="EP321:EP384" si="313">1-ED321/AA321</f>
        <v>0.83561643835616439</v>
      </c>
    </row>
    <row r="322" spans="1:147" s="221" customFormat="1" ht="15" customHeight="1" x14ac:dyDescent="0.15">
      <c r="A322" s="105">
        <v>44146</v>
      </c>
      <c r="B322" s="335">
        <f>企业!B629</f>
        <v>4871</v>
      </c>
      <c r="C322" s="868">
        <v>7.98</v>
      </c>
      <c r="D322" s="652">
        <v>155</v>
      </c>
      <c r="E322" s="353"/>
      <c r="F322" s="928"/>
      <c r="G322" s="653"/>
      <c r="H322" s="192"/>
      <c r="I322" s="111"/>
      <c r="J322" s="144"/>
      <c r="K322" s="625"/>
      <c r="L322" s="328"/>
      <c r="M322" s="831"/>
      <c r="N322" s="826"/>
      <c r="O322" s="191"/>
      <c r="P322" s="392"/>
      <c r="Q322" s="191"/>
      <c r="R322" s="683">
        <v>2.72</v>
      </c>
      <c r="S322" s="339">
        <f t="shared" si="292"/>
        <v>0.4184615384615385</v>
      </c>
      <c r="T322" s="335">
        <v>4871</v>
      </c>
      <c r="U322" s="111">
        <v>8.07</v>
      </c>
      <c r="V322" s="112">
        <v>5520</v>
      </c>
      <c r="W322" s="115">
        <v>32.9</v>
      </c>
      <c r="X322" s="109">
        <v>191</v>
      </c>
      <c r="Y322" s="809">
        <v>8.1999999999999993</v>
      </c>
      <c r="Z322" s="1244"/>
      <c r="AA322" s="116">
        <v>33.700000000000003</v>
      </c>
      <c r="AB322" s="117">
        <v>0.7</v>
      </c>
      <c r="AC322" s="109">
        <v>35</v>
      </c>
      <c r="AD322" s="118"/>
      <c r="AE322" s="191">
        <v>64</v>
      </c>
      <c r="AF322" s="801">
        <v>4.28</v>
      </c>
      <c r="AG322" s="344">
        <f t="shared" si="299"/>
        <v>0.65846153846153854</v>
      </c>
      <c r="AH322" s="344">
        <f t="shared" si="268"/>
        <v>0.32473333333333332</v>
      </c>
      <c r="AI322" s="741">
        <f t="shared" si="284"/>
        <v>0.12404813333333334</v>
      </c>
      <c r="AJ322" s="1140"/>
      <c r="AK322" s="138"/>
      <c r="AL322" s="122"/>
      <c r="AM322" s="122"/>
      <c r="AN322" s="219"/>
      <c r="AO322" s="353">
        <f t="shared" si="280"/>
        <v>2.9382057072469721</v>
      </c>
      <c r="AP322" s="138">
        <v>7.99</v>
      </c>
      <c r="AQ322" s="121">
        <v>25.4</v>
      </c>
      <c r="AR322" s="353">
        <f t="shared" si="285"/>
        <v>0.76986245124204478</v>
      </c>
      <c r="AS322" s="776"/>
      <c r="AT322" s="353">
        <f t="shared" si="286"/>
        <v>1.5397249024840896</v>
      </c>
      <c r="AU322" s="117">
        <v>23.3</v>
      </c>
      <c r="AV322" s="111">
        <v>7.57</v>
      </c>
      <c r="AW322" s="118"/>
      <c r="AX322" s="118"/>
      <c r="AY322" s="340"/>
      <c r="AZ322" s="124">
        <v>0.14000000000000001</v>
      </c>
      <c r="BA322" s="608"/>
      <c r="BB322" s="360">
        <f t="shared" si="287"/>
        <v>0.57739683843153355</v>
      </c>
      <c r="BC322" s="1516"/>
      <c r="BD322" s="1529">
        <v>1804</v>
      </c>
      <c r="BE322" s="1530">
        <f t="shared" si="281"/>
        <v>197.39930199137754</v>
      </c>
      <c r="BF322" s="1538">
        <f t="shared" si="273"/>
        <v>5.8575460531566028</v>
      </c>
      <c r="BG322" s="1528"/>
      <c r="BH322" s="1168">
        <f t="shared" si="288"/>
        <v>0.962328064052556</v>
      </c>
      <c r="BI322" s="353">
        <f t="shared" si="289"/>
        <v>0.64976390884828572</v>
      </c>
      <c r="BJ322" s="123">
        <v>7.86</v>
      </c>
      <c r="BK322" s="118">
        <v>4890</v>
      </c>
      <c r="BL322" s="117">
        <v>25.1</v>
      </c>
      <c r="BM322" s="348">
        <f t="shared" si="300"/>
        <v>75.300000000000011</v>
      </c>
      <c r="BN322" s="117">
        <v>4.7</v>
      </c>
      <c r="BO322" s="117"/>
      <c r="BP322" s="117"/>
      <c r="BQ322" s="1220"/>
      <c r="BR322" s="131"/>
      <c r="BS322" s="131"/>
      <c r="BT322" s="131">
        <v>12</v>
      </c>
      <c r="BU322" s="132"/>
      <c r="BV322" s="364">
        <f t="shared" si="269"/>
        <v>7.4372818723054817</v>
      </c>
      <c r="BW322" s="343">
        <f t="shared" si="290"/>
        <v>2.5681425456151489E-2</v>
      </c>
      <c r="BX322" s="340">
        <f t="shared" si="279"/>
        <v>2.5681425456151489E-2</v>
      </c>
      <c r="BY322" s="758">
        <f t="shared" si="267"/>
        <v>0.86053412462908008</v>
      </c>
      <c r="BZ322" s="1145">
        <f t="shared" si="307"/>
        <v>0.23708206686930089</v>
      </c>
      <c r="CA322" s="133">
        <v>5040</v>
      </c>
      <c r="CB322" s="191"/>
      <c r="CC322" s="193"/>
      <c r="CD322" s="353">
        <f t="shared" si="302"/>
        <v>0.54588380209402587</v>
      </c>
      <c r="CE322" s="108"/>
      <c r="CF322" s="364"/>
      <c r="CG322" s="134">
        <v>0</v>
      </c>
      <c r="CH322" s="346">
        <f t="shared" si="270"/>
        <v>0</v>
      </c>
      <c r="CI322" s="117">
        <v>0</v>
      </c>
      <c r="CJ322" s="348">
        <f t="shared" si="303"/>
        <v>0</v>
      </c>
      <c r="CK322" s="123">
        <v>7.74</v>
      </c>
      <c r="CL322" s="117">
        <v>18</v>
      </c>
      <c r="CM322" s="109">
        <v>9</v>
      </c>
      <c r="CN322" s="109"/>
      <c r="CO322" s="109"/>
      <c r="CP322" s="131">
        <f t="shared" si="275"/>
        <v>118.36530000000002</v>
      </c>
      <c r="CQ322" s="1145">
        <f t="shared" si="301"/>
        <v>0.28286852589641442</v>
      </c>
      <c r="CR322" s="1372">
        <f t="shared" si="271"/>
        <v>4871</v>
      </c>
      <c r="CS322" s="353">
        <f t="shared" si="304"/>
        <v>4.1584890166290291</v>
      </c>
      <c r="CT322" s="135">
        <v>40</v>
      </c>
      <c r="CU322" s="1353">
        <v>146.38</v>
      </c>
      <c r="CV322" s="340">
        <f t="shared" si="296"/>
        <v>0.5</v>
      </c>
      <c r="CW322" s="135">
        <v>250</v>
      </c>
      <c r="CX322" s="348">
        <f t="shared" si="297"/>
        <v>6.25</v>
      </c>
      <c r="CY322" s="334">
        <f t="shared" si="293"/>
        <v>168.23551632108396</v>
      </c>
      <c r="CZ322" s="123">
        <v>8.18</v>
      </c>
      <c r="DA322" s="117">
        <v>6.9</v>
      </c>
      <c r="DB322" s="340">
        <f t="shared" si="308"/>
        <v>0.6166666666666667</v>
      </c>
      <c r="DC322" s="109"/>
      <c r="DD322" s="610">
        <f t="shared" si="309"/>
        <v>4.766148686075244</v>
      </c>
      <c r="DE322" s="353">
        <f t="shared" si="305"/>
        <v>6.1588996099363582</v>
      </c>
      <c r="DF322" s="842">
        <v>8.42</v>
      </c>
      <c r="DG322" s="117">
        <v>6.9</v>
      </c>
      <c r="DH322" s="838">
        <f t="shared" ref="DH322:DH385" si="314">DG322*3</f>
        <v>20.700000000000003</v>
      </c>
      <c r="DI322" s="338">
        <f t="shared" ref="DI322:DI385" si="315">1-DG322/DA322</f>
        <v>0</v>
      </c>
      <c r="DJ322" s="1158">
        <f t="shared" si="310"/>
        <v>0.6166666666666667</v>
      </c>
      <c r="DK322" s="1342">
        <f t="shared" si="311"/>
        <v>5.0521176072397589</v>
      </c>
      <c r="DL322" s="1292">
        <f t="shared" si="272"/>
        <v>0.49919999999999998</v>
      </c>
      <c r="DM322" s="1355">
        <v>40</v>
      </c>
      <c r="DN322" s="1350">
        <f t="shared" si="294"/>
        <v>28.849271196879489</v>
      </c>
      <c r="DO322" s="117">
        <v>6.9</v>
      </c>
      <c r="DP322" s="1150">
        <f t="shared" si="295"/>
        <v>0</v>
      </c>
      <c r="DQ322" s="133"/>
      <c r="DR322" s="134"/>
      <c r="DS322" s="770"/>
      <c r="DT322" s="137">
        <v>5009</v>
      </c>
      <c r="DU322" s="343">
        <v>7.89</v>
      </c>
      <c r="DV322" s="123">
        <v>8.2200000000000006</v>
      </c>
      <c r="DW322" s="127">
        <v>3740</v>
      </c>
      <c r="DX322" s="117">
        <v>6.9</v>
      </c>
      <c r="DY322" s="135">
        <v>21.2</v>
      </c>
      <c r="DZ322" s="671">
        <v>20</v>
      </c>
      <c r="EA322" s="632">
        <v>0.3</v>
      </c>
      <c r="EB322" s="665">
        <v>0.53</v>
      </c>
      <c r="EC322" s="1483"/>
      <c r="ED322" s="141">
        <v>5.7</v>
      </c>
      <c r="EE322" s="667"/>
      <c r="EF322" s="139">
        <v>0.1</v>
      </c>
      <c r="EG322" s="665">
        <v>0.01</v>
      </c>
      <c r="EH322" s="194">
        <v>4</v>
      </c>
      <c r="EI322" s="1118"/>
      <c r="EJ322" s="1118"/>
      <c r="EK322" s="142">
        <v>2</v>
      </c>
      <c r="EL322" s="353">
        <f t="shared" si="298"/>
        <v>8.4338568671730645</v>
      </c>
      <c r="EM322" s="354">
        <f t="shared" si="312"/>
        <v>0.79027355623100304</v>
      </c>
      <c r="EN322" s="354">
        <f t="shared" si="291"/>
        <v>0.88900523560209421</v>
      </c>
      <c r="EO322" s="355">
        <f t="shared" si="283"/>
        <v>0.96341463414634143</v>
      </c>
      <c r="EP322" s="339">
        <f t="shared" si="313"/>
        <v>0.83086053412462912</v>
      </c>
      <c r="EQ322" s="192"/>
    </row>
    <row r="323" spans="1:147" s="221" customFormat="1" ht="15" customHeight="1" x14ac:dyDescent="0.15">
      <c r="A323" s="105">
        <v>44147</v>
      </c>
      <c r="B323" s="335">
        <f>企业!B630</f>
        <v>4133</v>
      </c>
      <c r="C323" s="868">
        <v>7.86</v>
      </c>
      <c r="D323" s="652">
        <v>178</v>
      </c>
      <c r="E323" s="353"/>
      <c r="F323" s="928"/>
      <c r="G323" s="653"/>
      <c r="H323" s="192"/>
      <c r="I323" s="111"/>
      <c r="J323" s="144"/>
      <c r="K323" s="625"/>
      <c r="L323" s="328"/>
      <c r="M323" s="831"/>
      <c r="N323" s="826"/>
      <c r="O323" s="191"/>
      <c r="P323" s="392"/>
      <c r="Q323" s="191"/>
      <c r="R323" s="683">
        <v>2.72</v>
      </c>
      <c r="S323" s="339">
        <f t="shared" si="292"/>
        <v>0.4184615384615385</v>
      </c>
      <c r="T323" s="335">
        <v>4133</v>
      </c>
      <c r="U323" s="111">
        <v>7.99</v>
      </c>
      <c r="V323" s="112">
        <v>5510</v>
      </c>
      <c r="W323" s="115">
        <v>43.7</v>
      </c>
      <c r="X323" s="109">
        <v>172</v>
      </c>
      <c r="Y323" s="809">
        <v>9.4</v>
      </c>
      <c r="Z323" s="1244"/>
      <c r="AA323" s="116">
        <v>27.6</v>
      </c>
      <c r="AB323" s="117">
        <v>0.8</v>
      </c>
      <c r="AC323" s="109">
        <v>34</v>
      </c>
      <c r="AD323" s="118"/>
      <c r="AE323" s="191">
        <v>64</v>
      </c>
      <c r="AF323" s="801">
        <v>4.54</v>
      </c>
      <c r="AG323" s="344">
        <f t="shared" si="299"/>
        <v>0.69846153846153847</v>
      </c>
      <c r="AH323" s="344">
        <f t="shared" si="268"/>
        <v>0.27553333333333335</v>
      </c>
      <c r="AI323" s="741">
        <f t="shared" si="284"/>
        <v>9.4783466666666663E-2</v>
      </c>
      <c r="AJ323" s="1140"/>
      <c r="AK323" s="138"/>
      <c r="AL323" s="122"/>
      <c r="AM323" s="122"/>
      <c r="AN323" s="219"/>
      <c r="AO323" s="353">
        <f t="shared" si="280"/>
        <v>3.4628599080571014</v>
      </c>
      <c r="AP323" s="138">
        <v>7.9</v>
      </c>
      <c r="AQ323" s="121">
        <v>30</v>
      </c>
      <c r="AR323" s="353">
        <f t="shared" si="285"/>
        <v>0.90733123639003144</v>
      </c>
      <c r="AS323" s="776"/>
      <c r="AT323" s="353">
        <f t="shared" si="286"/>
        <v>1.8146624727800629</v>
      </c>
      <c r="AU323" s="117">
        <v>22.5</v>
      </c>
      <c r="AV323" s="111">
        <v>7.6</v>
      </c>
      <c r="AW323" s="118"/>
      <c r="AX323" s="118"/>
      <c r="AY323" s="340"/>
      <c r="AZ323" s="124">
        <v>0.15</v>
      </c>
      <c r="BA323" s="608"/>
      <c r="BB323" s="360">
        <f t="shared" si="287"/>
        <v>0.68049842729252363</v>
      </c>
      <c r="BC323" s="1516"/>
      <c r="BD323" s="1529">
        <v>2285</v>
      </c>
      <c r="BE323" s="1530">
        <f t="shared" si="281"/>
        <v>294.67819985482703</v>
      </c>
      <c r="BF323" s="1538">
        <f t="shared" si="273"/>
        <v>10.676746371551703</v>
      </c>
      <c r="BG323" s="1528"/>
      <c r="BH323" s="1168">
        <f t="shared" si="288"/>
        <v>1.1341640454875392</v>
      </c>
      <c r="BI323" s="353">
        <f t="shared" si="289"/>
        <v>0.76578756351318655</v>
      </c>
      <c r="BJ323" s="123">
        <v>7.66</v>
      </c>
      <c r="BK323" s="118">
        <v>4720</v>
      </c>
      <c r="BL323" s="117">
        <v>27.3</v>
      </c>
      <c r="BM323" s="348">
        <f t="shared" si="300"/>
        <v>81.900000000000006</v>
      </c>
      <c r="BN323" s="117">
        <v>9.6999999999999993</v>
      </c>
      <c r="BO323" s="117"/>
      <c r="BP323" s="117"/>
      <c r="BQ323" s="1220"/>
      <c r="BR323" s="131"/>
      <c r="BS323" s="131"/>
      <c r="BT323" s="131">
        <v>15</v>
      </c>
      <c r="BU323" s="132"/>
      <c r="BV323" s="364">
        <f t="shared" si="269"/>
        <v>8.7653036535204443</v>
      </c>
      <c r="BW323" s="343">
        <f t="shared" si="290"/>
        <v>1.9622822756507577E-2</v>
      </c>
      <c r="BX323" s="340">
        <f t="shared" si="279"/>
        <v>1.9622822756507577E-2</v>
      </c>
      <c r="BY323" s="758">
        <f t="shared" ref="BY323:BY386" si="316">1-BN323/AA323</f>
        <v>0.64855072463768115</v>
      </c>
      <c r="BZ323" s="1145">
        <f t="shared" si="307"/>
        <v>0.37528604118993136</v>
      </c>
      <c r="CA323" s="133">
        <v>5040</v>
      </c>
      <c r="CB323" s="191"/>
      <c r="CC323" s="193"/>
      <c r="CD323" s="353">
        <f t="shared" si="302"/>
        <v>0.64335833534962494</v>
      </c>
      <c r="CE323" s="108"/>
      <c r="CF323" s="364"/>
      <c r="CG323" s="134">
        <v>0</v>
      </c>
      <c r="CH323" s="346">
        <f t="shared" si="270"/>
        <v>0</v>
      </c>
      <c r="CI323" s="117">
        <v>0</v>
      </c>
      <c r="CJ323" s="348">
        <f t="shared" si="303"/>
        <v>0</v>
      </c>
      <c r="CK323" s="123">
        <v>7.68</v>
      </c>
      <c r="CL323" s="117">
        <v>25.6</v>
      </c>
      <c r="CM323" s="109">
        <v>10</v>
      </c>
      <c r="CN323" s="109"/>
      <c r="CO323" s="109"/>
      <c r="CP323" s="131">
        <f t="shared" si="275"/>
        <v>41.743299999999991</v>
      </c>
      <c r="CQ323" s="1145">
        <f t="shared" si="301"/>
        <v>6.2271062271062272E-2</v>
      </c>
      <c r="CR323" s="1372">
        <f t="shared" si="271"/>
        <v>4133</v>
      </c>
      <c r="CS323" s="353">
        <f t="shared" si="304"/>
        <v>4.9010404064843938</v>
      </c>
      <c r="CT323" s="135">
        <v>40</v>
      </c>
      <c r="CU323" s="1353">
        <v>145.41</v>
      </c>
      <c r="CV323" s="340">
        <f t="shared" si="296"/>
        <v>0.5</v>
      </c>
      <c r="CW323" s="135">
        <v>250</v>
      </c>
      <c r="CX323" s="348">
        <f t="shared" si="297"/>
        <v>6.25</v>
      </c>
      <c r="CY323" s="334">
        <f t="shared" si="293"/>
        <v>198.50142753447858</v>
      </c>
      <c r="CZ323" s="123">
        <v>7.75</v>
      </c>
      <c r="DA323" s="117">
        <v>20.5</v>
      </c>
      <c r="DB323" s="340">
        <f t="shared" si="308"/>
        <v>0.19921875000000006</v>
      </c>
      <c r="DC323" s="109"/>
      <c r="DD323" s="610">
        <f t="shared" si="309"/>
        <v>12.239575011374924</v>
      </c>
      <c r="DE323" s="353">
        <f t="shared" si="305"/>
        <v>7.2586498911202515</v>
      </c>
      <c r="DF323" s="842">
        <v>8.14</v>
      </c>
      <c r="DG323" s="117">
        <v>16.399999999999999</v>
      </c>
      <c r="DH323" s="838">
        <f t="shared" si="314"/>
        <v>49.199999999999996</v>
      </c>
      <c r="DI323" s="338">
        <f t="shared" si="315"/>
        <v>0.20000000000000007</v>
      </c>
      <c r="DJ323" s="1158">
        <f t="shared" si="310"/>
        <v>0.35937500000000011</v>
      </c>
      <c r="DK323" s="1342">
        <f t="shared" si="311"/>
        <v>7.1920807077709616</v>
      </c>
      <c r="DL323" s="1292">
        <f t="shared" si="272"/>
        <v>0.49919999999999998</v>
      </c>
      <c r="DM323" s="1355">
        <v>40</v>
      </c>
      <c r="DN323" s="1350">
        <f t="shared" si="294"/>
        <v>33.775368981369461</v>
      </c>
      <c r="DO323" s="117">
        <v>14</v>
      </c>
      <c r="DP323" s="1150">
        <f t="shared" si="295"/>
        <v>0.14634146341463408</v>
      </c>
      <c r="DQ323" s="133"/>
      <c r="DR323" s="134"/>
      <c r="DS323" s="770"/>
      <c r="DT323" s="137">
        <v>5693</v>
      </c>
      <c r="DU323" s="343">
        <v>7.85</v>
      </c>
      <c r="DV323" s="123">
        <v>8.19</v>
      </c>
      <c r="DW323" s="127">
        <v>4580</v>
      </c>
      <c r="DX323" s="117">
        <v>14</v>
      </c>
      <c r="DY323" s="135">
        <v>28.7</v>
      </c>
      <c r="DZ323" s="671">
        <v>28</v>
      </c>
      <c r="EA323" s="632">
        <v>0.1</v>
      </c>
      <c r="EB323" s="665">
        <v>0.53</v>
      </c>
      <c r="EC323" s="1483"/>
      <c r="ED323" s="141">
        <v>6.1</v>
      </c>
      <c r="EE323" s="667"/>
      <c r="EF323" s="139">
        <v>0.15</v>
      </c>
      <c r="EG323" s="665">
        <v>0.01</v>
      </c>
      <c r="EH323" s="194">
        <v>8</v>
      </c>
      <c r="EI323" s="1118"/>
      <c r="EJ323" s="1118"/>
      <c r="EK323" s="142">
        <v>2</v>
      </c>
      <c r="EL323" s="353">
        <f t="shared" si="298"/>
        <v>9.9361157512702629</v>
      </c>
      <c r="EM323" s="354">
        <f t="shared" si="312"/>
        <v>0.6796338672768879</v>
      </c>
      <c r="EN323" s="354">
        <f t="shared" si="291"/>
        <v>0.83313953488372094</v>
      </c>
      <c r="EO323" s="355">
        <f t="shared" si="283"/>
        <v>0.98936170212765961</v>
      </c>
      <c r="EP323" s="339">
        <f t="shared" si="313"/>
        <v>0.77898550724637683</v>
      </c>
      <c r="EQ323" s="192"/>
    </row>
    <row r="324" spans="1:147" s="221" customFormat="1" ht="15" customHeight="1" x14ac:dyDescent="0.15">
      <c r="A324" s="105">
        <v>44148</v>
      </c>
      <c r="B324" s="335">
        <f>企业!B631</f>
        <v>4152</v>
      </c>
      <c r="C324" s="868">
        <v>7.69</v>
      </c>
      <c r="D324" s="652">
        <v>202</v>
      </c>
      <c r="E324" s="353"/>
      <c r="F324" s="928"/>
      <c r="G324" s="653"/>
      <c r="H324" s="192"/>
      <c r="I324" s="111"/>
      <c r="J324" s="144"/>
      <c r="K324" s="625"/>
      <c r="L324" s="328"/>
      <c r="M324" s="831"/>
      <c r="N324" s="826"/>
      <c r="O324" s="191"/>
      <c r="P324" s="392"/>
      <c r="Q324" s="191"/>
      <c r="R324" s="683">
        <v>2.7</v>
      </c>
      <c r="S324" s="339">
        <f t="shared" si="292"/>
        <v>0.41538461538461541</v>
      </c>
      <c r="T324" s="335">
        <v>4152</v>
      </c>
      <c r="U324" s="111">
        <v>8.18</v>
      </c>
      <c r="V324" s="112">
        <v>5670</v>
      </c>
      <c r="W324" s="115">
        <v>39.6</v>
      </c>
      <c r="X324" s="109">
        <v>160</v>
      </c>
      <c r="Y324" s="809">
        <v>12</v>
      </c>
      <c r="Z324" s="1244"/>
      <c r="AA324" s="116">
        <v>27.4</v>
      </c>
      <c r="AB324" s="117">
        <v>0.8</v>
      </c>
      <c r="AC324" s="109">
        <v>35</v>
      </c>
      <c r="AD324" s="118"/>
      <c r="AE324" s="191">
        <v>64</v>
      </c>
      <c r="AF324" s="801">
        <v>4.4000000000000004</v>
      </c>
      <c r="AG324" s="344">
        <f t="shared" si="299"/>
        <v>0.67692307692307696</v>
      </c>
      <c r="AH324" s="344">
        <f t="shared" ref="AH324:AH387" si="317">T324/15000</f>
        <v>0.27679999999999999</v>
      </c>
      <c r="AI324" s="741">
        <f t="shared" si="284"/>
        <v>8.8576000000000002E-2</v>
      </c>
      <c r="AJ324" s="1140"/>
      <c r="AK324" s="138"/>
      <c r="AL324" s="122"/>
      <c r="AM324" s="122"/>
      <c r="AN324" s="219"/>
      <c r="AO324" s="353">
        <f t="shared" si="280"/>
        <v>3.4470134874759153</v>
      </c>
      <c r="AP324" s="138">
        <v>8.19</v>
      </c>
      <c r="AQ324" s="121">
        <v>26</v>
      </c>
      <c r="AR324" s="353">
        <f t="shared" si="285"/>
        <v>0.90317919075144504</v>
      </c>
      <c r="AS324" s="776"/>
      <c r="AT324" s="353">
        <f t="shared" si="286"/>
        <v>1.8063583815028901</v>
      </c>
      <c r="AU324" s="117">
        <v>22.5</v>
      </c>
      <c r="AV324" s="111">
        <v>7.68</v>
      </c>
      <c r="AW324" s="118"/>
      <c r="AX324" s="118"/>
      <c r="AY324" s="340"/>
      <c r="AZ324" s="124">
        <v>0.14000000000000001</v>
      </c>
      <c r="BA324" s="608"/>
      <c r="BB324" s="360">
        <f t="shared" si="287"/>
        <v>0.67738439306358378</v>
      </c>
      <c r="BC324" s="1516"/>
      <c r="BD324" s="1529">
        <v>2285</v>
      </c>
      <c r="BE324" s="1530">
        <f t="shared" si="281"/>
        <v>293.32972061657034</v>
      </c>
      <c r="BF324" s="1538">
        <f t="shared" si="273"/>
        <v>10.70546425607921</v>
      </c>
      <c r="BG324" s="1528"/>
      <c r="BH324" s="1168">
        <f t="shared" si="288"/>
        <v>1.1289739884393064</v>
      </c>
      <c r="BI324" s="353">
        <f t="shared" si="289"/>
        <v>0.76228323699421963</v>
      </c>
      <c r="BJ324" s="123">
        <v>7.98</v>
      </c>
      <c r="BK324" s="118">
        <v>5040</v>
      </c>
      <c r="BL324" s="117">
        <v>25.1</v>
      </c>
      <c r="BM324" s="348">
        <f t="shared" si="300"/>
        <v>75.300000000000011</v>
      </c>
      <c r="BN324" s="117">
        <v>10.199999999999999</v>
      </c>
      <c r="BO324" s="117">
        <v>0.8</v>
      </c>
      <c r="BP324" s="117"/>
      <c r="BQ324" s="1220">
        <v>0.16</v>
      </c>
      <c r="BR324" s="131"/>
      <c r="BS324" s="131"/>
      <c r="BT324" s="131">
        <v>11</v>
      </c>
      <c r="BU324" s="132"/>
      <c r="BV324" s="364">
        <f t="shared" si="269"/>
        <v>8.7251926782273603</v>
      </c>
      <c r="BW324" s="343">
        <f t="shared" si="290"/>
        <v>1.8337703922488752E-2</v>
      </c>
      <c r="BX324" s="340">
        <f t="shared" si="279"/>
        <v>1.8337703922488752E-2</v>
      </c>
      <c r="BY324" s="758">
        <f t="shared" si="316"/>
        <v>0.62773722627737227</v>
      </c>
      <c r="BZ324" s="1145">
        <f t="shared" si="307"/>
        <v>0.36616161616161613</v>
      </c>
      <c r="CA324" s="133">
        <v>5040</v>
      </c>
      <c r="CB324" s="191"/>
      <c r="CC324" s="193"/>
      <c r="CD324" s="353">
        <f t="shared" si="302"/>
        <v>0.64041425818882469</v>
      </c>
      <c r="CE324" s="108"/>
      <c r="CF324" s="364"/>
      <c r="CG324" s="134">
        <v>0</v>
      </c>
      <c r="CH324" s="346">
        <f t="shared" si="270"/>
        <v>0</v>
      </c>
      <c r="CI324" s="117">
        <v>0</v>
      </c>
      <c r="CJ324" s="348">
        <f t="shared" si="303"/>
        <v>0</v>
      </c>
      <c r="CK324" s="123">
        <v>8</v>
      </c>
      <c r="CL324" s="117">
        <v>24.8</v>
      </c>
      <c r="CM324" s="109">
        <v>9</v>
      </c>
      <c r="CN324" s="109">
        <v>1</v>
      </c>
      <c r="CO324" s="109">
        <v>16</v>
      </c>
      <c r="CP324" s="131">
        <f t="shared" si="275"/>
        <v>12.040800000000008</v>
      </c>
      <c r="CQ324" s="1145">
        <f t="shared" si="301"/>
        <v>1.195219123505975E-2</v>
      </c>
      <c r="CR324" s="1372">
        <f t="shared" si="271"/>
        <v>4152</v>
      </c>
      <c r="CS324" s="353">
        <f t="shared" si="304"/>
        <v>4.8786127167630058</v>
      </c>
      <c r="CT324" s="135">
        <v>40</v>
      </c>
      <c r="CU324" s="1353">
        <v>146.44</v>
      </c>
      <c r="CV324" s="340">
        <f t="shared" si="296"/>
        <v>0.5</v>
      </c>
      <c r="CW324" s="135">
        <v>250</v>
      </c>
      <c r="CX324" s="348">
        <f t="shared" si="297"/>
        <v>6.25</v>
      </c>
      <c r="CY324" s="334">
        <f t="shared" si="293"/>
        <v>197.35491329479768</v>
      </c>
      <c r="CZ324" s="123">
        <v>7.95</v>
      </c>
      <c r="DA324" s="117">
        <v>15.4</v>
      </c>
      <c r="DB324" s="340">
        <f t="shared" si="308"/>
        <v>0.37903225806451613</v>
      </c>
      <c r="DC324" s="109"/>
      <c r="DD324" s="610">
        <f t="shared" si="309"/>
        <v>6.6022652647797964</v>
      </c>
      <c r="DE324" s="353">
        <f t="shared" si="305"/>
        <v>7.2254335260115603</v>
      </c>
      <c r="DF324" s="842">
        <v>8.35</v>
      </c>
      <c r="DG324" s="117">
        <v>11.7</v>
      </c>
      <c r="DH324" s="838">
        <f t="shared" si="314"/>
        <v>35.099999999999994</v>
      </c>
      <c r="DI324" s="338">
        <f t="shared" si="315"/>
        <v>0.24025974025974028</v>
      </c>
      <c r="DJ324" s="1158">
        <f t="shared" si="310"/>
        <v>0.52822580645161299</v>
      </c>
      <c r="DK324" s="1342">
        <f t="shared" si="311"/>
        <v>5.0217535189515941</v>
      </c>
      <c r="DL324" s="1292">
        <f t="shared" si="272"/>
        <v>0.49919999999999998</v>
      </c>
      <c r="DM324" s="1355">
        <v>40</v>
      </c>
      <c r="DN324" s="1350">
        <f t="shared" si="294"/>
        <v>33.858959537572254</v>
      </c>
      <c r="DO324" s="117">
        <v>10.6</v>
      </c>
      <c r="DP324" s="1150">
        <f t="shared" si="295"/>
        <v>9.4017094017093988E-2</v>
      </c>
      <c r="DQ324" s="133"/>
      <c r="DR324" s="134"/>
      <c r="DS324" s="770"/>
      <c r="DT324" s="137">
        <v>4875</v>
      </c>
      <c r="DU324" s="343">
        <v>7.9</v>
      </c>
      <c r="DV324" s="123">
        <v>8.41</v>
      </c>
      <c r="DW324" s="127">
        <v>4590</v>
      </c>
      <c r="DX324" s="117">
        <v>10.6</v>
      </c>
      <c r="DY324" s="135">
        <v>26</v>
      </c>
      <c r="DZ324" s="671">
        <v>22</v>
      </c>
      <c r="EA324" s="632">
        <v>0.6</v>
      </c>
      <c r="EB324" s="665">
        <v>0.49</v>
      </c>
      <c r="EC324" s="1483"/>
      <c r="ED324" s="141">
        <v>8.9</v>
      </c>
      <c r="EE324" s="667"/>
      <c r="EF324" s="139">
        <v>0.08</v>
      </c>
      <c r="EG324" s="665">
        <v>0.03</v>
      </c>
      <c r="EH324" s="194">
        <v>5</v>
      </c>
      <c r="EI324" s="1118"/>
      <c r="EJ324" s="1118"/>
      <c r="EK324" s="142">
        <v>2</v>
      </c>
      <c r="EL324" s="353">
        <f t="shared" si="298"/>
        <v>9.8907421965317912</v>
      </c>
      <c r="EM324" s="354">
        <f t="shared" si="312"/>
        <v>0.73232323232323226</v>
      </c>
      <c r="EN324" s="354">
        <f t="shared" si="291"/>
        <v>0.83750000000000002</v>
      </c>
      <c r="EO324" s="355">
        <f t="shared" si="283"/>
        <v>0.95</v>
      </c>
      <c r="EP324" s="339">
        <f t="shared" si="313"/>
        <v>0.67518248175182483</v>
      </c>
      <c r="EQ324" s="192"/>
    </row>
    <row r="325" spans="1:147" s="221" customFormat="1" ht="15" customHeight="1" x14ac:dyDescent="0.15">
      <c r="A325" s="105">
        <v>44149</v>
      </c>
      <c r="B325" s="335">
        <f>企业!B632</f>
        <v>5023</v>
      </c>
      <c r="C325" s="868">
        <v>7.75</v>
      </c>
      <c r="D325" s="652">
        <v>197</v>
      </c>
      <c r="E325" s="353"/>
      <c r="F325" s="928"/>
      <c r="G325" s="653"/>
      <c r="H325" s="192"/>
      <c r="I325" s="111"/>
      <c r="J325" s="144"/>
      <c r="K325" s="625"/>
      <c r="L325" s="328"/>
      <c r="M325" s="831"/>
      <c r="N325" s="826"/>
      <c r="O325" s="191"/>
      <c r="P325" s="392"/>
      <c r="Q325" s="191"/>
      <c r="R325" s="683">
        <v>2.66</v>
      </c>
      <c r="S325" s="339">
        <f t="shared" si="292"/>
        <v>0.40923076923076923</v>
      </c>
      <c r="T325" s="335">
        <v>5023</v>
      </c>
      <c r="U325" s="111">
        <v>7.6</v>
      </c>
      <c r="V325" s="112">
        <v>7320</v>
      </c>
      <c r="W325" s="115">
        <v>44.6</v>
      </c>
      <c r="X325" s="109">
        <v>170</v>
      </c>
      <c r="Y325" s="809">
        <v>12</v>
      </c>
      <c r="Z325" s="1244"/>
      <c r="AA325" s="116">
        <v>25.8</v>
      </c>
      <c r="AB325" s="117">
        <v>0.76</v>
      </c>
      <c r="AC325" s="109">
        <v>27</v>
      </c>
      <c r="AD325" s="118"/>
      <c r="AE325" s="191">
        <v>64</v>
      </c>
      <c r="AF325" s="801">
        <v>4.1900000000000004</v>
      </c>
      <c r="AG325" s="344">
        <f t="shared" si="299"/>
        <v>0.6446153846153847</v>
      </c>
      <c r="AH325" s="344">
        <f t="shared" si="317"/>
        <v>0.33486666666666665</v>
      </c>
      <c r="AI325" s="741">
        <f t="shared" si="284"/>
        <v>0.11385466666666666</v>
      </c>
      <c r="AJ325" s="1140"/>
      <c r="AK325" s="138"/>
      <c r="AL325" s="122"/>
      <c r="AM325" s="122"/>
      <c r="AN325" s="219"/>
      <c r="AO325" s="353">
        <f t="shared" si="280"/>
        <v>2.849293251045192</v>
      </c>
      <c r="AP325" s="138">
        <v>8.02</v>
      </c>
      <c r="AQ325" s="121">
        <v>23.1</v>
      </c>
      <c r="AR325" s="353">
        <f t="shared" si="285"/>
        <v>0.74656579733227157</v>
      </c>
      <c r="AS325" s="776"/>
      <c r="AT325" s="353">
        <f t="shared" si="286"/>
        <v>1.4931315946645431</v>
      </c>
      <c r="AU325" s="117">
        <v>22.3</v>
      </c>
      <c r="AV325" s="111">
        <v>7.58</v>
      </c>
      <c r="AW325" s="118"/>
      <c r="AX325" s="118"/>
      <c r="AY325" s="340"/>
      <c r="AZ325" s="124">
        <v>0.14000000000000001</v>
      </c>
      <c r="BA325" s="608"/>
      <c r="BB325" s="360">
        <f t="shared" si="287"/>
        <v>0.55992434799920365</v>
      </c>
      <c r="BC325" s="1516"/>
      <c r="BD325" s="1529">
        <v>1910</v>
      </c>
      <c r="BE325" s="1530">
        <f t="shared" si="281"/>
        <v>202.67370097551265</v>
      </c>
      <c r="BF325" s="1538">
        <f t="shared" si="273"/>
        <v>7.8555698052524283</v>
      </c>
      <c r="BG325" s="1528"/>
      <c r="BH325" s="1168">
        <f t="shared" si="288"/>
        <v>0.93320724666533938</v>
      </c>
      <c r="BI325" s="353">
        <f t="shared" si="289"/>
        <v>0.63010153294843718</v>
      </c>
      <c r="BJ325" s="123">
        <v>7.73</v>
      </c>
      <c r="BK325" s="118">
        <v>5110</v>
      </c>
      <c r="BL325" s="117">
        <v>27.1</v>
      </c>
      <c r="BM325" s="348">
        <f t="shared" si="300"/>
        <v>81.300000000000011</v>
      </c>
      <c r="BN325" s="117">
        <v>7.4</v>
      </c>
      <c r="BO325" s="117"/>
      <c r="BP325" s="117"/>
      <c r="BQ325" s="1220"/>
      <c r="BR325" s="131"/>
      <c r="BS325" s="131"/>
      <c r="BT325" s="131">
        <v>15</v>
      </c>
      <c r="BU325" s="132">
        <v>16</v>
      </c>
      <c r="BV325" s="364">
        <f t="shared" si="269"/>
        <v>7.2122237706549868</v>
      </c>
      <c r="BW325" s="343">
        <f t="shared" si="290"/>
        <v>2.3571093383388083E-2</v>
      </c>
      <c r="BX325" s="340">
        <f t="shared" si="279"/>
        <v>2.3571093383388083E-2</v>
      </c>
      <c r="BY325" s="758">
        <f t="shared" si="316"/>
        <v>0.71317829457364335</v>
      </c>
      <c r="BZ325" s="1145">
        <f t="shared" si="307"/>
        <v>0.3923766816143498</v>
      </c>
      <c r="CA325" s="133">
        <v>5040</v>
      </c>
      <c r="CB325" s="191"/>
      <c r="CC325" s="193"/>
      <c r="CD325" s="353">
        <f t="shared" si="302"/>
        <v>0.52936492136173596</v>
      </c>
      <c r="CE325" s="108"/>
      <c r="CF325" s="364"/>
      <c r="CG325" s="134">
        <v>0</v>
      </c>
      <c r="CH325" s="346">
        <f t="shared" si="270"/>
        <v>0</v>
      </c>
      <c r="CI325" s="117">
        <v>0</v>
      </c>
      <c r="CJ325" s="348">
        <f t="shared" si="303"/>
        <v>0</v>
      </c>
      <c r="CK325" s="123">
        <v>7.8</v>
      </c>
      <c r="CL325" s="117">
        <v>26.6</v>
      </c>
      <c r="CM325" s="109">
        <v>11</v>
      </c>
      <c r="CN325" s="109"/>
      <c r="CO325" s="109"/>
      <c r="CP325" s="131">
        <f t="shared" si="275"/>
        <v>27.6265</v>
      </c>
      <c r="CQ325" s="1145">
        <f t="shared" si="301"/>
        <v>1.8450184501844991E-2</v>
      </c>
      <c r="CR325" s="1372">
        <f t="shared" si="271"/>
        <v>5023</v>
      </c>
      <c r="CS325" s="353">
        <f t="shared" si="304"/>
        <v>4.032649810869998</v>
      </c>
      <c r="CT325" s="135">
        <v>40</v>
      </c>
      <c r="CU325" s="1353">
        <v>145.38</v>
      </c>
      <c r="CV325" s="340">
        <f t="shared" si="296"/>
        <v>0.5</v>
      </c>
      <c r="CW325" s="135">
        <v>250</v>
      </c>
      <c r="CX325" s="348">
        <f t="shared" si="297"/>
        <v>6.25</v>
      </c>
      <c r="CY325" s="334">
        <f t="shared" si="293"/>
        <v>163.33569579932313</v>
      </c>
      <c r="CZ325" s="123">
        <v>7.9</v>
      </c>
      <c r="DA325" s="117">
        <v>14.9</v>
      </c>
      <c r="DB325" s="340">
        <f t="shared" si="308"/>
        <v>0.43984962406015038</v>
      </c>
      <c r="DC325" s="109"/>
      <c r="DD325" s="610">
        <f t="shared" si="309"/>
        <v>4.3900364403408885</v>
      </c>
      <c r="DE325" s="353">
        <f t="shared" si="305"/>
        <v>5.9725263786581726</v>
      </c>
      <c r="DF325" s="842">
        <v>8.2899999999999991</v>
      </c>
      <c r="DG325" s="117">
        <v>10.4</v>
      </c>
      <c r="DH325" s="838">
        <f t="shared" si="314"/>
        <v>31.200000000000003</v>
      </c>
      <c r="DI325" s="338">
        <f t="shared" si="315"/>
        <v>0.30201342281879195</v>
      </c>
      <c r="DJ325" s="1158">
        <f t="shared" si="310"/>
        <v>0.60902255639097747</v>
      </c>
      <c r="DK325" s="1342">
        <f t="shared" si="311"/>
        <v>3.3608167859943023</v>
      </c>
      <c r="DL325" s="1292">
        <f t="shared" si="272"/>
        <v>0.49919999999999998</v>
      </c>
      <c r="DM325" s="1355">
        <v>40</v>
      </c>
      <c r="DN325" s="1350">
        <f t="shared" si="294"/>
        <v>27.785148317738404</v>
      </c>
      <c r="DO325" s="117">
        <v>9.9</v>
      </c>
      <c r="DP325" s="1150">
        <f t="shared" si="295"/>
        <v>4.8076923076923073E-2</v>
      </c>
      <c r="DQ325" s="133"/>
      <c r="DR325" s="134"/>
      <c r="DS325" s="770"/>
      <c r="DT325" s="137">
        <v>4889</v>
      </c>
      <c r="DU325" s="343">
        <v>7.92</v>
      </c>
      <c r="DV325" s="123">
        <v>8.2799999999999994</v>
      </c>
      <c r="DW325" s="127">
        <v>4580</v>
      </c>
      <c r="DX325" s="117">
        <v>9.9</v>
      </c>
      <c r="DY325" s="135">
        <v>26.8</v>
      </c>
      <c r="DZ325" s="671">
        <v>20</v>
      </c>
      <c r="EA325" s="632">
        <v>0.6</v>
      </c>
      <c r="EB325" s="665">
        <v>0.44</v>
      </c>
      <c r="EC325" s="1483"/>
      <c r="ED325" s="141">
        <v>9.5</v>
      </c>
      <c r="EE325" s="667"/>
      <c r="EF325" s="139">
        <v>0.11</v>
      </c>
      <c r="EG325" s="665">
        <v>0.03</v>
      </c>
      <c r="EH325" s="194">
        <v>8</v>
      </c>
      <c r="EI325" s="1118"/>
      <c r="EJ325" s="1118"/>
      <c r="EK325" s="142">
        <v>2</v>
      </c>
      <c r="EL325" s="353">
        <f t="shared" si="298"/>
        <v>8.179271033247062</v>
      </c>
      <c r="EM325" s="354">
        <f t="shared" si="312"/>
        <v>0.77802690582959644</v>
      </c>
      <c r="EN325" s="354">
        <f t="shared" si="291"/>
        <v>0.84235294117647053</v>
      </c>
      <c r="EO325" s="355">
        <f t="shared" si="283"/>
        <v>0.95</v>
      </c>
      <c r="EP325" s="339">
        <f t="shared" si="313"/>
        <v>0.63178294573643412</v>
      </c>
      <c r="EQ325" s="192"/>
    </row>
    <row r="326" spans="1:147" s="229" customFormat="1" ht="15" customHeight="1" x14ac:dyDescent="0.15">
      <c r="A326" s="146">
        <v>44150</v>
      </c>
      <c r="B326" s="147">
        <f>企业!B633</f>
        <v>4321</v>
      </c>
      <c r="C326" s="869">
        <v>7.71</v>
      </c>
      <c r="D326" s="149">
        <v>236</v>
      </c>
      <c r="E326" s="150"/>
      <c r="F326" s="929"/>
      <c r="G326" s="651"/>
      <c r="H326" s="222"/>
      <c r="I326" s="153"/>
      <c r="J326" s="154"/>
      <c r="K326" s="626"/>
      <c r="L326" s="223"/>
      <c r="M326" s="832"/>
      <c r="N326" s="827"/>
      <c r="O326" s="224"/>
      <c r="P326" s="393"/>
      <c r="Q326" s="224"/>
      <c r="R326" s="684">
        <v>2.62</v>
      </c>
      <c r="S326" s="169">
        <f t="shared" si="292"/>
        <v>0.40307692307692311</v>
      </c>
      <c r="T326" s="147">
        <v>4321</v>
      </c>
      <c r="U326" s="153">
        <v>7.92</v>
      </c>
      <c r="V326" s="158">
        <v>5880</v>
      </c>
      <c r="W326" s="159">
        <v>40.700000000000003</v>
      </c>
      <c r="X326" s="151">
        <v>173</v>
      </c>
      <c r="Y326" s="811">
        <v>8.6999999999999993</v>
      </c>
      <c r="Z326" s="1245"/>
      <c r="AA326" s="160">
        <v>24.9</v>
      </c>
      <c r="AB326" s="161">
        <v>0.5</v>
      </c>
      <c r="AC326" s="151">
        <v>25</v>
      </c>
      <c r="AD326" s="162"/>
      <c r="AE326" s="224">
        <v>64</v>
      </c>
      <c r="AF326" s="802">
        <v>4.2699999999999996</v>
      </c>
      <c r="AG326" s="327">
        <f t="shared" si="299"/>
        <v>0.65692307692307683</v>
      </c>
      <c r="AH326" s="327">
        <f t="shared" si="317"/>
        <v>0.28806666666666669</v>
      </c>
      <c r="AI326" s="660">
        <f t="shared" si="284"/>
        <v>9.9671066666666669E-2</v>
      </c>
      <c r="AJ326" s="1141"/>
      <c r="AK326" s="148"/>
      <c r="AL326" s="167"/>
      <c r="AM326" s="167"/>
      <c r="AN326" s="225"/>
      <c r="AO326" s="150">
        <f t="shared" si="280"/>
        <v>3.3121962508678546</v>
      </c>
      <c r="AP326" s="148">
        <v>8.0500000000000007</v>
      </c>
      <c r="AQ326" s="166">
        <v>23.6</v>
      </c>
      <c r="AR326" s="150">
        <f t="shared" si="285"/>
        <v>0.86785466327239069</v>
      </c>
      <c r="AS326" s="778"/>
      <c r="AT326" s="150">
        <f t="shared" si="286"/>
        <v>1.7357093265447814</v>
      </c>
      <c r="AU326" s="161">
        <v>22.9</v>
      </c>
      <c r="AV326" s="153">
        <v>7.66</v>
      </c>
      <c r="AW326" s="162"/>
      <c r="AX326" s="162"/>
      <c r="AY326" s="170"/>
      <c r="AZ326" s="170">
        <v>0.14000000000000001</v>
      </c>
      <c r="BA326" s="175"/>
      <c r="BB326" s="172">
        <f t="shared" si="287"/>
        <v>0.65089099745429302</v>
      </c>
      <c r="BC326" s="1517"/>
      <c r="BD326" s="827">
        <v>1563</v>
      </c>
      <c r="BE326" s="1530">
        <f t="shared" si="281"/>
        <v>192.79773200647998</v>
      </c>
      <c r="BF326" s="1538">
        <f t="shared" si="273"/>
        <v>7.742880803473092</v>
      </c>
      <c r="BG326" s="1337"/>
      <c r="BH326" s="1169">
        <f t="shared" si="288"/>
        <v>1.0848183290904883</v>
      </c>
      <c r="BI326" s="150">
        <f t="shared" si="289"/>
        <v>0.73246933580189766</v>
      </c>
      <c r="BJ326" s="168">
        <v>7.8</v>
      </c>
      <c r="BK326" s="162">
        <v>5180</v>
      </c>
      <c r="BL326" s="161">
        <v>28.6</v>
      </c>
      <c r="BM326" s="161">
        <f t="shared" si="300"/>
        <v>85.800000000000011</v>
      </c>
      <c r="BN326" s="161">
        <v>6.9</v>
      </c>
      <c r="BO326" s="161"/>
      <c r="BP326" s="161"/>
      <c r="BQ326" s="1221"/>
      <c r="BR326" s="174"/>
      <c r="BS326" s="174"/>
      <c r="BT326" s="174">
        <v>12</v>
      </c>
      <c r="BU326" s="175"/>
      <c r="BV326" s="248">
        <f t="shared" ref="BV326:BV389" si="318">AO326+AR326+AT326+BB326+BH326+BI326</f>
        <v>8.3839389030317069</v>
      </c>
      <c r="BW326" s="168">
        <f t="shared" si="290"/>
        <v>2.0634692356529656E-2</v>
      </c>
      <c r="BX326" s="170">
        <f t="shared" si="279"/>
        <v>2.0634692356529656E-2</v>
      </c>
      <c r="BY326" s="1129">
        <f t="shared" si="316"/>
        <v>0.72289156626506024</v>
      </c>
      <c r="BZ326" s="1146">
        <f t="shared" si="307"/>
        <v>0.29729729729729726</v>
      </c>
      <c r="CA326" s="177">
        <v>5040</v>
      </c>
      <c r="CB326" s="224"/>
      <c r="CC326" s="226"/>
      <c r="CD326" s="150">
        <f t="shared" si="302"/>
        <v>0.6153668132376765</v>
      </c>
      <c r="CE326" s="150"/>
      <c r="CF326" s="248"/>
      <c r="CG326" s="178">
        <v>0</v>
      </c>
      <c r="CH326" s="390">
        <f t="shared" si="270"/>
        <v>0</v>
      </c>
      <c r="CI326" s="161">
        <v>0</v>
      </c>
      <c r="CJ326" s="161">
        <f t="shared" si="303"/>
        <v>0</v>
      </c>
      <c r="CK326" s="168">
        <v>7.89</v>
      </c>
      <c r="CL326" s="161">
        <v>28.1</v>
      </c>
      <c r="CM326" s="151">
        <v>10</v>
      </c>
      <c r="CN326" s="151"/>
      <c r="CO326" s="151"/>
      <c r="CP326" s="131">
        <f t="shared" si="275"/>
        <v>15.1235</v>
      </c>
      <c r="CQ326" s="1146">
        <f t="shared" si="301"/>
        <v>1.7482517482517501E-2</v>
      </c>
      <c r="CR326" s="1372">
        <f t="shared" si="271"/>
        <v>4321</v>
      </c>
      <c r="CS326" s="150">
        <f t="shared" si="304"/>
        <v>4.6878037491321454</v>
      </c>
      <c r="CT326" s="180">
        <v>35</v>
      </c>
      <c r="CU326" s="1356">
        <v>144.41999999999999</v>
      </c>
      <c r="CV326" s="170">
        <f t="shared" si="296"/>
        <v>0.4375</v>
      </c>
      <c r="CW326" s="180">
        <v>220</v>
      </c>
      <c r="CX326" s="161">
        <f t="shared" si="297"/>
        <v>6.2857142857142856</v>
      </c>
      <c r="CY326" s="151">
        <f t="shared" si="293"/>
        <v>162.31353853274703</v>
      </c>
      <c r="CZ326" s="168">
        <v>7.91</v>
      </c>
      <c r="DA326" s="161">
        <v>18.399999999999999</v>
      </c>
      <c r="DB326" s="170">
        <f t="shared" si="308"/>
        <v>0.34519572953736666</v>
      </c>
      <c r="DC326" s="151"/>
      <c r="DD326" s="181">
        <f t="shared" si="309"/>
        <v>5.2620611597207736</v>
      </c>
      <c r="DE326" s="150">
        <f t="shared" si="305"/>
        <v>6.9428373061791255</v>
      </c>
      <c r="DF326" s="843">
        <v>8.33</v>
      </c>
      <c r="DG326" s="161">
        <v>12.8</v>
      </c>
      <c r="DH326" s="838">
        <f t="shared" si="314"/>
        <v>38.400000000000006</v>
      </c>
      <c r="DI326" s="338">
        <f t="shared" si="315"/>
        <v>0.30434782608695643</v>
      </c>
      <c r="DJ326" s="1157">
        <f t="shared" si="310"/>
        <v>0.54448398576512458</v>
      </c>
      <c r="DK326" s="1343">
        <f t="shared" si="311"/>
        <v>3.5362426695587588</v>
      </c>
      <c r="DL326" s="1293">
        <f t="shared" si="272"/>
        <v>0.49919999999999998</v>
      </c>
      <c r="DM326" s="1354">
        <v>40</v>
      </c>
      <c r="DN326" s="178">
        <f t="shared" si="294"/>
        <v>32.085906040268455</v>
      </c>
      <c r="DO326" s="161">
        <v>11.8</v>
      </c>
      <c r="DP326" s="187">
        <f t="shared" si="295"/>
        <v>7.8125E-2</v>
      </c>
      <c r="DQ326" s="177"/>
      <c r="DR326" s="178"/>
      <c r="DS326" s="756"/>
      <c r="DT326" s="157">
        <v>5116</v>
      </c>
      <c r="DU326" s="168">
        <v>7.91</v>
      </c>
      <c r="DV326" s="168">
        <v>8.3699999999999992</v>
      </c>
      <c r="DW326" s="173">
        <v>4660</v>
      </c>
      <c r="DX326" s="161">
        <v>11.8</v>
      </c>
      <c r="DY326" s="180">
        <v>26.4</v>
      </c>
      <c r="DZ326" s="698">
        <v>25</v>
      </c>
      <c r="EA326" s="633">
        <v>0.3</v>
      </c>
      <c r="EB326" s="182">
        <v>0.37</v>
      </c>
      <c r="EC326" s="1484"/>
      <c r="ED326" s="184">
        <v>7.7</v>
      </c>
      <c r="EE326" s="184"/>
      <c r="EF326" s="182">
        <v>0.1</v>
      </c>
      <c r="EG326" s="182">
        <v>0.03</v>
      </c>
      <c r="EH326" s="228">
        <v>5</v>
      </c>
      <c r="EI326" s="1119"/>
      <c r="EJ326" s="1119"/>
      <c r="EK326" s="185">
        <v>2</v>
      </c>
      <c r="EL326" s="150">
        <f t="shared" si="298"/>
        <v>9.5047157602406855</v>
      </c>
      <c r="EM326" s="186">
        <f t="shared" si="312"/>
        <v>0.71007371007371001</v>
      </c>
      <c r="EN326" s="186">
        <f t="shared" si="291"/>
        <v>0.84739884393063591</v>
      </c>
      <c r="EO326" s="187">
        <f t="shared" si="283"/>
        <v>0.96551724137931039</v>
      </c>
      <c r="EP326" s="169">
        <f t="shared" si="313"/>
        <v>0.69076305220883527</v>
      </c>
      <c r="EQ326" s="222"/>
    </row>
    <row r="327" spans="1:147" s="221" customFormat="1" ht="15" customHeight="1" x14ac:dyDescent="0.15">
      <c r="A327" s="105">
        <v>44151</v>
      </c>
      <c r="B327" s="335">
        <f>企业!B634</f>
        <v>4151</v>
      </c>
      <c r="C327" s="868">
        <v>7.61</v>
      </c>
      <c r="D327" s="652">
        <v>414</v>
      </c>
      <c r="E327" s="353"/>
      <c r="F327" s="928"/>
      <c r="G327" s="653"/>
      <c r="H327" s="192"/>
      <c r="I327" s="111"/>
      <c r="J327" s="144"/>
      <c r="K327" s="625"/>
      <c r="L327" s="328"/>
      <c r="M327" s="831"/>
      <c r="N327" s="826"/>
      <c r="O327" s="191"/>
      <c r="P327" s="392"/>
      <c r="Q327" s="191"/>
      <c r="R327" s="683">
        <v>2.58</v>
      </c>
      <c r="S327" s="339">
        <f t="shared" si="292"/>
        <v>0.39692307692307693</v>
      </c>
      <c r="T327" s="335">
        <v>4151</v>
      </c>
      <c r="U327" s="111">
        <v>7.74</v>
      </c>
      <c r="V327" s="112">
        <v>6270</v>
      </c>
      <c r="W327" s="115">
        <v>41.6</v>
      </c>
      <c r="X327" s="109">
        <v>157</v>
      </c>
      <c r="Y327" s="809">
        <v>10</v>
      </c>
      <c r="Z327" s="1244"/>
      <c r="AA327" s="116">
        <v>26.4</v>
      </c>
      <c r="AB327" s="117">
        <v>0.6</v>
      </c>
      <c r="AC327" s="109">
        <v>33</v>
      </c>
      <c r="AD327" s="118"/>
      <c r="AE327" s="191">
        <v>64</v>
      </c>
      <c r="AF327" s="801">
        <v>3.72</v>
      </c>
      <c r="AG327" s="344">
        <f t="shared" si="299"/>
        <v>0.5723076923076923</v>
      </c>
      <c r="AH327" s="344">
        <f t="shared" si="317"/>
        <v>0.27673333333333333</v>
      </c>
      <c r="AI327" s="741">
        <f t="shared" si="284"/>
        <v>8.6894266666666664E-2</v>
      </c>
      <c r="AJ327" s="1140"/>
      <c r="AK327" s="138"/>
      <c r="AL327" s="122"/>
      <c r="AM327" s="122"/>
      <c r="AN327" s="219"/>
      <c r="AO327" s="353">
        <f t="shared" si="280"/>
        <v>3.4478438930378221</v>
      </c>
      <c r="AP327" s="138">
        <v>7.93</v>
      </c>
      <c r="AQ327" s="121">
        <v>20.2</v>
      </c>
      <c r="AR327" s="353">
        <f t="shared" si="285"/>
        <v>0.90339677186220191</v>
      </c>
      <c r="AS327" s="776"/>
      <c r="AT327" s="353">
        <f t="shared" si="286"/>
        <v>1.8067935437244038</v>
      </c>
      <c r="AU327" s="117">
        <v>22.4</v>
      </c>
      <c r="AV327" s="111">
        <v>7.62</v>
      </c>
      <c r="AW327" s="118"/>
      <c r="AX327" s="118"/>
      <c r="AY327" s="340"/>
      <c r="AZ327" s="124">
        <v>0.14000000000000001</v>
      </c>
      <c r="BA327" s="608"/>
      <c r="BB327" s="360">
        <f t="shared" si="287"/>
        <v>0.6775475788966514</v>
      </c>
      <c r="BC327" s="1516"/>
      <c r="BD327" s="1529">
        <v>1857</v>
      </c>
      <c r="BE327" s="1530">
        <f t="shared" si="281"/>
        <v>238.44398940014455</v>
      </c>
      <c r="BF327" s="1538">
        <f t="shared" si="273"/>
        <v>9.031969295460021</v>
      </c>
      <c r="BG327" s="1528"/>
      <c r="BH327" s="1168">
        <f t="shared" si="288"/>
        <v>1.1292459648277524</v>
      </c>
      <c r="BI327" s="353">
        <f t="shared" si="289"/>
        <v>0.76246687545169833</v>
      </c>
      <c r="BJ327" s="123">
        <v>7.68</v>
      </c>
      <c r="BK327" s="118">
        <v>5270</v>
      </c>
      <c r="BL327" s="117">
        <v>28.6</v>
      </c>
      <c r="BM327" s="348">
        <f t="shared" si="300"/>
        <v>85.800000000000011</v>
      </c>
      <c r="BN327" s="117">
        <v>6.8</v>
      </c>
      <c r="BO327" s="117"/>
      <c r="BP327" s="117"/>
      <c r="BQ327" s="1220"/>
      <c r="BR327" s="131"/>
      <c r="BS327" s="131"/>
      <c r="BT327" s="131">
        <v>14</v>
      </c>
      <c r="BU327" s="132"/>
      <c r="BV327" s="364">
        <f t="shared" si="318"/>
        <v>8.7272946278005303</v>
      </c>
      <c r="BW327" s="343">
        <f t="shared" si="290"/>
        <v>1.7989538189747977E-2</v>
      </c>
      <c r="BX327" s="340">
        <f t="shared" si="279"/>
        <v>1.7989538189747977E-2</v>
      </c>
      <c r="BY327" s="340">
        <f t="shared" si="316"/>
        <v>0.74242424242424243</v>
      </c>
      <c r="BZ327" s="1145">
        <f t="shared" si="307"/>
        <v>0.3125</v>
      </c>
      <c r="CA327" s="133">
        <v>5040</v>
      </c>
      <c r="CB327" s="191"/>
      <c r="CC327" s="193"/>
      <c r="CD327" s="353">
        <f t="shared" si="302"/>
        <v>0.64056853770175859</v>
      </c>
      <c r="CE327" s="108"/>
      <c r="CF327" s="364"/>
      <c r="CG327" s="134">
        <v>0</v>
      </c>
      <c r="CH327" s="346">
        <f t="shared" ref="CH327:CH390" si="319">1000*CG327*10%/T327</f>
        <v>0</v>
      </c>
      <c r="CI327" s="117">
        <v>0</v>
      </c>
      <c r="CJ327" s="348">
        <f t="shared" si="303"/>
        <v>0</v>
      </c>
      <c r="CK327" s="123">
        <v>7.76</v>
      </c>
      <c r="CL327" s="117">
        <v>27.8</v>
      </c>
      <c r="CM327" s="109">
        <v>12</v>
      </c>
      <c r="CN327" s="109"/>
      <c r="CO327" s="109"/>
      <c r="CP327" s="131">
        <f t="shared" si="275"/>
        <v>18.264400000000009</v>
      </c>
      <c r="CQ327" s="1145">
        <f t="shared" si="301"/>
        <v>2.7972027972028024E-2</v>
      </c>
      <c r="CR327" s="1372">
        <f t="shared" ref="CR327:CR390" si="320">B327</f>
        <v>4151</v>
      </c>
      <c r="CS327" s="353">
        <f t="shared" si="304"/>
        <v>4.8797880028908693</v>
      </c>
      <c r="CT327" s="135">
        <v>35</v>
      </c>
      <c r="CU327" s="1353">
        <v>145.43</v>
      </c>
      <c r="CV327" s="340">
        <f t="shared" si="296"/>
        <v>0.4375</v>
      </c>
      <c r="CW327" s="135">
        <v>220</v>
      </c>
      <c r="CX327" s="348">
        <f t="shared" si="297"/>
        <v>6.2857142857142856</v>
      </c>
      <c r="CY327" s="334">
        <f t="shared" si="293"/>
        <v>168.72734280896168</v>
      </c>
      <c r="CZ327" s="123">
        <v>7.94</v>
      </c>
      <c r="DA327" s="117">
        <v>18.100000000000001</v>
      </c>
      <c r="DB327" s="340">
        <f t="shared" si="308"/>
        <v>0.34892086330935246</v>
      </c>
      <c r="DC327" s="109"/>
      <c r="DD327" s="610">
        <f t="shared" si="309"/>
        <v>5.4699910137120433</v>
      </c>
      <c r="DE327" s="353">
        <f t="shared" si="305"/>
        <v>7.2271741748976153</v>
      </c>
      <c r="DF327" s="842">
        <v>8.26</v>
      </c>
      <c r="DG327" s="117">
        <v>13.4</v>
      </c>
      <c r="DH327" s="838">
        <f t="shared" si="314"/>
        <v>40.200000000000003</v>
      </c>
      <c r="DI327" s="338">
        <f t="shared" si="315"/>
        <v>0.25966850828729282</v>
      </c>
      <c r="DJ327" s="1158">
        <f t="shared" si="310"/>
        <v>0.51798561151079137</v>
      </c>
      <c r="DK327" s="1342">
        <f t="shared" si="311"/>
        <v>3.9057255279852239</v>
      </c>
      <c r="DL327" s="1292">
        <f t="shared" ref="DL327:DL390" si="321">312/(15000/24)</f>
        <v>0.49919999999999998</v>
      </c>
      <c r="DM327" s="1355">
        <v>40</v>
      </c>
      <c r="DN327" s="1350">
        <f t="shared" si="294"/>
        <v>33.63353408817153</v>
      </c>
      <c r="DO327" s="117">
        <v>12.5</v>
      </c>
      <c r="DP327" s="1150">
        <f t="shared" si="295"/>
        <v>6.7164179104477639E-2</v>
      </c>
      <c r="DQ327" s="133"/>
      <c r="DR327" s="134"/>
      <c r="DS327" s="770"/>
      <c r="DT327" s="137">
        <v>4925</v>
      </c>
      <c r="DU327" s="343">
        <v>7.71</v>
      </c>
      <c r="DV327" s="123">
        <v>8.2899999999999991</v>
      </c>
      <c r="DW327" s="127">
        <v>4770</v>
      </c>
      <c r="DX327" s="117">
        <v>12.5</v>
      </c>
      <c r="DY327" s="135">
        <v>25.9</v>
      </c>
      <c r="DZ327" s="671">
        <v>26</v>
      </c>
      <c r="EA327" s="632">
        <v>0.3</v>
      </c>
      <c r="EB327" s="665">
        <v>0.21</v>
      </c>
      <c r="EC327" s="1483"/>
      <c r="ED327" s="141">
        <v>6.9</v>
      </c>
      <c r="EE327" s="667">
        <v>6.11</v>
      </c>
      <c r="EF327" s="139">
        <v>0.1</v>
      </c>
      <c r="EG327" s="665">
        <v>0.06</v>
      </c>
      <c r="EH327" s="194">
        <v>9</v>
      </c>
      <c r="EI327" s="1118"/>
      <c r="EJ327" s="1118"/>
      <c r="EK327" s="142">
        <v>2</v>
      </c>
      <c r="EL327" s="353">
        <f t="shared" si="298"/>
        <v>9.8931199229101416</v>
      </c>
      <c r="EM327" s="354">
        <f t="shared" si="312"/>
        <v>0.69951923076923084</v>
      </c>
      <c r="EN327" s="354">
        <f t="shared" si="291"/>
        <v>0.835031847133758</v>
      </c>
      <c r="EO327" s="355">
        <f t="shared" si="283"/>
        <v>0.97</v>
      </c>
      <c r="EP327" s="339">
        <f t="shared" si="313"/>
        <v>0.73863636363636354</v>
      </c>
      <c r="EQ327" s="192"/>
    </row>
    <row r="328" spans="1:147" s="221" customFormat="1" ht="15" customHeight="1" x14ac:dyDescent="0.15">
      <c r="A328" s="105">
        <v>44152</v>
      </c>
      <c r="B328" s="335">
        <f>企业!B635</f>
        <v>5611</v>
      </c>
      <c r="C328" s="868">
        <v>7.78</v>
      </c>
      <c r="D328" s="652">
        <v>324</v>
      </c>
      <c r="E328" s="353"/>
      <c r="F328" s="928"/>
      <c r="G328" s="653"/>
      <c r="H328" s="192"/>
      <c r="I328" s="111"/>
      <c r="J328" s="144"/>
      <c r="K328" s="625"/>
      <c r="L328" s="328"/>
      <c r="M328" s="831"/>
      <c r="N328" s="826"/>
      <c r="O328" s="191"/>
      <c r="P328" s="392"/>
      <c r="Q328" s="191"/>
      <c r="R328" s="683">
        <v>2.5499999999999998</v>
      </c>
      <c r="S328" s="339">
        <f t="shared" si="292"/>
        <v>0.3923076923076923</v>
      </c>
      <c r="T328" s="335">
        <v>5611</v>
      </c>
      <c r="U328" s="111">
        <v>8.0500000000000007</v>
      </c>
      <c r="V328" s="112">
        <v>5650</v>
      </c>
      <c r="W328" s="115">
        <v>32.9</v>
      </c>
      <c r="X328" s="109">
        <v>141</v>
      </c>
      <c r="Y328" s="809">
        <v>8.6999999999999993</v>
      </c>
      <c r="Z328" s="1244"/>
      <c r="AA328" s="116">
        <v>19.399999999999999</v>
      </c>
      <c r="AB328" s="117">
        <v>0.33</v>
      </c>
      <c r="AC328" s="109">
        <v>26</v>
      </c>
      <c r="AD328" s="118">
        <v>689</v>
      </c>
      <c r="AE328" s="191">
        <v>64</v>
      </c>
      <c r="AF328" s="801">
        <v>4.55</v>
      </c>
      <c r="AG328" s="344">
        <f t="shared" si="299"/>
        <v>0.7</v>
      </c>
      <c r="AH328" s="344">
        <f t="shared" si="317"/>
        <v>0.37406666666666666</v>
      </c>
      <c r="AI328" s="741">
        <f t="shared" si="284"/>
        <v>0.10548679999999999</v>
      </c>
      <c r="AJ328" s="1140"/>
      <c r="AK328" s="138"/>
      <c r="AL328" s="122"/>
      <c r="AM328" s="122"/>
      <c r="AN328" s="219"/>
      <c r="AO328" s="353">
        <f t="shared" si="280"/>
        <v>2.5507039743361255</v>
      </c>
      <c r="AP328" s="138">
        <v>8.01</v>
      </c>
      <c r="AQ328" s="121">
        <v>19.600000000000001</v>
      </c>
      <c r="AR328" s="353">
        <f t="shared" si="285"/>
        <v>0.66833006594189981</v>
      </c>
      <c r="AS328" s="776"/>
      <c r="AT328" s="353">
        <f t="shared" si="286"/>
        <v>1.3366601318837996</v>
      </c>
      <c r="AU328" s="117">
        <v>23.8</v>
      </c>
      <c r="AV328" s="111">
        <v>7.88</v>
      </c>
      <c r="AW328" s="118">
        <v>2584</v>
      </c>
      <c r="AX328" s="118">
        <v>1726</v>
      </c>
      <c r="AY328" s="340">
        <f t="shared" si="276"/>
        <v>0.66795665634674928</v>
      </c>
      <c r="AZ328" s="124">
        <v>0.14000000000000001</v>
      </c>
      <c r="BA328" s="608">
        <f t="shared" si="306"/>
        <v>54.179566563467489</v>
      </c>
      <c r="BB328" s="360">
        <f t="shared" si="287"/>
        <v>0.50124754945642491</v>
      </c>
      <c r="BC328" s="1516"/>
      <c r="BD328" s="1529">
        <v>1804</v>
      </c>
      <c r="BE328" s="1530">
        <f t="shared" si="281"/>
        <v>171.36553199073248</v>
      </c>
      <c r="BF328" s="1538">
        <f t="shared" ref="BF328:BF391" si="322">BE328/AA328</f>
        <v>8.8332748448831175</v>
      </c>
      <c r="BG328" s="1528"/>
      <c r="BH328" s="1168">
        <f t="shared" si="288"/>
        <v>0.83541258242737482</v>
      </c>
      <c r="BI328" s="353">
        <f t="shared" si="289"/>
        <v>0.56407057565496344</v>
      </c>
      <c r="BJ328" s="123">
        <v>7.78</v>
      </c>
      <c r="BK328" s="118">
        <v>5340</v>
      </c>
      <c r="BL328" s="117">
        <v>29.5</v>
      </c>
      <c r="BM328" s="348">
        <f t="shared" si="300"/>
        <v>88.5</v>
      </c>
      <c r="BN328" s="117">
        <v>5.0999999999999996</v>
      </c>
      <c r="BO328" s="117">
        <v>0.5</v>
      </c>
      <c r="BP328" s="117"/>
      <c r="BQ328" s="1220">
        <v>0.3</v>
      </c>
      <c r="BR328" s="131"/>
      <c r="BS328" s="131"/>
      <c r="BT328" s="131">
        <v>12</v>
      </c>
      <c r="BU328" s="132">
        <v>16</v>
      </c>
      <c r="BV328" s="364">
        <f t="shared" si="318"/>
        <v>6.4564248797005881</v>
      </c>
      <c r="BW328" s="343">
        <f t="shared" si="290"/>
        <v>2.1838711458304579E-2</v>
      </c>
      <c r="BX328" s="340">
        <f t="shared" si="279"/>
        <v>2.1838711458304579E-2</v>
      </c>
      <c r="BY328" s="758">
        <f t="shared" si="316"/>
        <v>0.73711340206185572</v>
      </c>
      <c r="BZ328" s="1145">
        <f t="shared" si="307"/>
        <v>0.10334346504559266</v>
      </c>
      <c r="CA328" s="133">
        <v>5040</v>
      </c>
      <c r="CB328" s="191"/>
      <c r="CC328" s="193"/>
      <c r="CD328" s="353">
        <f t="shared" si="302"/>
        <v>0.47389057209053642</v>
      </c>
      <c r="CE328" s="108"/>
      <c r="CF328" s="364"/>
      <c r="CG328" s="134">
        <v>0</v>
      </c>
      <c r="CH328" s="346">
        <f t="shared" si="319"/>
        <v>0</v>
      </c>
      <c r="CI328" s="117">
        <v>0</v>
      </c>
      <c r="CJ328" s="348">
        <f t="shared" si="303"/>
        <v>0</v>
      </c>
      <c r="CK328" s="123">
        <v>7.93</v>
      </c>
      <c r="CL328" s="117">
        <v>28.8</v>
      </c>
      <c r="CM328" s="109">
        <v>11</v>
      </c>
      <c r="CN328" s="109">
        <v>3</v>
      </c>
      <c r="CO328" s="109">
        <v>16</v>
      </c>
      <c r="CP328" s="131">
        <f t="shared" ref="CP328:CP391" si="323">(CF328+BT328-CM328+CH328+CJ328+(BL328-CL328)*3)*T328/1000</f>
        <v>17.394099999999987</v>
      </c>
      <c r="CQ328" s="1145">
        <f t="shared" si="301"/>
        <v>2.3728813559321993E-2</v>
      </c>
      <c r="CR328" s="1372">
        <f t="shared" si="320"/>
        <v>5611</v>
      </c>
      <c r="CS328" s="353">
        <f t="shared" si="304"/>
        <v>3.6100516841917663</v>
      </c>
      <c r="CT328" s="135">
        <v>35</v>
      </c>
      <c r="CU328" s="1353">
        <v>141.43</v>
      </c>
      <c r="CV328" s="340">
        <f t="shared" si="296"/>
        <v>0.4375</v>
      </c>
      <c r="CW328" s="135">
        <v>220</v>
      </c>
      <c r="CX328" s="348">
        <f t="shared" si="297"/>
        <v>6.2857142857142856</v>
      </c>
      <c r="CY328" s="334">
        <f t="shared" si="293"/>
        <v>125.50832293708787</v>
      </c>
      <c r="CZ328" s="123">
        <v>8.15</v>
      </c>
      <c r="DA328" s="117">
        <v>18.600000000000001</v>
      </c>
      <c r="DB328" s="340">
        <f t="shared" si="308"/>
        <v>0.35416666666666663</v>
      </c>
      <c r="DC328" s="109">
        <v>2</v>
      </c>
      <c r="DD328" s="610">
        <f t="shared" si="309"/>
        <v>3.8694143216514942</v>
      </c>
      <c r="DE328" s="353">
        <f t="shared" si="305"/>
        <v>5.3466405275351985</v>
      </c>
      <c r="DF328" s="842">
        <v>8.4</v>
      </c>
      <c r="DG328" s="117">
        <v>13</v>
      </c>
      <c r="DH328" s="838">
        <f t="shared" si="314"/>
        <v>39</v>
      </c>
      <c r="DI328" s="338">
        <f t="shared" si="315"/>
        <v>0.30107526881720437</v>
      </c>
      <c r="DJ328" s="1158">
        <f t="shared" si="310"/>
        <v>0.54861111111111116</v>
      </c>
      <c r="DK328" s="1342">
        <f t="shared" si="311"/>
        <v>2.647854914284554</v>
      </c>
      <c r="DL328" s="1292">
        <f t="shared" si="321"/>
        <v>0.49919999999999998</v>
      </c>
      <c r="DM328" s="1355">
        <v>40</v>
      </c>
      <c r="DN328" s="1350">
        <f t="shared" si="294"/>
        <v>24.197611833897707</v>
      </c>
      <c r="DO328" s="117">
        <v>12.9</v>
      </c>
      <c r="DP328" s="1150">
        <f t="shared" si="295"/>
        <v>7.692307692307665E-3</v>
      </c>
      <c r="DQ328" s="133"/>
      <c r="DR328" s="134"/>
      <c r="DS328" s="770"/>
      <c r="DT328" s="137">
        <v>5129</v>
      </c>
      <c r="DU328" s="343">
        <v>7.9</v>
      </c>
      <c r="DV328" s="123">
        <v>8.39</v>
      </c>
      <c r="DW328" s="127">
        <v>4770</v>
      </c>
      <c r="DX328" s="117">
        <v>12.9</v>
      </c>
      <c r="DY328" s="135">
        <v>29.4</v>
      </c>
      <c r="DZ328" s="671">
        <v>26</v>
      </c>
      <c r="EA328" s="632">
        <v>0.2</v>
      </c>
      <c r="EB328" s="665">
        <v>0.25</v>
      </c>
      <c r="EC328" s="1483"/>
      <c r="ED328" s="141">
        <v>6.2</v>
      </c>
      <c r="EE328" s="667">
        <v>8.1999999999999993</v>
      </c>
      <c r="EF328" s="139">
        <v>0.13</v>
      </c>
      <c r="EG328" s="665">
        <v>7.0000000000000007E-2</v>
      </c>
      <c r="EH328" s="194">
        <v>10</v>
      </c>
      <c r="EI328" s="1118">
        <v>661</v>
      </c>
      <c r="EJ328" s="1118">
        <v>210</v>
      </c>
      <c r="EK328" s="142">
        <v>2</v>
      </c>
      <c r="EL328" s="353">
        <f t="shared" si="298"/>
        <v>7.3243109606130821</v>
      </c>
      <c r="EM328" s="354">
        <f t="shared" si="312"/>
        <v>0.60790273556231</v>
      </c>
      <c r="EN328" s="354">
        <f t="shared" si="291"/>
        <v>0.79148936170212769</v>
      </c>
      <c r="EO328" s="355">
        <f t="shared" si="283"/>
        <v>0.97701149425287359</v>
      </c>
      <c r="EP328" s="339">
        <f t="shared" si="313"/>
        <v>0.68041237113402064</v>
      </c>
      <c r="EQ328" s="192"/>
    </row>
    <row r="329" spans="1:147" s="221" customFormat="1" ht="15" customHeight="1" x14ac:dyDescent="0.15">
      <c r="A329" s="105">
        <v>44153</v>
      </c>
      <c r="B329" s="335">
        <f>企业!B636</f>
        <v>5104</v>
      </c>
      <c r="C329" s="868">
        <v>7.75</v>
      </c>
      <c r="D329" s="652">
        <v>211</v>
      </c>
      <c r="E329" s="353"/>
      <c r="F329" s="928"/>
      <c r="G329" s="653"/>
      <c r="H329" s="192"/>
      <c r="I329" s="111"/>
      <c r="J329" s="144"/>
      <c r="K329" s="625"/>
      <c r="L329" s="328"/>
      <c r="M329" s="831"/>
      <c r="N329" s="826"/>
      <c r="O329" s="191"/>
      <c r="P329" s="392"/>
      <c r="Q329" s="191"/>
      <c r="R329" s="683">
        <v>2.52</v>
      </c>
      <c r="S329" s="339">
        <f t="shared" si="292"/>
        <v>0.38769230769230767</v>
      </c>
      <c r="T329" s="335">
        <v>5104</v>
      </c>
      <c r="U329" s="111">
        <v>7.9</v>
      </c>
      <c r="V329" s="112">
        <v>5670</v>
      </c>
      <c r="W329" s="115">
        <v>31.9</v>
      </c>
      <c r="X329" s="109">
        <v>183</v>
      </c>
      <c r="Y329" s="809">
        <v>6.7</v>
      </c>
      <c r="Z329" s="1244"/>
      <c r="AA329" s="116">
        <v>19.600000000000001</v>
      </c>
      <c r="AB329" s="117">
        <v>0.3</v>
      </c>
      <c r="AC329" s="109">
        <v>31</v>
      </c>
      <c r="AD329" s="118"/>
      <c r="AE329" s="191">
        <v>64</v>
      </c>
      <c r="AF329" s="801">
        <v>4.21</v>
      </c>
      <c r="AG329" s="344">
        <f t="shared" si="299"/>
        <v>0.64769230769230768</v>
      </c>
      <c r="AH329" s="344">
        <f t="shared" si="317"/>
        <v>0.34026666666666666</v>
      </c>
      <c r="AI329" s="741">
        <f t="shared" si="284"/>
        <v>0.1245376</v>
      </c>
      <c r="AJ329" s="1140"/>
      <c r="AK329" s="138"/>
      <c r="AL329" s="122"/>
      <c r="AM329" s="122"/>
      <c r="AN329" s="219"/>
      <c r="AO329" s="353">
        <f t="shared" si="280"/>
        <v>2.804075235109718</v>
      </c>
      <c r="AP329" s="138">
        <v>7.93</v>
      </c>
      <c r="AQ329" s="121">
        <v>20.6</v>
      </c>
      <c r="AR329" s="353">
        <f t="shared" si="285"/>
        <v>0.73471786833855801</v>
      </c>
      <c r="AS329" s="776"/>
      <c r="AT329" s="353">
        <f t="shared" si="286"/>
        <v>1.469435736677116</v>
      </c>
      <c r="AU329" s="117">
        <v>24</v>
      </c>
      <c r="AV329" s="111">
        <v>7.61</v>
      </c>
      <c r="AW329" s="118"/>
      <c r="AX329" s="118"/>
      <c r="AY329" s="340"/>
      <c r="AZ329" s="124">
        <v>0.15</v>
      </c>
      <c r="BA329" s="608"/>
      <c r="BB329" s="360">
        <f t="shared" si="287"/>
        <v>0.55103840125391845</v>
      </c>
      <c r="BC329" s="1516"/>
      <c r="BD329" s="1529">
        <v>1616</v>
      </c>
      <c r="BE329" s="1530">
        <f t="shared" si="281"/>
        <v>168.75548589341693</v>
      </c>
      <c r="BF329" s="1538">
        <f t="shared" si="322"/>
        <v>8.6099737700722923</v>
      </c>
      <c r="BG329" s="1528"/>
      <c r="BH329" s="1168">
        <f t="shared" si="288"/>
        <v>0.91839733542319746</v>
      </c>
      <c r="BI329" s="353">
        <f t="shared" si="289"/>
        <v>0.62010188087774298</v>
      </c>
      <c r="BJ329" s="123">
        <v>7.72</v>
      </c>
      <c r="BK329" s="118">
        <v>5370</v>
      </c>
      <c r="BL329" s="117">
        <v>30.7</v>
      </c>
      <c r="BM329" s="348">
        <f t="shared" si="300"/>
        <v>92.1</v>
      </c>
      <c r="BN329" s="117">
        <v>5.0999999999999996</v>
      </c>
      <c r="BO329" s="117"/>
      <c r="BP329" s="117"/>
      <c r="BQ329" s="1220"/>
      <c r="BR329" s="131"/>
      <c r="BS329" s="131"/>
      <c r="BT329" s="131">
        <v>12</v>
      </c>
      <c r="BU329" s="132"/>
      <c r="BV329" s="364">
        <f t="shared" si="318"/>
        <v>7.0977664576802511</v>
      </c>
      <c r="BW329" s="343">
        <f t="shared" si="290"/>
        <v>2.5782758715874897E-2</v>
      </c>
      <c r="BX329" s="340">
        <f t="shared" si="279"/>
        <v>2.5782758715874897E-2</v>
      </c>
      <c r="BY329" s="758">
        <f t="shared" si="316"/>
        <v>0.73979591836734704</v>
      </c>
      <c r="BZ329" s="1145">
        <f t="shared" si="307"/>
        <v>3.7617554858934144E-2</v>
      </c>
      <c r="CA329" s="133">
        <v>5040</v>
      </c>
      <c r="CB329" s="191"/>
      <c r="CC329" s="193"/>
      <c r="CD329" s="353">
        <f t="shared" si="302"/>
        <v>0.52096394984326022</v>
      </c>
      <c r="CE329" s="108">
        <v>240</v>
      </c>
      <c r="CF329" s="364">
        <f t="shared" ref="CF329:CF360" si="324">1000*CE329/T329</f>
        <v>47.021943573667713</v>
      </c>
      <c r="CG329" s="134">
        <v>1400</v>
      </c>
      <c r="CH329" s="346">
        <f t="shared" si="319"/>
        <v>27.429467084639498</v>
      </c>
      <c r="CI329" s="117">
        <v>3</v>
      </c>
      <c r="CJ329" s="348">
        <f t="shared" si="303"/>
        <v>0.58777429467084641</v>
      </c>
      <c r="CK329" s="123">
        <v>7.77</v>
      </c>
      <c r="CL329" s="117">
        <v>30.2</v>
      </c>
      <c r="CM329" s="109">
        <v>10</v>
      </c>
      <c r="CN329" s="109"/>
      <c r="CO329" s="109"/>
      <c r="CP329" s="131">
        <f t="shared" si="323"/>
        <v>400.86399999999998</v>
      </c>
      <c r="CQ329" s="1145">
        <f t="shared" si="301"/>
        <v>1.6286644951140072E-2</v>
      </c>
      <c r="CR329" s="1372">
        <f t="shared" si="320"/>
        <v>5104</v>
      </c>
      <c r="CS329" s="353">
        <f t="shared" si="304"/>
        <v>3.9686520376175549</v>
      </c>
      <c r="CT329" s="135">
        <v>40</v>
      </c>
      <c r="CU329" s="1353">
        <v>141.46</v>
      </c>
      <c r="CV329" s="340">
        <f t="shared" si="296"/>
        <v>0.5</v>
      </c>
      <c r="CW329" s="135">
        <v>250</v>
      </c>
      <c r="CX329" s="348">
        <f t="shared" si="297"/>
        <v>6.25</v>
      </c>
      <c r="CY329" s="334">
        <f t="shared" si="293"/>
        <v>161.48087774294672</v>
      </c>
      <c r="CZ329" s="123">
        <v>7.84</v>
      </c>
      <c r="DA329" s="117">
        <v>21.7</v>
      </c>
      <c r="DB329" s="340">
        <f t="shared" si="308"/>
        <v>0.2814569536423841</v>
      </c>
      <c r="DC329" s="109"/>
      <c r="DD329" s="610">
        <f t="shared" si="309"/>
        <v>5.9741353216036517</v>
      </c>
      <c r="DE329" s="353">
        <f t="shared" si="305"/>
        <v>5.8777429467084641</v>
      </c>
      <c r="DF329" s="842">
        <v>8.1999999999999993</v>
      </c>
      <c r="DG329" s="117">
        <v>16.600000000000001</v>
      </c>
      <c r="DH329" s="838">
        <f t="shared" si="314"/>
        <v>49.800000000000004</v>
      </c>
      <c r="DI329" s="338">
        <f t="shared" si="315"/>
        <v>0.23502304147465425</v>
      </c>
      <c r="DJ329" s="1158">
        <f t="shared" si="310"/>
        <v>0.45033112582781454</v>
      </c>
      <c r="DK329" s="1342">
        <f t="shared" si="311"/>
        <v>3.9578646505624202</v>
      </c>
      <c r="DL329" s="1292">
        <f t="shared" si="321"/>
        <v>0.49919999999999998</v>
      </c>
      <c r="DM329" s="1355">
        <v>40</v>
      </c>
      <c r="DN329" s="1350">
        <f t="shared" si="294"/>
        <v>26.606896551724141</v>
      </c>
      <c r="DO329" s="117">
        <v>15.8</v>
      </c>
      <c r="DP329" s="1150">
        <f t="shared" si="295"/>
        <v>4.8192771084337387E-2</v>
      </c>
      <c r="DQ329" s="133"/>
      <c r="DR329" s="134"/>
      <c r="DS329" s="770"/>
      <c r="DT329" s="137">
        <v>5819</v>
      </c>
      <c r="DU329" s="343">
        <v>7.87</v>
      </c>
      <c r="DV329" s="123">
        <v>8.16</v>
      </c>
      <c r="DW329" s="127">
        <v>4960</v>
      </c>
      <c r="DX329" s="117">
        <v>15.8</v>
      </c>
      <c r="DY329" s="135">
        <v>39.1</v>
      </c>
      <c r="DZ329" s="671">
        <v>30</v>
      </c>
      <c r="EA329" s="632">
        <v>1.1000000000000001</v>
      </c>
      <c r="EB329" s="665">
        <v>0.35</v>
      </c>
      <c r="EC329" s="1483"/>
      <c r="ED329" s="141">
        <v>6.3</v>
      </c>
      <c r="EE329" s="667">
        <v>6.7</v>
      </c>
      <c r="EF329" s="139">
        <v>0.15</v>
      </c>
      <c r="EG329" s="665">
        <v>7.0000000000000007E-2</v>
      </c>
      <c r="EH329" s="194">
        <v>9</v>
      </c>
      <c r="EI329" s="1118"/>
      <c r="EJ329" s="1118"/>
      <c r="EK329" s="142">
        <v>2</v>
      </c>
      <c r="EL329" s="353">
        <f t="shared" si="298"/>
        <v>8.0497968652037617</v>
      </c>
      <c r="EM329" s="354">
        <f t="shared" si="312"/>
        <v>0.50470219435736674</v>
      </c>
      <c r="EN329" s="354">
        <f t="shared" si="291"/>
        <v>0.78633879781420768</v>
      </c>
      <c r="EO329" s="355">
        <f t="shared" si="283"/>
        <v>0.83582089552238803</v>
      </c>
      <c r="EP329" s="339">
        <f t="shared" si="313"/>
        <v>0.6785714285714286</v>
      </c>
      <c r="EQ329" s="192"/>
    </row>
    <row r="330" spans="1:147" s="221" customFormat="1" ht="15" customHeight="1" x14ac:dyDescent="0.15">
      <c r="A330" s="105">
        <v>44154</v>
      </c>
      <c r="B330" s="335">
        <f>企业!B637</f>
        <v>5095</v>
      </c>
      <c r="C330" s="868">
        <v>7.85</v>
      </c>
      <c r="D330" s="652">
        <v>210</v>
      </c>
      <c r="E330" s="353"/>
      <c r="F330" s="928"/>
      <c r="G330" s="653"/>
      <c r="H330" s="192"/>
      <c r="I330" s="111"/>
      <c r="J330" s="144"/>
      <c r="K330" s="625"/>
      <c r="L330" s="328"/>
      <c r="M330" s="831"/>
      <c r="N330" s="826"/>
      <c r="O330" s="191"/>
      <c r="P330" s="392"/>
      <c r="Q330" s="191"/>
      <c r="R330" s="683">
        <v>2.52</v>
      </c>
      <c r="S330" s="339">
        <f t="shared" si="292"/>
        <v>0.38769230769230767</v>
      </c>
      <c r="T330" s="335">
        <v>5095</v>
      </c>
      <c r="U330" s="111">
        <v>7.81</v>
      </c>
      <c r="V330" s="112">
        <v>5130</v>
      </c>
      <c r="W330" s="115">
        <v>34.1</v>
      </c>
      <c r="X330" s="109">
        <v>110</v>
      </c>
      <c r="Y330" s="809">
        <v>9.5</v>
      </c>
      <c r="Z330" s="1244"/>
      <c r="AA330" s="116">
        <v>20.3</v>
      </c>
      <c r="AB330" s="117">
        <v>0.5</v>
      </c>
      <c r="AC330" s="109">
        <v>28</v>
      </c>
      <c r="AD330" s="118"/>
      <c r="AE330" s="191">
        <v>64</v>
      </c>
      <c r="AF330" s="801">
        <v>3.28</v>
      </c>
      <c r="AG330" s="344">
        <f t="shared" si="299"/>
        <v>0.50461538461538458</v>
      </c>
      <c r="AH330" s="344">
        <f t="shared" si="317"/>
        <v>0.33966666666666667</v>
      </c>
      <c r="AI330" s="741">
        <f t="shared" si="284"/>
        <v>7.4726666666666677E-2</v>
      </c>
      <c r="AJ330" s="1140"/>
      <c r="AK330" s="138"/>
      <c r="AL330" s="122"/>
      <c r="AM330" s="122"/>
      <c r="AN330" s="219"/>
      <c r="AO330" s="353">
        <f t="shared" si="280"/>
        <v>2.8090284592737977</v>
      </c>
      <c r="AP330" s="138">
        <v>7.85</v>
      </c>
      <c r="AQ330" s="121">
        <v>19.3</v>
      </c>
      <c r="AR330" s="353">
        <f t="shared" si="285"/>
        <v>0.73601570166830221</v>
      </c>
      <c r="AS330" s="776"/>
      <c r="AT330" s="353">
        <f t="shared" si="286"/>
        <v>1.4720314033366044</v>
      </c>
      <c r="AU330" s="117">
        <v>23.3</v>
      </c>
      <c r="AV330" s="111">
        <v>7.65</v>
      </c>
      <c r="AW330" s="118"/>
      <c r="AX330" s="118"/>
      <c r="AY330" s="340"/>
      <c r="AZ330" s="124">
        <v>0.15</v>
      </c>
      <c r="BA330" s="608"/>
      <c r="BB330" s="360">
        <f t="shared" si="287"/>
        <v>0.55201177625122666</v>
      </c>
      <c r="BC330" s="1516"/>
      <c r="BD330" s="1529">
        <v>1697</v>
      </c>
      <c r="BE330" s="1530">
        <f t="shared" si="281"/>
        <v>177.52718351324827</v>
      </c>
      <c r="BF330" s="1538">
        <f t="shared" si="322"/>
        <v>8.7451814538545953</v>
      </c>
      <c r="BG330" s="1528"/>
      <c r="BH330" s="1168">
        <f t="shared" si="288"/>
        <v>0.92001962708537777</v>
      </c>
      <c r="BI330" s="353">
        <f t="shared" si="289"/>
        <v>0.62119725220804711</v>
      </c>
      <c r="BJ330" s="123">
        <v>7.67</v>
      </c>
      <c r="BK330" s="118">
        <v>5470</v>
      </c>
      <c r="BL330" s="117">
        <v>31.7</v>
      </c>
      <c r="BM330" s="348">
        <f t="shared" si="300"/>
        <v>95.1</v>
      </c>
      <c r="BN330" s="117">
        <v>6</v>
      </c>
      <c r="BO330" s="117"/>
      <c r="BP330" s="117"/>
      <c r="BQ330" s="1220"/>
      <c r="BR330" s="131"/>
      <c r="BS330" s="131"/>
      <c r="BT330" s="131">
        <v>13</v>
      </c>
      <c r="BU330" s="132"/>
      <c r="BV330" s="364">
        <f t="shared" si="318"/>
        <v>7.1103042198233553</v>
      </c>
      <c r="BW330" s="343">
        <f t="shared" si="290"/>
        <v>1.5470505424131175E-2</v>
      </c>
      <c r="BX330" s="340">
        <f t="shared" si="279"/>
        <v>1.5470505424131175E-2</v>
      </c>
      <c r="BY330" s="758">
        <f t="shared" si="316"/>
        <v>0.70443349753694584</v>
      </c>
      <c r="BZ330" s="1145">
        <f t="shared" si="307"/>
        <v>7.0381231671554301E-2</v>
      </c>
      <c r="CA330" s="133">
        <v>5040</v>
      </c>
      <c r="CB330" s="191"/>
      <c r="CC330" s="193"/>
      <c r="CD330" s="353">
        <f t="shared" si="302"/>
        <v>0.52188420019627091</v>
      </c>
      <c r="CE330" s="108">
        <v>480</v>
      </c>
      <c r="CF330" s="364">
        <f t="shared" si="324"/>
        <v>94.210009813542683</v>
      </c>
      <c r="CG330" s="134">
        <v>1400</v>
      </c>
      <c r="CH330" s="346">
        <f t="shared" si="319"/>
        <v>27.47791952894995</v>
      </c>
      <c r="CI330" s="117">
        <v>3</v>
      </c>
      <c r="CJ330" s="348">
        <f t="shared" si="303"/>
        <v>0.58881256133464177</v>
      </c>
      <c r="CK330" s="123">
        <v>7.46</v>
      </c>
      <c r="CL330" s="117">
        <v>28.5</v>
      </c>
      <c r="CM330" s="109">
        <v>13</v>
      </c>
      <c r="CN330" s="109"/>
      <c r="CO330" s="109"/>
      <c r="CP330" s="131">
        <f t="shared" si="323"/>
        <v>671.91200000000003</v>
      </c>
      <c r="CQ330" s="1145">
        <f t="shared" si="301"/>
        <v>0.10094637223974756</v>
      </c>
      <c r="CR330" s="1372">
        <f t="shared" si="320"/>
        <v>5095</v>
      </c>
      <c r="CS330" s="353">
        <f t="shared" si="304"/>
        <v>3.9756624141315013</v>
      </c>
      <c r="CT330" s="135">
        <v>40</v>
      </c>
      <c r="CU330" s="1353">
        <v>139.44</v>
      </c>
      <c r="CV330" s="340">
        <f t="shared" si="296"/>
        <v>0.5</v>
      </c>
      <c r="CW330" s="135">
        <v>270</v>
      </c>
      <c r="CX330" s="348">
        <f t="shared" si="297"/>
        <v>6.75</v>
      </c>
      <c r="CY330" s="334">
        <f t="shared" si="293"/>
        <v>162.14673209028456</v>
      </c>
      <c r="CZ330" s="123">
        <v>7.85</v>
      </c>
      <c r="DA330" s="117">
        <v>19.2</v>
      </c>
      <c r="DB330" s="340">
        <f t="shared" si="308"/>
        <v>0.32631578947368423</v>
      </c>
      <c r="DC330" s="109"/>
      <c r="DD330" s="610">
        <f t="shared" si="309"/>
        <v>5.4827460637818533</v>
      </c>
      <c r="DE330" s="353">
        <f t="shared" si="305"/>
        <v>5.8881256133464177</v>
      </c>
      <c r="DF330" s="842">
        <v>8.1999999999999993</v>
      </c>
      <c r="DG330" s="117">
        <v>14.7</v>
      </c>
      <c r="DH330" s="838">
        <f t="shared" si="314"/>
        <v>44.099999999999994</v>
      </c>
      <c r="DI330" s="338">
        <f t="shared" si="315"/>
        <v>0.234375</v>
      </c>
      <c r="DJ330" s="1158">
        <f t="shared" si="310"/>
        <v>0.48421052631578954</v>
      </c>
      <c r="DK330" s="1342">
        <f t="shared" si="311"/>
        <v>3.9165877316493849</v>
      </c>
      <c r="DL330" s="1292">
        <f t="shared" si="321"/>
        <v>0.49919999999999998</v>
      </c>
      <c r="DM330" s="1355">
        <v>40</v>
      </c>
      <c r="DN330" s="1350">
        <f t="shared" si="294"/>
        <v>26.273287536800787</v>
      </c>
      <c r="DO330" s="117">
        <v>14</v>
      </c>
      <c r="DP330" s="1150">
        <f t="shared" si="295"/>
        <v>4.7619047619047575E-2</v>
      </c>
      <c r="DQ330" s="133"/>
      <c r="DR330" s="134"/>
      <c r="DS330" s="770"/>
      <c r="DT330" s="137">
        <v>5848</v>
      </c>
      <c r="DU330" s="343">
        <v>7.84</v>
      </c>
      <c r="DV330" s="123">
        <v>8.3800000000000008</v>
      </c>
      <c r="DW330" s="127">
        <v>5060</v>
      </c>
      <c r="DX330" s="117">
        <v>14</v>
      </c>
      <c r="DY330" s="135">
        <v>29.1</v>
      </c>
      <c r="DZ330" s="671">
        <v>26</v>
      </c>
      <c r="EA330" s="632">
        <v>0.9</v>
      </c>
      <c r="EB330" s="665">
        <v>0.71</v>
      </c>
      <c r="EC330" s="1483"/>
      <c r="ED330" s="141">
        <v>5.9</v>
      </c>
      <c r="EE330" s="667">
        <v>5.3</v>
      </c>
      <c r="EF330" s="139">
        <v>0.18</v>
      </c>
      <c r="EG330" s="665">
        <v>7.0000000000000007E-2</v>
      </c>
      <c r="EH330" s="194">
        <v>9</v>
      </c>
      <c r="EI330" s="1118"/>
      <c r="EJ330" s="1118"/>
      <c r="EK330" s="142">
        <v>2</v>
      </c>
      <c r="EL330" s="353">
        <f t="shared" si="298"/>
        <v>8.0639795878312057</v>
      </c>
      <c r="EM330" s="354">
        <f t="shared" si="312"/>
        <v>0.58944281524926689</v>
      </c>
      <c r="EN330" s="354">
        <f t="shared" si="291"/>
        <v>0.73545454545454536</v>
      </c>
      <c r="EO330" s="355">
        <f t="shared" si="283"/>
        <v>0.90526315789473688</v>
      </c>
      <c r="EP330" s="339">
        <f t="shared" si="313"/>
        <v>0.70935960591133007</v>
      </c>
      <c r="EQ330" s="192"/>
    </row>
    <row r="331" spans="1:147" s="221" customFormat="1" ht="15" customHeight="1" x14ac:dyDescent="0.15">
      <c r="A331" s="105">
        <v>44155</v>
      </c>
      <c r="B331" s="335">
        <f>企业!B638</f>
        <v>5345</v>
      </c>
      <c r="C331" s="868">
        <v>7.8</v>
      </c>
      <c r="D331" s="652">
        <v>203</v>
      </c>
      <c r="E331" s="353"/>
      <c r="F331" s="928"/>
      <c r="G331" s="653"/>
      <c r="H331" s="192"/>
      <c r="I331" s="111"/>
      <c r="J331" s="144"/>
      <c r="K331" s="625"/>
      <c r="L331" s="328"/>
      <c r="M331" s="831"/>
      <c r="N331" s="826"/>
      <c r="O331" s="191"/>
      <c r="P331" s="392"/>
      <c r="Q331" s="191"/>
      <c r="R331" s="683">
        <v>2.5499999999999998</v>
      </c>
      <c r="S331" s="339">
        <f t="shared" si="292"/>
        <v>0.3923076923076923</v>
      </c>
      <c r="T331" s="335">
        <v>5345</v>
      </c>
      <c r="U331" s="111">
        <v>7.98</v>
      </c>
      <c r="V331" s="112">
        <v>5230</v>
      </c>
      <c r="W331" s="115">
        <v>38.4</v>
      </c>
      <c r="X331" s="109">
        <v>129</v>
      </c>
      <c r="Y331" s="809">
        <v>7.2</v>
      </c>
      <c r="Z331" s="1244"/>
      <c r="AA331" s="116">
        <v>17.8</v>
      </c>
      <c r="AB331" s="117">
        <v>1.3</v>
      </c>
      <c r="AC331" s="109">
        <v>22</v>
      </c>
      <c r="AD331" s="118"/>
      <c r="AE331" s="191">
        <v>64</v>
      </c>
      <c r="AF331" s="801">
        <v>3.17</v>
      </c>
      <c r="AG331" s="344">
        <f t="shared" si="299"/>
        <v>0.4876923076923077</v>
      </c>
      <c r="AH331" s="344">
        <f t="shared" si="317"/>
        <v>0.35633333333333334</v>
      </c>
      <c r="AI331" s="741">
        <f t="shared" si="284"/>
        <v>9.1934000000000002E-2</v>
      </c>
      <c r="AJ331" s="1140"/>
      <c r="AK331" s="138"/>
      <c r="AL331" s="122"/>
      <c r="AM331" s="122"/>
      <c r="AN331" s="219"/>
      <c r="AO331" s="353">
        <f t="shared" si="280"/>
        <v>2.6776426566884939</v>
      </c>
      <c r="AP331" s="138">
        <v>8.01</v>
      </c>
      <c r="AQ331" s="121">
        <v>17.899999999999999</v>
      </c>
      <c r="AR331" s="353">
        <f t="shared" si="285"/>
        <v>0.70159027128157159</v>
      </c>
      <c r="AS331" s="776"/>
      <c r="AT331" s="353">
        <f t="shared" si="286"/>
        <v>1.4031805425631432</v>
      </c>
      <c r="AU331" s="117">
        <v>22.8</v>
      </c>
      <c r="AV331" s="111">
        <v>7.7</v>
      </c>
      <c r="AW331" s="118"/>
      <c r="AX331" s="118"/>
      <c r="AY331" s="340"/>
      <c r="AZ331" s="124">
        <v>0.15</v>
      </c>
      <c r="BA331" s="608"/>
      <c r="BB331" s="360">
        <f t="shared" si="287"/>
        <v>0.52619270346117863</v>
      </c>
      <c r="BC331" s="1516"/>
      <c r="BD331" s="1529">
        <v>1616</v>
      </c>
      <c r="BE331" s="1530">
        <f t="shared" si="281"/>
        <v>161.14649204864358</v>
      </c>
      <c r="BF331" s="1538">
        <f t="shared" si="322"/>
        <v>9.0531737105979531</v>
      </c>
      <c r="BG331" s="1528"/>
      <c r="BH331" s="1168">
        <f t="shared" si="288"/>
        <v>0.87698783910196443</v>
      </c>
      <c r="BI331" s="353">
        <f t="shared" si="289"/>
        <v>0.59214218896164639</v>
      </c>
      <c r="BJ331" s="123">
        <v>7.78</v>
      </c>
      <c r="BK331" s="118">
        <v>5270</v>
      </c>
      <c r="BL331" s="117">
        <v>30.6</v>
      </c>
      <c r="BM331" s="348">
        <f t="shared" si="300"/>
        <v>91.800000000000011</v>
      </c>
      <c r="BN331" s="117">
        <v>7.4</v>
      </c>
      <c r="BO331" s="117">
        <v>0.8</v>
      </c>
      <c r="BP331" s="117"/>
      <c r="BQ331" s="1220">
        <v>0.5</v>
      </c>
      <c r="BR331" s="131"/>
      <c r="BS331" s="131"/>
      <c r="BT331" s="131">
        <v>10</v>
      </c>
      <c r="BU331" s="132">
        <v>16</v>
      </c>
      <c r="BV331" s="364">
        <f t="shared" si="318"/>
        <v>6.7777362020579988</v>
      </c>
      <c r="BW331" s="343">
        <f t="shared" si="290"/>
        <v>1.9032903635410051E-2</v>
      </c>
      <c r="BX331" s="340">
        <f t="shared" si="279"/>
        <v>1.9032903635410051E-2</v>
      </c>
      <c r="BY331" s="758">
        <f t="shared" si="316"/>
        <v>0.5842696629213483</v>
      </c>
      <c r="BZ331" s="1145">
        <f t="shared" si="307"/>
        <v>0.20312499999999989</v>
      </c>
      <c r="CA331" s="133">
        <v>5040</v>
      </c>
      <c r="CB331" s="191"/>
      <c r="CC331" s="193"/>
      <c r="CD331" s="353">
        <f t="shared" si="302"/>
        <v>0.49747427502338637</v>
      </c>
      <c r="CE331" s="108">
        <v>360</v>
      </c>
      <c r="CF331" s="364">
        <f t="shared" si="324"/>
        <v>67.352666043030865</v>
      </c>
      <c r="CG331" s="134">
        <v>1400</v>
      </c>
      <c r="CH331" s="346">
        <f t="shared" si="319"/>
        <v>26.19270346117867</v>
      </c>
      <c r="CI331" s="117">
        <v>3</v>
      </c>
      <c r="CJ331" s="348">
        <f t="shared" si="303"/>
        <v>0.5612722170252572</v>
      </c>
      <c r="CK331" s="123">
        <v>7.5</v>
      </c>
      <c r="CL331" s="117">
        <v>27.2</v>
      </c>
      <c r="CM331" s="109">
        <v>9</v>
      </c>
      <c r="CN331" s="109">
        <v>1.8</v>
      </c>
      <c r="CO331" s="109">
        <v>16</v>
      </c>
      <c r="CP331" s="131">
        <f t="shared" si="323"/>
        <v>562.86400000000003</v>
      </c>
      <c r="CQ331" s="1145">
        <f t="shared" si="301"/>
        <v>0.11111111111111116</v>
      </c>
      <c r="CR331" s="1372">
        <f t="shared" si="320"/>
        <v>5345</v>
      </c>
      <c r="CS331" s="353">
        <f t="shared" si="304"/>
        <v>3.7897100093545371</v>
      </c>
      <c r="CT331" s="135">
        <v>40</v>
      </c>
      <c r="CU331" s="1353">
        <v>144.52000000000001</v>
      </c>
      <c r="CV331" s="340">
        <f t="shared" si="296"/>
        <v>0.5</v>
      </c>
      <c r="CW331" s="135">
        <v>270</v>
      </c>
      <c r="CX331" s="348">
        <f t="shared" si="297"/>
        <v>6.75</v>
      </c>
      <c r="CY331" s="334">
        <f t="shared" si="293"/>
        <v>153.65028999064543</v>
      </c>
      <c r="CZ331" s="123">
        <v>7.87</v>
      </c>
      <c r="DA331" s="117">
        <v>18.5</v>
      </c>
      <c r="DB331" s="340">
        <f t="shared" si="308"/>
        <v>0.31985294117647056</v>
      </c>
      <c r="DC331" s="109">
        <v>2</v>
      </c>
      <c r="DD331" s="610">
        <f t="shared" si="309"/>
        <v>5.5537587649333275</v>
      </c>
      <c r="DE331" s="353">
        <f t="shared" si="305"/>
        <v>5.6127221702525727</v>
      </c>
      <c r="DF331" s="842">
        <v>8.2899999999999991</v>
      </c>
      <c r="DG331" s="117">
        <v>13.9</v>
      </c>
      <c r="DH331" s="838">
        <f t="shared" si="314"/>
        <v>41.7</v>
      </c>
      <c r="DI331" s="338">
        <f t="shared" si="315"/>
        <v>0.24864864864864866</v>
      </c>
      <c r="DJ331" s="1158">
        <f t="shared" si="310"/>
        <v>0.48897058823529405</v>
      </c>
      <c r="DK331" s="1342">
        <f t="shared" si="311"/>
        <v>3.8508844609184325</v>
      </c>
      <c r="DL331" s="1292">
        <f t="shared" si="321"/>
        <v>0.49919999999999998</v>
      </c>
      <c r="DM331" s="1355">
        <v>40</v>
      </c>
      <c r="DN331" s="1350">
        <f t="shared" si="294"/>
        <v>25.956819457436858</v>
      </c>
      <c r="DO331" s="117">
        <v>12.5</v>
      </c>
      <c r="DP331" s="1150">
        <f t="shared" si="295"/>
        <v>0.10071942446043168</v>
      </c>
      <c r="DQ331" s="133"/>
      <c r="DR331" s="134"/>
      <c r="DS331" s="770"/>
      <c r="DT331" s="137">
        <v>5745</v>
      </c>
      <c r="DU331" s="343">
        <v>7.83</v>
      </c>
      <c r="DV331" s="123">
        <v>8.33</v>
      </c>
      <c r="DW331" s="127">
        <v>5010</v>
      </c>
      <c r="DX331" s="117">
        <v>12.5</v>
      </c>
      <c r="DY331" s="135">
        <v>34.799999999999997</v>
      </c>
      <c r="DZ331" s="671">
        <v>29</v>
      </c>
      <c r="EA331" s="632">
        <v>0.7</v>
      </c>
      <c r="EB331" s="665">
        <v>0.6</v>
      </c>
      <c r="EC331" s="1483"/>
      <c r="ED331" s="141">
        <v>6.1</v>
      </c>
      <c r="EE331" s="667">
        <v>5.8</v>
      </c>
      <c r="EF331" s="139">
        <v>0.2</v>
      </c>
      <c r="EG331" s="665">
        <v>0.06</v>
      </c>
      <c r="EH331" s="194">
        <v>6</v>
      </c>
      <c r="EI331" s="1118"/>
      <c r="EJ331" s="1118"/>
      <c r="EK331" s="142">
        <v>2</v>
      </c>
      <c r="EL331" s="353">
        <f t="shared" si="298"/>
        <v>7.6877784845650154</v>
      </c>
      <c r="EM331" s="354">
        <f t="shared" si="312"/>
        <v>0.67447916666666663</v>
      </c>
      <c r="EN331" s="354">
        <f t="shared" si="291"/>
        <v>0.73023255813953492</v>
      </c>
      <c r="EO331" s="355">
        <f t="shared" si="283"/>
        <v>0.90277777777777779</v>
      </c>
      <c r="EP331" s="339">
        <f t="shared" si="313"/>
        <v>0.65730337078651691</v>
      </c>
      <c r="EQ331" s="192"/>
    </row>
    <row r="332" spans="1:147" s="221" customFormat="1" ht="15" customHeight="1" x14ac:dyDescent="0.15">
      <c r="A332" s="105">
        <v>44156</v>
      </c>
      <c r="B332" s="335">
        <f>企业!B639</f>
        <v>6081</v>
      </c>
      <c r="C332" s="868">
        <v>7.74</v>
      </c>
      <c r="D332" s="652">
        <v>195</v>
      </c>
      <c r="E332" s="353"/>
      <c r="F332" s="928"/>
      <c r="G332" s="653"/>
      <c r="H332" s="192"/>
      <c r="I332" s="111"/>
      <c r="J332" s="144"/>
      <c r="K332" s="625"/>
      <c r="L332" s="328"/>
      <c r="M332" s="831"/>
      <c r="N332" s="826"/>
      <c r="O332" s="191"/>
      <c r="P332" s="392"/>
      <c r="Q332" s="191"/>
      <c r="R332" s="683">
        <v>2.52</v>
      </c>
      <c r="S332" s="339">
        <f t="shared" si="292"/>
        <v>0.38769230769230767</v>
      </c>
      <c r="T332" s="335">
        <v>6081</v>
      </c>
      <c r="U332" s="111">
        <v>7.85</v>
      </c>
      <c r="V332" s="112">
        <v>5100</v>
      </c>
      <c r="W332" s="115">
        <v>33.6</v>
      </c>
      <c r="X332" s="109">
        <v>128</v>
      </c>
      <c r="Y332" s="809">
        <v>8.9</v>
      </c>
      <c r="Z332" s="1244"/>
      <c r="AA332" s="116">
        <v>17</v>
      </c>
      <c r="AB332" s="117">
        <v>0.5</v>
      </c>
      <c r="AC332" s="109">
        <v>32</v>
      </c>
      <c r="AD332" s="118"/>
      <c r="AE332" s="191">
        <v>64</v>
      </c>
      <c r="AF332" s="801">
        <v>4.33</v>
      </c>
      <c r="AG332" s="344">
        <f t="shared" si="299"/>
        <v>0.66615384615384621</v>
      </c>
      <c r="AH332" s="344">
        <f t="shared" si="317"/>
        <v>0.40539999999999998</v>
      </c>
      <c r="AI332" s="741">
        <f t="shared" si="284"/>
        <v>0.10378240000000001</v>
      </c>
      <c r="AJ332" s="1140"/>
      <c r="AK332" s="138"/>
      <c r="AL332" s="122"/>
      <c r="AM332" s="122"/>
      <c r="AN332" s="219"/>
      <c r="AO332" s="353">
        <f t="shared" si="280"/>
        <v>2.3535602696924847</v>
      </c>
      <c r="AP332" s="138">
        <v>7.85</v>
      </c>
      <c r="AQ332" s="121">
        <v>17.7</v>
      </c>
      <c r="AR332" s="353">
        <f t="shared" si="285"/>
        <v>0.61667488899851997</v>
      </c>
      <c r="AS332" s="776"/>
      <c r="AT332" s="353">
        <f t="shared" si="286"/>
        <v>1.2333497779970399</v>
      </c>
      <c r="AU332" s="117">
        <v>22.4</v>
      </c>
      <c r="AV332" s="111">
        <v>7.75</v>
      </c>
      <c r="AW332" s="118"/>
      <c r="AX332" s="118"/>
      <c r="AY332" s="340"/>
      <c r="AZ332" s="124">
        <v>0.15</v>
      </c>
      <c r="BA332" s="608"/>
      <c r="BB332" s="360">
        <f t="shared" si="287"/>
        <v>0.46250616674889</v>
      </c>
      <c r="BC332" s="1516"/>
      <c r="BD332" s="1529">
        <v>1630</v>
      </c>
      <c r="BE332" s="1530">
        <f t="shared" si="281"/>
        <v>142.86959381680646</v>
      </c>
      <c r="BF332" s="1538">
        <f t="shared" si="322"/>
        <v>8.4040937539297911</v>
      </c>
      <c r="BG332" s="1528"/>
      <c r="BH332" s="1168">
        <f t="shared" si="288"/>
        <v>0.77084361124814993</v>
      </c>
      <c r="BI332" s="353">
        <f t="shared" si="289"/>
        <v>0.52047360631475081</v>
      </c>
      <c r="BJ332" s="123">
        <v>7.65</v>
      </c>
      <c r="BK332" s="118">
        <v>5400</v>
      </c>
      <c r="BL332" s="117">
        <v>28.9</v>
      </c>
      <c r="BM332" s="348">
        <f t="shared" si="300"/>
        <v>86.699999999999989</v>
      </c>
      <c r="BN332" s="117">
        <v>7.8</v>
      </c>
      <c r="BO332" s="117"/>
      <c r="BP332" s="117"/>
      <c r="BQ332" s="1220"/>
      <c r="BR332" s="131"/>
      <c r="BS332" s="131"/>
      <c r="BT332" s="131">
        <v>13</v>
      </c>
      <c r="BU332" s="132"/>
      <c r="BV332" s="364">
        <f t="shared" si="318"/>
        <v>5.9574083209998356</v>
      </c>
      <c r="BW332" s="343">
        <f t="shared" si="290"/>
        <v>2.1485853092996936E-2</v>
      </c>
      <c r="BX332" s="340">
        <f t="shared" si="279"/>
        <v>2.1485853092996936E-2</v>
      </c>
      <c r="BY332" s="758">
        <f t="shared" si="316"/>
        <v>0.54117647058823537</v>
      </c>
      <c r="BZ332" s="1145">
        <f t="shared" si="307"/>
        <v>0.13988095238095244</v>
      </c>
      <c r="CA332" s="133">
        <v>5040</v>
      </c>
      <c r="CB332" s="191"/>
      <c r="CC332" s="193"/>
      <c r="CD332" s="353">
        <f t="shared" si="302"/>
        <v>0.43726360795921726</v>
      </c>
      <c r="CE332" s="108">
        <v>240</v>
      </c>
      <c r="CF332" s="364">
        <f t="shared" si="324"/>
        <v>39.467192895905278</v>
      </c>
      <c r="CG332" s="134">
        <v>1400</v>
      </c>
      <c r="CH332" s="346">
        <f t="shared" si="319"/>
        <v>23.022529189278078</v>
      </c>
      <c r="CI332" s="117">
        <v>3</v>
      </c>
      <c r="CJ332" s="348">
        <f t="shared" si="303"/>
        <v>0.49333991119881598</v>
      </c>
      <c r="CK332" s="123">
        <v>7.38</v>
      </c>
      <c r="CL332" s="117">
        <v>24.6</v>
      </c>
      <c r="CM332" s="109">
        <v>15</v>
      </c>
      <c r="CN332" s="109"/>
      <c r="CO332" s="109"/>
      <c r="CP332" s="131">
        <f t="shared" si="323"/>
        <v>449.28289999999998</v>
      </c>
      <c r="CQ332" s="1145">
        <f t="shared" si="301"/>
        <v>0.14878892733564009</v>
      </c>
      <c r="CR332" s="1372">
        <f t="shared" si="320"/>
        <v>6081</v>
      </c>
      <c r="CS332" s="353">
        <f t="shared" si="304"/>
        <v>3.3310310804144057</v>
      </c>
      <c r="CT332" s="135">
        <v>40</v>
      </c>
      <c r="CU332" s="1353">
        <v>147.37</v>
      </c>
      <c r="CV332" s="340">
        <f t="shared" si="296"/>
        <v>0.5</v>
      </c>
      <c r="CW332" s="135">
        <v>270</v>
      </c>
      <c r="CX332" s="348">
        <f t="shared" si="297"/>
        <v>6.75</v>
      </c>
      <c r="CY332" s="334">
        <f t="shared" si="293"/>
        <v>134.60365071534287</v>
      </c>
      <c r="CZ332" s="123">
        <v>7.72</v>
      </c>
      <c r="DA332" s="117">
        <v>18.600000000000001</v>
      </c>
      <c r="DB332" s="340">
        <f t="shared" si="308"/>
        <v>0.24390243902439024</v>
      </c>
      <c r="DC332" s="109"/>
      <c r="DD332" s="610">
        <f t="shared" si="309"/>
        <v>7.0546986748083267</v>
      </c>
      <c r="DE332" s="353">
        <f t="shared" si="305"/>
        <v>4.9333991119881597</v>
      </c>
      <c r="DF332" s="842">
        <v>8.11</v>
      </c>
      <c r="DG332" s="117">
        <v>13.4</v>
      </c>
      <c r="DH332" s="838">
        <f t="shared" si="314"/>
        <v>40.200000000000003</v>
      </c>
      <c r="DI332" s="338">
        <f t="shared" si="315"/>
        <v>0.27956989247311836</v>
      </c>
      <c r="DJ332" s="1158">
        <f t="shared" si="310"/>
        <v>0.45528455284552849</v>
      </c>
      <c r="DK332" s="1342">
        <f t="shared" si="311"/>
        <v>4.0060610331947277</v>
      </c>
      <c r="DL332" s="1292">
        <f t="shared" si="321"/>
        <v>0.49919999999999998</v>
      </c>
      <c r="DM332" s="1355">
        <v>40</v>
      </c>
      <c r="DN332" s="1350">
        <f t="shared" si="294"/>
        <v>23.265120868278245</v>
      </c>
      <c r="DO332" s="117">
        <v>12.1</v>
      </c>
      <c r="DP332" s="1150">
        <f t="shared" si="295"/>
        <v>9.7014925373134372E-2</v>
      </c>
      <c r="DQ332" s="133"/>
      <c r="DR332" s="134"/>
      <c r="DS332" s="770"/>
      <c r="DT332" s="137">
        <v>5512</v>
      </c>
      <c r="DU332" s="343">
        <v>7.81</v>
      </c>
      <c r="DV332" s="123">
        <v>8.17</v>
      </c>
      <c r="DW332" s="127">
        <v>5200</v>
      </c>
      <c r="DX332" s="117">
        <v>12.1</v>
      </c>
      <c r="DY332" s="135">
        <v>31.6</v>
      </c>
      <c r="DZ332" s="671">
        <v>29</v>
      </c>
      <c r="EA332" s="632">
        <v>0.3</v>
      </c>
      <c r="EB332" s="665">
        <v>0.38</v>
      </c>
      <c r="EC332" s="1483"/>
      <c r="ED332" s="141">
        <v>7.3</v>
      </c>
      <c r="EE332" s="667">
        <v>7.4</v>
      </c>
      <c r="EF332" s="139">
        <v>0.08</v>
      </c>
      <c r="EG332" s="665">
        <v>0.05</v>
      </c>
      <c r="EH332" s="194">
        <v>6</v>
      </c>
      <c r="EI332" s="1118"/>
      <c r="EJ332" s="1118"/>
      <c r="EK332" s="142">
        <v>2</v>
      </c>
      <c r="EL332" s="353">
        <f t="shared" si="298"/>
        <v>6.7598231869758267</v>
      </c>
      <c r="EM332" s="354">
        <f t="shared" si="312"/>
        <v>0.63988095238095233</v>
      </c>
      <c r="EN332" s="354">
        <f t="shared" si="291"/>
        <v>0.75312500000000004</v>
      </c>
      <c r="EO332" s="355">
        <f t="shared" si="283"/>
        <v>0.9662921348314607</v>
      </c>
      <c r="EP332" s="339">
        <f t="shared" si="313"/>
        <v>0.57058823529411762</v>
      </c>
      <c r="EQ332" s="192"/>
    </row>
    <row r="333" spans="1:147" s="229" customFormat="1" ht="15" customHeight="1" x14ac:dyDescent="0.15">
      <c r="A333" s="146">
        <v>44157</v>
      </c>
      <c r="B333" s="147">
        <f>企业!B640</f>
        <v>5798</v>
      </c>
      <c r="C333" s="869">
        <v>7.64</v>
      </c>
      <c r="D333" s="149">
        <v>195</v>
      </c>
      <c r="E333" s="150"/>
      <c r="F333" s="929"/>
      <c r="G333" s="651"/>
      <c r="H333" s="222"/>
      <c r="I333" s="153"/>
      <c r="J333" s="154"/>
      <c r="K333" s="626"/>
      <c r="L333" s="223"/>
      <c r="M333" s="832"/>
      <c r="N333" s="827"/>
      <c r="O333" s="224"/>
      <c r="P333" s="393"/>
      <c r="Q333" s="224"/>
      <c r="R333" s="684">
        <v>2.52</v>
      </c>
      <c r="S333" s="169">
        <f t="shared" si="292"/>
        <v>0.38769230769230767</v>
      </c>
      <c r="T333" s="147">
        <v>5798</v>
      </c>
      <c r="U333" s="153">
        <v>8.0399999999999991</v>
      </c>
      <c r="V333" s="158">
        <v>4890</v>
      </c>
      <c r="W333" s="159">
        <v>35</v>
      </c>
      <c r="X333" s="151">
        <v>133</v>
      </c>
      <c r="Y333" s="811">
        <v>7.6</v>
      </c>
      <c r="Z333" s="1245"/>
      <c r="AA333" s="160">
        <v>15.9</v>
      </c>
      <c r="AB333" s="161">
        <v>0.4</v>
      </c>
      <c r="AC333" s="151">
        <v>33</v>
      </c>
      <c r="AD333" s="162"/>
      <c r="AE333" s="224">
        <v>64</v>
      </c>
      <c r="AF333" s="802">
        <v>4.1500000000000004</v>
      </c>
      <c r="AG333" s="327">
        <f t="shared" si="299"/>
        <v>0.63846153846153852</v>
      </c>
      <c r="AH333" s="327">
        <f t="shared" si="317"/>
        <v>0.38653333333333334</v>
      </c>
      <c r="AI333" s="660">
        <f t="shared" si="284"/>
        <v>0.10281786666666667</v>
      </c>
      <c r="AJ333" s="1141"/>
      <c r="AK333" s="148"/>
      <c r="AL333" s="167"/>
      <c r="AM333" s="167"/>
      <c r="AN333" s="225"/>
      <c r="AO333" s="150">
        <f t="shared" si="280"/>
        <v>2.4684373922042084</v>
      </c>
      <c r="AP333" s="148">
        <v>8.11</v>
      </c>
      <c r="AQ333" s="166">
        <v>17.3</v>
      </c>
      <c r="AR333" s="150">
        <f t="shared" si="285"/>
        <v>0.64677474991376338</v>
      </c>
      <c r="AS333" s="778"/>
      <c r="AT333" s="150">
        <f t="shared" si="286"/>
        <v>1.2935494998275268</v>
      </c>
      <c r="AU333" s="161">
        <v>22</v>
      </c>
      <c r="AV333" s="153">
        <v>7.76</v>
      </c>
      <c r="AW333" s="162"/>
      <c r="AX333" s="162"/>
      <c r="AY333" s="170"/>
      <c r="AZ333" s="170">
        <v>0.15</v>
      </c>
      <c r="BA333" s="175"/>
      <c r="BB333" s="172">
        <f t="shared" si="287"/>
        <v>0.48508106243532251</v>
      </c>
      <c r="BC333" s="1517"/>
      <c r="BD333" s="827">
        <v>1737</v>
      </c>
      <c r="BE333" s="1530">
        <f t="shared" si="281"/>
        <v>159.67937219730942</v>
      </c>
      <c r="BF333" s="1538">
        <f t="shared" si="322"/>
        <v>10.042727811151536</v>
      </c>
      <c r="BG333" s="1337"/>
      <c r="BH333" s="1169">
        <f t="shared" si="288"/>
        <v>0.8084684373922042</v>
      </c>
      <c r="BI333" s="150">
        <f t="shared" si="289"/>
        <v>0.54587788892721623</v>
      </c>
      <c r="BJ333" s="168">
        <v>7.96</v>
      </c>
      <c r="BK333" s="162">
        <v>5350</v>
      </c>
      <c r="BL333" s="161">
        <v>29.5</v>
      </c>
      <c r="BM333" s="161">
        <f t="shared" si="300"/>
        <v>88.5</v>
      </c>
      <c r="BN333" s="161">
        <v>8.1999999999999993</v>
      </c>
      <c r="BO333" s="161"/>
      <c r="BP333" s="161"/>
      <c r="BQ333" s="1221"/>
      <c r="BR333" s="174"/>
      <c r="BS333" s="174"/>
      <c r="BT333" s="174">
        <v>16</v>
      </c>
      <c r="BU333" s="175"/>
      <c r="BV333" s="248">
        <f t="shared" si="318"/>
        <v>6.2481890307002415</v>
      </c>
      <c r="BW333" s="168">
        <f t="shared" si="290"/>
        <v>2.1286167775416129E-2</v>
      </c>
      <c r="BX333" s="170">
        <f t="shared" si="279"/>
        <v>2.1286167775416129E-2</v>
      </c>
      <c r="BY333" s="1129">
        <f t="shared" si="316"/>
        <v>0.48427672955974843</v>
      </c>
      <c r="BZ333" s="1146">
        <f t="shared" si="307"/>
        <v>0.15714285714285714</v>
      </c>
      <c r="CA333" s="177">
        <v>5040</v>
      </c>
      <c r="CB333" s="224"/>
      <c r="CC333" s="226"/>
      <c r="CD333" s="150">
        <f t="shared" si="302"/>
        <v>0.45860641600551916</v>
      </c>
      <c r="CE333" s="150">
        <v>240</v>
      </c>
      <c r="CF333" s="248">
        <f t="shared" si="324"/>
        <v>41.393583994480856</v>
      </c>
      <c r="CG333" s="178">
        <v>1400</v>
      </c>
      <c r="CH333" s="390">
        <f t="shared" si="319"/>
        <v>24.146257330113833</v>
      </c>
      <c r="CI333" s="161">
        <v>3</v>
      </c>
      <c r="CJ333" s="161">
        <f t="shared" si="303"/>
        <v>0.51741979993101073</v>
      </c>
      <c r="CK333" s="168">
        <v>7.49</v>
      </c>
      <c r="CL333" s="161">
        <v>26.9</v>
      </c>
      <c r="CM333" s="151">
        <v>15</v>
      </c>
      <c r="CN333" s="151"/>
      <c r="CO333" s="151"/>
      <c r="CP333" s="131">
        <f t="shared" si="323"/>
        <v>434.0224</v>
      </c>
      <c r="CQ333" s="1146">
        <f t="shared" si="301"/>
        <v>8.8135593220339037E-2</v>
      </c>
      <c r="CR333" s="1372">
        <f t="shared" si="320"/>
        <v>5798</v>
      </c>
      <c r="CS333" s="150">
        <f t="shared" si="304"/>
        <v>3.4936184891341844</v>
      </c>
      <c r="CT333" s="180">
        <v>40</v>
      </c>
      <c r="CU333" s="1356">
        <v>147.37</v>
      </c>
      <c r="CV333" s="170">
        <f t="shared" si="296"/>
        <v>0.5</v>
      </c>
      <c r="CW333" s="180">
        <v>270</v>
      </c>
      <c r="CX333" s="161">
        <f t="shared" si="297"/>
        <v>6.75</v>
      </c>
      <c r="CY333" s="151">
        <f t="shared" si="293"/>
        <v>141.17364608485684</v>
      </c>
      <c r="CZ333" s="168">
        <v>7.9</v>
      </c>
      <c r="DA333" s="161">
        <v>18.100000000000001</v>
      </c>
      <c r="DB333" s="170">
        <f t="shared" si="308"/>
        <v>0.32713754646840137</v>
      </c>
      <c r="DC333" s="151"/>
      <c r="DD333" s="181">
        <f t="shared" si="309"/>
        <v>5.0447986737012895</v>
      </c>
      <c r="DE333" s="150">
        <f t="shared" si="305"/>
        <v>5.174197999310107</v>
      </c>
      <c r="DF333" s="843">
        <v>8.27</v>
      </c>
      <c r="DG333" s="161">
        <v>13.6</v>
      </c>
      <c r="DH333" s="838">
        <f t="shared" si="314"/>
        <v>40.799999999999997</v>
      </c>
      <c r="DI333" s="338">
        <f t="shared" si="315"/>
        <v>0.24861878453038677</v>
      </c>
      <c r="DJ333" s="1157">
        <f t="shared" si="310"/>
        <v>0.49442379182156138</v>
      </c>
      <c r="DK333" s="1343">
        <f t="shared" si="311"/>
        <v>3.5381866186680919</v>
      </c>
      <c r="DL333" s="1293">
        <f t="shared" si="321"/>
        <v>0.49919999999999998</v>
      </c>
      <c r="DM333" s="1354">
        <v>40</v>
      </c>
      <c r="DN333" s="178">
        <f t="shared" si="294"/>
        <v>24.400689893066573</v>
      </c>
      <c r="DO333" s="161">
        <v>12.9</v>
      </c>
      <c r="DP333" s="187">
        <f t="shared" si="295"/>
        <v>5.1470588235294067E-2</v>
      </c>
      <c r="DQ333" s="177"/>
      <c r="DR333" s="178"/>
      <c r="DS333" s="756"/>
      <c r="DT333" s="157">
        <v>5815</v>
      </c>
      <c r="DU333" s="168">
        <v>7.78</v>
      </c>
      <c r="DV333" s="168">
        <v>8.33</v>
      </c>
      <c r="DW333" s="173">
        <v>4810</v>
      </c>
      <c r="DX333" s="161">
        <v>12.9</v>
      </c>
      <c r="DY333" s="180">
        <v>32.299999999999997</v>
      </c>
      <c r="DZ333" s="698">
        <v>34</v>
      </c>
      <c r="EA333" s="633">
        <v>0.6</v>
      </c>
      <c r="EB333" s="182">
        <v>0.38</v>
      </c>
      <c r="EC333" s="1484"/>
      <c r="ED333" s="184">
        <v>8.1</v>
      </c>
      <c r="EE333" s="184">
        <v>8.75</v>
      </c>
      <c r="EF333" s="182">
        <v>0.06</v>
      </c>
      <c r="EG333" s="182">
        <v>0.04</v>
      </c>
      <c r="EH333" s="228">
        <v>5</v>
      </c>
      <c r="EI333" s="1119"/>
      <c r="EJ333" s="1119"/>
      <c r="EK333" s="185">
        <v>2</v>
      </c>
      <c r="EL333" s="150">
        <f t="shared" si="298"/>
        <v>7.0887544670576066</v>
      </c>
      <c r="EM333" s="186">
        <f t="shared" si="312"/>
        <v>0.63142857142857145</v>
      </c>
      <c r="EN333" s="186">
        <f t="shared" si="291"/>
        <v>0.75714285714285712</v>
      </c>
      <c r="EO333" s="187">
        <f t="shared" si="283"/>
        <v>0.92105263157894735</v>
      </c>
      <c r="EP333" s="169">
        <f t="shared" si="313"/>
        <v>0.49056603773584906</v>
      </c>
      <c r="EQ333" s="222"/>
    </row>
    <row r="334" spans="1:147" s="221" customFormat="1" ht="15" customHeight="1" x14ac:dyDescent="0.15">
      <c r="A334" s="105">
        <v>44158</v>
      </c>
      <c r="B334" s="335">
        <f>企业!B641</f>
        <v>6421</v>
      </c>
      <c r="C334" s="868">
        <v>7.59</v>
      </c>
      <c r="D334" s="652">
        <v>195</v>
      </c>
      <c r="E334" s="353"/>
      <c r="F334" s="928"/>
      <c r="G334" s="653"/>
      <c r="H334" s="192"/>
      <c r="I334" s="111"/>
      <c r="J334" s="144"/>
      <c r="K334" s="625"/>
      <c r="L334" s="328"/>
      <c r="M334" s="831"/>
      <c r="N334" s="826"/>
      <c r="O334" s="191"/>
      <c r="P334" s="392"/>
      <c r="Q334" s="191"/>
      <c r="R334" s="683">
        <v>2.5099999999999998</v>
      </c>
      <c r="S334" s="339">
        <f t="shared" si="292"/>
        <v>0.38615384615384613</v>
      </c>
      <c r="T334" s="335">
        <v>6421</v>
      </c>
      <c r="U334" s="111">
        <v>7.93</v>
      </c>
      <c r="V334" s="112">
        <v>5220</v>
      </c>
      <c r="W334" s="115">
        <v>32.6</v>
      </c>
      <c r="X334" s="109">
        <v>127</v>
      </c>
      <c r="Y334" s="809">
        <v>8</v>
      </c>
      <c r="Z334" s="1244"/>
      <c r="AA334" s="116">
        <v>20.9</v>
      </c>
      <c r="AB334" s="117">
        <v>0.4</v>
      </c>
      <c r="AC334" s="109">
        <v>29</v>
      </c>
      <c r="AD334" s="118"/>
      <c r="AE334" s="191">
        <v>64</v>
      </c>
      <c r="AF334" s="801">
        <v>4.3600000000000003</v>
      </c>
      <c r="AG334" s="344">
        <f t="shared" si="299"/>
        <v>0.67076923076923078</v>
      </c>
      <c r="AH334" s="344">
        <f t="shared" si="317"/>
        <v>0.42806666666666665</v>
      </c>
      <c r="AI334" s="741">
        <f t="shared" si="284"/>
        <v>0.10872893333333333</v>
      </c>
      <c r="AJ334" s="1140"/>
      <c r="AK334" s="138"/>
      <c r="AL334" s="122"/>
      <c r="AM334" s="122"/>
      <c r="AN334" s="219"/>
      <c r="AO334" s="353">
        <f t="shared" si="280"/>
        <v>2.2289363027565798</v>
      </c>
      <c r="AP334" s="138">
        <v>7.99</v>
      </c>
      <c r="AQ334" s="121">
        <v>17.2</v>
      </c>
      <c r="AR334" s="353">
        <f t="shared" si="285"/>
        <v>0.58402118050147955</v>
      </c>
      <c r="AS334" s="776"/>
      <c r="AT334" s="353">
        <f t="shared" si="286"/>
        <v>1.1680423610029591</v>
      </c>
      <c r="AU334" s="117">
        <v>20.2</v>
      </c>
      <c r="AV334" s="111">
        <v>7.68</v>
      </c>
      <c r="AW334" s="118"/>
      <c r="AX334" s="118"/>
      <c r="AY334" s="340"/>
      <c r="AZ334" s="124">
        <v>0.15</v>
      </c>
      <c r="BA334" s="608"/>
      <c r="BB334" s="360">
        <f t="shared" si="287"/>
        <v>0.43801588537610964</v>
      </c>
      <c r="BC334" s="1516"/>
      <c r="BD334" s="1529">
        <v>1696</v>
      </c>
      <c r="BE334" s="1530">
        <f t="shared" si="281"/>
        <v>140.78305559881639</v>
      </c>
      <c r="BF334" s="1538">
        <f t="shared" si="322"/>
        <v>6.7360313683644213</v>
      </c>
      <c r="BG334" s="1528"/>
      <c r="BH334" s="1168">
        <f t="shared" si="288"/>
        <v>0.73002647562684941</v>
      </c>
      <c r="BI334" s="353">
        <f t="shared" si="289"/>
        <v>0.49291387634324874</v>
      </c>
      <c r="BJ334" s="123">
        <v>7.86</v>
      </c>
      <c r="BK334" s="118">
        <v>5310</v>
      </c>
      <c r="BL334" s="117">
        <v>29.3</v>
      </c>
      <c r="BM334" s="348">
        <f t="shared" si="300"/>
        <v>87.9</v>
      </c>
      <c r="BN334" s="117">
        <v>9.3000000000000007</v>
      </c>
      <c r="BO334" s="117"/>
      <c r="BP334" s="117"/>
      <c r="BQ334" s="1220"/>
      <c r="BR334" s="131"/>
      <c r="BS334" s="131"/>
      <c r="BT334" s="131">
        <v>10</v>
      </c>
      <c r="BU334" s="132"/>
      <c r="BV334" s="364">
        <f t="shared" si="318"/>
        <v>5.6419560816072254</v>
      </c>
      <c r="BW334" s="343">
        <f t="shared" si="290"/>
        <v>2.2509923537692884E-2</v>
      </c>
      <c r="BX334" s="340">
        <f t="shared" si="279"/>
        <v>2.2509923537692884E-2</v>
      </c>
      <c r="BY334" s="340">
        <f t="shared" si="316"/>
        <v>0.55502392344497609</v>
      </c>
      <c r="BZ334" s="1145">
        <f t="shared" si="307"/>
        <v>0.10122699386503065</v>
      </c>
      <c r="CA334" s="133">
        <v>5040</v>
      </c>
      <c r="CB334" s="191"/>
      <c r="CC334" s="193"/>
      <c r="CD334" s="353">
        <f t="shared" si="302"/>
        <v>0.41410995172091575</v>
      </c>
      <c r="CE334" s="108">
        <v>240</v>
      </c>
      <c r="CF334" s="364">
        <f t="shared" si="324"/>
        <v>37.377355552094691</v>
      </c>
      <c r="CG334" s="134">
        <v>1400</v>
      </c>
      <c r="CH334" s="346">
        <f t="shared" si="319"/>
        <v>21.803457405388567</v>
      </c>
      <c r="CI334" s="117">
        <v>3</v>
      </c>
      <c r="CJ334" s="348">
        <f t="shared" si="303"/>
        <v>0.46721694440118361</v>
      </c>
      <c r="CK334" s="123">
        <v>7.52</v>
      </c>
      <c r="CL334" s="117">
        <v>26.6</v>
      </c>
      <c r="CM334" s="109">
        <v>14</v>
      </c>
      <c r="CN334" s="109"/>
      <c r="CO334" s="109"/>
      <c r="CP334" s="131">
        <f t="shared" si="323"/>
        <v>409.3261</v>
      </c>
      <c r="CQ334" s="1145">
        <f t="shared" si="301"/>
        <v>9.2150170648464091E-2</v>
      </c>
      <c r="CR334" s="1372">
        <f t="shared" si="320"/>
        <v>6421</v>
      </c>
      <c r="CS334" s="353">
        <f t="shared" si="304"/>
        <v>3.1546488085967916</v>
      </c>
      <c r="CT334" s="135">
        <v>40</v>
      </c>
      <c r="CU334" s="1353">
        <v>147.37</v>
      </c>
      <c r="CV334" s="340">
        <f t="shared" si="296"/>
        <v>0.5</v>
      </c>
      <c r="CW334" s="135">
        <v>270</v>
      </c>
      <c r="CX334" s="348">
        <f t="shared" si="297"/>
        <v>6.75</v>
      </c>
      <c r="CY334" s="334">
        <f t="shared" si="293"/>
        <v>127.47621865752996</v>
      </c>
      <c r="CZ334" s="123">
        <v>7.91</v>
      </c>
      <c r="DA334" s="117">
        <v>18.100000000000001</v>
      </c>
      <c r="DB334" s="340">
        <f t="shared" si="308"/>
        <v>0.31954887218045114</v>
      </c>
      <c r="DC334" s="109"/>
      <c r="DD334" s="610">
        <f t="shared" si="309"/>
        <v>4.7161013191834975</v>
      </c>
      <c r="DE334" s="353">
        <f t="shared" si="305"/>
        <v>4.6721694440118364</v>
      </c>
      <c r="DF334" s="842">
        <v>8.26</v>
      </c>
      <c r="DG334" s="117">
        <v>13.3</v>
      </c>
      <c r="DH334" s="838">
        <f t="shared" si="314"/>
        <v>39.900000000000006</v>
      </c>
      <c r="DI334" s="338">
        <f t="shared" si="315"/>
        <v>0.26519337016574585</v>
      </c>
      <c r="DJ334" s="1158">
        <f t="shared" si="310"/>
        <v>0.5</v>
      </c>
      <c r="DK334" s="1342">
        <f t="shared" si="311"/>
        <v>3.194892698183708</v>
      </c>
      <c r="DL334" s="1292">
        <f t="shared" si="321"/>
        <v>0.49919999999999998</v>
      </c>
      <c r="DM334" s="1355">
        <v>40</v>
      </c>
      <c r="DN334" s="1350">
        <f t="shared" si="294"/>
        <v>22.033203550848775</v>
      </c>
      <c r="DO334" s="117">
        <v>13.4</v>
      </c>
      <c r="DP334" s="1150">
        <f t="shared" si="295"/>
        <v>-7.5187969924811757E-3</v>
      </c>
      <c r="DQ334" s="133"/>
      <c r="DR334" s="134"/>
      <c r="DS334" s="770"/>
      <c r="DT334" s="137">
        <v>5678</v>
      </c>
      <c r="DU334" s="343">
        <v>7.8</v>
      </c>
      <c r="DV334" s="123">
        <v>8.3000000000000007</v>
      </c>
      <c r="DW334" s="127">
        <v>5040</v>
      </c>
      <c r="DX334" s="117">
        <v>13.4</v>
      </c>
      <c r="DY334" s="135">
        <v>34</v>
      </c>
      <c r="DZ334" s="671">
        <v>38</v>
      </c>
      <c r="EA334" s="632">
        <v>0.6</v>
      </c>
      <c r="EB334" s="665">
        <v>0.52</v>
      </c>
      <c r="EC334" s="1483"/>
      <c r="ED334" s="141">
        <v>8.1999999999999993</v>
      </c>
      <c r="EE334" s="667">
        <v>8.9</v>
      </c>
      <c r="EF334" s="139">
        <v>0.08</v>
      </c>
      <c r="EG334" s="665">
        <v>0.04</v>
      </c>
      <c r="EH334" s="194">
        <v>6</v>
      </c>
      <c r="EI334" s="1118"/>
      <c r="EJ334" s="1118"/>
      <c r="EK334" s="142">
        <v>2</v>
      </c>
      <c r="EL334" s="353">
        <f t="shared" si="298"/>
        <v>6.4029834605201685</v>
      </c>
      <c r="EM334" s="354">
        <f t="shared" si="312"/>
        <v>0.58895705521472386</v>
      </c>
      <c r="EN334" s="354">
        <f t="shared" si="291"/>
        <v>0.73228346456692917</v>
      </c>
      <c r="EO334" s="355">
        <f t="shared" si="283"/>
        <v>0.92500000000000004</v>
      </c>
      <c r="EP334" s="339">
        <f t="shared" si="313"/>
        <v>0.60765550239234445</v>
      </c>
      <c r="EQ334" s="192"/>
    </row>
    <row r="335" spans="1:147" s="221" customFormat="1" ht="15" customHeight="1" x14ac:dyDescent="0.15">
      <c r="A335" s="105">
        <v>44159</v>
      </c>
      <c r="B335" s="335">
        <f>企业!B642</f>
        <v>5678</v>
      </c>
      <c r="C335" s="868">
        <v>7.55</v>
      </c>
      <c r="D335" s="652">
        <v>209</v>
      </c>
      <c r="E335" s="353"/>
      <c r="F335" s="928"/>
      <c r="G335" s="653"/>
      <c r="H335" s="192"/>
      <c r="I335" s="111"/>
      <c r="J335" s="144"/>
      <c r="K335" s="625"/>
      <c r="L335" s="328"/>
      <c r="M335" s="831"/>
      <c r="N335" s="826"/>
      <c r="O335" s="191"/>
      <c r="P335" s="392"/>
      <c r="Q335" s="191"/>
      <c r="R335" s="683">
        <v>2.4700000000000002</v>
      </c>
      <c r="S335" s="339">
        <f t="shared" si="292"/>
        <v>0.38</v>
      </c>
      <c r="T335" s="335">
        <v>5678</v>
      </c>
      <c r="U335" s="111">
        <v>7.7</v>
      </c>
      <c r="V335" s="112">
        <v>5340</v>
      </c>
      <c r="W335" s="115">
        <v>34.6</v>
      </c>
      <c r="X335" s="109">
        <v>136</v>
      </c>
      <c r="Y335" s="809">
        <v>8.1999999999999993</v>
      </c>
      <c r="Z335" s="1244"/>
      <c r="AA335" s="116">
        <v>21.6</v>
      </c>
      <c r="AB335" s="117">
        <v>1.7</v>
      </c>
      <c r="AC335" s="109">
        <v>23</v>
      </c>
      <c r="AD335" s="118">
        <v>768</v>
      </c>
      <c r="AE335" s="191">
        <v>64</v>
      </c>
      <c r="AF335" s="801">
        <v>4.13</v>
      </c>
      <c r="AG335" s="344">
        <f t="shared" si="299"/>
        <v>0.63538461538461533</v>
      </c>
      <c r="AH335" s="344">
        <f t="shared" si="317"/>
        <v>0.37853333333333333</v>
      </c>
      <c r="AI335" s="741">
        <f t="shared" si="284"/>
        <v>0.10296106666666666</v>
      </c>
      <c r="AJ335" s="1140"/>
      <c r="AK335" s="138"/>
      <c r="AL335" s="122"/>
      <c r="AM335" s="122"/>
      <c r="AN335" s="219"/>
      <c r="AO335" s="353">
        <f t="shared" si="280"/>
        <v>2.5206058471292709</v>
      </c>
      <c r="AP335" s="138">
        <v>7.92</v>
      </c>
      <c r="AQ335" s="121">
        <v>17.5</v>
      </c>
      <c r="AR335" s="353">
        <f t="shared" si="285"/>
        <v>0.66044381824586118</v>
      </c>
      <c r="AS335" s="776"/>
      <c r="AT335" s="353">
        <f t="shared" si="286"/>
        <v>1.3208876364917224</v>
      </c>
      <c r="AU335" s="117">
        <v>19.100000000000001</v>
      </c>
      <c r="AV335" s="111">
        <v>7.74</v>
      </c>
      <c r="AW335" s="118">
        <v>2237</v>
      </c>
      <c r="AX335" s="118"/>
      <c r="AY335" s="340"/>
      <c r="AZ335" s="124">
        <v>0.15</v>
      </c>
      <c r="BA335" s="608">
        <f t="shared" si="306"/>
        <v>67.054090299508275</v>
      </c>
      <c r="BB335" s="360">
        <f t="shared" si="287"/>
        <v>0.49533286368439594</v>
      </c>
      <c r="BC335" s="1516"/>
      <c r="BD335" s="1529">
        <v>1884</v>
      </c>
      <c r="BE335" s="1530">
        <f t="shared" si="281"/>
        <v>176.85311729482211</v>
      </c>
      <c r="BF335" s="1538">
        <f t="shared" si="322"/>
        <v>8.1876443192047272</v>
      </c>
      <c r="BG335" s="1528"/>
      <c r="BH335" s="1168">
        <f t="shared" si="288"/>
        <v>0.82555477280732648</v>
      </c>
      <c r="BI335" s="353">
        <f t="shared" si="289"/>
        <v>0.55741458259950682</v>
      </c>
      <c r="BJ335" s="123">
        <v>7.7</v>
      </c>
      <c r="BK335" s="118">
        <v>5160</v>
      </c>
      <c r="BL335" s="117">
        <v>27.1</v>
      </c>
      <c r="BM335" s="348">
        <f t="shared" si="300"/>
        <v>81.300000000000011</v>
      </c>
      <c r="BN335" s="117">
        <v>10</v>
      </c>
      <c r="BO335" s="117">
        <v>0.6</v>
      </c>
      <c r="BP335" s="117"/>
      <c r="BQ335" s="1220">
        <v>0.3</v>
      </c>
      <c r="BR335" s="131"/>
      <c r="BS335" s="131"/>
      <c r="BT335" s="131">
        <v>13</v>
      </c>
      <c r="BU335" s="132">
        <v>16</v>
      </c>
      <c r="BV335" s="364">
        <f t="shared" si="318"/>
        <v>6.3802395209580842</v>
      </c>
      <c r="BW335" s="343">
        <f t="shared" si="290"/>
        <v>2.1315814171750352E-2</v>
      </c>
      <c r="BX335" s="340">
        <f t="shared" si="279"/>
        <v>2.1315814171750352E-2</v>
      </c>
      <c r="BY335" s="758">
        <f t="shared" si="316"/>
        <v>0.53703703703703709</v>
      </c>
      <c r="BZ335" s="1145">
        <f t="shared" si="307"/>
        <v>0.2167630057803468</v>
      </c>
      <c r="CA335" s="133">
        <v>5040</v>
      </c>
      <c r="CB335" s="191"/>
      <c r="CC335" s="193"/>
      <c r="CD335" s="353">
        <f t="shared" si="302"/>
        <v>0.46829869672419866</v>
      </c>
      <c r="CE335" s="108">
        <v>240</v>
      </c>
      <c r="CF335" s="364">
        <f t="shared" si="324"/>
        <v>42.268404367735116</v>
      </c>
      <c r="CG335" s="134">
        <v>1400</v>
      </c>
      <c r="CH335" s="346">
        <f t="shared" si="319"/>
        <v>24.656569214512153</v>
      </c>
      <c r="CI335" s="117">
        <v>3</v>
      </c>
      <c r="CJ335" s="348">
        <f t="shared" si="303"/>
        <v>0.52835505459668897</v>
      </c>
      <c r="CK335" s="123">
        <v>7.43</v>
      </c>
      <c r="CL335" s="117">
        <v>24.6</v>
      </c>
      <c r="CM335" s="109">
        <v>15</v>
      </c>
      <c r="CN335" s="109">
        <v>2.1</v>
      </c>
      <c r="CO335" s="109">
        <v>16</v>
      </c>
      <c r="CP335" s="131">
        <f t="shared" si="323"/>
        <v>414.22899999999998</v>
      </c>
      <c r="CQ335" s="1145">
        <f t="shared" si="301"/>
        <v>9.2250922509225064E-2</v>
      </c>
      <c r="CR335" s="1372">
        <f t="shared" si="320"/>
        <v>5678</v>
      </c>
      <c r="CS335" s="353">
        <f t="shared" si="304"/>
        <v>3.5674533286368439</v>
      </c>
      <c r="CT335" s="135">
        <v>40</v>
      </c>
      <c r="CU335" s="1353">
        <v>151.33000000000001</v>
      </c>
      <c r="CV335" s="340">
        <f t="shared" si="296"/>
        <v>0.5</v>
      </c>
      <c r="CW335" s="135">
        <v>270</v>
      </c>
      <c r="CX335" s="348">
        <f t="shared" si="297"/>
        <v>6.75</v>
      </c>
      <c r="CY335" s="334">
        <f t="shared" si="293"/>
        <v>143.48770693906303</v>
      </c>
      <c r="CZ335" s="123">
        <v>7.78</v>
      </c>
      <c r="DA335" s="117">
        <v>18.100000000000001</v>
      </c>
      <c r="DB335" s="340">
        <f t="shared" si="308"/>
        <v>0.26422764227642276</v>
      </c>
      <c r="DC335" s="109">
        <v>2</v>
      </c>
      <c r="DD335" s="610">
        <f t="shared" si="309"/>
        <v>6.9418339109367686</v>
      </c>
      <c r="DE335" s="353">
        <f t="shared" si="305"/>
        <v>5.2835505459668894</v>
      </c>
      <c r="DF335" s="842">
        <v>8.17</v>
      </c>
      <c r="DG335" s="117">
        <v>13.5</v>
      </c>
      <c r="DH335" s="838">
        <f t="shared" si="314"/>
        <v>40.5</v>
      </c>
      <c r="DI335" s="338">
        <f t="shared" si="315"/>
        <v>0.2541436464088398</v>
      </c>
      <c r="DJ335" s="1158">
        <f t="shared" si="310"/>
        <v>0.45121951219512202</v>
      </c>
      <c r="DK335" s="1342">
        <f t="shared" si="311"/>
        <v>4.3089401483202101</v>
      </c>
      <c r="DL335" s="1292">
        <f t="shared" si="321"/>
        <v>0.49919999999999998</v>
      </c>
      <c r="DM335" s="1355">
        <v>40</v>
      </c>
      <c r="DN335" s="1350">
        <f t="shared" si="294"/>
        <v>25.585910531877424</v>
      </c>
      <c r="DO335" s="117">
        <v>12.7</v>
      </c>
      <c r="DP335" s="1150">
        <f t="shared" si="295"/>
        <v>5.925925925925931E-2</v>
      </c>
      <c r="DQ335" s="133"/>
      <c r="DR335" s="134"/>
      <c r="DS335" s="770"/>
      <c r="DT335" s="137">
        <v>5943</v>
      </c>
      <c r="DU335" s="343">
        <v>7.78</v>
      </c>
      <c r="DV335" s="123">
        <v>8.23</v>
      </c>
      <c r="DW335" s="127">
        <v>4940</v>
      </c>
      <c r="DX335" s="117">
        <v>12.7</v>
      </c>
      <c r="DY335" s="135">
        <v>29.9</v>
      </c>
      <c r="DZ335" s="671">
        <v>37</v>
      </c>
      <c r="EA335" s="632">
        <v>0.9</v>
      </c>
      <c r="EB335" s="665">
        <v>0.32</v>
      </c>
      <c r="EC335" s="1483"/>
      <c r="ED335" s="141">
        <v>9.3000000000000007</v>
      </c>
      <c r="EE335" s="667">
        <v>9.23</v>
      </c>
      <c r="EF335" s="139">
        <v>0.1</v>
      </c>
      <c r="EG335" s="665">
        <v>0.04</v>
      </c>
      <c r="EH335" s="194">
        <v>8</v>
      </c>
      <c r="EI335" s="1118">
        <v>545</v>
      </c>
      <c r="EJ335" s="1118">
        <v>194</v>
      </c>
      <c r="EK335" s="142">
        <v>2</v>
      </c>
      <c r="EL335" s="353">
        <f t="shared" si="298"/>
        <v>7.2381300457907711</v>
      </c>
      <c r="EM335" s="354">
        <f t="shared" si="312"/>
        <v>0.63294797687861282</v>
      </c>
      <c r="EN335" s="354">
        <f t="shared" si="291"/>
        <v>0.78014705882352942</v>
      </c>
      <c r="EO335" s="355">
        <f t="shared" si="283"/>
        <v>0.8902439024390244</v>
      </c>
      <c r="EP335" s="339">
        <f t="shared" si="313"/>
        <v>0.56944444444444442</v>
      </c>
      <c r="EQ335" s="1283" t="s">
        <v>201</v>
      </c>
    </row>
    <row r="336" spans="1:147" s="221" customFormat="1" ht="15" customHeight="1" x14ac:dyDescent="0.15">
      <c r="A336" s="105">
        <v>44160</v>
      </c>
      <c r="B336" s="335">
        <f>企业!B643</f>
        <v>5078</v>
      </c>
      <c r="C336" s="868">
        <v>7.57</v>
      </c>
      <c r="D336" s="652">
        <v>198</v>
      </c>
      <c r="E336" s="353"/>
      <c r="F336" s="928"/>
      <c r="G336" s="653"/>
      <c r="H336" s="192"/>
      <c r="I336" s="111"/>
      <c r="J336" s="144"/>
      <c r="K336" s="625"/>
      <c r="L336" s="328"/>
      <c r="M336" s="831"/>
      <c r="N336" s="826"/>
      <c r="O336" s="191"/>
      <c r="P336" s="392"/>
      <c r="Q336" s="191"/>
      <c r="R336" s="683">
        <v>2.4700000000000002</v>
      </c>
      <c r="S336" s="339">
        <f t="shared" si="292"/>
        <v>0.38</v>
      </c>
      <c r="T336" s="335">
        <v>5078</v>
      </c>
      <c r="U336" s="111">
        <v>7.73</v>
      </c>
      <c r="V336" s="112">
        <v>5340</v>
      </c>
      <c r="W336" s="115">
        <v>35.299999999999997</v>
      </c>
      <c r="X336" s="109">
        <v>144</v>
      </c>
      <c r="Y336" s="809">
        <v>13.3</v>
      </c>
      <c r="Z336" s="1244"/>
      <c r="AA336" s="116">
        <v>25.6</v>
      </c>
      <c r="AB336" s="117">
        <v>1</v>
      </c>
      <c r="AC336" s="109">
        <v>19</v>
      </c>
      <c r="AD336" s="118"/>
      <c r="AE336" s="191">
        <v>64</v>
      </c>
      <c r="AF336" s="801">
        <v>3.99</v>
      </c>
      <c r="AG336" s="344">
        <f t="shared" si="299"/>
        <v>0.61384615384615393</v>
      </c>
      <c r="AH336" s="344">
        <f t="shared" si="317"/>
        <v>0.33853333333333335</v>
      </c>
      <c r="AI336" s="741">
        <f t="shared" si="284"/>
        <v>9.749759999999999E-2</v>
      </c>
      <c r="AJ336" s="1140"/>
      <c r="AK336" s="138"/>
      <c r="AL336" s="122"/>
      <c r="AM336" s="122"/>
      <c r="AN336" s="219"/>
      <c r="AO336" s="353">
        <f t="shared" si="280"/>
        <v>2.8184324537219378</v>
      </c>
      <c r="AP336" s="138">
        <v>7.9</v>
      </c>
      <c r="AQ336" s="121">
        <v>18.600000000000001</v>
      </c>
      <c r="AR336" s="353">
        <f t="shared" si="285"/>
        <v>0.73847971642378885</v>
      </c>
      <c r="AS336" s="776"/>
      <c r="AT336" s="353">
        <f t="shared" si="286"/>
        <v>1.4769594328475777</v>
      </c>
      <c r="AU336" s="117">
        <v>18.899999999999999</v>
      </c>
      <c r="AV336" s="111">
        <v>7.77</v>
      </c>
      <c r="AW336" s="118"/>
      <c r="AX336" s="118"/>
      <c r="AY336" s="340"/>
      <c r="AZ336" s="124">
        <v>0.15</v>
      </c>
      <c r="BA336" s="608"/>
      <c r="BB336" s="360">
        <f t="shared" si="287"/>
        <v>0.55385978731784169</v>
      </c>
      <c r="BC336" s="1516"/>
      <c r="BD336" s="1529">
        <v>2217</v>
      </c>
      <c r="BE336" s="1530">
        <f t="shared" si="281"/>
        <v>232.70204805041354</v>
      </c>
      <c r="BF336" s="1538">
        <f t="shared" si="322"/>
        <v>9.0899237519692786</v>
      </c>
      <c r="BG336" s="1528"/>
      <c r="BH336" s="1168">
        <f t="shared" si="288"/>
        <v>0.92309964552973611</v>
      </c>
      <c r="BI336" s="353">
        <f t="shared" si="289"/>
        <v>0.62327688066167786</v>
      </c>
      <c r="BJ336" s="123">
        <v>7.92</v>
      </c>
      <c r="BK336" s="118">
        <v>5150</v>
      </c>
      <c r="BL336" s="117">
        <v>27.6</v>
      </c>
      <c r="BM336" s="348">
        <f t="shared" si="300"/>
        <v>82.800000000000011</v>
      </c>
      <c r="BN336" s="117">
        <v>10.9</v>
      </c>
      <c r="BO336" s="117"/>
      <c r="BP336" s="117"/>
      <c r="BQ336" s="1220"/>
      <c r="BR336" s="131"/>
      <c r="BS336" s="131"/>
      <c r="BT336" s="131">
        <v>13</v>
      </c>
      <c r="BU336" s="132"/>
      <c r="BV336" s="364">
        <f t="shared" si="318"/>
        <v>7.1341079165025603</v>
      </c>
      <c r="BW336" s="343">
        <f t="shared" si="290"/>
        <v>2.0184724100808786E-2</v>
      </c>
      <c r="BX336" s="340">
        <f t="shared" si="279"/>
        <v>2.0184724100808786E-2</v>
      </c>
      <c r="BY336" s="758">
        <f t="shared" si="316"/>
        <v>0.57421875</v>
      </c>
      <c r="BZ336" s="1145">
        <f t="shared" si="307"/>
        <v>0.21813031161473073</v>
      </c>
      <c r="CA336" s="133">
        <v>5040</v>
      </c>
      <c r="CB336" s="191"/>
      <c r="CC336" s="193"/>
      <c r="CD336" s="353">
        <f t="shared" si="302"/>
        <v>0.52363135092556123</v>
      </c>
      <c r="CE336" s="108">
        <v>240</v>
      </c>
      <c r="CF336" s="364">
        <f t="shared" si="324"/>
        <v>47.262701851122486</v>
      </c>
      <c r="CG336" s="134">
        <v>1400</v>
      </c>
      <c r="CH336" s="346">
        <f t="shared" si="319"/>
        <v>27.569909413154786</v>
      </c>
      <c r="CI336" s="117">
        <v>3</v>
      </c>
      <c r="CJ336" s="348">
        <f t="shared" si="303"/>
        <v>0.59078377313903108</v>
      </c>
      <c r="CK336" s="123">
        <v>7.91</v>
      </c>
      <c r="CL336" s="117">
        <v>25</v>
      </c>
      <c r="CM336" s="109">
        <v>9</v>
      </c>
      <c r="CN336" s="109"/>
      <c r="CO336" s="109"/>
      <c r="CP336" s="131">
        <f t="shared" si="323"/>
        <v>442.92040000000003</v>
      </c>
      <c r="CQ336" s="1145">
        <f t="shared" si="301"/>
        <v>9.4202898550724723E-2</v>
      </c>
      <c r="CR336" s="1372">
        <f t="shared" si="320"/>
        <v>5078</v>
      </c>
      <c r="CS336" s="353">
        <f t="shared" si="304"/>
        <v>3.9889720362347383</v>
      </c>
      <c r="CT336" s="135">
        <v>40</v>
      </c>
      <c r="CU336" s="1353">
        <v>148.44999999999999</v>
      </c>
      <c r="CV336" s="340">
        <f t="shared" si="296"/>
        <v>0.5</v>
      </c>
      <c r="CW336" s="135">
        <v>270</v>
      </c>
      <c r="CX336" s="348">
        <f t="shared" si="297"/>
        <v>6.75</v>
      </c>
      <c r="CY336" s="334">
        <f t="shared" si="293"/>
        <v>160.98621504529342</v>
      </c>
      <c r="CZ336" s="123">
        <v>8.07</v>
      </c>
      <c r="DA336" s="117">
        <v>18.3</v>
      </c>
      <c r="DB336" s="340">
        <f t="shared" si="308"/>
        <v>0.26799999999999996</v>
      </c>
      <c r="DC336" s="109"/>
      <c r="DD336" s="610">
        <f t="shared" si="309"/>
        <v>7.5559098397302842</v>
      </c>
      <c r="DE336" s="353">
        <f t="shared" si="305"/>
        <v>5.9078377313903108</v>
      </c>
      <c r="DF336" s="842">
        <v>8.2799999999999994</v>
      </c>
      <c r="DG336" s="117">
        <v>13.6</v>
      </c>
      <c r="DH336" s="838">
        <f t="shared" si="314"/>
        <v>40.799999999999997</v>
      </c>
      <c r="DI336" s="338">
        <f t="shared" si="315"/>
        <v>0.25683060109289624</v>
      </c>
      <c r="DJ336" s="1158">
        <f t="shared" si="310"/>
        <v>0.45599999999999996</v>
      </c>
      <c r="DK336" s="1342">
        <f t="shared" si="311"/>
        <v>4.707199270330217</v>
      </c>
      <c r="DL336" s="1292">
        <f t="shared" si="321"/>
        <v>0.49919999999999998</v>
      </c>
      <c r="DM336" s="1355">
        <v>40</v>
      </c>
      <c r="DN336" s="1350">
        <f t="shared" si="294"/>
        <v>28.064592359196531</v>
      </c>
      <c r="DO336" s="117">
        <v>13</v>
      </c>
      <c r="DP336" s="1150">
        <f t="shared" si="295"/>
        <v>4.4117647058823505E-2</v>
      </c>
      <c r="DQ336" s="133"/>
      <c r="DR336" s="134"/>
      <c r="DS336" s="770"/>
      <c r="DT336" s="137">
        <v>5628</v>
      </c>
      <c r="DU336" s="343">
        <v>7.79</v>
      </c>
      <c r="DV336" s="123">
        <v>8.3800000000000008</v>
      </c>
      <c r="DW336" s="127">
        <v>4930</v>
      </c>
      <c r="DX336" s="117">
        <v>13</v>
      </c>
      <c r="DY336" s="135">
        <v>33.4</v>
      </c>
      <c r="DZ336" s="671">
        <v>29</v>
      </c>
      <c r="EA336" s="632">
        <v>0.7</v>
      </c>
      <c r="EB336" s="665">
        <v>0.2</v>
      </c>
      <c r="EC336" s="1483"/>
      <c r="ED336" s="141">
        <v>10.4</v>
      </c>
      <c r="EE336" s="667">
        <v>10</v>
      </c>
      <c r="EF336" s="139">
        <v>7.0000000000000007E-2</v>
      </c>
      <c r="EG336" s="665">
        <v>0.05</v>
      </c>
      <c r="EH336" s="194">
        <v>6</v>
      </c>
      <c r="EI336" s="1118"/>
      <c r="EJ336" s="1118"/>
      <c r="EK336" s="142">
        <v>2</v>
      </c>
      <c r="EL336" s="353">
        <f t="shared" si="298"/>
        <v>8.0909063410791653</v>
      </c>
      <c r="EM336" s="354">
        <f t="shared" si="312"/>
        <v>0.63172804532577898</v>
      </c>
      <c r="EN336" s="354">
        <f t="shared" si="291"/>
        <v>0.7680555555555556</v>
      </c>
      <c r="EO336" s="355">
        <f t="shared" si="283"/>
        <v>0.94736842105263164</v>
      </c>
      <c r="EP336" s="339">
        <f t="shared" si="313"/>
        <v>0.59375</v>
      </c>
      <c r="EQ336" s="192"/>
    </row>
    <row r="337" spans="1:147" s="221" customFormat="1" ht="15" customHeight="1" thickBot="1" x14ac:dyDescent="0.2">
      <c r="A337" s="105">
        <v>44161</v>
      </c>
      <c r="B337" s="335">
        <f>企业!B644</f>
        <v>5868</v>
      </c>
      <c r="C337" s="868">
        <v>7.77</v>
      </c>
      <c r="D337" s="652">
        <v>185</v>
      </c>
      <c r="E337" s="353"/>
      <c r="F337" s="928"/>
      <c r="G337" s="653"/>
      <c r="H337" s="192"/>
      <c r="I337" s="111"/>
      <c r="J337" s="144"/>
      <c r="K337" s="625"/>
      <c r="L337" s="328"/>
      <c r="M337" s="831"/>
      <c r="N337" s="826"/>
      <c r="O337" s="191"/>
      <c r="P337" s="392"/>
      <c r="Q337" s="191"/>
      <c r="R337" s="683">
        <v>2.48</v>
      </c>
      <c r="S337" s="339">
        <f t="shared" si="292"/>
        <v>0.38153846153846155</v>
      </c>
      <c r="T337" s="335">
        <v>5868</v>
      </c>
      <c r="U337" s="111">
        <v>7.92</v>
      </c>
      <c r="V337" s="112">
        <v>4560</v>
      </c>
      <c r="W337" s="115">
        <v>37</v>
      </c>
      <c r="X337" s="109">
        <v>117</v>
      </c>
      <c r="Y337" s="809">
        <v>13.9</v>
      </c>
      <c r="Z337" s="1244"/>
      <c r="AA337" s="116">
        <v>27</v>
      </c>
      <c r="AB337" s="117">
        <v>1</v>
      </c>
      <c r="AC337" s="109">
        <v>30</v>
      </c>
      <c r="AD337" s="118"/>
      <c r="AE337" s="191">
        <v>64</v>
      </c>
      <c r="AF337" s="801">
        <v>4.18</v>
      </c>
      <c r="AG337" s="344">
        <f t="shared" si="299"/>
        <v>0.64307692307692299</v>
      </c>
      <c r="AH337" s="344">
        <f t="shared" si="317"/>
        <v>0.39119999999999999</v>
      </c>
      <c r="AI337" s="741">
        <f t="shared" si="284"/>
        <v>9.1540800000000005E-2</v>
      </c>
      <c r="AJ337" s="1140"/>
      <c r="AK337" s="138"/>
      <c r="AL337" s="122"/>
      <c r="AM337" s="122"/>
      <c r="AN337" s="219"/>
      <c r="AO337" s="353">
        <f t="shared" si="280"/>
        <v>2.4389911383776415</v>
      </c>
      <c r="AP337" s="138">
        <v>7.84</v>
      </c>
      <c r="AQ337" s="121">
        <v>16.899999999999999</v>
      </c>
      <c r="AR337" s="353">
        <f t="shared" si="285"/>
        <v>0.63905930470347649</v>
      </c>
      <c r="AS337" s="776"/>
      <c r="AT337" s="353">
        <f t="shared" si="286"/>
        <v>1.278118609406953</v>
      </c>
      <c r="AU337" s="117">
        <v>18.5</v>
      </c>
      <c r="AV337" s="111">
        <v>7.7</v>
      </c>
      <c r="AW337" s="118"/>
      <c r="AX337" s="118"/>
      <c r="AY337" s="340"/>
      <c r="AZ337" s="124">
        <v>0.14000000000000001</v>
      </c>
      <c r="BA337" s="608"/>
      <c r="BB337" s="360">
        <f t="shared" si="287"/>
        <v>0.47929447852760737</v>
      </c>
      <c r="BC337" s="1516"/>
      <c r="BD337" s="1529">
        <v>2271</v>
      </c>
      <c r="BE337" s="1530">
        <f t="shared" si="281"/>
        <v>206.27862985685073</v>
      </c>
      <c r="BF337" s="1538">
        <f t="shared" si="322"/>
        <v>7.6399492539574343</v>
      </c>
      <c r="BG337" s="1528"/>
      <c r="BH337" s="1168">
        <f t="shared" si="288"/>
        <v>0.79882413087934556</v>
      </c>
      <c r="BI337" s="353">
        <f t="shared" si="289"/>
        <v>0.53936605316973418</v>
      </c>
      <c r="BJ337" s="123">
        <v>7.85</v>
      </c>
      <c r="BK337" s="118">
        <v>4980</v>
      </c>
      <c r="BL337" s="117">
        <v>29.7</v>
      </c>
      <c r="BM337" s="348">
        <f t="shared" si="300"/>
        <v>89.1</v>
      </c>
      <c r="BN337" s="117">
        <v>11.6</v>
      </c>
      <c r="BO337" s="117"/>
      <c r="BP337" s="117"/>
      <c r="BQ337" s="1220"/>
      <c r="BR337" s="131"/>
      <c r="BS337" s="131"/>
      <c r="BT337" s="131">
        <v>14</v>
      </c>
      <c r="BU337" s="132"/>
      <c r="BV337" s="364">
        <f t="shared" si="318"/>
        <v>6.1736537150647575</v>
      </c>
      <c r="BW337" s="343">
        <f t="shared" si="290"/>
        <v>1.8951500262235351E-2</v>
      </c>
      <c r="BX337" s="340">
        <f t="shared" si="279"/>
        <v>1.8951500262235351E-2</v>
      </c>
      <c r="BY337" s="758">
        <f t="shared" si="316"/>
        <v>0.57037037037037042</v>
      </c>
      <c r="BZ337" s="1145">
        <f t="shared" si="307"/>
        <v>0.19729729729729728</v>
      </c>
      <c r="CA337" s="133">
        <v>5040</v>
      </c>
      <c r="CB337" s="191"/>
      <c r="CC337" s="193"/>
      <c r="CD337" s="353">
        <f t="shared" si="302"/>
        <v>0.45313565098841174</v>
      </c>
      <c r="CE337" s="108">
        <v>240</v>
      </c>
      <c r="CF337" s="364">
        <f t="shared" si="324"/>
        <v>40.899795501022496</v>
      </c>
      <c r="CG337" s="134">
        <v>1400</v>
      </c>
      <c r="CH337" s="346">
        <f t="shared" si="319"/>
        <v>23.858214042263121</v>
      </c>
      <c r="CI337" s="117">
        <v>3</v>
      </c>
      <c r="CJ337" s="348">
        <f t="shared" si="303"/>
        <v>0.5112474437627812</v>
      </c>
      <c r="CK337" s="123">
        <v>7.83</v>
      </c>
      <c r="CL337" s="117">
        <v>25</v>
      </c>
      <c r="CM337" s="109">
        <v>8</v>
      </c>
      <c r="CN337" s="109"/>
      <c r="CO337" s="109"/>
      <c r="CP337" s="131">
        <f t="shared" si="323"/>
        <v>500.94680000000005</v>
      </c>
      <c r="CQ337" s="1145">
        <f t="shared" si="301"/>
        <v>0.15824915824915819</v>
      </c>
      <c r="CR337" s="1372">
        <f t="shared" si="320"/>
        <v>5868</v>
      </c>
      <c r="CS337" s="353">
        <f t="shared" si="304"/>
        <v>3.4519427402862988</v>
      </c>
      <c r="CT337" s="135">
        <v>40</v>
      </c>
      <c r="CU337" s="1353">
        <v>151.25</v>
      </c>
      <c r="CV337" s="340">
        <f t="shared" si="296"/>
        <v>0.5</v>
      </c>
      <c r="CW337" s="135">
        <v>270</v>
      </c>
      <c r="CX337" s="348">
        <f t="shared" si="297"/>
        <v>6.75</v>
      </c>
      <c r="CY337" s="334">
        <f t="shared" si="293"/>
        <v>138.85480572597137</v>
      </c>
      <c r="CZ337" s="123">
        <v>7.95</v>
      </c>
      <c r="DA337" s="117">
        <v>18.100000000000001</v>
      </c>
      <c r="DB337" s="340">
        <f t="shared" si="308"/>
        <v>0.27599999999999997</v>
      </c>
      <c r="DC337" s="109"/>
      <c r="DD337" s="610">
        <f t="shared" si="309"/>
        <v>6.3282656879943211</v>
      </c>
      <c r="DE337" s="353">
        <f t="shared" si="305"/>
        <v>5.112474437627812</v>
      </c>
      <c r="DF337" s="842">
        <v>8.3000000000000007</v>
      </c>
      <c r="DG337" s="117">
        <v>12.2</v>
      </c>
      <c r="DH337" s="838">
        <f t="shared" si="314"/>
        <v>36.599999999999994</v>
      </c>
      <c r="DI337" s="338">
        <f t="shared" si="315"/>
        <v>0.32596685082872934</v>
      </c>
      <c r="DJ337" s="1278">
        <f t="shared" si="310"/>
        <v>0.51200000000000001</v>
      </c>
      <c r="DK337" s="1342">
        <f t="shared" si="311"/>
        <v>3.6160105657805044</v>
      </c>
      <c r="DL337" s="1292">
        <f t="shared" si="321"/>
        <v>0.49919999999999998</v>
      </c>
      <c r="DM337" s="1355">
        <v>40</v>
      </c>
      <c r="DN337" s="1350">
        <f t="shared" si="294"/>
        <v>24.744376278118608</v>
      </c>
      <c r="DO337" s="117">
        <v>12.6</v>
      </c>
      <c r="DP337" s="1150">
        <f t="shared" si="295"/>
        <v>-3.2786885245901669E-2</v>
      </c>
      <c r="DQ337" s="133"/>
      <c r="DR337" s="134"/>
      <c r="DS337" s="770"/>
      <c r="DT337" s="137">
        <v>5413</v>
      </c>
      <c r="DU337" s="343">
        <v>7.8</v>
      </c>
      <c r="DV337" s="123">
        <v>8.3800000000000008</v>
      </c>
      <c r="DW337" s="127">
        <v>4680</v>
      </c>
      <c r="DX337" s="117">
        <v>12.6</v>
      </c>
      <c r="DY337" s="135">
        <v>27.7</v>
      </c>
      <c r="DZ337" s="671">
        <v>23</v>
      </c>
      <c r="EA337" s="632">
        <v>0.3</v>
      </c>
      <c r="EB337" s="665">
        <v>0.16</v>
      </c>
      <c r="EC337" s="1483"/>
      <c r="ED337" s="141">
        <v>11.3</v>
      </c>
      <c r="EE337" s="667">
        <v>11.3</v>
      </c>
      <c r="EF337" s="139">
        <v>0.06</v>
      </c>
      <c r="EG337" s="665">
        <v>0.04</v>
      </c>
      <c r="EH337" s="194">
        <v>6</v>
      </c>
      <c r="EI337" s="1118"/>
      <c r="EJ337" s="1118"/>
      <c r="EK337" s="142">
        <v>2</v>
      </c>
      <c r="EL337" s="353">
        <f t="shared" si="298"/>
        <v>7.0044400817995909</v>
      </c>
      <c r="EM337" s="354">
        <f t="shared" si="312"/>
        <v>0.6594594594594595</v>
      </c>
      <c r="EN337" s="354">
        <f t="shared" si="291"/>
        <v>0.7632478632478632</v>
      </c>
      <c r="EO337" s="355">
        <f t="shared" si="283"/>
        <v>0.97841726618705038</v>
      </c>
      <c r="EP337" s="339">
        <f t="shared" si="313"/>
        <v>0.58148148148148149</v>
      </c>
      <c r="EQ337" s="192"/>
    </row>
    <row r="338" spans="1:147" s="221" customFormat="1" ht="15" customHeight="1" x14ac:dyDescent="0.15">
      <c r="A338" s="105">
        <v>44162</v>
      </c>
      <c r="B338" s="335">
        <f>企业!B645</f>
        <v>4866</v>
      </c>
      <c r="C338" s="868">
        <v>7.95</v>
      </c>
      <c r="D338" s="652">
        <v>192</v>
      </c>
      <c r="E338" s="353"/>
      <c r="F338" s="928"/>
      <c r="G338" s="653"/>
      <c r="H338" s="192"/>
      <c r="I338" s="111"/>
      <c r="J338" s="144"/>
      <c r="K338" s="625"/>
      <c r="L338" s="328"/>
      <c r="M338" s="831"/>
      <c r="N338" s="826"/>
      <c r="O338" s="191"/>
      <c r="P338" s="392"/>
      <c r="Q338" s="191"/>
      <c r="R338" s="683">
        <v>2.4700000000000002</v>
      </c>
      <c r="S338" s="339">
        <f t="shared" si="292"/>
        <v>0.38</v>
      </c>
      <c r="T338" s="335">
        <v>4866</v>
      </c>
      <c r="U338" s="111">
        <v>8</v>
      </c>
      <c r="V338" s="112">
        <v>3440</v>
      </c>
      <c r="W338" s="115">
        <v>38.799999999999997</v>
      </c>
      <c r="X338" s="109">
        <v>183</v>
      </c>
      <c r="Y338" s="809">
        <v>10.1</v>
      </c>
      <c r="Z338" s="1244"/>
      <c r="AA338" s="116">
        <v>21.9</v>
      </c>
      <c r="AB338" s="117">
        <v>0.6</v>
      </c>
      <c r="AC338" s="109">
        <v>25</v>
      </c>
      <c r="AD338" s="118"/>
      <c r="AE338" s="191">
        <v>64</v>
      </c>
      <c r="AF338" s="801">
        <v>4.58</v>
      </c>
      <c r="AG338" s="344">
        <f t="shared" si="299"/>
        <v>0.70461538461538464</v>
      </c>
      <c r="AH338" s="344">
        <f t="shared" si="317"/>
        <v>0.32440000000000002</v>
      </c>
      <c r="AI338" s="741">
        <f t="shared" si="284"/>
        <v>0.1187304</v>
      </c>
      <c r="AJ338" s="1140"/>
      <c r="AK338" s="138"/>
      <c r="AL338" s="122"/>
      <c r="AM338" s="122"/>
      <c r="AN338" s="219"/>
      <c r="AO338" s="353">
        <f t="shared" si="280"/>
        <v>2.9412248253185367</v>
      </c>
      <c r="AP338" s="138">
        <v>7.78</v>
      </c>
      <c r="AQ338" s="121">
        <v>17.100000000000001</v>
      </c>
      <c r="AR338" s="353">
        <f t="shared" si="285"/>
        <v>0.7706535141800247</v>
      </c>
      <c r="AS338" s="776"/>
      <c r="AT338" s="353">
        <f t="shared" si="286"/>
        <v>1.5413070283600494</v>
      </c>
      <c r="AU338" s="117">
        <v>17.899999999999999</v>
      </c>
      <c r="AV338" s="111">
        <v>7.55</v>
      </c>
      <c r="AW338" s="118"/>
      <c r="AX338" s="118"/>
      <c r="AY338" s="340"/>
      <c r="AZ338" s="124">
        <v>0.14000000000000001</v>
      </c>
      <c r="BA338" s="608"/>
      <c r="BB338" s="360">
        <f t="shared" si="287"/>
        <v>0.57799013563501844</v>
      </c>
      <c r="BC338" s="1516"/>
      <c r="BD338" s="1529">
        <v>2218</v>
      </c>
      <c r="BE338" s="1530">
        <f t="shared" si="281"/>
        <v>242.94985614467734</v>
      </c>
      <c r="BF338" s="1538">
        <f t="shared" si="322"/>
        <v>11.09360073719988</v>
      </c>
      <c r="BG338" s="1528"/>
      <c r="BH338" s="1168">
        <f t="shared" si="288"/>
        <v>0.96331689272503085</v>
      </c>
      <c r="BI338" s="353">
        <f t="shared" si="289"/>
        <v>0.65043156596794083</v>
      </c>
      <c r="BJ338" s="123">
        <v>7.68</v>
      </c>
      <c r="BK338" s="118">
        <v>3730</v>
      </c>
      <c r="BL338" s="117">
        <v>26.9</v>
      </c>
      <c r="BM338" s="348">
        <f t="shared" si="300"/>
        <v>80.699999999999989</v>
      </c>
      <c r="BN338" s="117">
        <v>9.6</v>
      </c>
      <c r="BO338" s="117">
        <v>0.4</v>
      </c>
      <c r="BP338" s="117"/>
      <c r="BQ338" s="1220">
        <v>0.18</v>
      </c>
      <c r="BR338" s="131"/>
      <c r="BS338" s="131"/>
      <c r="BT338" s="131">
        <v>10</v>
      </c>
      <c r="BU338" s="132">
        <v>16</v>
      </c>
      <c r="BV338" s="364">
        <f t="shared" si="318"/>
        <v>7.4449239621866008</v>
      </c>
      <c r="BW338" s="343">
        <f t="shared" si="290"/>
        <v>2.4580506252242802E-2</v>
      </c>
      <c r="BX338" s="340">
        <f t="shared" si="279"/>
        <v>2.4580506252242802E-2</v>
      </c>
      <c r="BY338" s="758">
        <f t="shared" si="316"/>
        <v>0.56164383561643838</v>
      </c>
      <c r="BZ338" s="1145">
        <f t="shared" si="307"/>
        <v>0.30670103092783507</v>
      </c>
      <c r="CA338" s="133">
        <v>5040</v>
      </c>
      <c r="CB338" s="191"/>
      <c r="CC338" s="193"/>
      <c r="CD338" s="353">
        <f t="shared" si="302"/>
        <v>0.54644471845458287</v>
      </c>
      <c r="CE338" s="108">
        <v>240</v>
      </c>
      <c r="CF338" s="364">
        <f t="shared" si="324"/>
        <v>49.321824907521581</v>
      </c>
      <c r="CG338" s="134">
        <v>1400</v>
      </c>
      <c r="CH338" s="346">
        <f t="shared" si="319"/>
        <v>28.771064529387587</v>
      </c>
      <c r="CI338" s="117">
        <v>3</v>
      </c>
      <c r="CJ338" s="348">
        <f t="shared" si="303"/>
        <v>0.61652281134401976</v>
      </c>
      <c r="CK338" s="123">
        <v>7.68</v>
      </c>
      <c r="CL338" s="117">
        <v>24</v>
      </c>
      <c r="CM338" s="109">
        <v>7</v>
      </c>
      <c r="CN338" s="109">
        <v>2</v>
      </c>
      <c r="CO338" s="109">
        <v>16</v>
      </c>
      <c r="CP338" s="131">
        <f t="shared" si="323"/>
        <v>439.93219999999997</v>
      </c>
      <c r="CQ338" s="1145">
        <f t="shared" si="301"/>
        <v>0.10780669144981403</v>
      </c>
      <c r="CR338" s="1372">
        <f t="shared" si="320"/>
        <v>4866</v>
      </c>
      <c r="CS338" s="353">
        <f t="shared" si="304"/>
        <v>4.1627620221948209</v>
      </c>
      <c r="CT338" s="135">
        <v>40</v>
      </c>
      <c r="CU338" s="1353">
        <v>154.33000000000001</v>
      </c>
      <c r="CV338" s="340">
        <f t="shared" si="296"/>
        <v>0.5</v>
      </c>
      <c r="CW338" s="135">
        <v>270</v>
      </c>
      <c r="CX338" s="348">
        <f t="shared" si="297"/>
        <v>6.75</v>
      </c>
      <c r="CY338" s="334">
        <f t="shared" ref="CY338:CY369" si="325">1000*(CT338-DM338*CU338/1000)/(T338/24)</f>
        <v>166.83995067817506</v>
      </c>
      <c r="CZ338" s="123">
        <v>7.83</v>
      </c>
      <c r="DA338" s="117">
        <v>15.7</v>
      </c>
      <c r="DB338" s="340">
        <f t="shared" si="308"/>
        <v>0.34583333333333338</v>
      </c>
      <c r="DC338" s="109">
        <v>2</v>
      </c>
      <c r="DD338" s="610">
        <f t="shared" si="309"/>
        <v>6.3211317222919998</v>
      </c>
      <c r="DE338" s="353">
        <f t="shared" si="305"/>
        <v>6.1652281134401976</v>
      </c>
      <c r="DF338" s="842">
        <v>8.16</v>
      </c>
      <c r="DG338" s="117">
        <v>12.4</v>
      </c>
      <c r="DH338" s="838">
        <f t="shared" si="314"/>
        <v>37.200000000000003</v>
      </c>
      <c r="DI338" s="338">
        <f t="shared" si="315"/>
        <v>0.21019108280254772</v>
      </c>
      <c r="DJ338" s="1279">
        <f t="shared" si="310"/>
        <v>0.48333333333333328</v>
      </c>
      <c r="DK338" s="1342">
        <f t="shared" si="311"/>
        <v>4.7942514562693983</v>
      </c>
      <c r="DL338" s="1292">
        <f t="shared" si="321"/>
        <v>0.49919999999999998</v>
      </c>
      <c r="DM338" s="1355">
        <v>40</v>
      </c>
      <c r="DN338" s="1350">
        <f t="shared" ref="DN338:DN369" si="326">DM338*CU338/(T338/24)</f>
        <v>30.447348951911223</v>
      </c>
      <c r="DO338" s="117">
        <v>11.7</v>
      </c>
      <c r="DP338" s="1150">
        <f t="shared" si="295"/>
        <v>5.6451612903225888E-2</v>
      </c>
      <c r="DQ338" s="133"/>
      <c r="DR338" s="134"/>
      <c r="DS338" s="770"/>
      <c r="DT338" s="137">
        <v>5397</v>
      </c>
      <c r="DU338" s="343">
        <v>7.81</v>
      </c>
      <c r="DV338" s="123">
        <v>8.23</v>
      </c>
      <c r="DW338" s="127">
        <v>3490</v>
      </c>
      <c r="DX338" s="117">
        <v>11.7</v>
      </c>
      <c r="DY338" s="135">
        <v>26.1</v>
      </c>
      <c r="DZ338" s="671">
        <v>24</v>
      </c>
      <c r="EA338" s="632">
        <v>0.7</v>
      </c>
      <c r="EB338" s="665">
        <v>0.13</v>
      </c>
      <c r="EC338" s="1483"/>
      <c r="ED338" s="141">
        <v>10.8</v>
      </c>
      <c r="EE338" s="667">
        <v>11.9</v>
      </c>
      <c r="EF338" s="139">
        <v>0.05</v>
      </c>
      <c r="EG338" s="665">
        <v>0.04</v>
      </c>
      <c r="EH338" s="194">
        <v>4</v>
      </c>
      <c r="EI338" s="1118"/>
      <c r="EJ338" s="1118"/>
      <c r="EK338" s="142">
        <v>2</v>
      </c>
      <c r="EL338" s="353">
        <f t="shared" si="298"/>
        <v>8.4425016029593092</v>
      </c>
      <c r="EM338" s="354">
        <f t="shared" si="312"/>
        <v>0.69845360824742264</v>
      </c>
      <c r="EN338" s="354">
        <f t="shared" si="291"/>
        <v>0.85737704918032787</v>
      </c>
      <c r="EO338" s="355">
        <f t="shared" si="283"/>
        <v>0.93069306930693074</v>
      </c>
      <c r="EP338" s="339">
        <f t="shared" si="313"/>
        <v>0.50684931506849307</v>
      </c>
      <c r="EQ338" s="192"/>
    </row>
    <row r="339" spans="1:147" s="221" customFormat="1" ht="15" customHeight="1" x14ac:dyDescent="0.15">
      <c r="A339" s="105">
        <v>44163</v>
      </c>
      <c r="B339" s="335">
        <f>企业!B646</f>
        <v>4994</v>
      </c>
      <c r="C339" s="868">
        <v>8</v>
      </c>
      <c r="D339" s="652">
        <v>198</v>
      </c>
      <c r="E339" s="353"/>
      <c r="F339" s="928"/>
      <c r="G339" s="653"/>
      <c r="H339" s="192"/>
      <c r="I339" s="111"/>
      <c r="J339" s="144"/>
      <c r="K339" s="625"/>
      <c r="L339" s="328"/>
      <c r="M339" s="831"/>
      <c r="N339" s="826"/>
      <c r="O339" s="191"/>
      <c r="P339" s="392"/>
      <c r="Q339" s="191"/>
      <c r="R339" s="683">
        <v>2.46</v>
      </c>
      <c r="S339" s="339">
        <f t="shared" si="292"/>
        <v>0.37846153846153846</v>
      </c>
      <c r="T339" s="335">
        <v>4994</v>
      </c>
      <c r="U339" s="111">
        <v>8.19</v>
      </c>
      <c r="V339" s="112">
        <v>3050</v>
      </c>
      <c r="W339" s="115">
        <v>34</v>
      </c>
      <c r="X339" s="109">
        <v>144</v>
      </c>
      <c r="Y339" s="809">
        <v>9.5</v>
      </c>
      <c r="Z339" s="1244"/>
      <c r="AA339" s="116">
        <v>20.6</v>
      </c>
      <c r="AB339" s="117">
        <v>0.5</v>
      </c>
      <c r="AC339" s="109">
        <v>28</v>
      </c>
      <c r="AD339" s="118"/>
      <c r="AE339" s="191">
        <v>64</v>
      </c>
      <c r="AF339" s="801">
        <v>3.96</v>
      </c>
      <c r="AG339" s="344">
        <f t="shared" si="299"/>
        <v>0.60923076923076924</v>
      </c>
      <c r="AH339" s="344">
        <f t="shared" si="317"/>
        <v>0.33293333333333336</v>
      </c>
      <c r="AI339" s="741">
        <f t="shared" si="284"/>
        <v>9.5884799999999992E-2</v>
      </c>
      <c r="AJ339" s="1140"/>
      <c r="AK339" s="138"/>
      <c r="AL339" s="122"/>
      <c r="AM339" s="122"/>
      <c r="AN339" s="219"/>
      <c r="AO339" s="353">
        <f t="shared" si="280"/>
        <v>2.8658390068081698</v>
      </c>
      <c r="AP339" s="138">
        <v>7.99</v>
      </c>
      <c r="AQ339" s="121">
        <v>20.100000000000001</v>
      </c>
      <c r="AR339" s="353">
        <f t="shared" si="285"/>
        <v>0.75090108129755706</v>
      </c>
      <c r="AS339" s="776"/>
      <c r="AT339" s="353">
        <f t="shared" si="286"/>
        <v>1.5018021625951141</v>
      </c>
      <c r="AU339" s="117">
        <v>17.5</v>
      </c>
      <c r="AV339" s="111">
        <v>7.66</v>
      </c>
      <c r="AW339" s="118"/>
      <c r="AX339" s="118"/>
      <c r="AY339" s="340"/>
      <c r="AZ339" s="124">
        <v>0.14000000000000001</v>
      </c>
      <c r="BA339" s="608"/>
      <c r="BB339" s="360">
        <f t="shared" si="287"/>
        <v>0.56317581097316782</v>
      </c>
      <c r="BC339" s="1516"/>
      <c r="BD339" s="1529">
        <v>2218</v>
      </c>
      <c r="BE339" s="1530">
        <f t="shared" si="281"/>
        <v>236.72286744092912</v>
      </c>
      <c r="BF339" s="1538">
        <f t="shared" si="322"/>
        <v>11.491401332083937</v>
      </c>
      <c r="BG339" s="1528"/>
      <c r="BH339" s="1168">
        <f t="shared" si="288"/>
        <v>0.9386263516219463</v>
      </c>
      <c r="BI339" s="353">
        <f t="shared" si="289"/>
        <v>0.63376051261513822</v>
      </c>
      <c r="BJ339" s="123">
        <v>7.73</v>
      </c>
      <c r="BK339" s="118">
        <v>3520</v>
      </c>
      <c r="BL339" s="117">
        <v>25.9</v>
      </c>
      <c r="BM339" s="348">
        <f t="shared" si="300"/>
        <v>77.699999999999989</v>
      </c>
      <c r="BN339" s="117">
        <v>8.8000000000000007</v>
      </c>
      <c r="BO339" s="117"/>
      <c r="BP339" s="117"/>
      <c r="BQ339" s="1220"/>
      <c r="BR339" s="131"/>
      <c r="BS339" s="131"/>
      <c r="BT339" s="131">
        <v>9</v>
      </c>
      <c r="BU339" s="132"/>
      <c r="BV339" s="364">
        <f t="shared" si="318"/>
        <v>7.2541049259110935</v>
      </c>
      <c r="BW339" s="343">
        <f t="shared" si="290"/>
        <v>1.9850829491815495E-2</v>
      </c>
      <c r="BX339" s="340">
        <f t="shared" si="279"/>
        <v>1.9850829491815495E-2</v>
      </c>
      <c r="BY339" s="758">
        <f t="shared" si="316"/>
        <v>0.57281553398058249</v>
      </c>
      <c r="BZ339" s="1145">
        <f t="shared" si="307"/>
        <v>0.2382352941176471</v>
      </c>
      <c r="CA339" s="133">
        <v>5040</v>
      </c>
      <c r="CB339" s="191"/>
      <c r="CC339" s="193"/>
      <c r="CD339" s="353">
        <f t="shared" si="302"/>
        <v>0.53243892671205451</v>
      </c>
      <c r="CE339" s="108">
        <v>240</v>
      </c>
      <c r="CF339" s="364">
        <f t="shared" si="324"/>
        <v>48.057669203043652</v>
      </c>
      <c r="CG339" s="134">
        <v>1400</v>
      </c>
      <c r="CH339" s="346">
        <f t="shared" si="319"/>
        <v>28.033640368442132</v>
      </c>
      <c r="CI339" s="117">
        <v>3</v>
      </c>
      <c r="CJ339" s="348">
        <f t="shared" si="303"/>
        <v>0.60072086503804567</v>
      </c>
      <c r="CK339" s="123">
        <v>7.55</v>
      </c>
      <c r="CL339" s="117">
        <v>22.5</v>
      </c>
      <c r="CM339" s="109">
        <v>8</v>
      </c>
      <c r="CN339" s="109"/>
      <c r="CO339" s="109"/>
      <c r="CP339" s="131">
        <f t="shared" si="323"/>
        <v>438.93279999999993</v>
      </c>
      <c r="CQ339" s="1145">
        <f t="shared" si="301"/>
        <v>0.13127413127413123</v>
      </c>
      <c r="CR339" s="1372">
        <f t="shared" si="320"/>
        <v>4994</v>
      </c>
      <c r="CS339" s="353">
        <f t="shared" si="304"/>
        <v>4.0560672807368841</v>
      </c>
      <c r="CT339" s="135">
        <v>40</v>
      </c>
      <c r="CU339" s="1353">
        <v>153.37</v>
      </c>
      <c r="CV339" s="340">
        <f t="shared" si="296"/>
        <v>0.5</v>
      </c>
      <c r="CW339" s="135">
        <v>270</v>
      </c>
      <c r="CX339" s="348">
        <f t="shared" si="297"/>
        <v>6.75</v>
      </c>
      <c r="CY339" s="334">
        <f t="shared" si="325"/>
        <v>162.7482579094914</v>
      </c>
      <c r="CZ339" s="123">
        <v>7.92</v>
      </c>
      <c r="DA339" s="117">
        <v>15.4</v>
      </c>
      <c r="DB339" s="340">
        <f t="shared" si="308"/>
        <v>0.31555555555555553</v>
      </c>
      <c r="DC339" s="109"/>
      <c r="DD339" s="610">
        <f t="shared" si="309"/>
        <v>7.2082672472978748</v>
      </c>
      <c r="DE339" s="353">
        <f t="shared" si="305"/>
        <v>6.0072086503804565</v>
      </c>
      <c r="DF339" s="842">
        <v>8.23</v>
      </c>
      <c r="DG339" s="117">
        <v>11.5</v>
      </c>
      <c r="DH339" s="838">
        <f t="shared" si="314"/>
        <v>34.5</v>
      </c>
      <c r="DI339" s="338">
        <f t="shared" si="315"/>
        <v>0.25324675324675328</v>
      </c>
      <c r="DJ339" s="1280">
        <f t="shared" si="310"/>
        <v>0.48888888888888893</v>
      </c>
      <c r="DK339" s="1342">
        <f t="shared" si="311"/>
        <v>4.9317653911967092</v>
      </c>
      <c r="DL339" s="1292">
        <f t="shared" si="321"/>
        <v>0.49919999999999998</v>
      </c>
      <c r="DM339" s="1355">
        <v>40</v>
      </c>
      <c r="DN339" s="1350">
        <f t="shared" si="326"/>
        <v>29.482418902683218</v>
      </c>
      <c r="DO339" s="117">
        <v>10.5</v>
      </c>
      <c r="DP339" s="1150">
        <f t="shared" si="295"/>
        <v>8.6956521739130432E-2</v>
      </c>
      <c r="DQ339" s="133"/>
      <c r="DR339" s="134"/>
      <c r="DS339" s="770"/>
      <c r="DT339" s="137">
        <v>5206</v>
      </c>
      <c r="DU339" s="343">
        <v>7.83</v>
      </c>
      <c r="DV339" s="123">
        <v>8.26</v>
      </c>
      <c r="DW339" s="127">
        <v>3360</v>
      </c>
      <c r="DX339" s="117">
        <v>10.5</v>
      </c>
      <c r="DY339" s="135">
        <v>23.3</v>
      </c>
      <c r="DZ339" s="671">
        <v>21</v>
      </c>
      <c r="EA339" s="632">
        <v>0.2</v>
      </c>
      <c r="EB339" s="665">
        <v>0.11</v>
      </c>
      <c r="EC339" s="1483"/>
      <c r="ED339" s="141">
        <v>10.9</v>
      </c>
      <c r="EE339" s="667">
        <v>11.2</v>
      </c>
      <c r="EF339" s="139">
        <v>0.06</v>
      </c>
      <c r="EG339" s="665">
        <v>0.04</v>
      </c>
      <c r="EH339" s="194">
        <v>5</v>
      </c>
      <c r="EI339" s="1118"/>
      <c r="EJ339" s="1118"/>
      <c r="EK339" s="142">
        <v>2</v>
      </c>
      <c r="EL339" s="353">
        <f t="shared" si="298"/>
        <v>8.2266470164197028</v>
      </c>
      <c r="EM339" s="354">
        <f t="shared" si="312"/>
        <v>0.69117647058823528</v>
      </c>
      <c r="EN339" s="354">
        <f t="shared" si="291"/>
        <v>0.83819444444444446</v>
      </c>
      <c r="EO339" s="355">
        <f t="shared" si="283"/>
        <v>0.97894736842105268</v>
      </c>
      <c r="EP339" s="339">
        <f t="shared" si="313"/>
        <v>0.470873786407767</v>
      </c>
      <c r="EQ339" s="192"/>
    </row>
    <row r="340" spans="1:147" s="229" customFormat="1" ht="15" customHeight="1" x14ac:dyDescent="0.15">
      <c r="A340" s="146">
        <v>44164</v>
      </c>
      <c r="B340" s="147">
        <f>企业!B647</f>
        <v>4916</v>
      </c>
      <c r="C340" s="869">
        <v>8.01</v>
      </c>
      <c r="D340" s="149">
        <v>179</v>
      </c>
      <c r="E340" s="150"/>
      <c r="F340" s="929"/>
      <c r="G340" s="651"/>
      <c r="H340" s="222"/>
      <c r="I340" s="153"/>
      <c r="J340" s="154"/>
      <c r="K340" s="626"/>
      <c r="L340" s="223"/>
      <c r="M340" s="832"/>
      <c r="N340" s="827"/>
      <c r="O340" s="224"/>
      <c r="P340" s="393"/>
      <c r="Q340" s="224"/>
      <c r="R340" s="684">
        <v>2.4500000000000002</v>
      </c>
      <c r="S340" s="169">
        <f t="shared" si="292"/>
        <v>0.37692307692307697</v>
      </c>
      <c r="T340" s="147">
        <v>4916</v>
      </c>
      <c r="U340" s="153">
        <v>8.27</v>
      </c>
      <c r="V340" s="158">
        <v>3680</v>
      </c>
      <c r="W340" s="159">
        <v>36.700000000000003</v>
      </c>
      <c r="X340" s="151">
        <v>137</v>
      </c>
      <c r="Y340" s="811">
        <v>9</v>
      </c>
      <c r="Z340" s="1245"/>
      <c r="AA340" s="160">
        <v>20.399999999999999</v>
      </c>
      <c r="AB340" s="161">
        <v>0.5</v>
      </c>
      <c r="AC340" s="151">
        <v>28</v>
      </c>
      <c r="AD340" s="162"/>
      <c r="AE340" s="224">
        <v>64</v>
      </c>
      <c r="AF340" s="802">
        <v>3.73</v>
      </c>
      <c r="AG340" s="327">
        <f t="shared" si="299"/>
        <v>0.57384615384615389</v>
      </c>
      <c r="AH340" s="327">
        <f t="shared" si="317"/>
        <v>0.32773333333333332</v>
      </c>
      <c r="AI340" s="660">
        <f t="shared" si="284"/>
        <v>8.9798933333333331E-2</v>
      </c>
      <c r="AJ340" s="1141"/>
      <c r="AK340" s="148"/>
      <c r="AL340" s="167"/>
      <c r="AM340" s="167"/>
      <c r="AN340" s="225"/>
      <c r="AO340" s="150">
        <f t="shared" si="280"/>
        <v>2.9113100081366965</v>
      </c>
      <c r="AP340" s="148">
        <v>8.0500000000000007</v>
      </c>
      <c r="AQ340" s="166">
        <v>19.5</v>
      </c>
      <c r="AR340" s="150">
        <f t="shared" si="285"/>
        <v>0.7628152969894223</v>
      </c>
      <c r="AS340" s="778"/>
      <c r="AT340" s="150">
        <f t="shared" si="286"/>
        <v>1.5256305939788446</v>
      </c>
      <c r="AU340" s="161">
        <v>17.2</v>
      </c>
      <c r="AV340" s="153">
        <v>7.67</v>
      </c>
      <c r="AW340" s="162"/>
      <c r="AX340" s="162"/>
      <c r="AY340" s="170"/>
      <c r="AZ340" s="170">
        <v>0.12</v>
      </c>
      <c r="BA340" s="175"/>
      <c r="BB340" s="172">
        <f t="shared" si="287"/>
        <v>0.57211147274206675</v>
      </c>
      <c r="BC340" s="1517"/>
      <c r="BD340" s="827">
        <v>1977</v>
      </c>
      <c r="BE340" s="1530">
        <f t="shared" si="281"/>
        <v>214.3492676973149</v>
      </c>
      <c r="BF340" s="1538">
        <f t="shared" si="322"/>
        <v>10.507317043986026</v>
      </c>
      <c r="BG340" s="1337"/>
      <c r="BH340" s="1169">
        <f t="shared" si="288"/>
        <v>0.95351912123677784</v>
      </c>
      <c r="BI340" s="150">
        <f t="shared" si="289"/>
        <v>0.6438161106590724</v>
      </c>
      <c r="BJ340" s="168">
        <v>7.71</v>
      </c>
      <c r="BK340" s="162">
        <v>4320</v>
      </c>
      <c r="BL340" s="161">
        <v>27</v>
      </c>
      <c r="BM340" s="161">
        <f t="shared" si="300"/>
        <v>81</v>
      </c>
      <c r="BN340" s="161">
        <v>8.1</v>
      </c>
      <c r="BO340" s="161"/>
      <c r="BP340" s="161"/>
      <c r="BQ340" s="1221"/>
      <c r="BR340" s="174"/>
      <c r="BS340" s="174"/>
      <c r="BT340" s="174">
        <v>11</v>
      </c>
      <c r="BU340" s="175"/>
      <c r="BV340" s="248">
        <f t="shared" si="318"/>
        <v>7.3692026037428802</v>
      </c>
      <c r="BW340" s="168">
        <f t="shared" si="290"/>
        <v>1.859088525133188E-2</v>
      </c>
      <c r="BX340" s="170">
        <f t="shared" si="279"/>
        <v>1.859088525133188E-2</v>
      </c>
      <c r="BY340" s="1129">
        <f t="shared" si="316"/>
        <v>0.6029411764705882</v>
      </c>
      <c r="BZ340" s="1146">
        <f t="shared" si="307"/>
        <v>0.26430517711171664</v>
      </c>
      <c r="CA340" s="177">
        <v>5040</v>
      </c>
      <c r="CB340" s="224"/>
      <c r="CC340" s="226"/>
      <c r="CD340" s="150">
        <f t="shared" si="302"/>
        <v>0.54088689991863304</v>
      </c>
      <c r="CE340" s="150">
        <v>240</v>
      </c>
      <c r="CF340" s="248">
        <f t="shared" si="324"/>
        <v>48.820179007323027</v>
      </c>
      <c r="CG340" s="178">
        <v>1400</v>
      </c>
      <c r="CH340" s="390">
        <f t="shared" si="319"/>
        <v>28.478437754271766</v>
      </c>
      <c r="CI340" s="161">
        <v>3</v>
      </c>
      <c r="CJ340" s="161">
        <f t="shared" si="303"/>
        <v>0.61025223759153779</v>
      </c>
      <c r="CK340" s="168">
        <v>7.36</v>
      </c>
      <c r="CL340" s="161">
        <v>23.4</v>
      </c>
      <c r="CM340" s="151">
        <v>6</v>
      </c>
      <c r="CN340" s="151"/>
      <c r="CO340" s="151"/>
      <c r="CP340" s="131">
        <f t="shared" si="323"/>
        <v>460.67280000000005</v>
      </c>
      <c r="CQ340" s="1146">
        <f t="shared" si="301"/>
        <v>0.13333333333333341</v>
      </c>
      <c r="CR340" s="1372">
        <f t="shared" si="320"/>
        <v>4916</v>
      </c>
      <c r="CS340" s="150">
        <f t="shared" si="304"/>
        <v>4.1204231082180636</v>
      </c>
      <c r="CT340" s="180">
        <v>40</v>
      </c>
      <c r="CU340" s="1356">
        <v>150.38</v>
      </c>
      <c r="CV340" s="170">
        <f t="shared" si="296"/>
        <v>0.5</v>
      </c>
      <c r="CW340" s="180">
        <v>270</v>
      </c>
      <c r="CX340" s="161">
        <f t="shared" si="297"/>
        <v>6.75</v>
      </c>
      <c r="CY340" s="151">
        <f t="shared" si="325"/>
        <v>165.91440195280717</v>
      </c>
      <c r="CZ340" s="168">
        <v>7.75</v>
      </c>
      <c r="DA340" s="161">
        <v>17.2</v>
      </c>
      <c r="DB340" s="170">
        <f t="shared" si="308"/>
        <v>0.26495726495726496</v>
      </c>
      <c r="DC340" s="151"/>
      <c r="DD340" s="181">
        <f t="shared" si="309"/>
        <v>8.41521616721481</v>
      </c>
      <c r="DE340" s="150">
        <f t="shared" si="305"/>
        <v>6.1025223759153784</v>
      </c>
      <c r="DF340" s="843">
        <v>8.08</v>
      </c>
      <c r="DG340" s="161">
        <v>12.1</v>
      </c>
      <c r="DH340" s="838">
        <f t="shared" si="314"/>
        <v>36.299999999999997</v>
      </c>
      <c r="DI340" s="338">
        <f t="shared" si="315"/>
        <v>0.29651162790697672</v>
      </c>
      <c r="DJ340" s="327">
        <f t="shared" si="310"/>
        <v>0.48290598290598286</v>
      </c>
      <c r="DK340" s="1343">
        <f t="shared" si="311"/>
        <v>4.8942301461005071</v>
      </c>
      <c r="DL340" s="1293">
        <f t="shared" si="321"/>
        <v>0.49919999999999998</v>
      </c>
      <c r="DM340" s="1354">
        <v>40</v>
      </c>
      <c r="DN340" s="178">
        <f t="shared" si="326"/>
        <v>29.366314076484944</v>
      </c>
      <c r="DO340" s="161">
        <v>11.3</v>
      </c>
      <c r="DP340" s="187">
        <f t="shared" si="295"/>
        <v>6.6115702479338762E-2</v>
      </c>
      <c r="DQ340" s="177"/>
      <c r="DR340" s="178"/>
      <c r="DS340" s="756"/>
      <c r="DT340" s="157">
        <v>5396</v>
      </c>
      <c r="DU340" s="168">
        <v>7.78</v>
      </c>
      <c r="DV340" s="168">
        <v>8.1999999999999993</v>
      </c>
      <c r="DW340" s="173">
        <v>4120</v>
      </c>
      <c r="DX340" s="161">
        <v>11.3</v>
      </c>
      <c r="DY340" s="180">
        <v>25.6</v>
      </c>
      <c r="DZ340" s="698">
        <v>23</v>
      </c>
      <c r="EA340" s="633">
        <v>0.3</v>
      </c>
      <c r="EB340" s="182">
        <v>0.09</v>
      </c>
      <c r="EC340" s="1484"/>
      <c r="ED340" s="184">
        <v>9.1</v>
      </c>
      <c r="EE340" s="184">
        <v>10.199999999999999</v>
      </c>
      <c r="EF340" s="182">
        <v>7.0000000000000007E-2</v>
      </c>
      <c r="EG340" s="182">
        <v>0.03</v>
      </c>
      <c r="EH340" s="228">
        <v>4</v>
      </c>
      <c r="EI340" s="1119"/>
      <c r="EJ340" s="1119"/>
      <c r="EK340" s="185">
        <v>2</v>
      </c>
      <c r="EL340" s="150">
        <f t="shared" si="298"/>
        <v>8.3568455655004072</v>
      </c>
      <c r="EM340" s="186">
        <f t="shared" si="312"/>
        <v>0.69209809264305178</v>
      </c>
      <c r="EN340" s="186">
        <f t="shared" si="291"/>
        <v>0.81313868613138685</v>
      </c>
      <c r="EO340" s="187">
        <f t="shared" si="283"/>
        <v>0.96666666666666667</v>
      </c>
      <c r="EP340" s="169">
        <f t="shared" si="313"/>
        <v>0.55392156862745101</v>
      </c>
      <c r="EQ340" s="222"/>
    </row>
    <row r="341" spans="1:147" s="221" customFormat="1" ht="15" customHeight="1" x14ac:dyDescent="0.15">
      <c r="A341" s="105">
        <v>44165</v>
      </c>
      <c r="B341" s="335">
        <f>企业!B648</f>
        <v>5261</v>
      </c>
      <c r="C341" s="868">
        <v>8</v>
      </c>
      <c r="D341" s="652">
        <v>165</v>
      </c>
      <c r="E341" s="353"/>
      <c r="F341" s="928"/>
      <c r="G341" s="653"/>
      <c r="H341" s="192"/>
      <c r="I341" s="111"/>
      <c r="J341" s="144"/>
      <c r="K341" s="625"/>
      <c r="L341" s="328"/>
      <c r="M341" s="831"/>
      <c r="N341" s="826"/>
      <c r="O341" s="191"/>
      <c r="P341" s="392"/>
      <c r="Q341" s="191"/>
      <c r="R341" s="683">
        <v>2.44</v>
      </c>
      <c r="S341" s="339">
        <f t="shared" si="292"/>
        <v>0.37538461538461537</v>
      </c>
      <c r="T341" s="335">
        <v>5261</v>
      </c>
      <c r="U341" s="111">
        <v>8.24</v>
      </c>
      <c r="V341" s="112">
        <v>3320</v>
      </c>
      <c r="W341" s="115">
        <v>33.799999999999997</v>
      </c>
      <c r="X341" s="109">
        <v>128</v>
      </c>
      <c r="Y341" s="809">
        <v>8.3000000000000007</v>
      </c>
      <c r="Z341" s="1244"/>
      <c r="AA341" s="116">
        <v>20.9</v>
      </c>
      <c r="AB341" s="117">
        <v>0.5</v>
      </c>
      <c r="AC341" s="109">
        <v>29</v>
      </c>
      <c r="AD341" s="118"/>
      <c r="AE341" s="191">
        <v>64</v>
      </c>
      <c r="AF341" s="801">
        <v>4.2699999999999996</v>
      </c>
      <c r="AG341" s="344">
        <f t="shared" si="299"/>
        <v>0.65692307692307683</v>
      </c>
      <c r="AH341" s="344">
        <f t="shared" si="317"/>
        <v>0.35073333333333334</v>
      </c>
      <c r="AI341" s="741">
        <f t="shared" si="284"/>
        <v>8.9787733333333342E-2</v>
      </c>
      <c r="AJ341" s="1140"/>
      <c r="AK341" s="138"/>
      <c r="AL341" s="122"/>
      <c r="AM341" s="122"/>
      <c r="AN341" s="219"/>
      <c r="AO341" s="353">
        <f t="shared" si="280"/>
        <v>2.7203953620984604</v>
      </c>
      <c r="AP341" s="138">
        <v>8.09</v>
      </c>
      <c r="AQ341" s="121">
        <v>19.5</v>
      </c>
      <c r="AR341" s="353">
        <f t="shared" si="285"/>
        <v>0.7127922448203764</v>
      </c>
      <c r="AS341" s="776"/>
      <c r="AT341" s="353">
        <f t="shared" si="286"/>
        <v>1.4255844896407528</v>
      </c>
      <c r="AU341" s="117">
        <v>17.8</v>
      </c>
      <c r="AV341" s="111">
        <v>7.64</v>
      </c>
      <c r="AW341" s="118"/>
      <c r="AX341" s="118"/>
      <c r="AY341" s="340"/>
      <c r="AZ341" s="124">
        <v>0.14000000000000001</v>
      </c>
      <c r="BA341" s="608"/>
      <c r="BB341" s="360">
        <f t="shared" si="287"/>
        <v>0.53459418361528221</v>
      </c>
      <c r="BC341" s="1516"/>
      <c r="BD341" s="1529">
        <v>1816</v>
      </c>
      <c r="BE341" s="1530">
        <f t="shared" si="281"/>
        <v>183.9817525185326</v>
      </c>
      <c r="BF341" s="1538">
        <f t="shared" si="322"/>
        <v>8.8029546659584987</v>
      </c>
      <c r="BG341" s="1528"/>
      <c r="BH341" s="1168">
        <f t="shared" si="288"/>
        <v>0.89099030602547047</v>
      </c>
      <c r="BI341" s="353">
        <f t="shared" si="289"/>
        <v>0.60159665462839762</v>
      </c>
      <c r="BJ341" s="123">
        <v>7.59</v>
      </c>
      <c r="BK341" s="118">
        <v>3700</v>
      </c>
      <c r="BL341" s="117">
        <v>28.7</v>
      </c>
      <c r="BM341" s="348">
        <f t="shared" si="300"/>
        <v>86.1</v>
      </c>
      <c r="BN341" s="117">
        <v>8.8000000000000007</v>
      </c>
      <c r="BO341" s="117"/>
      <c r="BP341" s="117"/>
      <c r="BQ341" s="1220"/>
      <c r="BR341" s="131"/>
      <c r="BS341" s="131"/>
      <c r="BT341" s="131">
        <v>13</v>
      </c>
      <c r="BU341" s="132"/>
      <c r="BV341" s="364">
        <f t="shared" si="318"/>
        <v>6.8859532408287398</v>
      </c>
      <c r="BW341" s="343">
        <f t="shared" si="290"/>
        <v>1.8588566538769426E-2</v>
      </c>
      <c r="BX341" s="340">
        <f t="shared" si="279"/>
        <v>1.8588566538769426E-2</v>
      </c>
      <c r="BY341" s="340">
        <f t="shared" si="316"/>
        <v>0.57894736842105254</v>
      </c>
      <c r="BZ341" s="1145">
        <f t="shared" si="307"/>
        <v>0.15088757396449703</v>
      </c>
      <c r="CA341" s="133">
        <v>5040</v>
      </c>
      <c r="CB341" s="191"/>
      <c r="CC341" s="193"/>
      <c r="CD341" s="353">
        <f t="shared" si="302"/>
        <v>0.50541722106063491</v>
      </c>
      <c r="CE341" s="108">
        <v>240</v>
      </c>
      <c r="CF341" s="364">
        <f t="shared" si="324"/>
        <v>45.618703668504089</v>
      </c>
      <c r="CG341" s="134">
        <v>1400</v>
      </c>
      <c r="CH341" s="346">
        <f t="shared" si="319"/>
        <v>26.610910473294052</v>
      </c>
      <c r="CI341" s="117">
        <v>3</v>
      </c>
      <c r="CJ341" s="348">
        <f t="shared" si="303"/>
        <v>0.57023379585630107</v>
      </c>
      <c r="CK341" s="123">
        <v>7.38</v>
      </c>
      <c r="CL341" s="117">
        <v>24.5</v>
      </c>
      <c r="CM341" s="109">
        <v>11</v>
      </c>
      <c r="CN341" s="109"/>
      <c r="CO341" s="109"/>
      <c r="CP341" s="131">
        <f t="shared" si="323"/>
        <v>459.81059999999991</v>
      </c>
      <c r="CQ341" s="1145">
        <f t="shared" si="301"/>
        <v>0.14634146341463417</v>
      </c>
      <c r="CR341" s="1372">
        <f t="shared" si="320"/>
        <v>5261</v>
      </c>
      <c r="CS341" s="353">
        <f t="shared" si="304"/>
        <v>3.8502185896217451</v>
      </c>
      <c r="CT341" s="135">
        <v>40</v>
      </c>
      <c r="CU341" s="1353">
        <v>152.28</v>
      </c>
      <c r="CV341" s="340">
        <f t="shared" si="296"/>
        <v>0.5</v>
      </c>
      <c r="CW341" s="135">
        <v>270</v>
      </c>
      <c r="CX341" s="348">
        <f t="shared" si="297"/>
        <v>6.75</v>
      </c>
      <c r="CY341" s="334">
        <f t="shared" si="325"/>
        <v>154.68754989545715</v>
      </c>
      <c r="CZ341" s="123">
        <v>7.66</v>
      </c>
      <c r="DA341" s="117">
        <v>18.5</v>
      </c>
      <c r="DB341" s="340">
        <f t="shared" si="308"/>
        <v>0.24489795918367346</v>
      </c>
      <c r="DC341" s="109"/>
      <c r="DD341" s="610">
        <f t="shared" si="309"/>
        <v>8.1073139358206046</v>
      </c>
      <c r="DE341" s="353">
        <f t="shared" si="305"/>
        <v>5.7023379585630112</v>
      </c>
      <c r="DF341" s="842">
        <v>8.0299999999999994</v>
      </c>
      <c r="DG341" s="117">
        <v>14.8</v>
      </c>
      <c r="DH341" s="838">
        <f t="shared" si="314"/>
        <v>44.400000000000006</v>
      </c>
      <c r="DI341" s="338">
        <f t="shared" si="315"/>
        <v>0.19999999999999996</v>
      </c>
      <c r="DJ341" s="1280">
        <f t="shared" si="310"/>
        <v>0.39591836734693875</v>
      </c>
      <c r="DK341" s="1342">
        <f t="shared" si="311"/>
        <v>5.3157233641050574</v>
      </c>
      <c r="DL341" s="1292">
        <f t="shared" si="321"/>
        <v>0.49919999999999998</v>
      </c>
      <c r="DM341" s="1355">
        <v>40</v>
      </c>
      <c r="DN341" s="1350">
        <f t="shared" si="326"/>
        <v>27.787264778559209</v>
      </c>
      <c r="DO341" s="117">
        <v>13.5</v>
      </c>
      <c r="DP341" s="1150">
        <f t="shared" si="295"/>
        <v>8.7837837837837884E-2</v>
      </c>
      <c r="DQ341" s="133"/>
      <c r="DR341" s="134"/>
      <c r="DS341" s="770"/>
      <c r="DT341" s="137">
        <v>5769</v>
      </c>
      <c r="DU341" s="343">
        <v>7.75</v>
      </c>
      <c r="DV341" s="123">
        <v>8.11</v>
      </c>
      <c r="DW341" s="127">
        <v>3510</v>
      </c>
      <c r="DX341" s="117">
        <v>13.5</v>
      </c>
      <c r="DY341" s="135">
        <v>31.2</v>
      </c>
      <c r="DZ341" s="671">
        <v>29</v>
      </c>
      <c r="EA341" s="632">
        <v>0.5</v>
      </c>
      <c r="EB341" s="665">
        <v>0.08</v>
      </c>
      <c r="EC341" s="1483"/>
      <c r="ED341" s="141">
        <v>8.5</v>
      </c>
      <c r="EE341" s="667">
        <v>8.9</v>
      </c>
      <c r="EF341" s="139">
        <v>0.06</v>
      </c>
      <c r="EG341" s="665">
        <v>0.04</v>
      </c>
      <c r="EH341" s="194">
        <v>5</v>
      </c>
      <c r="EI341" s="1118"/>
      <c r="EJ341" s="1118"/>
      <c r="EK341" s="142">
        <v>2</v>
      </c>
      <c r="EL341" s="353">
        <f t="shared" si="298"/>
        <v>7.810193651397074</v>
      </c>
      <c r="EM341" s="354">
        <f t="shared" si="312"/>
        <v>0.60059171597633132</v>
      </c>
      <c r="EN341" s="354">
        <f t="shared" si="291"/>
        <v>0.75624999999999998</v>
      </c>
      <c r="EO341" s="355">
        <f t="shared" si="283"/>
        <v>0.93975903614457834</v>
      </c>
      <c r="EP341" s="339">
        <f t="shared" si="313"/>
        <v>0.59330143540669855</v>
      </c>
      <c r="EQ341" s="192"/>
    </row>
    <row r="342" spans="1:147" s="221" customFormat="1" ht="15" customHeight="1" x14ac:dyDescent="0.15">
      <c r="A342" s="105">
        <v>44166</v>
      </c>
      <c r="B342" s="335">
        <f>企业!B649</f>
        <v>5257</v>
      </c>
      <c r="C342" s="868">
        <v>7.96</v>
      </c>
      <c r="D342" s="652">
        <v>171</v>
      </c>
      <c r="E342" s="353"/>
      <c r="F342" s="928"/>
      <c r="G342" s="653"/>
      <c r="H342" s="192"/>
      <c r="I342" s="111"/>
      <c r="J342" s="144"/>
      <c r="K342" s="625"/>
      <c r="L342" s="328"/>
      <c r="M342" s="831"/>
      <c r="N342" s="826"/>
      <c r="O342" s="191"/>
      <c r="P342" s="392"/>
      <c r="Q342" s="191"/>
      <c r="R342" s="683">
        <v>2.44</v>
      </c>
      <c r="S342" s="339">
        <f t="shared" si="292"/>
        <v>0.37538461538461537</v>
      </c>
      <c r="T342" s="335">
        <v>5257</v>
      </c>
      <c r="U342" s="111">
        <v>8.3000000000000007</v>
      </c>
      <c r="V342" s="112">
        <v>3510</v>
      </c>
      <c r="W342" s="115">
        <v>27.6</v>
      </c>
      <c r="X342" s="109">
        <v>108</v>
      </c>
      <c r="Y342" s="809">
        <v>5</v>
      </c>
      <c r="Z342" s="1244"/>
      <c r="AA342" s="116">
        <v>19.399999999999999</v>
      </c>
      <c r="AB342" s="117">
        <v>0.4</v>
      </c>
      <c r="AC342" s="109">
        <v>33</v>
      </c>
      <c r="AD342" s="118">
        <v>608</v>
      </c>
      <c r="AE342" s="191">
        <v>64</v>
      </c>
      <c r="AF342" s="801">
        <v>4.16</v>
      </c>
      <c r="AG342" s="344">
        <f t="shared" si="299"/>
        <v>0.64</v>
      </c>
      <c r="AH342" s="344">
        <f t="shared" si="317"/>
        <v>0.35046666666666665</v>
      </c>
      <c r="AI342" s="741">
        <f t="shared" si="284"/>
        <v>7.5700799999999999E-2</v>
      </c>
      <c r="AJ342" s="1140"/>
      <c r="AK342" s="138"/>
      <c r="AL342" s="122"/>
      <c r="AM342" s="122"/>
      <c r="AN342" s="219"/>
      <c r="AO342" s="353">
        <f t="shared" si="280"/>
        <v>2.7224652843827277</v>
      </c>
      <c r="AP342" s="138">
        <v>8.11</v>
      </c>
      <c r="AQ342" s="121">
        <v>20.5</v>
      </c>
      <c r="AR342" s="353">
        <f t="shared" si="285"/>
        <v>0.71333460148373595</v>
      </c>
      <c r="AS342" s="776"/>
      <c r="AT342" s="353">
        <f t="shared" si="286"/>
        <v>1.4266692029674719</v>
      </c>
      <c r="AU342" s="117">
        <v>17</v>
      </c>
      <c r="AV342" s="111">
        <v>7.94</v>
      </c>
      <c r="AW342" s="118">
        <v>2150</v>
      </c>
      <c r="AX342" s="118"/>
      <c r="AY342" s="340"/>
      <c r="AZ342" s="124">
        <v>0.14000000000000001</v>
      </c>
      <c r="BA342" s="608">
        <f t="shared" si="306"/>
        <v>65.116279069767444</v>
      </c>
      <c r="BB342" s="360">
        <f t="shared" si="287"/>
        <v>0.53500095111280199</v>
      </c>
      <c r="BC342" s="1516"/>
      <c r="BD342" s="1529">
        <v>1817</v>
      </c>
      <c r="BE342" s="1530">
        <f t="shared" si="281"/>
        <v>184.22313106334411</v>
      </c>
      <c r="BF342" s="1538">
        <f t="shared" si="322"/>
        <v>9.4960376836775318</v>
      </c>
      <c r="BG342" s="1528"/>
      <c r="BH342" s="1168">
        <f t="shared" si="288"/>
        <v>0.89166825185466991</v>
      </c>
      <c r="BI342" s="353">
        <f t="shared" si="289"/>
        <v>0.60205440365227314</v>
      </c>
      <c r="BJ342" s="123">
        <v>7.69</v>
      </c>
      <c r="BK342" s="118">
        <v>3320</v>
      </c>
      <c r="BL342" s="117">
        <v>29.5</v>
      </c>
      <c r="BM342" s="348">
        <f t="shared" si="300"/>
        <v>88.5</v>
      </c>
      <c r="BN342" s="117">
        <v>10.3</v>
      </c>
      <c r="BO342" s="117">
        <v>0.7</v>
      </c>
      <c r="BP342" s="117"/>
      <c r="BQ342" s="1220">
        <v>0.2</v>
      </c>
      <c r="BR342" s="131"/>
      <c r="BS342" s="131"/>
      <c r="BT342" s="131">
        <v>11</v>
      </c>
      <c r="BU342" s="132">
        <v>16</v>
      </c>
      <c r="BV342" s="364">
        <f t="shared" si="318"/>
        <v>6.8911926954536806</v>
      </c>
      <c r="BW342" s="343">
        <f t="shared" si="290"/>
        <v>1.5672178209622658E-2</v>
      </c>
      <c r="BX342" s="340">
        <f t="shared" si="279"/>
        <v>1.5672178209622658E-2</v>
      </c>
      <c r="BY342" s="758">
        <f t="shared" si="316"/>
        <v>0.4690721649484535</v>
      </c>
      <c r="BZ342" s="1145">
        <f t="shared" si="307"/>
        <v>-6.8840579710144789E-2</v>
      </c>
      <c r="CA342" s="133">
        <v>5040</v>
      </c>
      <c r="CB342" s="191"/>
      <c r="CC342" s="193"/>
      <c r="CD342" s="353">
        <f t="shared" si="302"/>
        <v>0.50580178809206777</v>
      </c>
      <c r="CE342" s="108">
        <v>240</v>
      </c>
      <c r="CF342" s="364">
        <f t="shared" si="324"/>
        <v>45.653414494959101</v>
      </c>
      <c r="CG342" s="134">
        <v>1400</v>
      </c>
      <c r="CH342" s="346">
        <f t="shared" si="319"/>
        <v>26.631158455392811</v>
      </c>
      <c r="CI342" s="117">
        <v>3</v>
      </c>
      <c r="CJ342" s="348">
        <f t="shared" si="303"/>
        <v>0.57066768118698874</v>
      </c>
      <c r="CK342" s="123">
        <v>7.56</v>
      </c>
      <c r="CL342" s="117">
        <v>24.6</v>
      </c>
      <c r="CM342" s="109">
        <v>9</v>
      </c>
      <c r="CN342" s="109">
        <v>3</v>
      </c>
      <c r="CO342" s="109">
        <v>16</v>
      </c>
      <c r="CP342" s="131">
        <f t="shared" si="323"/>
        <v>470.7919</v>
      </c>
      <c r="CQ342" s="1145">
        <f t="shared" si="301"/>
        <v>0.16610169491525417</v>
      </c>
      <c r="CR342" s="1372">
        <f t="shared" si="320"/>
        <v>5257</v>
      </c>
      <c r="CS342" s="353">
        <f t="shared" si="304"/>
        <v>3.853148183374548</v>
      </c>
      <c r="CT342" s="135">
        <v>40</v>
      </c>
      <c r="CU342" s="1353">
        <v>154.31</v>
      </c>
      <c r="CV342" s="340">
        <f t="shared" si="296"/>
        <v>0.5</v>
      </c>
      <c r="CW342" s="135">
        <v>270</v>
      </c>
      <c r="CX342" s="348">
        <f t="shared" si="297"/>
        <v>6.75</v>
      </c>
      <c r="CY342" s="334">
        <f t="shared" si="325"/>
        <v>154.4345444169679</v>
      </c>
      <c r="CZ342" s="123">
        <v>7.76</v>
      </c>
      <c r="DA342" s="117">
        <v>18.3</v>
      </c>
      <c r="DB342" s="340">
        <f t="shared" si="308"/>
        <v>0.25609756097560976</v>
      </c>
      <c r="DC342" s="109">
        <v>2</v>
      </c>
      <c r="DD342" s="610">
        <f t="shared" si="309"/>
        <v>7.7086225624921569</v>
      </c>
      <c r="DE342" s="353">
        <f t="shared" si="305"/>
        <v>5.7066768118698876</v>
      </c>
      <c r="DF342" s="842">
        <v>8.07</v>
      </c>
      <c r="DG342" s="117">
        <v>14.2</v>
      </c>
      <c r="DH342" s="838">
        <f t="shared" si="314"/>
        <v>42.599999999999994</v>
      </c>
      <c r="DI342" s="338">
        <f t="shared" si="315"/>
        <v>0.22404371584699456</v>
      </c>
      <c r="DJ342" s="1280">
        <f t="shared" si="310"/>
        <v>0.4227642276422765</v>
      </c>
      <c r="DK342" s="1342">
        <f t="shared" si="311"/>
        <v>4.9498251415694829</v>
      </c>
      <c r="DL342" s="1292">
        <f t="shared" si="321"/>
        <v>0.49919999999999998</v>
      </c>
      <c r="DM342" s="1355">
        <v>40</v>
      </c>
      <c r="DN342" s="1350">
        <f t="shared" si="326"/>
        <v>28.179113562868555</v>
      </c>
      <c r="DO342" s="117">
        <v>13.2</v>
      </c>
      <c r="DP342" s="1150">
        <f t="shared" si="295"/>
        <v>7.0422535211267609E-2</v>
      </c>
      <c r="DQ342" s="133"/>
      <c r="DR342" s="134"/>
      <c r="DS342" s="770"/>
      <c r="DT342" s="137">
        <v>5592</v>
      </c>
      <c r="DU342" s="343">
        <v>7.75</v>
      </c>
      <c r="DV342" s="123">
        <v>8.17</v>
      </c>
      <c r="DW342" s="127">
        <v>3300</v>
      </c>
      <c r="DX342" s="117">
        <v>13.2</v>
      </c>
      <c r="DY342" s="135">
        <v>31.3</v>
      </c>
      <c r="DZ342" s="671">
        <v>28</v>
      </c>
      <c r="EA342" s="632">
        <v>0.7</v>
      </c>
      <c r="EB342" s="665">
        <v>0.09</v>
      </c>
      <c r="EC342" s="1483"/>
      <c r="ED342" s="141">
        <v>9.1</v>
      </c>
      <c r="EE342" s="667">
        <v>9.3000000000000007</v>
      </c>
      <c r="EF342" s="139">
        <v>0.08</v>
      </c>
      <c r="EG342" s="665">
        <v>0.02</v>
      </c>
      <c r="EH342" s="194">
        <v>6</v>
      </c>
      <c r="EI342" s="1118">
        <v>467</v>
      </c>
      <c r="EJ342" s="1118">
        <v>202</v>
      </c>
      <c r="EK342" s="142">
        <v>2</v>
      </c>
      <c r="EL342" s="353">
        <f t="shared" si="298"/>
        <v>7.8161205250142674</v>
      </c>
      <c r="EM342" s="354">
        <f t="shared" si="312"/>
        <v>0.52173913043478271</v>
      </c>
      <c r="EN342" s="354">
        <f t="shared" si="291"/>
        <v>0.71018518518518525</v>
      </c>
      <c r="EO342" s="355">
        <f t="shared" si="283"/>
        <v>0.86</v>
      </c>
      <c r="EP342" s="339">
        <f t="shared" si="313"/>
        <v>0.53092783505154639</v>
      </c>
      <c r="EQ342" s="192"/>
    </row>
    <row r="343" spans="1:147" s="221" customFormat="1" ht="15" customHeight="1" x14ac:dyDescent="0.15">
      <c r="A343" s="105">
        <v>44167</v>
      </c>
      <c r="B343" s="335">
        <f>企业!B650</f>
        <v>5179</v>
      </c>
      <c r="C343" s="868">
        <v>7.97</v>
      </c>
      <c r="D343" s="652">
        <v>176</v>
      </c>
      <c r="E343" s="353"/>
      <c r="F343" s="928"/>
      <c r="G343" s="653"/>
      <c r="H343" s="192"/>
      <c r="I343" s="111"/>
      <c r="J343" s="144"/>
      <c r="K343" s="625"/>
      <c r="L343" s="328"/>
      <c r="M343" s="831"/>
      <c r="N343" s="826"/>
      <c r="O343" s="191"/>
      <c r="P343" s="392"/>
      <c r="Q343" s="191"/>
      <c r="R343" s="683">
        <v>2.44</v>
      </c>
      <c r="S343" s="339">
        <f t="shared" si="292"/>
        <v>0.37538461538461537</v>
      </c>
      <c r="T343" s="335">
        <v>5179</v>
      </c>
      <c r="U343" s="111">
        <v>8.36</v>
      </c>
      <c r="V343" s="112">
        <v>2750</v>
      </c>
      <c r="W343" s="115">
        <v>23.7</v>
      </c>
      <c r="X343" s="109">
        <v>95</v>
      </c>
      <c r="Y343" s="809">
        <v>4.8</v>
      </c>
      <c r="Z343" s="1238"/>
      <c r="AA343" s="116">
        <v>21.4</v>
      </c>
      <c r="AB343" s="117">
        <v>0.3</v>
      </c>
      <c r="AC343" s="109">
        <v>45</v>
      </c>
      <c r="AD343" s="118"/>
      <c r="AE343" s="191">
        <v>64</v>
      </c>
      <c r="AF343" s="801">
        <v>3.37</v>
      </c>
      <c r="AG343" s="344">
        <f t="shared" si="299"/>
        <v>0.51846153846153853</v>
      </c>
      <c r="AH343" s="344">
        <f t="shared" si="317"/>
        <v>0.34526666666666667</v>
      </c>
      <c r="AI343" s="741">
        <f t="shared" si="284"/>
        <v>6.5600666666666668E-2</v>
      </c>
      <c r="AJ343" s="1140"/>
      <c r="AK343" s="138"/>
      <c r="AL343" s="122"/>
      <c r="AM343" s="122"/>
      <c r="AN343" s="219"/>
      <c r="AO343" s="353">
        <f t="shared" si="280"/>
        <v>2.7634678509364741</v>
      </c>
      <c r="AP343" s="138">
        <v>7.9</v>
      </c>
      <c r="AQ343" s="121">
        <v>19.5</v>
      </c>
      <c r="AR343" s="353">
        <f t="shared" si="285"/>
        <v>0.72407800733732386</v>
      </c>
      <c r="AS343" s="776"/>
      <c r="AT343" s="353">
        <f t="shared" si="286"/>
        <v>1.4481560146746477</v>
      </c>
      <c r="AU343" s="117">
        <v>16.8</v>
      </c>
      <c r="AV343" s="111">
        <v>7.74</v>
      </c>
      <c r="AW343" s="118"/>
      <c r="AX343" s="118"/>
      <c r="AY343" s="340"/>
      <c r="AZ343" s="124">
        <v>0.14000000000000001</v>
      </c>
      <c r="BA343" s="608"/>
      <c r="BB343" s="360">
        <f t="shared" si="287"/>
        <v>0.54305850550299284</v>
      </c>
      <c r="BC343" s="1516"/>
      <c r="BD343" s="1529">
        <v>1950.4</v>
      </c>
      <c r="BE343" s="1530">
        <f t="shared" si="281"/>
        <v>200.72662676192317</v>
      </c>
      <c r="BF343" s="1538">
        <f t="shared" si="322"/>
        <v>9.3797489141085606</v>
      </c>
      <c r="BG343" s="1528"/>
      <c r="BH343" s="1168">
        <f t="shared" si="288"/>
        <v>0.90509750917165477</v>
      </c>
      <c r="BI343" s="353">
        <f t="shared" si="289"/>
        <v>0.61112183819270127</v>
      </c>
      <c r="BJ343" s="123">
        <v>7.64</v>
      </c>
      <c r="BK343" s="118">
        <v>2740</v>
      </c>
      <c r="BL343" s="117">
        <v>28.5</v>
      </c>
      <c r="BM343" s="348">
        <f t="shared" si="300"/>
        <v>85.5</v>
      </c>
      <c r="BN343" s="117">
        <v>9.5</v>
      </c>
      <c r="BO343" s="117"/>
      <c r="BP343" s="117"/>
      <c r="BQ343" s="1220"/>
      <c r="BR343" s="131"/>
      <c r="BS343" s="131"/>
      <c r="BT343" s="131">
        <v>15</v>
      </c>
      <c r="BU343" s="132"/>
      <c r="BV343" s="364">
        <f t="shared" si="318"/>
        <v>6.994979725815794</v>
      </c>
      <c r="BW343" s="343">
        <f t="shared" si="290"/>
        <v>1.3581168741546362E-2</v>
      </c>
      <c r="BX343" s="340">
        <f t="shared" si="279"/>
        <v>1.3581168741546362E-2</v>
      </c>
      <c r="BY343" s="758">
        <f t="shared" si="316"/>
        <v>0.55607476635514019</v>
      </c>
      <c r="BZ343" s="1145">
        <f t="shared" si="307"/>
        <v>-0.20253164556962022</v>
      </c>
      <c r="CA343" s="133">
        <v>5040</v>
      </c>
      <c r="CB343" s="191"/>
      <c r="CC343" s="193"/>
      <c r="CD343" s="353">
        <f t="shared" si="302"/>
        <v>0.51341957906931845</v>
      </c>
      <c r="CE343" s="108">
        <v>240</v>
      </c>
      <c r="CF343" s="364">
        <f t="shared" si="324"/>
        <v>46.340992469588727</v>
      </c>
      <c r="CG343" s="134">
        <v>1400</v>
      </c>
      <c r="CH343" s="346">
        <f t="shared" si="319"/>
        <v>27.032245607260087</v>
      </c>
      <c r="CI343" s="117">
        <v>3</v>
      </c>
      <c r="CJ343" s="348">
        <f t="shared" si="303"/>
        <v>0.579262405869859</v>
      </c>
      <c r="CK343" s="123">
        <v>7.54</v>
      </c>
      <c r="CL343" s="117">
        <v>25.3</v>
      </c>
      <c r="CM343" s="109">
        <v>13</v>
      </c>
      <c r="CN343" s="109"/>
      <c r="CO343" s="109"/>
      <c r="CP343" s="131">
        <f t="shared" si="323"/>
        <v>443.07640000000004</v>
      </c>
      <c r="CQ343" s="1145">
        <f t="shared" si="301"/>
        <v>0.11228070175438598</v>
      </c>
      <c r="CR343" s="1372">
        <f t="shared" si="320"/>
        <v>5179</v>
      </c>
      <c r="CS343" s="353">
        <f t="shared" si="304"/>
        <v>3.9111797644332884</v>
      </c>
      <c r="CT343" s="135">
        <v>40</v>
      </c>
      <c r="CU343" s="1353">
        <v>152.38</v>
      </c>
      <c r="CV343" s="340">
        <f t="shared" si="296"/>
        <v>0.5</v>
      </c>
      <c r="CW343" s="135">
        <v>270</v>
      </c>
      <c r="CX343" s="348">
        <f t="shared" si="297"/>
        <v>6.75</v>
      </c>
      <c r="CY343" s="334">
        <f t="shared" si="325"/>
        <v>157.11820814829119</v>
      </c>
      <c r="CZ343" s="123">
        <v>7.74</v>
      </c>
      <c r="DA343" s="117">
        <v>18.100000000000001</v>
      </c>
      <c r="DB343" s="340">
        <f t="shared" si="308"/>
        <v>0.28458498023715412</v>
      </c>
      <c r="DC343" s="109"/>
      <c r="DD343" s="610">
        <f t="shared" si="309"/>
        <v>6.8622557716758905</v>
      </c>
      <c r="DE343" s="353">
        <f t="shared" si="305"/>
        <v>5.7926240586985909</v>
      </c>
      <c r="DF343" s="842">
        <v>8.0500000000000007</v>
      </c>
      <c r="DG343" s="117">
        <v>14.7</v>
      </c>
      <c r="DH343" s="838">
        <f t="shared" si="314"/>
        <v>44.099999999999994</v>
      </c>
      <c r="DI343" s="338">
        <f t="shared" si="315"/>
        <v>0.18784530386740339</v>
      </c>
      <c r="DJ343" s="1280">
        <f t="shared" si="310"/>
        <v>0.4189723320158103</v>
      </c>
      <c r="DK343" s="1342">
        <f t="shared" si="311"/>
        <v>4.9408241556066406</v>
      </c>
      <c r="DL343" s="1292">
        <f t="shared" si="321"/>
        <v>0.49919999999999998</v>
      </c>
      <c r="DM343" s="1355">
        <v>40</v>
      </c>
      <c r="DN343" s="1350">
        <f t="shared" si="326"/>
        <v>28.24576173006372</v>
      </c>
      <c r="DO343" s="117">
        <v>13.3</v>
      </c>
      <c r="DP343" s="1150">
        <f t="shared" si="295"/>
        <v>9.523809523809515E-2</v>
      </c>
      <c r="DQ343" s="133"/>
      <c r="DR343" s="134"/>
      <c r="DS343" s="770"/>
      <c r="DT343" s="137">
        <v>5361</v>
      </c>
      <c r="DU343" s="343">
        <v>7.76</v>
      </c>
      <c r="DV343" s="123">
        <v>8.2200000000000006</v>
      </c>
      <c r="DW343" s="127">
        <v>2570</v>
      </c>
      <c r="DX343" s="117">
        <v>13.3</v>
      </c>
      <c r="DY343" s="135">
        <v>29.9</v>
      </c>
      <c r="DZ343" s="671">
        <v>24</v>
      </c>
      <c r="EA343" s="632">
        <v>0.2</v>
      </c>
      <c r="EB343" s="665">
        <v>0.09</v>
      </c>
      <c r="EC343" s="1483"/>
      <c r="ED343" s="141">
        <v>9</v>
      </c>
      <c r="EE343" s="667">
        <v>10.6</v>
      </c>
      <c r="EF343" s="139">
        <v>7.0000000000000007E-2</v>
      </c>
      <c r="EG343" s="665">
        <v>0.02</v>
      </c>
      <c r="EH343" s="194">
        <v>7</v>
      </c>
      <c r="EI343" s="1118"/>
      <c r="EJ343" s="1118"/>
      <c r="EK343" s="142">
        <v>2</v>
      </c>
      <c r="EL343" s="353">
        <f t="shared" si="298"/>
        <v>7.9335244641822742</v>
      </c>
      <c r="EM343" s="354">
        <f t="shared" si="312"/>
        <v>0.43881856540084385</v>
      </c>
      <c r="EN343" s="354">
        <f t="shared" si="291"/>
        <v>0.6852631578947368</v>
      </c>
      <c r="EO343" s="355">
        <f t="shared" si="283"/>
        <v>0.95833333333333337</v>
      </c>
      <c r="EP343" s="339">
        <f t="shared" si="313"/>
        <v>0.57943925233644855</v>
      </c>
      <c r="EQ343" s="1289"/>
    </row>
    <row r="344" spans="1:147" s="221" customFormat="1" ht="15" customHeight="1" x14ac:dyDescent="0.15">
      <c r="A344" s="105">
        <v>44168</v>
      </c>
      <c r="B344" s="335">
        <f>企业!B651</f>
        <v>5474</v>
      </c>
      <c r="C344" s="868">
        <v>8.0500000000000007</v>
      </c>
      <c r="D344" s="652">
        <v>173</v>
      </c>
      <c r="E344" s="353"/>
      <c r="F344" s="928"/>
      <c r="G344" s="653"/>
      <c r="H344" s="192"/>
      <c r="I344" s="111"/>
      <c r="J344" s="144"/>
      <c r="K344" s="625"/>
      <c r="L344" s="328"/>
      <c r="M344" s="831"/>
      <c r="N344" s="826"/>
      <c r="O344" s="191"/>
      <c r="P344" s="392"/>
      <c r="Q344" s="191"/>
      <c r="R344" s="683">
        <v>2.44</v>
      </c>
      <c r="S344" s="339">
        <f t="shared" si="292"/>
        <v>0.37538461538461537</v>
      </c>
      <c r="T344" s="335">
        <v>5474</v>
      </c>
      <c r="U344" s="111">
        <v>8.39</v>
      </c>
      <c r="V344" s="112">
        <v>2780</v>
      </c>
      <c r="W344" s="115">
        <v>31.2</v>
      </c>
      <c r="X344" s="109">
        <v>115</v>
      </c>
      <c r="Y344" s="809">
        <v>4.5999999999999996</v>
      </c>
      <c r="Z344" s="1238"/>
      <c r="AA344" s="116">
        <v>22.8</v>
      </c>
      <c r="AB344" s="117">
        <v>0.3</v>
      </c>
      <c r="AC344" s="109">
        <v>38</v>
      </c>
      <c r="AD344" s="118"/>
      <c r="AE344" s="191">
        <v>64</v>
      </c>
      <c r="AF344" s="801">
        <v>3.21</v>
      </c>
      <c r="AG344" s="344">
        <f t="shared" si="299"/>
        <v>0.49384615384615382</v>
      </c>
      <c r="AH344" s="344">
        <f t="shared" si="317"/>
        <v>0.36493333333333333</v>
      </c>
      <c r="AI344" s="741">
        <f t="shared" si="284"/>
        <v>8.3934666666666671E-2</v>
      </c>
      <c r="AJ344" s="1140"/>
      <c r="AK344" s="138"/>
      <c r="AL344" s="122"/>
      <c r="AM344" s="122"/>
      <c r="AN344" s="219"/>
      <c r="AO344" s="353">
        <f t="shared" si="280"/>
        <v>2.6145414687614177</v>
      </c>
      <c r="AP344" s="138">
        <v>7.97</v>
      </c>
      <c r="AQ344" s="121">
        <v>20.6</v>
      </c>
      <c r="AR344" s="353">
        <f t="shared" si="285"/>
        <v>0.6850566313481915</v>
      </c>
      <c r="AS344" s="776"/>
      <c r="AT344" s="353">
        <f t="shared" si="286"/>
        <v>1.370113262696383</v>
      </c>
      <c r="AU344" s="117">
        <v>16.8</v>
      </c>
      <c r="AV344" s="111">
        <v>7.83</v>
      </c>
      <c r="AW344" s="118"/>
      <c r="AX344" s="118"/>
      <c r="AY344" s="340"/>
      <c r="AZ344" s="124">
        <v>0.13</v>
      </c>
      <c r="BA344" s="608"/>
      <c r="BB344" s="360">
        <f t="shared" si="287"/>
        <v>0.51379247351114354</v>
      </c>
      <c r="BC344" s="1516"/>
      <c r="BD344" s="1529">
        <v>1937.2</v>
      </c>
      <c r="BE344" s="1530">
        <f t="shared" si="281"/>
        <v>188.62396784800879</v>
      </c>
      <c r="BF344" s="1538">
        <f t="shared" si="322"/>
        <v>8.272981045965297</v>
      </c>
      <c r="BG344" s="1528"/>
      <c r="BH344" s="1168">
        <f t="shared" si="288"/>
        <v>0.85632078918523935</v>
      </c>
      <c r="BI344" s="353">
        <f t="shared" si="289"/>
        <v>0.57818779685787358</v>
      </c>
      <c r="BJ344" s="123">
        <v>7.61</v>
      </c>
      <c r="BK344" s="118">
        <v>3100</v>
      </c>
      <c r="BL344" s="117">
        <v>29.8</v>
      </c>
      <c r="BM344" s="348">
        <f t="shared" si="300"/>
        <v>89.4</v>
      </c>
      <c r="BN344" s="117">
        <v>10.7</v>
      </c>
      <c r="BO344" s="117"/>
      <c r="BP344" s="117"/>
      <c r="BQ344" s="1220"/>
      <c r="BR344" s="131"/>
      <c r="BS344" s="131"/>
      <c r="BT344" s="131">
        <v>10</v>
      </c>
      <c r="BU344" s="132"/>
      <c r="BV344" s="364">
        <f t="shared" si="318"/>
        <v>6.6180124223602483</v>
      </c>
      <c r="BW344" s="343">
        <f t="shared" si="290"/>
        <v>1.7376818395119665E-2</v>
      </c>
      <c r="BX344" s="340">
        <f t="shared" ref="BX344:BX408" si="327">BW344/1</f>
        <v>1.7376818395119665E-2</v>
      </c>
      <c r="BY344" s="758">
        <f t="shared" si="316"/>
        <v>0.5307017543859649</v>
      </c>
      <c r="BZ344" s="1145">
        <f t="shared" si="307"/>
        <v>4.4871794871794823E-2</v>
      </c>
      <c r="CA344" s="133">
        <v>5040</v>
      </c>
      <c r="CB344" s="191"/>
      <c r="CC344" s="193"/>
      <c r="CD344" s="353">
        <f t="shared" si="302"/>
        <v>0.48575082206795761</v>
      </c>
      <c r="CE344" s="108">
        <v>240</v>
      </c>
      <c r="CF344" s="364">
        <f t="shared" si="324"/>
        <v>43.843624406284256</v>
      </c>
      <c r="CG344" s="134">
        <v>1400</v>
      </c>
      <c r="CH344" s="346">
        <f t="shared" si="319"/>
        <v>25.575447570332482</v>
      </c>
      <c r="CI344" s="117">
        <v>3</v>
      </c>
      <c r="CJ344" s="348">
        <f t="shared" si="303"/>
        <v>0.5480453050785532</v>
      </c>
      <c r="CK344" s="123">
        <v>7.37</v>
      </c>
      <c r="CL344" s="117">
        <v>25.3</v>
      </c>
      <c r="CM344" s="109">
        <v>14</v>
      </c>
      <c r="CN344" s="109"/>
      <c r="CO344" s="109"/>
      <c r="CP344" s="131">
        <f t="shared" si="323"/>
        <v>435.00300000000004</v>
      </c>
      <c r="CQ344" s="1145">
        <f t="shared" si="301"/>
        <v>0.15100671140939592</v>
      </c>
      <c r="CR344" s="1372">
        <f t="shared" si="320"/>
        <v>5474</v>
      </c>
      <c r="CS344" s="353">
        <f t="shared" si="304"/>
        <v>3.7004018998903909</v>
      </c>
      <c r="CT344" s="135">
        <v>40</v>
      </c>
      <c r="CU344" s="1353">
        <v>153.38999999999999</v>
      </c>
      <c r="CV344" s="340">
        <f t="shared" si="296"/>
        <v>0.5</v>
      </c>
      <c r="CW344" s="135">
        <v>270</v>
      </c>
      <c r="CX344" s="348">
        <f t="shared" si="297"/>
        <v>6.75</v>
      </c>
      <c r="CY344" s="334">
        <f t="shared" si="325"/>
        <v>148.47380343441725</v>
      </c>
      <c r="CZ344" s="123">
        <v>7.71</v>
      </c>
      <c r="DA344" s="117">
        <v>17.600000000000001</v>
      </c>
      <c r="DB344" s="340">
        <f t="shared" si="308"/>
        <v>0.30434782608695649</v>
      </c>
      <c r="DC344" s="109"/>
      <c r="DD344" s="610">
        <f t="shared" si="309"/>
        <v>6.0636201680314157</v>
      </c>
      <c r="DE344" s="353">
        <f t="shared" si="305"/>
        <v>5.480453050785532</v>
      </c>
      <c r="DF344" s="842">
        <v>8.02</v>
      </c>
      <c r="DG344" s="117">
        <v>13.6</v>
      </c>
      <c r="DH344" s="838">
        <f t="shared" si="314"/>
        <v>40.799999999999997</v>
      </c>
      <c r="DI344" s="338">
        <f t="shared" si="315"/>
        <v>0.2272727272727274</v>
      </c>
      <c r="DJ344" s="1280">
        <f t="shared" si="310"/>
        <v>0.46245059288537549</v>
      </c>
      <c r="DK344" s="1342">
        <f t="shared" si="311"/>
        <v>4.2300228898694368</v>
      </c>
      <c r="DL344" s="1292">
        <f t="shared" si="321"/>
        <v>0.49919999999999998</v>
      </c>
      <c r="DM344" s="1355">
        <v>40</v>
      </c>
      <c r="DN344" s="1350">
        <f t="shared" si="326"/>
        <v>26.900694190719761</v>
      </c>
      <c r="DO344" s="117">
        <v>13.3</v>
      </c>
      <c r="DP344" s="1150">
        <f t="shared" si="295"/>
        <v>2.2058823529411686E-2</v>
      </c>
      <c r="DQ344" s="133"/>
      <c r="DR344" s="134"/>
      <c r="DS344" s="770"/>
      <c r="DT344" s="137">
        <v>4927</v>
      </c>
      <c r="DU344" s="343">
        <v>7.79</v>
      </c>
      <c r="DV344" s="123">
        <v>8.15</v>
      </c>
      <c r="DW344" s="127">
        <v>2930</v>
      </c>
      <c r="DX344" s="117">
        <v>13.3</v>
      </c>
      <c r="DY344" s="135">
        <v>31.3</v>
      </c>
      <c r="DZ344" s="671">
        <v>23</v>
      </c>
      <c r="EA344" s="632">
        <v>0.1</v>
      </c>
      <c r="EB344" s="665">
        <v>7.0000000000000007E-2</v>
      </c>
      <c r="EC344" s="1483"/>
      <c r="ED344" s="141">
        <v>9.1999999999999993</v>
      </c>
      <c r="EE344" s="667">
        <v>10</v>
      </c>
      <c r="EF344" s="139">
        <v>7.0000000000000007E-2</v>
      </c>
      <c r="EG344" s="665">
        <v>0.03</v>
      </c>
      <c r="EH344" s="194">
        <v>8</v>
      </c>
      <c r="EI344" s="1118"/>
      <c r="EJ344" s="1118"/>
      <c r="EK344" s="142">
        <v>2</v>
      </c>
      <c r="EL344" s="353">
        <f t="shared" si="298"/>
        <v>7.5070988673730374</v>
      </c>
      <c r="EM344" s="354">
        <f t="shared" si="312"/>
        <v>0.57371794871794868</v>
      </c>
      <c r="EN344" s="354">
        <f t="shared" si="291"/>
        <v>0.72782608695652173</v>
      </c>
      <c r="EO344" s="355">
        <f t="shared" si="283"/>
        <v>0.97826086956521741</v>
      </c>
      <c r="EP344" s="339">
        <f t="shared" si="313"/>
        <v>0.59649122807017552</v>
      </c>
      <c r="EQ344" s="1289"/>
    </row>
    <row r="345" spans="1:147" s="221" customFormat="1" ht="15" customHeight="1" x14ac:dyDescent="0.15">
      <c r="A345" s="105">
        <v>44169</v>
      </c>
      <c r="B345" s="335">
        <f>企业!B652</f>
        <v>5069</v>
      </c>
      <c r="C345" s="868">
        <v>8</v>
      </c>
      <c r="D345" s="652">
        <v>174</v>
      </c>
      <c r="E345" s="353"/>
      <c r="F345" s="928"/>
      <c r="G345" s="653"/>
      <c r="H345" s="192"/>
      <c r="I345" s="111"/>
      <c r="J345" s="144"/>
      <c r="K345" s="625"/>
      <c r="L345" s="328"/>
      <c r="M345" s="831"/>
      <c r="N345" s="826"/>
      <c r="O345" s="191"/>
      <c r="P345" s="392"/>
      <c r="Q345" s="191"/>
      <c r="R345" s="683">
        <v>2.44</v>
      </c>
      <c r="S345" s="339">
        <f t="shared" si="292"/>
        <v>0.37538461538461537</v>
      </c>
      <c r="T345" s="335">
        <v>5069</v>
      </c>
      <c r="U345" s="111">
        <v>8.4</v>
      </c>
      <c r="V345" s="112">
        <v>2970</v>
      </c>
      <c r="W345" s="115">
        <v>27.4</v>
      </c>
      <c r="X345" s="109">
        <v>123</v>
      </c>
      <c r="Y345" s="809">
        <v>4.5999999999999996</v>
      </c>
      <c r="Z345" s="1238"/>
      <c r="AA345" s="116">
        <v>16.899999999999999</v>
      </c>
      <c r="AB345" s="117">
        <v>0.5</v>
      </c>
      <c r="AC345" s="109">
        <v>30</v>
      </c>
      <c r="AD345" s="118"/>
      <c r="AE345" s="191">
        <v>64</v>
      </c>
      <c r="AF345" s="801">
        <v>4.07</v>
      </c>
      <c r="AG345" s="344">
        <f t="shared" si="299"/>
        <v>0.62615384615384617</v>
      </c>
      <c r="AH345" s="344">
        <f t="shared" si="317"/>
        <v>0.33793333333333331</v>
      </c>
      <c r="AI345" s="741">
        <f t="shared" si="284"/>
        <v>8.31316E-2</v>
      </c>
      <c r="AJ345" s="1140"/>
      <c r="AK345" s="138"/>
      <c r="AL345" s="122"/>
      <c r="AM345" s="122"/>
      <c r="AN345" s="219"/>
      <c r="AO345" s="353">
        <f t="shared" si="280"/>
        <v>2.8234365752613928</v>
      </c>
      <c r="AP345" s="138">
        <v>8.1199999999999992</v>
      </c>
      <c r="AQ345" s="121">
        <v>20.6</v>
      </c>
      <c r="AR345" s="353">
        <f t="shared" si="285"/>
        <v>0.73979088577628727</v>
      </c>
      <c r="AS345" s="776"/>
      <c r="AT345" s="353">
        <f t="shared" si="286"/>
        <v>1.4795817715525745</v>
      </c>
      <c r="AU345" s="117">
        <v>16.2</v>
      </c>
      <c r="AV345" s="111">
        <v>7.75</v>
      </c>
      <c r="AW345" s="118"/>
      <c r="AX345" s="118"/>
      <c r="AY345" s="340"/>
      <c r="AZ345" s="124">
        <v>0.15</v>
      </c>
      <c r="BA345" s="608"/>
      <c r="BB345" s="360">
        <f t="shared" si="287"/>
        <v>0.55484316433221548</v>
      </c>
      <c r="BC345" s="1516"/>
      <c r="BD345" s="1529">
        <v>2351.6</v>
      </c>
      <c r="BE345" s="1530">
        <f t="shared" si="281"/>
        <v>247.26825803906098</v>
      </c>
      <c r="BF345" s="1538">
        <f t="shared" si="322"/>
        <v>14.631257872133787</v>
      </c>
      <c r="BG345" s="1528"/>
      <c r="BH345" s="1168">
        <f t="shared" si="288"/>
        <v>0.92473860722035905</v>
      </c>
      <c r="BI345" s="353">
        <f t="shared" si="289"/>
        <v>0.62438350759518646</v>
      </c>
      <c r="BJ345" s="123">
        <v>7.67</v>
      </c>
      <c r="BK345" s="118">
        <v>3140</v>
      </c>
      <c r="BL345" s="117">
        <v>28.5</v>
      </c>
      <c r="BM345" s="348">
        <f t="shared" si="300"/>
        <v>85.5</v>
      </c>
      <c r="BN345" s="117">
        <v>10.8</v>
      </c>
      <c r="BO345" s="117">
        <v>0.2</v>
      </c>
      <c r="BP345" s="117"/>
      <c r="BQ345" s="1220">
        <v>0.15</v>
      </c>
      <c r="BR345" s="131"/>
      <c r="BS345" s="131"/>
      <c r="BT345" s="131">
        <v>11</v>
      </c>
      <c r="BU345" s="132">
        <v>16</v>
      </c>
      <c r="BV345" s="364">
        <f t="shared" si="318"/>
        <v>7.1467745117380153</v>
      </c>
      <c r="BW345" s="343">
        <f t="shared" si="290"/>
        <v>1.7210561183647555E-2</v>
      </c>
      <c r="BX345" s="340">
        <f t="shared" si="327"/>
        <v>1.7210561183647555E-2</v>
      </c>
      <c r="BY345" s="758">
        <f t="shared" si="316"/>
        <v>0.36094674556213013</v>
      </c>
      <c r="BZ345" s="1145">
        <f t="shared" si="307"/>
        <v>-4.014598540145986E-2</v>
      </c>
      <c r="CA345" s="133">
        <v>5040</v>
      </c>
      <c r="CB345" s="191"/>
      <c r="CC345" s="193"/>
      <c r="CD345" s="353">
        <f t="shared" si="302"/>
        <v>0.5245610574077727</v>
      </c>
      <c r="CE345" s="108">
        <v>240</v>
      </c>
      <c r="CF345" s="364">
        <f t="shared" si="324"/>
        <v>47.346616689682385</v>
      </c>
      <c r="CG345" s="134">
        <v>1400</v>
      </c>
      <c r="CH345" s="346">
        <f t="shared" si="319"/>
        <v>27.618859735648059</v>
      </c>
      <c r="CI345" s="117">
        <v>3</v>
      </c>
      <c r="CJ345" s="348">
        <f t="shared" si="303"/>
        <v>0.59183270862102977</v>
      </c>
      <c r="CK345" s="123">
        <v>7.3</v>
      </c>
      <c r="CL345" s="117">
        <v>24.2</v>
      </c>
      <c r="CM345" s="109">
        <v>10</v>
      </c>
      <c r="CN345" s="109">
        <v>2</v>
      </c>
      <c r="CO345" s="109">
        <v>16</v>
      </c>
      <c r="CP345" s="131">
        <f t="shared" si="323"/>
        <v>453.45910000000009</v>
      </c>
      <c r="CQ345" s="1145">
        <f t="shared" si="301"/>
        <v>0.15087719298245617</v>
      </c>
      <c r="CR345" s="1372">
        <f t="shared" si="320"/>
        <v>5069</v>
      </c>
      <c r="CS345" s="353">
        <f t="shared" si="304"/>
        <v>3.9960544486091933</v>
      </c>
      <c r="CT345" s="135">
        <v>40</v>
      </c>
      <c r="CU345" s="1353">
        <v>153.35</v>
      </c>
      <c r="CV345" s="340">
        <f t="shared" si="296"/>
        <v>0.5</v>
      </c>
      <c r="CW345" s="135">
        <v>270</v>
      </c>
      <c r="CX345" s="348">
        <f t="shared" si="297"/>
        <v>6.75</v>
      </c>
      <c r="CY345" s="334">
        <f t="shared" si="325"/>
        <v>160.34405208127836</v>
      </c>
      <c r="CZ345" s="123">
        <v>7.65</v>
      </c>
      <c r="DA345" s="117">
        <v>16.899999999999999</v>
      </c>
      <c r="DB345" s="340">
        <f t="shared" si="308"/>
        <v>0.30165289256198352</v>
      </c>
      <c r="DC345" s="109">
        <v>2</v>
      </c>
      <c r="DD345" s="610">
        <f t="shared" si="309"/>
        <v>6.9072134092047195</v>
      </c>
      <c r="DE345" s="353">
        <f t="shared" si="305"/>
        <v>5.9183270862102981</v>
      </c>
      <c r="DF345" s="842">
        <v>8.06</v>
      </c>
      <c r="DG345" s="117">
        <v>12.6</v>
      </c>
      <c r="DH345" s="838">
        <f t="shared" si="314"/>
        <v>37.799999999999997</v>
      </c>
      <c r="DI345" s="338">
        <f t="shared" si="315"/>
        <v>0.25443786982248517</v>
      </c>
      <c r="DJ345" s="1280">
        <f t="shared" si="310"/>
        <v>0.47933884297520657</v>
      </c>
      <c r="DK345" s="1342">
        <f t="shared" si="311"/>
        <v>4.6075877034850103</v>
      </c>
      <c r="DL345" s="1292">
        <f t="shared" si="321"/>
        <v>0.49919999999999998</v>
      </c>
      <c r="DM345" s="1355">
        <v>40</v>
      </c>
      <c r="DN345" s="1350">
        <f t="shared" si="326"/>
        <v>29.042414677451173</v>
      </c>
      <c r="DO345" s="117">
        <v>12</v>
      </c>
      <c r="DP345" s="1150">
        <f t="shared" si="295"/>
        <v>4.7619047619047596E-2</v>
      </c>
      <c r="DQ345" s="133"/>
      <c r="DR345" s="134"/>
      <c r="DS345" s="770"/>
      <c r="DT345" s="137">
        <v>4875</v>
      </c>
      <c r="DU345" s="343">
        <v>7.79</v>
      </c>
      <c r="DV345" s="123">
        <v>8.1199999999999992</v>
      </c>
      <c r="DW345" s="127">
        <v>2960</v>
      </c>
      <c r="DX345" s="117">
        <v>12</v>
      </c>
      <c r="DY345" s="135">
        <v>27.2</v>
      </c>
      <c r="DZ345" s="671">
        <v>22</v>
      </c>
      <c r="EA345" s="632">
        <v>0.2</v>
      </c>
      <c r="EB345" s="665">
        <v>7.0000000000000007E-2</v>
      </c>
      <c r="EC345" s="1483"/>
      <c r="ED345" s="141">
        <v>9.1999999999999993</v>
      </c>
      <c r="EE345" s="667">
        <v>10.199999999999999</v>
      </c>
      <c r="EF345" s="139">
        <v>0.06</v>
      </c>
      <c r="EG345" s="665">
        <v>0.02</v>
      </c>
      <c r="EH345" s="194">
        <v>5</v>
      </c>
      <c r="EI345" s="1118"/>
      <c r="EJ345" s="1118"/>
      <c r="EK345" s="142">
        <v>2</v>
      </c>
      <c r="EL345" s="353">
        <f t="shared" si="298"/>
        <v>8.1052347997632666</v>
      </c>
      <c r="EM345" s="354">
        <f t="shared" si="312"/>
        <v>0.56204379562043794</v>
      </c>
      <c r="EN345" s="354">
        <f t="shared" si="291"/>
        <v>0.77886178861788613</v>
      </c>
      <c r="EO345" s="355">
        <f t="shared" si="283"/>
        <v>0.95652173913043481</v>
      </c>
      <c r="EP345" s="339">
        <f t="shared" si="313"/>
        <v>0.45562130177514792</v>
      </c>
      <c r="EQ345" s="1289"/>
    </row>
    <row r="346" spans="1:147" s="221" customFormat="1" ht="15" customHeight="1" x14ac:dyDescent="0.15">
      <c r="A346" s="105">
        <v>44170</v>
      </c>
      <c r="B346" s="335">
        <f>企业!B653</f>
        <v>4663</v>
      </c>
      <c r="C346" s="868">
        <v>7.88</v>
      </c>
      <c r="D346" s="652">
        <v>173</v>
      </c>
      <c r="E346" s="353"/>
      <c r="F346" s="928"/>
      <c r="G346" s="653"/>
      <c r="H346" s="192"/>
      <c r="I346" s="111"/>
      <c r="J346" s="144"/>
      <c r="K346" s="625"/>
      <c r="L346" s="328"/>
      <c r="M346" s="831"/>
      <c r="N346" s="826"/>
      <c r="O346" s="191"/>
      <c r="P346" s="392"/>
      <c r="Q346" s="191"/>
      <c r="R346" s="683">
        <v>2.44</v>
      </c>
      <c r="S346" s="339">
        <f t="shared" si="292"/>
        <v>0.37538461538461537</v>
      </c>
      <c r="T346" s="335">
        <v>4663</v>
      </c>
      <c r="U346" s="111">
        <v>8.33</v>
      </c>
      <c r="V346" s="112">
        <v>2910</v>
      </c>
      <c r="W346" s="115">
        <v>26.5</v>
      </c>
      <c r="X346" s="109">
        <v>118.6</v>
      </c>
      <c r="Y346" s="809">
        <v>4.5999999999999996</v>
      </c>
      <c r="Z346" s="1238"/>
      <c r="AA346" s="116">
        <v>17.7</v>
      </c>
      <c r="AB346" s="117">
        <v>0.5</v>
      </c>
      <c r="AC346" s="109">
        <v>36</v>
      </c>
      <c r="AD346" s="118"/>
      <c r="AE346" s="191">
        <v>64</v>
      </c>
      <c r="AF346" s="801">
        <v>4.28</v>
      </c>
      <c r="AG346" s="344">
        <f t="shared" si="299"/>
        <v>0.65846153846153854</v>
      </c>
      <c r="AH346" s="344">
        <f t="shared" si="317"/>
        <v>0.31086666666666668</v>
      </c>
      <c r="AI346" s="741">
        <f t="shared" si="284"/>
        <v>7.3737573333333334E-2</v>
      </c>
      <c r="AJ346" s="1140"/>
      <c r="AK346" s="138"/>
      <c r="AL346" s="122"/>
      <c r="AM346" s="122"/>
      <c r="AN346" s="219"/>
      <c r="AO346" s="353">
        <f t="shared" si="280"/>
        <v>3.0692687111301735</v>
      </c>
      <c r="AP346" s="138">
        <v>8.1999999999999993</v>
      </c>
      <c r="AQ346" s="121">
        <v>19.3</v>
      </c>
      <c r="AR346" s="353">
        <f t="shared" si="285"/>
        <v>0.80420330259489603</v>
      </c>
      <c r="AS346" s="776"/>
      <c r="AT346" s="353">
        <f t="shared" si="286"/>
        <v>1.6084066051897921</v>
      </c>
      <c r="AU346" s="117">
        <v>16.600000000000001</v>
      </c>
      <c r="AV346" s="111">
        <v>7.87</v>
      </c>
      <c r="AW346" s="118"/>
      <c r="AX346" s="118"/>
      <c r="AY346" s="340"/>
      <c r="AZ346" s="124">
        <v>0.15</v>
      </c>
      <c r="BA346" s="608"/>
      <c r="BB346" s="360">
        <f t="shared" si="287"/>
        <v>0.60315247694617202</v>
      </c>
      <c r="BC346" s="1516"/>
      <c r="BD346" s="1529">
        <v>2351.1999999999998</v>
      </c>
      <c r="BE346" s="1530">
        <f t="shared" si="281"/>
        <v>268.75179069268711</v>
      </c>
      <c r="BF346" s="1538">
        <f t="shared" si="322"/>
        <v>15.183716988287408</v>
      </c>
      <c r="BG346" s="1528"/>
      <c r="BH346" s="1168">
        <f t="shared" si="288"/>
        <v>1.00525412824362</v>
      </c>
      <c r="BI346" s="353">
        <f t="shared" si="289"/>
        <v>0.67874758739009222</v>
      </c>
      <c r="BJ346" s="123">
        <v>7.76</v>
      </c>
      <c r="BK346" s="118">
        <v>2810</v>
      </c>
      <c r="BL346" s="117">
        <v>27.5</v>
      </c>
      <c r="BM346" s="348">
        <f t="shared" si="300"/>
        <v>82.5</v>
      </c>
      <c r="BN346" s="117">
        <v>11.6</v>
      </c>
      <c r="BO346" s="117"/>
      <c r="BP346" s="117"/>
      <c r="BQ346" s="1220"/>
      <c r="BR346" s="131"/>
      <c r="BS346" s="131"/>
      <c r="BT346" s="131">
        <v>9</v>
      </c>
      <c r="BU346" s="132"/>
      <c r="BV346" s="364">
        <f t="shared" si="318"/>
        <v>7.7690328114947462</v>
      </c>
      <c r="BW346" s="343">
        <f t="shared" si="290"/>
        <v>1.5265735501145553E-2</v>
      </c>
      <c r="BX346" s="340">
        <f t="shared" si="327"/>
        <v>1.5265735501145553E-2</v>
      </c>
      <c r="BY346" s="758">
        <f t="shared" si="316"/>
        <v>0.34463276836158196</v>
      </c>
      <c r="BZ346" s="1145">
        <f t="shared" si="307"/>
        <v>-3.7735849056603765E-2</v>
      </c>
      <c r="CA346" s="133">
        <v>5040</v>
      </c>
      <c r="CB346" s="191"/>
      <c r="CC346" s="193"/>
      <c r="CD346" s="353">
        <f t="shared" si="302"/>
        <v>0.57023375509328755</v>
      </c>
      <c r="CE346" s="108">
        <v>240</v>
      </c>
      <c r="CF346" s="364">
        <f t="shared" si="324"/>
        <v>51.469011366073346</v>
      </c>
      <c r="CG346" s="134">
        <v>1400</v>
      </c>
      <c r="CH346" s="346">
        <f t="shared" si="319"/>
        <v>30.023589963542783</v>
      </c>
      <c r="CI346" s="117">
        <v>3</v>
      </c>
      <c r="CJ346" s="348">
        <f t="shared" si="303"/>
        <v>0.64336264207591676</v>
      </c>
      <c r="CK346" s="123">
        <v>7.52</v>
      </c>
      <c r="CL346" s="117">
        <v>23.9</v>
      </c>
      <c r="CM346" s="109">
        <v>14</v>
      </c>
      <c r="CN346" s="109"/>
      <c r="CO346" s="109"/>
      <c r="CP346" s="131">
        <f t="shared" si="323"/>
        <v>410.04540000000003</v>
      </c>
      <c r="CQ346" s="1145">
        <f t="shared" si="301"/>
        <v>0.13090909090909097</v>
      </c>
      <c r="CR346" s="1372">
        <f t="shared" si="320"/>
        <v>4663</v>
      </c>
      <c r="CS346" s="353">
        <f t="shared" si="304"/>
        <v>4.3439845592965902</v>
      </c>
      <c r="CT346" s="135">
        <v>40</v>
      </c>
      <c r="CU346" s="1353">
        <v>152</v>
      </c>
      <c r="CV346" s="340">
        <f t="shared" si="296"/>
        <v>0.5</v>
      </c>
      <c r="CW346" s="135">
        <v>270</v>
      </c>
      <c r="CX346" s="348">
        <f t="shared" si="297"/>
        <v>6.75</v>
      </c>
      <c r="CY346" s="334">
        <f t="shared" si="325"/>
        <v>174.58288655372078</v>
      </c>
      <c r="CZ346" s="123">
        <v>7.91</v>
      </c>
      <c r="DA346" s="117">
        <v>15.6</v>
      </c>
      <c r="DB346" s="340">
        <f t="shared" si="308"/>
        <v>0.34728033472803344</v>
      </c>
      <c r="DC346" s="109"/>
      <c r="DD346" s="610">
        <f t="shared" si="309"/>
        <v>6.6144914205395464</v>
      </c>
      <c r="DE346" s="353">
        <f t="shared" si="305"/>
        <v>6.4336264207591682</v>
      </c>
      <c r="DF346" s="842">
        <v>8.2100000000000009</v>
      </c>
      <c r="DG346" s="117">
        <v>11.6</v>
      </c>
      <c r="DH346" s="838">
        <f t="shared" si="314"/>
        <v>34.799999999999997</v>
      </c>
      <c r="DI346" s="338">
        <f t="shared" si="315"/>
        <v>0.25641025641025639</v>
      </c>
      <c r="DJ346" s="1280">
        <f t="shared" si="310"/>
        <v>0.51464435146443521</v>
      </c>
      <c r="DK346" s="1342">
        <f t="shared" si="311"/>
        <v>4.7312435380412143</v>
      </c>
      <c r="DL346" s="1292">
        <f t="shared" si="321"/>
        <v>0.49919999999999998</v>
      </c>
      <c r="DM346" s="1355">
        <v>40</v>
      </c>
      <c r="DN346" s="1350">
        <f t="shared" si="326"/>
        <v>31.293158910572593</v>
      </c>
      <c r="DO346" s="117">
        <v>11.2</v>
      </c>
      <c r="DP346" s="1150">
        <f t="shared" si="295"/>
        <v>3.4482758620689689E-2</v>
      </c>
      <c r="DQ346" s="133"/>
      <c r="DR346" s="134"/>
      <c r="DS346" s="770"/>
      <c r="DT346" s="137">
        <v>5212</v>
      </c>
      <c r="DU346" s="343">
        <v>7.79</v>
      </c>
      <c r="DV346" s="123">
        <v>8.2100000000000009</v>
      </c>
      <c r="DW346" s="127">
        <v>2700</v>
      </c>
      <c r="DX346" s="117">
        <v>11.2</v>
      </c>
      <c r="DY346" s="135">
        <v>27.1</v>
      </c>
      <c r="DZ346" s="671">
        <v>20</v>
      </c>
      <c r="EA346" s="632">
        <v>0.17</v>
      </c>
      <c r="EB346" s="665">
        <v>7.0000000000000007E-2</v>
      </c>
      <c r="EC346" s="1483"/>
      <c r="ED346" s="141">
        <v>10.1</v>
      </c>
      <c r="EE346" s="667">
        <v>11</v>
      </c>
      <c r="EF346" s="139">
        <v>0.06</v>
      </c>
      <c r="EG346" s="665">
        <v>0.02</v>
      </c>
      <c r="EH346" s="194">
        <v>7</v>
      </c>
      <c r="EI346" s="1118"/>
      <c r="EJ346" s="1118"/>
      <c r="EK346" s="142">
        <v>2</v>
      </c>
      <c r="EL346" s="353">
        <f t="shared" si="298"/>
        <v>8.8091336907570224</v>
      </c>
      <c r="EM346" s="354">
        <f t="shared" si="312"/>
        <v>0.57735849056603783</v>
      </c>
      <c r="EN346" s="354">
        <f t="shared" si="291"/>
        <v>0.77150084317032042</v>
      </c>
      <c r="EO346" s="355">
        <f t="shared" si="283"/>
        <v>0.96304347826086956</v>
      </c>
      <c r="EP346" s="339">
        <f t="shared" si="313"/>
        <v>0.42937853107344637</v>
      </c>
      <c r="EQ346" s="1289"/>
    </row>
    <row r="347" spans="1:147" s="229" customFormat="1" ht="15" customHeight="1" x14ac:dyDescent="0.15">
      <c r="A347" s="146">
        <v>44171</v>
      </c>
      <c r="B347" s="147">
        <f>企业!B654</f>
        <v>5165</v>
      </c>
      <c r="C347" s="869">
        <v>8.1300000000000008</v>
      </c>
      <c r="D347" s="149">
        <v>209</v>
      </c>
      <c r="E347" s="150"/>
      <c r="F347" s="929"/>
      <c r="G347" s="651"/>
      <c r="H347" s="222"/>
      <c r="I347" s="153"/>
      <c r="J347" s="154"/>
      <c r="K347" s="626"/>
      <c r="L347" s="223"/>
      <c r="M347" s="832"/>
      <c r="N347" s="827"/>
      <c r="O347" s="224"/>
      <c r="P347" s="393"/>
      <c r="Q347" s="224"/>
      <c r="R347" s="684">
        <v>2.44</v>
      </c>
      <c r="S347" s="169">
        <f t="shared" si="292"/>
        <v>0.37538461538461537</v>
      </c>
      <c r="T347" s="147">
        <v>5165</v>
      </c>
      <c r="U347" s="153">
        <v>8.2200000000000006</v>
      </c>
      <c r="V347" s="158">
        <v>2450</v>
      </c>
      <c r="W347" s="159">
        <v>32.700000000000003</v>
      </c>
      <c r="X347" s="151">
        <v>138</v>
      </c>
      <c r="Y347" s="811">
        <v>4.8</v>
      </c>
      <c r="Z347" s="1239"/>
      <c r="AA347" s="160">
        <v>16.600000000000001</v>
      </c>
      <c r="AB347" s="161">
        <v>0.4</v>
      </c>
      <c r="AC347" s="151">
        <v>25</v>
      </c>
      <c r="AD347" s="162"/>
      <c r="AE347" s="224">
        <v>64</v>
      </c>
      <c r="AF347" s="802">
        <v>3.91</v>
      </c>
      <c r="AG347" s="327">
        <f t="shared" si="299"/>
        <v>0.60153846153846158</v>
      </c>
      <c r="AH347" s="327">
        <f t="shared" si="317"/>
        <v>0.34433333333333332</v>
      </c>
      <c r="AI347" s="660">
        <f t="shared" si="284"/>
        <v>9.5035999999999995E-2</v>
      </c>
      <c r="AJ347" s="1141"/>
      <c r="AK347" s="148"/>
      <c r="AL347" s="167"/>
      <c r="AM347" s="167"/>
      <c r="AN347" s="225"/>
      <c r="AO347" s="150">
        <f t="shared" ref="AO347:AO410" si="328">14312/T347</f>
        <v>2.7709583736689254</v>
      </c>
      <c r="AP347" s="148">
        <v>8.08</v>
      </c>
      <c r="AQ347" s="166">
        <v>19</v>
      </c>
      <c r="AR347" s="150">
        <f t="shared" si="285"/>
        <v>0.72604065827686348</v>
      </c>
      <c r="AS347" s="778"/>
      <c r="AT347" s="150">
        <f t="shared" si="286"/>
        <v>1.452081316553727</v>
      </c>
      <c r="AU347" s="161">
        <v>16.2</v>
      </c>
      <c r="AV347" s="153">
        <v>7.75</v>
      </c>
      <c r="AW347" s="162"/>
      <c r="AX347" s="162"/>
      <c r="AY347" s="170"/>
      <c r="AZ347" s="170">
        <v>0.13</v>
      </c>
      <c r="BA347" s="175"/>
      <c r="BB347" s="172">
        <f t="shared" si="287"/>
        <v>0.54453049370764761</v>
      </c>
      <c r="BC347" s="1517"/>
      <c r="BD347" s="827">
        <v>2364.4</v>
      </c>
      <c r="BE347" s="1530">
        <f t="shared" si="281"/>
        <v>243.99326234269117</v>
      </c>
      <c r="BF347" s="1538">
        <f t="shared" si="322"/>
        <v>14.698389297752479</v>
      </c>
      <c r="BG347" s="1337"/>
      <c r="BH347" s="1169">
        <f t="shared" si="288"/>
        <v>0.90755082284607935</v>
      </c>
      <c r="BI347" s="150">
        <f t="shared" si="289"/>
        <v>0.61277831558567275</v>
      </c>
      <c r="BJ347" s="168">
        <v>7.59</v>
      </c>
      <c r="BK347" s="162">
        <v>2490</v>
      </c>
      <c r="BL347" s="161">
        <v>28.2</v>
      </c>
      <c r="BM347" s="161">
        <f t="shared" si="300"/>
        <v>84.6</v>
      </c>
      <c r="BN347" s="161">
        <v>10</v>
      </c>
      <c r="BO347" s="161"/>
      <c r="BP347" s="161"/>
      <c r="BQ347" s="1221"/>
      <c r="BR347" s="174"/>
      <c r="BS347" s="174"/>
      <c r="BT347" s="174">
        <v>11</v>
      </c>
      <c r="BU347" s="175"/>
      <c r="BV347" s="248">
        <f t="shared" si="318"/>
        <v>7.0139399806389156</v>
      </c>
      <c r="BW347" s="168">
        <f t="shared" si="290"/>
        <v>1.9675104204046709E-2</v>
      </c>
      <c r="BX347" s="170">
        <f t="shared" si="327"/>
        <v>1.9675104204046709E-2</v>
      </c>
      <c r="BY347" s="1129">
        <f t="shared" si="316"/>
        <v>0.39759036144578319</v>
      </c>
      <c r="BZ347" s="1146">
        <f t="shared" si="307"/>
        <v>0.13761467889908263</v>
      </c>
      <c r="CA347" s="177">
        <v>5040</v>
      </c>
      <c r="CB347" s="224"/>
      <c r="CC347" s="226"/>
      <c r="CD347" s="150">
        <f t="shared" si="302"/>
        <v>0.51481122942884805</v>
      </c>
      <c r="CE347" s="150">
        <v>240</v>
      </c>
      <c r="CF347" s="248">
        <f t="shared" si="324"/>
        <v>46.466602129719263</v>
      </c>
      <c r="CG347" s="178">
        <v>1400</v>
      </c>
      <c r="CH347" s="390">
        <f t="shared" si="319"/>
        <v>27.105517909002906</v>
      </c>
      <c r="CI347" s="161">
        <v>3</v>
      </c>
      <c r="CJ347" s="161">
        <f t="shared" si="303"/>
        <v>0.58083252662149076</v>
      </c>
      <c r="CK347" s="168">
        <v>7.33</v>
      </c>
      <c r="CL347" s="161">
        <v>23.6</v>
      </c>
      <c r="CM347" s="151">
        <v>10</v>
      </c>
      <c r="CN347" s="151"/>
      <c r="CO347" s="151"/>
      <c r="CP347" s="131">
        <f t="shared" si="323"/>
        <v>459.44200000000006</v>
      </c>
      <c r="CQ347" s="1146">
        <f t="shared" si="301"/>
        <v>0.16312056737588643</v>
      </c>
      <c r="CR347" s="1372">
        <f t="shared" si="320"/>
        <v>5165</v>
      </c>
      <c r="CS347" s="150">
        <f t="shared" si="304"/>
        <v>3.921781219748306</v>
      </c>
      <c r="CT347" s="180">
        <v>40</v>
      </c>
      <c r="CU347" s="1356">
        <v>156.32</v>
      </c>
      <c r="CV347" s="170">
        <f t="shared" si="296"/>
        <v>0.5</v>
      </c>
      <c r="CW347" s="180">
        <v>270</v>
      </c>
      <c r="CX347" s="161">
        <f t="shared" si="297"/>
        <v>6.75</v>
      </c>
      <c r="CY347" s="151">
        <f t="shared" si="325"/>
        <v>156.81177153920618</v>
      </c>
      <c r="CZ347" s="168">
        <v>7.77</v>
      </c>
      <c r="DA347" s="161">
        <v>15.1</v>
      </c>
      <c r="DB347" s="170">
        <f t="shared" si="308"/>
        <v>0.36016949152542377</v>
      </c>
      <c r="DC347" s="151"/>
      <c r="DD347" s="181">
        <f t="shared" si="309"/>
        <v>5.8013973932373704</v>
      </c>
      <c r="DE347" s="150">
        <f t="shared" si="305"/>
        <v>5.8083252662149079</v>
      </c>
      <c r="DF347" s="843">
        <v>7.95</v>
      </c>
      <c r="DG347" s="161">
        <v>16.2</v>
      </c>
      <c r="DH347" s="838">
        <f t="shared" si="314"/>
        <v>48.599999999999994</v>
      </c>
      <c r="DI347" s="338">
        <f t="shared" si="315"/>
        <v>-7.2847682119205226E-2</v>
      </c>
      <c r="DJ347" s="327">
        <f t="shared" si="310"/>
        <v>0.31355932203389836</v>
      </c>
      <c r="DK347" s="1343">
        <f t="shared" si="311"/>
        <v>7.0635933125768524</v>
      </c>
      <c r="DL347" s="1293">
        <f t="shared" si="321"/>
        <v>0.49919999999999998</v>
      </c>
      <c r="DM347" s="1354">
        <v>40</v>
      </c>
      <c r="DN347" s="178">
        <f t="shared" si="326"/>
        <v>29.054636979670857</v>
      </c>
      <c r="DO347" s="161">
        <v>14.1</v>
      </c>
      <c r="DP347" s="187">
        <f t="shared" si="295"/>
        <v>0.12962962962962962</v>
      </c>
      <c r="DQ347" s="177"/>
      <c r="DR347" s="178"/>
      <c r="DS347" s="756"/>
      <c r="DT347" s="157">
        <v>5491</v>
      </c>
      <c r="DU347" s="168">
        <v>7.7</v>
      </c>
      <c r="DV347" s="168">
        <v>8.1</v>
      </c>
      <c r="DW347" s="173">
        <v>2330</v>
      </c>
      <c r="DX347" s="161">
        <v>14.1</v>
      </c>
      <c r="DY347" s="180">
        <v>27.7</v>
      </c>
      <c r="DZ347" s="698">
        <v>22</v>
      </c>
      <c r="EA347" s="633">
        <v>0.2</v>
      </c>
      <c r="EB347" s="182">
        <v>7.0000000000000007E-2</v>
      </c>
      <c r="EC347" s="1484"/>
      <c r="ED347" s="184">
        <v>9.9</v>
      </c>
      <c r="EE347" s="184">
        <v>11.5</v>
      </c>
      <c r="EF347" s="182">
        <v>0.08</v>
      </c>
      <c r="EG347" s="182">
        <v>0.02</v>
      </c>
      <c r="EH347" s="228">
        <v>5</v>
      </c>
      <c r="EI347" s="1119"/>
      <c r="EJ347" s="1119"/>
      <c r="EK347" s="185">
        <v>2</v>
      </c>
      <c r="EL347" s="150">
        <f t="shared" si="298"/>
        <v>7.9549723136495647</v>
      </c>
      <c r="EM347" s="186">
        <f t="shared" si="312"/>
        <v>0.56880733944954132</v>
      </c>
      <c r="EN347" s="186">
        <f t="shared" si="291"/>
        <v>0.79927536231884055</v>
      </c>
      <c r="EO347" s="187">
        <f t="shared" si="283"/>
        <v>0.95833333333333337</v>
      </c>
      <c r="EP347" s="169">
        <f t="shared" si="313"/>
        <v>0.40361445783132532</v>
      </c>
      <c r="EQ347" s="292"/>
    </row>
    <row r="348" spans="1:147" s="221" customFormat="1" ht="15" customHeight="1" x14ac:dyDescent="0.15">
      <c r="A348" s="105">
        <v>44172</v>
      </c>
      <c r="B348" s="335">
        <f>企业!B655</f>
        <v>4540</v>
      </c>
      <c r="C348" s="868">
        <v>8.24</v>
      </c>
      <c r="D348" s="652">
        <v>235</v>
      </c>
      <c r="E348" s="353"/>
      <c r="F348" s="928"/>
      <c r="G348" s="653"/>
      <c r="H348" s="192"/>
      <c r="I348" s="111"/>
      <c r="J348" s="144"/>
      <c r="K348" s="625"/>
      <c r="L348" s="328"/>
      <c r="M348" s="831"/>
      <c r="N348" s="826"/>
      <c r="O348" s="191"/>
      <c r="P348" s="392"/>
      <c r="Q348" s="191"/>
      <c r="R348" s="683">
        <v>2.44</v>
      </c>
      <c r="S348" s="339">
        <f t="shared" si="292"/>
        <v>0.37538461538461537</v>
      </c>
      <c r="T348" s="335">
        <v>4540</v>
      </c>
      <c r="U348" s="111">
        <v>8.32</v>
      </c>
      <c r="V348" s="112">
        <v>2500</v>
      </c>
      <c r="W348" s="115">
        <v>27.6</v>
      </c>
      <c r="X348" s="109">
        <v>110</v>
      </c>
      <c r="Y348" s="809">
        <v>4.2</v>
      </c>
      <c r="Z348" s="1238"/>
      <c r="AA348" s="116">
        <v>16.600000000000001</v>
      </c>
      <c r="AB348" s="117">
        <v>0.44</v>
      </c>
      <c r="AC348" s="109">
        <v>28</v>
      </c>
      <c r="AD348" s="118"/>
      <c r="AE348" s="191">
        <v>64</v>
      </c>
      <c r="AF348" s="801">
        <v>4.22</v>
      </c>
      <c r="AG348" s="344">
        <f t="shared" si="299"/>
        <v>0.64923076923076917</v>
      </c>
      <c r="AH348" s="344">
        <f t="shared" si="317"/>
        <v>0.30266666666666664</v>
      </c>
      <c r="AI348" s="741">
        <f t="shared" si="284"/>
        <v>6.6586666666666669E-2</v>
      </c>
      <c r="AJ348" s="1140"/>
      <c r="AK348" s="138"/>
      <c r="AL348" s="122"/>
      <c r="AM348" s="122"/>
      <c r="AN348" s="219"/>
      <c r="AO348" s="353">
        <f t="shared" si="328"/>
        <v>3.1524229074889867</v>
      </c>
      <c r="AP348" s="138">
        <v>8.15</v>
      </c>
      <c r="AQ348" s="121">
        <v>17.5</v>
      </c>
      <c r="AR348" s="353">
        <f t="shared" si="285"/>
        <v>0.82599118942731276</v>
      </c>
      <c r="AS348" s="776"/>
      <c r="AT348" s="353">
        <f t="shared" si="286"/>
        <v>1.6519823788546255</v>
      </c>
      <c r="AU348" s="117">
        <v>16.399999999999999</v>
      </c>
      <c r="AV348" s="111">
        <v>7.74</v>
      </c>
      <c r="AW348" s="118"/>
      <c r="AX348" s="118"/>
      <c r="AY348" s="340"/>
      <c r="AZ348" s="124">
        <v>0.15</v>
      </c>
      <c r="BA348" s="608"/>
      <c r="BB348" s="360">
        <f t="shared" si="287"/>
        <v>0.61949339207048459</v>
      </c>
      <c r="BC348" s="1516"/>
      <c r="BD348" s="1529">
        <v>2132.4</v>
      </c>
      <c r="BE348" s="1530">
        <f t="shared" si="281"/>
        <v>250.34563876651981</v>
      </c>
      <c r="BF348" s="1538">
        <f t="shared" si="322"/>
        <v>15.081062576296373</v>
      </c>
      <c r="BG348" s="1528"/>
      <c r="BH348" s="1168">
        <f t="shared" si="288"/>
        <v>1.0324889867841409</v>
      </c>
      <c r="BI348" s="353">
        <f t="shared" si="289"/>
        <v>0.69713656387665202</v>
      </c>
      <c r="BJ348" s="123">
        <v>7.73</v>
      </c>
      <c r="BK348" s="118">
        <v>2700</v>
      </c>
      <c r="BL348" s="117">
        <v>27.4</v>
      </c>
      <c r="BM348" s="348">
        <f t="shared" si="300"/>
        <v>82.199999999999989</v>
      </c>
      <c r="BN348" s="117">
        <v>7.5</v>
      </c>
      <c r="BO348" s="117"/>
      <c r="BP348" s="117"/>
      <c r="BQ348" s="1220"/>
      <c r="BR348" s="131"/>
      <c r="BS348" s="131"/>
      <c r="BT348" s="131">
        <v>5</v>
      </c>
      <c r="BU348" s="132"/>
      <c r="BV348" s="364">
        <f t="shared" si="318"/>
        <v>7.9795154185022028</v>
      </c>
      <c r="BW348" s="343">
        <f t="shared" si="290"/>
        <v>1.3785298258205205E-2</v>
      </c>
      <c r="BX348" s="340">
        <f t="shared" si="327"/>
        <v>1.3785298258205205E-2</v>
      </c>
      <c r="BY348" s="340">
        <f t="shared" si="316"/>
        <v>0.54819277108433739</v>
      </c>
      <c r="BZ348" s="1145">
        <f t="shared" si="307"/>
        <v>7.2463768115943461E-3</v>
      </c>
      <c r="CA348" s="133">
        <v>5040</v>
      </c>
      <c r="CB348" s="191"/>
      <c r="CC348" s="193"/>
      <c r="CD348" s="353">
        <f t="shared" si="302"/>
        <v>0.58568281938325994</v>
      </c>
      <c r="CE348" s="108">
        <v>240</v>
      </c>
      <c r="CF348" s="364">
        <f t="shared" si="324"/>
        <v>52.863436123348016</v>
      </c>
      <c r="CG348" s="134">
        <v>1400</v>
      </c>
      <c r="CH348" s="346">
        <f t="shared" si="319"/>
        <v>30.837004405286343</v>
      </c>
      <c r="CI348" s="117">
        <v>3</v>
      </c>
      <c r="CJ348" s="348">
        <f t="shared" si="303"/>
        <v>0.66079295154185025</v>
      </c>
      <c r="CK348" s="123">
        <v>7.48</v>
      </c>
      <c r="CL348" s="117">
        <v>22.6</v>
      </c>
      <c r="CM348" s="109">
        <v>13</v>
      </c>
      <c r="CN348" s="109"/>
      <c r="CO348" s="109"/>
      <c r="CP348" s="131">
        <f t="shared" si="323"/>
        <v>412.05599999999993</v>
      </c>
      <c r="CQ348" s="1145">
        <f t="shared" si="301"/>
        <v>0.17518248175182471</v>
      </c>
      <c r="CR348" s="1372">
        <f t="shared" si="320"/>
        <v>4540</v>
      </c>
      <c r="CS348" s="353">
        <f t="shared" si="304"/>
        <v>4.4616740088105731</v>
      </c>
      <c r="CT348" s="135">
        <v>40</v>
      </c>
      <c r="CU348" s="1353">
        <v>151.32</v>
      </c>
      <c r="CV348" s="340">
        <f t="shared" si="296"/>
        <v>0.5</v>
      </c>
      <c r="CW348" s="135">
        <v>270</v>
      </c>
      <c r="CX348" s="348">
        <f t="shared" si="297"/>
        <v>6.75</v>
      </c>
      <c r="CY348" s="334">
        <f t="shared" si="325"/>
        <v>179.45656387665201</v>
      </c>
      <c r="CZ348" s="123">
        <v>7.62</v>
      </c>
      <c r="DA348" s="117">
        <v>14.5</v>
      </c>
      <c r="DB348" s="340">
        <f t="shared" si="308"/>
        <v>0.35840707964601776</v>
      </c>
      <c r="DC348" s="109"/>
      <c r="DD348" s="610">
        <f t="shared" si="309"/>
        <v>6.9670224348416792</v>
      </c>
      <c r="DE348" s="353">
        <f t="shared" si="305"/>
        <v>6.607929515418502</v>
      </c>
      <c r="DF348" s="842">
        <v>7.97</v>
      </c>
      <c r="DG348" s="117">
        <v>14.5</v>
      </c>
      <c r="DH348" s="838">
        <f t="shared" si="314"/>
        <v>43.5</v>
      </c>
      <c r="DI348" s="338">
        <f t="shared" si="315"/>
        <v>0</v>
      </c>
      <c r="DJ348" s="1280">
        <f t="shared" si="310"/>
        <v>0.3584070796460177</v>
      </c>
      <c r="DK348" s="1342">
        <f t="shared" si="311"/>
        <v>7.3850437809321798</v>
      </c>
      <c r="DL348" s="1292">
        <f t="shared" si="321"/>
        <v>0.49919999999999998</v>
      </c>
      <c r="DM348" s="1355">
        <v>40</v>
      </c>
      <c r="DN348" s="1350">
        <f t="shared" si="326"/>
        <v>31.997180616740085</v>
      </c>
      <c r="DO348" s="117">
        <v>13</v>
      </c>
      <c r="DP348" s="1150">
        <f t="shared" si="295"/>
        <v>0.10344827586206896</v>
      </c>
      <c r="DQ348" s="133"/>
      <c r="DR348" s="134"/>
      <c r="DS348" s="770"/>
      <c r="DT348" s="137">
        <v>5437</v>
      </c>
      <c r="DU348" s="343">
        <v>7.64</v>
      </c>
      <c r="DV348" s="123">
        <v>8.07</v>
      </c>
      <c r="DW348" s="127">
        <v>2540</v>
      </c>
      <c r="DX348" s="117">
        <v>13</v>
      </c>
      <c r="DY348" s="135">
        <v>28.3</v>
      </c>
      <c r="DZ348" s="671">
        <v>23</v>
      </c>
      <c r="EA348" s="632">
        <v>0.4</v>
      </c>
      <c r="EB348" s="665">
        <v>0.1</v>
      </c>
      <c r="EC348" s="1483"/>
      <c r="ED348" s="141">
        <v>9.1999999999999993</v>
      </c>
      <c r="EE348" s="667">
        <v>11</v>
      </c>
      <c r="EF348" s="139">
        <v>0.1</v>
      </c>
      <c r="EG348" s="665">
        <v>0.02</v>
      </c>
      <c r="EH348" s="194">
        <v>4</v>
      </c>
      <c r="EI348" s="1118"/>
      <c r="EJ348" s="1118"/>
      <c r="EK348" s="142">
        <v>2</v>
      </c>
      <c r="EL348" s="353">
        <f t="shared" si="298"/>
        <v>9.0472317180616741</v>
      </c>
      <c r="EM348" s="354">
        <f t="shared" si="312"/>
        <v>0.52898550724637683</v>
      </c>
      <c r="EN348" s="354">
        <f t="shared" si="291"/>
        <v>0.74272727272727268</v>
      </c>
      <c r="EO348" s="355">
        <f t="shared" si="283"/>
        <v>0.90476190476190477</v>
      </c>
      <c r="EP348" s="339">
        <f t="shared" si="313"/>
        <v>0.44578313253012058</v>
      </c>
      <c r="EQ348" s="1289"/>
    </row>
    <row r="349" spans="1:147" s="221" customFormat="1" ht="15" customHeight="1" x14ac:dyDescent="0.15">
      <c r="A349" s="105">
        <v>44173</v>
      </c>
      <c r="B349" s="335">
        <f>企业!B656</f>
        <v>4348</v>
      </c>
      <c r="C349" s="868">
        <v>7.99</v>
      </c>
      <c r="D349" s="652">
        <v>214</v>
      </c>
      <c r="E349" s="353"/>
      <c r="F349" s="928"/>
      <c r="G349" s="653"/>
      <c r="H349" s="192"/>
      <c r="I349" s="111"/>
      <c r="J349" s="144"/>
      <c r="K349" s="625"/>
      <c r="L349" s="328"/>
      <c r="M349" s="831"/>
      <c r="N349" s="826"/>
      <c r="O349" s="191"/>
      <c r="P349" s="392"/>
      <c r="Q349" s="191"/>
      <c r="R349" s="683">
        <v>2.42</v>
      </c>
      <c r="S349" s="339">
        <f t="shared" si="292"/>
        <v>0.37230769230769228</v>
      </c>
      <c r="T349" s="335">
        <v>4348</v>
      </c>
      <c r="U349" s="111">
        <v>8.2799999999999994</v>
      </c>
      <c r="V349" s="112">
        <v>3610</v>
      </c>
      <c r="W349" s="115">
        <v>32.799999999999997</v>
      </c>
      <c r="X349" s="109">
        <v>118</v>
      </c>
      <c r="Y349" s="809">
        <v>4.8</v>
      </c>
      <c r="Z349" s="1238"/>
      <c r="AA349" s="116">
        <v>17.7</v>
      </c>
      <c r="AB349" s="117">
        <v>0.36</v>
      </c>
      <c r="AC349" s="109">
        <v>35</v>
      </c>
      <c r="AD349" s="118">
        <v>724</v>
      </c>
      <c r="AE349" s="191">
        <v>64</v>
      </c>
      <c r="AF349" s="801">
        <v>3.65</v>
      </c>
      <c r="AG349" s="344">
        <f t="shared" si="299"/>
        <v>0.56153846153846154</v>
      </c>
      <c r="AH349" s="344">
        <f t="shared" si="317"/>
        <v>0.28986666666666666</v>
      </c>
      <c r="AI349" s="741">
        <f t="shared" si="284"/>
        <v>6.8408533333333327E-2</v>
      </c>
      <c r="AJ349" s="1140"/>
      <c r="AK349" s="138"/>
      <c r="AL349" s="122"/>
      <c r="AM349" s="122"/>
      <c r="AN349" s="219"/>
      <c r="AO349" s="353">
        <f t="shared" si="328"/>
        <v>3.2916283348666053</v>
      </c>
      <c r="AP349" s="138">
        <v>7.99</v>
      </c>
      <c r="AQ349" s="121">
        <v>17.399999999999999</v>
      </c>
      <c r="AR349" s="353">
        <f t="shared" si="285"/>
        <v>0.86246550137994482</v>
      </c>
      <c r="AS349" s="776"/>
      <c r="AT349" s="353">
        <f t="shared" si="286"/>
        <v>1.7249310027598896</v>
      </c>
      <c r="AU349" s="117">
        <v>16.100000000000001</v>
      </c>
      <c r="AV349" s="111">
        <v>7.85</v>
      </c>
      <c r="AW349" s="118">
        <v>2152</v>
      </c>
      <c r="AX349" s="118"/>
      <c r="AY349" s="340"/>
      <c r="AZ349" s="124">
        <v>0.15</v>
      </c>
      <c r="BA349" s="608">
        <f t="shared" si="306"/>
        <v>69.702602230483265</v>
      </c>
      <c r="BB349" s="360">
        <f t="shared" si="287"/>
        <v>0.64684912603495859</v>
      </c>
      <c r="BC349" s="1516"/>
      <c r="BD349" s="1529">
        <v>1743.2</v>
      </c>
      <c r="BE349" s="1530">
        <f t="shared" si="281"/>
        <v>213.69034038638458</v>
      </c>
      <c r="BF349" s="1538">
        <f t="shared" si="322"/>
        <v>12.072900586801389</v>
      </c>
      <c r="BG349" s="1528"/>
      <c r="BH349" s="1168">
        <f t="shared" si="288"/>
        <v>1.0780818767249309</v>
      </c>
      <c r="BI349" s="353">
        <f t="shared" si="289"/>
        <v>0.7279208831646734</v>
      </c>
      <c r="BJ349" s="123">
        <v>7.8</v>
      </c>
      <c r="BK349" s="118">
        <v>3800</v>
      </c>
      <c r="BL349" s="117">
        <v>27.2</v>
      </c>
      <c r="BM349" s="348">
        <f t="shared" si="300"/>
        <v>81.599999999999994</v>
      </c>
      <c r="BN349" s="117">
        <v>6.6</v>
      </c>
      <c r="BO349" s="117">
        <v>0.3</v>
      </c>
      <c r="BP349" s="117"/>
      <c r="BQ349" s="1220">
        <v>0.14000000000000001</v>
      </c>
      <c r="BR349" s="131"/>
      <c r="BS349" s="131"/>
      <c r="BT349" s="131">
        <v>8</v>
      </c>
      <c r="BU349" s="132">
        <v>16</v>
      </c>
      <c r="BV349" s="364">
        <f t="shared" si="318"/>
        <v>8.3318767249310035</v>
      </c>
      <c r="BW349" s="343">
        <f t="shared" si="290"/>
        <v>1.4162475501697627E-2</v>
      </c>
      <c r="BX349" s="340">
        <f t="shared" si="327"/>
        <v>1.4162475501697627E-2</v>
      </c>
      <c r="BY349" s="758">
        <f t="shared" si="316"/>
        <v>0.6271186440677966</v>
      </c>
      <c r="BZ349" s="1145">
        <f t="shared" si="307"/>
        <v>0.1707317073170731</v>
      </c>
      <c r="CA349" s="133">
        <v>5040</v>
      </c>
      <c r="CB349" s="191"/>
      <c r="CC349" s="193"/>
      <c r="CD349" s="353">
        <f t="shared" si="302"/>
        <v>0.6115455381784729</v>
      </c>
      <c r="CE349" s="108">
        <v>240</v>
      </c>
      <c r="CF349" s="364">
        <f t="shared" si="324"/>
        <v>55.197792088316469</v>
      </c>
      <c r="CG349" s="134">
        <v>1400</v>
      </c>
      <c r="CH349" s="346">
        <f t="shared" si="319"/>
        <v>32.198712051517937</v>
      </c>
      <c r="CI349" s="117">
        <v>3</v>
      </c>
      <c r="CJ349" s="348">
        <f t="shared" si="303"/>
        <v>0.68997240110395586</v>
      </c>
      <c r="CK349" s="123">
        <v>7.38</v>
      </c>
      <c r="CL349" s="117">
        <v>22.1</v>
      </c>
      <c r="CM349" s="109">
        <v>12</v>
      </c>
      <c r="CN349" s="109">
        <v>2.2999999999999998</v>
      </c>
      <c r="CO349" s="109">
        <v>16</v>
      </c>
      <c r="CP349" s="131">
        <f t="shared" si="323"/>
        <v>432.13239999999996</v>
      </c>
      <c r="CQ349" s="1145">
        <f t="shared" si="301"/>
        <v>0.18749999999999989</v>
      </c>
      <c r="CR349" s="1372">
        <f t="shared" si="320"/>
        <v>4348</v>
      </c>
      <c r="CS349" s="353">
        <f t="shared" si="304"/>
        <v>4.65869365225391</v>
      </c>
      <c r="CT349" s="135">
        <v>40</v>
      </c>
      <c r="CU349" s="1353">
        <v>150.32</v>
      </c>
      <c r="CV349" s="340">
        <f t="shared" si="296"/>
        <v>0.5</v>
      </c>
      <c r="CW349" s="135">
        <v>270</v>
      </c>
      <c r="CX349" s="348">
        <f t="shared" si="297"/>
        <v>6.75</v>
      </c>
      <c r="CY349" s="334">
        <f t="shared" si="325"/>
        <v>187.60183992640299</v>
      </c>
      <c r="CZ349" s="123">
        <v>7.66</v>
      </c>
      <c r="DA349" s="117">
        <v>15.8</v>
      </c>
      <c r="DB349" s="340">
        <f t="shared" si="308"/>
        <v>0.28506787330316741</v>
      </c>
      <c r="DC349" s="109">
        <v>2</v>
      </c>
      <c r="DD349" s="610">
        <f t="shared" si="309"/>
        <v>9.3641729023860911</v>
      </c>
      <c r="DE349" s="353">
        <f t="shared" si="305"/>
        <v>6.8997240110395586</v>
      </c>
      <c r="DF349" s="842">
        <v>8.02</v>
      </c>
      <c r="DG349" s="117">
        <v>14.3</v>
      </c>
      <c r="DH349" s="838">
        <f t="shared" si="314"/>
        <v>42.900000000000006</v>
      </c>
      <c r="DI349" s="338">
        <f t="shared" si="315"/>
        <v>9.4936708860759444E-2</v>
      </c>
      <c r="DJ349" s="1280">
        <f t="shared" si="310"/>
        <v>0.3529411764705882</v>
      </c>
      <c r="DK349" s="1342">
        <f t="shared" si="311"/>
        <v>8.0171726464274773</v>
      </c>
      <c r="DL349" s="1292">
        <f t="shared" si="321"/>
        <v>0.49919999999999998</v>
      </c>
      <c r="DM349" s="1355">
        <v>40</v>
      </c>
      <c r="DN349" s="1350">
        <f t="shared" si="326"/>
        <v>33.189328426862922</v>
      </c>
      <c r="DO349" s="117">
        <v>13.4</v>
      </c>
      <c r="DP349" s="1150">
        <f t="shared" si="295"/>
        <v>6.2937062937062957E-2</v>
      </c>
      <c r="DQ349" s="133"/>
      <c r="DR349" s="134"/>
      <c r="DS349" s="770"/>
      <c r="DT349" s="137">
        <v>4170</v>
      </c>
      <c r="DU349" s="343">
        <v>7.64</v>
      </c>
      <c r="DV349" s="123">
        <v>8.23</v>
      </c>
      <c r="DW349" s="127">
        <v>3500</v>
      </c>
      <c r="DX349" s="117">
        <v>13.4</v>
      </c>
      <c r="DY349" s="135">
        <v>30</v>
      </c>
      <c r="DZ349" s="671">
        <v>31</v>
      </c>
      <c r="EA349" s="632">
        <v>0.3</v>
      </c>
      <c r="EB349" s="665">
        <v>0.1</v>
      </c>
      <c r="EC349" s="1483"/>
      <c r="ED349" s="141">
        <v>6.6</v>
      </c>
      <c r="EE349" s="667">
        <v>10.1</v>
      </c>
      <c r="EF349" s="139">
        <v>0.1</v>
      </c>
      <c r="EG349" s="665">
        <v>0.01</v>
      </c>
      <c r="EH349" s="194">
        <v>4</v>
      </c>
      <c r="EI349" s="1118">
        <v>517</v>
      </c>
      <c r="EJ349" s="1118">
        <v>182</v>
      </c>
      <c r="EK349" s="142">
        <v>2</v>
      </c>
      <c r="EL349" s="353">
        <f t="shared" si="298"/>
        <v>9.4458229990800362</v>
      </c>
      <c r="EM349" s="354">
        <f t="shared" si="312"/>
        <v>0.59146341463414631</v>
      </c>
      <c r="EN349" s="354">
        <f t="shared" si="291"/>
        <v>0.74576271186440679</v>
      </c>
      <c r="EO349" s="355">
        <f t="shared" si="283"/>
        <v>0.9375</v>
      </c>
      <c r="EP349" s="339">
        <f t="shared" si="313"/>
        <v>0.6271186440677966</v>
      </c>
      <c r="EQ349" s="1289"/>
    </row>
    <row r="350" spans="1:147" s="221" customFormat="1" ht="15" customHeight="1" x14ac:dyDescent="0.15">
      <c r="A350" s="105">
        <v>44174</v>
      </c>
      <c r="B350" s="335">
        <f>企业!B657</f>
        <v>4234</v>
      </c>
      <c r="C350" s="868">
        <v>7.74</v>
      </c>
      <c r="D350" s="652">
        <v>133</v>
      </c>
      <c r="E350" s="353"/>
      <c r="F350" s="928"/>
      <c r="G350" s="653"/>
      <c r="H350" s="192"/>
      <c r="I350" s="111"/>
      <c r="J350" s="144"/>
      <c r="K350" s="625"/>
      <c r="L350" s="328"/>
      <c r="M350" s="831"/>
      <c r="N350" s="826"/>
      <c r="O350" s="191"/>
      <c r="P350" s="392"/>
      <c r="Q350" s="191"/>
      <c r="R350" s="683">
        <v>2.41</v>
      </c>
      <c r="S350" s="339">
        <f t="shared" si="292"/>
        <v>0.3707692307692308</v>
      </c>
      <c r="T350" s="335">
        <v>4234</v>
      </c>
      <c r="U350" s="111">
        <v>8.0299999999999994</v>
      </c>
      <c r="V350" s="112">
        <v>3180</v>
      </c>
      <c r="W350" s="115">
        <v>26.3</v>
      </c>
      <c r="X350" s="109">
        <v>103</v>
      </c>
      <c r="Y350" s="809">
        <v>4</v>
      </c>
      <c r="Z350" s="1238"/>
      <c r="AA350" s="116">
        <v>16.2</v>
      </c>
      <c r="AB350" s="117">
        <v>0.3</v>
      </c>
      <c r="AC350" s="109">
        <v>35</v>
      </c>
      <c r="AD350" s="118"/>
      <c r="AE350" s="191">
        <v>64</v>
      </c>
      <c r="AF350" s="801">
        <v>3.88</v>
      </c>
      <c r="AG350" s="344">
        <f t="shared" si="299"/>
        <v>0.59692307692307689</v>
      </c>
      <c r="AH350" s="344">
        <f t="shared" si="317"/>
        <v>0.28226666666666667</v>
      </c>
      <c r="AI350" s="741">
        <f t="shared" si="284"/>
        <v>5.8146933333333331E-2</v>
      </c>
      <c r="AJ350" s="1140"/>
      <c r="AK350" s="138"/>
      <c r="AL350" s="122"/>
      <c r="AM350" s="122"/>
      <c r="AN350" s="219"/>
      <c r="AO350" s="353">
        <f t="shared" si="328"/>
        <v>3.3802550779404816</v>
      </c>
      <c r="AP350" s="138">
        <v>8.17</v>
      </c>
      <c r="AQ350" s="121">
        <v>16.7</v>
      </c>
      <c r="AR350" s="353">
        <f t="shared" si="285"/>
        <v>0.88568729333963159</v>
      </c>
      <c r="AS350" s="776"/>
      <c r="AT350" s="353">
        <f t="shared" si="286"/>
        <v>1.7713745866792632</v>
      </c>
      <c r="AU350" s="117">
        <v>16.5</v>
      </c>
      <c r="AV350" s="111">
        <v>7.59</v>
      </c>
      <c r="AW350" s="118"/>
      <c r="AX350" s="118"/>
      <c r="AY350" s="340"/>
      <c r="AZ350" s="124">
        <v>0.15</v>
      </c>
      <c r="BA350" s="608"/>
      <c r="BB350" s="360">
        <f t="shared" si="287"/>
        <v>0.66426547000472369</v>
      </c>
      <c r="BC350" s="1516"/>
      <c r="BD350" s="1529">
        <v>1736.8</v>
      </c>
      <c r="BE350" s="1530">
        <f t="shared" si="281"/>
        <v>218.63826169107227</v>
      </c>
      <c r="BF350" s="1538">
        <f t="shared" si="322"/>
        <v>13.496188993276068</v>
      </c>
      <c r="BG350" s="1528"/>
      <c r="BH350" s="1168">
        <f t="shared" si="288"/>
        <v>1.1071091166745395</v>
      </c>
      <c r="BI350" s="353">
        <f t="shared" si="289"/>
        <v>0.74752007557864908</v>
      </c>
      <c r="BJ350" s="123">
        <v>7.71</v>
      </c>
      <c r="BK350" s="118">
        <v>3270</v>
      </c>
      <c r="BL350" s="117">
        <v>26.7</v>
      </c>
      <c r="BM350" s="348">
        <f t="shared" si="300"/>
        <v>80.099999999999994</v>
      </c>
      <c r="BN350" s="117">
        <v>6.6</v>
      </c>
      <c r="BO350" s="117"/>
      <c r="BP350" s="117"/>
      <c r="BQ350" s="1220"/>
      <c r="BR350" s="131"/>
      <c r="BS350" s="131"/>
      <c r="BT350" s="131">
        <v>8</v>
      </c>
      <c r="BU350" s="132"/>
      <c r="BV350" s="364">
        <f t="shared" si="318"/>
        <v>8.5562116202172884</v>
      </c>
      <c r="BW350" s="343">
        <f t="shared" si="290"/>
        <v>1.2038037927512629E-2</v>
      </c>
      <c r="BX350" s="340">
        <f t="shared" si="327"/>
        <v>1.2038037927512629E-2</v>
      </c>
      <c r="BY350" s="758">
        <f t="shared" si="316"/>
        <v>0.59259259259259256</v>
      </c>
      <c r="BZ350" s="1145">
        <f t="shared" si="307"/>
        <v>-1.5209125475285079E-2</v>
      </c>
      <c r="CA350" s="133">
        <v>5040</v>
      </c>
      <c r="CB350" s="191"/>
      <c r="CC350" s="193"/>
      <c r="CD350" s="353">
        <f t="shared" si="302"/>
        <v>0.62801133679735477</v>
      </c>
      <c r="CE350" s="108">
        <v>240</v>
      </c>
      <c r="CF350" s="364">
        <f t="shared" si="324"/>
        <v>56.683986773736422</v>
      </c>
      <c r="CG350" s="134">
        <v>1400</v>
      </c>
      <c r="CH350" s="346">
        <f t="shared" si="319"/>
        <v>33.065658951346244</v>
      </c>
      <c r="CI350" s="117">
        <v>3</v>
      </c>
      <c r="CJ350" s="348">
        <f t="shared" si="303"/>
        <v>0.70854983467170529</v>
      </c>
      <c r="CK350" s="123">
        <v>7.5</v>
      </c>
      <c r="CL350" s="117">
        <v>22.4</v>
      </c>
      <c r="CM350" s="109">
        <v>17</v>
      </c>
      <c r="CN350" s="109"/>
      <c r="CO350" s="109"/>
      <c r="CP350" s="131">
        <f t="shared" si="323"/>
        <v>399.51260000000002</v>
      </c>
      <c r="CQ350" s="1145">
        <f t="shared" si="301"/>
        <v>0.16104868913857684</v>
      </c>
      <c r="CR350" s="1372">
        <f t="shared" si="320"/>
        <v>4234</v>
      </c>
      <c r="CS350" s="353">
        <f t="shared" si="304"/>
        <v>4.7841284837033538</v>
      </c>
      <c r="CT350" s="135">
        <v>40</v>
      </c>
      <c r="CU350" s="1353">
        <v>150</v>
      </c>
      <c r="CV350" s="340">
        <f t="shared" si="296"/>
        <v>0.5</v>
      </c>
      <c r="CW350" s="135">
        <v>270</v>
      </c>
      <c r="CX350" s="348">
        <f t="shared" si="297"/>
        <v>6.75</v>
      </c>
      <c r="CY350" s="334">
        <f t="shared" si="325"/>
        <v>192.72555503070384</v>
      </c>
      <c r="CZ350" s="123">
        <v>7.63</v>
      </c>
      <c r="DA350" s="117">
        <v>18.2</v>
      </c>
      <c r="DB350" s="340">
        <f t="shared" si="308"/>
        <v>0.18749999999999997</v>
      </c>
      <c r="DC350" s="109"/>
      <c r="DD350" s="610">
        <f t="shared" si="309"/>
        <v>14.429885821406399</v>
      </c>
      <c r="DE350" s="353">
        <f t="shared" si="305"/>
        <v>7.0854983467170527</v>
      </c>
      <c r="DF350" s="842">
        <v>7.95</v>
      </c>
      <c r="DG350" s="117">
        <v>15.2</v>
      </c>
      <c r="DH350" s="838">
        <f t="shared" si="314"/>
        <v>45.599999999999994</v>
      </c>
      <c r="DI350" s="338">
        <f t="shared" si="315"/>
        <v>0.1648351648351648</v>
      </c>
      <c r="DJ350" s="1280">
        <f t="shared" si="310"/>
        <v>0.3214285714285714</v>
      </c>
      <c r="DK350" s="1342">
        <f t="shared" si="311"/>
        <v>8.9224793995696228</v>
      </c>
      <c r="DL350" s="1292">
        <f t="shared" si="321"/>
        <v>0.49919999999999998</v>
      </c>
      <c r="DM350" s="1355">
        <v>40</v>
      </c>
      <c r="DN350" s="1350">
        <f t="shared" si="326"/>
        <v>34.010392064241856</v>
      </c>
      <c r="DO350" s="117">
        <v>14.5</v>
      </c>
      <c r="DP350" s="1150">
        <f t="shared" si="295"/>
        <v>4.6052631578947324E-2</v>
      </c>
      <c r="DQ350" s="133"/>
      <c r="DR350" s="134"/>
      <c r="DS350" s="770"/>
      <c r="DT350" s="137">
        <v>4072</v>
      </c>
      <c r="DU350" s="343">
        <v>7.59</v>
      </c>
      <c r="DV350" s="123">
        <v>8.0299999999999994</v>
      </c>
      <c r="DW350" s="127">
        <v>3020</v>
      </c>
      <c r="DX350" s="117">
        <v>14.5</v>
      </c>
      <c r="DY350" s="135">
        <v>30.5</v>
      </c>
      <c r="DZ350" s="671">
        <v>28</v>
      </c>
      <c r="EA350" s="632">
        <v>0.1</v>
      </c>
      <c r="EB350" s="665">
        <v>0.2</v>
      </c>
      <c r="EC350" s="1483"/>
      <c r="ED350" s="141">
        <v>6.2</v>
      </c>
      <c r="EE350" s="667">
        <v>7.1</v>
      </c>
      <c r="EF350" s="139">
        <v>0.1</v>
      </c>
      <c r="EG350" s="665">
        <v>0.01</v>
      </c>
      <c r="EH350" s="194">
        <v>7</v>
      </c>
      <c r="EI350" s="1118"/>
      <c r="EJ350" s="1118"/>
      <c r="EK350" s="142">
        <v>2</v>
      </c>
      <c r="EL350" s="353">
        <f t="shared" si="298"/>
        <v>9.6995907416154932</v>
      </c>
      <c r="EM350" s="354">
        <f t="shared" si="312"/>
        <v>0.44866920152091261</v>
      </c>
      <c r="EN350" s="354">
        <f t="shared" si="291"/>
        <v>0.70388349514563109</v>
      </c>
      <c r="EO350" s="355">
        <f t="shared" si="283"/>
        <v>0.97499999999999998</v>
      </c>
      <c r="EP350" s="339">
        <f t="shared" si="313"/>
        <v>0.61728395061728392</v>
      </c>
      <c r="EQ350" s="1289"/>
    </row>
    <row r="351" spans="1:147" s="221" customFormat="1" ht="15" customHeight="1" x14ac:dyDescent="0.15">
      <c r="A351" s="105">
        <v>44175</v>
      </c>
      <c r="B351" s="335">
        <f>企业!B658</f>
        <v>5151</v>
      </c>
      <c r="C351" s="868">
        <v>7.62</v>
      </c>
      <c r="D351" s="652">
        <v>141</v>
      </c>
      <c r="E351" s="353">
        <v>5</v>
      </c>
      <c r="F351" s="928"/>
      <c r="G351" s="653"/>
      <c r="H351" s="192"/>
      <c r="I351" s="111"/>
      <c r="J351" s="144"/>
      <c r="K351" s="625"/>
      <c r="L351" s="328"/>
      <c r="M351" s="831"/>
      <c r="N351" s="826"/>
      <c r="O351" s="191"/>
      <c r="P351" s="392"/>
      <c r="Q351" s="191"/>
      <c r="R351" s="683">
        <v>2.42</v>
      </c>
      <c r="S351" s="339">
        <f t="shared" si="292"/>
        <v>0.37230769230769228</v>
      </c>
      <c r="T351" s="335">
        <v>5151</v>
      </c>
      <c r="U351" s="111">
        <v>7.98</v>
      </c>
      <c r="V351" s="112">
        <v>4560</v>
      </c>
      <c r="W351" s="115">
        <v>34.6</v>
      </c>
      <c r="X351" s="109">
        <v>129</v>
      </c>
      <c r="Y351" s="809">
        <v>6.2</v>
      </c>
      <c r="Z351" s="1238"/>
      <c r="AA351" s="116">
        <v>20.7</v>
      </c>
      <c r="AB351" s="117">
        <v>0.22</v>
      </c>
      <c r="AC351" s="109">
        <v>27</v>
      </c>
      <c r="AD351" s="118"/>
      <c r="AE351" s="191">
        <v>64</v>
      </c>
      <c r="AF351" s="801">
        <v>3.58</v>
      </c>
      <c r="AG351" s="344">
        <f t="shared" si="299"/>
        <v>0.55076923076923079</v>
      </c>
      <c r="AH351" s="344">
        <f t="shared" si="317"/>
        <v>0.34339999999999998</v>
      </c>
      <c r="AI351" s="741">
        <f t="shared" si="284"/>
        <v>8.8597200000000001E-2</v>
      </c>
      <c r="AJ351" s="1140"/>
      <c r="AK351" s="138"/>
      <c r="AL351" s="122"/>
      <c r="AM351" s="122"/>
      <c r="AN351" s="219"/>
      <c r="AO351" s="353">
        <f t="shared" si="328"/>
        <v>2.778489613667249</v>
      </c>
      <c r="AP351" s="138">
        <v>8.01</v>
      </c>
      <c r="AQ351" s="121">
        <v>17.399999999999999</v>
      </c>
      <c r="AR351" s="353">
        <f t="shared" si="285"/>
        <v>0.72801397786837507</v>
      </c>
      <c r="AS351" s="776"/>
      <c r="AT351" s="353">
        <f t="shared" si="286"/>
        <v>1.4560279557367501</v>
      </c>
      <c r="AU351" s="117">
        <v>16.5</v>
      </c>
      <c r="AV351" s="111">
        <v>7.81</v>
      </c>
      <c r="AW351" s="118"/>
      <c r="AX351" s="118"/>
      <c r="AY351" s="340"/>
      <c r="AZ351" s="124">
        <v>0.16</v>
      </c>
      <c r="BA351" s="608"/>
      <c r="BB351" s="360">
        <f t="shared" si="287"/>
        <v>0.54601048340128133</v>
      </c>
      <c r="BC351" s="1516"/>
      <c r="BD351" s="1529">
        <v>1763.2</v>
      </c>
      <c r="BE351" s="1530">
        <f t="shared" ref="BE351:BE414" si="329">1000*BD351*1.066/2/T351+1000*BC351*1.5/T351</f>
        <v>182.44721413317805</v>
      </c>
      <c r="BF351" s="1538">
        <f t="shared" si="322"/>
        <v>8.8138750788974907</v>
      </c>
      <c r="BG351" s="1528"/>
      <c r="BH351" s="1168">
        <f t="shared" si="288"/>
        <v>0.91001747233546881</v>
      </c>
      <c r="BI351" s="353">
        <f t="shared" si="289"/>
        <v>0.61444379732090859</v>
      </c>
      <c r="BJ351" s="123">
        <v>7.7</v>
      </c>
      <c r="BK351" s="118">
        <v>3890</v>
      </c>
      <c r="BL351" s="117">
        <v>26.4</v>
      </c>
      <c r="BM351" s="348">
        <f t="shared" si="300"/>
        <v>79.199999999999989</v>
      </c>
      <c r="BN351" s="117">
        <v>6.5</v>
      </c>
      <c r="BO351" s="117"/>
      <c r="BP351" s="117"/>
      <c r="BQ351" s="1220"/>
      <c r="BR351" s="131"/>
      <c r="BS351" s="131"/>
      <c r="BT351" s="131">
        <v>8</v>
      </c>
      <c r="BU351" s="132"/>
      <c r="BV351" s="364">
        <f t="shared" si="318"/>
        <v>7.0330033003300327</v>
      </c>
      <c r="BW351" s="343">
        <f t="shared" si="290"/>
        <v>1.8342092914124825E-2</v>
      </c>
      <c r="BX351" s="340">
        <f t="shared" si="327"/>
        <v>1.8342092914124825E-2</v>
      </c>
      <c r="BY351" s="758">
        <f t="shared" si="316"/>
        <v>0.68599033816425115</v>
      </c>
      <c r="BZ351" s="1145">
        <f t="shared" si="307"/>
        <v>0.23699421965317924</v>
      </c>
      <c r="CA351" s="133">
        <v>5040</v>
      </c>
      <c r="CB351" s="191"/>
      <c r="CC351" s="193"/>
      <c r="CD351" s="353">
        <f t="shared" si="302"/>
        <v>0.51621044457386911</v>
      </c>
      <c r="CE351" s="108">
        <v>240</v>
      </c>
      <c r="CF351" s="364">
        <f t="shared" si="324"/>
        <v>46.592894583576005</v>
      </c>
      <c r="CG351" s="134">
        <v>1400</v>
      </c>
      <c r="CH351" s="346">
        <f t="shared" si="319"/>
        <v>27.179188507086003</v>
      </c>
      <c r="CI351" s="117">
        <v>3</v>
      </c>
      <c r="CJ351" s="348">
        <f t="shared" si="303"/>
        <v>0.58241118229470001</v>
      </c>
      <c r="CK351" s="123">
        <v>7.79</v>
      </c>
      <c r="CL351" s="117">
        <v>21.7</v>
      </c>
      <c r="CM351" s="109">
        <v>17</v>
      </c>
      <c r="CN351" s="109"/>
      <c r="CO351" s="109"/>
      <c r="CP351" s="131">
        <f t="shared" si="323"/>
        <v>409.27009999999996</v>
      </c>
      <c r="CQ351" s="1145">
        <f t="shared" si="301"/>
        <v>0.17803030303030298</v>
      </c>
      <c r="CR351" s="1372">
        <f t="shared" si="320"/>
        <v>5151</v>
      </c>
      <c r="CS351" s="353">
        <f t="shared" si="304"/>
        <v>3.9324403028538146</v>
      </c>
      <c r="CT351" s="135">
        <v>40</v>
      </c>
      <c r="CU351" s="1353">
        <v>153.36000000000001</v>
      </c>
      <c r="CV351" s="340">
        <f t="shared" si="296"/>
        <v>0.5</v>
      </c>
      <c r="CW351" s="135">
        <v>270</v>
      </c>
      <c r="CX351" s="348">
        <f t="shared" si="297"/>
        <v>6.75</v>
      </c>
      <c r="CY351" s="334">
        <f t="shared" si="325"/>
        <v>157.78963308095516</v>
      </c>
      <c r="CZ351" s="123">
        <v>7.92</v>
      </c>
      <c r="DA351" s="117">
        <v>16.3</v>
      </c>
      <c r="DB351" s="340">
        <f t="shared" si="308"/>
        <v>0.24884792626728106</v>
      </c>
      <c r="DC351" s="757"/>
      <c r="DD351" s="610">
        <f t="shared" si="309"/>
        <v>9.1887743466663867</v>
      </c>
      <c r="DE351" s="353">
        <f t="shared" si="305"/>
        <v>5.8241118229470006</v>
      </c>
      <c r="DF351" s="842">
        <v>8.18</v>
      </c>
      <c r="DG351" s="117">
        <v>15</v>
      </c>
      <c r="DH351" s="838">
        <f t="shared" si="314"/>
        <v>45</v>
      </c>
      <c r="DI351" s="338">
        <f t="shared" si="315"/>
        <v>7.975460122699396E-2</v>
      </c>
      <c r="DJ351" s="1280">
        <f t="shared" si="310"/>
        <v>0.30875576036866359</v>
      </c>
      <c r="DK351" s="1342">
        <f t="shared" si="311"/>
        <v>7.8502305015400582</v>
      </c>
      <c r="DL351" s="1292">
        <f t="shared" si="321"/>
        <v>0.49919999999999998</v>
      </c>
      <c r="DM351" s="1355">
        <v>40</v>
      </c>
      <c r="DN351" s="1350">
        <f t="shared" si="326"/>
        <v>28.581945253348866</v>
      </c>
      <c r="DO351" s="117">
        <v>14.3</v>
      </c>
      <c r="DP351" s="1150">
        <f t="shared" si="295"/>
        <v>4.666666666666662E-2</v>
      </c>
      <c r="DQ351" s="133"/>
      <c r="DR351" s="134"/>
      <c r="DS351" s="770"/>
      <c r="DT351" s="137">
        <v>4655</v>
      </c>
      <c r="DU351" s="343">
        <v>7.6</v>
      </c>
      <c r="DV351" s="123">
        <v>8.58</v>
      </c>
      <c r="DW351" s="127">
        <v>3530</v>
      </c>
      <c r="DX351" s="117">
        <v>14.3</v>
      </c>
      <c r="DY351" s="135">
        <v>33.799999999999997</v>
      </c>
      <c r="DZ351" s="671">
        <v>29</v>
      </c>
      <c r="EA351" s="632">
        <v>0.2</v>
      </c>
      <c r="EB351" s="665">
        <v>0.3</v>
      </c>
      <c r="EC351" s="1483"/>
      <c r="ED351" s="141">
        <v>5.9</v>
      </c>
      <c r="EE351" s="667">
        <v>7</v>
      </c>
      <c r="EF351" s="139">
        <v>0.11</v>
      </c>
      <c r="EG351" s="665">
        <v>0.01</v>
      </c>
      <c r="EH351" s="194">
        <v>5</v>
      </c>
      <c r="EI351" s="1118"/>
      <c r="EJ351" s="1118"/>
      <c r="EK351" s="142">
        <v>2</v>
      </c>
      <c r="EL351" s="353">
        <f t="shared" si="298"/>
        <v>7.9765367501456028</v>
      </c>
      <c r="EM351" s="354">
        <f t="shared" si="312"/>
        <v>0.58670520231213874</v>
      </c>
      <c r="EN351" s="354">
        <f t="shared" si="291"/>
        <v>0.73798449612403105</v>
      </c>
      <c r="EO351" s="355">
        <f t="shared" si="283"/>
        <v>0.967741935483871</v>
      </c>
      <c r="EP351" s="339">
        <f t="shared" si="313"/>
        <v>0.71497584541062797</v>
      </c>
      <c r="EQ351" s="1289"/>
    </row>
    <row r="352" spans="1:147" s="221" customFormat="1" ht="15" customHeight="1" x14ac:dyDescent="0.15">
      <c r="A352" s="105">
        <v>44176</v>
      </c>
      <c r="B352" s="335">
        <f>企业!B659</f>
        <v>4931</v>
      </c>
      <c r="C352" s="868">
        <v>7.44</v>
      </c>
      <c r="D352" s="652">
        <v>126</v>
      </c>
      <c r="E352" s="353">
        <v>6</v>
      </c>
      <c r="F352" s="928"/>
      <c r="G352" s="653"/>
      <c r="H352" s="192"/>
      <c r="I352" s="111"/>
      <c r="J352" s="144"/>
      <c r="K352" s="625"/>
      <c r="L352" s="328"/>
      <c r="M352" s="831"/>
      <c r="N352" s="826"/>
      <c r="O352" s="191"/>
      <c r="P352" s="392"/>
      <c r="Q352" s="191"/>
      <c r="R352" s="683">
        <v>2.44</v>
      </c>
      <c r="S352" s="339">
        <f t="shared" si="292"/>
        <v>0.37538461538461537</v>
      </c>
      <c r="T352" s="335">
        <v>4931</v>
      </c>
      <c r="U352" s="111">
        <v>7.72</v>
      </c>
      <c r="V352" s="112">
        <v>4810</v>
      </c>
      <c r="W352" s="115">
        <v>38.299999999999997</v>
      </c>
      <c r="X352" s="109">
        <v>143</v>
      </c>
      <c r="Y352" s="809">
        <v>7.5</v>
      </c>
      <c r="Z352" s="1238"/>
      <c r="AA352" s="116">
        <v>18.3</v>
      </c>
      <c r="AB352" s="117">
        <v>0.24</v>
      </c>
      <c r="AC352" s="109">
        <v>22</v>
      </c>
      <c r="AD352" s="118"/>
      <c r="AE352" s="191">
        <v>64</v>
      </c>
      <c r="AF352" s="801">
        <v>4.3899999999999997</v>
      </c>
      <c r="AG352" s="344">
        <f t="shared" si="299"/>
        <v>0.67538461538461536</v>
      </c>
      <c r="AH352" s="344">
        <f t="shared" si="317"/>
        <v>0.32873333333333332</v>
      </c>
      <c r="AI352" s="741">
        <f t="shared" si="284"/>
        <v>9.4017733333333339E-2</v>
      </c>
      <c r="AJ352" s="1140"/>
      <c r="AK352" s="138"/>
      <c r="AL352" s="122"/>
      <c r="AM352" s="122"/>
      <c r="AN352" s="219"/>
      <c r="AO352" s="353">
        <f t="shared" si="328"/>
        <v>2.9024538633137293</v>
      </c>
      <c r="AP352" s="138">
        <v>8.09</v>
      </c>
      <c r="AQ352" s="121">
        <v>16.3</v>
      </c>
      <c r="AR352" s="353">
        <f t="shared" si="285"/>
        <v>0.76049482863516527</v>
      </c>
      <c r="AS352" s="776"/>
      <c r="AT352" s="353">
        <f t="shared" si="286"/>
        <v>1.5209896572703305</v>
      </c>
      <c r="AU352" s="117">
        <v>16.399999999999999</v>
      </c>
      <c r="AV352" s="111">
        <v>7.86</v>
      </c>
      <c r="AW352" s="118"/>
      <c r="AX352" s="118"/>
      <c r="AY352" s="340"/>
      <c r="AZ352" s="124">
        <v>0.16</v>
      </c>
      <c r="BA352" s="608"/>
      <c r="BB352" s="360">
        <f t="shared" si="287"/>
        <v>0.57037112147637392</v>
      </c>
      <c r="BC352" s="1516"/>
      <c r="BD352" s="1529">
        <v>1736.4</v>
      </c>
      <c r="BE352" s="1530">
        <f t="shared" si="329"/>
        <v>187.69036706550398</v>
      </c>
      <c r="BF352" s="1538">
        <f t="shared" si="322"/>
        <v>10.256304211229725</v>
      </c>
      <c r="BG352" s="1528"/>
      <c r="BH352" s="1168">
        <f t="shared" si="288"/>
        <v>0.95061853579395661</v>
      </c>
      <c r="BI352" s="353">
        <f t="shared" si="289"/>
        <v>0.64185763536807949</v>
      </c>
      <c r="BJ352" s="123">
        <v>7.96</v>
      </c>
      <c r="BK352" s="118">
        <v>3980</v>
      </c>
      <c r="BL352" s="117">
        <v>27</v>
      </c>
      <c r="BM352" s="348">
        <f t="shared" si="300"/>
        <v>81</v>
      </c>
      <c r="BN352" s="117">
        <v>6.9</v>
      </c>
      <c r="BO352" s="117">
        <v>0.3</v>
      </c>
      <c r="BP352" s="117"/>
      <c r="BQ352" s="1220">
        <v>0.2</v>
      </c>
      <c r="BR352" s="131"/>
      <c r="BS352" s="131"/>
      <c r="BT352" s="131">
        <v>10</v>
      </c>
      <c r="BU352" s="132">
        <v>16</v>
      </c>
      <c r="BV352" s="364">
        <f t="shared" si="318"/>
        <v>7.3467856418576352</v>
      </c>
      <c r="BW352" s="343">
        <f t="shared" si="290"/>
        <v>1.9464294586910316E-2</v>
      </c>
      <c r="BX352" s="340">
        <f t="shared" si="327"/>
        <v>1.9464294586910316E-2</v>
      </c>
      <c r="BY352" s="758">
        <f t="shared" si="316"/>
        <v>0.62295081967213117</v>
      </c>
      <c r="BZ352" s="1145">
        <f t="shared" si="307"/>
        <v>0.29503916449086154</v>
      </c>
      <c r="CA352" s="133">
        <v>5040</v>
      </c>
      <c r="CB352" s="191"/>
      <c r="CC352" s="193"/>
      <c r="CD352" s="353">
        <f t="shared" si="302"/>
        <v>0.5392415331575745</v>
      </c>
      <c r="CE352" s="108">
        <v>240</v>
      </c>
      <c r="CF352" s="364">
        <f t="shared" si="324"/>
        <v>48.671669032650577</v>
      </c>
      <c r="CG352" s="134">
        <v>1400</v>
      </c>
      <c r="CH352" s="346">
        <f t="shared" si="319"/>
        <v>28.391806935712836</v>
      </c>
      <c r="CI352" s="117">
        <v>3</v>
      </c>
      <c r="CJ352" s="348">
        <f t="shared" si="303"/>
        <v>0.60839586290813219</v>
      </c>
      <c r="CK352" s="123">
        <v>7.62</v>
      </c>
      <c r="CL352" s="117">
        <v>22.2</v>
      </c>
      <c r="CM352" s="109">
        <v>13</v>
      </c>
      <c r="CN352" s="109">
        <v>3.3</v>
      </c>
      <c r="CO352" s="109">
        <v>16</v>
      </c>
      <c r="CP352" s="131">
        <f t="shared" si="323"/>
        <v>439.21339999999998</v>
      </c>
      <c r="CQ352" s="1145">
        <f t="shared" si="301"/>
        <v>0.17777777777777781</v>
      </c>
      <c r="CR352" s="1372">
        <f t="shared" si="320"/>
        <v>4931</v>
      </c>
      <c r="CS352" s="353">
        <f t="shared" si="304"/>
        <v>4.1078888663557089</v>
      </c>
      <c r="CT352" s="135">
        <v>40</v>
      </c>
      <c r="CU352" s="1353">
        <v>151</v>
      </c>
      <c r="CV352" s="340">
        <f t="shared" si="296"/>
        <v>0.5</v>
      </c>
      <c r="CW352" s="135">
        <v>270</v>
      </c>
      <c r="CX352" s="348">
        <f t="shared" si="297"/>
        <v>6.75</v>
      </c>
      <c r="CY352" s="334">
        <f t="shared" si="325"/>
        <v>165.28898803488136</v>
      </c>
      <c r="CZ352" s="123">
        <v>7.84</v>
      </c>
      <c r="DA352" s="117">
        <v>18.100000000000001</v>
      </c>
      <c r="DB352" s="340">
        <f t="shared" si="308"/>
        <v>0.1846846846846846</v>
      </c>
      <c r="DC352" s="109">
        <v>2</v>
      </c>
      <c r="DD352" s="610">
        <f t="shared" si="309"/>
        <v>12.677480291063157</v>
      </c>
      <c r="DE352" s="353">
        <f t="shared" si="305"/>
        <v>6.0839586290813221</v>
      </c>
      <c r="DF352" s="842">
        <v>8.0299999999999994</v>
      </c>
      <c r="DG352" s="117">
        <v>15.4</v>
      </c>
      <c r="DH352" s="838">
        <f t="shared" si="314"/>
        <v>46.2</v>
      </c>
      <c r="DI352" s="338">
        <f t="shared" si="315"/>
        <v>0.14917127071823211</v>
      </c>
      <c r="DJ352" s="1280">
        <f t="shared" si="310"/>
        <v>0.30630630630630629</v>
      </c>
      <c r="DK352" s="1342">
        <f t="shared" si="311"/>
        <v>8.102401374258891</v>
      </c>
      <c r="DL352" s="1292">
        <f t="shared" si="321"/>
        <v>0.49919999999999998</v>
      </c>
      <c r="DM352" s="1355">
        <v>40</v>
      </c>
      <c r="DN352" s="1350">
        <f t="shared" si="326"/>
        <v>29.397688095720948</v>
      </c>
      <c r="DO352" s="117">
        <v>14.5</v>
      </c>
      <c r="DP352" s="1150">
        <f t="shared" si="295"/>
        <v>5.8441558441558461E-2</v>
      </c>
      <c r="DQ352" s="133"/>
      <c r="DR352" s="134"/>
      <c r="DS352" s="770"/>
      <c r="DT352" s="137">
        <v>4866</v>
      </c>
      <c r="DU352" s="343">
        <v>7.61</v>
      </c>
      <c r="DV352" s="123">
        <v>8.14</v>
      </c>
      <c r="DW352" s="127">
        <v>3710</v>
      </c>
      <c r="DX352" s="117">
        <v>14.5</v>
      </c>
      <c r="DY352" s="135">
        <v>32.799999999999997</v>
      </c>
      <c r="DZ352" s="671">
        <v>34</v>
      </c>
      <c r="EA352" s="632">
        <v>0.1</v>
      </c>
      <c r="EB352" s="665">
        <v>0.3</v>
      </c>
      <c r="EC352" s="1483"/>
      <c r="ED352" s="141">
        <v>5.9</v>
      </c>
      <c r="EE352" s="667">
        <v>6.6</v>
      </c>
      <c r="EF352" s="139">
        <v>0.1</v>
      </c>
      <c r="EG352" s="665">
        <v>0.01</v>
      </c>
      <c r="EH352" s="194">
        <v>8</v>
      </c>
      <c r="EI352" s="1118"/>
      <c r="EJ352" s="1118"/>
      <c r="EK352" s="142">
        <v>2</v>
      </c>
      <c r="EL352" s="353">
        <f t="shared" si="298"/>
        <v>8.3314874873250861</v>
      </c>
      <c r="EM352" s="354">
        <f t="shared" si="312"/>
        <v>0.62140992167101827</v>
      </c>
      <c r="EN352" s="354">
        <f t="shared" si="291"/>
        <v>0.77062937062937065</v>
      </c>
      <c r="EO352" s="355">
        <f t="shared" si="283"/>
        <v>0.98666666666666669</v>
      </c>
      <c r="EP352" s="339">
        <f t="shared" si="313"/>
        <v>0.67759562841530052</v>
      </c>
      <c r="EQ352" s="1289"/>
    </row>
    <row r="353" spans="1:147" s="221" customFormat="1" ht="15" customHeight="1" x14ac:dyDescent="0.15">
      <c r="A353" s="105">
        <v>44177</v>
      </c>
      <c r="B353" s="335">
        <f>企业!B660</f>
        <v>5080</v>
      </c>
      <c r="C353" s="868">
        <v>7.6</v>
      </c>
      <c r="D353" s="652">
        <v>141</v>
      </c>
      <c r="E353" s="353">
        <v>5.9</v>
      </c>
      <c r="F353" s="928"/>
      <c r="G353" s="653"/>
      <c r="H353" s="192"/>
      <c r="I353" s="111"/>
      <c r="J353" s="144"/>
      <c r="K353" s="625"/>
      <c r="L353" s="328"/>
      <c r="M353" s="831"/>
      <c r="N353" s="826"/>
      <c r="O353" s="191"/>
      <c r="P353" s="392"/>
      <c r="Q353" s="191"/>
      <c r="R353" s="683">
        <v>2.4300000000000002</v>
      </c>
      <c r="S353" s="339">
        <f t="shared" si="292"/>
        <v>0.37384615384615388</v>
      </c>
      <c r="T353" s="335">
        <v>5080</v>
      </c>
      <c r="U353" s="111">
        <v>7.78</v>
      </c>
      <c r="V353" s="112">
        <v>3930</v>
      </c>
      <c r="W353" s="115">
        <v>40.200000000000003</v>
      </c>
      <c r="X353" s="109">
        <v>159</v>
      </c>
      <c r="Y353" s="809">
        <v>7.7</v>
      </c>
      <c r="Z353" s="1238"/>
      <c r="AA353" s="116">
        <v>19</v>
      </c>
      <c r="AB353" s="117">
        <v>0.4</v>
      </c>
      <c r="AC353" s="109">
        <v>35</v>
      </c>
      <c r="AD353" s="118"/>
      <c r="AE353" s="191">
        <v>64</v>
      </c>
      <c r="AF353" s="801">
        <v>3.79</v>
      </c>
      <c r="AG353" s="344">
        <f t="shared" si="299"/>
        <v>0.58307692307692305</v>
      </c>
      <c r="AH353" s="344">
        <f t="shared" si="317"/>
        <v>0.33866666666666667</v>
      </c>
      <c r="AI353" s="741">
        <f t="shared" si="284"/>
        <v>0.107696</v>
      </c>
      <c r="AJ353" s="1140"/>
      <c r="AK353" s="138"/>
      <c r="AL353" s="122"/>
      <c r="AM353" s="122"/>
      <c r="AN353" s="219"/>
      <c r="AO353" s="353">
        <f t="shared" si="328"/>
        <v>2.8173228346456693</v>
      </c>
      <c r="AP353" s="138">
        <v>7.78</v>
      </c>
      <c r="AQ353" s="121">
        <v>17.600000000000001</v>
      </c>
      <c r="AR353" s="353">
        <f t="shared" si="285"/>
        <v>0.73818897637795278</v>
      </c>
      <c r="AS353" s="776"/>
      <c r="AT353" s="353">
        <f t="shared" si="286"/>
        <v>1.4763779527559056</v>
      </c>
      <c r="AU353" s="117">
        <v>16.8</v>
      </c>
      <c r="AV353" s="111">
        <v>7.59</v>
      </c>
      <c r="AW353" s="118"/>
      <c r="AX353" s="118"/>
      <c r="AY353" s="340"/>
      <c r="AZ353" s="124">
        <v>0.16</v>
      </c>
      <c r="BA353" s="608"/>
      <c r="BB353" s="360">
        <f t="shared" si="287"/>
        <v>0.55364173228346458</v>
      </c>
      <c r="BC353" s="1516"/>
      <c r="BD353" s="1529">
        <v>2003.6</v>
      </c>
      <c r="BE353" s="1530">
        <f t="shared" si="329"/>
        <v>210.22023622047246</v>
      </c>
      <c r="BF353" s="1538">
        <f t="shared" si="322"/>
        <v>11.064222958972234</v>
      </c>
      <c r="BG353" s="1528"/>
      <c r="BH353" s="1168">
        <f t="shared" si="288"/>
        <v>0.92273622047244097</v>
      </c>
      <c r="BI353" s="353">
        <f t="shared" si="289"/>
        <v>0.62303149606299213</v>
      </c>
      <c r="BJ353" s="123">
        <v>7.65</v>
      </c>
      <c r="BK353" s="118">
        <v>3430</v>
      </c>
      <c r="BL353" s="117">
        <v>26.9</v>
      </c>
      <c r="BM353" s="348">
        <f t="shared" si="300"/>
        <v>80.699999999999989</v>
      </c>
      <c r="BN353" s="117">
        <v>7.2</v>
      </c>
      <c r="BO353" s="117"/>
      <c r="BP353" s="117"/>
      <c r="BQ353" s="1220"/>
      <c r="BR353" s="131"/>
      <c r="BS353" s="131"/>
      <c r="BT353" s="131">
        <v>7</v>
      </c>
      <c r="BU353" s="132"/>
      <c r="BV353" s="364">
        <f t="shared" si="318"/>
        <v>7.1312992125984263</v>
      </c>
      <c r="BW353" s="343">
        <f t="shared" si="290"/>
        <v>2.2296077511248513E-2</v>
      </c>
      <c r="BX353" s="340">
        <f t="shared" si="327"/>
        <v>2.2296077511248513E-2</v>
      </c>
      <c r="BY353" s="758">
        <f t="shared" si="316"/>
        <v>0.6210526315789473</v>
      </c>
      <c r="BZ353" s="1145">
        <f t="shared" si="307"/>
        <v>0.33084577114427871</v>
      </c>
      <c r="CA353" s="133">
        <v>5040</v>
      </c>
      <c r="CB353" s="191"/>
      <c r="CC353" s="193"/>
      <c r="CD353" s="353">
        <f t="shared" si="302"/>
        <v>0.52342519685039368</v>
      </c>
      <c r="CE353" s="108">
        <v>240</v>
      </c>
      <c r="CF353" s="364">
        <f t="shared" si="324"/>
        <v>47.244094488188978</v>
      </c>
      <c r="CG353" s="134">
        <v>1400</v>
      </c>
      <c r="CH353" s="346">
        <f t="shared" si="319"/>
        <v>27.559055118110237</v>
      </c>
      <c r="CI353" s="117">
        <v>3</v>
      </c>
      <c r="CJ353" s="348">
        <f t="shared" si="303"/>
        <v>0.59055118110236215</v>
      </c>
      <c r="CK353" s="123">
        <v>7.49</v>
      </c>
      <c r="CL353" s="117">
        <v>22.4</v>
      </c>
      <c r="CM353" s="109">
        <v>16</v>
      </c>
      <c r="CN353" s="109"/>
      <c r="CO353" s="109"/>
      <c r="CP353" s="131">
        <f t="shared" si="323"/>
        <v>405.86</v>
      </c>
      <c r="CQ353" s="1145">
        <f t="shared" si="301"/>
        <v>0.16728624535315983</v>
      </c>
      <c r="CR353" s="1372">
        <f t="shared" si="320"/>
        <v>5080</v>
      </c>
      <c r="CS353" s="353">
        <f t="shared" si="304"/>
        <v>3.9874015748031497</v>
      </c>
      <c r="CT353" s="135">
        <v>40</v>
      </c>
      <c r="CU353" s="1353">
        <v>153.41</v>
      </c>
      <c r="CV353" s="340">
        <f t="shared" si="296"/>
        <v>0.5</v>
      </c>
      <c r="CW353" s="135">
        <v>270</v>
      </c>
      <c r="CX353" s="348">
        <f t="shared" si="297"/>
        <v>6.75</v>
      </c>
      <c r="CY353" s="334">
        <f t="shared" si="325"/>
        <v>159.98551181102363</v>
      </c>
      <c r="CZ353" s="123">
        <v>7.72</v>
      </c>
      <c r="DA353" s="117">
        <v>16.399999999999999</v>
      </c>
      <c r="DB353" s="340">
        <f t="shared" si="308"/>
        <v>0.26785714285714285</v>
      </c>
      <c r="DC353" s="109"/>
      <c r="DD353" s="610">
        <f t="shared" si="309"/>
        <v>8.3849848957559541</v>
      </c>
      <c r="DE353" s="353">
        <f t="shared" si="305"/>
        <v>5.9055118110236222</v>
      </c>
      <c r="DF353" s="842">
        <v>7.94</v>
      </c>
      <c r="DG353" s="117">
        <v>16.100000000000001</v>
      </c>
      <c r="DH353" s="838">
        <f t="shared" si="314"/>
        <v>48.300000000000004</v>
      </c>
      <c r="DI353" s="338">
        <f t="shared" si="315"/>
        <v>1.8292682926829062E-2</v>
      </c>
      <c r="DJ353" s="1280">
        <f t="shared" si="310"/>
        <v>0.28124999999999989</v>
      </c>
      <c r="DK353" s="1342">
        <f t="shared" si="311"/>
        <v>8.4648418947631594</v>
      </c>
      <c r="DL353" s="1292">
        <f t="shared" si="321"/>
        <v>0.49919999999999998</v>
      </c>
      <c r="DM353" s="1355">
        <v>40</v>
      </c>
      <c r="DN353" s="1350">
        <f t="shared" si="326"/>
        <v>28.990866141732283</v>
      </c>
      <c r="DO353" s="117">
        <v>14.8</v>
      </c>
      <c r="DP353" s="1150">
        <f t="shared" si="295"/>
        <v>8.0745341614906874E-2</v>
      </c>
      <c r="DQ353" s="133"/>
      <c r="DR353" s="134"/>
      <c r="DS353" s="770"/>
      <c r="DT353" s="137">
        <v>4630</v>
      </c>
      <c r="DU353" s="343">
        <v>7.59</v>
      </c>
      <c r="DV353" s="123">
        <v>7.99</v>
      </c>
      <c r="DW353" s="127">
        <v>3220</v>
      </c>
      <c r="DX353" s="117">
        <v>14.8</v>
      </c>
      <c r="DY353" s="135">
        <v>32.9</v>
      </c>
      <c r="DZ353" s="671">
        <v>32</v>
      </c>
      <c r="EA353" s="632">
        <v>0.2</v>
      </c>
      <c r="EB353" s="665">
        <v>0.3</v>
      </c>
      <c r="EC353" s="1483"/>
      <c r="ED353" s="141">
        <v>6.3</v>
      </c>
      <c r="EE353" s="667">
        <v>6.8</v>
      </c>
      <c r="EF353" s="139">
        <v>0.11</v>
      </c>
      <c r="EG353" s="665">
        <v>0.01</v>
      </c>
      <c r="EH353" s="194">
        <v>9</v>
      </c>
      <c r="EI353" s="1118"/>
      <c r="EJ353" s="1118"/>
      <c r="EK353" s="142">
        <v>2</v>
      </c>
      <c r="EL353" s="353">
        <f t="shared" si="298"/>
        <v>8.087729133858268</v>
      </c>
      <c r="EM353" s="354">
        <f t="shared" si="312"/>
        <v>0.63184079601990051</v>
      </c>
      <c r="EN353" s="354">
        <f t="shared" si="291"/>
        <v>0.79308176100628935</v>
      </c>
      <c r="EO353" s="355">
        <f t="shared" si="283"/>
        <v>0.97402597402597402</v>
      </c>
      <c r="EP353" s="339">
        <f t="shared" si="313"/>
        <v>0.66842105263157903</v>
      </c>
      <c r="EQ353" s="1289"/>
    </row>
    <row r="354" spans="1:147" s="229" customFormat="1" ht="15" customHeight="1" x14ac:dyDescent="0.15">
      <c r="A354" s="146">
        <v>44178</v>
      </c>
      <c r="B354" s="147">
        <f>企业!B661</f>
        <v>5002</v>
      </c>
      <c r="C354" s="869">
        <v>7.69</v>
      </c>
      <c r="D354" s="149">
        <v>156</v>
      </c>
      <c r="E354" s="150">
        <v>5.7</v>
      </c>
      <c r="F354" s="929"/>
      <c r="G354" s="651"/>
      <c r="H354" s="222"/>
      <c r="I354" s="153"/>
      <c r="J354" s="154"/>
      <c r="K354" s="626"/>
      <c r="L354" s="223"/>
      <c r="M354" s="832"/>
      <c r="N354" s="827"/>
      <c r="O354" s="224"/>
      <c r="P354" s="393"/>
      <c r="Q354" s="224"/>
      <c r="R354" s="684">
        <v>2.4300000000000002</v>
      </c>
      <c r="S354" s="169">
        <f t="shared" si="292"/>
        <v>0.37384615384615388</v>
      </c>
      <c r="T354" s="147">
        <v>5002</v>
      </c>
      <c r="U354" s="153">
        <v>8.06</v>
      </c>
      <c r="V354" s="158">
        <v>4450</v>
      </c>
      <c r="W354" s="159">
        <v>39.799999999999997</v>
      </c>
      <c r="X354" s="151">
        <v>162</v>
      </c>
      <c r="Y354" s="811">
        <v>6.9</v>
      </c>
      <c r="Z354" s="1239"/>
      <c r="AA354" s="160">
        <v>20.8</v>
      </c>
      <c r="AB354" s="161">
        <v>0.36</v>
      </c>
      <c r="AC354" s="151">
        <v>26</v>
      </c>
      <c r="AD354" s="162"/>
      <c r="AE354" s="224">
        <v>64</v>
      </c>
      <c r="AF354" s="802">
        <v>3.83</v>
      </c>
      <c r="AG354" s="327">
        <f t="shared" si="299"/>
        <v>0.58923076923076922</v>
      </c>
      <c r="AH354" s="327">
        <f t="shared" si="317"/>
        <v>0.33346666666666669</v>
      </c>
      <c r="AI354" s="660">
        <f t="shared" si="284"/>
        <v>0.10804319999999999</v>
      </c>
      <c r="AJ354" s="1141"/>
      <c r="AK354" s="148"/>
      <c r="AL354" s="167"/>
      <c r="AM354" s="167"/>
      <c r="AN354" s="225"/>
      <c r="AO354" s="150">
        <f t="shared" si="328"/>
        <v>2.8612554978008795</v>
      </c>
      <c r="AP354" s="148">
        <v>7.93</v>
      </c>
      <c r="AQ354" s="166">
        <v>15</v>
      </c>
      <c r="AR354" s="150">
        <f t="shared" si="285"/>
        <v>0.74970011995201924</v>
      </c>
      <c r="AS354" s="778"/>
      <c r="AT354" s="150">
        <f t="shared" si="286"/>
        <v>1.4994002399040385</v>
      </c>
      <c r="AU354" s="161">
        <v>17.3</v>
      </c>
      <c r="AV354" s="153">
        <v>7.52</v>
      </c>
      <c r="AW354" s="162"/>
      <c r="AX354" s="162"/>
      <c r="AY354" s="170"/>
      <c r="AZ354" s="170">
        <v>0.16</v>
      </c>
      <c r="BA354" s="175"/>
      <c r="BB354" s="172">
        <f t="shared" si="287"/>
        <v>0.56227508996401443</v>
      </c>
      <c r="BC354" s="1517"/>
      <c r="BD354" s="827">
        <v>1856.8</v>
      </c>
      <c r="BE354" s="1530">
        <f t="shared" si="329"/>
        <v>197.85573770491803</v>
      </c>
      <c r="BF354" s="1538">
        <f t="shared" si="322"/>
        <v>9.5122950819672134</v>
      </c>
      <c r="BG354" s="1337"/>
      <c r="BH354" s="1169">
        <f t="shared" si="288"/>
        <v>0.93712514994002394</v>
      </c>
      <c r="BI354" s="150">
        <f t="shared" si="289"/>
        <v>0.63274690123950417</v>
      </c>
      <c r="BJ354" s="168">
        <v>7.82</v>
      </c>
      <c r="BK354" s="162">
        <v>3900</v>
      </c>
      <c r="BL354" s="161">
        <v>28.3</v>
      </c>
      <c r="BM354" s="161">
        <f t="shared" si="300"/>
        <v>84.9</v>
      </c>
      <c r="BN354" s="161">
        <v>7.4</v>
      </c>
      <c r="BO354" s="161"/>
      <c r="BP354" s="161"/>
      <c r="BQ354" s="1221"/>
      <c r="BR354" s="174"/>
      <c r="BS354" s="174"/>
      <c r="BT354" s="174">
        <v>9</v>
      </c>
      <c r="BU354" s="175"/>
      <c r="BV354" s="248">
        <f t="shared" si="318"/>
        <v>7.2425029988004805</v>
      </c>
      <c r="BW354" s="168">
        <f t="shared" si="290"/>
        <v>2.2367957600684572E-2</v>
      </c>
      <c r="BX354" s="170">
        <f t="shared" si="327"/>
        <v>2.2367957600684572E-2</v>
      </c>
      <c r="BY354" s="1129">
        <f t="shared" si="316"/>
        <v>0.64423076923076916</v>
      </c>
      <c r="BZ354" s="1146">
        <f t="shared" si="307"/>
        <v>0.28894472361809043</v>
      </c>
      <c r="CA354" s="177">
        <v>5040</v>
      </c>
      <c r="CB354" s="224"/>
      <c r="CC354" s="226"/>
      <c r="CD354" s="150">
        <f t="shared" si="302"/>
        <v>0.53158736505397841</v>
      </c>
      <c r="CE354" s="150">
        <v>240</v>
      </c>
      <c r="CF354" s="248">
        <f t="shared" si="324"/>
        <v>47.980807676929231</v>
      </c>
      <c r="CG354" s="178">
        <v>1400</v>
      </c>
      <c r="CH354" s="390">
        <f t="shared" si="319"/>
        <v>27.988804478208717</v>
      </c>
      <c r="CI354" s="161">
        <v>3</v>
      </c>
      <c r="CJ354" s="161">
        <f t="shared" si="303"/>
        <v>0.59976009596161539</v>
      </c>
      <c r="CK354" s="168">
        <v>7.81</v>
      </c>
      <c r="CL354" s="161">
        <v>25.7</v>
      </c>
      <c r="CM354" s="151">
        <v>17</v>
      </c>
      <c r="CN354" s="151"/>
      <c r="CO354" s="151"/>
      <c r="CP354" s="131">
        <f t="shared" si="323"/>
        <v>381.9996000000001</v>
      </c>
      <c r="CQ354" s="1146">
        <f t="shared" si="301"/>
        <v>9.1872791519434727E-2</v>
      </c>
      <c r="CR354" s="1372">
        <f t="shared" si="320"/>
        <v>5002</v>
      </c>
      <c r="CS354" s="150">
        <f t="shared" si="304"/>
        <v>4.0495801679328265</v>
      </c>
      <c r="CT354" s="180">
        <v>40</v>
      </c>
      <c r="CU354" s="1356">
        <v>151.29</v>
      </c>
      <c r="CV354" s="170">
        <f t="shared" si="296"/>
        <v>0.5</v>
      </c>
      <c r="CW354" s="180">
        <v>270</v>
      </c>
      <c r="CX354" s="161">
        <f t="shared" si="297"/>
        <v>6.75</v>
      </c>
      <c r="CY354" s="151">
        <f t="shared" si="325"/>
        <v>162.88716513394644</v>
      </c>
      <c r="CZ354" s="168">
        <v>7.92</v>
      </c>
      <c r="DA354" s="161">
        <v>20.6</v>
      </c>
      <c r="DB354" s="170">
        <f t="shared" si="308"/>
        <v>0.1984435797665369</v>
      </c>
      <c r="DC354" s="151"/>
      <c r="DD354" s="181">
        <f t="shared" si="309"/>
        <v>10.043603720184146</v>
      </c>
      <c r="DE354" s="150">
        <f t="shared" si="305"/>
        <v>5.9976009596161539</v>
      </c>
      <c r="DF354" s="843">
        <v>8.1999999999999993</v>
      </c>
      <c r="DG354" s="161">
        <v>15.7</v>
      </c>
      <c r="DH354" s="838">
        <f t="shared" si="314"/>
        <v>47.099999999999994</v>
      </c>
      <c r="DI354" s="338">
        <f t="shared" si="315"/>
        <v>0.23786407766990303</v>
      </c>
      <c r="DJ354" s="327">
        <f t="shared" si="310"/>
        <v>0.38910505836575882</v>
      </c>
      <c r="DK354" s="1343">
        <f t="shared" si="311"/>
        <v>5.4295721711315474</v>
      </c>
      <c r="DL354" s="1293">
        <f t="shared" si="321"/>
        <v>0.49919999999999998</v>
      </c>
      <c r="DM354" s="1354">
        <v>40</v>
      </c>
      <c r="DN354" s="178">
        <f t="shared" si="326"/>
        <v>29.03606557377049</v>
      </c>
      <c r="DO354" s="161">
        <v>14.8</v>
      </c>
      <c r="DP354" s="187">
        <f t="shared" si="295"/>
        <v>5.7324840764331121E-2</v>
      </c>
      <c r="DQ354" s="177"/>
      <c r="DR354" s="178"/>
      <c r="DS354" s="756"/>
      <c r="DT354" s="157">
        <v>4952</v>
      </c>
      <c r="DU354" s="168">
        <v>7.66</v>
      </c>
      <c r="DV354" s="168">
        <v>8.1199999999999992</v>
      </c>
      <c r="DW354" s="173">
        <v>3580</v>
      </c>
      <c r="DX354" s="161">
        <v>14.8</v>
      </c>
      <c r="DY354" s="180">
        <v>32.5</v>
      </c>
      <c r="DZ354" s="698">
        <v>35</v>
      </c>
      <c r="EA354" s="633">
        <v>0.1</v>
      </c>
      <c r="EB354" s="182">
        <v>0.3</v>
      </c>
      <c r="EC354" s="1484"/>
      <c r="ED354" s="184">
        <v>7.2</v>
      </c>
      <c r="EE354" s="184">
        <v>7.2</v>
      </c>
      <c r="EF354" s="182">
        <v>0.14000000000000001</v>
      </c>
      <c r="EG354" s="182">
        <v>0.01</v>
      </c>
      <c r="EH354" s="228">
        <v>5</v>
      </c>
      <c r="EI354" s="1119"/>
      <c r="EJ354" s="1119"/>
      <c r="EK354" s="185">
        <v>2</v>
      </c>
      <c r="EL354" s="150">
        <f t="shared" si="298"/>
        <v>8.2135229108356658</v>
      </c>
      <c r="EM354" s="186">
        <f t="shared" si="312"/>
        <v>0.62814070351758788</v>
      </c>
      <c r="EN354" s="186">
        <f t="shared" si="291"/>
        <v>0.79938271604938271</v>
      </c>
      <c r="EO354" s="187">
        <f t="shared" si="283"/>
        <v>0.98550724637681164</v>
      </c>
      <c r="EP354" s="169">
        <f t="shared" si="313"/>
        <v>0.65384615384615385</v>
      </c>
      <c r="EQ354" s="292"/>
    </row>
    <row r="355" spans="1:147" s="221" customFormat="1" ht="15" customHeight="1" x14ac:dyDescent="0.15">
      <c r="A355" s="105">
        <v>44179</v>
      </c>
      <c r="B355" s="335">
        <f>企业!B662</f>
        <v>4368</v>
      </c>
      <c r="C355" s="868">
        <v>7.71</v>
      </c>
      <c r="D355" s="652">
        <v>186</v>
      </c>
      <c r="E355" s="353">
        <v>6.5</v>
      </c>
      <c r="F355" s="928"/>
      <c r="G355" s="653"/>
      <c r="H355" s="192"/>
      <c r="I355" s="111"/>
      <c r="J355" s="144"/>
      <c r="K355" s="625"/>
      <c r="L355" s="328"/>
      <c r="M355" s="831"/>
      <c r="N355" s="826"/>
      <c r="O355" s="191"/>
      <c r="P355" s="392"/>
      <c r="Q355" s="191"/>
      <c r="R355" s="683">
        <v>2.4500000000000002</v>
      </c>
      <c r="S355" s="339">
        <f t="shared" si="292"/>
        <v>0.37692307692307697</v>
      </c>
      <c r="T355" s="335">
        <v>4368</v>
      </c>
      <c r="U355" s="111">
        <v>7.8140000000000001</v>
      </c>
      <c r="V355" s="112">
        <v>4020</v>
      </c>
      <c r="W355" s="115">
        <v>41.6</v>
      </c>
      <c r="X355" s="109">
        <v>119</v>
      </c>
      <c r="Y355" s="809">
        <v>4.9000000000000004</v>
      </c>
      <c r="Z355" s="1238"/>
      <c r="AA355" s="116">
        <v>16.600000000000001</v>
      </c>
      <c r="AB355" s="117">
        <v>0.35</v>
      </c>
      <c r="AC355" s="109">
        <v>40</v>
      </c>
      <c r="AD355" s="118"/>
      <c r="AE355" s="191">
        <v>64</v>
      </c>
      <c r="AF355" s="801">
        <v>4</v>
      </c>
      <c r="AG355" s="344">
        <f t="shared" si="299"/>
        <v>0.61538461538461542</v>
      </c>
      <c r="AH355" s="344">
        <f t="shared" si="317"/>
        <v>0.29120000000000001</v>
      </c>
      <c r="AI355" s="741">
        <f t="shared" si="284"/>
        <v>6.9305600000000009E-2</v>
      </c>
      <c r="AJ355" s="1140"/>
      <c r="AK355" s="138"/>
      <c r="AL355" s="122"/>
      <c r="AM355" s="122"/>
      <c r="AN355" s="219"/>
      <c r="AO355" s="353">
        <f t="shared" si="328"/>
        <v>3.2765567765567765</v>
      </c>
      <c r="AP355" s="138">
        <v>7.73</v>
      </c>
      <c r="AQ355" s="121">
        <v>12.7</v>
      </c>
      <c r="AR355" s="353">
        <f t="shared" si="285"/>
        <v>0.85851648351648346</v>
      </c>
      <c r="AS355" s="776"/>
      <c r="AT355" s="353">
        <f t="shared" si="286"/>
        <v>1.7170329670329669</v>
      </c>
      <c r="AU355" s="117">
        <v>16.7</v>
      </c>
      <c r="AV355" s="111">
        <v>7.51</v>
      </c>
      <c r="AW355" s="118"/>
      <c r="AX355" s="118"/>
      <c r="AY355" s="340"/>
      <c r="AZ355" s="124">
        <v>0.17</v>
      </c>
      <c r="BA355" s="608"/>
      <c r="BB355" s="360">
        <f t="shared" si="287"/>
        <v>0.64388736263736268</v>
      </c>
      <c r="BC355" s="1516"/>
      <c r="BD355" s="1529">
        <v>1743.2</v>
      </c>
      <c r="BE355" s="1530">
        <f t="shared" si="329"/>
        <v>212.71190476190478</v>
      </c>
      <c r="BF355" s="1538">
        <f t="shared" si="322"/>
        <v>12.813970166379805</v>
      </c>
      <c r="BG355" s="1528"/>
      <c r="BH355" s="1168">
        <f t="shared" si="288"/>
        <v>1.0731456043956045</v>
      </c>
      <c r="BI355" s="353">
        <f t="shared" si="289"/>
        <v>0.72458791208791207</v>
      </c>
      <c r="BJ355" s="123">
        <v>7.68</v>
      </c>
      <c r="BK355" s="118">
        <v>3860</v>
      </c>
      <c r="BL355" s="117">
        <v>27.5</v>
      </c>
      <c r="BM355" s="348">
        <f t="shared" si="300"/>
        <v>82.5</v>
      </c>
      <c r="BN355" s="117">
        <v>4.7</v>
      </c>
      <c r="BO355" s="117"/>
      <c r="BP355" s="117"/>
      <c r="BQ355" s="1220"/>
      <c r="BR355" s="131"/>
      <c r="BS355" s="131"/>
      <c r="BT355" s="131">
        <v>9</v>
      </c>
      <c r="BU355" s="132"/>
      <c r="BV355" s="364">
        <f t="shared" si="318"/>
        <v>8.2937271062271058</v>
      </c>
      <c r="BW355" s="343">
        <f t="shared" si="290"/>
        <v>1.4348193336461755E-2</v>
      </c>
      <c r="BX355" s="340">
        <f t="shared" si="327"/>
        <v>1.4348193336461755E-2</v>
      </c>
      <c r="BY355" s="340">
        <f t="shared" si="316"/>
        <v>0.7168674698795181</v>
      </c>
      <c r="BZ355" s="1145">
        <f t="shared" si="307"/>
        <v>0.33894230769230771</v>
      </c>
      <c r="CA355" s="133">
        <v>5040</v>
      </c>
      <c r="CB355" s="191"/>
      <c r="CC355" s="193"/>
      <c r="CD355" s="353">
        <f t="shared" si="302"/>
        <v>0.60874542124542119</v>
      </c>
      <c r="CE355" s="108">
        <v>240</v>
      </c>
      <c r="CF355" s="364">
        <f t="shared" si="324"/>
        <v>54.945054945054942</v>
      </c>
      <c r="CG355" s="134">
        <v>1400</v>
      </c>
      <c r="CH355" s="346">
        <f t="shared" si="319"/>
        <v>32.051282051282051</v>
      </c>
      <c r="CI355" s="117">
        <v>3</v>
      </c>
      <c r="CJ355" s="348">
        <f t="shared" si="303"/>
        <v>0.68681318681318682</v>
      </c>
      <c r="CK355" s="123">
        <v>7.77</v>
      </c>
      <c r="CL355" s="117">
        <v>26.8</v>
      </c>
      <c r="CM355" s="109">
        <v>17</v>
      </c>
      <c r="CN355" s="109"/>
      <c r="CO355" s="109"/>
      <c r="CP355" s="131">
        <f t="shared" si="323"/>
        <v>357.22879999999992</v>
      </c>
      <c r="CQ355" s="1145">
        <f t="shared" si="301"/>
        <v>2.5454545454545396E-2</v>
      </c>
      <c r="CR355" s="1372">
        <f t="shared" si="320"/>
        <v>4368</v>
      </c>
      <c r="CS355" s="353">
        <f t="shared" si="304"/>
        <v>4.6373626373626378</v>
      </c>
      <c r="CT355" s="135">
        <v>40</v>
      </c>
      <c r="CU355" s="1353">
        <v>154.31</v>
      </c>
      <c r="CV355" s="340">
        <f t="shared" si="296"/>
        <v>0.5</v>
      </c>
      <c r="CW355" s="135">
        <v>270</v>
      </c>
      <c r="CX355" s="348">
        <f t="shared" si="297"/>
        <v>6.75</v>
      </c>
      <c r="CY355" s="334">
        <f t="shared" si="325"/>
        <v>185.86593406593408</v>
      </c>
      <c r="CZ355" s="123">
        <v>7.72</v>
      </c>
      <c r="DA355" s="117">
        <v>20.399999999999999</v>
      </c>
      <c r="DB355" s="340">
        <f t="shared" si="308"/>
        <v>0.23880597014925381</v>
      </c>
      <c r="DC355" s="109"/>
      <c r="DD355" s="610">
        <f t="shared" si="309"/>
        <v>9.132563584214525</v>
      </c>
      <c r="DE355" s="353">
        <f t="shared" si="305"/>
        <v>6.8681318681318677</v>
      </c>
      <c r="DF355" s="842">
        <v>7.99</v>
      </c>
      <c r="DG355" s="117">
        <v>15.3</v>
      </c>
      <c r="DH355" s="838">
        <f t="shared" si="314"/>
        <v>45.900000000000006</v>
      </c>
      <c r="DI355" s="338">
        <f t="shared" si="315"/>
        <v>0.24999999999999989</v>
      </c>
      <c r="DJ355" s="1280">
        <f t="shared" si="310"/>
        <v>0.42910447761194026</v>
      </c>
      <c r="DK355" s="1342">
        <f t="shared" si="311"/>
        <v>5.3874183787227272</v>
      </c>
      <c r="DL355" s="1292">
        <f t="shared" si="321"/>
        <v>0.49919999999999998</v>
      </c>
      <c r="DM355" s="1355">
        <v>40</v>
      </c>
      <c r="DN355" s="1350">
        <f t="shared" si="326"/>
        <v>33.914285714285711</v>
      </c>
      <c r="DO355" s="117">
        <v>14.9</v>
      </c>
      <c r="DP355" s="1150">
        <f t="shared" si="295"/>
        <v>2.6143790849673224E-2</v>
      </c>
      <c r="DQ355" s="133"/>
      <c r="DR355" s="134"/>
      <c r="DS355" s="770"/>
      <c r="DT355" s="137">
        <v>5039</v>
      </c>
      <c r="DU355" s="343">
        <v>7.79</v>
      </c>
      <c r="DV355" s="123">
        <v>8.11</v>
      </c>
      <c r="DW355" s="127">
        <v>3330</v>
      </c>
      <c r="DX355" s="117">
        <v>14.9</v>
      </c>
      <c r="DY355" s="135">
        <v>34.200000000000003</v>
      </c>
      <c r="DZ355" s="671">
        <v>32</v>
      </c>
      <c r="EA355" s="632">
        <v>0.3</v>
      </c>
      <c r="EB355" s="665">
        <v>0.3</v>
      </c>
      <c r="EC355" s="1483"/>
      <c r="ED355" s="141">
        <v>6.1</v>
      </c>
      <c r="EE355" s="667">
        <v>7.5</v>
      </c>
      <c r="EF355" s="139">
        <v>0.13</v>
      </c>
      <c r="EG355" s="665">
        <v>0.02</v>
      </c>
      <c r="EH355" s="194">
        <v>6</v>
      </c>
      <c r="EI355" s="1118"/>
      <c r="EJ355" s="1118"/>
      <c r="EK355" s="142">
        <v>2</v>
      </c>
      <c r="EL355" s="353">
        <f t="shared" si="298"/>
        <v>9.4026681318681309</v>
      </c>
      <c r="EM355" s="354">
        <f t="shared" si="312"/>
        <v>0.64182692307692313</v>
      </c>
      <c r="EN355" s="354">
        <f t="shared" si="291"/>
        <v>0.71260504201680663</v>
      </c>
      <c r="EO355" s="355">
        <f t="shared" ref="EO355:EO418" si="330">1-EA355/Y355</f>
        <v>0.93877551020408168</v>
      </c>
      <c r="EP355" s="339">
        <f t="shared" si="313"/>
        <v>0.6325301204819278</v>
      </c>
      <c r="EQ355" s="1289"/>
    </row>
    <row r="356" spans="1:147" s="221" customFormat="1" ht="15" customHeight="1" x14ac:dyDescent="0.15">
      <c r="A356" s="105">
        <v>44180</v>
      </c>
      <c r="B356" s="335">
        <f>企业!B663</f>
        <v>4917</v>
      </c>
      <c r="C356" s="868">
        <v>7.78</v>
      </c>
      <c r="D356" s="652">
        <v>107</v>
      </c>
      <c r="E356" s="353">
        <v>6.6</v>
      </c>
      <c r="F356" s="928"/>
      <c r="G356" s="653"/>
      <c r="H356" s="192"/>
      <c r="I356" s="111"/>
      <c r="J356" s="144"/>
      <c r="K356" s="625"/>
      <c r="L356" s="328"/>
      <c r="M356" s="831"/>
      <c r="N356" s="826"/>
      <c r="O356" s="191"/>
      <c r="P356" s="392"/>
      <c r="Q356" s="191"/>
      <c r="R356" s="683">
        <v>2.4300000000000002</v>
      </c>
      <c r="S356" s="339">
        <f t="shared" si="292"/>
        <v>0.37384615384615388</v>
      </c>
      <c r="T356" s="335">
        <v>4917</v>
      </c>
      <c r="U356" s="111">
        <v>8.1</v>
      </c>
      <c r="V356" s="112">
        <v>4690</v>
      </c>
      <c r="W356" s="115">
        <v>42.5</v>
      </c>
      <c r="X356" s="109">
        <v>167</v>
      </c>
      <c r="Y356" s="809">
        <v>8.4</v>
      </c>
      <c r="Z356" s="1238"/>
      <c r="AA356" s="116">
        <v>23.4</v>
      </c>
      <c r="AB356" s="117">
        <v>0.4</v>
      </c>
      <c r="AC356" s="109">
        <v>45</v>
      </c>
      <c r="AD356" s="118">
        <v>740</v>
      </c>
      <c r="AE356" s="191">
        <v>64</v>
      </c>
      <c r="AF356" s="801">
        <v>4.16</v>
      </c>
      <c r="AG356" s="344">
        <f t="shared" si="299"/>
        <v>0.64</v>
      </c>
      <c r="AH356" s="344">
        <f t="shared" si="317"/>
        <v>0.32779999999999998</v>
      </c>
      <c r="AI356" s="741">
        <f t="shared" si="284"/>
        <v>0.1094852</v>
      </c>
      <c r="AJ356" s="1140"/>
      <c r="AK356" s="138"/>
      <c r="AL356" s="122"/>
      <c r="AM356" s="122"/>
      <c r="AN356" s="219"/>
      <c r="AO356" s="353">
        <f t="shared" si="328"/>
        <v>2.9107179174293267</v>
      </c>
      <c r="AP356" s="138">
        <v>7.88</v>
      </c>
      <c r="AQ356" s="121">
        <v>12.1</v>
      </c>
      <c r="AR356" s="353">
        <f t="shared" si="285"/>
        <v>0.76266015863331305</v>
      </c>
      <c r="AS356" s="776"/>
      <c r="AT356" s="353">
        <f t="shared" si="286"/>
        <v>1.5253203172666261</v>
      </c>
      <c r="AU356" s="117">
        <v>17</v>
      </c>
      <c r="AV356" s="111">
        <v>7.64</v>
      </c>
      <c r="AW356" s="118">
        <v>2466</v>
      </c>
      <c r="AX356" s="118"/>
      <c r="AY356" s="340"/>
      <c r="AZ356" s="124">
        <v>0.17</v>
      </c>
      <c r="BA356" s="608">
        <f t="shared" si="306"/>
        <v>68.937550689375513</v>
      </c>
      <c r="BB356" s="360">
        <f t="shared" si="287"/>
        <v>0.57199511897498478</v>
      </c>
      <c r="BC356" s="1516"/>
      <c r="BD356" s="1529">
        <v>1228.8</v>
      </c>
      <c r="BE356" s="1530">
        <f t="shared" si="329"/>
        <v>133.20122025625381</v>
      </c>
      <c r="BF356" s="1538">
        <f t="shared" si="322"/>
        <v>5.6923598400108464</v>
      </c>
      <c r="BG356" s="1528"/>
      <c r="BH356" s="1168">
        <f t="shared" si="288"/>
        <v>0.9533251982916412</v>
      </c>
      <c r="BI356" s="353">
        <f t="shared" si="289"/>
        <v>0.64368517388651614</v>
      </c>
      <c r="BJ356" s="123">
        <v>7.59</v>
      </c>
      <c r="BK356" s="118">
        <v>4270</v>
      </c>
      <c r="BL356" s="117">
        <v>30</v>
      </c>
      <c r="BM356" s="348">
        <f t="shared" si="300"/>
        <v>90</v>
      </c>
      <c r="BN356" s="117">
        <v>4.4000000000000004</v>
      </c>
      <c r="BO356" s="117">
        <v>0.2</v>
      </c>
      <c r="BP356" s="117"/>
      <c r="BQ356" s="1220">
        <v>0.13</v>
      </c>
      <c r="BR356" s="131"/>
      <c r="BS356" s="131"/>
      <c r="BT356" s="131">
        <v>10</v>
      </c>
      <c r="BU356" s="132">
        <v>16</v>
      </c>
      <c r="BV356" s="364">
        <f t="shared" si="318"/>
        <v>7.3677038844824088</v>
      </c>
      <c r="BW356" s="343">
        <f t="shared" si="290"/>
        <v>2.2666491843100448E-2</v>
      </c>
      <c r="BX356" s="340">
        <f t="shared" si="327"/>
        <v>2.2666491843100448E-2</v>
      </c>
      <c r="BY356" s="758">
        <f t="shared" si="316"/>
        <v>0.81196581196581197</v>
      </c>
      <c r="BZ356" s="1145">
        <f t="shared" si="307"/>
        <v>0.29411764705882348</v>
      </c>
      <c r="CA356" s="133">
        <v>5040</v>
      </c>
      <c r="CB356" s="191"/>
      <c r="CC356" s="193"/>
      <c r="CD356" s="353">
        <f t="shared" si="302"/>
        <v>0.54077689648159444</v>
      </c>
      <c r="CE356" s="108">
        <v>240</v>
      </c>
      <c r="CF356" s="364">
        <f t="shared" si="324"/>
        <v>48.810250152532035</v>
      </c>
      <c r="CG356" s="134">
        <v>1400</v>
      </c>
      <c r="CH356" s="346">
        <f t="shared" si="319"/>
        <v>28.472645922310353</v>
      </c>
      <c r="CI356" s="117">
        <v>3</v>
      </c>
      <c r="CJ356" s="348">
        <f t="shared" si="303"/>
        <v>0.61012812690665041</v>
      </c>
      <c r="CK356" s="123">
        <v>7.67</v>
      </c>
      <c r="CL356" s="117">
        <v>27.9</v>
      </c>
      <c r="CM356" s="109">
        <v>17</v>
      </c>
      <c r="CN356" s="109">
        <v>4.5</v>
      </c>
      <c r="CO356" s="109">
        <v>16</v>
      </c>
      <c r="CP356" s="131">
        <f t="shared" si="323"/>
        <v>379.55810000000002</v>
      </c>
      <c r="CQ356" s="1145">
        <f t="shared" si="301"/>
        <v>7.0000000000000062E-2</v>
      </c>
      <c r="CR356" s="1372">
        <f t="shared" si="320"/>
        <v>4917</v>
      </c>
      <c r="CS356" s="353">
        <f t="shared" si="304"/>
        <v>4.1195851128737031</v>
      </c>
      <c r="CT356" s="135">
        <v>40</v>
      </c>
      <c r="CU356" s="1353">
        <v>153.31</v>
      </c>
      <c r="CV356" s="340">
        <f t="shared" si="296"/>
        <v>0.5</v>
      </c>
      <c r="CW356" s="135">
        <v>270</v>
      </c>
      <c r="CX356" s="348">
        <f t="shared" si="297"/>
        <v>6.75</v>
      </c>
      <c r="CY356" s="334">
        <f t="shared" si="325"/>
        <v>172.79170225747404</v>
      </c>
      <c r="CZ356" s="123">
        <v>7.61</v>
      </c>
      <c r="DA356" s="117">
        <v>20.6</v>
      </c>
      <c r="DB356" s="340">
        <f t="shared" si="308"/>
        <v>0.26164874551971318</v>
      </c>
      <c r="DC356" s="109">
        <v>2</v>
      </c>
      <c r="DD356" s="610">
        <f t="shared" si="309"/>
        <v>7.4434264778786119</v>
      </c>
      <c r="DE356" s="353">
        <f t="shared" si="305"/>
        <v>6.1012812690665044</v>
      </c>
      <c r="DF356" s="842">
        <v>8.1</v>
      </c>
      <c r="DG356" s="117">
        <v>15.3</v>
      </c>
      <c r="DH356" s="838">
        <f t="shared" si="314"/>
        <v>45.900000000000006</v>
      </c>
      <c r="DI356" s="338">
        <f t="shared" si="315"/>
        <v>0.25728155339805825</v>
      </c>
      <c r="DJ356" s="1280">
        <f t="shared" si="310"/>
        <v>0.45161290322580638</v>
      </c>
      <c r="DK356" s="1342">
        <f t="shared" si="311"/>
        <v>4.5712090544305308</v>
      </c>
      <c r="DL356" s="1292">
        <f t="shared" si="321"/>
        <v>0.49919999999999998</v>
      </c>
      <c r="DM356" s="1355">
        <v>30</v>
      </c>
      <c r="DN356" s="1350">
        <f t="shared" si="326"/>
        <v>22.449298352654058</v>
      </c>
      <c r="DO356" s="117">
        <v>14.8</v>
      </c>
      <c r="DP356" s="1150">
        <f t="shared" si="295"/>
        <v>3.2679738562091505E-2</v>
      </c>
      <c r="DQ356" s="133"/>
      <c r="DR356" s="134"/>
      <c r="DS356" s="770"/>
      <c r="DT356" s="137">
        <v>4703</v>
      </c>
      <c r="DU356" s="343">
        <v>7.78</v>
      </c>
      <c r="DV356" s="123">
        <v>8.15</v>
      </c>
      <c r="DW356" s="127">
        <v>3870</v>
      </c>
      <c r="DX356" s="117">
        <v>14.8</v>
      </c>
      <c r="DY356" s="135">
        <v>34.5</v>
      </c>
      <c r="DZ356" s="671">
        <v>30</v>
      </c>
      <c r="EA356" s="632">
        <v>0.5</v>
      </c>
      <c r="EB356" s="665">
        <v>0.3</v>
      </c>
      <c r="EC356" s="1483"/>
      <c r="ED356" s="141">
        <v>4.9000000000000004</v>
      </c>
      <c r="EE356" s="667">
        <v>6.3</v>
      </c>
      <c r="EF356" s="139">
        <v>0.13</v>
      </c>
      <c r="EG356" s="665">
        <v>0.02</v>
      </c>
      <c r="EH356" s="194">
        <v>8</v>
      </c>
      <c r="EI356" s="1118">
        <v>539</v>
      </c>
      <c r="EJ356" s="1118">
        <v>300</v>
      </c>
      <c r="EK356" s="142">
        <v>2</v>
      </c>
      <c r="EL356" s="353">
        <f t="shared" si="298"/>
        <v>8.3551502135448459</v>
      </c>
      <c r="EM356" s="354">
        <f t="shared" si="312"/>
        <v>0.65176470588235291</v>
      </c>
      <c r="EN356" s="354">
        <f t="shared" si="291"/>
        <v>0.79341317365269459</v>
      </c>
      <c r="EO356" s="355">
        <f t="shared" si="330"/>
        <v>0.94047619047619047</v>
      </c>
      <c r="EP356" s="339">
        <f t="shared" si="313"/>
        <v>0.79059829059829057</v>
      </c>
      <c r="EQ356" s="1289"/>
    </row>
    <row r="357" spans="1:147" s="221" customFormat="1" ht="15" customHeight="1" x14ac:dyDescent="0.15">
      <c r="A357" s="105">
        <v>44181</v>
      </c>
      <c r="B357" s="335">
        <f>企业!B664</f>
        <v>4443</v>
      </c>
      <c r="C357" s="868">
        <v>7.78</v>
      </c>
      <c r="D357" s="652">
        <v>99</v>
      </c>
      <c r="E357" s="353">
        <v>6.6</v>
      </c>
      <c r="F357" s="928"/>
      <c r="G357" s="653"/>
      <c r="H357" s="192"/>
      <c r="I357" s="111"/>
      <c r="J357" s="144"/>
      <c r="K357" s="625"/>
      <c r="L357" s="328"/>
      <c r="M357" s="831"/>
      <c r="N357" s="826"/>
      <c r="O357" s="191"/>
      <c r="P357" s="392"/>
      <c r="Q357" s="191"/>
      <c r="R357" s="683">
        <v>2.39</v>
      </c>
      <c r="S357" s="339">
        <f t="shared" si="292"/>
        <v>0.36769230769230771</v>
      </c>
      <c r="T357" s="335">
        <v>4443</v>
      </c>
      <c r="U357" s="111">
        <v>7.87</v>
      </c>
      <c r="V357" s="112">
        <v>4660</v>
      </c>
      <c r="W357" s="115">
        <v>41.2</v>
      </c>
      <c r="X357" s="109">
        <v>163</v>
      </c>
      <c r="Y357" s="809">
        <v>10.4</v>
      </c>
      <c r="Z357" s="1238"/>
      <c r="AA357" s="116">
        <v>26.1</v>
      </c>
      <c r="AB357" s="117">
        <v>0.42</v>
      </c>
      <c r="AC357" s="109">
        <v>45</v>
      </c>
      <c r="AD357" s="118"/>
      <c r="AE357" s="191">
        <v>64</v>
      </c>
      <c r="AF357" s="801">
        <v>4.7699999999999996</v>
      </c>
      <c r="AG357" s="344">
        <f t="shared" si="299"/>
        <v>0.73384615384615381</v>
      </c>
      <c r="AH357" s="344">
        <f t="shared" si="317"/>
        <v>0.29620000000000002</v>
      </c>
      <c r="AI357" s="741">
        <f t="shared" ref="AI357:AI420" si="331">T357*X357/1000/7500</f>
        <v>9.6561199999999986E-2</v>
      </c>
      <c r="AJ357" s="1140"/>
      <c r="AK357" s="138"/>
      <c r="AL357" s="122"/>
      <c r="AM357" s="122"/>
      <c r="AN357" s="219"/>
      <c r="AO357" s="353">
        <f t="shared" si="328"/>
        <v>3.2212469052442043</v>
      </c>
      <c r="AP357" s="138">
        <v>7.9</v>
      </c>
      <c r="AQ357" s="121">
        <v>11.2</v>
      </c>
      <c r="AR357" s="353">
        <f t="shared" si="285"/>
        <v>0.84402430790006755</v>
      </c>
      <c r="AS357" s="776"/>
      <c r="AT357" s="353">
        <f t="shared" si="286"/>
        <v>1.6880486158001351</v>
      </c>
      <c r="AU357" s="117">
        <v>16.8</v>
      </c>
      <c r="AV357" s="111">
        <v>7.68</v>
      </c>
      <c r="AW357" s="118"/>
      <c r="AX357" s="118"/>
      <c r="AY357" s="340"/>
      <c r="AZ357" s="124">
        <v>0.16</v>
      </c>
      <c r="BA357" s="608"/>
      <c r="BB357" s="360">
        <f t="shared" si="287"/>
        <v>0.63301823092505061</v>
      </c>
      <c r="BC357" s="1516"/>
      <c r="BD357" s="1529">
        <v>774.8</v>
      </c>
      <c r="BE357" s="1530">
        <f t="shared" si="329"/>
        <v>92.948098131892877</v>
      </c>
      <c r="BF357" s="1538">
        <f t="shared" si="322"/>
        <v>3.5612298134824854</v>
      </c>
      <c r="BG357" s="1528"/>
      <c r="BH357" s="1168">
        <f t="shared" si="288"/>
        <v>1.0550303848750844</v>
      </c>
      <c r="BI357" s="353">
        <f t="shared" si="289"/>
        <v>0.71235651586765703</v>
      </c>
      <c r="BJ357" s="123">
        <v>7.6</v>
      </c>
      <c r="BK357" s="118">
        <v>4420</v>
      </c>
      <c r="BL357" s="117">
        <v>31.4</v>
      </c>
      <c r="BM357" s="348">
        <f t="shared" si="300"/>
        <v>94.199999999999989</v>
      </c>
      <c r="BN357" s="117">
        <v>4</v>
      </c>
      <c r="BO357" s="117"/>
      <c r="BP357" s="117"/>
      <c r="BQ357" s="1220"/>
      <c r="BR357" s="131"/>
      <c r="BS357" s="131"/>
      <c r="BT357" s="131">
        <v>10</v>
      </c>
      <c r="BU357" s="132"/>
      <c r="BV357" s="364">
        <f t="shared" si="318"/>
        <v>8.1537249606122</v>
      </c>
      <c r="BW357" s="343">
        <f t="shared" si="290"/>
        <v>1.9990863168355091E-2</v>
      </c>
      <c r="BX357" s="340">
        <f t="shared" si="327"/>
        <v>1.9990863168355091E-2</v>
      </c>
      <c r="BY357" s="758">
        <f t="shared" si="316"/>
        <v>0.84674329501915713</v>
      </c>
      <c r="BZ357" s="1145">
        <f t="shared" si="307"/>
        <v>0.23786407766990303</v>
      </c>
      <c r="CA357" s="133">
        <v>5040</v>
      </c>
      <c r="CB357" s="191"/>
      <c r="CC357" s="193"/>
      <c r="CD357" s="353">
        <f t="shared" si="302"/>
        <v>0.5984695025883412</v>
      </c>
      <c r="CE357" s="108">
        <v>240</v>
      </c>
      <c r="CF357" s="364">
        <f t="shared" si="324"/>
        <v>54.017555705604323</v>
      </c>
      <c r="CG357" s="134">
        <v>1400</v>
      </c>
      <c r="CH357" s="346">
        <f t="shared" si="319"/>
        <v>31.510240828269186</v>
      </c>
      <c r="CI357" s="117">
        <v>3</v>
      </c>
      <c r="CJ357" s="348">
        <f t="shared" si="303"/>
        <v>0.67521944632005404</v>
      </c>
      <c r="CK357" s="123">
        <v>7.66</v>
      </c>
      <c r="CL357" s="117">
        <v>30</v>
      </c>
      <c r="CM357" s="109">
        <v>15</v>
      </c>
      <c r="CN357" s="109"/>
      <c r="CO357" s="109"/>
      <c r="CP357" s="131">
        <f t="shared" si="323"/>
        <v>379.44560000000001</v>
      </c>
      <c r="CQ357" s="1145">
        <f t="shared" si="301"/>
        <v>4.4585987261146487E-2</v>
      </c>
      <c r="CR357" s="1372">
        <f t="shared" si="320"/>
        <v>4443</v>
      </c>
      <c r="CS357" s="353">
        <f t="shared" si="304"/>
        <v>4.559081701553005</v>
      </c>
      <c r="CT357" s="135">
        <v>40</v>
      </c>
      <c r="CU357" s="1353">
        <v>153.31</v>
      </c>
      <c r="CV357" s="340">
        <f t="shared" si="296"/>
        <v>0.5</v>
      </c>
      <c r="CW357" s="135">
        <v>270</v>
      </c>
      <c r="CX357" s="348">
        <f t="shared" si="297"/>
        <v>6.75</v>
      </c>
      <c r="CY357" s="334">
        <f t="shared" si="325"/>
        <v>191.22592842673868</v>
      </c>
      <c r="CZ357" s="123">
        <v>7.68</v>
      </c>
      <c r="DA357" s="117">
        <v>21.6</v>
      </c>
      <c r="DB357" s="340">
        <f t="shared" si="308"/>
        <v>0.27999999999999997</v>
      </c>
      <c r="DC357" s="109"/>
      <c r="DD357" s="610">
        <f t="shared" si="309"/>
        <v>7.1588023520042938</v>
      </c>
      <c r="DE357" s="353">
        <f t="shared" si="305"/>
        <v>6.7521944632005404</v>
      </c>
      <c r="DF357" s="842">
        <v>7.92</v>
      </c>
      <c r="DG357" s="117">
        <v>16.399999999999999</v>
      </c>
      <c r="DH357" s="838">
        <f t="shared" si="314"/>
        <v>49.199999999999996</v>
      </c>
      <c r="DI357" s="338">
        <f t="shared" si="315"/>
        <v>0.24074074074074081</v>
      </c>
      <c r="DJ357" s="1280">
        <f t="shared" si="310"/>
        <v>0.45333333333333337</v>
      </c>
      <c r="DK357" s="1342">
        <f t="shared" si="311"/>
        <v>4.6869100104592807</v>
      </c>
      <c r="DL357" s="1292">
        <f t="shared" si="321"/>
        <v>0.49919999999999998</v>
      </c>
      <c r="DM357" s="1355">
        <v>30</v>
      </c>
      <c r="DN357" s="1350">
        <f t="shared" si="326"/>
        <v>24.844294395678595</v>
      </c>
      <c r="DO357" s="117">
        <v>14.6</v>
      </c>
      <c r="DP357" s="1150">
        <f t="shared" si="295"/>
        <v>0.10975609756097555</v>
      </c>
      <c r="DQ357" s="133"/>
      <c r="DR357" s="134"/>
      <c r="DS357" s="770"/>
      <c r="DT357" s="137">
        <v>4925</v>
      </c>
      <c r="DU357" s="343">
        <v>7.9</v>
      </c>
      <c r="DV357" s="123">
        <v>8.09</v>
      </c>
      <c r="DW357" s="127">
        <v>3870</v>
      </c>
      <c r="DX357" s="117">
        <v>14.6</v>
      </c>
      <c r="DY357" s="135">
        <v>38.6</v>
      </c>
      <c r="DZ357" s="671">
        <v>32</v>
      </c>
      <c r="EA357" s="632">
        <v>0.2</v>
      </c>
      <c r="EB357" s="665">
        <v>0.3</v>
      </c>
      <c r="EC357" s="1483"/>
      <c r="ED357" s="141">
        <v>4.5</v>
      </c>
      <c r="EE357" s="667">
        <v>6</v>
      </c>
      <c r="EF357" s="139">
        <v>0.13</v>
      </c>
      <c r="EG357" s="665">
        <v>0.02</v>
      </c>
      <c r="EH357" s="194">
        <v>9</v>
      </c>
      <c r="EI357" s="1118"/>
      <c r="EJ357" s="1118"/>
      <c r="EK357" s="142">
        <v>2</v>
      </c>
      <c r="EL357" s="353">
        <f t="shared" si="298"/>
        <v>9.2442976367319378</v>
      </c>
      <c r="EM357" s="354">
        <f t="shared" si="312"/>
        <v>0.64563106796116509</v>
      </c>
      <c r="EN357" s="354">
        <f t="shared" si="291"/>
        <v>0.76319018404907979</v>
      </c>
      <c r="EO357" s="355">
        <f t="shared" si="330"/>
        <v>0.98076923076923073</v>
      </c>
      <c r="EP357" s="339">
        <f t="shared" si="313"/>
        <v>0.82758620689655171</v>
      </c>
      <c r="EQ357" s="1289"/>
    </row>
    <row r="358" spans="1:147" s="221" customFormat="1" ht="15" customHeight="1" x14ac:dyDescent="0.15">
      <c r="A358" s="105">
        <v>44182</v>
      </c>
      <c r="B358" s="335">
        <f>企业!B665</f>
        <v>4844</v>
      </c>
      <c r="C358" s="868">
        <v>7.82</v>
      </c>
      <c r="D358" s="652">
        <v>116</v>
      </c>
      <c r="E358" s="353">
        <v>6.6</v>
      </c>
      <c r="F358" s="928"/>
      <c r="G358" s="653"/>
      <c r="H358" s="192"/>
      <c r="I358" s="111"/>
      <c r="J358" s="144"/>
      <c r="K358" s="625"/>
      <c r="L358" s="328"/>
      <c r="M358" s="831"/>
      <c r="N358" s="826"/>
      <c r="O358" s="191"/>
      <c r="P358" s="392"/>
      <c r="Q358" s="191"/>
      <c r="R358" s="683">
        <v>2.42</v>
      </c>
      <c r="S358" s="339">
        <f t="shared" si="292"/>
        <v>0.37230769230769228</v>
      </c>
      <c r="T358" s="335">
        <v>4844</v>
      </c>
      <c r="U358" s="111">
        <v>8.0500000000000007</v>
      </c>
      <c r="V358" s="112">
        <v>4410</v>
      </c>
      <c r="W358" s="115">
        <v>43.9</v>
      </c>
      <c r="X358" s="109">
        <v>169</v>
      </c>
      <c r="Y358" s="809">
        <v>13.7</v>
      </c>
      <c r="Z358" s="1238"/>
      <c r="AA358" s="116">
        <v>25.5</v>
      </c>
      <c r="AB358" s="117">
        <v>0.48</v>
      </c>
      <c r="AC358" s="109">
        <v>38</v>
      </c>
      <c r="AD358" s="118"/>
      <c r="AE358" s="191">
        <v>64</v>
      </c>
      <c r="AF358" s="801">
        <v>4.33</v>
      </c>
      <c r="AG358" s="344">
        <f t="shared" si="299"/>
        <v>0.66615384615384621</v>
      </c>
      <c r="AH358" s="344">
        <f t="shared" si="317"/>
        <v>0.32293333333333335</v>
      </c>
      <c r="AI358" s="741">
        <f t="shared" si="331"/>
        <v>0.10915146666666667</v>
      </c>
      <c r="AJ358" s="1140"/>
      <c r="AK358" s="138"/>
      <c r="AL358" s="122"/>
      <c r="AM358" s="122"/>
      <c r="AN358" s="219"/>
      <c r="AO358" s="353">
        <f t="shared" si="328"/>
        <v>2.9545829892650701</v>
      </c>
      <c r="AP358" s="138">
        <v>8.18</v>
      </c>
      <c r="AQ358" s="121">
        <v>15</v>
      </c>
      <c r="AR358" s="353">
        <f t="shared" ref="AR358:AR421" si="332">3750/T358</f>
        <v>0.77415359207266721</v>
      </c>
      <c r="AS358" s="776"/>
      <c r="AT358" s="353">
        <f t="shared" ref="AT358:AT421" si="333">7500/T358</f>
        <v>1.5483071841453344</v>
      </c>
      <c r="AU358" s="117">
        <v>16.7</v>
      </c>
      <c r="AV358" s="111">
        <v>7.87</v>
      </c>
      <c r="AW358" s="118"/>
      <c r="AX358" s="118"/>
      <c r="AY358" s="340"/>
      <c r="AZ358" s="124">
        <v>0.16</v>
      </c>
      <c r="BA358" s="608"/>
      <c r="BB358" s="360">
        <f t="shared" ref="BB358:BB421" si="334">2812.5/T358</f>
        <v>0.58061519405450046</v>
      </c>
      <c r="BC358" s="1516"/>
      <c r="BD358" s="1529">
        <v>841.2</v>
      </c>
      <c r="BE358" s="1530">
        <f t="shared" si="329"/>
        <v>92.559785301403807</v>
      </c>
      <c r="BF358" s="1538">
        <f t="shared" si="322"/>
        <v>3.6297955020158357</v>
      </c>
      <c r="BG358" s="1528"/>
      <c r="BH358" s="1168">
        <f t="shared" ref="BH358:BH421" si="335">4687.5/T358</f>
        <v>0.96769199009083406</v>
      </c>
      <c r="BI358" s="353">
        <f t="shared" ref="BI358:BI421" si="336">3165/T358</f>
        <v>0.65338563170933117</v>
      </c>
      <c r="BJ358" s="123">
        <v>7.97</v>
      </c>
      <c r="BK358" s="118">
        <v>4370</v>
      </c>
      <c r="BL358" s="117">
        <v>31.9</v>
      </c>
      <c r="BM358" s="348">
        <f t="shared" si="300"/>
        <v>95.699999999999989</v>
      </c>
      <c r="BN358" s="117">
        <v>5.3</v>
      </c>
      <c r="BO358" s="117"/>
      <c r="BP358" s="117"/>
      <c r="BQ358" s="1220"/>
      <c r="BR358" s="131"/>
      <c r="BS358" s="131"/>
      <c r="BT358" s="131">
        <v>17</v>
      </c>
      <c r="BU358" s="132"/>
      <c r="BV358" s="364">
        <f t="shared" si="318"/>
        <v>7.4787365813377376</v>
      </c>
      <c r="BW358" s="343">
        <f t="shared" si="290"/>
        <v>2.2597399729483537E-2</v>
      </c>
      <c r="BX358" s="340">
        <f t="shared" si="327"/>
        <v>2.2597399729483537E-2</v>
      </c>
      <c r="BY358" s="758">
        <f t="shared" si="316"/>
        <v>0.79215686274509811</v>
      </c>
      <c r="BZ358" s="1145">
        <f t="shared" si="307"/>
        <v>0.27334851936218685</v>
      </c>
      <c r="CA358" s="133">
        <v>5040</v>
      </c>
      <c r="CB358" s="191"/>
      <c r="CC358" s="193"/>
      <c r="CD358" s="353">
        <f t="shared" si="302"/>
        <v>0.54892650701899259</v>
      </c>
      <c r="CE358" s="108">
        <v>240</v>
      </c>
      <c r="CF358" s="364">
        <f t="shared" si="324"/>
        <v>49.545829892650701</v>
      </c>
      <c r="CG358" s="134">
        <v>1400</v>
      </c>
      <c r="CH358" s="346">
        <f t="shared" si="319"/>
        <v>28.901734104046241</v>
      </c>
      <c r="CI358" s="117">
        <v>3</v>
      </c>
      <c r="CJ358" s="348">
        <f t="shared" si="303"/>
        <v>0.61932287365813377</v>
      </c>
      <c r="CK358" s="123">
        <v>7.74</v>
      </c>
      <c r="CL358" s="117">
        <v>29.5</v>
      </c>
      <c r="CM358" s="109">
        <v>4.5999999999999996</v>
      </c>
      <c r="CN358" s="109"/>
      <c r="CO358" s="109"/>
      <c r="CP358" s="131">
        <f t="shared" si="323"/>
        <v>477.94240000000002</v>
      </c>
      <c r="CQ358" s="1145">
        <f t="shared" si="301"/>
        <v>7.5235109717868287E-2</v>
      </c>
      <c r="CR358" s="1372">
        <f t="shared" si="320"/>
        <v>4844</v>
      </c>
      <c r="CS358" s="353">
        <f t="shared" si="304"/>
        <v>4.1816680429397195</v>
      </c>
      <c r="CT358" s="135">
        <v>40</v>
      </c>
      <c r="CU358" s="1353">
        <v>153.36000000000001</v>
      </c>
      <c r="CV358" s="340">
        <f t="shared" si="296"/>
        <v>0.5</v>
      </c>
      <c r="CW358" s="135">
        <v>270</v>
      </c>
      <c r="CX358" s="348">
        <f t="shared" si="297"/>
        <v>6.75</v>
      </c>
      <c r="CY358" s="334">
        <f t="shared" si="325"/>
        <v>175.38827415359205</v>
      </c>
      <c r="CZ358" s="123">
        <v>7.91</v>
      </c>
      <c r="DA358" s="117">
        <v>19.8</v>
      </c>
      <c r="DB358" s="340">
        <f t="shared" si="308"/>
        <v>0.32881355932203388</v>
      </c>
      <c r="DC358" s="109"/>
      <c r="DD358" s="610">
        <f t="shared" si="309"/>
        <v>5.6859325083833259</v>
      </c>
      <c r="DE358" s="353">
        <f t="shared" si="305"/>
        <v>6.1932287365813377</v>
      </c>
      <c r="DF358" s="842">
        <v>8.25</v>
      </c>
      <c r="DG358" s="117">
        <v>15.2</v>
      </c>
      <c r="DH358" s="838">
        <f t="shared" si="314"/>
        <v>45.599999999999994</v>
      </c>
      <c r="DI358" s="338">
        <f t="shared" si="315"/>
        <v>0.23232323232323238</v>
      </c>
      <c r="DJ358" s="1280">
        <f t="shared" si="310"/>
        <v>0.48474576271186443</v>
      </c>
      <c r="DK358" s="1342">
        <f t="shared" si="311"/>
        <v>4.0883047588249894</v>
      </c>
      <c r="DL358" s="1292">
        <f t="shared" si="321"/>
        <v>0.49919999999999998</v>
      </c>
      <c r="DM358" s="1355">
        <v>30</v>
      </c>
      <c r="DN358" s="1350">
        <f t="shared" si="326"/>
        <v>22.795045417010734</v>
      </c>
      <c r="DO358" s="117">
        <v>14.9</v>
      </c>
      <c r="DP358" s="1150">
        <f t="shared" si="295"/>
        <v>1.9736842105263087E-2</v>
      </c>
      <c r="DQ358" s="133"/>
      <c r="DR358" s="134"/>
      <c r="DS358" s="770"/>
      <c r="DT358" s="137">
        <v>4723</v>
      </c>
      <c r="DU358" s="343">
        <v>8.16</v>
      </c>
      <c r="DV358" s="123">
        <v>8.34</v>
      </c>
      <c r="DW358" s="127">
        <v>3900</v>
      </c>
      <c r="DX358" s="117">
        <v>14.9</v>
      </c>
      <c r="DY358" s="135">
        <v>33.799999999999997</v>
      </c>
      <c r="DZ358" s="671">
        <v>23</v>
      </c>
      <c r="EA358" s="632">
        <v>0.2</v>
      </c>
      <c r="EB358" s="665">
        <v>0.3</v>
      </c>
      <c r="EC358" s="1483"/>
      <c r="ED358" s="141">
        <v>4.0999999999999996</v>
      </c>
      <c r="EE358" s="667">
        <v>5.8</v>
      </c>
      <c r="EF358" s="139">
        <v>0.11</v>
      </c>
      <c r="EG358" s="665">
        <v>0.02</v>
      </c>
      <c r="EH358" s="194">
        <v>8</v>
      </c>
      <c r="EI358" s="1118"/>
      <c r="EJ358" s="1118"/>
      <c r="EK358" s="142">
        <v>2</v>
      </c>
      <c r="EL358" s="353">
        <f t="shared" si="298"/>
        <v>8.4807504541701082</v>
      </c>
      <c r="EM358" s="354">
        <f t="shared" si="312"/>
        <v>0.66059225512528474</v>
      </c>
      <c r="EN358" s="354">
        <f t="shared" si="291"/>
        <v>0.8</v>
      </c>
      <c r="EO358" s="355">
        <f t="shared" si="330"/>
        <v>0.98540145985401462</v>
      </c>
      <c r="EP358" s="339">
        <f t="shared" si="313"/>
        <v>0.83921568627450982</v>
      </c>
      <c r="EQ358" s="1289"/>
    </row>
    <row r="359" spans="1:147" s="221" customFormat="1" ht="15" customHeight="1" x14ac:dyDescent="0.15">
      <c r="A359" s="105">
        <v>44183</v>
      </c>
      <c r="B359" s="335">
        <f>企业!B666</f>
        <v>4684</v>
      </c>
      <c r="C359" s="868">
        <v>7.89</v>
      </c>
      <c r="D359" s="652">
        <v>138</v>
      </c>
      <c r="E359" s="353">
        <v>6.5</v>
      </c>
      <c r="F359" s="928"/>
      <c r="G359" s="653"/>
      <c r="H359" s="192"/>
      <c r="I359" s="111"/>
      <c r="J359" s="144"/>
      <c r="K359" s="625"/>
      <c r="L359" s="328"/>
      <c r="M359" s="831"/>
      <c r="N359" s="826"/>
      <c r="O359" s="191"/>
      <c r="P359" s="392"/>
      <c r="Q359" s="191"/>
      <c r="R359" s="683">
        <v>2.5099999999999998</v>
      </c>
      <c r="S359" s="339">
        <f t="shared" si="292"/>
        <v>0.38615384615384613</v>
      </c>
      <c r="T359" s="335">
        <v>4684</v>
      </c>
      <c r="U359" s="111">
        <v>8.0500000000000007</v>
      </c>
      <c r="V359" s="112">
        <v>4000</v>
      </c>
      <c r="W359" s="115">
        <v>40.700000000000003</v>
      </c>
      <c r="X359" s="109">
        <v>162</v>
      </c>
      <c r="Y359" s="809">
        <v>10.7</v>
      </c>
      <c r="Z359" s="1238"/>
      <c r="AA359" s="116">
        <v>25</v>
      </c>
      <c r="AB359" s="117">
        <v>0.46</v>
      </c>
      <c r="AC359" s="109">
        <v>39</v>
      </c>
      <c r="AD359" s="118"/>
      <c r="AE359" s="191">
        <v>64</v>
      </c>
      <c r="AF359" s="801">
        <v>4.3899999999999997</v>
      </c>
      <c r="AG359" s="344">
        <f t="shared" si="299"/>
        <v>0.67538461538461536</v>
      </c>
      <c r="AH359" s="344">
        <f t="shared" si="317"/>
        <v>0.31226666666666669</v>
      </c>
      <c r="AI359" s="741">
        <f t="shared" si="331"/>
        <v>0.1011744</v>
      </c>
      <c r="AJ359" s="1140"/>
      <c r="AK359" s="138"/>
      <c r="AL359" s="122"/>
      <c r="AM359" s="122"/>
      <c r="AN359" s="219"/>
      <c r="AO359" s="353">
        <f t="shared" si="328"/>
        <v>3.0555081127241674</v>
      </c>
      <c r="AP359" s="138">
        <v>8.01</v>
      </c>
      <c r="AQ359" s="121">
        <v>18.399999999999999</v>
      </c>
      <c r="AR359" s="353">
        <f t="shared" si="332"/>
        <v>0.80059777967549106</v>
      </c>
      <c r="AS359" s="776"/>
      <c r="AT359" s="353">
        <f t="shared" si="333"/>
        <v>1.6011955593509821</v>
      </c>
      <c r="AU359" s="117">
        <v>16.100000000000001</v>
      </c>
      <c r="AV359" s="111">
        <v>7.8</v>
      </c>
      <c r="AW359" s="118"/>
      <c r="AX359" s="118"/>
      <c r="AY359" s="340"/>
      <c r="AZ359" s="124">
        <v>0.16</v>
      </c>
      <c r="BA359" s="608"/>
      <c r="BB359" s="360">
        <f t="shared" si="334"/>
        <v>0.6004483347566183</v>
      </c>
      <c r="BC359" s="1516"/>
      <c r="BD359" s="1529">
        <v>802.8</v>
      </c>
      <c r="BE359" s="1530">
        <f t="shared" si="329"/>
        <v>91.351921434671226</v>
      </c>
      <c r="BF359" s="1538">
        <f t="shared" si="322"/>
        <v>3.654076857386849</v>
      </c>
      <c r="BG359" s="1528"/>
      <c r="BH359" s="1168">
        <f t="shared" si="335"/>
        <v>1.0007472245943638</v>
      </c>
      <c r="BI359" s="353">
        <f t="shared" si="336"/>
        <v>0.67570452604611442</v>
      </c>
      <c r="BJ359" s="123">
        <v>7.72</v>
      </c>
      <c r="BK359" s="118">
        <v>3600</v>
      </c>
      <c r="BL359" s="117">
        <v>36.700000000000003</v>
      </c>
      <c r="BM359" s="348">
        <f t="shared" si="300"/>
        <v>110.10000000000001</v>
      </c>
      <c r="BN359" s="117">
        <v>8.1999999999999993</v>
      </c>
      <c r="BO359" s="117">
        <v>0.4</v>
      </c>
      <c r="BP359" s="117"/>
      <c r="BQ359" s="1220">
        <v>0.26</v>
      </c>
      <c r="BR359" s="131"/>
      <c r="BS359" s="131"/>
      <c r="BT359" s="131">
        <v>17</v>
      </c>
      <c r="BU359" s="132">
        <v>16</v>
      </c>
      <c r="BV359" s="364">
        <f t="shared" si="318"/>
        <v>7.7342015371477375</v>
      </c>
      <c r="BW359" s="343">
        <f t="shared" si="290"/>
        <v>2.0945924310597067E-2</v>
      </c>
      <c r="BX359" s="340">
        <f t="shared" si="327"/>
        <v>2.0945924310597067E-2</v>
      </c>
      <c r="BY359" s="758">
        <f t="shared" si="316"/>
        <v>0.67200000000000004</v>
      </c>
      <c r="BZ359" s="1145">
        <f t="shared" si="307"/>
        <v>9.8280098280098316E-2</v>
      </c>
      <c r="CA359" s="133">
        <v>5040</v>
      </c>
      <c r="CB359" s="191"/>
      <c r="CC359" s="193"/>
      <c r="CD359" s="353">
        <f t="shared" si="302"/>
        <v>0.56767719897523483</v>
      </c>
      <c r="CE359" s="108">
        <v>240</v>
      </c>
      <c r="CF359" s="364">
        <f t="shared" si="324"/>
        <v>51.238257899231428</v>
      </c>
      <c r="CG359" s="134">
        <v>1400</v>
      </c>
      <c r="CH359" s="346">
        <f t="shared" si="319"/>
        <v>29.888983774551665</v>
      </c>
      <c r="CI359" s="117">
        <v>3</v>
      </c>
      <c r="CJ359" s="348">
        <f t="shared" si="303"/>
        <v>0.64047822374039287</v>
      </c>
      <c r="CK359" s="123">
        <v>7.4</v>
      </c>
      <c r="CL359" s="117">
        <v>32.799999999999997</v>
      </c>
      <c r="CM359" s="109">
        <v>10</v>
      </c>
      <c r="CN359" s="109">
        <v>3.9</v>
      </c>
      <c r="CO359" s="109">
        <v>16</v>
      </c>
      <c r="CP359" s="131">
        <f t="shared" si="323"/>
        <v>470.59080000000006</v>
      </c>
      <c r="CQ359" s="1145">
        <f t="shared" si="301"/>
        <v>0.10626702997275217</v>
      </c>
      <c r="CR359" s="1372">
        <f t="shared" si="320"/>
        <v>4684</v>
      </c>
      <c r="CS359" s="353">
        <f t="shared" si="304"/>
        <v>4.3245089666951326</v>
      </c>
      <c r="CT359" s="135">
        <v>40</v>
      </c>
      <c r="CU359" s="1353">
        <v>152.32</v>
      </c>
      <c r="CV359" s="340">
        <f t="shared" si="296"/>
        <v>0.5</v>
      </c>
      <c r="CW359" s="135">
        <v>270</v>
      </c>
      <c r="CX359" s="348">
        <f t="shared" si="297"/>
        <v>6.75</v>
      </c>
      <c r="CY359" s="334">
        <f t="shared" si="325"/>
        <v>181.53919726729293</v>
      </c>
      <c r="CZ359" s="123">
        <v>7.67</v>
      </c>
      <c r="DA359" s="117">
        <v>21.4</v>
      </c>
      <c r="DB359" s="340">
        <f t="shared" si="308"/>
        <v>0.34756097560975607</v>
      </c>
      <c r="DC359" s="109">
        <v>2</v>
      </c>
      <c r="DD359" s="610">
        <f t="shared" si="309"/>
        <v>5.007701568666362</v>
      </c>
      <c r="DE359" s="353">
        <f t="shared" si="305"/>
        <v>6.4047822374039285</v>
      </c>
      <c r="DF359" s="842">
        <v>8.06</v>
      </c>
      <c r="DG359" s="117">
        <v>15.9</v>
      </c>
      <c r="DH359" s="838">
        <f t="shared" si="314"/>
        <v>47.7</v>
      </c>
      <c r="DI359" s="338">
        <f t="shared" si="315"/>
        <v>0.2570093457943925</v>
      </c>
      <c r="DJ359" s="1280">
        <f t="shared" si="310"/>
        <v>0.51524390243902429</v>
      </c>
      <c r="DK359" s="1342">
        <f t="shared" si="311"/>
        <v>3.5806547784475931</v>
      </c>
      <c r="DL359" s="1292">
        <f t="shared" si="321"/>
        <v>0.49919999999999998</v>
      </c>
      <c r="DM359" s="1355">
        <v>30</v>
      </c>
      <c r="DN359" s="1350">
        <f t="shared" si="326"/>
        <v>23.413834329632792</v>
      </c>
      <c r="DO359" s="117">
        <v>15.1</v>
      </c>
      <c r="DP359" s="1150">
        <f t="shared" si="295"/>
        <v>5.0314465408805076E-2</v>
      </c>
      <c r="DQ359" s="133"/>
      <c r="DR359" s="134"/>
      <c r="DS359" s="770"/>
      <c r="DT359" s="137">
        <v>4872</v>
      </c>
      <c r="DU359" s="343">
        <v>8.1</v>
      </c>
      <c r="DV359" s="123">
        <v>8.0399999999999991</v>
      </c>
      <c r="DW359" s="127">
        <v>3330</v>
      </c>
      <c r="DX359" s="117">
        <v>15.1</v>
      </c>
      <c r="DY359" s="135">
        <v>32.9</v>
      </c>
      <c r="DZ359" s="671">
        <v>22</v>
      </c>
      <c r="EA359" s="632">
        <v>0.1</v>
      </c>
      <c r="EB359" s="665">
        <v>0.3</v>
      </c>
      <c r="EC359" s="1483"/>
      <c r="ED359" s="141">
        <v>5.5</v>
      </c>
      <c r="EE359" s="667">
        <v>5.9</v>
      </c>
      <c r="EF359" s="139">
        <v>0.09</v>
      </c>
      <c r="EG359" s="665">
        <v>0.01</v>
      </c>
      <c r="EH359" s="194">
        <v>6</v>
      </c>
      <c r="EI359" s="1118"/>
      <c r="EJ359" s="1118"/>
      <c r="EK359" s="142">
        <v>2</v>
      </c>
      <c r="EL359" s="353">
        <f t="shared" si="298"/>
        <v>8.7697325362937661</v>
      </c>
      <c r="EM359" s="354">
        <f t="shared" si="312"/>
        <v>0.62899262899262909</v>
      </c>
      <c r="EN359" s="354">
        <f t="shared" si="291"/>
        <v>0.79691358024691361</v>
      </c>
      <c r="EO359" s="355">
        <f t="shared" si="330"/>
        <v>0.99065420560747663</v>
      </c>
      <c r="EP359" s="339">
        <f t="shared" si="313"/>
        <v>0.78</v>
      </c>
      <c r="EQ359" s="1289"/>
    </row>
    <row r="360" spans="1:147" s="221" customFormat="1" ht="15" customHeight="1" x14ac:dyDescent="0.15">
      <c r="A360" s="105">
        <v>44184</v>
      </c>
      <c r="B360" s="335">
        <f>企业!B667</f>
        <v>5063</v>
      </c>
      <c r="C360" s="868">
        <v>7.92</v>
      </c>
      <c r="D360" s="652">
        <v>109</v>
      </c>
      <c r="E360" s="353">
        <v>6.6</v>
      </c>
      <c r="F360" s="928"/>
      <c r="G360" s="653"/>
      <c r="H360" s="192"/>
      <c r="I360" s="111"/>
      <c r="J360" s="144"/>
      <c r="K360" s="625"/>
      <c r="L360" s="328"/>
      <c r="M360" s="831"/>
      <c r="N360" s="826"/>
      <c r="O360" s="191"/>
      <c r="P360" s="392"/>
      <c r="Q360" s="191"/>
      <c r="R360" s="683">
        <v>2.5099999999999998</v>
      </c>
      <c r="S360" s="339">
        <f t="shared" si="292"/>
        <v>0.38615384615384613</v>
      </c>
      <c r="T360" s="335">
        <v>5063</v>
      </c>
      <c r="U360" s="111">
        <v>8.11</v>
      </c>
      <c r="V360" s="112">
        <v>4090</v>
      </c>
      <c r="W360" s="115">
        <v>38.9</v>
      </c>
      <c r="X360" s="109">
        <v>146.19999999999999</v>
      </c>
      <c r="Y360" s="809">
        <v>10.8</v>
      </c>
      <c r="Z360" s="1238"/>
      <c r="AA360" s="116">
        <v>24.5</v>
      </c>
      <c r="AB360" s="117">
        <v>0.44</v>
      </c>
      <c r="AC360" s="109">
        <v>42</v>
      </c>
      <c r="AD360" s="118"/>
      <c r="AE360" s="191">
        <v>64</v>
      </c>
      <c r="AF360" s="801">
        <v>4.3499999999999996</v>
      </c>
      <c r="AG360" s="344">
        <f t="shared" si="299"/>
        <v>0.66923076923076918</v>
      </c>
      <c r="AH360" s="344">
        <f t="shared" si="317"/>
        <v>0.33753333333333335</v>
      </c>
      <c r="AI360" s="741">
        <f t="shared" si="331"/>
        <v>9.8694746666666666E-2</v>
      </c>
      <c r="AJ360" s="1140"/>
      <c r="AK360" s="138"/>
      <c r="AL360" s="122"/>
      <c r="AM360" s="122"/>
      <c r="AN360" s="219"/>
      <c r="AO360" s="353">
        <f t="shared" si="328"/>
        <v>2.8267825399960498</v>
      </c>
      <c r="AP360" s="138">
        <v>8.1199999999999992</v>
      </c>
      <c r="AQ360" s="121">
        <v>17.399999999999999</v>
      </c>
      <c r="AR360" s="353">
        <f t="shared" si="332"/>
        <v>0.74066758838633218</v>
      </c>
      <c r="AS360" s="776"/>
      <c r="AT360" s="353">
        <f t="shared" si="333"/>
        <v>1.4813351767726644</v>
      </c>
      <c r="AU360" s="117">
        <v>16.7</v>
      </c>
      <c r="AV360" s="111">
        <v>7.85</v>
      </c>
      <c r="AW360" s="118"/>
      <c r="AX360" s="118"/>
      <c r="AY360" s="340"/>
      <c r="AZ360" s="124">
        <v>0.16</v>
      </c>
      <c r="BA360" s="608"/>
      <c r="BB360" s="360">
        <f t="shared" si="334"/>
        <v>0.55550069128974922</v>
      </c>
      <c r="BC360" s="1516"/>
      <c r="BD360" s="1529">
        <v>1269.2</v>
      </c>
      <c r="BE360" s="1530">
        <f t="shared" si="329"/>
        <v>133.61319375864113</v>
      </c>
      <c r="BF360" s="1538">
        <f t="shared" si="322"/>
        <v>5.4535997452506582</v>
      </c>
      <c r="BG360" s="1528"/>
      <c r="BH360" s="1168">
        <f t="shared" si="335"/>
        <v>0.92583448548291525</v>
      </c>
      <c r="BI360" s="353">
        <f t="shared" si="336"/>
        <v>0.62512344459806435</v>
      </c>
      <c r="BJ360" s="123">
        <v>7.73</v>
      </c>
      <c r="BK360" s="118">
        <v>3960</v>
      </c>
      <c r="BL360" s="117">
        <v>32.5</v>
      </c>
      <c r="BM360" s="348">
        <f t="shared" si="300"/>
        <v>97.5</v>
      </c>
      <c r="BN360" s="117">
        <v>10.4</v>
      </c>
      <c r="BO360" s="117"/>
      <c r="BP360" s="117"/>
      <c r="BQ360" s="1220"/>
      <c r="BR360" s="131"/>
      <c r="BS360" s="131"/>
      <c r="BT360" s="131">
        <v>21</v>
      </c>
      <c r="BU360" s="132"/>
      <c r="BV360" s="364">
        <f t="shared" si="318"/>
        <v>7.1552439265257757</v>
      </c>
      <c r="BW360" s="343">
        <f t="shared" si="290"/>
        <v>2.0432566870014077E-2</v>
      </c>
      <c r="BX360" s="340">
        <f t="shared" si="327"/>
        <v>2.0432566870014077E-2</v>
      </c>
      <c r="BY360" s="758">
        <f t="shared" si="316"/>
        <v>0.57551020408163267</v>
      </c>
      <c r="BZ360" s="1145">
        <f t="shared" si="307"/>
        <v>0.16452442159383029</v>
      </c>
      <c r="CA360" s="133">
        <v>5040</v>
      </c>
      <c r="CB360" s="191"/>
      <c r="CC360" s="193"/>
      <c r="CD360" s="353">
        <f t="shared" si="302"/>
        <v>0.52518269800513528</v>
      </c>
      <c r="CE360" s="108">
        <v>240</v>
      </c>
      <c r="CF360" s="364">
        <f t="shared" si="324"/>
        <v>47.402725656725259</v>
      </c>
      <c r="CG360" s="134">
        <v>1400</v>
      </c>
      <c r="CH360" s="346">
        <f t="shared" si="319"/>
        <v>27.651589966423071</v>
      </c>
      <c r="CI360" s="117">
        <v>3</v>
      </c>
      <c r="CJ360" s="348">
        <f t="shared" si="303"/>
        <v>0.59253407070906572</v>
      </c>
      <c r="CK360" s="123">
        <v>7.4</v>
      </c>
      <c r="CL360" s="117">
        <v>32.5</v>
      </c>
      <c r="CM360" s="109">
        <v>16</v>
      </c>
      <c r="CN360" s="109"/>
      <c r="CO360" s="109"/>
      <c r="CP360" s="131">
        <f t="shared" si="323"/>
        <v>408.31500000000005</v>
      </c>
      <c r="CQ360" s="1145">
        <f t="shared" si="301"/>
        <v>0</v>
      </c>
      <c r="CR360" s="1372">
        <f t="shared" si="320"/>
        <v>5063</v>
      </c>
      <c r="CS360" s="353">
        <f t="shared" si="304"/>
        <v>4.0007900454276122</v>
      </c>
      <c r="CT360" s="135">
        <v>40</v>
      </c>
      <c r="CU360" s="1353">
        <v>152.31</v>
      </c>
      <c r="CV360" s="340">
        <f t="shared" si="296"/>
        <v>0.5</v>
      </c>
      <c r="CW360" s="135">
        <v>270</v>
      </c>
      <c r="CX360" s="348">
        <f t="shared" si="297"/>
        <v>6.75</v>
      </c>
      <c r="CY360" s="334">
        <f t="shared" si="325"/>
        <v>167.95117519257357</v>
      </c>
      <c r="CZ360" s="123">
        <v>7.87</v>
      </c>
      <c r="DA360" s="117">
        <v>22.2</v>
      </c>
      <c r="DB360" s="340">
        <f t="shared" si="308"/>
        <v>0.31692307692307692</v>
      </c>
      <c r="DC360" s="109"/>
      <c r="DD360" s="610">
        <f t="shared" si="309"/>
        <v>5.1276538802153491</v>
      </c>
      <c r="DE360" s="353">
        <f t="shared" si="305"/>
        <v>5.9253407070906574</v>
      </c>
      <c r="DF360" s="842">
        <v>8.16</v>
      </c>
      <c r="DG360" s="117">
        <v>17.7</v>
      </c>
      <c r="DH360" s="838">
        <f t="shared" si="314"/>
        <v>53.099999999999994</v>
      </c>
      <c r="DI360" s="338">
        <f t="shared" si="315"/>
        <v>0.20270270270270274</v>
      </c>
      <c r="DJ360" s="1280">
        <f t="shared" si="310"/>
        <v>0.45538461538461539</v>
      </c>
      <c r="DK360" s="1342">
        <f t="shared" si="311"/>
        <v>3.7826841259588639</v>
      </c>
      <c r="DL360" s="1292">
        <f t="shared" si="321"/>
        <v>0.49919999999999998</v>
      </c>
      <c r="DM360" s="1355">
        <v>30</v>
      </c>
      <c r="DN360" s="1350">
        <f t="shared" si="326"/>
        <v>21.659727434327475</v>
      </c>
      <c r="DO360" s="117">
        <v>15.9</v>
      </c>
      <c r="DP360" s="1150">
        <f t="shared" si="295"/>
        <v>0.10169491525423723</v>
      </c>
      <c r="DQ360" s="133"/>
      <c r="DR360" s="134"/>
      <c r="DS360" s="770"/>
      <c r="DT360" s="137">
        <v>4448</v>
      </c>
      <c r="DU360" s="343">
        <v>8.1300000000000008</v>
      </c>
      <c r="DV360" s="123">
        <v>8.1999999999999993</v>
      </c>
      <c r="DW360" s="127">
        <v>3570</v>
      </c>
      <c r="DX360" s="117">
        <v>15.9</v>
      </c>
      <c r="DY360" s="135">
        <v>36.200000000000003</v>
      </c>
      <c r="DZ360" s="671">
        <v>23</v>
      </c>
      <c r="EA360" s="632">
        <v>1.4</v>
      </c>
      <c r="EB360" s="665">
        <v>0.3</v>
      </c>
      <c r="EC360" s="1483"/>
      <c r="ED360" s="141">
        <v>7.6</v>
      </c>
      <c r="EE360" s="667">
        <v>7.6</v>
      </c>
      <c r="EF360" s="139">
        <v>0.11</v>
      </c>
      <c r="EG360" s="665">
        <v>0.01</v>
      </c>
      <c r="EH360" s="194">
        <v>9</v>
      </c>
      <c r="EI360" s="1118"/>
      <c r="EJ360" s="1118"/>
      <c r="EK360" s="142">
        <v>2</v>
      </c>
      <c r="EL360" s="353">
        <f t="shared" si="298"/>
        <v>8.1148154058858388</v>
      </c>
      <c r="EM360" s="354">
        <f t="shared" si="312"/>
        <v>0.59125964010282772</v>
      </c>
      <c r="EN360" s="354">
        <f t="shared" si="291"/>
        <v>0.75239398084815323</v>
      </c>
      <c r="EO360" s="355">
        <f t="shared" si="330"/>
        <v>0.87037037037037035</v>
      </c>
      <c r="EP360" s="339">
        <f t="shared" si="313"/>
        <v>0.68979591836734699</v>
      </c>
      <c r="EQ360" s="1289"/>
    </row>
    <row r="361" spans="1:147" s="229" customFormat="1" ht="15" customHeight="1" x14ac:dyDescent="0.15">
      <c r="A361" s="146">
        <v>44185</v>
      </c>
      <c r="B361" s="147">
        <f>企业!B668</f>
        <v>4984</v>
      </c>
      <c r="C361" s="869">
        <v>7.99</v>
      </c>
      <c r="D361" s="149">
        <v>180</v>
      </c>
      <c r="E361" s="150">
        <v>6.6</v>
      </c>
      <c r="F361" s="929"/>
      <c r="G361" s="651"/>
      <c r="H361" s="222"/>
      <c r="I361" s="153"/>
      <c r="J361" s="154"/>
      <c r="K361" s="626"/>
      <c r="L361" s="223"/>
      <c r="M361" s="832"/>
      <c r="N361" s="827"/>
      <c r="O361" s="224"/>
      <c r="P361" s="393"/>
      <c r="Q361" s="224"/>
      <c r="R361" s="684">
        <v>2.46</v>
      </c>
      <c r="S361" s="169">
        <f t="shared" si="292"/>
        <v>0.37846153846153846</v>
      </c>
      <c r="T361" s="147">
        <v>4984</v>
      </c>
      <c r="U361" s="153">
        <v>8.16</v>
      </c>
      <c r="V361" s="158">
        <v>4100</v>
      </c>
      <c r="W361" s="159">
        <v>33.6</v>
      </c>
      <c r="X361" s="151">
        <v>150</v>
      </c>
      <c r="Y361" s="811">
        <v>7.1</v>
      </c>
      <c r="Z361" s="1239"/>
      <c r="AA361" s="160">
        <v>22.8</v>
      </c>
      <c r="AB361" s="161">
        <v>0.44</v>
      </c>
      <c r="AC361" s="151">
        <v>28</v>
      </c>
      <c r="AD361" s="162"/>
      <c r="AE361" s="224">
        <v>64</v>
      </c>
      <c r="AF361" s="802">
        <v>4.2699999999999996</v>
      </c>
      <c r="AG361" s="327">
        <f t="shared" si="299"/>
        <v>0.65692307692307683</v>
      </c>
      <c r="AH361" s="327">
        <f t="shared" si="317"/>
        <v>0.33226666666666665</v>
      </c>
      <c r="AI361" s="660">
        <f t="shared" si="331"/>
        <v>9.9680000000000005E-2</v>
      </c>
      <c r="AJ361" s="1141"/>
      <c r="AK361" s="148"/>
      <c r="AL361" s="167"/>
      <c r="AM361" s="167"/>
      <c r="AN361" s="225"/>
      <c r="AO361" s="150">
        <f t="shared" si="328"/>
        <v>2.8715890850722312</v>
      </c>
      <c r="AP361" s="148">
        <v>8.07</v>
      </c>
      <c r="AQ361" s="166">
        <v>19.399999999999999</v>
      </c>
      <c r="AR361" s="150">
        <f t="shared" si="332"/>
        <v>0.7524077046548957</v>
      </c>
      <c r="AS361" s="778"/>
      <c r="AT361" s="150">
        <f t="shared" si="333"/>
        <v>1.5048154093097914</v>
      </c>
      <c r="AU361" s="161">
        <v>16.2</v>
      </c>
      <c r="AV361" s="153">
        <v>7.81</v>
      </c>
      <c r="AW361" s="162"/>
      <c r="AX361" s="162"/>
      <c r="AY361" s="170"/>
      <c r="AZ361" s="170">
        <v>0.14000000000000001</v>
      </c>
      <c r="BA361" s="175"/>
      <c r="BB361" s="172">
        <f t="shared" si="334"/>
        <v>0.56430577849117169</v>
      </c>
      <c r="BC361" s="1517"/>
      <c r="BD361" s="827">
        <v>1496.4</v>
      </c>
      <c r="BE361" s="1530">
        <f t="shared" si="329"/>
        <v>160.02833065810594</v>
      </c>
      <c r="BF361" s="1538">
        <f t="shared" si="322"/>
        <v>7.0187864323730675</v>
      </c>
      <c r="BG361" s="1337"/>
      <c r="BH361" s="1169">
        <f t="shared" si="335"/>
        <v>0.9405096308186196</v>
      </c>
      <c r="BI361" s="150">
        <f t="shared" si="336"/>
        <v>0.6350321027287319</v>
      </c>
      <c r="BJ361" s="168">
        <v>7.83</v>
      </c>
      <c r="BK361" s="162">
        <v>3940</v>
      </c>
      <c r="BL361" s="161">
        <v>34.299999999999997</v>
      </c>
      <c r="BM361" s="161">
        <f t="shared" si="300"/>
        <v>102.89999999999999</v>
      </c>
      <c r="BN361" s="161">
        <v>12.4</v>
      </c>
      <c r="BO361" s="161"/>
      <c r="BP361" s="161"/>
      <c r="BQ361" s="1221"/>
      <c r="BR361" s="174"/>
      <c r="BS361" s="174"/>
      <c r="BT361" s="174">
        <v>15</v>
      </c>
      <c r="BU361" s="175"/>
      <c r="BV361" s="248">
        <f t="shared" si="318"/>
        <v>7.2686597110754425</v>
      </c>
      <c r="BW361" s="168">
        <f t="shared" si="290"/>
        <v>2.0636541805835424E-2</v>
      </c>
      <c r="BX361" s="170">
        <f t="shared" si="327"/>
        <v>2.0636541805835424E-2</v>
      </c>
      <c r="BY361" s="1129">
        <f t="shared" si="316"/>
        <v>0.45614035087719296</v>
      </c>
      <c r="BZ361" s="1146">
        <f t="shared" si="307"/>
        <v>-2.0833333333333259E-2</v>
      </c>
      <c r="CA361" s="177">
        <v>5040</v>
      </c>
      <c r="CB361" s="224"/>
      <c r="CC361" s="226"/>
      <c r="CD361" s="150">
        <f t="shared" si="302"/>
        <v>0.5335072231139647</v>
      </c>
      <c r="CE361" s="150">
        <v>240</v>
      </c>
      <c r="CF361" s="248">
        <f t="shared" ref="CF361:CF392" si="337">1000*CE361/T361</f>
        <v>48.154093097913325</v>
      </c>
      <c r="CG361" s="178">
        <v>1400</v>
      </c>
      <c r="CH361" s="390">
        <f t="shared" si="319"/>
        <v>28.089887640449437</v>
      </c>
      <c r="CI361" s="161">
        <v>3</v>
      </c>
      <c r="CJ361" s="161">
        <f t="shared" si="303"/>
        <v>0.6019261637239165</v>
      </c>
      <c r="CK361" s="168">
        <v>7.42</v>
      </c>
      <c r="CL361" s="161">
        <v>32.5</v>
      </c>
      <c r="CM361" s="151">
        <v>18</v>
      </c>
      <c r="CN361" s="151"/>
      <c r="CO361" s="151"/>
      <c r="CP361" s="131">
        <f t="shared" si="323"/>
        <v>394.96159999999998</v>
      </c>
      <c r="CQ361" s="1146">
        <f t="shared" si="301"/>
        <v>5.2478134110787056E-2</v>
      </c>
      <c r="CR361" s="1372">
        <f t="shared" si="320"/>
        <v>4984</v>
      </c>
      <c r="CS361" s="150">
        <f t="shared" si="304"/>
        <v>4.0642054574638848</v>
      </c>
      <c r="CT361" s="180">
        <v>40</v>
      </c>
      <c r="CU361" s="1356">
        <v>151.33000000000001</v>
      </c>
      <c r="CV361" s="170">
        <f t="shared" si="296"/>
        <v>0.5</v>
      </c>
      <c r="CW361" s="180">
        <v>270</v>
      </c>
      <c r="CX361" s="161">
        <f t="shared" si="297"/>
        <v>6.75</v>
      </c>
      <c r="CY361" s="151">
        <f t="shared" si="325"/>
        <v>170.75489566613163</v>
      </c>
      <c r="CZ361" s="168">
        <v>7.67</v>
      </c>
      <c r="DA361" s="161">
        <v>22.7</v>
      </c>
      <c r="DB361" s="170">
        <f t="shared" si="308"/>
        <v>0.30153846153846153</v>
      </c>
      <c r="DC361" s="151"/>
      <c r="DD361" s="181">
        <f t="shared" si="309"/>
        <v>5.4792355174602614</v>
      </c>
      <c r="DE361" s="150">
        <f t="shared" si="305"/>
        <v>6.0192616372391656</v>
      </c>
      <c r="DF361" s="843">
        <v>8.0399999999999991</v>
      </c>
      <c r="DG361" s="161">
        <v>17.2</v>
      </c>
      <c r="DH361" s="838">
        <f t="shared" si="314"/>
        <v>51.599999999999994</v>
      </c>
      <c r="DI361" s="338">
        <f t="shared" si="315"/>
        <v>0.24229074889867841</v>
      </c>
      <c r="DJ361" s="327">
        <f t="shared" si="310"/>
        <v>0.47076923076923083</v>
      </c>
      <c r="DK361" s="1343">
        <f t="shared" si="311"/>
        <v>3.7201502323775952</v>
      </c>
      <c r="DL361" s="1293">
        <f t="shared" si="321"/>
        <v>0.49919999999999998</v>
      </c>
      <c r="DM361" s="1354">
        <v>30</v>
      </c>
      <c r="DN361" s="178">
        <f t="shared" si="326"/>
        <v>21.861476725521673</v>
      </c>
      <c r="DO361" s="161">
        <v>17.100000000000001</v>
      </c>
      <c r="DP361" s="187">
        <f t="shared" si="295"/>
        <v>5.8139534883719689E-3</v>
      </c>
      <c r="DQ361" s="177"/>
      <c r="DR361" s="178"/>
      <c r="DS361" s="756"/>
      <c r="DT361" s="157">
        <v>4943</v>
      </c>
      <c r="DU361" s="168">
        <v>8.1199999999999992</v>
      </c>
      <c r="DV361" s="168">
        <v>8.1999999999999993</v>
      </c>
      <c r="DW361" s="173">
        <v>3760</v>
      </c>
      <c r="DX361" s="161">
        <v>17.100000000000001</v>
      </c>
      <c r="DY361" s="180">
        <v>37.799999999999997</v>
      </c>
      <c r="DZ361" s="698">
        <v>23</v>
      </c>
      <c r="EA361" s="633">
        <v>1.2</v>
      </c>
      <c r="EB361" s="182">
        <v>0.42</v>
      </c>
      <c r="EC361" s="1484"/>
      <c r="ED361" s="184">
        <v>9.8000000000000007</v>
      </c>
      <c r="EE361" s="184">
        <v>9.8000000000000007</v>
      </c>
      <c r="EF361" s="182">
        <v>0.12</v>
      </c>
      <c r="EG361" s="182">
        <v>0.01</v>
      </c>
      <c r="EH361" s="228">
        <v>7</v>
      </c>
      <c r="EI361" s="1119"/>
      <c r="EJ361" s="1119"/>
      <c r="EK361" s="185">
        <v>2</v>
      </c>
      <c r="EL361" s="150">
        <f t="shared" si="298"/>
        <v>8.2431113964687004</v>
      </c>
      <c r="EM361" s="186">
        <f t="shared" si="312"/>
        <v>0.4910714285714286</v>
      </c>
      <c r="EN361" s="186">
        <f t="shared" si="291"/>
        <v>0.748</v>
      </c>
      <c r="EO361" s="187">
        <f t="shared" si="330"/>
        <v>0.83098591549295775</v>
      </c>
      <c r="EP361" s="169">
        <f t="shared" si="313"/>
        <v>0.57017543859649122</v>
      </c>
      <c r="EQ361" s="292"/>
    </row>
    <row r="362" spans="1:147" s="221" customFormat="1" ht="15" customHeight="1" x14ac:dyDescent="0.15">
      <c r="A362" s="105">
        <v>44186</v>
      </c>
      <c r="B362" s="335">
        <f>企业!B669</f>
        <v>4320</v>
      </c>
      <c r="C362" s="868">
        <v>8.11</v>
      </c>
      <c r="D362" s="652">
        <v>111</v>
      </c>
      <c r="E362" s="353">
        <v>6</v>
      </c>
      <c r="F362" s="928"/>
      <c r="G362" s="653"/>
      <c r="H362" s="192"/>
      <c r="I362" s="111"/>
      <c r="J362" s="144"/>
      <c r="K362" s="625"/>
      <c r="L362" s="328"/>
      <c r="M362" s="831"/>
      <c r="N362" s="826"/>
      <c r="O362" s="191"/>
      <c r="P362" s="392"/>
      <c r="Q362" s="191"/>
      <c r="R362" s="683">
        <v>2.4500000000000002</v>
      </c>
      <c r="S362" s="339">
        <f t="shared" si="292"/>
        <v>0.37692307692307697</v>
      </c>
      <c r="T362" s="335">
        <v>4320</v>
      </c>
      <c r="U362" s="111">
        <v>8.0399999999999991</v>
      </c>
      <c r="V362" s="112">
        <v>4700</v>
      </c>
      <c r="W362" s="115">
        <v>34.1</v>
      </c>
      <c r="X362" s="109">
        <v>150</v>
      </c>
      <c r="Y362" s="809">
        <v>6.8</v>
      </c>
      <c r="Z362" s="1238"/>
      <c r="AA362" s="116">
        <v>24.1</v>
      </c>
      <c r="AB362" s="117">
        <v>0.5</v>
      </c>
      <c r="AC362" s="109">
        <v>40</v>
      </c>
      <c r="AD362" s="118"/>
      <c r="AE362" s="191">
        <v>64</v>
      </c>
      <c r="AF362" s="801">
        <v>4.57</v>
      </c>
      <c r="AG362" s="344">
        <f t="shared" si="299"/>
        <v>0.70307692307692315</v>
      </c>
      <c r="AH362" s="344">
        <f t="shared" si="317"/>
        <v>0.28799999999999998</v>
      </c>
      <c r="AI362" s="741">
        <f t="shared" si="331"/>
        <v>8.6400000000000005E-2</v>
      </c>
      <c r="AJ362" s="1140"/>
      <c r="AK362" s="138"/>
      <c r="AL362" s="122"/>
      <c r="AM362" s="122"/>
      <c r="AN362" s="219"/>
      <c r="AO362" s="353">
        <f t="shared" si="328"/>
        <v>3.3129629629629629</v>
      </c>
      <c r="AP362" s="138">
        <v>7.83</v>
      </c>
      <c r="AQ362" s="121">
        <v>20.5</v>
      </c>
      <c r="AR362" s="353">
        <f t="shared" si="332"/>
        <v>0.86805555555555558</v>
      </c>
      <c r="AS362" s="776"/>
      <c r="AT362" s="353">
        <f t="shared" si="333"/>
        <v>1.7361111111111112</v>
      </c>
      <c r="AU362" s="117">
        <v>15.9</v>
      </c>
      <c r="AV362" s="111">
        <v>7.69</v>
      </c>
      <c r="AW362" s="118"/>
      <c r="AX362" s="118"/>
      <c r="AY362" s="340"/>
      <c r="AZ362" s="124">
        <v>0.13</v>
      </c>
      <c r="BA362" s="608"/>
      <c r="BB362" s="360">
        <f t="shared" si="334"/>
        <v>0.65104166666666663</v>
      </c>
      <c r="BC362" s="1516"/>
      <c r="BD362" s="1529">
        <v>1830.4</v>
      </c>
      <c r="BE362" s="1530">
        <f t="shared" si="329"/>
        <v>225.8340740740741</v>
      </c>
      <c r="BF362" s="1538">
        <f t="shared" si="322"/>
        <v>9.3707084678039045</v>
      </c>
      <c r="BG362" s="1528"/>
      <c r="BH362" s="1168">
        <f t="shared" si="335"/>
        <v>1.0850694444444444</v>
      </c>
      <c r="BI362" s="353">
        <f t="shared" si="336"/>
        <v>0.73263888888888884</v>
      </c>
      <c r="BJ362" s="123">
        <v>7.54</v>
      </c>
      <c r="BK362" s="118">
        <v>5340</v>
      </c>
      <c r="BL362" s="117">
        <v>34.799999999999997</v>
      </c>
      <c r="BM362" s="348">
        <f t="shared" si="300"/>
        <v>104.39999999999999</v>
      </c>
      <c r="BN362" s="117">
        <v>13.1</v>
      </c>
      <c r="BO362" s="117"/>
      <c r="BP362" s="117"/>
      <c r="BQ362" s="1220"/>
      <c r="BR362" s="131"/>
      <c r="BS362" s="131"/>
      <c r="BT362" s="131">
        <v>19</v>
      </c>
      <c r="BU362" s="132"/>
      <c r="BV362" s="364">
        <f t="shared" si="318"/>
        <v>8.3858796296296294</v>
      </c>
      <c r="BW362" s="343">
        <f t="shared" si="290"/>
        <v>1.788721119606923E-2</v>
      </c>
      <c r="BX362" s="340">
        <f t="shared" si="327"/>
        <v>1.788721119606923E-2</v>
      </c>
      <c r="BY362" s="340">
        <f t="shared" si="316"/>
        <v>0.45643153526970959</v>
      </c>
      <c r="BZ362" s="1145">
        <f t="shared" si="307"/>
        <v>-2.0527859237536639E-2</v>
      </c>
      <c r="CA362" s="133">
        <v>5040</v>
      </c>
      <c r="CB362" s="191"/>
      <c r="CC362" s="193"/>
      <c r="CD362" s="353">
        <f t="shared" si="302"/>
        <v>0.61550925925925926</v>
      </c>
      <c r="CE362" s="108">
        <v>240</v>
      </c>
      <c r="CF362" s="364">
        <f t="shared" si="337"/>
        <v>55.555555555555557</v>
      </c>
      <c r="CG362" s="134">
        <v>1400</v>
      </c>
      <c r="CH362" s="346">
        <f t="shared" si="319"/>
        <v>32.407407407407405</v>
      </c>
      <c r="CI362" s="117">
        <v>3</v>
      </c>
      <c r="CJ362" s="348">
        <f t="shared" si="303"/>
        <v>0.69444444444444442</v>
      </c>
      <c r="CK362" s="123">
        <v>7.14</v>
      </c>
      <c r="CL362" s="117">
        <v>31</v>
      </c>
      <c r="CM362" s="109">
        <v>17</v>
      </c>
      <c r="CN362" s="109"/>
      <c r="CO362" s="109"/>
      <c r="CP362" s="131">
        <f t="shared" si="323"/>
        <v>440.88799999999992</v>
      </c>
      <c r="CQ362" s="1145">
        <f t="shared" si="301"/>
        <v>0.1091954022988505</v>
      </c>
      <c r="CR362" s="1372">
        <f t="shared" si="320"/>
        <v>4320</v>
      </c>
      <c r="CS362" s="353">
        <f t="shared" si="304"/>
        <v>4.6888888888888891</v>
      </c>
      <c r="CT362" s="135">
        <v>40</v>
      </c>
      <c r="CU362" s="1353">
        <v>152.28</v>
      </c>
      <c r="CV362" s="340">
        <f t="shared" si="296"/>
        <v>0.5</v>
      </c>
      <c r="CW362" s="135">
        <v>270</v>
      </c>
      <c r="CX362" s="348">
        <f t="shared" si="297"/>
        <v>6.75</v>
      </c>
      <c r="CY362" s="334">
        <f t="shared" si="325"/>
        <v>196.84222222222226</v>
      </c>
      <c r="CZ362" s="123">
        <v>7.44</v>
      </c>
      <c r="DA362" s="117">
        <v>24.5</v>
      </c>
      <c r="DB362" s="340">
        <f t="shared" si="308"/>
        <v>0.20967741935483872</v>
      </c>
      <c r="DC362" s="109"/>
      <c r="DD362" s="610">
        <f t="shared" si="309"/>
        <v>9.5230876740310713</v>
      </c>
      <c r="DE362" s="353">
        <f t="shared" si="305"/>
        <v>6.9444444444444446</v>
      </c>
      <c r="DF362" s="842">
        <v>7.86</v>
      </c>
      <c r="DG362" s="117">
        <v>18.5</v>
      </c>
      <c r="DH362" s="838">
        <f t="shared" si="314"/>
        <v>55.5</v>
      </c>
      <c r="DI362" s="338">
        <f t="shared" si="315"/>
        <v>0.24489795918367352</v>
      </c>
      <c r="DJ362" s="1280">
        <f t="shared" si="310"/>
        <v>0.40322580645161288</v>
      </c>
      <c r="DK362" s="1342">
        <f t="shared" si="311"/>
        <v>5.2491259259259264</v>
      </c>
      <c r="DL362" s="1292">
        <f t="shared" si="321"/>
        <v>0.49919999999999998</v>
      </c>
      <c r="DM362" s="1355">
        <v>30</v>
      </c>
      <c r="DN362" s="1350">
        <f t="shared" si="326"/>
        <v>25.38</v>
      </c>
      <c r="DO362" s="117">
        <v>17.600000000000001</v>
      </c>
      <c r="DP362" s="1150">
        <f t="shared" si="295"/>
        <v>4.8648648648648575E-2</v>
      </c>
      <c r="DQ362" s="133"/>
      <c r="DR362" s="134"/>
      <c r="DS362" s="770"/>
      <c r="DT362" s="137">
        <v>4936</v>
      </c>
      <c r="DU362" s="343">
        <v>8.1</v>
      </c>
      <c r="DV362" s="123">
        <v>7.88</v>
      </c>
      <c r="DW362" s="127">
        <v>4880</v>
      </c>
      <c r="DX362" s="117">
        <v>17.600000000000001</v>
      </c>
      <c r="DY362" s="135">
        <v>39.6</v>
      </c>
      <c r="DZ362" s="671">
        <v>26</v>
      </c>
      <c r="EA362" s="632">
        <v>2.5</v>
      </c>
      <c r="EB362" s="665">
        <v>0.68</v>
      </c>
      <c r="EC362" s="1483"/>
      <c r="ED362" s="141">
        <v>11</v>
      </c>
      <c r="EE362" s="667">
        <v>12</v>
      </c>
      <c r="EF362" s="139">
        <v>0.13</v>
      </c>
      <c r="EG362" s="665">
        <v>0.02</v>
      </c>
      <c r="EH362" s="194">
        <v>8</v>
      </c>
      <c r="EI362" s="1118"/>
      <c r="EJ362" s="1118"/>
      <c r="EK362" s="142">
        <v>2</v>
      </c>
      <c r="EL362" s="353">
        <f t="shared" si="298"/>
        <v>9.5069111111111084</v>
      </c>
      <c r="EM362" s="354">
        <f t="shared" si="312"/>
        <v>0.4838709677419355</v>
      </c>
      <c r="EN362" s="354">
        <f t="shared" si="291"/>
        <v>0.73599999999999999</v>
      </c>
      <c r="EO362" s="355">
        <f t="shared" si="330"/>
        <v>0.63235294117647056</v>
      </c>
      <c r="EP362" s="339">
        <f t="shared" si="313"/>
        <v>0.54356846473029052</v>
      </c>
      <c r="EQ362" s="1289"/>
    </row>
    <row r="363" spans="1:147" s="221" customFormat="1" ht="15" customHeight="1" x14ac:dyDescent="0.15">
      <c r="A363" s="105">
        <v>44187</v>
      </c>
      <c r="B363" s="335">
        <f>企业!B670</f>
        <v>5127</v>
      </c>
      <c r="C363" s="868">
        <v>8</v>
      </c>
      <c r="D363" s="652">
        <v>146</v>
      </c>
      <c r="E363" s="353">
        <v>5.5</v>
      </c>
      <c r="F363" s="928"/>
      <c r="G363" s="653"/>
      <c r="H363" s="192"/>
      <c r="I363" s="111"/>
      <c r="J363" s="144"/>
      <c r="K363" s="625"/>
      <c r="L363" s="328"/>
      <c r="M363" s="831"/>
      <c r="N363" s="826"/>
      <c r="O363" s="191"/>
      <c r="P363" s="392"/>
      <c r="Q363" s="191"/>
      <c r="R363" s="683">
        <v>2.41</v>
      </c>
      <c r="S363" s="339">
        <f t="shared" si="292"/>
        <v>0.3707692307692308</v>
      </c>
      <c r="T363" s="335">
        <v>5127</v>
      </c>
      <c r="U363" s="111">
        <v>8.31</v>
      </c>
      <c r="V363" s="112">
        <v>4620</v>
      </c>
      <c r="W363" s="115">
        <v>34.4</v>
      </c>
      <c r="X363" s="109">
        <v>134</v>
      </c>
      <c r="Y363" s="809">
        <v>6.2</v>
      </c>
      <c r="Z363" s="1238"/>
      <c r="AA363" s="116">
        <v>24.1</v>
      </c>
      <c r="AB363" s="117">
        <v>0.4</v>
      </c>
      <c r="AC363" s="109">
        <v>32</v>
      </c>
      <c r="AD363" s="118">
        <v>551.9</v>
      </c>
      <c r="AE363" s="191">
        <v>64</v>
      </c>
      <c r="AF363" s="801">
        <v>3.99</v>
      </c>
      <c r="AG363" s="344">
        <f t="shared" si="299"/>
        <v>0.61384615384615393</v>
      </c>
      <c r="AH363" s="344">
        <f t="shared" si="317"/>
        <v>0.34179999999999999</v>
      </c>
      <c r="AI363" s="741">
        <f t="shared" si="331"/>
        <v>9.16024E-2</v>
      </c>
      <c r="AJ363" s="1140"/>
      <c r="AK363" s="138"/>
      <c r="AL363" s="122"/>
      <c r="AM363" s="122"/>
      <c r="AN363" s="219"/>
      <c r="AO363" s="353">
        <f t="shared" si="328"/>
        <v>2.7914960015603665</v>
      </c>
      <c r="AP363" s="138">
        <v>8.02</v>
      </c>
      <c r="AQ363" s="121">
        <v>20.7</v>
      </c>
      <c r="AR363" s="353">
        <f t="shared" si="332"/>
        <v>0.73142188414277354</v>
      </c>
      <c r="AS363" s="776"/>
      <c r="AT363" s="353">
        <f t="shared" si="333"/>
        <v>1.4628437682855471</v>
      </c>
      <c r="AU363" s="117">
        <v>15.8</v>
      </c>
      <c r="AV363" s="111">
        <v>7.87</v>
      </c>
      <c r="AW363" s="118">
        <v>1703</v>
      </c>
      <c r="AX363" s="118">
        <v>1004</v>
      </c>
      <c r="AY363" s="340">
        <f t="shared" ref="AY363:AY419" si="338">AX363/AW363</f>
        <v>0.58954785672342924</v>
      </c>
      <c r="AZ363" s="124">
        <v>0.13</v>
      </c>
      <c r="BA363" s="608">
        <f t="shared" si="306"/>
        <v>76.335877862595424</v>
      </c>
      <c r="BB363" s="360">
        <f t="shared" si="334"/>
        <v>0.54856641310708021</v>
      </c>
      <c r="BC363" s="1516"/>
      <c r="BD363" s="1529">
        <v>2084.4</v>
      </c>
      <c r="BE363" s="1530">
        <f t="shared" si="329"/>
        <v>216.69303686366294</v>
      </c>
      <c r="BF363" s="1538">
        <f t="shared" si="322"/>
        <v>8.9914123179943122</v>
      </c>
      <c r="BG363" s="1528"/>
      <c r="BH363" s="1168">
        <f t="shared" si="335"/>
        <v>0.91427735517846698</v>
      </c>
      <c r="BI363" s="353">
        <f t="shared" si="336"/>
        <v>0.61732007021650093</v>
      </c>
      <c r="BJ363" s="123">
        <v>7.71</v>
      </c>
      <c r="BK363" s="118">
        <v>5280</v>
      </c>
      <c r="BL363" s="117">
        <v>34.6</v>
      </c>
      <c r="BM363" s="348">
        <f t="shared" si="300"/>
        <v>103.80000000000001</v>
      </c>
      <c r="BN363" s="117">
        <v>13</v>
      </c>
      <c r="BO363" s="117">
        <v>5.5</v>
      </c>
      <c r="BP363" s="117"/>
      <c r="BQ363" s="1220">
        <v>0.28999999999999998</v>
      </c>
      <c r="BR363" s="131"/>
      <c r="BS363" s="131"/>
      <c r="BT363" s="131">
        <v>18</v>
      </c>
      <c r="BU363" s="132">
        <v>16</v>
      </c>
      <c r="BV363" s="364">
        <f t="shared" si="318"/>
        <v>7.0659254924907362</v>
      </c>
      <c r="BW363" s="343">
        <f t="shared" si="290"/>
        <v>1.8964253181328841E-2</v>
      </c>
      <c r="BX363" s="340">
        <f t="shared" si="327"/>
        <v>1.8964253181328841E-2</v>
      </c>
      <c r="BY363" s="758">
        <f t="shared" si="316"/>
        <v>0.46058091286307057</v>
      </c>
      <c r="BZ363" s="1145">
        <f t="shared" si="307"/>
        <v>-5.8139534883721034E-3</v>
      </c>
      <c r="CA363" s="133">
        <v>5040</v>
      </c>
      <c r="CB363" s="191"/>
      <c r="CC363" s="193"/>
      <c r="CD363" s="353">
        <f t="shared" si="302"/>
        <v>0.5186268773161693</v>
      </c>
      <c r="CE363" s="108">
        <v>240</v>
      </c>
      <c r="CF363" s="364">
        <f t="shared" si="337"/>
        <v>46.811000585137506</v>
      </c>
      <c r="CG363" s="134">
        <v>1400</v>
      </c>
      <c r="CH363" s="346">
        <f t="shared" si="319"/>
        <v>27.306417007996878</v>
      </c>
      <c r="CI363" s="117">
        <v>3</v>
      </c>
      <c r="CJ363" s="348">
        <f t="shared" si="303"/>
        <v>0.58513750731421887</v>
      </c>
      <c r="CK363" s="123">
        <v>7.55</v>
      </c>
      <c r="CL363" s="117">
        <v>30</v>
      </c>
      <c r="CM363" s="109">
        <v>17</v>
      </c>
      <c r="CN363" s="109">
        <v>6.2</v>
      </c>
      <c r="CO363" s="109">
        <v>16</v>
      </c>
      <c r="CP363" s="131">
        <f t="shared" si="323"/>
        <v>458.87959999999998</v>
      </c>
      <c r="CQ363" s="1145">
        <f t="shared" si="301"/>
        <v>0.13294797687861271</v>
      </c>
      <c r="CR363" s="1372">
        <f t="shared" si="320"/>
        <v>5127</v>
      </c>
      <c r="CS363" s="353">
        <f t="shared" si="304"/>
        <v>3.9508484493856058</v>
      </c>
      <c r="CT363" s="135">
        <v>40</v>
      </c>
      <c r="CU363" s="1353">
        <v>152.28</v>
      </c>
      <c r="CV363" s="340">
        <f t="shared" si="296"/>
        <v>0.5</v>
      </c>
      <c r="CW363" s="135">
        <v>270</v>
      </c>
      <c r="CX363" s="348">
        <f t="shared" si="297"/>
        <v>6.75</v>
      </c>
      <c r="CY363" s="334">
        <f t="shared" si="325"/>
        <v>165.85886483323583</v>
      </c>
      <c r="CZ363" s="123">
        <v>8.06</v>
      </c>
      <c r="DA363" s="117">
        <v>23.1</v>
      </c>
      <c r="DB363" s="340">
        <f t="shared" si="308"/>
        <v>0.22999999999999995</v>
      </c>
      <c r="DC363" s="109">
        <v>2</v>
      </c>
      <c r="DD363" s="610">
        <f t="shared" si="309"/>
        <v>7.5589674976408654</v>
      </c>
      <c r="DE363" s="353">
        <f t="shared" si="305"/>
        <v>5.8513750731421883</v>
      </c>
      <c r="DF363" s="842">
        <v>8.1199999999999992</v>
      </c>
      <c r="DG363" s="117">
        <v>17.7</v>
      </c>
      <c r="DH363" s="838">
        <f t="shared" si="314"/>
        <v>53.099999999999994</v>
      </c>
      <c r="DI363" s="338">
        <f t="shared" si="315"/>
        <v>0.23376623376623384</v>
      </c>
      <c r="DJ363" s="1280">
        <f t="shared" si="310"/>
        <v>0.41000000000000003</v>
      </c>
      <c r="DK363" s="1342">
        <f t="shared" si="311"/>
        <v>4.4948201851825429</v>
      </c>
      <c r="DL363" s="1292">
        <f t="shared" si="321"/>
        <v>0.49919999999999998</v>
      </c>
      <c r="DM363" s="1355">
        <v>30</v>
      </c>
      <c r="DN363" s="1350">
        <f t="shared" si="326"/>
        <v>21.385137507314216</v>
      </c>
      <c r="DO363" s="117">
        <v>17.5</v>
      </c>
      <c r="DP363" s="1150">
        <f t="shared" si="295"/>
        <v>1.1299435028248548E-2</v>
      </c>
      <c r="DQ363" s="133"/>
      <c r="DR363" s="134"/>
      <c r="DS363" s="770"/>
      <c r="DT363" s="137">
        <v>4848</v>
      </c>
      <c r="DU363" s="343">
        <v>8.1</v>
      </c>
      <c r="DV363" s="123">
        <v>8.14</v>
      </c>
      <c r="DW363" s="127">
        <v>4880</v>
      </c>
      <c r="DX363" s="117">
        <v>17.5</v>
      </c>
      <c r="DY363" s="135">
        <v>40.1</v>
      </c>
      <c r="DZ363" s="671">
        <v>24</v>
      </c>
      <c r="EA363" s="632">
        <v>2.2000000000000002</v>
      </c>
      <c r="EB363" s="665">
        <v>0.78</v>
      </c>
      <c r="EC363" s="1483"/>
      <c r="ED363" s="141">
        <v>11.8</v>
      </c>
      <c r="EE363" s="667">
        <v>12.3</v>
      </c>
      <c r="EF363" s="139">
        <v>0.1</v>
      </c>
      <c r="EG363" s="665">
        <v>0.03</v>
      </c>
      <c r="EH363" s="194">
        <v>10</v>
      </c>
      <c r="EI363" s="1118">
        <v>506</v>
      </c>
      <c r="EJ363" s="1118">
        <v>252</v>
      </c>
      <c r="EK363" s="142">
        <v>2</v>
      </c>
      <c r="EL363" s="353">
        <f t="shared" si="298"/>
        <v>8.0137783499122293</v>
      </c>
      <c r="EM363" s="354">
        <f t="shared" si="312"/>
        <v>0.49127906976744184</v>
      </c>
      <c r="EN363" s="354">
        <f t="shared" si="291"/>
        <v>0.70074626865671641</v>
      </c>
      <c r="EO363" s="355">
        <f t="shared" si="330"/>
        <v>0.64516129032258063</v>
      </c>
      <c r="EP363" s="339">
        <f t="shared" si="313"/>
        <v>0.51037344398340245</v>
      </c>
      <c r="EQ363" s="1289"/>
    </row>
    <row r="364" spans="1:147" s="221" customFormat="1" ht="15" customHeight="1" x14ac:dyDescent="0.15">
      <c r="A364" s="105">
        <v>44188</v>
      </c>
      <c r="B364" s="335">
        <f>企业!B671</f>
        <v>5120</v>
      </c>
      <c r="C364" s="868">
        <v>8.06</v>
      </c>
      <c r="D364" s="652">
        <v>144</v>
      </c>
      <c r="E364" s="353">
        <v>5.8</v>
      </c>
      <c r="F364" s="928"/>
      <c r="G364" s="653"/>
      <c r="H364" s="192"/>
      <c r="I364" s="111"/>
      <c r="J364" s="144"/>
      <c r="K364" s="625"/>
      <c r="L364" s="328"/>
      <c r="M364" s="831"/>
      <c r="N364" s="826"/>
      <c r="O364" s="191"/>
      <c r="P364" s="392"/>
      <c r="Q364" s="191"/>
      <c r="R364" s="683">
        <v>2.5099999999999998</v>
      </c>
      <c r="S364" s="339">
        <f t="shared" si="292"/>
        <v>0.38615384615384613</v>
      </c>
      <c r="T364" s="335">
        <v>5120</v>
      </c>
      <c r="U364" s="111">
        <v>8.24</v>
      </c>
      <c r="V364" s="112">
        <v>4880</v>
      </c>
      <c r="W364" s="115">
        <v>39</v>
      </c>
      <c r="X364" s="109">
        <v>154</v>
      </c>
      <c r="Y364" s="809">
        <v>7.5</v>
      </c>
      <c r="Z364" s="1238"/>
      <c r="AA364" s="116">
        <v>24.4</v>
      </c>
      <c r="AB364" s="117">
        <v>0.45</v>
      </c>
      <c r="AC364" s="109">
        <v>34</v>
      </c>
      <c r="AD364" s="118"/>
      <c r="AE364" s="191">
        <v>64</v>
      </c>
      <c r="AF364" s="801">
        <v>4.21</v>
      </c>
      <c r="AG364" s="344">
        <f t="shared" si="299"/>
        <v>0.64769230769230768</v>
      </c>
      <c r="AH364" s="344">
        <f t="shared" si="317"/>
        <v>0.34133333333333332</v>
      </c>
      <c r="AI364" s="741">
        <f t="shared" si="331"/>
        <v>0.10513066666666666</v>
      </c>
      <c r="AJ364" s="1140"/>
      <c r="AK364" s="138"/>
      <c r="AL364" s="122"/>
      <c r="AM364" s="122"/>
      <c r="AN364" s="219"/>
      <c r="AO364" s="353">
        <f t="shared" si="328"/>
        <v>2.7953125000000001</v>
      </c>
      <c r="AP364" s="138">
        <v>8.08</v>
      </c>
      <c r="AQ364" s="121">
        <v>21.4</v>
      </c>
      <c r="AR364" s="353">
        <f t="shared" si="332"/>
        <v>0.732421875</v>
      </c>
      <c r="AS364" s="776"/>
      <c r="AT364" s="353">
        <f t="shared" si="333"/>
        <v>1.46484375</v>
      </c>
      <c r="AU364" s="117">
        <v>15.5</v>
      </c>
      <c r="AV364" s="111">
        <v>7.78</v>
      </c>
      <c r="AW364" s="118"/>
      <c r="AX364" s="118"/>
      <c r="AY364" s="340"/>
      <c r="AZ364" s="124">
        <v>0.13</v>
      </c>
      <c r="BA364" s="608"/>
      <c r="BB364" s="360">
        <f t="shared" si="334"/>
        <v>0.54931640625</v>
      </c>
      <c r="BC364" s="1516"/>
      <c r="BD364" s="1529">
        <v>2177.6</v>
      </c>
      <c r="BE364" s="1530">
        <f t="shared" si="329"/>
        <v>226.6915625</v>
      </c>
      <c r="BF364" s="1538">
        <f t="shared" si="322"/>
        <v>9.290637807377049</v>
      </c>
      <c r="BG364" s="1528"/>
      <c r="BH364" s="1168">
        <f t="shared" si="335"/>
        <v>0.91552734375</v>
      </c>
      <c r="BI364" s="353">
        <f t="shared" si="336"/>
        <v>0.6181640625</v>
      </c>
      <c r="BJ364" s="123">
        <v>7.59</v>
      </c>
      <c r="BK364" s="118">
        <v>5230</v>
      </c>
      <c r="BL364" s="117">
        <v>36.5</v>
      </c>
      <c r="BM364" s="348">
        <f t="shared" si="300"/>
        <v>109.5</v>
      </c>
      <c r="BN364" s="117">
        <v>12.7</v>
      </c>
      <c r="BO364" s="117"/>
      <c r="BP364" s="117"/>
      <c r="BQ364" s="1220"/>
      <c r="BR364" s="131"/>
      <c r="BS364" s="131"/>
      <c r="BT364" s="131">
        <v>19</v>
      </c>
      <c r="BU364" s="132"/>
      <c r="BV364" s="364">
        <f t="shared" si="318"/>
        <v>7.0755859374999996</v>
      </c>
      <c r="BW364" s="343">
        <f t="shared" si="290"/>
        <v>2.1764981919562758E-2</v>
      </c>
      <c r="BX364" s="340">
        <f t="shared" si="327"/>
        <v>2.1764981919562758E-2</v>
      </c>
      <c r="BY364" s="758">
        <f t="shared" si="316"/>
        <v>0.47950819672131151</v>
      </c>
      <c r="BZ364" s="1145">
        <f t="shared" si="307"/>
        <v>6.4102564102564097E-2</v>
      </c>
      <c r="CA364" s="133">
        <v>5040</v>
      </c>
      <c r="CB364" s="191"/>
      <c r="CC364" s="193"/>
      <c r="CD364" s="353">
        <f t="shared" si="302"/>
        <v>0.51933593749999996</v>
      </c>
      <c r="CE364" s="108">
        <v>240</v>
      </c>
      <c r="CF364" s="364">
        <f t="shared" si="337"/>
        <v>46.875</v>
      </c>
      <c r="CG364" s="134">
        <v>1400</v>
      </c>
      <c r="CH364" s="346">
        <f t="shared" si="319"/>
        <v>27.34375</v>
      </c>
      <c r="CI364" s="117">
        <v>3</v>
      </c>
      <c r="CJ364" s="348">
        <f t="shared" si="303"/>
        <v>0.5859375</v>
      </c>
      <c r="CK364" s="123">
        <v>7.35</v>
      </c>
      <c r="CL364" s="117">
        <v>32</v>
      </c>
      <c r="CM364" s="109">
        <v>15</v>
      </c>
      <c r="CN364" s="109"/>
      <c r="CO364" s="109"/>
      <c r="CP364" s="131">
        <f t="shared" si="323"/>
        <v>472.6</v>
      </c>
      <c r="CQ364" s="1145">
        <f t="shared" si="301"/>
        <v>0.12328767123287676</v>
      </c>
      <c r="CR364" s="1372">
        <f t="shared" si="320"/>
        <v>5120</v>
      </c>
      <c r="CS364" s="353">
        <f t="shared" si="304"/>
        <v>3.9562499999999998</v>
      </c>
      <c r="CT364" s="135">
        <v>40</v>
      </c>
      <c r="CU364" s="1353">
        <v>152.31</v>
      </c>
      <c r="CV364" s="340">
        <f t="shared" si="296"/>
        <v>0.5</v>
      </c>
      <c r="CW364" s="135">
        <v>270</v>
      </c>
      <c r="CX364" s="348">
        <f t="shared" si="297"/>
        <v>6.75</v>
      </c>
      <c r="CY364" s="334">
        <f t="shared" si="325"/>
        <v>166.08140625000001</v>
      </c>
      <c r="CZ364" s="123">
        <v>7.55</v>
      </c>
      <c r="DA364" s="117">
        <v>24.6</v>
      </c>
      <c r="DB364" s="340">
        <f t="shared" si="308"/>
        <v>0.23124999999999996</v>
      </c>
      <c r="DC364" s="109"/>
      <c r="DD364" s="610">
        <f t="shared" si="309"/>
        <v>7.0576834204487522</v>
      </c>
      <c r="DE364" s="353">
        <f t="shared" si="305"/>
        <v>5.859375</v>
      </c>
      <c r="DF364" s="842">
        <v>8</v>
      </c>
      <c r="DG364" s="117">
        <v>20</v>
      </c>
      <c r="DH364" s="838">
        <f t="shared" si="314"/>
        <v>60</v>
      </c>
      <c r="DI364" s="338">
        <f t="shared" si="315"/>
        <v>0.18699186991869921</v>
      </c>
      <c r="DJ364" s="1280">
        <f t="shared" si="310"/>
        <v>0.375</v>
      </c>
      <c r="DK364" s="1342">
        <f t="shared" si="311"/>
        <v>4.6133723958333333</v>
      </c>
      <c r="DL364" s="1292">
        <f t="shared" si="321"/>
        <v>0.49919999999999998</v>
      </c>
      <c r="DM364" s="1355">
        <v>30</v>
      </c>
      <c r="DN364" s="1350">
        <f t="shared" si="326"/>
        <v>21.418593749999999</v>
      </c>
      <c r="DO364" s="117">
        <v>18.600000000000001</v>
      </c>
      <c r="DP364" s="1150">
        <f t="shared" si="295"/>
        <v>6.9999999999999923E-2</v>
      </c>
      <c r="DQ364" s="133"/>
      <c r="DR364" s="134"/>
      <c r="DS364" s="770"/>
      <c r="DT364" s="137">
        <v>4987</v>
      </c>
      <c r="DU364" s="343">
        <v>8.1</v>
      </c>
      <c r="DV364" s="123">
        <v>8.08</v>
      </c>
      <c r="DW364" s="127">
        <v>4840</v>
      </c>
      <c r="DX364" s="117">
        <v>18.600000000000001</v>
      </c>
      <c r="DY364" s="135">
        <v>45</v>
      </c>
      <c r="DZ364" s="671">
        <v>28</v>
      </c>
      <c r="EA364" s="632">
        <v>2.1</v>
      </c>
      <c r="EB364" s="665">
        <v>0.56999999999999995</v>
      </c>
      <c r="EC364" s="1483"/>
      <c r="ED364" s="141">
        <v>12.1</v>
      </c>
      <c r="EE364" s="667">
        <v>12.6</v>
      </c>
      <c r="EF364" s="139">
        <v>0.16</v>
      </c>
      <c r="EG364" s="665">
        <v>0.02</v>
      </c>
      <c r="EH364" s="194">
        <v>7</v>
      </c>
      <c r="EI364" s="1118"/>
      <c r="EJ364" s="1118"/>
      <c r="EK364" s="142">
        <v>2</v>
      </c>
      <c r="EL364" s="353">
        <f t="shared" si="298"/>
        <v>8.0247062499999995</v>
      </c>
      <c r="EM364" s="354">
        <f t="shared" si="312"/>
        <v>0.52307692307692299</v>
      </c>
      <c r="EN364" s="354">
        <f t="shared" si="291"/>
        <v>0.70779220779220786</v>
      </c>
      <c r="EO364" s="355">
        <f t="shared" si="330"/>
        <v>0.72</v>
      </c>
      <c r="EP364" s="339">
        <f t="shared" si="313"/>
        <v>0.50409836065573765</v>
      </c>
      <c r="EQ364" s="1289"/>
    </row>
    <row r="365" spans="1:147" s="221" customFormat="1" ht="15" customHeight="1" x14ac:dyDescent="0.15">
      <c r="A365" s="105">
        <v>44189</v>
      </c>
      <c r="B365" s="335">
        <f>企业!B672</f>
        <v>4442</v>
      </c>
      <c r="C365" s="868">
        <v>8</v>
      </c>
      <c r="D365" s="652">
        <v>152</v>
      </c>
      <c r="E365" s="353">
        <v>6.6</v>
      </c>
      <c r="F365" s="928"/>
      <c r="G365" s="653"/>
      <c r="H365" s="192"/>
      <c r="I365" s="111"/>
      <c r="J365" s="144"/>
      <c r="K365" s="625"/>
      <c r="L365" s="328"/>
      <c r="M365" s="831"/>
      <c r="N365" s="826"/>
      <c r="O365" s="191"/>
      <c r="P365" s="392"/>
      <c r="Q365" s="191"/>
      <c r="R365" s="683">
        <v>2.86</v>
      </c>
      <c r="S365" s="339">
        <f t="shared" si="292"/>
        <v>0.44</v>
      </c>
      <c r="T365" s="335">
        <v>4442</v>
      </c>
      <c r="U365" s="111">
        <v>8.2799999999999994</v>
      </c>
      <c r="V365" s="112">
        <v>5000</v>
      </c>
      <c r="W365" s="115">
        <v>33.299999999999997</v>
      </c>
      <c r="X365" s="109">
        <v>133</v>
      </c>
      <c r="Y365" s="809">
        <v>9.8000000000000007</v>
      </c>
      <c r="Z365" s="1238"/>
      <c r="AA365" s="116">
        <v>23.5</v>
      </c>
      <c r="AB365" s="117">
        <v>0.4</v>
      </c>
      <c r="AC365" s="109">
        <v>40</v>
      </c>
      <c r="AD365" s="118"/>
      <c r="AE365" s="191">
        <v>64</v>
      </c>
      <c r="AF365" s="801">
        <v>4.29</v>
      </c>
      <c r="AG365" s="344">
        <f t="shared" si="299"/>
        <v>0.66</v>
      </c>
      <c r="AH365" s="344">
        <f t="shared" si="317"/>
        <v>0.29613333333333336</v>
      </c>
      <c r="AI365" s="741">
        <f t="shared" si="331"/>
        <v>7.8771466666666665E-2</v>
      </c>
      <c r="AJ365" s="1140"/>
      <c r="AK365" s="138"/>
      <c r="AL365" s="122"/>
      <c r="AM365" s="122"/>
      <c r="AN365" s="219"/>
      <c r="AO365" s="353">
        <f t="shared" si="328"/>
        <v>3.2219720846465556</v>
      </c>
      <c r="AP365" s="138">
        <v>8.0500000000000007</v>
      </c>
      <c r="AQ365" s="121">
        <v>21.4</v>
      </c>
      <c r="AR365" s="353">
        <f t="shared" si="332"/>
        <v>0.84421431787483114</v>
      </c>
      <c r="AS365" s="776"/>
      <c r="AT365" s="353">
        <f t="shared" si="333"/>
        <v>1.6884286357496623</v>
      </c>
      <c r="AU365" s="117">
        <v>16.2</v>
      </c>
      <c r="AV365" s="111">
        <v>7.86</v>
      </c>
      <c r="AW365" s="118"/>
      <c r="AX365" s="118"/>
      <c r="AY365" s="340"/>
      <c r="AZ365" s="124">
        <v>0.12</v>
      </c>
      <c r="BA365" s="608"/>
      <c r="BB365" s="360">
        <f t="shared" si="334"/>
        <v>0.63316073840612341</v>
      </c>
      <c r="BC365" s="1516"/>
      <c r="BD365" s="1529">
        <v>2551.6</v>
      </c>
      <c r="BE365" s="1530">
        <f t="shared" si="329"/>
        <v>306.16902296262947</v>
      </c>
      <c r="BF365" s="1538">
        <f t="shared" si="322"/>
        <v>13.028469062239552</v>
      </c>
      <c r="BG365" s="1528"/>
      <c r="BH365" s="1168">
        <f t="shared" si="335"/>
        <v>1.055267897343539</v>
      </c>
      <c r="BI365" s="353">
        <f t="shared" si="336"/>
        <v>0.71251688428635751</v>
      </c>
      <c r="BJ365" s="123">
        <v>7.73</v>
      </c>
      <c r="BK365" s="118">
        <v>5360</v>
      </c>
      <c r="BL365" s="117">
        <v>36</v>
      </c>
      <c r="BM365" s="348">
        <f t="shared" si="300"/>
        <v>108</v>
      </c>
      <c r="BN365" s="117">
        <v>12.3</v>
      </c>
      <c r="BO365" s="117"/>
      <c r="BP365" s="117"/>
      <c r="BQ365" s="1220"/>
      <c r="BR365" s="131"/>
      <c r="BS365" s="131"/>
      <c r="BT365" s="131">
        <v>19</v>
      </c>
      <c r="BU365" s="132"/>
      <c r="BV365" s="364">
        <f t="shared" si="318"/>
        <v>8.1555605583070694</v>
      </c>
      <c r="BW365" s="343">
        <f t="shared" si="290"/>
        <v>1.6307891903828635E-2</v>
      </c>
      <c r="BX365" s="340">
        <f t="shared" si="327"/>
        <v>1.6307891903828635E-2</v>
      </c>
      <c r="BY365" s="758">
        <f t="shared" si="316"/>
        <v>0.47659574468085109</v>
      </c>
      <c r="BZ365" s="1145">
        <f t="shared" si="307"/>
        <v>-8.1081081081081141E-2</v>
      </c>
      <c r="CA365" s="133">
        <v>5040</v>
      </c>
      <c r="CB365" s="191"/>
      <c r="CC365" s="193"/>
      <c r="CD365" s="353">
        <f t="shared" si="302"/>
        <v>0.59860423232778026</v>
      </c>
      <c r="CE365" s="108">
        <v>240</v>
      </c>
      <c r="CF365" s="364">
        <f t="shared" si="337"/>
        <v>54.029716343989193</v>
      </c>
      <c r="CG365" s="134">
        <v>1400</v>
      </c>
      <c r="CH365" s="346">
        <f t="shared" si="319"/>
        <v>31.517334533993697</v>
      </c>
      <c r="CI365" s="117">
        <v>3</v>
      </c>
      <c r="CJ365" s="348">
        <f t="shared" si="303"/>
        <v>0.67537145429986489</v>
      </c>
      <c r="CK365" s="123">
        <v>7.35</v>
      </c>
      <c r="CL365" s="117">
        <v>31.2</v>
      </c>
      <c r="CM365" s="109">
        <v>17</v>
      </c>
      <c r="CN365" s="109"/>
      <c r="CO365" s="109"/>
      <c r="CP365" s="131">
        <f t="shared" si="323"/>
        <v>455.84879999999998</v>
      </c>
      <c r="CQ365" s="1145">
        <f t="shared" si="301"/>
        <v>0.1333333333333333</v>
      </c>
      <c r="CR365" s="1372">
        <f t="shared" si="320"/>
        <v>4442</v>
      </c>
      <c r="CS365" s="353">
        <f t="shared" si="304"/>
        <v>4.5601080594326877</v>
      </c>
      <c r="CT365" s="135">
        <v>40</v>
      </c>
      <c r="CU365" s="1353">
        <v>152.22999999999999</v>
      </c>
      <c r="CV365" s="340">
        <f t="shared" si="296"/>
        <v>0.5</v>
      </c>
      <c r="CW365" s="135">
        <v>270</v>
      </c>
      <c r="CX365" s="348">
        <f t="shared" si="297"/>
        <v>6.75</v>
      </c>
      <c r="CY365" s="334">
        <f t="shared" si="325"/>
        <v>191.44403421882038</v>
      </c>
      <c r="CZ365" s="123">
        <v>7.78</v>
      </c>
      <c r="DA365" s="117">
        <v>21.4</v>
      </c>
      <c r="DB365" s="340">
        <f t="shared" si="308"/>
        <v>0.31410256410256415</v>
      </c>
      <c r="DC365" s="757"/>
      <c r="DD365" s="610">
        <f t="shared" si="309"/>
        <v>6.1431149473373239</v>
      </c>
      <c r="DE365" s="353">
        <f t="shared" si="305"/>
        <v>6.7537145429986492</v>
      </c>
      <c r="DF365" s="842">
        <v>8.06</v>
      </c>
      <c r="DG365" s="117">
        <v>21.3</v>
      </c>
      <c r="DH365" s="838">
        <f t="shared" si="314"/>
        <v>63.900000000000006</v>
      </c>
      <c r="DI365" s="338">
        <f t="shared" si="315"/>
        <v>4.6728971962616273E-3</v>
      </c>
      <c r="DJ365" s="1280">
        <f t="shared" si="310"/>
        <v>0.31730769230769229</v>
      </c>
      <c r="DK365" s="1342">
        <f t="shared" si="311"/>
        <v>6.4459270780747611</v>
      </c>
      <c r="DL365" s="1292">
        <f t="shared" si="321"/>
        <v>0.49919999999999998</v>
      </c>
      <c r="DM365" s="1355">
        <v>30</v>
      </c>
      <c r="DN365" s="1350">
        <f t="shared" si="326"/>
        <v>24.674831157136421</v>
      </c>
      <c r="DO365" s="117">
        <v>19.399999999999999</v>
      </c>
      <c r="DP365" s="1150">
        <f t="shared" si="295"/>
        <v>8.9201877934272394E-2</v>
      </c>
      <c r="DQ365" s="133"/>
      <c r="DR365" s="134"/>
      <c r="DS365" s="770"/>
      <c r="DT365" s="137">
        <v>4629</v>
      </c>
      <c r="DU365" s="343">
        <v>8.09</v>
      </c>
      <c r="DV365" s="123">
        <v>8.07</v>
      </c>
      <c r="DW365" s="127">
        <v>4770</v>
      </c>
      <c r="DX365" s="117">
        <v>19.399999999999999</v>
      </c>
      <c r="DY365" s="135">
        <v>41.9</v>
      </c>
      <c r="DZ365" s="671">
        <v>28</v>
      </c>
      <c r="EA365" s="632">
        <v>0.22</v>
      </c>
      <c r="EB365" s="665">
        <v>0.5</v>
      </c>
      <c r="EC365" s="1483"/>
      <c r="ED365" s="141">
        <v>12.6</v>
      </c>
      <c r="EE365" s="667">
        <v>12.7</v>
      </c>
      <c r="EF365" s="139">
        <v>0.18</v>
      </c>
      <c r="EG365" s="665">
        <v>0.04</v>
      </c>
      <c r="EH365" s="194">
        <v>8</v>
      </c>
      <c r="EI365" s="1118"/>
      <c r="EJ365" s="1118"/>
      <c r="EK365" s="142">
        <v>2</v>
      </c>
      <c r="EL365" s="353">
        <f t="shared" si="298"/>
        <v>9.2463740657361555</v>
      </c>
      <c r="EM365" s="354">
        <f t="shared" si="312"/>
        <v>0.41741741741741745</v>
      </c>
      <c r="EN365" s="354">
        <f t="shared" si="291"/>
        <v>0.68496240601503766</v>
      </c>
      <c r="EO365" s="355">
        <f t="shared" si="330"/>
        <v>0.97755102040816322</v>
      </c>
      <c r="EP365" s="339">
        <f t="shared" si="313"/>
        <v>0.46382978723404256</v>
      </c>
      <c r="EQ365" s="1289"/>
    </row>
    <row r="366" spans="1:147" s="221" customFormat="1" ht="15" customHeight="1" x14ac:dyDescent="0.15">
      <c r="A366" s="105">
        <v>44190</v>
      </c>
      <c r="B366" s="335">
        <f>企业!B673</f>
        <v>5286</v>
      </c>
      <c r="C366" s="868">
        <v>8</v>
      </c>
      <c r="D366" s="652">
        <v>230</v>
      </c>
      <c r="E366" s="353">
        <v>13.6</v>
      </c>
      <c r="F366" s="928"/>
      <c r="G366" s="653"/>
      <c r="H366" s="192"/>
      <c r="I366" s="111"/>
      <c r="J366" s="144"/>
      <c r="K366" s="625"/>
      <c r="L366" s="328"/>
      <c r="M366" s="831"/>
      <c r="N366" s="826"/>
      <c r="O366" s="191"/>
      <c r="P366" s="392"/>
      <c r="Q366" s="191"/>
      <c r="R366" s="683">
        <v>2.99</v>
      </c>
      <c r="S366" s="339">
        <f t="shared" si="292"/>
        <v>0.46</v>
      </c>
      <c r="T366" s="335">
        <v>5286</v>
      </c>
      <c r="U366" s="111">
        <v>8.08</v>
      </c>
      <c r="V366" s="112">
        <v>4600</v>
      </c>
      <c r="W366" s="115">
        <v>43.6</v>
      </c>
      <c r="X366" s="109">
        <v>142</v>
      </c>
      <c r="Y366" s="809">
        <v>9.5</v>
      </c>
      <c r="Z366" s="1238"/>
      <c r="AA366" s="116">
        <v>26.3</v>
      </c>
      <c r="AB366" s="117">
        <v>0.4</v>
      </c>
      <c r="AC366" s="109">
        <v>41</v>
      </c>
      <c r="AD366" s="118"/>
      <c r="AE366" s="191">
        <v>64</v>
      </c>
      <c r="AF366" s="801">
        <v>4.3899999999999997</v>
      </c>
      <c r="AG366" s="344">
        <f t="shared" si="299"/>
        <v>0.67538461538461536</v>
      </c>
      <c r="AH366" s="344">
        <f t="shared" si="317"/>
        <v>0.35239999999999999</v>
      </c>
      <c r="AI366" s="741">
        <f t="shared" si="331"/>
        <v>0.10008159999999999</v>
      </c>
      <c r="AJ366" s="1140"/>
      <c r="AK366" s="138"/>
      <c r="AL366" s="122"/>
      <c r="AM366" s="122"/>
      <c r="AN366" s="219"/>
      <c r="AO366" s="353">
        <f t="shared" si="328"/>
        <v>2.7075293227393114</v>
      </c>
      <c r="AP366" s="138">
        <v>8.11</v>
      </c>
      <c r="AQ366" s="121">
        <v>24.4</v>
      </c>
      <c r="AR366" s="353">
        <f t="shared" si="332"/>
        <v>0.70942111237230421</v>
      </c>
      <c r="AS366" s="776"/>
      <c r="AT366" s="353">
        <f t="shared" si="333"/>
        <v>1.4188422247446084</v>
      </c>
      <c r="AU366" s="117">
        <v>15.5</v>
      </c>
      <c r="AV366" s="111">
        <v>7.7</v>
      </c>
      <c r="AW366" s="118"/>
      <c r="AX366" s="118"/>
      <c r="AY366" s="340"/>
      <c r="AZ366" s="124">
        <v>0.11</v>
      </c>
      <c r="BA366" s="608"/>
      <c r="BB366" s="360">
        <f t="shared" si="334"/>
        <v>0.53206583427922816</v>
      </c>
      <c r="BC366" s="1516"/>
      <c r="BD366" s="1529">
        <v>2926</v>
      </c>
      <c r="BE366" s="1530">
        <f t="shared" si="329"/>
        <v>295.03556564510029</v>
      </c>
      <c r="BF366" s="1538">
        <f t="shared" si="322"/>
        <v>11.218082343920162</v>
      </c>
      <c r="BG366" s="1528"/>
      <c r="BH366" s="1168">
        <f t="shared" si="335"/>
        <v>0.88677639046538026</v>
      </c>
      <c r="BI366" s="353">
        <f t="shared" si="336"/>
        <v>0.59875141884222471</v>
      </c>
      <c r="BJ366" s="123">
        <v>7.61</v>
      </c>
      <c r="BK366" s="118">
        <v>4930</v>
      </c>
      <c r="BL366" s="117">
        <v>34.6</v>
      </c>
      <c r="BM366" s="348">
        <f t="shared" si="300"/>
        <v>103.80000000000001</v>
      </c>
      <c r="BN366" s="117">
        <v>10.8</v>
      </c>
      <c r="BO366" s="117">
        <v>1</v>
      </c>
      <c r="BP366" s="117"/>
      <c r="BQ366" s="1220">
        <v>0.3</v>
      </c>
      <c r="BR366" s="131"/>
      <c r="BS366" s="131"/>
      <c r="BT366" s="131">
        <v>19</v>
      </c>
      <c r="BU366" s="132">
        <v>16</v>
      </c>
      <c r="BV366" s="364">
        <f t="shared" si="318"/>
        <v>6.8533863034430578</v>
      </c>
      <c r="BW366" s="343">
        <f t="shared" ref="BW366:BW429" si="339">X366/1000/BV366</f>
        <v>2.0719684213431965E-2</v>
      </c>
      <c r="BX366" s="340">
        <f t="shared" si="327"/>
        <v>2.0719684213431965E-2</v>
      </c>
      <c r="BY366" s="758">
        <f t="shared" si="316"/>
        <v>0.58935361216730042</v>
      </c>
      <c r="BZ366" s="1145">
        <f t="shared" si="307"/>
        <v>0.20642201834862384</v>
      </c>
      <c r="CA366" s="133">
        <v>5040</v>
      </c>
      <c r="CB366" s="191"/>
      <c r="CC366" s="193"/>
      <c r="CD366" s="353">
        <f t="shared" si="302"/>
        <v>0.50302686341278846</v>
      </c>
      <c r="CE366" s="108">
        <v>240</v>
      </c>
      <c r="CF366" s="364">
        <f t="shared" si="337"/>
        <v>45.402951191827469</v>
      </c>
      <c r="CG366" s="134">
        <v>1400</v>
      </c>
      <c r="CH366" s="346">
        <f t="shared" si="319"/>
        <v>26.485054861899357</v>
      </c>
      <c r="CI366" s="117">
        <v>3</v>
      </c>
      <c r="CJ366" s="348">
        <f t="shared" si="303"/>
        <v>0.56753688989784334</v>
      </c>
      <c r="CK366" s="123">
        <v>7.31</v>
      </c>
      <c r="CL366" s="117">
        <v>28.8</v>
      </c>
      <c r="CM366" s="109">
        <v>15</v>
      </c>
      <c r="CN366" s="109">
        <v>5</v>
      </c>
      <c r="CO366" s="109">
        <v>16</v>
      </c>
      <c r="CP366" s="131">
        <f>(CF366+BT366-CM366+CH366+CJ366+(BL366-CL366)*3)*T366/1000</f>
        <v>496.12040000000002</v>
      </c>
      <c r="CQ366" s="1145">
        <f t="shared" si="301"/>
        <v>0.16763005780346818</v>
      </c>
      <c r="CR366" s="1372">
        <f t="shared" si="320"/>
        <v>5286</v>
      </c>
      <c r="CS366" s="353">
        <f t="shared" si="304"/>
        <v>3.8320090805902383</v>
      </c>
      <c r="CT366" s="135">
        <v>40</v>
      </c>
      <c r="CU366" s="1353">
        <v>152.34</v>
      </c>
      <c r="CV366" s="340">
        <f t="shared" si="296"/>
        <v>0.5</v>
      </c>
      <c r="CW366" s="135">
        <v>270</v>
      </c>
      <c r="CX366" s="348">
        <f t="shared" si="297"/>
        <v>6.75</v>
      </c>
      <c r="CY366" s="334">
        <f t="shared" si="325"/>
        <v>160.86174801362091</v>
      </c>
      <c r="CZ366" s="123">
        <v>7.72</v>
      </c>
      <c r="DA366" s="117">
        <v>22.5</v>
      </c>
      <c r="DB366" s="340">
        <f t="shared" si="308"/>
        <v>0.21875000000000003</v>
      </c>
      <c r="DC366" s="109">
        <v>2</v>
      </c>
      <c r="DD366" s="610">
        <f t="shared" si="309"/>
        <v>8.0294373571738493</v>
      </c>
      <c r="DE366" s="353">
        <f t="shared" si="305"/>
        <v>5.6753688989784337</v>
      </c>
      <c r="DF366" s="842">
        <v>8.0399999999999991</v>
      </c>
      <c r="DG366" s="117">
        <v>19.2</v>
      </c>
      <c r="DH366" s="838">
        <f t="shared" si="314"/>
        <v>57.599999999999994</v>
      </c>
      <c r="DI366" s="338">
        <f t="shared" si="315"/>
        <v>0.14666666666666672</v>
      </c>
      <c r="DJ366" s="1280">
        <f t="shared" si="310"/>
        <v>0.33333333333333337</v>
      </c>
      <c r="DK366" s="1342">
        <f t="shared" si="311"/>
        <v>5.5854773615840587</v>
      </c>
      <c r="DL366" s="1292">
        <f t="shared" si="321"/>
        <v>0.49919999999999998</v>
      </c>
      <c r="DM366" s="1355">
        <v>30</v>
      </c>
      <c r="DN366" s="1350">
        <f t="shared" si="326"/>
        <v>20.750056753688987</v>
      </c>
      <c r="DO366" s="117">
        <v>17.5</v>
      </c>
      <c r="DP366" s="1150">
        <f t="shared" si="295"/>
        <v>8.854166666666663E-2</v>
      </c>
      <c r="DQ366" s="133"/>
      <c r="DR366" s="134"/>
      <c r="DS366" s="770"/>
      <c r="DT366" s="137">
        <v>5226</v>
      </c>
      <c r="DU366" s="343">
        <v>8.1199999999999992</v>
      </c>
      <c r="DV366" s="123">
        <v>8.16</v>
      </c>
      <c r="DW366" s="127">
        <v>4610</v>
      </c>
      <c r="DX366" s="117">
        <v>17.5</v>
      </c>
      <c r="DY366" s="135">
        <v>35.200000000000003</v>
      </c>
      <c r="DZ366" s="671">
        <v>32</v>
      </c>
      <c r="EA366" s="632">
        <v>1.5</v>
      </c>
      <c r="EB366" s="665">
        <v>0.4</v>
      </c>
      <c r="EC366" s="1483"/>
      <c r="ED366" s="141">
        <v>12.7</v>
      </c>
      <c r="EE366" s="667">
        <v>12.2</v>
      </c>
      <c r="EF366" s="139">
        <v>1.6E-2</v>
      </c>
      <c r="EG366" s="665">
        <v>0.03</v>
      </c>
      <c r="EH366" s="194">
        <v>10</v>
      </c>
      <c r="EI366" s="1118"/>
      <c r="EJ366" s="1118"/>
      <c r="EK366" s="142">
        <v>2</v>
      </c>
      <c r="EL366" s="353">
        <f t="shared" si="298"/>
        <v>7.7733539160045417</v>
      </c>
      <c r="EM366" s="354">
        <f t="shared" si="312"/>
        <v>0.59862385321100919</v>
      </c>
      <c r="EN366" s="354">
        <f t="shared" ref="EN366:EN429" si="340">1-DY366/X366</f>
        <v>0.75211267605633803</v>
      </c>
      <c r="EO366" s="355">
        <f t="shared" si="330"/>
        <v>0.84210526315789469</v>
      </c>
      <c r="EP366" s="339">
        <f t="shared" si="313"/>
        <v>0.5171102661596958</v>
      </c>
      <c r="EQ366" s="1289"/>
    </row>
    <row r="367" spans="1:147" s="221" customFormat="1" ht="15" customHeight="1" x14ac:dyDescent="0.15">
      <c r="A367" s="105">
        <v>44191</v>
      </c>
      <c r="B367" s="335">
        <f>企业!B674</f>
        <v>3018</v>
      </c>
      <c r="C367" s="868">
        <v>7.94</v>
      </c>
      <c r="D367" s="652">
        <v>350</v>
      </c>
      <c r="E367" s="353">
        <v>28.3</v>
      </c>
      <c r="F367" s="928"/>
      <c r="G367" s="653"/>
      <c r="H367" s="192"/>
      <c r="I367" s="111"/>
      <c r="J367" s="144"/>
      <c r="K367" s="625"/>
      <c r="L367" s="328"/>
      <c r="M367" s="831"/>
      <c r="N367" s="826"/>
      <c r="O367" s="191"/>
      <c r="P367" s="392"/>
      <c r="Q367" s="191"/>
      <c r="R367" s="683">
        <v>3.21</v>
      </c>
      <c r="S367" s="339">
        <f t="shared" si="292"/>
        <v>0.49384615384615382</v>
      </c>
      <c r="T367" s="335">
        <v>3018</v>
      </c>
      <c r="U367" s="111">
        <v>8.16</v>
      </c>
      <c r="V367" s="112">
        <v>4420</v>
      </c>
      <c r="W367" s="115">
        <v>39.9</v>
      </c>
      <c r="X367" s="109">
        <v>157</v>
      </c>
      <c r="Y367" s="809">
        <v>11.5</v>
      </c>
      <c r="Z367" s="1238"/>
      <c r="AA367" s="116">
        <v>23.4</v>
      </c>
      <c r="AB367" s="117">
        <v>0.41</v>
      </c>
      <c r="AC367" s="109">
        <v>37</v>
      </c>
      <c r="AD367" s="118"/>
      <c r="AE367" s="191">
        <v>64</v>
      </c>
      <c r="AF367" s="801">
        <v>4.5599999999999996</v>
      </c>
      <c r="AG367" s="344">
        <f t="shared" si="299"/>
        <v>0.70153846153846144</v>
      </c>
      <c r="AH367" s="344">
        <f t="shared" si="317"/>
        <v>0.20119999999999999</v>
      </c>
      <c r="AI367" s="741">
        <f t="shared" si="331"/>
        <v>6.3176800000000005E-2</v>
      </c>
      <c r="AJ367" s="1140"/>
      <c r="AK367" s="138"/>
      <c r="AL367" s="122"/>
      <c r="AM367" s="122"/>
      <c r="AN367" s="219"/>
      <c r="AO367" s="353">
        <f t="shared" si="328"/>
        <v>4.7422133863485749</v>
      </c>
      <c r="AP367" s="138">
        <v>8.07</v>
      </c>
      <c r="AQ367" s="121">
        <v>23.3</v>
      </c>
      <c r="AR367" s="353">
        <f t="shared" si="332"/>
        <v>1.242544731610338</v>
      </c>
      <c r="AS367" s="776"/>
      <c r="AT367" s="353">
        <f t="shared" si="333"/>
        <v>2.4850894632206759</v>
      </c>
      <c r="AU367" s="117">
        <v>15.2</v>
      </c>
      <c r="AV367" s="111">
        <v>7.71</v>
      </c>
      <c r="AW367" s="118"/>
      <c r="AX367" s="118"/>
      <c r="AY367" s="340"/>
      <c r="AZ367" s="124">
        <v>0.13</v>
      </c>
      <c r="BA367" s="608"/>
      <c r="BB367" s="360">
        <f t="shared" si="334"/>
        <v>0.93190854870775353</v>
      </c>
      <c r="BC367" s="1516"/>
      <c r="BD367" s="1529">
        <v>2752</v>
      </c>
      <c r="BE367" s="1530">
        <f t="shared" si="329"/>
        <v>486.02253147779987</v>
      </c>
      <c r="BF367" s="1538">
        <f t="shared" si="322"/>
        <v>20.770193652897433</v>
      </c>
      <c r="BG367" s="1528"/>
      <c r="BH367" s="1168">
        <f t="shared" si="335"/>
        <v>1.5531809145129225</v>
      </c>
      <c r="BI367" s="353">
        <f t="shared" si="336"/>
        <v>1.0487077534791251</v>
      </c>
      <c r="BJ367" s="123">
        <v>7.58</v>
      </c>
      <c r="BK367" s="118">
        <v>4750</v>
      </c>
      <c r="BL367" s="117">
        <v>34.4</v>
      </c>
      <c r="BM367" s="348">
        <f t="shared" si="300"/>
        <v>103.19999999999999</v>
      </c>
      <c r="BN367" s="117">
        <v>10.1</v>
      </c>
      <c r="BO367" s="117"/>
      <c r="BP367" s="117"/>
      <c r="BQ367" s="1220"/>
      <c r="BR367" s="131"/>
      <c r="BS367" s="131"/>
      <c r="BT367" s="131">
        <v>19</v>
      </c>
      <c r="BU367" s="132"/>
      <c r="BV367" s="364">
        <f t="shared" si="318"/>
        <v>12.003644797879389</v>
      </c>
      <c r="BW367" s="343">
        <f t="shared" si="339"/>
        <v>1.3079360697822067E-2</v>
      </c>
      <c r="BX367" s="340">
        <f t="shared" si="327"/>
        <v>1.3079360697822067E-2</v>
      </c>
      <c r="BY367" s="758">
        <f t="shared" si="316"/>
        <v>0.56837606837606836</v>
      </c>
      <c r="BZ367" s="1145">
        <f t="shared" si="307"/>
        <v>0.1378446115288221</v>
      </c>
      <c r="CA367" s="133">
        <v>5040</v>
      </c>
      <c r="CB367" s="191"/>
      <c r="CC367" s="193"/>
      <c r="CD367" s="353">
        <f t="shared" si="302"/>
        <v>0.88104705102717029</v>
      </c>
      <c r="CE367" s="108">
        <v>240</v>
      </c>
      <c r="CF367" s="364">
        <f t="shared" si="337"/>
        <v>79.522862823061629</v>
      </c>
      <c r="CG367" s="134">
        <v>1400</v>
      </c>
      <c r="CH367" s="346">
        <f t="shared" si="319"/>
        <v>46.388336646785952</v>
      </c>
      <c r="CI367" s="117">
        <v>3</v>
      </c>
      <c r="CJ367" s="348">
        <f t="shared" si="303"/>
        <v>0.99403578528827041</v>
      </c>
      <c r="CK367" s="123">
        <v>7.31</v>
      </c>
      <c r="CL367" s="117">
        <v>25.9</v>
      </c>
      <c r="CM367" s="109">
        <v>17</v>
      </c>
      <c r="CN367" s="109"/>
      <c r="CO367" s="109"/>
      <c r="CP367" s="131">
        <f t="shared" si="323"/>
        <v>465.99500000000006</v>
      </c>
      <c r="CQ367" s="1145">
        <f t="shared" si="301"/>
        <v>0.24709302325581395</v>
      </c>
      <c r="CR367" s="1372">
        <f t="shared" si="320"/>
        <v>3018</v>
      </c>
      <c r="CS367" s="353">
        <f t="shared" si="304"/>
        <v>6.711729622266402</v>
      </c>
      <c r="CT367" s="135">
        <v>40</v>
      </c>
      <c r="CU367" s="1353">
        <v>151.29</v>
      </c>
      <c r="CV367" s="340">
        <f t="shared" si="296"/>
        <v>0.5</v>
      </c>
      <c r="CW367" s="135">
        <v>270</v>
      </c>
      <c r="CX367" s="348">
        <f t="shared" si="297"/>
        <v>6.75</v>
      </c>
      <c r="CY367" s="334">
        <f t="shared" si="325"/>
        <v>281.99840954274356</v>
      </c>
      <c r="CZ367" s="123">
        <v>7.75</v>
      </c>
      <c r="DA367" s="117">
        <v>20.5</v>
      </c>
      <c r="DB367" s="340">
        <f t="shared" si="308"/>
        <v>0.20849420849420844</v>
      </c>
      <c r="DC367" s="109"/>
      <c r="DD367" s="610">
        <f t="shared" si="309"/>
        <v>16.421989840597696</v>
      </c>
      <c r="DE367" s="353">
        <f t="shared" si="305"/>
        <v>9.9403578528827037</v>
      </c>
      <c r="DF367" s="842">
        <v>8.08</v>
      </c>
      <c r="DG367" s="117">
        <v>17.399999999999999</v>
      </c>
      <c r="DH367" s="838">
        <f t="shared" si="314"/>
        <v>52.199999999999996</v>
      </c>
      <c r="DI367" s="338">
        <f t="shared" si="315"/>
        <v>0.15121951219512197</v>
      </c>
      <c r="DJ367" s="1280">
        <f t="shared" si="310"/>
        <v>0.3281853281853282</v>
      </c>
      <c r="DK367" s="1342">
        <f t="shared" si="311"/>
        <v>11.058761158538964</v>
      </c>
      <c r="DL367" s="1292">
        <f t="shared" si="321"/>
        <v>0.49919999999999998</v>
      </c>
      <c r="DM367" s="1355">
        <v>30</v>
      </c>
      <c r="DN367" s="1350">
        <f t="shared" si="326"/>
        <v>36.09304174950298</v>
      </c>
      <c r="DO367" s="117">
        <v>15.4</v>
      </c>
      <c r="DP367" s="1150">
        <f t="shared" si="295"/>
        <v>0.11494252873563209</v>
      </c>
      <c r="DQ367" s="133"/>
      <c r="DR367" s="134"/>
      <c r="DS367" s="770"/>
      <c r="DT367" s="137">
        <v>5273</v>
      </c>
      <c r="DU367" s="343">
        <v>8.1300000000000008</v>
      </c>
      <c r="DV367" s="123">
        <v>8.11</v>
      </c>
      <c r="DW367" s="127">
        <v>4460</v>
      </c>
      <c r="DX367" s="117">
        <v>15.4</v>
      </c>
      <c r="DY367" s="135">
        <v>33.799999999999997</v>
      </c>
      <c r="DZ367" s="671">
        <v>33</v>
      </c>
      <c r="EA367" s="632">
        <v>0.9</v>
      </c>
      <c r="EB367" s="665">
        <v>0.13</v>
      </c>
      <c r="EC367" s="1483"/>
      <c r="ED367" s="141">
        <v>11.6</v>
      </c>
      <c r="EE367" s="667">
        <v>13</v>
      </c>
      <c r="EF367" s="139">
        <v>0.15</v>
      </c>
      <c r="EG367" s="665">
        <v>0.03</v>
      </c>
      <c r="EH367" s="194">
        <v>10</v>
      </c>
      <c r="EI367" s="1118"/>
      <c r="EJ367" s="1118"/>
      <c r="EK367" s="142">
        <v>2</v>
      </c>
      <c r="EL367" s="353">
        <f t="shared" si="298"/>
        <v>13.599328827037771</v>
      </c>
      <c r="EM367" s="354">
        <f t="shared" si="312"/>
        <v>0.61403508771929816</v>
      </c>
      <c r="EN367" s="354">
        <f t="shared" si="340"/>
        <v>0.78471337579617839</v>
      </c>
      <c r="EO367" s="355">
        <f t="shared" si="330"/>
        <v>0.92173913043478262</v>
      </c>
      <c r="EP367" s="339">
        <f t="shared" si="313"/>
        <v>0.50427350427350426</v>
      </c>
      <c r="EQ367" s="1289"/>
    </row>
    <row r="368" spans="1:147" s="229" customFormat="1" ht="15" customHeight="1" x14ac:dyDescent="0.15">
      <c r="A368" s="146">
        <v>44192</v>
      </c>
      <c r="B368" s="147">
        <f>企业!B675</f>
        <v>2950</v>
      </c>
      <c r="C368" s="869">
        <v>7.81</v>
      </c>
      <c r="D368" s="149">
        <v>129</v>
      </c>
      <c r="E368" s="150">
        <v>9.1</v>
      </c>
      <c r="F368" s="929"/>
      <c r="G368" s="651"/>
      <c r="H368" s="222"/>
      <c r="I368" s="153"/>
      <c r="J368" s="154"/>
      <c r="K368" s="626"/>
      <c r="L368" s="223"/>
      <c r="M368" s="832"/>
      <c r="N368" s="827"/>
      <c r="O368" s="224"/>
      <c r="P368" s="393"/>
      <c r="Q368" s="224"/>
      <c r="R368" s="684">
        <v>3.52</v>
      </c>
      <c r="S368" s="169">
        <f t="shared" si="292"/>
        <v>0.54153846153846152</v>
      </c>
      <c r="T368" s="147">
        <v>2950</v>
      </c>
      <c r="U368" s="153">
        <v>8.11</v>
      </c>
      <c r="V368" s="158">
        <v>4420</v>
      </c>
      <c r="W368" s="159">
        <v>51.3</v>
      </c>
      <c r="X368" s="151">
        <v>206</v>
      </c>
      <c r="Y368" s="811">
        <v>16.600000000000001</v>
      </c>
      <c r="Z368" s="1239"/>
      <c r="AA368" s="160">
        <v>29</v>
      </c>
      <c r="AB368" s="161">
        <v>0.4</v>
      </c>
      <c r="AC368" s="151">
        <v>39</v>
      </c>
      <c r="AD368" s="162"/>
      <c r="AE368" s="224">
        <v>64</v>
      </c>
      <c r="AF368" s="802">
        <v>3.87</v>
      </c>
      <c r="AG368" s="327">
        <f t="shared" si="299"/>
        <v>0.5953846153846154</v>
      </c>
      <c r="AH368" s="327">
        <f t="shared" si="317"/>
        <v>0.19666666666666666</v>
      </c>
      <c r="AI368" s="660">
        <f t="shared" si="331"/>
        <v>8.1026666666666677E-2</v>
      </c>
      <c r="AJ368" s="1141"/>
      <c r="AK368" s="148"/>
      <c r="AL368" s="167"/>
      <c r="AM368" s="167"/>
      <c r="AN368" s="225"/>
      <c r="AO368" s="150">
        <f t="shared" si="328"/>
        <v>4.8515254237288135</v>
      </c>
      <c r="AP368" s="148">
        <v>8.1300000000000008</v>
      </c>
      <c r="AQ368" s="166">
        <v>20.399999999999999</v>
      </c>
      <c r="AR368" s="150">
        <f t="shared" si="332"/>
        <v>1.271186440677966</v>
      </c>
      <c r="AS368" s="778"/>
      <c r="AT368" s="150">
        <f t="shared" si="333"/>
        <v>2.5423728813559321</v>
      </c>
      <c r="AU368" s="161">
        <v>16.7</v>
      </c>
      <c r="AV368" s="153">
        <v>7.7</v>
      </c>
      <c r="AW368" s="162"/>
      <c r="AX368" s="162"/>
      <c r="AY368" s="170"/>
      <c r="AZ368" s="170">
        <v>0.12</v>
      </c>
      <c r="BA368" s="175"/>
      <c r="BB368" s="172">
        <f t="shared" si="334"/>
        <v>0.95338983050847459</v>
      </c>
      <c r="BC368" s="1517"/>
      <c r="BD368" s="827">
        <v>1095.2</v>
      </c>
      <c r="BE368" s="1530">
        <f t="shared" si="329"/>
        <v>197.87850847457625</v>
      </c>
      <c r="BF368" s="1538">
        <f t="shared" si="322"/>
        <v>6.8233968439509054</v>
      </c>
      <c r="BG368" s="1337"/>
      <c r="BH368" s="1169">
        <f t="shared" si="335"/>
        <v>1.5889830508474576</v>
      </c>
      <c r="BI368" s="150">
        <f t="shared" si="336"/>
        <v>1.0728813559322035</v>
      </c>
      <c r="BJ368" s="168">
        <v>7.61</v>
      </c>
      <c r="BK368" s="162">
        <v>4810</v>
      </c>
      <c r="BL368" s="161">
        <v>34</v>
      </c>
      <c r="BM368" s="161">
        <f t="shared" si="300"/>
        <v>102</v>
      </c>
      <c r="BN368" s="161">
        <v>8.6</v>
      </c>
      <c r="BO368" s="161"/>
      <c r="BP368" s="161"/>
      <c r="BQ368" s="1221"/>
      <c r="BR368" s="174"/>
      <c r="BS368" s="174"/>
      <c r="BT368" s="174">
        <v>19</v>
      </c>
      <c r="BU368" s="175"/>
      <c r="BV368" s="248">
        <f t="shared" si="318"/>
        <v>12.280338983050846</v>
      </c>
      <c r="BW368" s="168">
        <f t="shared" si="339"/>
        <v>1.6774781240511221E-2</v>
      </c>
      <c r="BX368" s="170">
        <f t="shared" si="327"/>
        <v>1.6774781240511221E-2</v>
      </c>
      <c r="BY368" s="1129">
        <f t="shared" si="316"/>
        <v>0.70344827586206904</v>
      </c>
      <c r="BZ368" s="1146">
        <f t="shared" si="307"/>
        <v>0.33723196881091611</v>
      </c>
      <c r="CA368" s="177">
        <v>5040</v>
      </c>
      <c r="CB368" s="224"/>
      <c r="CC368" s="226"/>
      <c r="CD368" s="150">
        <f t="shared" si="302"/>
        <v>0.90135593220338983</v>
      </c>
      <c r="CE368" s="150">
        <v>240</v>
      </c>
      <c r="CF368" s="248">
        <f t="shared" si="337"/>
        <v>81.355932203389827</v>
      </c>
      <c r="CG368" s="178">
        <v>1400</v>
      </c>
      <c r="CH368" s="390">
        <f t="shared" si="319"/>
        <v>47.457627118644069</v>
      </c>
      <c r="CI368" s="161">
        <v>3</v>
      </c>
      <c r="CJ368" s="161">
        <f t="shared" si="303"/>
        <v>1.0169491525423728</v>
      </c>
      <c r="CK368" s="168">
        <v>7.51</v>
      </c>
      <c r="CL368" s="161">
        <v>27</v>
      </c>
      <c r="CM368" s="151">
        <v>16</v>
      </c>
      <c r="CN368" s="151"/>
      <c r="CO368" s="151"/>
      <c r="CP368" s="131">
        <f t="shared" si="323"/>
        <v>453.79999999999995</v>
      </c>
      <c r="CQ368" s="1146">
        <f t="shared" si="301"/>
        <v>0.20588235294117652</v>
      </c>
      <c r="CR368" s="1372">
        <f t="shared" si="320"/>
        <v>2950</v>
      </c>
      <c r="CS368" s="150">
        <f t="shared" si="304"/>
        <v>6.8664406779661018</v>
      </c>
      <c r="CT368" s="180">
        <v>40</v>
      </c>
      <c r="CU368" s="1356">
        <v>152</v>
      </c>
      <c r="CV368" s="170">
        <f t="shared" si="296"/>
        <v>0.5</v>
      </c>
      <c r="CW368" s="180">
        <v>270</v>
      </c>
      <c r="CX368" s="161">
        <f t="shared" si="297"/>
        <v>6.75</v>
      </c>
      <c r="CY368" s="151">
        <f t="shared" si="325"/>
        <v>288.32542372881358</v>
      </c>
      <c r="CZ368" s="168">
        <v>7.97</v>
      </c>
      <c r="DA368" s="161">
        <v>20.3</v>
      </c>
      <c r="DB368" s="170">
        <f t="shared" si="308"/>
        <v>0.24814814814814812</v>
      </c>
      <c r="DC368" s="151"/>
      <c r="DD368" s="181">
        <f t="shared" si="309"/>
        <v>13.532592871905267</v>
      </c>
      <c r="DE368" s="150">
        <f t="shared" si="305"/>
        <v>10.169491525423728</v>
      </c>
      <c r="DF368" s="843">
        <v>8.15</v>
      </c>
      <c r="DG368" s="161">
        <v>17.100000000000001</v>
      </c>
      <c r="DH368" s="838">
        <f t="shared" si="314"/>
        <v>51.300000000000004</v>
      </c>
      <c r="DI368" s="338">
        <f t="shared" si="315"/>
        <v>0.15763546798029549</v>
      </c>
      <c r="DJ368" s="327">
        <f t="shared" si="310"/>
        <v>0.36666666666666659</v>
      </c>
      <c r="DK368" s="1343">
        <f t="shared" si="311"/>
        <v>9.7079267248758789</v>
      </c>
      <c r="DL368" s="1293">
        <f t="shared" si="321"/>
        <v>0.49919999999999998</v>
      </c>
      <c r="DM368" s="1354">
        <v>30</v>
      </c>
      <c r="DN368" s="178">
        <f t="shared" si="326"/>
        <v>37.09830508474576</v>
      </c>
      <c r="DO368" s="161">
        <v>17.399999999999999</v>
      </c>
      <c r="DP368" s="187">
        <f t="shared" si="295"/>
        <v>-1.754385964912264E-2</v>
      </c>
      <c r="DQ368" s="177"/>
      <c r="DR368" s="178"/>
      <c r="DS368" s="756"/>
      <c r="DT368" s="157">
        <v>2097</v>
      </c>
      <c r="DU368" s="168">
        <v>8.1</v>
      </c>
      <c r="DV368" s="168">
        <v>8.26</v>
      </c>
      <c r="DW368" s="173">
        <v>4550</v>
      </c>
      <c r="DX368" s="161">
        <v>17.399999999999999</v>
      </c>
      <c r="DY368" s="180">
        <v>38.700000000000003</v>
      </c>
      <c r="DZ368" s="698">
        <v>34</v>
      </c>
      <c r="EA368" s="633">
        <v>0.4</v>
      </c>
      <c r="EB368" s="182">
        <v>0.14000000000000001</v>
      </c>
      <c r="EC368" s="1484"/>
      <c r="ED368" s="184">
        <v>11.1</v>
      </c>
      <c r="EE368" s="184">
        <v>12.1</v>
      </c>
      <c r="EF368" s="182">
        <v>0.12</v>
      </c>
      <c r="EG368" s="182">
        <v>0.03</v>
      </c>
      <c r="EH368" s="228">
        <v>9</v>
      </c>
      <c r="EI368" s="1119"/>
      <c r="EJ368" s="1119"/>
      <c r="EK368" s="185">
        <v>2</v>
      </c>
      <c r="EL368" s="150">
        <f t="shared" si="298"/>
        <v>13.912325423728813</v>
      </c>
      <c r="EM368" s="186">
        <f t="shared" si="312"/>
        <v>0.66081871345029242</v>
      </c>
      <c r="EN368" s="186">
        <f t="shared" si="340"/>
        <v>0.81213592233009702</v>
      </c>
      <c r="EO368" s="187">
        <f t="shared" si="330"/>
        <v>0.97590361445783136</v>
      </c>
      <c r="EP368" s="169">
        <f t="shared" si="313"/>
        <v>0.61724137931034484</v>
      </c>
      <c r="EQ368" s="292"/>
    </row>
    <row r="369" spans="1:147" s="221" customFormat="1" ht="15" customHeight="1" x14ac:dyDescent="0.15">
      <c r="A369" s="105">
        <v>44193</v>
      </c>
      <c r="B369" s="335">
        <f>企业!B676</f>
        <v>6272</v>
      </c>
      <c r="C369" s="868">
        <v>8</v>
      </c>
      <c r="D369" s="652">
        <v>133</v>
      </c>
      <c r="E369" s="353">
        <v>11.5</v>
      </c>
      <c r="F369" s="928"/>
      <c r="G369" s="653"/>
      <c r="H369" s="192"/>
      <c r="I369" s="111"/>
      <c r="J369" s="144"/>
      <c r="K369" s="625"/>
      <c r="L369" s="328"/>
      <c r="M369" s="831"/>
      <c r="N369" s="826"/>
      <c r="O369" s="191"/>
      <c r="P369" s="392"/>
      <c r="Q369" s="191"/>
      <c r="R369" s="683">
        <v>4.3899999999999997</v>
      </c>
      <c r="S369" s="339">
        <f t="shared" si="292"/>
        <v>0.67538461538461536</v>
      </c>
      <c r="T369" s="335">
        <v>6272</v>
      </c>
      <c r="U369" s="111">
        <v>8.17</v>
      </c>
      <c r="V369" s="112">
        <v>4020</v>
      </c>
      <c r="W369" s="115">
        <v>33.9</v>
      </c>
      <c r="X369" s="109">
        <v>148</v>
      </c>
      <c r="Y369" s="809">
        <v>16.2</v>
      </c>
      <c r="Z369" s="1238"/>
      <c r="AA369" s="116">
        <v>21.6</v>
      </c>
      <c r="AB369" s="117">
        <v>0.43</v>
      </c>
      <c r="AC369" s="109">
        <v>41</v>
      </c>
      <c r="AD369" s="118"/>
      <c r="AE369" s="191">
        <v>64</v>
      </c>
      <c r="AF369" s="801">
        <v>4.55</v>
      </c>
      <c r="AG369" s="344">
        <f t="shared" si="299"/>
        <v>0.7</v>
      </c>
      <c r="AH369" s="344">
        <f t="shared" si="317"/>
        <v>0.41813333333333336</v>
      </c>
      <c r="AI369" s="741">
        <f t="shared" si="331"/>
        <v>0.12376746666666666</v>
      </c>
      <c r="AJ369" s="1140"/>
      <c r="AK369" s="138"/>
      <c r="AL369" s="122"/>
      <c r="AM369" s="122"/>
      <c r="AN369" s="219"/>
      <c r="AO369" s="353">
        <f t="shared" si="328"/>
        <v>2.2818877551020407</v>
      </c>
      <c r="AP369" s="138">
        <v>8.1199999999999992</v>
      </c>
      <c r="AQ369" s="121">
        <v>19.3</v>
      </c>
      <c r="AR369" s="353">
        <f t="shared" si="332"/>
        <v>0.59789540816326525</v>
      </c>
      <c r="AS369" s="776"/>
      <c r="AT369" s="353">
        <f t="shared" si="333"/>
        <v>1.1957908163265305</v>
      </c>
      <c r="AU369" s="117">
        <v>17.600000000000001</v>
      </c>
      <c r="AV369" s="111">
        <v>7.54</v>
      </c>
      <c r="AW369" s="118"/>
      <c r="AX369" s="118"/>
      <c r="AY369" s="340"/>
      <c r="AZ369" s="124">
        <v>0.1</v>
      </c>
      <c r="BA369" s="608"/>
      <c r="BB369" s="360">
        <f t="shared" si="334"/>
        <v>0.44842155612244899</v>
      </c>
      <c r="BC369" s="1516"/>
      <c r="BD369" s="1529">
        <v>3086</v>
      </c>
      <c r="BE369" s="1530">
        <f t="shared" si="329"/>
        <v>262.25095663265307</v>
      </c>
      <c r="BF369" s="1538">
        <f t="shared" si="322"/>
        <v>12.141247992252456</v>
      </c>
      <c r="BG369" s="1528"/>
      <c r="BH369" s="1168">
        <f t="shared" si="335"/>
        <v>0.74736926020408168</v>
      </c>
      <c r="BI369" s="353">
        <f t="shared" si="336"/>
        <v>0.50462372448979587</v>
      </c>
      <c r="BJ369" s="123">
        <v>7.62</v>
      </c>
      <c r="BK369" s="118">
        <v>4750</v>
      </c>
      <c r="BL369" s="117">
        <v>33.6</v>
      </c>
      <c r="BM369" s="348">
        <f t="shared" si="300"/>
        <v>100.80000000000001</v>
      </c>
      <c r="BN369" s="117">
        <v>7</v>
      </c>
      <c r="BO369" s="117"/>
      <c r="BP369" s="117"/>
      <c r="BQ369" s="1220"/>
      <c r="BR369" s="131"/>
      <c r="BS369" s="131"/>
      <c r="BT369" s="131">
        <v>19</v>
      </c>
      <c r="BU369" s="132"/>
      <c r="BV369" s="364">
        <f t="shared" si="318"/>
        <v>5.7759885204081627</v>
      </c>
      <c r="BW369" s="343">
        <f t="shared" si="339"/>
        <v>2.5623319623485248E-2</v>
      </c>
      <c r="BX369" s="340">
        <f t="shared" si="327"/>
        <v>2.5623319623485248E-2</v>
      </c>
      <c r="BY369" s="340">
        <f t="shared" si="316"/>
        <v>0.67592592592592593</v>
      </c>
      <c r="BZ369" s="1145">
        <f t="shared" si="307"/>
        <v>8.8495575221237965E-3</v>
      </c>
      <c r="CA369" s="133">
        <v>5040</v>
      </c>
      <c r="CB369" s="191"/>
      <c r="CC369" s="193"/>
      <c r="CD369" s="353">
        <f t="shared" si="302"/>
        <v>0.42394770408163263</v>
      </c>
      <c r="CE369" s="108">
        <v>300</v>
      </c>
      <c r="CF369" s="364">
        <f t="shared" si="337"/>
        <v>47.831632653061227</v>
      </c>
      <c r="CG369" s="134">
        <v>1400</v>
      </c>
      <c r="CH369" s="346">
        <f t="shared" si="319"/>
        <v>22.321428571428573</v>
      </c>
      <c r="CI369" s="117">
        <v>6</v>
      </c>
      <c r="CJ369" s="348">
        <f t="shared" si="303"/>
        <v>0.95663265306122447</v>
      </c>
      <c r="CK369" s="123">
        <v>7.46</v>
      </c>
      <c r="CL369" s="117">
        <v>27.4</v>
      </c>
      <c r="CM369" s="109">
        <v>17</v>
      </c>
      <c r="CN369" s="109"/>
      <c r="CO369" s="109"/>
      <c r="CP369" s="131">
        <f t="shared" si="323"/>
        <v>575.20320000000004</v>
      </c>
      <c r="CQ369" s="1145">
        <f t="shared" si="301"/>
        <v>0.18452380952380965</v>
      </c>
      <c r="CR369" s="1372">
        <f t="shared" si="320"/>
        <v>6272</v>
      </c>
      <c r="CS369" s="353">
        <f t="shared" si="304"/>
        <v>3.2295918367346941</v>
      </c>
      <c r="CT369" s="135">
        <v>40</v>
      </c>
      <c r="CU369" s="1353">
        <v>151.36000000000001</v>
      </c>
      <c r="CV369" s="340">
        <f t="shared" si="296"/>
        <v>0.5</v>
      </c>
      <c r="CW369" s="135">
        <v>270</v>
      </c>
      <c r="CX369" s="348">
        <f t="shared" si="297"/>
        <v>6.75</v>
      </c>
      <c r="CY369" s="334">
        <f t="shared" si="325"/>
        <v>135.68571428571431</v>
      </c>
      <c r="CZ369" s="123">
        <v>7.76</v>
      </c>
      <c r="DA369" s="117">
        <v>20.399999999999999</v>
      </c>
      <c r="DB369" s="340">
        <f t="shared" si="308"/>
        <v>0.25547445255474455</v>
      </c>
      <c r="DC369" s="109"/>
      <c r="DD369" s="610">
        <f t="shared" si="309"/>
        <v>6.0954948016942634</v>
      </c>
      <c r="DE369" s="353">
        <f t="shared" si="305"/>
        <v>4.783163265306122</v>
      </c>
      <c r="DF369" s="842">
        <v>8.1</v>
      </c>
      <c r="DG369" s="117">
        <v>15.3</v>
      </c>
      <c r="DH369" s="838">
        <f t="shared" si="314"/>
        <v>45.900000000000006</v>
      </c>
      <c r="DI369" s="338">
        <f t="shared" si="315"/>
        <v>0.24999999999999989</v>
      </c>
      <c r="DJ369" s="1280">
        <f t="shared" si="310"/>
        <v>0.44160583941605835</v>
      </c>
      <c r="DK369" s="1342">
        <f t="shared" si="311"/>
        <v>3.737898465171194</v>
      </c>
      <c r="DL369" s="1292">
        <f t="shared" si="321"/>
        <v>0.49919999999999998</v>
      </c>
      <c r="DM369" s="1355">
        <v>30</v>
      </c>
      <c r="DN369" s="1350">
        <f t="shared" si="326"/>
        <v>17.375510204081635</v>
      </c>
      <c r="DO369" s="117">
        <v>13.7</v>
      </c>
      <c r="DP369" s="1150">
        <f t="shared" si="295"/>
        <v>0.1045751633986929</v>
      </c>
      <c r="DQ369" s="133"/>
      <c r="DR369" s="134"/>
      <c r="DS369" s="770"/>
      <c r="DT369" s="137">
        <v>4973</v>
      </c>
      <c r="DU369" s="343">
        <v>8.1199999999999992</v>
      </c>
      <c r="DV369" s="123">
        <v>8.2100000000000009</v>
      </c>
      <c r="DW369" s="127">
        <v>4700</v>
      </c>
      <c r="DX369" s="117">
        <v>13.7</v>
      </c>
      <c r="DY369" s="135">
        <v>38.700000000000003</v>
      </c>
      <c r="DZ369" s="671">
        <v>30</v>
      </c>
      <c r="EA369" s="632">
        <v>0.8</v>
      </c>
      <c r="EB369" s="665">
        <v>0.16</v>
      </c>
      <c r="EC369" s="1483"/>
      <c r="ED369" s="141">
        <v>10.4</v>
      </c>
      <c r="EE369" s="667">
        <v>11.4</v>
      </c>
      <c r="EF369" s="139">
        <v>0.21</v>
      </c>
      <c r="EG369" s="665">
        <v>0.03</v>
      </c>
      <c r="EH369" s="194">
        <v>10</v>
      </c>
      <c r="EI369" s="1118"/>
      <c r="EJ369" s="1118"/>
      <c r="EK369" s="142">
        <v>2</v>
      </c>
      <c r="EL369" s="353">
        <f t="shared" si="298"/>
        <v>6.5546010204081622</v>
      </c>
      <c r="EM369" s="354">
        <f t="shared" si="312"/>
        <v>0.59587020648967548</v>
      </c>
      <c r="EN369" s="354">
        <f t="shared" si="340"/>
        <v>0.73851351351351346</v>
      </c>
      <c r="EO369" s="355">
        <f t="shared" si="330"/>
        <v>0.95061728395061729</v>
      </c>
      <c r="EP369" s="339">
        <f t="shared" si="313"/>
        <v>0.5185185185185186</v>
      </c>
      <c r="EQ369" s="260"/>
    </row>
    <row r="370" spans="1:147" s="221" customFormat="1" ht="15" customHeight="1" x14ac:dyDescent="0.15">
      <c r="A370" s="105">
        <v>44194</v>
      </c>
      <c r="B370" s="335">
        <f>企业!B677</f>
        <v>5654</v>
      </c>
      <c r="C370" s="868">
        <v>8.1</v>
      </c>
      <c r="D370" s="652">
        <v>150</v>
      </c>
      <c r="E370" s="353">
        <v>17.7</v>
      </c>
      <c r="F370" s="928"/>
      <c r="G370" s="653"/>
      <c r="H370" s="192"/>
      <c r="I370" s="111"/>
      <c r="J370" s="144"/>
      <c r="K370" s="625"/>
      <c r="L370" s="328"/>
      <c r="M370" s="831"/>
      <c r="N370" s="826"/>
      <c r="O370" s="191"/>
      <c r="P370" s="392"/>
      <c r="Q370" s="191"/>
      <c r="R370" s="683">
        <v>4.84</v>
      </c>
      <c r="S370" s="339">
        <f t="shared" ref="S370:S434" si="341">R370/6.5</f>
        <v>0.74461538461538457</v>
      </c>
      <c r="T370" s="335">
        <v>5654</v>
      </c>
      <c r="U370" s="111">
        <v>8.2200000000000006</v>
      </c>
      <c r="V370" s="112">
        <v>4280</v>
      </c>
      <c r="W370" s="115">
        <v>33.9</v>
      </c>
      <c r="X370" s="109">
        <v>142.4</v>
      </c>
      <c r="Y370" s="809">
        <v>18</v>
      </c>
      <c r="Z370" s="1238">
        <v>10</v>
      </c>
      <c r="AA370" s="116">
        <v>28.5</v>
      </c>
      <c r="AB370" s="117">
        <v>0.9</v>
      </c>
      <c r="AC370" s="109">
        <v>45</v>
      </c>
      <c r="AD370" s="118">
        <v>547</v>
      </c>
      <c r="AE370" s="191">
        <v>64</v>
      </c>
      <c r="AF370" s="801">
        <v>4.43</v>
      </c>
      <c r="AG370" s="344">
        <f t="shared" si="299"/>
        <v>0.68153846153846154</v>
      </c>
      <c r="AH370" s="344">
        <f t="shared" si="317"/>
        <v>0.37693333333333334</v>
      </c>
      <c r="AI370" s="741">
        <f t="shared" si="331"/>
        <v>0.10735061333333333</v>
      </c>
      <c r="AJ370" s="1140"/>
      <c r="AK370" s="138"/>
      <c r="AL370" s="122"/>
      <c r="AM370" s="122"/>
      <c r="AN370" s="219"/>
      <c r="AO370" s="353">
        <f t="shared" si="328"/>
        <v>2.5313052706048813</v>
      </c>
      <c r="AP370" s="138">
        <v>8.11</v>
      </c>
      <c r="AQ370" s="121">
        <v>19.399999999999999</v>
      </c>
      <c r="AR370" s="353">
        <f t="shared" si="332"/>
        <v>0.66324725857799782</v>
      </c>
      <c r="AS370" s="776">
        <v>8.4</v>
      </c>
      <c r="AT370" s="353">
        <f t="shared" si="333"/>
        <v>1.3264945171559956</v>
      </c>
      <c r="AU370" s="117">
        <v>17.899999999999999</v>
      </c>
      <c r="AV370" s="111">
        <v>7.67</v>
      </c>
      <c r="AW370" s="118">
        <v>1973</v>
      </c>
      <c r="AX370" s="118"/>
      <c r="AY370" s="340"/>
      <c r="AZ370" s="124">
        <v>0.1</v>
      </c>
      <c r="BA370" s="608">
        <f t="shared" si="306"/>
        <v>50.684237202230108</v>
      </c>
      <c r="BB370" s="360">
        <f t="shared" si="334"/>
        <v>0.49743544393349842</v>
      </c>
      <c r="BC370" s="1516"/>
      <c r="BD370" s="1529">
        <v>3126.4</v>
      </c>
      <c r="BE370" s="1530">
        <f t="shared" si="329"/>
        <v>294.72430137955433</v>
      </c>
      <c r="BF370" s="1538">
        <f t="shared" si="322"/>
        <v>10.341203557177344</v>
      </c>
      <c r="BG370" s="1528">
        <v>5.8</v>
      </c>
      <c r="BH370" s="1168">
        <f t="shared" si="335"/>
        <v>0.82905907322249739</v>
      </c>
      <c r="BI370" s="353">
        <f t="shared" si="336"/>
        <v>0.55978068623983024</v>
      </c>
      <c r="BJ370" s="123">
        <v>7.52</v>
      </c>
      <c r="BK370" s="118">
        <v>4410</v>
      </c>
      <c r="BL370" s="117">
        <v>33.200000000000003</v>
      </c>
      <c r="BM370" s="348">
        <f t="shared" si="300"/>
        <v>99.600000000000009</v>
      </c>
      <c r="BN370" s="117">
        <v>6.3</v>
      </c>
      <c r="BO370" s="117">
        <v>4</v>
      </c>
      <c r="BP370" s="117">
        <v>3.8</v>
      </c>
      <c r="BQ370" s="1220">
        <v>0.3</v>
      </c>
      <c r="BR370" s="131"/>
      <c r="BS370" s="131"/>
      <c r="BT370" s="131">
        <v>17</v>
      </c>
      <c r="BU370" s="132">
        <v>16</v>
      </c>
      <c r="BV370" s="364">
        <f t="shared" si="318"/>
        <v>6.4073222497347011</v>
      </c>
      <c r="BW370" s="343">
        <f t="shared" si="339"/>
        <v>2.222457283241781E-2</v>
      </c>
      <c r="BX370" s="340">
        <f t="shared" si="327"/>
        <v>2.222457283241781E-2</v>
      </c>
      <c r="BY370" s="758">
        <f t="shared" si="316"/>
        <v>0.77894736842105261</v>
      </c>
      <c r="BZ370" s="1145">
        <f t="shared" si="307"/>
        <v>2.0648967551622266E-2</v>
      </c>
      <c r="CA370" s="133">
        <v>5040</v>
      </c>
      <c r="CB370" s="191"/>
      <c r="CC370" s="193"/>
      <c r="CD370" s="353">
        <f t="shared" si="302"/>
        <v>0.47028652281570571</v>
      </c>
      <c r="CE370" s="108">
        <v>300</v>
      </c>
      <c r="CF370" s="364">
        <f t="shared" si="337"/>
        <v>53.059780686239833</v>
      </c>
      <c r="CG370" s="134">
        <v>1400</v>
      </c>
      <c r="CH370" s="346">
        <f t="shared" si="319"/>
        <v>24.761230986911922</v>
      </c>
      <c r="CI370" s="117">
        <v>6</v>
      </c>
      <c r="CJ370" s="348">
        <f t="shared" si="303"/>
        <v>1.0611956137247966</v>
      </c>
      <c r="CK370" s="123">
        <v>7.22</v>
      </c>
      <c r="CL370" s="117">
        <v>26.5</v>
      </c>
      <c r="CM370" s="109">
        <v>15</v>
      </c>
      <c r="CN370" s="109">
        <v>5.7</v>
      </c>
      <c r="CO370" s="109">
        <v>16</v>
      </c>
      <c r="CP370" s="131">
        <f t="shared" si="323"/>
        <v>570.95339999999999</v>
      </c>
      <c r="CQ370" s="1145">
        <f t="shared" si="301"/>
        <v>0.20180722891566272</v>
      </c>
      <c r="CR370" s="1372">
        <f t="shared" si="320"/>
        <v>5654</v>
      </c>
      <c r="CS370" s="353">
        <f t="shared" si="304"/>
        <v>3.5825963919349135</v>
      </c>
      <c r="CT370" s="135">
        <v>40</v>
      </c>
      <c r="CU370" s="1353">
        <v>151</v>
      </c>
      <c r="CV370" s="340">
        <f t="shared" si="296"/>
        <v>0.5</v>
      </c>
      <c r="CW370" s="135">
        <v>270</v>
      </c>
      <c r="CX370" s="348">
        <f t="shared" si="297"/>
        <v>6.75</v>
      </c>
      <c r="CY370" s="334">
        <f t="shared" ref="CY370:CY401" si="342">1000*(CT370-DM370*CU370/1000)/(T370/24)</f>
        <v>150.56243367527415</v>
      </c>
      <c r="CZ370" s="123">
        <v>7.71</v>
      </c>
      <c r="DA370" s="117">
        <v>20.6</v>
      </c>
      <c r="DB370" s="340">
        <f t="shared" si="308"/>
        <v>0.22264150943396221</v>
      </c>
      <c r="DC370" s="109">
        <v>2</v>
      </c>
      <c r="DD370" s="610">
        <f t="shared" si="309"/>
        <v>8.0248605519280556</v>
      </c>
      <c r="DE370" s="353">
        <f t="shared" si="305"/>
        <v>5.3059780686239826</v>
      </c>
      <c r="DF370" s="842">
        <v>8.0399999999999991</v>
      </c>
      <c r="DG370" s="117">
        <v>16.8</v>
      </c>
      <c r="DH370" s="838">
        <f t="shared" si="314"/>
        <v>50.400000000000006</v>
      </c>
      <c r="DI370" s="338">
        <f t="shared" si="315"/>
        <v>0.18446601941747576</v>
      </c>
      <c r="DJ370" s="1280">
        <f t="shared" si="310"/>
        <v>0.36603773584905652</v>
      </c>
      <c r="DK370" s="1342">
        <f t="shared" si="311"/>
        <v>5.1739667929647473</v>
      </c>
      <c r="DL370" s="1292">
        <f t="shared" si="321"/>
        <v>0.49919999999999998</v>
      </c>
      <c r="DM370" s="1355">
        <v>30</v>
      </c>
      <c r="DN370" s="1350">
        <f t="shared" ref="DN370:DN401" si="343">DM370*CU370/(T370/24)</f>
        <v>19.228864520693314</v>
      </c>
      <c r="DO370" s="117">
        <v>15.2</v>
      </c>
      <c r="DP370" s="1150">
        <f t="shared" ref="DP370:DP414" si="344">(DG370-DO370)/DG370</f>
        <v>9.5238095238095316E-2</v>
      </c>
      <c r="DQ370" s="133"/>
      <c r="DR370" s="134"/>
      <c r="DS370" s="770"/>
      <c r="DT370" s="137">
        <v>5511</v>
      </c>
      <c r="DU370" s="343">
        <v>8.1199999999999992</v>
      </c>
      <c r="DV370" s="123">
        <v>8.3800000000000008</v>
      </c>
      <c r="DW370" s="127">
        <v>4230</v>
      </c>
      <c r="DX370" s="117">
        <v>15.2</v>
      </c>
      <c r="DY370" s="135">
        <v>39.200000000000003</v>
      </c>
      <c r="DZ370" s="671">
        <v>36</v>
      </c>
      <c r="EA370" s="632">
        <v>0.5</v>
      </c>
      <c r="EB370" s="665">
        <v>0.24</v>
      </c>
      <c r="EC370" s="1483">
        <v>3.8</v>
      </c>
      <c r="ED370" s="141">
        <v>8</v>
      </c>
      <c r="EE370" s="667">
        <v>9.9</v>
      </c>
      <c r="EF370" s="139">
        <v>0.19</v>
      </c>
      <c r="EG370" s="665">
        <v>0.02</v>
      </c>
      <c r="EH370" s="194">
        <v>9</v>
      </c>
      <c r="EI370" s="1118">
        <v>556</v>
      </c>
      <c r="EJ370" s="1118">
        <v>234</v>
      </c>
      <c r="EK370" s="142">
        <v>2</v>
      </c>
      <c r="EL370" s="353">
        <f t="shared" si="298"/>
        <v>7.2687660417403608</v>
      </c>
      <c r="EM370" s="354">
        <f t="shared" si="312"/>
        <v>0.55162241887905605</v>
      </c>
      <c r="EN370" s="354">
        <f t="shared" si="340"/>
        <v>0.7247191011235955</v>
      </c>
      <c r="EO370" s="355">
        <f t="shared" si="330"/>
        <v>0.97222222222222221</v>
      </c>
      <c r="EP370" s="339">
        <f t="shared" si="313"/>
        <v>0.7192982456140351</v>
      </c>
      <c r="EQ370" s="1289"/>
    </row>
    <row r="371" spans="1:147" s="221" customFormat="1" ht="15" customHeight="1" x14ac:dyDescent="0.15">
      <c r="A371" s="105">
        <v>44195</v>
      </c>
      <c r="B371" s="335">
        <f>企业!B678</f>
        <v>4652</v>
      </c>
      <c r="C371" s="868">
        <v>8.1</v>
      </c>
      <c r="D371" s="652">
        <v>147</v>
      </c>
      <c r="E371" s="353">
        <v>18.2</v>
      </c>
      <c r="F371" s="928"/>
      <c r="G371" s="653"/>
      <c r="H371" s="192"/>
      <c r="I371" s="111"/>
      <c r="J371" s="144"/>
      <c r="K371" s="625"/>
      <c r="L371" s="328"/>
      <c r="M371" s="831"/>
      <c r="N371" s="826"/>
      <c r="O371" s="191"/>
      <c r="P371" s="392"/>
      <c r="Q371" s="191"/>
      <c r="R371" s="683">
        <v>5.53</v>
      </c>
      <c r="S371" s="339">
        <f t="shared" si="341"/>
        <v>0.85076923076923083</v>
      </c>
      <c r="T371" s="335">
        <v>4652</v>
      </c>
      <c r="U371" s="111">
        <v>8.24</v>
      </c>
      <c r="V371" s="112">
        <v>4610</v>
      </c>
      <c r="W371" s="115">
        <v>33.6</v>
      </c>
      <c r="X371" s="109">
        <v>135</v>
      </c>
      <c r="Y371" s="809">
        <v>12.4</v>
      </c>
      <c r="Z371" s="1238"/>
      <c r="AA371" s="116">
        <v>24.2</v>
      </c>
      <c r="AB371" s="117">
        <v>0.6</v>
      </c>
      <c r="AC371" s="109">
        <v>38</v>
      </c>
      <c r="AD371" s="118"/>
      <c r="AE371" s="191">
        <v>64</v>
      </c>
      <c r="AF371" s="801">
        <v>4.62</v>
      </c>
      <c r="AG371" s="344">
        <f t="shared" si="299"/>
        <v>0.71076923076923082</v>
      </c>
      <c r="AH371" s="344">
        <f t="shared" si="317"/>
        <v>0.31013333333333332</v>
      </c>
      <c r="AI371" s="741">
        <f t="shared" si="331"/>
        <v>8.3735999999999991E-2</v>
      </c>
      <c r="AJ371" s="1140"/>
      <c r="AK371" s="138"/>
      <c r="AL371" s="122"/>
      <c r="AM371" s="122"/>
      <c r="AN371" s="219"/>
      <c r="AO371" s="353">
        <f t="shared" si="328"/>
        <v>3.0765262252794496</v>
      </c>
      <c r="AP371" s="138">
        <v>8.0500000000000007</v>
      </c>
      <c r="AQ371" s="121">
        <v>19.5</v>
      </c>
      <c r="AR371" s="353">
        <f t="shared" si="332"/>
        <v>0.80610490111779876</v>
      </c>
      <c r="AS371" s="776"/>
      <c r="AT371" s="353">
        <f t="shared" si="333"/>
        <v>1.6122098022355975</v>
      </c>
      <c r="AU371" s="117">
        <v>18.5</v>
      </c>
      <c r="AV371" s="111">
        <v>7.69</v>
      </c>
      <c r="AW371" s="118"/>
      <c r="AX371" s="118"/>
      <c r="AY371" s="340"/>
      <c r="AZ371" s="124">
        <v>0.1</v>
      </c>
      <c r="BA371" s="608"/>
      <c r="BB371" s="360">
        <f t="shared" si="334"/>
        <v>0.60457867583834912</v>
      </c>
      <c r="BC371" s="1516"/>
      <c r="BD371" s="1529">
        <v>3152.8</v>
      </c>
      <c r="BE371" s="1530">
        <f t="shared" si="329"/>
        <v>361.23009458297508</v>
      </c>
      <c r="BF371" s="1538">
        <f t="shared" si="322"/>
        <v>14.926863412519632</v>
      </c>
      <c r="BG371" s="1528"/>
      <c r="BH371" s="1168">
        <f t="shared" si="335"/>
        <v>1.0076311263972484</v>
      </c>
      <c r="BI371" s="353">
        <f t="shared" si="336"/>
        <v>0.6803525365434222</v>
      </c>
      <c r="BJ371" s="123">
        <v>7.66</v>
      </c>
      <c r="BK371" s="118">
        <v>4430</v>
      </c>
      <c r="BL371" s="117">
        <v>30</v>
      </c>
      <c r="BM371" s="348">
        <f t="shared" si="300"/>
        <v>90</v>
      </c>
      <c r="BN371" s="117">
        <v>8.4</v>
      </c>
      <c r="BO371" s="117"/>
      <c r="BP371" s="117"/>
      <c r="BQ371" s="1220"/>
      <c r="BR371" s="131"/>
      <c r="BS371" s="131"/>
      <c r="BT371" s="131">
        <v>18</v>
      </c>
      <c r="BU371" s="132"/>
      <c r="BV371" s="364">
        <f t="shared" si="318"/>
        <v>7.7874032674118645</v>
      </c>
      <c r="BW371" s="343">
        <f t="shared" si="339"/>
        <v>1.7335688850857098E-2</v>
      </c>
      <c r="BX371" s="340">
        <f t="shared" si="327"/>
        <v>1.7335688850857098E-2</v>
      </c>
      <c r="BY371" s="758">
        <f t="shared" si="316"/>
        <v>0.65289256198347112</v>
      </c>
      <c r="BZ371" s="1145">
        <f t="shared" si="307"/>
        <v>0.10714285714285721</v>
      </c>
      <c r="CA371" s="133">
        <v>5040</v>
      </c>
      <c r="CB371" s="191"/>
      <c r="CC371" s="193"/>
      <c r="CD371" s="353">
        <f t="shared" si="302"/>
        <v>0.5715821152192605</v>
      </c>
      <c r="CE371" s="108">
        <v>300</v>
      </c>
      <c r="CF371" s="364">
        <f t="shared" si="337"/>
        <v>64.488392089423897</v>
      </c>
      <c r="CG371" s="134">
        <v>1400</v>
      </c>
      <c r="CH371" s="346">
        <f t="shared" si="319"/>
        <v>30.094582975064487</v>
      </c>
      <c r="CI371" s="117">
        <v>6</v>
      </c>
      <c r="CJ371" s="348">
        <f t="shared" si="303"/>
        <v>1.2897678417884781</v>
      </c>
      <c r="CK371" s="123">
        <v>7.52</v>
      </c>
      <c r="CL371" s="117">
        <v>25</v>
      </c>
      <c r="CM371" s="109">
        <v>14</v>
      </c>
      <c r="CN371" s="109"/>
      <c r="CO371" s="109"/>
      <c r="CP371" s="131">
        <f t="shared" si="323"/>
        <v>534.38799999999992</v>
      </c>
      <c r="CQ371" s="1145">
        <f t="shared" si="301"/>
        <v>0.16666666666666663</v>
      </c>
      <c r="CR371" s="1372">
        <f t="shared" si="320"/>
        <v>4652</v>
      </c>
      <c r="CS371" s="353">
        <f t="shared" si="304"/>
        <v>4.3542562338779023</v>
      </c>
      <c r="CT371" s="135">
        <v>40</v>
      </c>
      <c r="CU371" s="1353">
        <v>153.34</v>
      </c>
      <c r="CV371" s="340">
        <f t="shared" si="296"/>
        <v>0.5</v>
      </c>
      <c r="CW371" s="135">
        <v>270</v>
      </c>
      <c r="CX371" s="348">
        <f t="shared" si="297"/>
        <v>6.75</v>
      </c>
      <c r="CY371" s="334">
        <f t="shared" si="342"/>
        <v>182.63009458297503</v>
      </c>
      <c r="CZ371" s="123">
        <v>7.93</v>
      </c>
      <c r="DA371" s="117">
        <v>21.1</v>
      </c>
      <c r="DB371" s="340">
        <f t="shared" si="308"/>
        <v>0.15599999999999994</v>
      </c>
      <c r="DC371" s="109"/>
      <c r="DD371" s="610">
        <f t="shared" si="309"/>
        <v>14.72585829567611</v>
      </c>
      <c r="DE371" s="353">
        <f t="shared" si="305"/>
        <v>6.44883920894239</v>
      </c>
      <c r="DF371" s="842">
        <v>8.1300000000000008</v>
      </c>
      <c r="DG371" s="117">
        <v>16.100000000000001</v>
      </c>
      <c r="DH371" s="838">
        <f t="shared" si="314"/>
        <v>48.300000000000004</v>
      </c>
      <c r="DI371" s="338">
        <f t="shared" si="315"/>
        <v>0.23696682464454977</v>
      </c>
      <c r="DJ371" s="1280">
        <f t="shared" si="310"/>
        <v>0.35599999999999998</v>
      </c>
      <c r="DK371" s="1342">
        <f t="shared" si="311"/>
        <v>6.8400784488005639</v>
      </c>
      <c r="DL371" s="1292">
        <f t="shared" si="321"/>
        <v>0.49919999999999998</v>
      </c>
      <c r="DM371" s="1355">
        <v>30</v>
      </c>
      <c r="DN371" s="1350">
        <f t="shared" si="343"/>
        <v>23.732760103181427</v>
      </c>
      <c r="DO371" s="117">
        <v>15.4</v>
      </c>
      <c r="DP371" s="1150">
        <f t="shared" si="344"/>
        <v>4.3478260869565279E-2</v>
      </c>
      <c r="DQ371" s="133"/>
      <c r="DR371" s="134"/>
      <c r="DS371" s="770"/>
      <c r="DT371" s="137">
        <v>4839</v>
      </c>
      <c r="DU371" s="343">
        <v>8.18</v>
      </c>
      <c r="DV371" s="123">
        <v>8.14</v>
      </c>
      <c r="DW371" s="127">
        <v>3860</v>
      </c>
      <c r="DX371" s="117">
        <v>15.4</v>
      </c>
      <c r="DY371" s="135">
        <v>39.6</v>
      </c>
      <c r="DZ371" s="671">
        <v>37</v>
      </c>
      <c r="EA371" s="632">
        <v>2.8</v>
      </c>
      <c r="EB371" s="665">
        <v>0.77</v>
      </c>
      <c r="EC371" s="1483"/>
      <c r="ED371" s="141">
        <v>6.8</v>
      </c>
      <c r="EE371" s="667">
        <v>8.1</v>
      </c>
      <c r="EF371" s="139">
        <v>0.2</v>
      </c>
      <c r="EG371" s="665">
        <v>0.05</v>
      </c>
      <c r="EH371" s="194">
        <v>9</v>
      </c>
      <c r="EI371" s="1118"/>
      <c r="EJ371" s="1118"/>
      <c r="EK371" s="142">
        <v>2</v>
      </c>
      <c r="EL371" s="353">
        <f t="shared" si="298"/>
        <v>8.8299143594153033</v>
      </c>
      <c r="EM371" s="354">
        <f t="shared" si="312"/>
        <v>0.54166666666666674</v>
      </c>
      <c r="EN371" s="354">
        <f t="shared" si="340"/>
        <v>0.70666666666666667</v>
      </c>
      <c r="EO371" s="355">
        <f t="shared" si="330"/>
        <v>0.77419354838709675</v>
      </c>
      <c r="EP371" s="339">
        <f t="shared" si="313"/>
        <v>0.71900826446280997</v>
      </c>
      <c r="EQ371" s="1289"/>
    </row>
    <row r="372" spans="1:147" s="221" customFormat="1" ht="15" customHeight="1" x14ac:dyDescent="0.15">
      <c r="A372" s="105">
        <v>44196</v>
      </c>
      <c r="B372" s="335">
        <f>企业!B679</f>
        <v>4328</v>
      </c>
      <c r="C372" s="868">
        <v>8.1</v>
      </c>
      <c r="D372" s="652">
        <v>142</v>
      </c>
      <c r="E372" s="353">
        <v>15.7</v>
      </c>
      <c r="F372" s="928"/>
      <c r="G372" s="653"/>
      <c r="H372" s="192"/>
      <c r="I372" s="111"/>
      <c r="J372" s="144"/>
      <c r="K372" s="625"/>
      <c r="L372" s="328"/>
      <c r="M372" s="831"/>
      <c r="N372" s="826"/>
      <c r="O372" s="191"/>
      <c r="P372" s="392"/>
      <c r="Q372" s="191"/>
      <c r="R372" s="683">
        <v>5.6</v>
      </c>
      <c r="S372" s="339">
        <f t="shared" si="341"/>
        <v>0.86153846153846148</v>
      </c>
      <c r="T372" s="335">
        <v>4328</v>
      </c>
      <c r="U372" s="111">
        <v>8.17</v>
      </c>
      <c r="V372" s="112">
        <v>4610</v>
      </c>
      <c r="W372" s="115">
        <v>31.3</v>
      </c>
      <c r="X372" s="109">
        <v>131</v>
      </c>
      <c r="Y372" s="809">
        <v>8.5</v>
      </c>
      <c r="Z372" s="1238"/>
      <c r="AA372" s="116">
        <v>22.4</v>
      </c>
      <c r="AB372" s="117">
        <v>0.5</v>
      </c>
      <c r="AC372" s="109">
        <v>45</v>
      </c>
      <c r="AD372" s="118"/>
      <c r="AE372" s="191">
        <v>64</v>
      </c>
      <c r="AF372" s="801">
        <v>4.12</v>
      </c>
      <c r="AG372" s="344">
        <f t="shared" si="299"/>
        <v>0.63384615384615384</v>
      </c>
      <c r="AH372" s="344">
        <f t="shared" si="317"/>
        <v>0.28853333333333331</v>
      </c>
      <c r="AI372" s="741">
        <f t="shared" si="331"/>
        <v>7.5595733333333331E-2</v>
      </c>
      <c r="AJ372" s="1140"/>
      <c r="AK372" s="138"/>
      <c r="AL372" s="122"/>
      <c r="AM372" s="122"/>
      <c r="AN372" s="219"/>
      <c r="AO372" s="353">
        <f t="shared" si="328"/>
        <v>3.3068391866913123</v>
      </c>
      <c r="AP372" s="138">
        <v>8.14</v>
      </c>
      <c r="AQ372" s="121">
        <v>24.6</v>
      </c>
      <c r="AR372" s="353">
        <f t="shared" si="332"/>
        <v>0.86645101663585955</v>
      </c>
      <c r="AS372" s="776"/>
      <c r="AT372" s="353">
        <f t="shared" si="333"/>
        <v>1.7329020332717191</v>
      </c>
      <c r="AU372" s="117">
        <v>18.8</v>
      </c>
      <c r="AV372" s="111">
        <v>7.66</v>
      </c>
      <c r="AW372" s="118"/>
      <c r="AX372" s="118"/>
      <c r="AY372" s="340"/>
      <c r="AZ372" s="124">
        <v>0.12</v>
      </c>
      <c r="BA372" s="608"/>
      <c r="BB372" s="360">
        <f t="shared" si="334"/>
        <v>0.64983826247689469</v>
      </c>
      <c r="BC372" s="1516"/>
      <c r="BD372" s="1529">
        <v>2992.8</v>
      </c>
      <c r="BE372" s="1530">
        <f t="shared" si="329"/>
        <v>368.56802218114603</v>
      </c>
      <c r="BF372" s="1538">
        <f t="shared" si="322"/>
        <v>16.453929561658306</v>
      </c>
      <c r="BG372" s="1528"/>
      <c r="BH372" s="1168">
        <f t="shared" si="335"/>
        <v>1.0830637707948243</v>
      </c>
      <c r="BI372" s="353">
        <f t="shared" si="336"/>
        <v>0.73128465804066545</v>
      </c>
      <c r="BJ372" s="123">
        <v>7.57</v>
      </c>
      <c r="BK372" s="118">
        <v>4270</v>
      </c>
      <c r="BL372" s="117">
        <v>32.200000000000003</v>
      </c>
      <c r="BM372" s="348">
        <f t="shared" si="300"/>
        <v>96.600000000000009</v>
      </c>
      <c r="BN372" s="117">
        <v>11.7</v>
      </c>
      <c r="BO372" s="117"/>
      <c r="BP372" s="117"/>
      <c r="BQ372" s="1220"/>
      <c r="BR372" s="131"/>
      <c r="BS372" s="131"/>
      <c r="BT372" s="131">
        <v>19</v>
      </c>
      <c r="BU372" s="132"/>
      <c r="BV372" s="364">
        <f t="shared" si="318"/>
        <v>8.3703789279112755</v>
      </c>
      <c r="BW372" s="343">
        <f t="shared" si="339"/>
        <v>1.5650426477489165E-2</v>
      </c>
      <c r="BX372" s="340">
        <f t="shared" si="327"/>
        <v>1.5650426477489165E-2</v>
      </c>
      <c r="BY372" s="758">
        <f t="shared" si="316"/>
        <v>0.4776785714285714</v>
      </c>
      <c r="BZ372" s="1145">
        <f t="shared" si="307"/>
        <v>-2.8753993610223683E-2</v>
      </c>
      <c r="CA372" s="133">
        <v>5040</v>
      </c>
      <c r="CB372" s="191"/>
      <c r="CC372" s="193"/>
      <c r="CD372" s="353">
        <f t="shared" si="302"/>
        <v>0.61437153419593349</v>
      </c>
      <c r="CE372" s="108">
        <v>300</v>
      </c>
      <c r="CF372" s="364">
        <f t="shared" si="337"/>
        <v>69.316081330868755</v>
      </c>
      <c r="CG372" s="134">
        <v>1400</v>
      </c>
      <c r="CH372" s="346">
        <f t="shared" si="319"/>
        <v>32.34750462107209</v>
      </c>
      <c r="CI372" s="117">
        <v>6</v>
      </c>
      <c r="CJ372" s="348">
        <f t="shared" si="303"/>
        <v>1.3863216266173752</v>
      </c>
      <c r="CK372" s="123">
        <v>7.46</v>
      </c>
      <c r="CL372" s="117">
        <v>25.4</v>
      </c>
      <c r="CM372" s="109">
        <v>14</v>
      </c>
      <c r="CN372" s="109"/>
      <c r="CO372" s="109"/>
      <c r="CP372" s="131">
        <f t="shared" si="323"/>
        <v>555.93119999999999</v>
      </c>
      <c r="CQ372" s="1145">
        <f t="shared" si="301"/>
        <v>0.21118012422360255</v>
      </c>
      <c r="CR372" s="1372">
        <f t="shared" si="320"/>
        <v>4328</v>
      </c>
      <c r="CS372" s="353">
        <f t="shared" si="304"/>
        <v>4.6802218114602585</v>
      </c>
      <c r="CT372" s="135">
        <v>40</v>
      </c>
      <c r="CU372" s="1353">
        <v>153.29</v>
      </c>
      <c r="CV372" s="340">
        <f t="shared" si="296"/>
        <v>0.5</v>
      </c>
      <c r="CW372" s="135">
        <v>270</v>
      </c>
      <c r="CX372" s="348">
        <f t="shared" si="297"/>
        <v>6.75</v>
      </c>
      <c r="CY372" s="334">
        <f t="shared" si="342"/>
        <v>196.31035120147871</v>
      </c>
      <c r="CZ372" s="123">
        <v>7.78</v>
      </c>
      <c r="DA372" s="117">
        <v>21.4</v>
      </c>
      <c r="DB372" s="340">
        <f t="shared" si="308"/>
        <v>0.15748031496062992</v>
      </c>
      <c r="DC372" s="109"/>
      <c r="DD372" s="610">
        <f t="shared" si="309"/>
        <v>15.433203710808074</v>
      </c>
      <c r="DE372" s="353">
        <f t="shared" si="305"/>
        <v>6.9316081330868764</v>
      </c>
      <c r="DF372" s="842">
        <v>8.1199999999999992</v>
      </c>
      <c r="DG372" s="117">
        <v>16.7</v>
      </c>
      <c r="DH372" s="838">
        <f t="shared" si="314"/>
        <v>50.099999999999994</v>
      </c>
      <c r="DI372" s="338">
        <f t="shared" si="315"/>
        <v>0.21962616822429903</v>
      </c>
      <c r="DJ372" s="1280">
        <f t="shared" si="310"/>
        <v>0.34251968503937003</v>
      </c>
      <c r="DK372" s="1342">
        <f t="shared" si="311"/>
        <v>7.5214693946926721</v>
      </c>
      <c r="DL372" s="1292">
        <f t="shared" si="321"/>
        <v>0.49919999999999998</v>
      </c>
      <c r="DM372" s="1355">
        <v>30</v>
      </c>
      <c r="DN372" s="1350">
        <f t="shared" si="343"/>
        <v>25.501109057301292</v>
      </c>
      <c r="DO372" s="117">
        <v>15.8</v>
      </c>
      <c r="DP372" s="1150">
        <f t="shared" si="344"/>
        <v>5.3892215568862194E-2</v>
      </c>
      <c r="DQ372" s="133"/>
      <c r="DR372" s="134"/>
      <c r="DS372" s="770"/>
      <c r="DT372" s="137">
        <v>4902</v>
      </c>
      <c r="DU372" s="343">
        <v>8.18</v>
      </c>
      <c r="DV372" s="123">
        <v>8.17</v>
      </c>
      <c r="DW372" s="127">
        <v>3980</v>
      </c>
      <c r="DX372" s="117">
        <v>15.8</v>
      </c>
      <c r="DY372" s="135">
        <v>40</v>
      </c>
      <c r="DZ372" s="671">
        <v>31</v>
      </c>
      <c r="EA372" s="632">
        <v>4.8</v>
      </c>
      <c r="EB372" s="665">
        <v>1.59</v>
      </c>
      <c r="EC372" s="1483"/>
      <c r="ED372" s="141">
        <v>9.1999999999999993</v>
      </c>
      <c r="EE372" s="667">
        <v>8.3000000000000007</v>
      </c>
      <c r="EF372" s="139">
        <v>0.18</v>
      </c>
      <c r="EG372" s="665">
        <v>7.0000000000000007E-2</v>
      </c>
      <c r="EH372" s="194">
        <v>10</v>
      </c>
      <c r="EI372" s="1118"/>
      <c r="EJ372" s="1118"/>
      <c r="EK372" s="142">
        <v>2</v>
      </c>
      <c r="EL372" s="353">
        <f t="shared" si="298"/>
        <v>9.489376709796673</v>
      </c>
      <c r="EM372" s="354">
        <f t="shared" si="312"/>
        <v>0.49520766773162939</v>
      </c>
      <c r="EN372" s="354">
        <f t="shared" si="340"/>
        <v>0.69465648854961826</v>
      </c>
      <c r="EO372" s="355">
        <f t="shared" si="330"/>
        <v>0.43529411764705883</v>
      </c>
      <c r="EP372" s="339">
        <f t="shared" si="313"/>
        <v>0.5892857142857143</v>
      </c>
      <c r="EQ372" s="1289"/>
    </row>
    <row r="373" spans="1:147" s="221" customFormat="1" ht="15" customHeight="1" x14ac:dyDescent="0.15">
      <c r="A373" s="105">
        <v>44197</v>
      </c>
      <c r="B373" s="335">
        <f>企业!B680</f>
        <v>5500</v>
      </c>
      <c r="C373" s="868">
        <v>8</v>
      </c>
      <c r="D373" s="652">
        <v>138</v>
      </c>
      <c r="E373" s="353">
        <v>9</v>
      </c>
      <c r="F373" s="928"/>
      <c r="G373" s="653"/>
      <c r="H373" s="192"/>
      <c r="I373" s="111"/>
      <c r="J373" s="144"/>
      <c r="K373" s="625"/>
      <c r="L373" s="328"/>
      <c r="M373" s="831"/>
      <c r="N373" s="826"/>
      <c r="O373" s="191"/>
      <c r="P373" s="392"/>
      <c r="Q373" s="191"/>
      <c r="R373" s="683">
        <v>5.61</v>
      </c>
      <c r="S373" s="339">
        <f t="shared" si="341"/>
        <v>0.86307692307692307</v>
      </c>
      <c r="T373" s="335">
        <v>5500</v>
      </c>
      <c r="U373" s="111">
        <v>8.2899999999999991</v>
      </c>
      <c r="V373" s="112">
        <v>3220</v>
      </c>
      <c r="W373" s="115">
        <v>28.5</v>
      </c>
      <c r="X373" s="109">
        <v>120</v>
      </c>
      <c r="Y373" s="809">
        <v>6</v>
      </c>
      <c r="Z373" s="1238"/>
      <c r="AA373" s="116">
        <v>14.6</v>
      </c>
      <c r="AB373" s="117">
        <v>0.6</v>
      </c>
      <c r="AC373" s="109">
        <v>39</v>
      </c>
      <c r="AD373" s="118"/>
      <c r="AE373" s="191">
        <v>64</v>
      </c>
      <c r="AF373" s="801">
        <v>4.08</v>
      </c>
      <c r="AG373" s="344">
        <f t="shared" si="299"/>
        <v>0.62769230769230766</v>
      </c>
      <c r="AH373" s="344">
        <f t="shared" si="317"/>
        <v>0.36666666666666664</v>
      </c>
      <c r="AI373" s="741">
        <f t="shared" si="331"/>
        <v>8.7999999999999995E-2</v>
      </c>
      <c r="AJ373" s="1140"/>
      <c r="AK373" s="138"/>
      <c r="AL373" s="122"/>
      <c r="AM373" s="122"/>
      <c r="AN373" s="219"/>
      <c r="AO373" s="353">
        <f t="shared" si="328"/>
        <v>2.6021818181818182</v>
      </c>
      <c r="AP373" s="138">
        <v>8.15</v>
      </c>
      <c r="AQ373" s="121">
        <v>23</v>
      </c>
      <c r="AR373" s="353">
        <f t="shared" si="332"/>
        <v>0.68181818181818177</v>
      </c>
      <c r="AS373" s="776"/>
      <c r="AT373" s="353">
        <f t="shared" si="333"/>
        <v>1.3636363636363635</v>
      </c>
      <c r="AU373" s="117">
        <v>18.5</v>
      </c>
      <c r="AV373" s="111">
        <v>7.68</v>
      </c>
      <c r="AW373" s="118"/>
      <c r="AX373" s="118"/>
      <c r="AY373" s="340"/>
      <c r="AZ373" s="124">
        <v>0.1</v>
      </c>
      <c r="BA373" s="608"/>
      <c r="BB373" s="360">
        <f t="shared" si="334"/>
        <v>0.51136363636363635</v>
      </c>
      <c r="BC373" s="1516"/>
      <c r="BD373" s="1529">
        <v>2672</v>
      </c>
      <c r="BE373" s="1530">
        <f t="shared" si="329"/>
        <v>258.94109090909092</v>
      </c>
      <c r="BF373" s="1538">
        <f t="shared" si="322"/>
        <v>17.735691158156914</v>
      </c>
      <c r="BG373" s="1528"/>
      <c r="BH373" s="1168">
        <f t="shared" si="335"/>
        <v>0.85227272727272729</v>
      </c>
      <c r="BI373" s="353">
        <f t="shared" si="336"/>
        <v>0.57545454545454544</v>
      </c>
      <c r="BJ373" s="123">
        <v>7.71</v>
      </c>
      <c r="BK373" s="118">
        <v>4160</v>
      </c>
      <c r="BL373" s="117">
        <v>32.9</v>
      </c>
      <c r="BM373" s="348">
        <f t="shared" si="300"/>
        <v>98.699999999999989</v>
      </c>
      <c r="BN373" s="117">
        <v>11.4</v>
      </c>
      <c r="BO373" s="117">
        <v>4.8</v>
      </c>
      <c r="BP373" s="117"/>
      <c r="BQ373" s="1220">
        <v>0.3</v>
      </c>
      <c r="BR373" s="131"/>
      <c r="BS373" s="131"/>
      <c r="BT373" s="131">
        <v>19</v>
      </c>
      <c r="BU373" s="132"/>
      <c r="BV373" s="364">
        <f t="shared" si="318"/>
        <v>6.5867272727272725</v>
      </c>
      <c r="BW373" s="343">
        <f t="shared" si="339"/>
        <v>1.821845584784829E-2</v>
      </c>
      <c r="BX373" s="340">
        <f t="shared" si="327"/>
        <v>1.821845584784829E-2</v>
      </c>
      <c r="BY373" s="758">
        <f t="shared" si="316"/>
        <v>0.21917808219178081</v>
      </c>
      <c r="BZ373" s="1145">
        <f t="shared" si="307"/>
        <v>-0.15438596491228074</v>
      </c>
      <c r="CA373" s="133">
        <v>5040</v>
      </c>
      <c r="CB373" s="191"/>
      <c r="CC373" s="193"/>
      <c r="CD373" s="353">
        <f t="shared" si="302"/>
        <v>0.48345454545454547</v>
      </c>
      <c r="CE373" s="108">
        <v>300</v>
      </c>
      <c r="CF373" s="364">
        <f t="shared" si="337"/>
        <v>54.545454545454547</v>
      </c>
      <c r="CG373" s="134">
        <v>1400</v>
      </c>
      <c r="CH373" s="346">
        <f t="shared" si="319"/>
        <v>25.454545454545453</v>
      </c>
      <c r="CI373" s="117">
        <v>6</v>
      </c>
      <c r="CJ373" s="348">
        <f t="shared" si="303"/>
        <v>1.0909090909090908</v>
      </c>
      <c r="CK373" s="123">
        <v>7.69</v>
      </c>
      <c r="CL373" s="117">
        <v>28.7</v>
      </c>
      <c r="CM373" s="109">
        <v>15</v>
      </c>
      <c r="CN373" s="109">
        <v>5.4</v>
      </c>
      <c r="CO373" s="109">
        <v>16</v>
      </c>
      <c r="CP373" s="131">
        <f t="shared" si="323"/>
        <v>537.29999999999995</v>
      </c>
      <c r="CQ373" s="1145">
        <f t="shared" si="301"/>
        <v>0.12765957446808507</v>
      </c>
      <c r="CR373" s="1372">
        <f t="shared" si="320"/>
        <v>5500</v>
      </c>
      <c r="CS373" s="353">
        <f t="shared" si="304"/>
        <v>3.6829090909090909</v>
      </c>
      <c r="CT373" s="135">
        <v>40</v>
      </c>
      <c r="CU373" s="1353">
        <v>152.24</v>
      </c>
      <c r="CV373" s="340">
        <f t="shared" si="296"/>
        <v>0.5</v>
      </c>
      <c r="CW373" s="135">
        <v>270</v>
      </c>
      <c r="CX373" s="348">
        <f t="shared" si="297"/>
        <v>6.75</v>
      </c>
      <c r="CY373" s="334">
        <f t="shared" si="342"/>
        <v>154.61585454545457</v>
      </c>
      <c r="CZ373" s="123">
        <v>7.9</v>
      </c>
      <c r="DA373" s="117">
        <v>21.8</v>
      </c>
      <c r="DB373" s="340">
        <f t="shared" si="308"/>
        <v>0.24041811846689892</v>
      </c>
      <c r="DC373" s="109">
        <v>2</v>
      </c>
      <c r="DD373" s="610">
        <f t="shared" si="309"/>
        <v>7.0465707112138629</v>
      </c>
      <c r="DE373" s="353">
        <f t="shared" si="305"/>
        <v>5.4545454545454541</v>
      </c>
      <c r="DF373" s="842">
        <v>8.1999999999999993</v>
      </c>
      <c r="DG373" s="117">
        <v>16.100000000000001</v>
      </c>
      <c r="DH373" s="838">
        <f t="shared" si="314"/>
        <v>48.300000000000004</v>
      </c>
      <c r="DI373" s="338">
        <f t="shared" si="315"/>
        <v>0.26146788990825687</v>
      </c>
      <c r="DJ373" s="1280">
        <f t="shared" si="310"/>
        <v>0.43902439024390238</v>
      </c>
      <c r="DK373" s="1342">
        <f t="shared" si="311"/>
        <v>4.0903665223665238</v>
      </c>
      <c r="DL373" s="1292">
        <f t="shared" si="321"/>
        <v>0.49919999999999998</v>
      </c>
      <c r="DM373" s="1355">
        <v>30</v>
      </c>
      <c r="DN373" s="1350">
        <f t="shared" si="343"/>
        <v>19.929600000000004</v>
      </c>
      <c r="DO373" s="117">
        <v>16.100000000000001</v>
      </c>
      <c r="DP373" s="1150">
        <f t="shared" si="344"/>
        <v>0</v>
      </c>
      <c r="DQ373" s="133"/>
      <c r="DR373" s="134"/>
      <c r="DS373" s="770"/>
      <c r="DT373" s="137">
        <v>4865</v>
      </c>
      <c r="DU373" s="343">
        <v>8.26</v>
      </c>
      <c r="DV373" s="123">
        <v>8.26</v>
      </c>
      <c r="DW373" s="127">
        <v>3790</v>
      </c>
      <c r="DX373" s="117">
        <v>16.100000000000001</v>
      </c>
      <c r="DY373" s="135">
        <v>39.9</v>
      </c>
      <c r="DZ373" s="671">
        <v>33</v>
      </c>
      <c r="EA373" s="632">
        <v>2.5</v>
      </c>
      <c r="EB373" s="665">
        <v>2.0099999999999998</v>
      </c>
      <c r="EC373" s="1483"/>
      <c r="ED373" s="141">
        <v>10</v>
      </c>
      <c r="EE373" s="667">
        <v>8.6</v>
      </c>
      <c r="EF373" s="139">
        <v>0.12</v>
      </c>
      <c r="EG373" s="665">
        <v>7.0000000000000007E-2</v>
      </c>
      <c r="EH373" s="194">
        <v>9</v>
      </c>
      <c r="EI373" s="1118"/>
      <c r="EJ373" s="1118"/>
      <c r="EK373" s="142">
        <v>2</v>
      </c>
      <c r="EL373" s="353">
        <f t="shared" si="298"/>
        <v>7.4717090909090915</v>
      </c>
      <c r="EM373" s="354">
        <f t="shared" si="312"/>
        <v>0.43508771929824552</v>
      </c>
      <c r="EN373" s="354">
        <f t="shared" si="340"/>
        <v>0.66749999999999998</v>
      </c>
      <c r="EO373" s="355">
        <f t="shared" si="330"/>
        <v>0.58333333333333326</v>
      </c>
      <c r="EP373" s="339">
        <f t="shared" si="313"/>
        <v>0.31506849315068497</v>
      </c>
      <c r="EQ373" s="1289"/>
    </row>
    <row r="374" spans="1:147" s="221" customFormat="1" ht="15" customHeight="1" x14ac:dyDescent="0.15">
      <c r="A374" s="105">
        <v>44198</v>
      </c>
      <c r="B374" s="335">
        <f>企业!B681</f>
        <v>4186</v>
      </c>
      <c r="C374" s="868">
        <v>8</v>
      </c>
      <c r="D374" s="652">
        <v>135</v>
      </c>
      <c r="E374" s="353">
        <v>9</v>
      </c>
      <c r="F374" s="928"/>
      <c r="G374" s="653"/>
      <c r="H374" s="192"/>
      <c r="I374" s="111"/>
      <c r="J374" s="144"/>
      <c r="K374" s="625"/>
      <c r="L374" s="328"/>
      <c r="M374" s="831"/>
      <c r="N374" s="826"/>
      <c r="O374" s="191"/>
      <c r="P374" s="392"/>
      <c r="Q374" s="191"/>
      <c r="R374" s="683">
        <v>5.62</v>
      </c>
      <c r="S374" s="339">
        <f t="shared" si="341"/>
        <v>0.86461538461538467</v>
      </c>
      <c r="T374" s="335">
        <v>4186</v>
      </c>
      <c r="U374" s="111">
        <v>8.1199999999999992</v>
      </c>
      <c r="V374" s="112">
        <v>4330</v>
      </c>
      <c r="W374" s="115">
        <v>27.7</v>
      </c>
      <c r="X374" s="109">
        <v>128</v>
      </c>
      <c r="Y374" s="809">
        <v>6.4</v>
      </c>
      <c r="Z374" s="1238"/>
      <c r="AA374" s="116">
        <v>17.8</v>
      </c>
      <c r="AB374" s="117">
        <v>0.33</v>
      </c>
      <c r="AC374" s="109">
        <v>42</v>
      </c>
      <c r="AD374" s="118"/>
      <c r="AE374" s="191">
        <v>64</v>
      </c>
      <c r="AF374" s="801">
        <v>3.74</v>
      </c>
      <c r="AG374" s="344">
        <f t="shared" si="299"/>
        <v>0.57538461538461538</v>
      </c>
      <c r="AH374" s="344">
        <f t="shared" si="317"/>
        <v>0.27906666666666669</v>
      </c>
      <c r="AI374" s="741">
        <f t="shared" si="331"/>
        <v>7.1441066666666664E-2</v>
      </c>
      <c r="AJ374" s="1140"/>
      <c r="AK374" s="138"/>
      <c r="AL374" s="122"/>
      <c r="AM374" s="122"/>
      <c r="AN374" s="219"/>
      <c r="AO374" s="353">
        <f t="shared" si="328"/>
        <v>3.4190157668418539</v>
      </c>
      <c r="AP374" s="138">
        <v>8.16</v>
      </c>
      <c r="AQ374" s="121">
        <v>17.899999999999999</v>
      </c>
      <c r="AR374" s="353">
        <f t="shared" si="332"/>
        <v>0.89584328714763495</v>
      </c>
      <c r="AS374" s="776"/>
      <c r="AT374" s="353">
        <f t="shared" si="333"/>
        <v>1.7916865742952699</v>
      </c>
      <c r="AU374" s="117">
        <v>18.5</v>
      </c>
      <c r="AV374" s="111">
        <v>7.7</v>
      </c>
      <c r="AW374" s="118"/>
      <c r="AX374" s="118"/>
      <c r="AY374" s="340"/>
      <c r="AZ374" s="124">
        <v>0.1</v>
      </c>
      <c r="BA374" s="608"/>
      <c r="BB374" s="360">
        <f t="shared" si="334"/>
        <v>0.67188246536072627</v>
      </c>
      <c r="BC374" s="1516"/>
      <c r="BD374" s="1529">
        <v>2898.8</v>
      </c>
      <c r="BE374" s="1530">
        <f t="shared" si="329"/>
        <v>369.10186335403728</v>
      </c>
      <c r="BF374" s="1538">
        <f t="shared" si="322"/>
        <v>20.736059738990857</v>
      </c>
      <c r="BG374" s="1528"/>
      <c r="BH374" s="1168">
        <f t="shared" si="335"/>
        <v>1.1198041089345436</v>
      </c>
      <c r="BI374" s="353">
        <f t="shared" si="336"/>
        <v>0.75609173435260391</v>
      </c>
      <c r="BJ374" s="123">
        <v>7.78</v>
      </c>
      <c r="BK374" s="118">
        <v>4140</v>
      </c>
      <c r="BL374" s="117">
        <v>29.2</v>
      </c>
      <c r="BM374" s="348">
        <f t="shared" si="300"/>
        <v>87.6</v>
      </c>
      <c r="BN374" s="117">
        <v>11.6</v>
      </c>
      <c r="BO374" s="117"/>
      <c r="BP374" s="117"/>
      <c r="BQ374" s="1220"/>
      <c r="BR374" s="131"/>
      <c r="BS374" s="131"/>
      <c r="BT374" s="131">
        <v>19</v>
      </c>
      <c r="BU374" s="132"/>
      <c r="BV374" s="364">
        <f t="shared" si="318"/>
        <v>8.6543239369326308</v>
      </c>
      <c r="BW374" s="343">
        <f t="shared" si="339"/>
        <v>1.4790294531702877E-2</v>
      </c>
      <c r="BX374" s="340">
        <f t="shared" si="327"/>
        <v>1.4790294531702877E-2</v>
      </c>
      <c r="BY374" s="758">
        <f t="shared" si="316"/>
        <v>0.34831460674157311</v>
      </c>
      <c r="BZ374" s="1145">
        <f t="shared" si="307"/>
        <v>-5.4151624548736566E-2</v>
      </c>
      <c r="CA374" s="133">
        <v>5040</v>
      </c>
      <c r="CB374" s="191"/>
      <c r="CC374" s="193"/>
      <c r="CD374" s="353">
        <f t="shared" si="302"/>
        <v>0.63521261347348301</v>
      </c>
      <c r="CE374" s="108">
        <v>300</v>
      </c>
      <c r="CF374" s="364">
        <f t="shared" si="337"/>
        <v>71.667462971810792</v>
      </c>
      <c r="CG374" s="134">
        <v>1400</v>
      </c>
      <c r="CH374" s="346">
        <f t="shared" si="319"/>
        <v>33.444816053511708</v>
      </c>
      <c r="CI374" s="117">
        <v>6</v>
      </c>
      <c r="CJ374" s="348">
        <f t="shared" si="303"/>
        <v>1.433349259436216</v>
      </c>
      <c r="CK374" s="123">
        <v>7.6</v>
      </c>
      <c r="CL374" s="117">
        <v>24.7</v>
      </c>
      <c r="CM374" s="109">
        <v>13</v>
      </c>
      <c r="CN374" s="109"/>
      <c r="CO374" s="109"/>
      <c r="CP374" s="131">
        <f t="shared" si="323"/>
        <v>527.62699999999995</v>
      </c>
      <c r="CQ374" s="1145">
        <f t="shared" si="301"/>
        <v>0.15410958904109584</v>
      </c>
      <c r="CR374" s="1372">
        <f t="shared" si="320"/>
        <v>4186</v>
      </c>
      <c r="CS374" s="353">
        <f t="shared" si="304"/>
        <v>4.8389870998566646</v>
      </c>
      <c r="CT374" s="135">
        <v>40</v>
      </c>
      <c r="CU374" s="1353">
        <v>153.31</v>
      </c>
      <c r="CV374" s="340">
        <f t="shared" si="296"/>
        <v>0.5</v>
      </c>
      <c r="CW374" s="135">
        <v>270</v>
      </c>
      <c r="CX374" s="348">
        <f t="shared" si="297"/>
        <v>6.75</v>
      </c>
      <c r="CY374" s="334">
        <f t="shared" si="342"/>
        <v>202.96626851409459</v>
      </c>
      <c r="CZ374" s="123">
        <v>7.88</v>
      </c>
      <c r="DA374" s="117">
        <v>20.8</v>
      </c>
      <c r="DB374" s="340">
        <f t="shared" si="308"/>
        <v>0.1578947368421052</v>
      </c>
      <c r="DC374" s="109"/>
      <c r="DD374" s="610">
        <f t="shared" si="309"/>
        <v>16.365607846645272</v>
      </c>
      <c r="DE374" s="353">
        <f t="shared" si="305"/>
        <v>7.1667462971810796</v>
      </c>
      <c r="DF374" s="842">
        <v>8.17</v>
      </c>
      <c r="DG374" s="117">
        <v>15.2</v>
      </c>
      <c r="DH374" s="838">
        <f t="shared" si="314"/>
        <v>45.599999999999994</v>
      </c>
      <c r="DI374" s="338">
        <f t="shared" si="315"/>
        <v>0.26923076923076927</v>
      </c>
      <c r="DJ374" s="1280">
        <f t="shared" si="310"/>
        <v>0.38461538461538458</v>
      </c>
      <c r="DK374" s="1342">
        <f t="shared" si="311"/>
        <v>7.1216234566348975</v>
      </c>
      <c r="DL374" s="1292">
        <f t="shared" si="321"/>
        <v>0.49919999999999998</v>
      </c>
      <c r="DM374" s="1355">
        <v>30</v>
      </c>
      <c r="DN374" s="1350">
        <f t="shared" si="343"/>
        <v>26.369612995699956</v>
      </c>
      <c r="DO374" s="117">
        <v>14.7</v>
      </c>
      <c r="DP374" s="1150">
        <f t="shared" si="344"/>
        <v>3.2894736842105261E-2</v>
      </c>
      <c r="DQ374" s="133"/>
      <c r="DR374" s="134"/>
      <c r="DS374" s="770"/>
      <c r="DT374" s="137">
        <v>4388</v>
      </c>
      <c r="DU374" s="343">
        <v>8.2100000000000009</v>
      </c>
      <c r="DV374" s="123">
        <v>8.0500000000000007</v>
      </c>
      <c r="DW374" s="127">
        <v>4010</v>
      </c>
      <c r="DX374" s="117">
        <v>14.7</v>
      </c>
      <c r="DY374" s="135">
        <v>37.9</v>
      </c>
      <c r="DZ374" s="671">
        <v>29</v>
      </c>
      <c r="EA374" s="632">
        <v>4.8</v>
      </c>
      <c r="EB374" s="665">
        <v>3.55</v>
      </c>
      <c r="EC374" s="1483"/>
      <c r="ED374" s="141">
        <v>10.5</v>
      </c>
      <c r="EE374" s="667">
        <v>9.1</v>
      </c>
      <c r="EF374" s="139">
        <v>0.2</v>
      </c>
      <c r="EG374" s="665">
        <v>0.08</v>
      </c>
      <c r="EH374" s="194">
        <v>9</v>
      </c>
      <c r="EI374" s="1118"/>
      <c r="EJ374" s="1118"/>
      <c r="EK374" s="142">
        <v>2</v>
      </c>
      <c r="EL374" s="353">
        <f t="shared" si="298"/>
        <v>9.8105754419493518</v>
      </c>
      <c r="EM374" s="354">
        <f t="shared" si="312"/>
        <v>0.46931407942238268</v>
      </c>
      <c r="EN374" s="354">
        <f t="shared" si="340"/>
        <v>0.70390624999999996</v>
      </c>
      <c r="EO374" s="355">
        <f t="shared" si="330"/>
        <v>0.25000000000000011</v>
      </c>
      <c r="EP374" s="339">
        <f t="shared" si="313"/>
        <v>0.4101123595505618</v>
      </c>
      <c r="EQ374" s="1289"/>
    </row>
    <row r="375" spans="1:147" s="229" customFormat="1" ht="15" customHeight="1" x14ac:dyDescent="0.15">
      <c r="A375" s="146">
        <v>44199</v>
      </c>
      <c r="B375" s="147">
        <f>企业!B682</f>
        <v>5257</v>
      </c>
      <c r="C375" s="869">
        <v>8</v>
      </c>
      <c r="D375" s="149">
        <v>121</v>
      </c>
      <c r="E375" s="150">
        <v>8</v>
      </c>
      <c r="F375" s="929"/>
      <c r="G375" s="651"/>
      <c r="H375" s="222"/>
      <c r="I375" s="153"/>
      <c r="J375" s="154"/>
      <c r="K375" s="626"/>
      <c r="L375" s="223"/>
      <c r="M375" s="832"/>
      <c r="N375" s="827"/>
      <c r="O375" s="224"/>
      <c r="P375" s="393"/>
      <c r="Q375" s="224"/>
      <c r="R375" s="684">
        <v>5.59</v>
      </c>
      <c r="S375" s="169">
        <f t="shared" si="341"/>
        <v>0.86</v>
      </c>
      <c r="T375" s="147">
        <v>5257</v>
      </c>
      <c r="U375" s="153">
        <v>8.3000000000000007</v>
      </c>
      <c r="V375" s="158">
        <v>3720</v>
      </c>
      <c r="W375" s="159">
        <v>27.9</v>
      </c>
      <c r="X375" s="151">
        <v>119.5</v>
      </c>
      <c r="Y375" s="811">
        <v>5.7</v>
      </c>
      <c r="Z375" s="1239"/>
      <c r="AA375" s="160">
        <v>16.600000000000001</v>
      </c>
      <c r="AB375" s="161">
        <v>0.26</v>
      </c>
      <c r="AC375" s="151">
        <v>40</v>
      </c>
      <c r="AD375" s="162"/>
      <c r="AE375" s="224">
        <v>64</v>
      </c>
      <c r="AF375" s="802">
        <v>4.07</v>
      </c>
      <c r="AG375" s="327">
        <f t="shared" si="299"/>
        <v>0.62615384615384617</v>
      </c>
      <c r="AH375" s="327">
        <f t="shared" si="317"/>
        <v>0.35046666666666665</v>
      </c>
      <c r="AI375" s="660">
        <f t="shared" si="331"/>
        <v>8.3761533333333332E-2</v>
      </c>
      <c r="AJ375" s="1141"/>
      <c r="AK375" s="148"/>
      <c r="AL375" s="167"/>
      <c r="AM375" s="167"/>
      <c r="AN375" s="225"/>
      <c r="AO375" s="150">
        <f t="shared" si="328"/>
        <v>2.7224652843827277</v>
      </c>
      <c r="AP375" s="148">
        <v>8.23</v>
      </c>
      <c r="AQ375" s="166">
        <v>17.8</v>
      </c>
      <c r="AR375" s="150">
        <f t="shared" si="332"/>
        <v>0.71333460148373595</v>
      </c>
      <c r="AS375" s="778"/>
      <c r="AT375" s="150">
        <f t="shared" si="333"/>
        <v>1.4266692029674719</v>
      </c>
      <c r="AU375" s="161">
        <v>18.399999999999999</v>
      </c>
      <c r="AV375" s="153">
        <v>7.75</v>
      </c>
      <c r="AW375" s="162"/>
      <c r="AX375" s="162"/>
      <c r="AY375" s="170"/>
      <c r="AZ375" s="170">
        <v>0.11</v>
      </c>
      <c r="BA375" s="175"/>
      <c r="BB375" s="172">
        <f t="shared" si="334"/>
        <v>0.53500095111280199</v>
      </c>
      <c r="BC375" s="1517"/>
      <c r="BD375" s="827">
        <v>2792.4</v>
      </c>
      <c r="BE375" s="1530">
        <f t="shared" si="329"/>
        <v>283.11759558683661</v>
      </c>
      <c r="BF375" s="1538">
        <f t="shared" si="322"/>
        <v>17.055276842580518</v>
      </c>
      <c r="BG375" s="1337"/>
      <c r="BH375" s="1169">
        <f t="shared" si="335"/>
        <v>0.89166825185466991</v>
      </c>
      <c r="BI375" s="150">
        <f t="shared" si="336"/>
        <v>0.60205440365227314</v>
      </c>
      <c r="BJ375" s="168">
        <v>7.78</v>
      </c>
      <c r="BK375" s="162">
        <v>4090</v>
      </c>
      <c r="BL375" s="161">
        <v>30.2</v>
      </c>
      <c r="BM375" s="161">
        <f t="shared" si="300"/>
        <v>90.6</v>
      </c>
      <c r="BN375" s="161">
        <v>9.9</v>
      </c>
      <c r="BO375" s="161"/>
      <c r="BP375" s="161"/>
      <c r="BQ375" s="1221"/>
      <c r="BR375" s="174"/>
      <c r="BS375" s="174"/>
      <c r="BT375" s="174">
        <v>18</v>
      </c>
      <c r="BU375" s="175"/>
      <c r="BV375" s="248">
        <f t="shared" si="318"/>
        <v>6.8911926954536806</v>
      </c>
      <c r="BW375" s="168">
        <f t="shared" si="339"/>
        <v>1.7340974963425071E-2</v>
      </c>
      <c r="BX375" s="170">
        <f t="shared" si="327"/>
        <v>1.7340974963425071E-2</v>
      </c>
      <c r="BY375" s="1129">
        <f t="shared" si="316"/>
        <v>0.40361445783132532</v>
      </c>
      <c r="BZ375" s="1146">
        <f t="shared" si="307"/>
        <v>-8.2437275985663083E-2</v>
      </c>
      <c r="CA375" s="177">
        <v>5040</v>
      </c>
      <c r="CB375" s="224"/>
      <c r="CC375" s="226"/>
      <c r="CD375" s="150">
        <f t="shared" si="302"/>
        <v>0.50580178809206777</v>
      </c>
      <c r="CE375" s="150">
        <v>300</v>
      </c>
      <c r="CF375" s="248">
        <f t="shared" si="337"/>
        <v>57.066768118698874</v>
      </c>
      <c r="CG375" s="178">
        <v>1400</v>
      </c>
      <c r="CH375" s="390">
        <f t="shared" si="319"/>
        <v>26.631158455392811</v>
      </c>
      <c r="CI375" s="161">
        <v>6</v>
      </c>
      <c r="CJ375" s="161">
        <f t="shared" si="303"/>
        <v>1.1413353623739775</v>
      </c>
      <c r="CK375" s="168">
        <v>7.67</v>
      </c>
      <c r="CL375" s="161">
        <v>26.3</v>
      </c>
      <c r="CM375" s="151">
        <v>12</v>
      </c>
      <c r="CN375" s="151"/>
      <c r="CO375" s="151"/>
      <c r="CP375" s="131">
        <f t="shared" si="323"/>
        <v>539.0489</v>
      </c>
      <c r="CQ375" s="1146">
        <f t="shared" si="301"/>
        <v>0.12913907284768211</v>
      </c>
      <c r="CR375" s="1372">
        <f t="shared" si="320"/>
        <v>5257</v>
      </c>
      <c r="CS375" s="150">
        <f t="shared" si="304"/>
        <v>3.853148183374548</v>
      </c>
      <c r="CT375" s="180">
        <v>40</v>
      </c>
      <c r="CU375" s="1356">
        <v>153.30000000000001</v>
      </c>
      <c r="CV375" s="170">
        <f t="shared" si="296"/>
        <v>0.5</v>
      </c>
      <c r="CW375" s="180">
        <v>270</v>
      </c>
      <c r="CX375" s="161">
        <f t="shared" si="297"/>
        <v>6.75</v>
      </c>
      <c r="CY375" s="151">
        <f t="shared" si="342"/>
        <v>161.61765265360469</v>
      </c>
      <c r="CZ375" s="168">
        <v>7.99</v>
      </c>
      <c r="DA375" s="161">
        <v>20</v>
      </c>
      <c r="DB375" s="170">
        <f t="shared" si="308"/>
        <v>0.23954372623574147</v>
      </c>
      <c r="DC375" s="151"/>
      <c r="DD375" s="181">
        <f t="shared" si="309"/>
        <v>8.067168446321487</v>
      </c>
      <c r="DE375" s="150">
        <f t="shared" si="305"/>
        <v>5.7066768118698876</v>
      </c>
      <c r="DF375" s="843">
        <v>8.27</v>
      </c>
      <c r="DG375" s="161">
        <v>13.5</v>
      </c>
      <c r="DH375" s="838">
        <f t="shared" si="314"/>
        <v>40.5</v>
      </c>
      <c r="DI375" s="338">
        <f t="shared" si="315"/>
        <v>0.32499999999999996</v>
      </c>
      <c r="DJ375" s="327">
        <f t="shared" si="310"/>
        <v>0.48669201520912553</v>
      </c>
      <c r="DK375" s="1343">
        <f t="shared" si="311"/>
        <v>4.2087930378542886</v>
      </c>
      <c r="DL375" s="1293">
        <f t="shared" si="321"/>
        <v>0.49919999999999998</v>
      </c>
      <c r="DM375" s="1354">
        <v>30</v>
      </c>
      <c r="DN375" s="178">
        <f t="shared" si="343"/>
        <v>20.996005326231693</v>
      </c>
      <c r="DO375" s="161">
        <v>13</v>
      </c>
      <c r="DP375" s="187">
        <f t="shared" si="344"/>
        <v>3.7037037037037035E-2</v>
      </c>
      <c r="DQ375" s="177"/>
      <c r="DR375" s="178"/>
      <c r="DS375" s="756"/>
      <c r="DT375" s="157">
        <v>4656</v>
      </c>
      <c r="DU375" s="168">
        <v>8.14</v>
      </c>
      <c r="DV375" s="168">
        <v>8.3000000000000007</v>
      </c>
      <c r="DW375" s="173">
        <v>3970</v>
      </c>
      <c r="DX375" s="161">
        <v>13</v>
      </c>
      <c r="DY375" s="180">
        <v>31.6</v>
      </c>
      <c r="DZ375" s="698">
        <v>21</v>
      </c>
      <c r="EA375" s="633">
        <v>3</v>
      </c>
      <c r="EB375" s="182">
        <v>2.38</v>
      </c>
      <c r="EC375" s="1484"/>
      <c r="ED375" s="184">
        <v>7.6</v>
      </c>
      <c r="EE375" s="184">
        <v>9.8000000000000007</v>
      </c>
      <c r="EF375" s="182">
        <v>0.14000000000000001</v>
      </c>
      <c r="EG375" s="182">
        <v>0.12</v>
      </c>
      <c r="EH375" s="228">
        <v>9</v>
      </c>
      <c r="EI375" s="1119"/>
      <c r="EJ375" s="1119"/>
      <c r="EK375" s="185">
        <v>2</v>
      </c>
      <c r="EL375" s="150">
        <f t="shared" ref="EL375:EL438" si="345">AJ375+BV375+CD375+CS375/24+DE375/24+DL375/24+DQ375/24</f>
        <v>7.8161205250142674</v>
      </c>
      <c r="EM375" s="186">
        <f t="shared" si="312"/>
        <v>0.53405017921146958</v>
      </c>
      <c r="EN375" s="186">
        <f t="shared" si="340"/>
        <v>0.73556485355648538</v>
      </c>
      <c r="EO375" s="187">
        <f t="shared" si="330"/>
        <v>0.47368421052631582</v>
      </c>
      <c r="EP375" s="169">
        <f t="shared" si="313"/>
        <v>0.54216867469879526</v>
      </c>
      <c r="EQ375" s="292"/>
    </row>
    <row r="376" spans="1:147" s="221" customFormat="1" ht="15" customHeight="1" x14ac:dyDescent="0.15">
      <c r="A376" s="105">
        <v>44200</v>
      </c>
      <c r="B376" s="335">
        <f>企业!B683</f>
        <v>5242</v>
      </c>
      <c r="C376" s="868">
        <v>8.08</v>
      </c>
      <c r="D376" s="652">
        <v>95</v>
      </c>
      <c r="E376" s="353">
        <v>7.1</v>
      </c>
      <c r="F376" s="928"/>
      <c r="G376" s="653"/>
      <c r="H376" s="192"/>
      <c r="I376" s="111"/>
      <c r="J376" s="144"/>
      <c r="K376" s="625"/>
      <c r="L376" s="328"/>
      <c r="M376" s="831"/>
      <c r="N376" s="826"/>
      <c r="O376" s="191"/>
      <c r="P376" s="392"/>
      <c r="Q376" s="191"/>
      <c r="R376" s="683">
        <v>5.58</v>
      </c>
      <c r="S376" s="339">
        <f t="shared" si="341"/>
        <v>0.8584615384615385</v>
      </c>
      <c r="T376" s="335">
        <v>5242</v>
      </c>
      <c r="U376" s="111">
        <v>8.32</v>
      </c>
      <c r="V376" s="112">
        <v>3720</v>
      </c>
      <c r="W376" s="115">
        <v>24</v>
      </c>
      <c r="X376" s="109">
        <v>95.2</v>
      </c>
      <c r="Y376" s="809">
        <v>4.2</v>
      </c>
      <c r="Z376" s="1238"/>
      <c r="AA376" s="116">
        <v>16</v>
      </c>
      <c r="AB376" s="117">
        <v>0.3</v>
      </c>
      <c r="AC376" s="109">
        <v>39</v>
      </c>
      <c r="AD376" s="118"/>
      <c r="AE376" s="191">
        <v>64</v>
      </c>
      <c r="AF376" s="801">
        <v>4.28</v>
      </c>
      <c r="AG376" s="344">
        <f t="shared" si="299"/>
        <v>0.65846153846153854</v>
      </c>
      <c r="AH376" s="344">
        <f t="shared" si="317"/>
        <v>0.34946666666666665</v>
      </c>
      <c r="AI376" s="741">
        <f t="shared" si="331"/>
        <v>6.6538453333333331E-2</v>
      </c>
      <c r="AJ376" s="1140"/>
      <c r="AK376" s="138"/>
      <c r="AL376" s="122"/>
      <c r="AM376" s="122"/>
      <c r="AN376" s="219"/>
      <c r="AO376" s="353">
        <f t="shared" si="328"/>
        <v>2.7302556276230447</v>
      </c>
      <c r="AP376" s="138">
        <v>8.14</v>
      </c>
      <c r="AQ376" s="121">
        <v>17.3</v>
      </c>
      <c r="AR376" s="353">
        <f t="shared" si="332"/>
        <v>0.71537581075925216</v>
      </c>
      <c r="AS376" s="776"/>
      <c r="AT376" s="353">
        <f t="shared" si="333"/>
        <v>1.4307516215185043</v>
      </c>
      <c r="AU376" s="117">
        <v>18.2</v>
      </c>
      <c r="AV376" s="111">
        <v>7.56</v>
      </c>
      <c r="AW376" s="118"/>
      <c r="AX376" s="118"/>
      <c r="AY376" s="340"/>
      <c r="AZ376" s="124">
        <v>0.1</v>
      </c>
      <c r="BA376" s="608"/>
      <c r="BB376" s="360">
        <f t="shared" si="334"/>
        <v>0.53653185806943915</v>
      </c>
      <c r="BC376" s="1516"/>
      <c r="BD376" s="1529">
        <v>2779</v>
      </c>
      <c r="BE376" s="1530">
        <f t="shared" si="329"/>
        <v>282.56524227394124</v>
      </c>
      <c r="BF376" s="1538">
        <f t="shared" si="322"/>
        <v>17.660327642121327</v>
      </c>
      <c r="BG376" s="1528"/>
      <c r="BH376" s="1168">
        <f t="shared" si="335"/>
        <v>0.89421976344906529</v>
      </c>
      <c r="BI376" s="353">
        <f t="shared" si="336"/>
        <v>0.60377718428080884</v>
      </c>
      <c r="BJ376" s="123">
        <v>7.77</v>
      </c>
      <c r="BK376" s="118">
        <v>4230</v>
      </c>
      <c r="BL376" s="117">
        <v>28.8</v>
      </c>
      <c r="BM376" s="348">
        <f t="shared" ref="BM376:BM429" si="346">BL376*3</f>
        <v>86.4</v>
      </c>
      <c r="BN376" s="117">
        <v>8.8000000000000007</v>
      </c>
      <c r="BO376" s="117"/>
      <c r="BP376" s="117"/>
      <c r="BQ376" s="1220"/>
      <c r="BR376" s="131"/>
      <c r="BS376" s="131"/>
      <c r="BT376" s="131">
        <v>19</v>
      </c>
      <c r="BU376" s="132"/>
      <c r="BV376" s="364">
        <f t="shared" si="318"/>
        <v>6.9109118657001147</v>
      </c>
      <c r="BW376" s="343">
        <f t="shared" si="339"/>
        <v>1.3775316752698264E-2</v>
      </c>
      <c r="BX376" s="340">
        <f t="shared" si="327"/>
        <v>1.3775316752698264E-2</v>
      </c>
      <c r="BY376" s="340">
        <f t="shared" si="316"/>
        <v>0.44999999999999996</v>
      </c>
      <c r="BZ376" s="1145">
        <f t="shared" si="307"/>
        <v>-0.19999999999999996</v>
      </c>
      <c r="CA376" s="133">
        <v>5040</v>
      </c>
      <c r="CB376" s="191"/>
      <c r="CC376" s="193"/>
      <c r="CD376" s="353">
        <f t="shared" si="302"/>
        <v>0.50724914154902712</v>
      </c>
      <c r="CE376" s="108">
        <v>300</v>
      </c>
      <c r="CF376" s="364">
        <f t="shared" si="337"/>
        <v>57.230064860740178</v>
      </c>
      <c r="CG376" s="134">
        <v>1400</v>
      </c>
      <c r="CH376" s="346">
        <f t="shared" si="319"/>
        <v>26.70736360167875</v>
      </c>
      <c r="CI376" s="117">
        <v>6</v>
      </c>
      <c r="CJ376" s="348">
        <f t="shared" si="303"/>
        <v>1.1446012972148034</v>
      </c>
      <c r="CK376" s="123">
        <v>7.83</v>
      </c>
      <c r="CL376" s="117">
        <v>24.9</v>
      </c>
      <c r="CM376" s="109">
        <v>14</v>
      </c>
      <c r="CN376" s="109"/>
      <c r="CO376" s="109"/>
      <c r="CP376" s="131">
        <f t="shared" si="323"/>
        <v>533.54140000000018</v>
      </c>
      <c r="CQ376" s="1145">
        <f t="shared" ref="CQ376:CQ440" si="347">1-CL376/BL376</f>
        <v>0.13541666666666674</v>
      </c>
      <c r="CR376" s="1372">
        <f t="shared" si="320"/>
        <v>5242</v>
      </c>
      <c r="CS376" s="353">
        <f t="shared" si="304"/>
        <v>3.8641739793971768</v>
      </c>
      <c r="CT376" s="135">
        <v>40</v>
      </c>
      <c r="CU376" s="1353">
        <v>198.2</v>
      </c>
      <c r="CV376" s="340">
        <f t="shared" ref="CV376:CV424" si="348">CT376/80</f>
        <v>0.5</v>
      </c>
      <c r="CW376" s="135">
        <v>270</v>
      </c>
      <c r="CX376" s="348">
        <f t="shared" ref="CX376:CX440" si="349">CW376/CT376</f>
        <v>6.75</v>
      </c>
      <c r="CY376" s="334">
        <f t="shared" si="342"/>
        <v>155.91301030141167</v>
      </c>
      <c r="CZ376" s="123">
        <v>8.0500000000000007</v>
      </c>
      <c r="DA376" s="117">
        <v>20.5</v>
      </c>
      <c r="DB376" s="340">
        <f t="shared" si="308"/>
        <v>0.1767068273092369</v>
      </c>
      <c r="DC376" s="109"/>
      <c r="DD376" s="610">
        <f t="shared" si="309"/>
        <v>11.143011027831026</v>
      </c>
      <c r="DE376" s="353">
        <f t="shared" si="305"/>
        <v>5.7230064860740173</v>
      </c>
      <c r="DF376" s="842">
        <v>8.24</v>
      </c>
      <c r="DG376" s="117">
        <v>15.3</v>
      </c>
      <c r="DH376" s="838">
        <f t="shared" si="314"/>
        <v>45.900000000000006</v>
      </c>
      <c r="DI376" s="338">
        <f t="shared" si="315"/>
        <v>0.25365853658536586</v>
      </c>
      <c r="DJ376" s="1280">
        <f t="shared" si="310"/>
        <v>0.3855421686746987</v>
      </c>
      <c r="DK376" s="1342">
        <f t="shared" si="311"/>
        <v>5.4136461910212397</v>
      </c>
      <c r="DL376" s="1292">
        <f t="shared" si="321"/>
        <v>0.49919999999999998</v>
      </c>
      <c r="DM376" s="1355">
        <v>30</v>
      </c>
      <c r="DN376" s="1350">
        <f t="shared" si="343"/>
        <v>27.223197252956886</v>
      </c>
      <c r="DO376" s="117">
        <v>14.3</v>
      </c>
      <c r="DP376" s="1150">
        <f t="shared" si="344"/>
        <v>6.535947712418301E-2</v>
      </c>
      <c r="DQ376" s="133"/>
      <c r="DR376" s="134"/>
      <c r="DS376" s="770"/>
      <c r="DT376" s="137">
        <v>5321</v>
      </c>
      <c r="DU376" s="343">
        <v>8.11</v>
      </c>
      <c r="DV376" s="123">
        <v>8.26</v>
      </c>
      <c r="DW376" s="127">
        <v>4310</v>
      </c>
      <c r="DX376" s="117">
        <v>14.3</v>
      </c>
      <c r="DY376" s="135">
        <v>31</v>
      </c>
      <c r="DZ376" s="671">
        <v>23</v>
      </c>
      <c r="EA376" s="632">
        <v>1.2</v>
      </c>
      <c r="EB376" s="665">
        <v>0.9</v>
      </c>
      <c r="EC376" s="1483"/>
      <c r="ED376" s="141">
        <v>4.0999999999999996</v>
      </c>
      <c r="EE376" s="667">
        <v>6.7</v>
      </c>
      <c r="EF376" s="139">
        <v>0.14000000000000001</v>
      </c>
      <c r="EG376" s="665">
        <v>0.19</v>
      </c>
      <c r="EH376" s="194">
        <v>9</v>
      </c>
      <c r="EI376" s="1118"/>
      <c r="EJ376" s="1118"/>
      <c r="EK376" s="142">
        <v>2</v>
      </c>
      <c r="EL376" s="353">
        <f t="shared" si="345"/>
        <v>7.8384268599771092</v>
      </c>
      <c r="EM376" s="354">
        <f t="shared" si="312"/>
        <v>0.40416666666666667</v>
      </c>
      <c r="EN376" s="354">
        <f t="shared" si="340"/>
        <v>0.67436974789915971</v>
      </c>
      <c r="EO376" s="355">
        <f t="shared" si="330"/>
        <v>0.7142857142857143</v>
      </c>
      <c r="EP376" s="339">
        <f t="shared" si="313"/>
        <v>0.74375000000000002</v>
      </c>
      <c r="EQ376" s="1289"/>
    </row>
    <row r="377" spans="1:147" s="221" customFormat="1" ht="15" customHeight="1" x14ac:dyDescent="0.15">
      <c r="A377" s="105">
        <v>44201</v>
      </c>
      <c r="B377" s="335">
        <f>企业!B684</f>
        <v>4882</v>
      </c>
      <c r="C377" s="868">
        <v>8.08</v>
      </c>
      <c r="D377" s="652">
        <v>105</v>
      </c>
      <c r="E377" s="353">
        <v>8.6</v>
      </c>
      <c r="F377" s="928"/>
      <c r="G377" s="653"/>
      <c r="H377" s="192"/>
      <c r="I377" s="111"/>
      <c r="J377" s="144"/>
      <c r="K377" s="625"/>
      <c r="L377" s="328"/>
      <c r="M377" s="831"/>
      <c r="N377" s="826"/>
      <c r="O377" s="191"/>
      <c r="P377" s="392"/>
      <c r="Q377" s="191"/>
      <c r="R377" s="683">
        <v>5.58</v>
      </c>
      <c r="S377" s="339">
        <f t="shared" si="341"/>
        <v>0.8584615384615385</v>
      </c>
      <c r="T377" s="335">
        <v>4882</v>
      </c>
      <c r="U377" s="111">
        <v>8.34</v>
      </c>
      <c r="V377" s="112">
        <v>3940</v>
      </c>
      <c r="W377" s="115">
        <v>26.7</v>
      </c>
      <c r="X377" s="109">
        <v>126.5</v>
      </c>
      <c r="Y377" s="809">
        <v>4.9000000000000004</v>
      </c>
      <c r="Z377" s="1238">
        <v>5.7</v>
      </c>
      <c r="AA377" s="116">
        <v>17.5</v>
      </c>
      <c r="AB377" s="117">
        <v>0.35</v>
      </c>
      <c r="AC377" s="109">
        <v>43</v>
      </c>
      <c r="AD377" s="118">
        <v>572</v>
      </c>
      <c r="AE377" s="191">
        <v>64</v>
      </c>
      <c r="AF377" s="801">
        <v>4.88</v>
      </c>
      <c r="AG377" s="344">
        <f t="shared" si="299"/>
        <v>0.75076923076923074</v>
      </c>
      <c r="AH377" s="344">
        <f t="shared" si="317"/>
        <v>0.32546666666666668</v>
      </c>
      <c r="AI377" s="741">
        <f t="shared" si="331"/>
        <v>8.2343066666666659E-2</v>
      </c>
      <c r="AJ377" s="1140"/>
      <c r="AK377" s="138"/>
      <c r="AL377" s="122"/>
      <c r="AM377" s="122"/>
      <c r="AN377" s="219"/>
      <c r="AO377" s="353">
        <f t="shared" si="328"/>
        <v>2.9315854158131911</v>
      </c>
      <c r="AP377" s="138">
        <v>8.0399999999999991</v>
      </c>
      <c r="AQ377" s="121">
        <v>16.7</v>
      </c>
      <c r="AR377" s="353">
        <f t="shared" si="332"/>
        <v>0.76812781646866035</v>
      </c>
      <c r="AS377" s="776">
        <v>5.4</v>
      </c>
      <c r="AT377" s="353">
        <f t="shared" si="333"/>
        <v>1.5362556329373207</v>
      </c>
      <c r="AU377" s="117">
        <v>18</v>
      </c>
      <c r="AV377" s="111">
        <v>7.7</v>
      </c>
      <c r="AW377" s="118">
        <v>2018</v>
      </c>
      <c r="AX377" s="118"/>
      <c r="AY377" s="340"/>
      <c r="AZ377" s="124">
        <v>0.11</v>
      </c>
      <c r="BA377" s="608">
        <f t="shared" si="306"/>
        <v>54.509415262636274</v>
      </c>
      <c r="BB377" s="360">
        <f t="shared" si="334"/>
        <v>0.57609586235149524</v>
      </c>
      <c r="BC377" s="1516"/>
      <c r="BD377" s="1529">
        <v>2831</v>
      </c>
      <c r="BE377" s="1530">
        <f t="shared" si="329"/>
        <v>309.07886112249076</v>
      </c>
      <c r="BF377" s="1538">
        <f t="shared" si="322"/>
        <v>17.661649206999471</v>
      </c>
      <c r="BG377" s="1528">
        <v>2.2000000000000002</v>
      </c>
      <c r="BH377" s="1168">
        <f t="shared" si="335"/>
        <v>0.96015977058582547</v>
      </c>
      <c r="BI377" s="353">
        <f t="shared" si="336"/>
        <v>0.64829987709954939</v>
      </c>
      <c r="BJ377" s="123">
        <v>7.76</v>
      </c>
      <c r="BK377" s="118">
        <v>4530</v>
      </c>
      <c r="BL377" s="117">
        <v>29.2</v>
      </c>
      <c r="BM377" s="348">
        <f t="shared" si="346"/>
        <v>87.6</v>
      </c>
      <c r="BN377" s="117">
        <v>7.6</v>
      </c>
      <c r="BO377" s="117">
        <v>4.3</v>
      </c>
      <c r="BP377" s="117"/>
      <c r="BQ377" s="1220">
        <v>0.33</v>
      </c>
      <c r="BR377" s="131"/>
      <c r="BS377" s="131"/>
      <c r="BT377" s="131">
        <v>17</v>
      </c>
      <c r="BU377" s="132">
        <v>16</v>
      </c>
      <c r="BV377" s="364">
        <f t="shared" si="318"/>
        <v>7.4205243752560426</v>
      </c>
      <c r="BW377" s="343">
        <f t="shared" si="339"/>
        <v>1.7047312777762443E-2</v>
      </c>
      <c r="BX377" s="340">
        <f t="shared" si="327"/>
        <v>1.7047312777762443E-2</v>
      </c>
      <c r="BY377" s="758">
        <f t="shared" si="316"/>
        <v>0.56571428571428573</v>
      </c>
      <c r="BZ377" s="1145">
        <f t="shared" si="307"/>
        <v>-9.3632958801498134E-2</v>
      </c>
      <c r="CA377" s="133">
        <v>5040</v>
      </c>
      <c r="CB377" s="191"/>
      <c r="CC377" s="193"/>
      <c r="CD377" s="353">
        <f t="shared" si="302"/>
        <v>0.54465383039737814</v>
      </c>
      <c r="CE377" s="108">
        <v>0</v>
      </c>
      <c r="CF377" s="364">
        <f t="shared" si="337"/>
        <v>0</v>
      </c>
      <c r="CG377" s="134">
        <v>1400</v>
      </c>
      <c r="CH377" s="346">
        <f t="shared" si="319"/>
        <v>28.676771814829987</v>
      </c>
      <c r="CI377" s="117">
        <v>3</v>
      </c>
      <c r="CJ377" s="348">
        <f t="shared" si="303"/>
        <v>0.61450225317492835</v>
      </c>
      <c r="CK377" s="123">
        <v>7.54</v>
      </c>
      <c r="CL377" s="117">
        <v>23.5</v>
      </c>
      <c r="CM377" s="109">
        <v>15</v>
      </c>
      <c r="CN377" s="109">
        <v>6.4</v>
      </c>
      <c r="CO377" s="109">
        <v>16</v>
      </c>
      <c r="CP377" s="131">
        <f t="shared" si="323"/>
        <v>236.24620000000002</v>
      </c>
      <c r="CQ377" s="1145">
        <f t="shared" si="347"/>
        <v>0.1952054794520548</v>
      </c>
      <c r="CR377" s="1372">
        <f t="shared" si="320"/>
        <v>4882</v>
      </c>
      <c r="CS377" s="353">
        <f t="shared" si="304"/>
        <v>4.1491192134371158</v>
      </c>
      <c r="CT377" s="135">
        <v>40</v>
      </c>
      <c r="CU377" s="1353">
        <v>198.2</v>
      </c>
      <c r="CV377" s="340">
        <f t="shared" si="348"/>
        <v>0.5</v>
      </c>
      <c r="CW377" s="135">
        <v>270</v>
      </c>
      <c r="CX377" s="348">
        <f t="shared" si="349"/>
        <v>6.75</v>
      </c>
      <c r="CY377" s="334">
        <f t="shared" si="342"/>
        <v>167.41007783695207</v>
      </c>
      <c r="CZ377" s="123">
        <v>7.74</v>
      </c>
      <c r="DA377" s="117">
        <v>20</v>
      </c>
      <c r="DB377" s="340">
        <f t="shared" si="308"/>
        <v>0.14893617021276595</v>
      </c>
      <c r="DC377" s="109">
        <v>2</v>
      </c>
      <c r="DD377" s="610">
        <f t="shared" si="309"/>
        <v>15.04133673287979</v>
      </c>
      <c r="DE377" s="353">
        <f t="shared" si="305"/>
        <v>6.1450225317492828</v>
      </c>
      <c r="DF377" s="842">
        <v>8.14</v>
      </c>
      <c r="DG377" s="117">
        <v>15.9</v>
      </c>
      <c r="DH377" s="838">
        <f t="shared" si="314"/>
        <v>47.7</v>
      </c>
      <c r="DI377" s="338">
        <f t="shared" si="315"/>
        <v>0.20499999999999996</v>
      </c>
      <c r="DJ377" s="1280">
        <f t="shared" si="310"/>
        <v>0.32340425531914896</v>
      </c>
      <c r="DK377" s="1342">
        <f t="shared" si="311"/>
        <v>7.3425472735505295</v>
      </c>
      <c r="DL377" s="1292">
        <f t="shared" si="321"/>
        <v>0.49919999999999998</v>
      </c>
      <c r="DM377" s="1355">
        <v>30</v>
      </c>
      <c r="DN377" s="1350">
        <f t="shared" si="343"/>
        <v>29.230643179024991</v>
      </c>
      <c r="DO377" s="117">
        <v>14.9</v>
      </c>
      <c r="DP377" s="1150">
        <f t="shared" si="344"/>
        <v>6.2893081761006289E-2</v>
      </c>
      <c r="DQ377" s="133"/>
      <c r="DR377" s="134"/>
      <c r="DS377" s="770"/>
      <c r="DT377" s="137">
        <v>5474</v>
      </c>
      <c r="DU377" s="343">
        <v>8.1</v>
      </c>
      <c r="DV377" s="123">
        <v>8.16</v>
      </c>
      <c r="DW377" s="127">
        <v>4320</v>
      </c>
      <c r="DX377" s="117">
        <v>14.9</v>
      </c>
      <c r="DY377" s="135">
        <v>38.700000000000003</v>
      </c>
      <c r="DZ377" s="671">
        <v>24</v>
      </c>
      <c r="EA377" s="632">
        <v>2.5</v>
      </c>
      <c r="EB377" s="665">
        <v>1.7</v>
      </c>
      <c r="EC377" s="1483">
        <v>1.3</v>
      </c>
      <c r="ED377" s="141">
        <v>6</v>
      </c>
      <c r="EE377" s="667">
        <v>7.3</v>
      </c>
      <c r="EF377" s="139">
        <v>0.19</v>
      </c>
      <c r="EG377" s="665">
        <v>0.17</v>
      </c>
      <c r="EH377" s="194">
        <v>9</v>
      </c>
      <c r="EI377" s="1118">
        <v>616</v>
      </c>
      <c r="EJ377" s="1118">
        <v>202</v>
      </c>
      <c r="EK377" s="142">
        <v>2</v>
      </c>
      <c r="EL377" s="353">
        <f t="shared" si="345"/>
        <v>8.4149007783695193</v>
      </c>
      <c r="EM377" s="354">
        <f t="shared" si="312"/>
        <v>0.44194756554307113</v>
      </c>
      <c r="EN377" s="354">
        <f t="shared" si="340"/>
        <v>0.69407114624505928</v>
      </c>
      <c r="EO377" s="355">
        <f t="shared" si="330"/>
        <v>0.48979591836734693</v>
      </c>
      <c r="EP377" s="339">
        <f t="shared" si="313"/>
        <v>0.65714285714285714</v>
      </c>
      <c r="EQ377" s="1289"/>
    </row>
    <row r="378" spans="1:147" s="221" customFormat="1" ht="15" customHeight="1" x14ac:dyDescent="0.15">
      <c r="A378" s="105">
        <v>44202</v>
      </c>
      <c r="B378" s="335">
        <f>企业!B685</f>
        <v>5332</v>
      </c>
      <c r="C378" s="868">
        <v>8.09</v>
      </c>
      <c r="D378" s="652">
        <v>109</v>
      </c>
      <c r="E378" s="353">
        <v>11</v>
      </c>
      <c r="F378" s="928"/>
      <c r="G378" s="653"/>
      <c r="H378" s="192"/>
      <c r="I378" s="111"/>
      <c r="J378" s="144"/>
      <c r="K378" s="625"/>
      <c r="L378" s="328"/>
      <c r="M378" s="831"/>
      <c r="N378" s="826"/>
      <c r="O378" s="191"/>
      <c r="P378" s="392"/>
      <c r="Q378" s="191"/>
      <c r="R378" s="683">
        <v>5.52</v>
      </c>
      <c r="S378" s="339">
        <f t="shared" si="341"/>
        <v>0.84923076923076912</v>
      </c>
      <c r="T378" s="335">
        <v>5332</v>
      </c>
      <c r="U378" s="111">
        <v>8.3000000000000007</v>
      </c>
      <c r="V378" s="112">
        <v>4210</v>
      </c>
      <c r="W378" s="115">
        <v>30.4</v>
      </c>
      <c r="X378" s="109">
        <v>119</v>
      </c>
      <c r="Y378" s="809">
        <v>5.2</v>
      </c>
      <c r="Z378" s="1238"/>
      <c r="AA378" s="116">
        <v>19.2</v>
      </c>
      <c r="AB378" s="117">
        <v>0.33</v>
      </c>
      <c r="AC378" s="109">
        <v>48</v>
      </c>
      <c r="AD378" s="118"/>
      <c r="AE378" s="191">
        <v>64</v>
      </c>
      <c r="AF378" s="801">
        <v>4.21</v>
      </c>
      <c r="AG378" s="344">
        <f t="shared" ref="AG378:AG441" si="350">AF378/6.5</f>
        <v>0.64769230769230768</v>
      </c>
      <c r="AH378" s="344">
        <f t="shared" si="317"/>
        <v>0.35546666666666665</v>
      </c>
      <c r="AI378" s="741">
        <f t="shared" si="331"/>
        <v>8.4601066666666669E-2</v>
      </c>
      <c r="AJ378" s="1140"/>
      <c r="AK378" s="138"/>
      <c r="AL378" s="122"/>
      <c r="AM378" s="122"/>
      <c r="AN378" s="219"/>
      <c r="AO378" s="353">
        <f t="shared" si="328"/>
        <v>2.6841710427606902</v>
      </c>
      <c r="AP378" s="138">
        <v>8.07</v>
      </c>
      <c r="AQ378" s="121">
        <v>17.399999999999999</v>
      </c>
      <c r="AR378" s="353">
        <f t="shared" si="332"/>
        <v>0.70330082520630155</v>
      </c>
      <c r="AS378" s="776"/>
      <c r="AT378" s="353">
        <f t="shared" si="333"/>
        <v>1.4066016504126031</v>
      </c>
      <c r="AU378" s="117">
        <v>18.100000000000001</v>
      </c>
      <c r="AV378" s="111">
        <v>7.76</v>
      </c>
      <c r="AW378" s="118"/>
      <c r="AX378" s="118"/>
      <c r="AY378" s="340"/>
      <c r="AZ378" s="124">
        <v>0.1</v>
      </c>
      <c r="BA378" s="608"/>
      <c r="BB378" s="360">
        <f t="shared" si="334"/>
        <v>0.52747561890472616</v>
      </c>
      <c r="BC378" s="1516"/>
      <c r="BD378" s="1529">
        <v>2995</v>
      </c>
      <c r="BE378" s="1530">
        <f t="shared" si="329"/>
        <v>299.38765941485372</v>
      </c>
      <c r="BF378" s="1538">
        <f t="shared" si="322"/>
        <v>15.593107261190298</v>
      </c>
      <c r="BG378" s="1528"/>
      <c r="BH378" s="1168">
        <f t="shared" si="335"/>
        <v>0.87912603150787694</v>
      </c>
      <c r="BI378" s="353">
        <f t="shared" si="336"/>
        <v>0.59358589647411852</v>
      </c>
      <c r="BJ378" s="123">
        <v>7.62</v>
      </c>
      <c r="BK378" s="118">
        <v>4530</v>
      </c>
      <c r="BL378" s="117">
        <v>31.8</v>
      </c>
      <c r="BM378" s="348">
        <f t="shared" si="346"/>
        <v>95.4</v>
      </c>
      <c r="BN378" s="117">
        <v>7.1</v>
      </c>
      <c r="BO378" s="117"/>
      <c r="BP378" s="117"/>
      <c r="BQ378" s="1220"/>
      <c r="BR378" s="131"/>
      <c r="BS378" s="131"/>
      <c r="BT378" s="131">
        <v>23</v>
      </c>
      <c r="BU378" s="132"/>
      <c r="BV378" s="364">
        <f t="shared" si="318"/>
        <v>6.7942610652663156</v>
      </c>
      <c r="BW378" s="343">
        <f t="shared" si="339"/>
        <v>1.7514781792585643E-2</v>
      </c>
      <c r="BX378" s="340">
        <f t="shared" si="327"/>
        <v>1.7514781792585643E-2</v>
      </c>
      <c r="BY378" s="758">
        <f t="shared" si="316"/>
        <v>0.63020833333333326</v>
      </c>
      <c r="BZ378" s="1145">
        <f t="shared" si="307"/>
        <v>-4.6052631578947345E-2</v>
      </c>
      <c r="CA378" s="133">
        <v>5040</v>
      </c>
      <c r="CB378" s="191"/>
      <c r="CC378" s="193"/>
      <c r="CD378" s="353">
        <f t="shared" si="302"/>
        <v>0.49868717179294825</v>
      </c>
      <c r="CE378" s="108">
        <v>0</v>
      </c>
      <c r="CF378" s="364">
        <f t="shared" si="337"/>
        <v>0</v>
      </c>
      <c r="CG378" s="134">
        <v>1400</v>
      </c>
      <c r="CH378" s="346">
        <f t="shared" si="319"/>
        <v>26.256564141035259</v>
      </c>
      <c r="CI378" s="117">
        <v>3</v>
      </c>
      <c r="CJ378" s="348">
        <f t="shared" si="303"/>
        <v>0.56264066016504122</v>
      </c>
      <c r="CK378" s="123">
        <v>7.48</v>
      </c>
      <c r="CL378" s="117">
        <v>25.8</v>
      </c>
      <c r="CM378" s="109">
        <v>13</v>
      </c>
      <c r="CN378" s="109"/>
      <c r="CO378" s="109"/>
      <c r="CP378" s="131">
        <f t="shared" si="323"/>
        <v>292.29599999999999</v>
      </c>
      <c r="CQ378" s="1145">
        <f t="shared" si="347"/>
        <v>0.18867924528301883</v>
      </c>
      <c r="CR378" s="1372">
        <f t="shared" si="320"/>
        <v>5332</v>
      </c>
      <c r="CS378" s="353">
        <f t="shared" si="304"/>
        <v>3.7989497374343584</v>
      </c>
      <c r="CT378" s="135">
        <v>40</v>
      </c>
      <c r="CU378" s="1353">
        <v>177.51</v>
      </c>
      <c r="CV378" s="340">
        <f t="shared" si="348"/>
        <v>0.5</v>
      </c>
      <c r="CW378" s="135">
        <v>270</v>
      </c>
      <c r="CX378" s="348">
        <f t="shared" si="349"/>
        <v>6.75</v>
      </c>
      <c r="CY378" s="334">
        <f t="shared" si="342"/>
        <v>156.07516879219807</v>
      </c>
      <c r="CZ378" s="123">
        <v>7.73</v>
      </c>
      <c r="DA378" s="117">
        <v>21.5</v>
      </c>
      <c r="DB378" s="340">
        <f t="shared" si="308"/>
        <v>0.16666666666666669</v>
      </c>
      <c r="DC378" s="109"/>
      <c r="DD378" s="610">
        <f t="shared" si="309"/>
        <v>11.414009711291358</v>
      </c>
      <c r="DE378" s="353">
        <f t="shared" si="305"/>
        <v>5.6264066016504124</v>
      </c>
      <c r="DF378" s="842">
        <v>8.1199999999999992</v>
      </c>
      <c r="DG378" s="117">
        <v>17.2</v>
      </c>
      <c r="DH378" s="838">
        <f t="shared" si="314"/>
        <v>51.599999999999994</v>
      </c>
      <c r="DI378" s="338">
        <f t="shared" si="315"/>
        <v>0.20000000000000007</v>
      </c>
      <c r="DJ378" s="1280">
        <f t="shared" si="310"/>
        <v>0.33333333333333337</v>
      </c>
      <c r="DK378" s="1342">
        <f t="shared" si="311"/>
        <v>6.0494251469844196</v>
      </c>
      <c r="DL378" s="1292">
        <f t="shared" si="321"/>
        <v>0.49919999999999998</v>
      </c>
      <c r="DM378" s="1355">
        <v>30</v>
      </c>
      <c r="DN378" s="1350">
        <f t="shared" si="343"/>
        <v>23.969842460615151</v>
      </c>
      <c r="DO378" s="117">
        <v>15.3</v>
      </c>
      <c r="DP378" s="1150">
        <f t="shared" si="344"/>
        <v>0.11046511627906969</v>
      </c>
      <c r="DQ378" s="133"/>
      <c r="DR378" s="134"/>
      <c r="DS378" s="770"/>
      <c r="DT378" s="137">
        <v>5197</v>
      </c>
      <c r="DU378" s="343">
        <v>8.09</v>
      </c>
      <c r="DV378" s="123">
        <v>8.15</v>
      </c>
      <c r="DW378" s="127">
        <v>4280</v>
      </c>
      <c r="DX378" s="117">
        <v>15.3</v>
      </c>
      <c r="DY378" s="135">
        <v>41.3</v>
      </c>
      <c r="DZ378" s="671">
        <v>28</v>
      </c>
      <c r="EA378" s="632">
        <v>1.3</v>
      </c>
      <c r="EB378" s="665">
        <v>0.55000000000000004</v>
      </c>
      <c r="EC378" s="1483"/>
      <c r="ED378" s="141">
        <v>5.6</v>
      </c>
      <c r="EE378" s="667">
        <v>6.14</v>
      </c>
      <c r="EF378" s="139">
        <v>0.2</v>
      </c>
      <c r="EG378" s="665">
        <v>0.25</v>
      </c>
      <c r="EH378" s="194">
        <v>10</v>
      </c>
      <c r="EI378" s="1118"/>
      <c r="EJ378" s="1118"/>
      <c r="EK378" s="142">
        <v>2</v>
      </c>
      <c r="EL378" s="353">
        <f t="shared" si="345"/>
        <v>7.7064714178544627</v>
      </c>
      <c r="EM378" s="354">
        <f t="shared" si="312"/>
        <v>0.49671052631578938</v>
      </c>
      <c r="EN378" s="354">
        <f t="shared" si="340"/>
        <v>0.65294117647058825</v>
      </c>
      <c r="EO378" s="355">
        <f t="shared" si="330"/>
        <v>0.75</v>
      </c>
      <c r="EP378" s="339">
        <f t="shared" si="313"/>
        <v>0.70833333333333326</v>
      </c>
      <c r="EQ378" s="1289"/>
    </row>
    <row r="379" spans="1:147" s="221" customFormat="1" ht="15" customHeight="1" x14ac:dyDescent="0.15">
      <c r="A379" s="105">
        <v>44203</v>
      </c>
      <c r="B379" s="335">
        <f>企业!B686</f>
        <v>4709</v>
      </c>
      <c r="C379" s="868">
        <v>8.11</v>
      </c>
      <c r="D379" s="652">
        <v>115</v>
      </c>
      <c r="E379" s="353">
        <v>9.8000000000000007</v>
      </c>
      <c r="F379" s="928"/>
      <c r="G379" s="653"/>
      <c r="H379" s="192"/>
      <c r="I379" s="111"/>
      <c r="J379" s="144"/>
      <c r="K379" s="625"/>
      <c r="L379" s="328"/>
      <c r="M379" s="831"/>
      <c r="N379" s="826"/>
      <c r="O379" s="191"/>
      <c r="P379" s="392"/>
      <c r="Q379" s="191"/>
      <c r="R379" s="683">
        <v>5.45</v>
      </c>
      <c r="S379" s="339">
        <f t="shared" si="341"/>
        <v>0.83846153846153848</v>
      </c>
      <c r="T379" s="335">
        <v>4709</v>
      </c>
      <c r="U379" s="111">
        <v>8.36</v>
      </c>
      <c r="V379" s="112">
        <v>4000</v>
      </c>
      <c r="W379" s="115">
        <v>31</v>
      </c>
      <c r="X379" s="109">
        <v>123</v>
      </c>
      <c r="Y379" s="809">
        <v>4.9000000000000004</v>
      </c>
      <c r="Z379" s="1238"/>
      <c r="AA379" s="116">
        <v>20.8</v>
      </c>
      <c r="AB379" s="117">
        <v>0.4</v>
      </c>
      <c r="AC379" s="109">
        <v>40</v>
      </c>
      <c r="AD379" s="118"/>
      <c r="AE379" s="191">
        <v>64</v>
      </c>
      <c r="AF379" s="801">
        <v>4.4000000000000004</v>
      </c>
      <c r="AG379" s="344">
        <f t="shared" si="350"/>
        <v>0.67692307692307696</v>
      </c>
      <c r="AH379" s="344">
        <f t="shared" si="317"/>
        <v>0.31393333333333334</v>
      </c>
      <c r="AI379" s="741">
        <f t="shared" si="331"/>
        <v>7.7227599999999993E-2</v>
      </c>
      <c r="AJ379" s="1140"/>
      <c r="AK379" s="138"/>
      <c r="AL379" s="122"/>
      <c r="AM379" s="122"/>
      <c r="AN379" s="219"/>
      <c r="AO379" s="353">
        <f t="shared" si="328"/>
        <v>3.0392864727118285</v>
      </c>
      <c r="AP379" s="138">
        <v>8.08</v>
      </c>
      <c r="AQ379" s="121">
        <v>18.5</v>
      </c>
      <c r="AR379" s="353">
        <f t="shared" si="332"/>
        <v>0.79634741983435975</v>
      </c>
      <c r="AS379" s="776"/>
      <c r="AT379" s="353">
        <f t="shared" si="333"/>
        <v>1.5926948396687195</v>
      </c>
      <c r="AU379" s="117">
        <v>17.899999999999999</v>
      </c>
      <c r="AV379" s="111">
        <v>7.76</v>
      </c>
      <c r="AW379" s="118"/>
      <c r="AX379" s="118"/>
      <c r="AY379" s="340"/>
      <c r="AZ379" s="124">
        <v>0.09</v>
      </c>
      <c r="BA379" s="608"/>
      <c r="BB379" s="360">
        <f t="shared" si="334"/>
        <v>0.59726056487576984</v>
      </c>
      <c r="BC379" s="1516"/>
      <c r="BD379" s="1529">
        <v>2254</v>
      </c>
      <c r="BE379" s="1530">
        <f t="shared" si="329"/>
        <v>255.12465491611806</v>
      </c>
      <c r="BF379" s="1538">
        <f t="shared" si="322"/>
        <v>12.265608409428753</v>
      </c>
      <c r="BG379" s="1528"/>
      <c r="BH379" s="1168">
        <f t="shared" si="335"/>
        <v>0.99543427479294966</v>
      </c>
      <c r="BI379" s="353">
        <f t="shared" si="336"/>
        <v>0.67211722234019966</v>
      </c>
      <c r="BJ379" s="123">
        <v>7.64</v>
      </c>
      <c r="BK379" s="118">
        <v>4230</v>
      </c>
      <c r="BL379" s="117">
        <v>28.3</v>
      </c>
      <c r="BM379" s="348">
        <f t="shared" si="346"/>
        <v>84.9</v>
      </c>
      <c r="BN379" s="117">
        <v>6.1</v>
      </c>
      <c r="BO379" s="117"/>
      <c r="BP379" s="117"/>
      <c r="BQ379" s="1220"/>
      <c r="BR379" s="131"/>
      <c r="BS379" s="131"/>
      <c r="BT379" s="131">
        <v>22</v>
      </c>
      <c r="BU379" s="132"/>
      <c r="BV379" s="364">
        <f t="shared" si="318"/>
        <v>7.6931407942238268</v>
      </c>
      <c r="BW379" s="343">
        <f t="shared" si="339"/>
        <v>1.5988268418582825E-2</v>
      </c>
      <c r="BX379" s="340">
        <f t="shared" si="327"/>
        <v>1.5988268418582825E-2</v>
      </c>
      <c r="BY379" s="758">
        <f t="shared" si="316"/>
        <v>0.70673076923076927</v>
      </c>
      <c r="BZ379" s="1145">
        <f t="shared" si="307"/>
        <v>8.7096774193548332E-2</v>
      </c>
      <c r="CA379" s="133">
        <v>5040</v>
      </c>
      <c r="CB379" s="191"/>
      <c r="CC379" s="193"/>
      <c r="CD379" s="353">
        <f t="shared" ref="CD379:CD442" si="351">2659/T379</f>
        <v>0.56466341049055002</v>
      </c>
      <c r="CE379" s="108">
        <v>0</v>
      </c>
      <c r="CF379" s="364">
        <f t="shared" si="337"/>
        <v>0</v>
      </c>
      <c r="CG379" s="134">
        <v>1400</v>
      </c>
      <c r="CH379" s="346">
        <f t="shared" si="319"/>
        <v>29.730303673816096</v>
      </c>
      <c r="CI379" s="117">
        <v>3</v>
      </c>
      <c r="CJ379" s="348">
        <f t="shared" ref="CJ379:CJ442" si="352">1000*CI379/T379</f>
        <v>0.63707793586748784</v>
      </c>
      <c r="CK379" s="123">
        <v>7.51</v>
      </c>
      <c r="CL379" s="117">
        <v>26.1</v>
      </c>
      <c r="CM379" s="109">
        <v>14</v>
      </c>
      <c r="CN379" s="109"/>
      <c r="CO379" s="109"/>
      <c r="CP379" s="131">
        <f t="shared" si="323"/>
        <v>211.75139999999999</v>
      </c>
      <c r="CQ379" s="1145">
        <f t="shared" si="347"/>
        <v>7.7738515901060068E-2</v>
      </c>
      <c r="CR379" s="1372">
        <f t="shared" si="320"/>
        <v>4709</v>
      </c>
      <c r="CS379" s="353">
        <f t="shared" ref="CS379:CS411" si="353">24*844/T379</f>
        <v>4.3015502229772773</v>
      </c>
      <c r="CT379" s="135">
        <v>40</v>
      </c>
      <c r="CU379" s="1353">
        <v>175.61</v>
      </c>
      <c r="CV379" s="340">
        <f t="shared" si="348"/>
        <v>0.5</v>
      </c>
      <c r="CW379" s="135">
        <v>270</v>
      </c>
      <c r="CX379" s="348">
        <f t="shared" si="349"/>
        <v>6.75</v>
      </c>
      <c r="CY379" s="334">
        <f t="shared" si="342"/>
        <v>177.01439796135062</v>
      </c>
      <c r="CZ379" s="123">
        <v>7.85</v>
      </c>
      <c r="DA379" s="117">
        <v>21.4</v>
      </c>
      <c r="DB379" s="340">
        <f t="shared" si="308"/>
        <v>0.18007662835249053</v>
      </c>
      <c r="DC379" s="109"/>
      <c r="DD379" s="610">
        <f t="shared" si="309"/>
        <v>11.843596812615448</v>
      </c>
      <c r="DE379" s="353">
        <f t="shared" ref="DE379:DE411" si="354">24*1250/T379</f>
        <v>6.370779358674878</v>
      </c>
      <c r="DF379" s="842">
        <v>8.1300000000000008</v>
      </c>
      <c r="DG379" s="117">
        <v>16.8</v>
      </c>
      <c r="DH379" s="838">
        <f t="shared" si="314"/>
        <v>50.400000000000006</v>
      </c>
      <c r="DI379" s="338">
        <f t="shared" si="315"/>
        <v>0.2149532710280373</v>
      </c>
      <c r="DJ379" s="1280">
        <f t="shared" si="310"/>
        <v>0.35632183908045978</v>
      </c>
      <c r="DK379" s="1342">
        <f t="shared" si="311"/>
        <v>6.3446020774677647</v>
      </c>
      <c r="DL379" s="1292">
        <f t="shared" si="321"/>
        <v>0.49919999999999998</v>
      </c>
      <c r="DM379" s="1355">
        <v>30</v>
      </c>
      <c r="DN379" s="1350">
        <f t="shared" si="343"/>
        <v>26.850541516245485</v>
      </c>
      <c r="DO379" s="117">
        <v>14.8</v>
      </c>
      <c r="DP379" s="1150">
        <f t="shared" si="344"/>
        <v>0.11904761904761904</v>
      </c>
      <c r="DQ379" s="133"/>
      <c r="DR379" s="134"/>
      <c r="DS379" s="770"/>
      <c r="DT379" s="137">
        <v>5043</v>
      </c>
      <c r="DU379" s="343">
        <v>8.17</v>
      </c>
      <c r="DV379" s="123">
        <v>8.14</v>
      </c>
      <c r="DW379" s="127">
        <v>3460</v>
      </c>
      <c r="DX379" s="117">
        <v>14.8</v>
      </c>
      <c r="DY379" s="135">
        <v>38</v>
      </c>
      <c r="DZ379" s="671">
        <v>32</v>
      </c>
      <c r="EA379" s="632">
        <v>0.5</v>
      </c>
      <c r="EB379" s="665">
        <v>0.46</v>
      </c>
      <c r="EC379" s="1483"/>
      <c r="ED379" s="141">
        <v>4.5</v>
      </c>
      <c r="EE379" s="667">
        <v>6.1</v>
      </c>
      <c r="EF379" s="139">
        <v>0.18</v>
      </c>
      <c r="EG379" s="665">
        <v>0.31</v>
      </c>
      <c r="EH379" s="194">
        <v>9</v>
      </c>
      <c r="EI379" s="1118"/>
      <c r="EJ379" s="1118"/>
      <c r="EK379" s="142">
        <v>2</v>
      </c>
      <c r="EL379" s="353">
        <f t="shared" si="345"/>
        <v>8.7232846039498835</v>
      </c>
      <c r="EM379" s="354">
        <f t="shared" si="312"/>
        <v>0.52258064516129032</v>
      </c>
      <c r="EN379" s="354">
        <f t="shared" si="340"/>
        <v>0.69105691056910568</v>
      </c>
      <c r="EO379" s="355">
        <f t="shared" si="330"/>
        <v>0.89795918367346939</v>
      </c>
      <c r="EP379" s="339">
        <f t="shared" si="313"/>
        <v>0.78365384615384615</v>
      </c>
      <c r="EQ379" s="1289"/>
    </row>
    <row r="380" spans="1:147" s="221" customFormat="1" ht="15" customHeight="1" x14ac:dyDescent="0.15">
      <c r="A380" s="105">
        <v>44204</v>
      </c>
      <c r="B380" s="335">
        <f>企业!B687</f>
        <v>3305</v>
      </c>
      <c r="C380" s="868">
        <v>8.14</v>
      </c>
      <c r="D380" s="652">
        <v>116</v>
      </c>
      <c r="E380" s="353">
        <v>8.3000000000000007</v>
      </c>
      <c r="F380" s="928"/>
      <c r="G380" s="653"/>
      <c r="H380" s="192"/>
      <c r="I380" s="111"/>
      <c r="J380" s="144"/>
      <c r="K380" s="625"/>
      <c r="L380" s="328"/>
      <c r="M380" s="831"/>
      <c r="N380" s="826"/>
      <c r="O380" s="191"/>
      <c r="P380" s="392"/>
      <c r="Q380" s="191"/>
      <c r="R380" s="683">
        <v>5.43</v>
      </c>
      <c r="S380" s="339">
        <f t="shared" si="341"/>
        <v>0.83538461538461539</v>
      </c>
      <c r="T380" s="335">
        <v>3305</v>
      </c>
      <c r="U380" s="111">
        <v>8.2200000000000006</v>
      </c>
      <c r="V380" s="112">
        <v>5390</v>
      </c>
      <c r="W380" s="115">
        <v>33.6</v>
      </c>
      <c r="X380" s="109">
        <v>130</v>
      </c>
      <c r="Y380" s="809">
        <v>6.7</v>
      </c>
      <c r="Z380" s="1238"/>
      <c r="AA380" s="116">
        <v>22.7</v>
      </c>
      <c r="AB380" s="117">
        <v>0.24</v>
      </c>
      <c r="AC380" s="109">
        <v>40</v>
      </c>
      <c r="AD380" s="118"/>
      <c r="AE380" s="191">
        <v>64</v>
      </c>
      <c r="AF380" s="801">
        <v>3.82</v>
      </c>
      <c r="AG380" s="344">
        <f t="shared" si="350"/>
        <v>0.58769230769230763</v>
      </c>
      <c r="AH380" s="344">
        <f t="shared" si="317"/>
        <v>0.22033333333333333</v>
      </c>
      <c r="AI380" s="741">
        <f t="shared" si="331"/>
        <v>5.7286666666666666E-2</v>
      </c>
      <c r="AJ380" s="1140"/>
      <c r="AK380" s="138"/>
      <c r="AL380" s="122"/>
      <c r="AM380" s="122"/>
      <c r="AN380" s="219"/>
      <c r="AO380" s="353">
        <f t="shared" si="328"/>
        <v>4.3304084720121025</v>
      </c>
      <c r="AP380" s="138">
        <v>8.1</v>
      </c>
      <c r="AQ380" s="121">
        <v>20.8</v>
      </c>
      <c r="AR380" s="353">
        <f t="shared" si="332"/>
        <v>1.1346444780635401</v>
      </c>
      <c r="AS380" s="776"/>
      <c r="AT380" s="353">
        <f t="shared" si="333"/>
        <v>2.2692889561270801</v>
      </c>
      <c r="AU380" s="117">
        <v>17.600000000000001</v>
      </c>
      <c r="AV380" s="111">
        <v>7.78</v>
      </c>
      <c r="AW380" s="118"/>
      <c r="AX380" s="118"/>
      <c r="AY380" s="340"/>
      <c r="AZ380" s="124">
        <v>0.1</v>
      </c>
      <c r="BA380" s="608"/>
      <c r="BB380" s="360">
        <f t="shared" si="334"/>
        <v>0.85098335854765506</v>
      </c>
      <c r="BC380" s="1516"/>
      <c r="BD380" s="1529">
        <v>1443</v>
      </c>
      <c r="BE380" s="1530">
        <f t="shared" si="329"/>
        <v>232.71376701966716</v>
      </c>
      <c r="BF380" s="1538">
        <f t="shared" si="322"/>
        <v>10.251707798223222</v>
      </c>
      <c r="BG380" s="1528"/>
      <c r="BH380" s="1168">
        <f t="shared" si="335"/>
        <v>1.4183055975794252</v>
      </c>
      <c r="BI380" s="353">
        <f t="shared" si="336"/>
        <v>0.95763993948562787</v>
      </c>
      <c r="BJ380" s="123">
        <v>7.63</v>
      </c>
      <c r="BK380" s="118">
        <v>4110</v>
      </c>
      <c r="BL380" s="117">
        <v>28.8</v>
      </c>
      <c r="BM380" s="348">
        <f t="shared" si="346"/>
        <v>86.4</v>
      </c>
      <c r="BN380" s="117">
        <v>6.7</v>
      </c>
      <c r="BO380" s="117">
        <v>1.6</v>
      </c>
      <c r="BP380" s="117"/>
      <c r="BQ380" s="1220">
        <v>0.26</v>
      </c>
      <c r="BR380" s="131"/>
      <c r="BS380" s="131"/>
      <c r="BT380" s="131">
        <v>19</v>
      </c>
      <c r="BU380" s="132">
        <v>16</v>
      </c>
      <c r="BV380" s="364">
        <f t="shared" si="318"/>
        <v>10.961270801815431</v>
      </c>
      <c r="BW380" s="343">
        <f t="shared" si="339"/>
        <v>1.1859938719739421E-2</v>
      </c>
      <c r="BX380" s="340">
        <f t="shared" si="327"/>
        <v>1.1859938719739421E-2</v>
      </c>
      <c r="BY380" s="758">
        <f t="shared" si="316"/>
        <v>0.70484581497797349</v>
      </c>
      <c r="BZ380" s="1145">
        <f t="shared" si="307"/>
        <v>0.1428571428571429</v>
      </c>
      <c r="CA380" s="133">
        <v>5040</v>
      </c>
      <c r="CB380" s="191"/>
      <c r="CC380" s="193"/>
      <c r="CD380" s="353">
        <f t="shared" si="351"/>
        <v>0.80453857791225414</v>
      </c>
      <c r="CE380" s="108">
        <v>0</v>
      </c>
      <c r="CF380" s="364">
        <f t="shared" si="337"/>
        <v>0</v>
      </c>
      <c r="CG380" s="134">
        <v>1400</v>
      </c>
      <c r="CH380" s="346">
        <f t="shared" si="319"/>
        <v>42.360060514372165</v>
      </c>
      <c r="CI380" s="117">
        <v>3</v>
      </c>
      <c r="CJ380" s="348">
        <f t="shared" si="352"/>
        <v>0.90771558245083206</v>
      </c>
      <c r="CK380" s="123">
        <v>7.7</v>
      </c>
      <c r="CL380" s="117">
        <v>27.5</v>
      </c>
      <c r="CM380" s="109">
        <v>16</v>
      </c>
      <c r="CN380" s="109">
        <v>7</v>
      </c>
      <c r="CO380" s="109">
        <v>16</v>
      </c>
      <c r="CP380" s="131">
        <f t="shared" si="323"/>
        <v>165.80450000000002</v>
      </c>
      <c r="CQ380" s="1145">
        <f t="shared" si="347"/>
        <v>4.5138888888888951E-2</v>
      </c>
      <c r="CR380" s="1372">
        <f t="shared" si="320"/>
        <v>3305</v>
      </c>
      <c r="CS380" s="353">
        <f t="shared" si="353"/>
        <v>6.1288956127080185</v>
      </c>
      <c r="CT380" s="135">
        <v>40</v>
      </c>
      <c r="CU380" s="1353">
        <v>173.9</v>
      </c>
      <c r="CV380" s="340">
        <f t="shared" si="348"/>
        <v>0.5</v>
      </c>
      <c r="CW380" s="135">
        <v>270</v>
      </c>
      <c r="CX380" s="348">
        <f t="shared" si="349"/>
        <v>6.75</v>
      </c>
      <c r="CY380" s="334">
        <f t="shared" si="342"/>
        <v>252.58456883509831</v>
      </c>
      <c r="CZ380" s="123">
        <v>7.9</v>
      </c>
      <c r="DA380" s="117">
        <v>21.8</v>
      </c>
      <c r="DB380" s="340">
        <f t="shared" si="308"/>
        <v>0.20727272727272725</v>
      </c>
      <c r="DC380" s="109"/>
      <c r="DD380" s="610">
        <f t="shared" si="309"/>
        <v>13.934931525714351</v>
      </c>
      <c r="DE380" s="353">
        <f t="shared" si="354"/>
        <v>9.0771558245083206</v>
      </c>
      <c r="DF380" s="842">
        <v>8.1300000000000008</v>
      </c>
      <c r="DG380" s="117">
        <v>17.7</v>
      </c>
      <c r="DH380" s="838">
        <f t="shared" si="314"/>
        <v>53.099999999999994</v>
      </c>
      <c r="DI380" s="338">
        <f t="shared" si="315"/>
        <v>0.18807339449541294</v>
      </c>
      <c r="DJ380" s="1280">
        <f t="shared" si="310"/>
        <v>0.35636363636363644</v>
      </c>
      <c r="DK380" s="1342">
        <f t="shared" si="311"/>
        <v>8.5913118651393976</v>
      </c>
      <c r="DL380" s="1292">
        <f t="shared" si="321"/>
        <v>0.49919999999999998</v>
      </c>
      <c r="DM380" s="1355">
        <v>30</v>
      </c>
      <c r="DN380" s="1350">
        <f t="shared" si="343"/>
        <v>37.884417549167928</v>
      </c>
      <c r="DO380" s="117">
        <v>16.7</v>
      </c>
      <c r="DP380" s="1150">
        <f t="shared" si="344"/>
        <v>5.6497175141242938E-2</v>
      </c>
      <c r="DQ380" s="133"/>
      <c r="DR380" s="134"/>
      <c r="DS380" s="770"/>
      <c r="DT380" s="137">
        <v>4150</v>
      </c>
      <c r="DU380" s="343">
        <v>8.1999999999999993</v>
      </c>
      <c r="DV380" s="123">
        <v>8.18</v>
      </c>
      <c r="DW380" s="127">
        <v>4340</v>
      </c>
      <c r="DX380" s="117">
        <v>16.7</v>
      </c>
      <c r="DY380" s="135">
        <v>39.5</v>
      </c>
      <c r="DZ380" s="671">
        <v>37</v>
      </c>
      <c r="EA380" s="632">
        <v>2.7</v>
      </c>
      <c r="EB380" s="665">
        <v>1.73</v>
      </c>
      <c r="EC380" s="1483"/>
      <c r="ED380" s="141">
        <v>6.3</v>
      </c>
      <c r="EE380" s="667">
        <v>7.4</v>
      </c>
      <c r="EF380" s="139">
        <v>0.21</v>
      </c>
      <c r="EG380" s="665">
        <v>0.28999999999999998</v>
      </c>
      <c r="EH380" s="194">
        <v>8</v>
      </c>
      <c r="EI380" s="1118"/>
      <c r="EJ380" s="1118"/>
      <c r="EK380" s="142">
        <v>2</v>
      </c>
      <c r="EL380" s="353">
        <f t="shared" si="345"/>
        <v>12.420194856278366</v>
      </c>
      <c r="EM380" s="354">
        <f t="shared" si="312"/>
        <v>0.50297619047619047</v>
      </c>
      <c r="EN380" s="354">
        <f t="shared" si="340"/>
        <v>0.69615384615384612</v>
      </c>
      <c r="EO380" s="355">
        <f t="shared" si="330"/>
        <v>0.59701492537313428</v>
      </c>
      <c r="EP380" s="339">
        <f t="shared" si="313"/>
        <v>0.72246696035242297</v>
      </c>
      <c r="EQ380" s="1289"/>
    </row>
    <row r="381" spans="1:147" s="221" customFormat="1" ht="15" customHeight="1" x14ac:dyDescent="0.15">
      <c r="A381" s="105">
        <v>44205</v>
      </c>
      <c r="B381" s="335">
        <f>企业!B688</f>
        <v>3832</v>
      </c>
      <c r="C381" s="868">
        <v>8.2200000000000006</v>
      </c>
      <c r="D381" s="652">
        <v>105</v>
      </c>
      <c r="E381" s="353">
        <v>9.5</v>
      </c>
      <c r="F381" s="928"/>
      <c r="G381" s="653"/>
      <c r="H381" s="192"/>
      <c r="I381" s="111"/>
      <c r="J381" s="144"/>
      <c r="K381" s="625"/>
      <c r="L381" s="328"/>
      <c r="M381" s="831"/>
      <c r="N381" s="826"/>
      <c r="O381" s="191"/>
      <c r="P381" s="392"/>
      <c r="Q381" s="191"/>
      <c r="R381" s="683">
        <v>5.44</v>
      </c>
      <c r="S381" s="339">
        <f t="shared" si="341"/>
        <v>0.83692307692307699</v>
      </c>
      <c r="T381" s="335">
        <v>3832</v>
      </c>
      <c r="U381" s="111">
        <v>8.2200000000000006</v>
      </c>
      <c r="V381" s="112">
        <v>4010</v>
      </c>
      <c r="W381" s="115">
        <v>38.4</v>
      </c>
      <c r="X381" s="109">
        <v>119</v>
      </c>
      <c r="Y381" s="809">
        <v>6.4</v>
      </c>
      <c r="Z381" s="1238"/>
      <c r="AA381" s="116">
        <v>20.3</v>
      </c>
      <c r="AB381" s="117">
        <v>0.23</v>
      </c>
      <c r="AC381" s="109">
        <v>35</v>
      </c>
      <c r="AD381" s="118"/>
      <c r="AE381" s="191">
        <v>64</v>
      </c>
      <c r="AF381" s="801">
        <v>3.41</v>
      </c>
      <c r="AG381" s="344">
        <f t="shared" si="350"/>
        <v>0.52461538461538459</v>
      </c>
      <c r="AH381" s="344">
        <f t="shared" si="317"/>
        <v>0.25546666666666668</v>
      </c>
      <c r="AI381" s="741">
        <f t="shared" si="331"/>
        <v>6.0801066666666667E-2</v>
      </c>
      <c r="AJ381" s="1140"/>
      <c r="AK381" s="138"/>
      <c r="AL381" s="122"/>
      <c r="AM381" s="122"/>
      <c r="AN381" s="219"/>
      <c r="AO381" s="353">
        <f t="shared" si="328"/>
        <v>3.7348643006263047</v>
      </c>
      <c r="AP381" s="138">
        <v>8.11</v>
      </c>
      <c r="AQ381" s="121">
        <v>21.9</v>
      </c>
      <c r="AR381" s="353">
        <f t="shared" si="332"/>
        <v>0.97860125260960329</v>
      </c>
      <c r="AS381" s="776"/>
      <c r="AT381" s="353">
        <f t="shared" si="333"/>
        <v>1.9572025052192066</v>
      </c>
      <c r="AU381" s="117">
        <v>16.8</v>
      </c>
      <c r="AV381" s="111">
        <v>7.62</v>
      </c>
      <c r="AW381" s="118"/>
      <c r="AX381" s="118"/>
      <c r="AY381" s="340"/>
      <c r="AZ381" s="124">
        <v>0.1</v>
      </c>
      <c r="BA381" s="608"/>
      <c r="BB381" s="360">
        <f t="shared" si="334"/>
        <v>0.73395093945720247</v>
      </c>
      <c r="BC381" s="1516"/>
      <c r="BD381" s="1529">
        <v>2098</v>
      </c>
      <c r="BE381" s="1530">
        <f t="shared" si="329"/>
        <v>291.81471816283926</v>
      </c>
      <c r="BF381" s="1538">
        <f t="shared" si="322"/>
        <v>14.375109269105382</v>
      </c>
      <c r="BG381" s="1528"/>
      <c r="BH381" s="1168">
        <f t="shared" si="335"/>
        <v>1.2232515657620042</v>
      </c>
      <c r="BI381" s="353">
        <f t="shared" si="336"/>
        <v>0.82593945720250517</v>
      </c>
      <c r="BJ381" s="123">
        <v>7.6</v>
      </c>
      <c r="BK381" s="118">
        <v>4180</v>
      </c>
      <c r="BL381" s="117">
        <v>30.2</v>
      </c>
      <c r="BM381" s="348">
        <f t="shared" si="346"/>
        <v>90.6</v>
      </c>
      <c r="BN381" s="117">
        <v>6.8</v>
      </c>
      <c r="BO381" s="117"/>
      <c r="BP381" s="117"/>
      <c r="BQ381" s="1220"/>
      <c r="BR381" s="131"/>
      <c r="BS381" s="131"/>
      <c r="BT381" s="131">
        <v>21</v>
      </c>
      <c r="BU381" s="132"/>
      <c r="BV381" s="364">
        <f t="shared" si="318"/>
        <v>9.4538100208768263</v>
      </c>
      <c r="BW381" s="343">
        <f t="shared" si="339"/>
        <v>1.2587517597372125E-2</v>
      </c>
      <c r="BX381" s="340">
        <f t="shared" si="327"/>
        <v>1.2587517597372125E-2</v>
      </c>
      <c r="BY381" s="758">
        <f t="shared" si="316"/>
        <v>0.66502463054187189</v>
      </c>
      <c r="BZ381" s="1145">
        <f t="shared" si="307"/>
        <v>0.21354166666666663</v>
      </c>
      <c r="CA381" s="133">
        <v>5040</v>
      </c>
      <c r="CB381" s="191"/>
      <c r="CC381" s="193"/>
      <c r="CD381" s="353">
        <f t="shared" si="351"/>
        <v>0.69389352818371608</v>
      </c>
      <c r="CE381" s="108">
        <v>0</v>
      </c>
      <c r="CF381" s="364">
        <f t="shared" si="337"/>
        <v>0</v>
      </c>
      <c r="CG381" s="134">
        <v>1400</v>
      </c>
      <c r="CH381" s="346">
        <f t="shared" si="319"/>
        <v>36.534446764091861</v>
      </c>
      <c r="CI381" s="117">
        <v>3</v>
      </c>
      <c r="CJ381" s="348">
        <f t="shared" si="352"/>
        <v>0.78288100208768263</v>
      </c>
      <c r="CK381" s="123">
        <v>7.69</v>
      </c>
      <c r="CL381" s="117">
        <v>27.5</v>
      </c>
      <c r="CM381" s="109">
        <v>15</v>
      </c>
      <c r="CN381" s="109"/>
      <c r="CO381" s="109"/>
      <c r="CP381" s="131">
        <f t="shared" si="323"/>
        <v>197.03119999999998</v>
      </c>
      <c r="CQ381" s="1145">
        <f t="shared" si="347"/>
        <v>8.9403973509933787E-2</v>
      </c>
      <c r="CR381" s="1372">
        <f t="shared" si="320"/>
        <v>3832</v>
      </c>
      <c r="CS381" s="353">
        <f t="shared" si="353"/>
        <v>5.2860125260960338</v>
      </c>
      <c r="CT381" s="135">
        <v>40</v>
      </c>
      <c r="CU381" s="1353">
        <v>152.4</v>
      </c>
      <c r="CV381" s="340">
        <f t="shared" si="348"/>
        <v>0.5</v>
      </c>
      <c r="CW381" s="135">
        <v>270</v>
      </c>
      <c r="CX381" s="348">
        <f t="shared" si="349"/>
        <v>6.75</v>
      </c>
      <c r="CY381" s="334">
        <f t="shared" si="342"/>
        <v>221.88726513569938</v>
      </c>
      <c r="CZ381" s="123">
        <v>7.9</v>
      </c>
      <c r="DA381" s="117">
        <v>21.3</v>
      </c>
      <c r="DB381" s="340">
        <f t="shared" si="308"/>
        <v>0.22545454545454544</v>
      </c>
      <c r="DC381" s="109"/>
      <c r="DD381" s="610">
        <f t="shared" si="309"/>
        <v>11.254172506375502</v>
      </c>
      <c r="DE381" s="353">
        <f t="shared" si="354"/>
        <v>7.8288100208768263</v>
      </c>
      <c r="DF381" s="842">
        <v>8.1999999999999993</v>
      </c>
      <c r="DG381" s="117">
        <v>16.7</v>
      </c>
      <c r="DH381" s="838">
        <f t="shared" si="314"/>
        <v>50.099999999999994</v>
      </c>
      <c r="DI381" s="338">
        <f t="shared" si="315"/>
        <v>0.215962441314554</v>
      </c>
      <c r="DJ381" s="1280">
        <f t="shared" si="310"/>
        <v>0.3927272727272727</v>
      </c>
      <c r="DK381" s="1342">
        <f t="shared" si="311"/>
        <v>6.8483723807314618</v>
      </c>
      <c r="DL381" s="1292">
        <f t="shared" si="321"/>
        <v>0.49919999999999998</v>
      </c>
      <c r="DM381" s="1355">
        <v>30</v>
      </c>
      <c r="DN381" s="1350">
        <f t="shared" si="343"/>
        <v>28.634655532359083</v>
      </c>
      <c r="DO381" s="117">
        <v>15.6</v>
      </c>
      <c r="DP381" s="1150">
        <f t="shared" si="344"/>
        <v>6.586826347305387E-2</v>
      </c>
      <c r="DQ381" s="133"/>
      <c r="DR381" s="134"/>
      <c r="DS381" s="770"/>
      <c r="DT381" s="137">
        <v>3950</v>
      </c>
      <c r="DU381" s="343">
        <v>8.26</v>
      </c>
      <c r="DV381" s="123">
        <v>8.2200000000000006</v>
      </c>
      <c r="DW381" s="127">
        <v>3740</v>
      </c>
      <c r="DX381" s="117">
        <v>15.6</v>
      </c>
      <c r="DY381" s="135">
        <v>38.200000000000003</v>
      </c>
      <c r="DZ381" s="671">
        <v>36</v>
      </c>
      <c r="EA381" s="632">
        <v>2.2000000000000002</v>
      </c>
      <c r="EB381" s="665">
        <v>1.49</v>
      </c>
      <c r="EC381" s="1483"/>
      <c r="ED381" s="141">
        <v>6.4</v>
      </c>
      <c r="EE381" s="667">
        <v>7.9</v>
      </c>
      <c r="EF381" s="139">
        <v>0.2</v>
      </c>
      <c r="EG381" s="665">
        <v>0.14000000000000001</v>
      </c>
      <c r="EH381" s="194">
        <v>10</v>
      </c>
      <c r="EI381" s="1118"/>
      <c r="EJ381" s="1118"/>
      <c r="EK381" s="142">
        <v>2</v>
      </c>
      <c r="EL381" s="353">
        <f t="shared" si="345"/>
        <v>10.714954488517746</v>
      </c>
      <c r="EM381" s="354">
        <f t="shared" si="312"/>
        <v>0.59375</v>
      </c>
      <c r="EN381" s="354">
        <f t="shared" si="340"/>
        <v>0.67899159663865549</v>
      </c>
      <c r="EO381" s="355">
        <f t="shared" si="330"/>
        <v>0.65625</v>
      </c>
      <c r="EP381" s="339">
        <f t="shared" si="313"/>
        <v>0.68472906403940881</v>
      </c>
      <c r="EQ381" s="1289"/>
    </row>
    <row r="382" spans="1:147" s="229" customFormat="1" ht="15" customHeight="1" x14ac:dyDescent="0.15">
      <c r="A382" s="146">
        <v>44206</v>
      </c>
      <c r="B382" s="147">
        <f>企业!B689</f>
        <v>4871</v>
      </c>
      <c r="C382" s="869">
        <v>8.24</v>
      </c>
      <c r="D382" s="149">
        <v>109</v>
      </c>
      <c r="E382" s="150">
        <v>13.1</v>
      </c>
      <c r="F382" s="929"/>
      <c r="G382" s="651"/>
      <c r="H382" s="222"/>
      <c r="I382" s="153"/>
      <c r="J382" s="154"/>
      <c r="K382" s="626"/>
      <c r="L382" s="223"/>
      <c r="M382" s="832"/>
      <c r="N382" s="827"/>
      <c r="O382" s="224"/>
      <c r="P382" s="393"/>
      <c r="Q382" s="224"/>
      <c r="R382" s="684">
        <v>5.44</v>
      </c>
      <c r="S382" s="169">
        <f t="shared" si="341"/>
        <v>0.83692307692307699</v>
      </c>
      <c r="T382" s="147">
        <v>4871</v>
      </c>
      <c r="U382" s="153">
        <v>8.34</v>
      </c>
      <c r="V382" s="158">
        <v>4500</v>
      </c>
      <c r="W382" s="159">
        <v>37.9</v>
      </c>
      <c r="X382" s="151">
        <v>126</v>
      </c>
      <c r="Y382" s="811">
        <v>11.1</v>
      </c>
      <c r="Z382" s="1239"/>
      <c r="AA382" s="160">
        <v>24.2</v>
      </c>
      <c r="AB382" s="161">
        <v>0.28000000000000003</v>
      </c>
      <c r="AC382" s="151">
        <v>25</v>
      </c>
      <c r="AD382" s="162"/>
      <c r="AE382" s="224">
        <v>64</v>
      </c>
      <c r="AF382" s="802">
        <v>4.0599999999999996</v>
      </c>
      <c r="AG382" s="327">
        <f t="shared" si="350"/>
        <v>0.62461538461538457</v>
      </c>
      <c r="AH382" s="327">
        <f t="shared" si="317"/>
        <v>0.32473333333333332</v>
      </c>
      <c r="AI382" s="660">
        <f t="shared" si="331"/>
        <v>8.1832799999999997E-2</v>
      </c>
      <c r="AJ382" s="1141"/>
      <c r="AK382" s="148"/>
      <c r="AL382" s="167"/>
      <c r="AM382" s="167"/>
      <c r="AN382" s="225"/>
      <c r="AO382" s="150">
        <f t="shared" si="328"/>
        <v>2.9382057072469721</v>
      </c>
      <c r="AP382" s="148">
        <v>8.24</v>
      </c>
      <c r="AQ382" s="166">
        <v>22.3</v>
      </c>
      <c r="AR382" s="150">
        <f t="shared" si="332"/>
        <v>0.76986245124204478</v>
      </c>
      <c r="AS382" s="778"/>
      <c r="AT382" s="150">
        <f t="shared" si="333"/>
        <v>1.5397249024840896</v>
      </c>
      <c r="AU382" s="161">
        <v>16.8</v>
      </c>
      <c r="AV382" s="153">
        <v>7.9</v>
      </c>
      <c r="AW382" s="162"/>
      <c r="AX382" s="162"/>
      <c r="AY382" s="170"/>
      <c r="AZ382" s="170">
        <v>0.1</v>
      </c>
      <c r="BA382" s="175"/>
      <c r="BB382" s="172">
        <f t="shared" si="334"/>
        <v>0.57739683843153355</v>
      </c>
      <c r="BC382" s="1517"/>
      <c r="BD382" s="827">
        <v>2124</v>
      </c>
      <c r="BE382" s="1530">
        <f t="shared" si="329"/>
        <v>232.41469924040237</v>
      </c>
      <c r="BF382" s="1538">
        <f t="shared" si="322"/>
        <v>9.6039131917521647</v>
      </c>
      <c r="BG382" s="1337"/>
      <c r="BH382" s="1169">
        <f t="shared" si="335"/>
        <v>0.962328064052556</v>
      </c>
      <c r="BI382" s="150">
        <f t="shared" si="336"/>
        <v>0.64976390884828572</v>
      </c>
      <c r="BJ382" s="168">
        <v>7.74</v>
      </c>
      <c r="BK382" s="162">
        <v>4200</v>
      </c>
      <c r="BL382" s="161">
        <v>30.2</v>
      </c>
      <c r="BM382" s="161">
        <f t="shared" si="346"/>
        <v>90.6</v>
      </c>
      <c r="BN382" s="161">
        <v>7.4</v>
      </c>
      <c r="BO382" s="161"/>
      <c r="BP382" s="161"/>
      <c r="BQ382" s="1221"/>
      <c r="BR382" s="174"/>
      <c r="BS382" s="174"/>
      <c r="BT382" s="174">
        <v>21</v>
      </c>
      <c r="BU382" s="175"/>
      <c r="BV382" s="248">
        <f t="shared" si="318"/>
        <v>7.4372818723054817</v>
      </c>
      <c r="BW382" s="168">
        <f t="shared" si="339"/>
        <v>1.6941673337565903E-2</v>
      </c>
      <c r="BX382" s="170">
        <f t="shared" si="327"/>
        <v>1.6941673337565903E-2</v>
      </c>
      <c r="BY382" s="1129">
        <f t="shared" si="316"/>
        <v>0.69421487603305776</v>
      </c>
      <c r="BZ382" s="1146">
        <f t="shared" si="307"/>
        <v>0.20316622691292874</v>
      </c>
      <c r="CA382" s="177">
        <v>5040</v>
      </c>
      <c r="CB382" s="224"/>
      <c r="CC382" s="226"/>
      <c r="CD382" s="150">
        <f t="shared" si="351"/>
        <v>0.54588380209402587</v>
      </c>
      <c r="CE382" s="150">
        <v>0</v>
      </c>
      <c r="CF382" s="248">
        <f t="shared" si="337"/>
        <v>0</v>
      </c>
      <c r="CG382" s="178">
        <v>1400</v>
      </c>
      <c r="CH382" s="390">
        <f t="shared" si="319"/>
        <v>28.741531513036339</v>
      </c>
      <c r="CI382" s="161">
        <v>3</v>
      </c>
      <c r="CJ382" s="161">
        <f t="shared" si="352"/>
        <v>0.6158899609936358</v>
      </c>
      <c r="CK382" s="168">
        <v>7.66</v>
      </c>
      <c r="CL382" s="161">
        <v>28.9</v>
      </c>
      <c r="CM382" s="151">
        <v>17</v>
      </c>
      <c r="CN382" s="151"/>
      <c r="CO382" s="151"/>
      <c r="CP382" s="131">
        <f t="shared" si="323"/>
        <v>181.48089999999996</v>
      </c>
      <c r="CQ382" s="1146">
        <f t="shared" si="347"/>
        <v>4.3046357615894038E-2</v>
      </c>
      <c r="CR382" s="1372">
        <f t="shared" si="320"/>
        <v>4871</v>
      </c>
      <c r="CS382" s="150">
        <f t="shared" si="353"/>
        <v>4.1584890166290291</v>
      </c>
      <c r="CT382" s="180">
        <v>40</v>
      </c>
      <c r="CU382" s="1356">
        <v>170.47</v>
      </c>
      <c r="CV382" s="170">
        <f t="shared" si="348"/>
        <v>0.5</v>
      </c>
      <c r="CW382" s="180">
        <v>270</v>
      </c>
      <c r="CX382" s="161">
        <f t="shared" si="349"/>
        <v>6.75</v>
      </c>
      <c r="CY382" s="151">
        <f t="shared" si="342"/>
        <v>171.88700472182305</v>
      </c>
      <c r="CZ382" s="168">
        <v>7.93</v>
      </c>
      <c r="DA382" s="161">
        <v>20.3</v>
      </c>
      <c r="DB382" s="170">
        <f t="shared" si="308"/>
        <v>0.29757785467128023</v>
      </c>
      <c r="DC382" s="151"/>
      <c r="DD382" s="181">
        <f t="shared" si="309"/>
        <v>6.2851764195488915</v>
      </c>
      <c r="DE382" s="150">
        <f t="shared" si="354"/>
        <v>6.1588996099363582</v>
      </c>
      <c r="DF382" s="843">
        <v>8.27</v>
      </c>
      <c r="DG382" s="161">
        <v>14.3</v>
      </c>
      <c r="DH382" s="838">
        <f t="shared" si="314"/>
        <v>42.900000000000006</v>
      </c>
      <c r="DI382" s="338">
        <f t="shared" si="315"/>
        <v>0.29556650246305416</v>
      </c>
      <c r="DJ382" s="327">
        <f t="shared" si="310"/>
        <v>0.50519031141868509</v>
      </c>
      <c r="DK382" s="1343">
        <f t="shared" si="311"/>
        <v>3.9243608383977868</v>
      </c>
      <c r="DL382" s="1293">
        <f t="shared" si="321"/>
        <v>0.49919999999999998</v>
      </c>
      <c r="DM382" s="1354">
        <v>30</v>
      </c>
      <c r="DN382" s="178">
        <f t="shared" si="343"/>
        <v>25.197782796140423</v>
      </c>
      <c r="DO382" s="161">
        <v>13.6</v>
      </c>
      <c r="DP382" s="187">
        <f t="shared" si="344"/>
        <v>4.8951048951049021E-2</v>
      </c>
      <c r="DQ382" s="177"/>
      <c r="DR382" s="178"/>
      <c r="DS382" s="756"/>
      <c r="DT382" s="157">
        <v>4183</v>
      </c>
      <c r="DU382" s="168">
        <v>8.2799999999999994</v>
      </c>
      <c r="DV382" s="168">
        <v>8.36</v>
      </c>
      <c r="DW382" s="173">
        <v>3700</v>
      </c>
      <c r="DX382" s="161">
        <v>13.6</v>
      </c>
      <c r="DY382" s="180">
        <v>32.5</v>
      </c>
      <c r="DZ382" s="698">
        <v>27</v>
      </c>
      <c r="EA382" s="633">
        <v>1.4</v>
      </c>
      <c r="EB382" s="182">
        <v>1.51</v>
      </c>
      <c r="EC382" s="1484"/>
      <c r="ED382" s="184">
        <v>7.3</v>
      </c>
      <c r="EE382" s="184">
        <v>7.7</v>
      </c>
      <c r="EF382" s="182">
        <v>0.27</v>
      </c>
      <c r="EG382" s="182">
        <v>0.12</v>
      </c>
      <c r="EH382" s="228">
        <v>9</v>
      </c>
      <c r="EI382" s="1119"/>
      <c r="EJ382" s="1119"/>
      <c r="EK382" s="185">
        <v>2</v>
      </c>
      <c r="EL382" s="150">
        <f t="shared" si="345"/>
        <v>8.4338568671730645</v>
      </c>
      <c r="EM382" s="186">
        <f t="shared" si="312"/>
        <v>0.64116094986807393</v>
      </c>
      <c r="EN382" s="186">
        <f t="shared" si="340"/>
        <v>0.74206349206349209</v>
      </c>
      <c r="EO382" s="187">
        <f t="shared" si="330"/>
        <v>0.87387387387387383</v>
      </c>
      <c r="EP382" s="169">
        <f t="shared" si="313"/>
        <v>0.69834710743801653</v>
      </c>
      <c r="EQ382" s="292"/>
    </row>
    <row r="383" spans="1:147" s="221" customFormat="1" ht="15" customHeight="1" x14ac:dyDescent="0.15">
      <c r="A383" s="105">
        <v>44207</v>
      </c>
      <c r="B383" s="335">
        <f>企业!B690</f>
        <v>4843</v>
      </c>
      <c r="C383" s="868">
        <v>8.18</v>
      </c>
      <c r="D383" s="652">
        <v>134</v>
      </c>
      <c r="E383" s="353">
        <v>12.2</v>
      </c>
      <c r="F383" s="928"/>
      <c r="G383" s="653"/>
      <c r="H383" s="192"/>
      <c r="I383" s="111"/>
      <c r="J383" s="144"/>
      <c r="K383" s="625"/>
      <c r="L383" s="328"/>
      <c r="M383" s="831"/>
      <c r="N383" s="826"/>
      <c r="O383" s="191"/>
      <c r="P383" s="392"/>
      <c r="Q383" s="191"/>
      <c r="R383" s="683">
        <v>5.43</v>
      </c>
      <c r="S383" s="339">
        <f t="shared" si="341"/>
        <v>0.83538461538461539</v>
      </c>
      <c r="T383" s="335">
        <v>4843</v>
      </c>
      <c r="U383" s="111">
        <v>8.35</v>
      </c>
      <c r="V383" s="112">
        <v>4800</v>
      </c>
      <c r="W383" s="115">
        <v>39.5</v>
      </c>
      <c r="X383" s="109">
        <v>133.30000000000001</v>
      </c>
      <c r="Y383" s="809">
        <v>7.2</v>
      </c>
      <c r="Z383" s="1238"/>
      <c r="AA383" s="116">
        <v>19.5</v>
      </c>
      <c r="AB383" s="117">
        <v>0.32</v>
      </c>
      <c r="AC383" s="109">
        <v>31</v>
      </c>
      <c r="AD383" s="118"/>
      <c r="AE383" s="191">
        <v>64</v>
      </c>
      <c r="AF383" s="801">
        <v>3.91</v>
      </c>
      <c r="AG383" s="344">
        <f t="shared" si="350"/>
        <v>0.60153846153846158</v>
      </c>
      <c r="AH383" s="344">
        <f t="shared" si="317"/>
        <v>0.32286666666666669</v>
      </c>
      <c r="AI383" s="741">
        <f t="shared" si="331"/>
        <v>8.6076253333333339E-2</v>
      </c>
      <c r="AJ383" s="1140"/>
      <c r="AK383" s="138"/>
      <c r="AL383" s="122"/>
      <c r="AM383" s="122"/>
      <c r="AN383" s="219"/>
      <c r="AO383" s="353">
        <f t="shared" si="328"/>
        <v>2.955193062151559</v>
      </c>
      <c r="AP383" s="138">
        <v>8.16</v>
      </c>
      <c r="AQ383" s="121">
        <v>20.3</v>
      </c>
      <c r="AR383" s="353">
        <f t="shared" si="332"/>
        <v>0.77431344208135455</v>
      </c>
      <c r="AS383" s="776"/>
      <c r="AT383" s="353">
        <f t="shared" si="333"/>
        <v>1.5486268841627091</v>
      </c>
      <c r="AU383" s="117">
        <v>16.899999999999999</v>
      </c>
      <c r="AV383" s="111">
        <v>7.6</v>
      </c>
      <c r="AW383" s="118"/>
      <c r="AX383" s="118"/>
      <c r="AY383" s="340"/>
      <c r="AZ383" s="124">
        <v>0.1</v>
      </c>
      <c r="BA383" s="608"/>
      <c r="BB383" s="360">
        <f t="shared" si="334"/>
        <v>0.58073508156101594</v>
      </c>
      <c r="BC383" s="1516"/>
      <c r="BD383" s="1529">
        <v>2071</v>
      </c>
      <c r="BE383" s="1530">
        <f t="shared" si="329"/>
        <v>227.92545942597565</v>
      </c>
      <c r="BF383" s="1538">
        <f t="shared" si="322"/>
        <v>11.688485098767982</v>
      </c>
      <c r="BG383" s="1528"/>
      <c r="BH383" s="1168">
        <f t="shared" si="335"/>
        <v>0.96789180260169316</v>
      </c>
      <c r="BI383" s="353">
        <f t="shared" si="336"/>
        <v>0.65352054511666324</v>
      </c>
      <c r="BJ383" s="123">
        <v>7.59</v>
      </c>
      <c r="BK383" s="118">
        <v>4360</v>
      </c>
      <c r="BL383" s="117">
        <v>32.299999999999997</v>
      </c>
      <c r="BM383" s="348">
        <f t="shared" si="346"/>
        <v>96.899999999999991</v>
      </c>
      <c r="BN383" s="117">
        <v>7.1</v>
      </c>
      <c r="BO383" s="117"/>
      <c r="BP383" s="117"/>
      <c r="BQ383" s="1220"/>
      <c r="BR383" s="131"/>
      <c r="BS383" s="131"/>
      <c r="BT383" s="131">
        <v>22</v>
      </c>
      <c r="BU383" s="132"/>
      <c r="BV383" s="364">
        <f t="shared" si="318"/>
        <v>7.4802808176749949</v>
      </c>
      <c r="BW383" s="343">
        <f t="shared" si="339"/>
        <v>1.7820186601153837E-2</v>
      </c>
      <c r="BX383" s="340">
        <f t="shared" si="327"/>
        <v>1.7820186601153837E-2</v>
      </c>
      <c r="BY383" s="340">
        <f t="shared" si="316"/>
        <v>0.63589743589743586</v>
      </c>
      <c r="BZ383" s="1145">
        <f t="shared" si="307"/>
        <v>0.18227848101265831</v>
      </c>
      <c r="CA383" s="133">
        <v>5040</v>
      </c>
      <c r="CB383" s="191"/>
      <c r="CC383" s="193"/>
      <c r="CD383" s="353">
        <f t="shared" si="351"/>
        <v>0.5490398513318191</v>
      </c>
      <c r="CE383" s="108">
        <v>0</v>
      </c>
      <c r="CF383" s="364">
        <f t="shared" si="337"/>
        <v>0</v>
      </c>
      <c r="CG383" s="134">
        <v>1400</v>
      </c>
      <c r="CH383" s="346">
        <f t="shared" si="319"/>
        <v>28.907701837703904</v>
      </c>
      <c r="CI383" s="117">
        <v>3</v>
      </c>
      <c r="CJ383" s="348">
        <f t="shared" si="352"/>
        <v>0.61945075366508362</v>
      </c>
      <c r="CK383" s="123">
        <v>7.4</v>
      </c>
      <c r="CL383" s="117">
        <v>28.4</v>
      </c>
      <c r="CM383" s="109">
        <v>15</v>
      </c>
      <c r="CN383" s="109"/>
      <c r="CO383" s="109"/>
      <c r="CP383" s="131">
        <f t="shared" si="323"/>
        <v>233.56409999999997</v>
      </c>
      <c r="CQ383" s="1145">
        <f t="shared" si="347"/>
        <v>0.12074303405572751</v>
      </c>
      <c r="CR383" s="1372">
        <f t="shared" si="320"/>
        <v>4843</v>
      </c>
      <c r="CS383" s="353">
        <f t="shared" si="353"/>
        <v>4.1825314887466449</v>
      </c>
      <c r="CT383" s="135">
        <v>40</v>
      </c>
      <c r="CU383" s="1353">
        <v>168</v>
      </c>
      <c r="CV383" s="340">
        <f t="shared" si="348"/>
        <v>0.5</v>
      </c>
      <c r="CW383" s="135">
        <v>270</v>
      </c>
      <c r="CX383" s="348">
        <f t="shared" si="349"/>
        <v>6.75</v>
      </c>
      <c r="CY383" s="334">
        <f t="shared" si="342"/>
        <v>173.24798678505059</v>
      </c>
      <c r="CZ383" s="123">
        <v>7.74</v>
      </c>
      <c r="DA383" s="117">
        <v>20.399999999999999</v>
      </c>
      <c r="DB383" s="340">
        <f t="shared" si="308"/>
        <v>0.28169014084507044</v>
      </c>
      <c r="DC383" s="109"/>
      <c r="DD383" s="610">
        <f t="shared" si="309"/>
        <v>6.8100623736262023</v>
      </c>
      <c r="DE383" s="353">
        <f t="shared" si="354"/>
        <v>6.1945075366508364</v>
      </c>
      <c r="DF383" s="842">
        <v>8.0500000000000007</v>
      </c>
      <c r="DG383" s="117">
        <v>17</v>
      </c>
      <c r="DH383" s="838">
        <f t="shared" si="314"/>
        <v>51</v>
      </c>
      <c r="DI383" s="338">
        <f t="shared" si="315"/>
        <v>0.16666666666666663</v>
      </c>
      <c r="DJ383" s="1280">
        <f t="shared" si="310"/>
        <v>0.40140845070422537</v>
      </c>
      <c r="DK383" s="1342">
        <f t="shared" si="311"/>
        <v>5.0657306077500177</v>
      </c>
      <c r="DL383" s="1292">
        <f t="shared" si="321"/>
        <v>0.49919999999999998</v>
      </c>
      <c r="DM383" s="1355">
        <v>30</v>
      </c>
      <c r="DN383" s="1350">
        <f t="shared" si="343"/>
        <v>24.976254387776173</v>
      </c>
      <c r="DO383" s="117">
        <v>14.6</v>
      </c>
      <c r="DP383" s="1150">
        <f t="shared" si="344"/>
        <v>0.14117647058823532</v>
      </c>
      <c r="DQ383" s="133"/>
      <c r="DR383" s="134"/>
      <c r="DS383" s="770"/>
      <c r="DT383" s="137">
        <v>4997</v>
      </c>
      <c r="DU383" s="343">
        <v>8.19</v>
      </c>
      <c r="DV383" s="123">
        <v>8.0399999999999991</v>
      </c>
      <c r="DW383" s="127">
        <v>3930</v>
      </c>
      <c r="DX383" s="117">
        <v>14.6</v>
      </c>
      <c r="DY383" s="135">
        <v>32.9</v>
      </c>
      <c r="DZ383" s="671">
        <v>22</v>
      </c>
      <c r="EA383" s="632">
        <v>2</v>
      </c>
      <c r="EB383" s="665">
        <v>1.75</v>
      </c>
      <c r="EC383" s="1483"/>
      <c r="ED383" s="141">
        <v>7.5</v>
      </c>
      <c r="EE383" s="667">
        <v>8.1999999999999993</v>
      </c>
      <c r="EF383" s="139">
        <v>0.16</v>
      </c>
      <c r="EG383" s="665">
        <v>0.18</v>
      </c>
      <c r="EH383" s="194">
        <v>8</v>
      </c>
      <c r="EI383" s="1118"/>
      <c r="EJ383" s="1118"/>
      <c r="EK383" s="142">
        <v>2</v>
      </c>
      <c r="EL383" s="353">
        <f t="shared" si="345"/>
        <v>8.482497295065043</v>
      </c>
      <c r="EM383" s="354">
        <f t="shared" si="312"/>
        <v>0.63037974683544307</v>
      </c>
      <c r="EN383" s="354">
        <f t="shared" si="340"/>
        <v>0.7531882970742686</v>
      </c>
      <c r="EO383" s="355">
        <f t="shared" si="330"/>
        <v>0.72222222222222221</v>
      </c>
      <c r="EP383" s="339">
        <f t="shared" si="313"/>
        <v>0.61538461538461542</v>
      </c>
      <c r="EQ383" s="1289"/>
    </row>
    <row r="384" spans="1:147" s="221" customFormat="1" ht="15" customHeight="1" x14ac:dyDescent="0.15">
      <c r="A384" s="105">
        <v>44208</v>
      </c>
      <c r="B384" s="335">
        <f>企业!B691</f>
        <v>4219</v>
      </c>
      <c r="C384" s="868">
        <v>8.2100000000000009</v>
      </c>
      <c r="D384" s="652">
        <v>129</v>
      </c>
      <c r="E384" s="353">
        <v>7.6</v>
      </c>
      <c r="F384" s="928"/>
      <c r="G384" s="653"/>
      <c r="H384" s="192"/>
      <c r="I384" s="111"/>
      <c r="J384" s="144"/>
      <c r="K384" s="625"/>
      <c r="L384" s="328"/>
      <c r="M384" s="831"/>
      <c r="N384" s="826"/>
      <c r="O384" s="191"/>
      <c r="P384" s="392"/>
      <c r="Q384" s="191"/>
      <c r="R384" s="683">
        <v>5.58</v>
      </c>
      <c r="S384" s="339">
        <f t="shared" si="341"/>
        <v>0.8584615384615385</v>
      </c>
      <c r="T384" s="335">
        <v>4219</v>
      </c>
      <c r="U384" s="111">
        <v>8.32</v>
      </c>
      <c r="V384" s="112">
        <v>4610</v>
      </c>
      <c r="W384" s="115">
        <v>41.9</v>
      </c>
      <c r="X384" s="109">
        <v>129</v>
      </c>
      <c r="Y384" s="809">
        <v>5.8</v>
      </c>
      <c r="Z384" s="1238">
        <v>7</v>
      </c>
      <c r="AA384" s="116">
        <v>18.899999999999999</v>
      </c>
      <c r="AB384" s="117">
        <v>0.6</v>
      </c>
      <c r="AC384" s="109">
        <v>28</v>
      </c>
      <c r="AD384" s="118">
        <v>816</v>
      </c>
      <c r="AE384" s="191">
        <v>64</v>
      </c>
      <c r="AF384" s="801">
        <v>4.34</v>
      </c>
      <c r="AG384" s="344">
        <f t="shared" si="350"/>
        <v>0.6676923076923077</v>
      </c>
      <c r="AH384" s="344">
        <f t="shared" si="317"/>
        <v>0.28126666666666666</v>
      </c>
      <c r="AI384" s="741">
        <f t="shared" si="331"/>
        <v>7.2566800000000001E-2</v>
      </c>
      <c r="AJ384" s="1140"/>
      <c r="AK384" s="138"/>
      <c r="AL384" s="122"/>
      <c r="AM384" s="122"/>
      <c r="AN384" s="219"/>
      <c r="AO384" s="353">
        <f t="shared" si="328"/>
        <v>3.3922730504858971</v>
      </c>
      <c r="AP384" s="138">
        <v>8.36</v>
      </c>
      <c r="AQ384" s="121">
        <v>20.3</v>
      </c>
      <c r="AR384" s="353">
        <f t="shared" si="332"/>
        <v>0.88883621711305993</v>
      </c>
      <c r="AS384" s="776">
        <v>7.1</v>
      </c>
      <c r="AT384" s="353">
        <f t="shared" si="333"/>
        <v>1.7776724342261199</v>
      </c>
      <c r="AU384" s="117">
        <v>17</v>
      </c>
      <c r="AV384" s="111">
        <v>7.71</v>
      </c>
      <c r="AW384" s="118">
        <v>2241</v>
      </c>
      <c r="AX384" s="118">
        <v>1484</v>
      </c>
      <c r="AY384" s="340">
        <f t="shared" si="338"/>
        <v>0.66220437304774649</v>
      </c>
      <c r="AZ384" s="124">
        <v>0.12</v>
      </c>
      <c r="BA384" s="608">
        <f t="shared" si="306"/>
        <v>53.547523427041497</v>
      </c>
      <c r="BB384" s="360">
        <f t="shared" si="334"/>
        <v>0.66662716283479495</v>
      </c>
      <c r="BC384" s="1516"/>
      <c r="BD384" s="1529">
        <v>2111</v>
      </c>
      <c r="BE384" s="1530">
        <f t="shared" si="329"/>
        <v>266.68949988148853</v>
      </c>
      <c r="BF384" s="1538">
        <f t="shared" si="322"/>
        <v>14.110555549285108</v>
      </c>
      <c r="BG384" s="1528">
        <v>6.3</v>
      </c>
      <c r="BH384" s="1168">
        <f t="shared" si="335"/>
        <v>1.111045271391325</v>
      </c>
      <c r="BI384" s="353">
        <f t="shared" si="336"/>
        <v>0.75017776724342267</v>
      </c>
      <c r="BJ384" s="123">
        <v>7.62</v>
      </c>
      <c r="BK384" s="118">
        <v>4300</v>
      </c>
      <c r="BL384" s="117">
        <v>34.9</v>
      </c>
      <c r="BM384" s="348">
        <f t="shared" si="346"/>
        <v>104.69999999999999</v>
      </c>
      <c r="BN384" s="117">
        <v>7.9</v>
      </c>
      <c r="BO384" s="117">
        <v>2.5</v>
      </c>
      <c r="BP384" s="117">
        <v>4.2</v>
      </c>
      <c r="BQ384" s="1220">
        <v>0.25</v>
      </c>
      <c r="BR384" s="131"/>
      <c r="BS384" s="131"/>
      <c r="BT384" s="131">
        <v>19</v>
      </c>
      <c r="BU384" s="132">
        <v>16</v>
      </c>
      <c r="BV384" s="364">
        <f t="shared" si="318"/>
        <v>8.5866319032946201</v>
      </c>
      <c r="BW384" s="343">
        <f t="shared" si="339"/>
        <v>1.5023352747950424E-2</v>
      </c>
      <c r="BX384" s="340">
        <f t="shared" si="327"/>
        <v>1.5023352747950424E-2</v>
      </c>
      <c r="BY384" s="758">
        <f t="shared" si="316"/>
        <v>0.58201058201058198</v>
      </c>
      <c r="BZ384" s="1145">
        <f t="shared" si="307"/>
        <v>0.16706443914081148</v>
      </c>
      <c r="CA384" s="133">
        <v>5040</v>
      </c>
      <c r="CB384" s="191"/>
      <c r="CC384" s="193"/>
      <c r="CD384" s="353">
        <f t="shared" si="351"/>
        <v>0.6302441336809671</v>
      </c>
      <c r="CE384" s="108">
        <v>0</v>
      </c>
      <c r="CF384" s="364">
        <f t="shared" si="337"/>
        <v>0</v>
      </c>
      <c r="CG384" s="134">
        <v>1400</v>
      </c>
      <c r="CH384" s="346">
        <f t="shared" si="319"/>
        <v>33.183218772220904</v>
      </c>
      <c r="CI384" s="117">
        <v>3</v>
      </c>
      <c r="CJ384" s="348">
        <f t="shared" si="352"/>
        <v>0.71106897369044797</v>
      </c>
      <c r="CK384" s="123">
        <v>7.42</v>
      </c>
      <c r="CL384" s="117">
        <v>30.5</v>
      </c>
      <c r="CM384" s="109">
        <v>13</v>
      </c>
      <c r="CN384" s="109">
        <v>8.1</v>
      </c>
      <c r="CO384" s="109">
        <v>16</v>
      </c>
      <c r="CP384" s="131">
        <f t="shared" si="323"/>
        <v>224.00479999999996</v>
      </c>
      <c r="CQ384" s="1145">
        <f t="shared" si="347"/>
        <v>0.12607449856733521</v>
      </c>
      <c r="CR384" s="1372">
        <f t="shared" si="320"/>
        <v>4219</v>
      </c>
      <c r="CS384" s="353">
        <f t="shared" si="353"/>
        <v>4.8011377103579047</v>
      </c>
      <c r="CT384" s="135">
        <v>40</v>
      </c>
      <c r="CU384" s="1353">
        <v>169.13</v>
      </c>
      <c r="CV384" s="340">
        <f t="shared" si="348"/>
        <v>0.5</v>
      </c>
      <c r="CW384" s="135">
        <v>270</v>
      </c>
      <c r="CX384" s="348">
        <f t="shared" si="349"/>
        <v>6.75</v>
      </c>
      <c r="CY384" s="334">
        <f t="shared" si="342"/>
        <v>198.67892865607965</v>
      </c>
      <c r="CZ384" s="123">
        <v>7.76</v>
      </c>
      <c r="DA384" s="117">
        <v>22.3</v>
      </c>
      <c r="DB384" s="340">
        <f t="shared" si="308"/>
        <v>0.26885245901639343</v>
      </c>
      <c r="DC384" s="109">
        <v>2</v>
      </c>
      <c r="DD384" s="610">
        <f t="shared" si="309"/>
        <v>7.6192256732658254</v>
      </c>
      <c r="DE384" s="353">
        <f t="shared" si="354"/>
        <v>7.1106897369044795</v>
      </c>
      <c r="DF384" s="842">
        <v>8.06</v>
      </c>
      <c r="DG384" s="117">
        <v>17.399999999999999</v>
      </c>
      <c r="DH384" s="838">
        <f t="shared" si="314"/>
        <v>52.199999999999996</v>
      </c>
      <c r="DI384" s="338">
        <f t="shared" si="315"/>
        <v>0.21973094170403595</v>
      </c>
      <c r="DJ384" s="1280">
        <f t="shared" si="310"/>
        <v>0.42950819672131157</v>
      </c>
      <c r="DK384" s="1342">
        <f t="shared" si="311"/>
        <v>5.0554434772539345</v>
      </c>
      <c r="DL384" s="1292">
        <f t="shared" si="321"/>
        <v>0.49919999999999998</v>
      </c>
      <c r="DM384" s="1355">
        <v>30</v>
      </c>
      <c r="DN384" s="1350">
        <f t="shared" si="343"/>
        <v>28.863142924863713</v>
      </c>
      <c r="DO384" s="117">
        <v>16</v>
      </c>
      <c r="DP384" s="1150">
        <f t="shared" si="344"/>
        <v>8.0459770114942458E-2</v>
      </c>
      <c r="DQ384" s="133"/>
      <c r="DR384" s="134"/>
      <c r="DS384" s="770"/>
      <c r="DT384" s="137">
        <v>4241</v>
      </c>
      <c r="DU384" s="343">
        <v>8.2200000000000006</v>
      </c>
      <c r="DV384" s="123">
        <v>8.16</v>
      </c>
      <c r="DW384" s="127">
        <v>3990</v>
      </c>
      <c r="DX384" s="117">
        <v>16</v>
      </c>
      <c r="DY384" s="135">
        <v>32.6</v>
      </c>
      <c r="DZ384" s="671">
        <v>20</v>
      </c>
      <c r="EA384" s="632">
        <v>1.5</v>
      </c>
      <c r="EB384" s="665">
        <v>1.5</v>
      </c>
      <c r="EC384" s="1483">
        <v>3.8</v>
      </c>
      <c r="ED384" s="141">
        <v>7.8</v>
      </c>
      <c r="EE384" s="667">
        <v>7.7</v>
      </c>
      <c r="EF384" s="139">
        <v>0.14000000000000001</v>
      </c>
      <c r="EG384" s="665">
        <v>0.18</v>
      </c>
      <c r="EH384" s="194">
        <v>10</v>
      </c>
      <c r="EI384" s="1118">
        <v>546</v>
      </c>
      <c r="EJ384" s="1118">
        <v>221.7</v>
      </c>
      <c r="EK384" s="142">
        <v>2</v>
      </c>
      <c r="EL384" s="353">
        <f t="shared" si="345"/>
        <v>9.7340021806115207</v>
      </c>
      <c r="EM384" s="354">
        <f t="shared" si="312"/>
        <v>0.61813842482100245</v>
      </c>
      <c r="EN384" s="354">
        <f t="shared" si="340"/>
        <v>0.74728682170542626</v>
      </c>
      <c r="EO384" s="355">
        <f t="shared" si="330"/>
        <v>0.74137931034482762</v>
      </c>
      <c r="EP384" s="339">
        <f t="shared" si="313"/>
        <v>0.58730158730158721</v>
      </c>
      <c r="EQ384" s="1289"/>
    </row>
    <row r="385" spans="1:147" s="221" customFormat="1" ht="15" customHeight="1" x14ac:dyDescent="0.15">
      <c r="A385" s="105">
        <v>44209</v>
      </c>
      <c r="B385" s="335">
        <f>企业!B692</f>
        <v>3629</v>
      </c>
      <c r="C385" s="868">
        <v>8.25</v>
      </c>
      <c r="D385" s="652">
        <v>151</v>
      </c>
      <c r="E385" s="353">
        <v>8.1</v>
      </c>
      <c r="F385" s="928"/>
      <c r="G385" s="653"/>
      <c r="H385" s="192"/>
      <c r="I385" s="111"/>
      <c r="J385" s="144"/>
      <c r="K385" s="625"/>
      <c r="L385" s="328"/>
      <c r="M385" s="831"/>
      <c r="N385" s="826"/>
      <c r="O385" s="191"/>
      <c r="P385" s="392"/>
      <c r="Q385" s="191"/>
      <c r="R385" s="683">
        <v>5.87</v>
      </c>
      <c r="S385" s="339">
        <f t="shared" si="341"/>
        <v>0.90307692307692311</v>
      </c>
      <c r="T385" s="335">
        <v>3629</v>
      </c>
      <c r="U385" s="111">
        <v>8.44</v>
      </c>
      <c r="V385" s="112">
        <v>4200</v>
      </c>
      <c r="W385" s="115">
        <v>42.1</v>
      </c>
      <c r="X385" s="109">
        <v>161</v>
      </c>
      <c r="Y385" s="809">
        <v>7.2</v>
      </c>
      <c r="Z385" s="1238"/>
      <c r="AA385" s="116">
        <v>18.3</v>
      </c>
      <c r="AB385" s="117">
        <v>0.9</v>
      </c>
      <c r="AC385" s="109">
        <v>31</v>
      </c>
      <c r="AD385" s="118"/>
      <c r="AE385" s="191">
        <v>128</v>
      </c>
      <c r="AF385" s="801">
        <v>4.58</v>
      </c>
      <c r="AG385" s="344">
        <f t="shared" si="350"/>
        <v>0.70461538461538464</v>
      </c>
      <c r="AH385" s="344">
        <f t="shared" si="317"/>
        <v>0.24193333333333333</v>
      </c>
      <c r="AI385" s="741">
        <f t="shared" si="331"/>
        <v>7.7902533333333329E-2</v>
      </c>
      <c r="AJ385" s="1140"/>
      <c r="AK385" s="138"/>
      <c r="AL385" s="122"/>
      <c r="AM385" s="122"/>
      <c r="AN385" s="219"/>
      <c r="AO385" s="353">
        <f t="shared" si="328"/>
        <v>3.9437861669881511</v>
      </c>
      <c r="AP385" s="138">
        <v>8.35</v>
      </c>
      <c r="AQ385" s="121">
        <v>19.100000000000001</v>
      </c>
      <c r="AR385" s="353">
        <f t="shared" si="332"/>
        <v>1.0333425186001652</v>
      </c>
      <c r="AS385" s="776"/>
      <c r="AT385" s="353">
        <f t="shared" si="333"/>
        <v>2.0666850372003305</v>
      </c>
      <c r="AU385" s="117">
        <v>17.3</v>
      </c>
      <c r="AV385" s="111">
        <v>7.83</v>
      </c>
      <c r="AW385" s="118"/>
      <c r="AX385" s="118"/>
      <c r="AY385" s="340"/>
      <c r="AZ385" s="124">
        <v>0.12</v>
      </c>
      <c r="BA385" s="608"/>
      <c r="BB385" s="360">
        <f t="shared" si="334"/>
        <v>0.77500688895012404</v>
      </c>
      <c r="BC385" s="1516"/>
      <c r="BD385" s="1529">
        <v>2190</v>
      </c>
      <c r="BE385" s="1530">
        <f t="shared" si="329"/>
        <v>321.65059244971064</v>
      </c>
      <c r="BF385" s="1538">
        <f t="shared" si="322"/>
        <v>17.576535106541563</v>
      </c>
      <c r="BG385" s="1528"/>
      <c r="BH385" s="1168">
        <f t="shared" si="335"/>
        <v>1.2916781482502067</v>
      </c>
      <c r="BI385" s="353">
        <f t="shared" si="336"/>
        <v>0.87214108569853954</v>
      </c>
      <c r="BJ385" s="123">
        <v>7.8</v>
      </c>
      <c r="BK385" s="118">
        <v>4510</v>
      </c>
      <c r="BL385" s="117">
        <v>33.799999999999997</v>
      </c>
      <c r="BM385" s="348">
        <f t="shared" si="346"/>
        <v>101.39999999999999</v>
      </c>
      <c r="BN385" s="117">
        <v>7.8</v>
      </c>
      <c r="BO385" s="117"/>
      <c r="BP385" s="117"/>
      <c r="BQ385" s="1220"/>
      <c r="BR385" s="131"/>
      <c r="BS385" s="131"/>
      <c r="BT385" s="131">
        <v>17</v>
      </c>
      <c r="BU385" s="132"/>
      <c r="BV385" s="364">
        <f t="shared" si="318"/>
        <v>9.9826398456875154</v>
      </c>
      <c r="BW385" s="343">
        <f t="shared" si="339"/>
        <v>1.612799845419163E-2</v>
      </c>
      <c r="BX385" s="340">
        <f t="shared" si="327"/>
        <v>1.612799845419163E-2</v>
      </c>
      <c r="BY385" s="758">
        <f t="shared" si="316"/>
        <v>0.57377049180327866</v>
      </c>
      <c r="BZ385" s="1145">
        <f t="shared" ref="BZ385:BZ446" si="355">1-BL385/W385</f>
        <v>0.19714964370546328</v>
      </c>
      <c r="CA385" s="133">
        <v>5040</v>
      </c>
      <c r="CB385" s="191"/>
      <c r="CC385" s="193"/>
      <c r="CD385" s="353">
        <f t="shared" si="351"/>
        <v>0.73270873518875723</v>
      </c>
      <c r="CE385" s="108">
        <v>0</v>
      </c>
      <c r="CF385" s="364">
        <f t="shared" si="337"/>
        <v>0</v>
      </c>
      <c r="CG385" s="134">
        <v>1400</v>
      </c>
      <c r="CH385" s="346">
        <f t="shared" si="319"/>
        <v>38.578120694406174</v>
      </c>
      <c r="CI385" s="117">
        <v>3</v>
      </c>
      <c r="CJ385" s="348">
        <f t="shared" si="352"/>
        <v>0.82667401488013226</v>
      </c>
      <c r="CK385" s="123">
        <v>7.58</v>
      </c>
      <c r="CL385" s="117">
        <v>29.7</v>
      </c>
      <c r="CM385" s="109">
        <v>12</v>
      </c>
      <c r="CN385" s="109"/>
      <c r="CO385" s="109"/>
      <c r="CP385" s="131">
        <f t="shared" si="323"/>
        <v>205.7817</v>
      </c>
      <c r="CQ385" s="1145">
        <f t="shared" si="347"/>
        <v>0.12130177514792895</v>
      </c>
      <c r="CR385" s="1372">
        <f t="shared" si="320"/>
        <v>3629</v>
      </c>
      <c r="CS385" s="353">
        <f t="shared" si="353"/>
        <v>5.5817029484706531</v>
      </c>
      <c r="CT385" s="135">
        <v>40</v>
      </c>
      <c r="CU385" s="1353">
        <v>172.63</v>
      </c>
      <c r="CV385" s="340">
        <f t="shared" si="348"/>
        <v>0.5</v>
      </c>
      <c r="CW385" s="135">
        <v>270</v>
      </c>
      <c r="CX385" s="348">
        <f t="shared" si="349"/>
        <v>6.75</v>
      </c>
      <c r="CY385" s="334">
        <f t="shared" si="342"/>
        <v>230.28558831634058</v>
      </c>
      <c r="CZ385" s="123">
        <v>7.71</v>
      </c>
      <c r="DA385" s="117">
        <v>22.2</v>
      </c>
      <c r="DB385" s="340">
        <f t="shared" ref="DB385:DB430" si="356">(CL385-DA385)/CL385</f>
        <v>0.25252525252525254</v>
      </c>
      <c r="DC385" s="109"/>
      <c r="DD385" s="610">
        <f t="shared" ref="DD385:DD434" si="357">CY385/(CL385-DA385)/3.18</f>
        <v>9.6555802229073624</v>
      </c>
      <c r="DE385" s="353">
        <f t="shared" si="354"/>
        <v>8.2667401488013219</v>
      </c>
      <c r="DF385" s="842">
        <v>8.08</v>
      </c>
      <c r="DG385" s="117">
        <v>17.5</v>
      </c>
      <c r="DH385" s="838">
        <f t="shared" si="314"/>
        <v>52.5</v>
      </c>
      <c r="DI385" s="338">
        <f t="shared" si="315"/>
        <v>0.21171171171171166</v>
      </c>
      <c r="DJ385" s="1280">
        <f t="shared" ref="DJ385:DJ446" si="358">1-DG385/CL385</f>
        <v>0.41077441077441079</v>
      </c>
      <c r="DK385" s="1342">
        <f t="shared" ref="DK385:DK446" si="359">CY385/(CL385-DG385)/3</f>
        <v>6.2919559649273387</v>
      </c>
      <c r="DL385" s="1292">
        <f t="shared" si="321"/>
        <v>0.49919999999999998</v>
      </c>
      <c r="DM385" s="1355">
        <v>30</v>
      </c>
      <c r="DN385" s="1350">
        <f t="shared" si="343"/>
        <v>34.250096445301729</v>
      </c>
      <c r="DO385" s="117">
        <v>16.600000000000001</v>
      </c>
      <c r="DP385" s="1150">
        <f t="shared" si="344"/>
        <v>5.1428571428571344E-2</v>
      </c>
      <c r="DQ385" s="133"/>
      <c r="DR385" s="134"/>
      <c r="DS385" s="770"/>
      <c r="DT385" s="137">
        <v>5252</v>
      </c>
      <c r="DU385" s="343">
        <v>8.1999999999999993</v>
      </c>
      <c r="DV385" s="123">
        <v>8.19</v>
      </c>
      <c r="DW385" s="127">
        <v>4280</v>
      </c>
      <c r="DX385" s="117">
        <v>16.600000000000001</v>
      </c>
      <c r="DY385" s="135">
        <v>40</v>
      </c>
      <c r="DZ385" s="671">
        <v>30</v>
      </c>
      <c r="EA385" s="632">
        <v>1.6</v>
      </c>
      <c r="EB385" s="665">
        <v>1.57</v>
      </c>
      <c r="EC385" s="1483"/>
      <c r="ED385" s="141">
        <v>7.9</v>
      </c>
      <c r="EE385" s="667">
        <v>8.3000000000000007</v>
      </c>
      <c r="EF385" s="139">
        <v>0.15</v>
      </c>
      <c r="EG385" s="665">
        <v>0.09</v>
      </c>
      <c r="EH385" s="194">
        <v>9</v>
      </c>
      <c r="EI385" s="1118"/>
      <c r="EJ385" s="1118"/>
      <c r="EK385" s="142">
        <v>2</v>
      </c>
      <c r="EL385" s="353">
        <f t="shared" si="345"/>
        <v>11.313167043262604</v>
      </c>
      <c r="EM385" s="354">
        <f t="shared" ref="EM385:EM430" si="360">1-DX385/W385</f>
        <v>0.60570071258907365</v>
      </c>
      <c r="EN385" s="354">
        <f t="shared" si="340"/>
        <v>0.75155279503105588</v>
      </c>
      <c r="EO385" s="355">
        <f t="shared" si="330"/>
        <v>0.77777777777777779</v>
      </c>
      <c r="EP385" s="339">
        <f t="shared" ref="EP385:EP446" si="361">1-ED385/AA385</f>
        <v>0.56830601092896171</v>
      </c>
      <c r="EQ385" s="1289"/>
    </row>
    <row r="386" spans="1:147" s="221" customFormat="1" ht="15" customHeight="1" x14ac:dyDescent="0.15">
      <c r="A386" s="105">
        <v>44210</v>
      </c>
      <c r="B386" s="335">
        <f>企业!B693</f>
        <v>4365</v>
      </c>
      <c r="C386" s="868">
        <v>8.23</v>
      </c>
      <c r="D386" s="652">
        <v>130</v>
      </c>
      <c r="E386" s="353">
        <v>10</v>
      </c>
      <c r="F386" s="928"/>
      <c r="G386" s="653"/>
      <c r="H386" s="192"/>
      <c r="I386" s="111"/>
      <c r="J386" s="144"/>
      <c r="K386" s="625"/>
      <c r="L386" s="328"/>
      <c r="M386" s="831"/>
      <c r="N386" s="826"/>
      <c r="O386" s="191"/>
      <c r="P386" s="392"/>
      <c r="Q386" s="191"/>
      <c r="R386" s="683">
        <v>5.87</v>
      </c>
      <c r="S386" s="339">
        <f t="shared" si="341"/>
        <v>0.90307692307692311</v>
      </c>
      <c r="T386" s="335">
        <v>4365</v>
      </c>
      <c r="U386" s="111">
        <v>8.2899999999999991</v>
      </c>
      <c r="V386" s="112">
        <v>4020</v>
      </c>
      <c r="W386" s="115">
        <v>50.5</v>
      </c>
      <c r="X386" s="109">
        <v>181</v>
      </c>
      <c r="Y386" s="809">
        <v>7.9</v>
      </c>
      <c r="Z386" s="1238"/>
      <c r="AA386" s="116">
        <v>21.3</v>
      </c>
      <c r="AB386" s="117">
        <v>1.5</v>
      </c>
      <c r="AC386" s="109">
        <v>42</v>
      </c>
      <c r="AD386" s="118"/>
      <c r="AE386" s="191">
        <v>128</v>
      </c>
      <c r="AF386" s="801">
        <v>4.0199999999999996</v>
      </c>
      <c r="AG386" s="344">
        <f t="shared" si="350"/>
        <v>0.6184615384615384</v>
      </c>
      <c r="AH386" s="344">
        <f t="shared" si="317"/>
        <v>0.29099999999999998</v>
      </c>
      <c r="AI386" s="741">
        <f t="shared" si="331"/>
        <v>0.10534200000000001</v>
      </c>
      <c r="AJ386" s="1140"/>
      <c r="AK386" s="138"/>
      <c r="AL386" s="122"/>
      <c r="AM386" s="122"/>
      <c r="AN386" s="219"/>
      <c r="AO386" s="353">
        <f t="shared" si="328"/>
        <v>3.2788087056128292</v>
      </c>
      <c r="AP386" s="138">
        <v>8.25</v>
      </c>
      <c r="AQ386" s="121">
        <v>18.8</v>
      </c>
      <c r="AR386" s="353">
        <f t="shared" si="332"/>
        <v>0.85910652920962194</v>
      </c>
      <c r="AS386" s="776"/>
      <c r="AT386" s="353">
        <f t="shared" si="333"/>
        <v>1.7182130584192439</v>
      </c>
      <c r="AU386" s="117">
        <v>17.7</v>
      </c>
      <c r="AV386" s="111">
        <v>7.8</v>
      </c>
      <c r="AW386" s="118"/>
      <c r="AX386" s="118"/>
      <c r="AY386" s="340"/>
      <c r="AZ386" s="124">
        <v>0.12</v>
      </c>
      <c r="BA386" s="608"/>
      <c r="BB386" s="360">
        <f t="shared" si="334"/>
        <v>0.64432989690721654</v>
      </c>
      <c r="BC386" s="1516">
        <v>616</v>
      </c>
      <c r="BD386" s="1529">
        <v>842</v>
      </c>
      <c r="BE386" s="1530">
        <f t="shared" si="329"/>
        <v>314.49851088201603</v>
      </c>
      <c r="BF386" s="1538">
        <f t="shared" si="322"/>
        <v>14.765188304320001</v>
      </c>
      <c r="BG386" s="1528"/>
      <c r="BH386" s="1168">
        <f t="shared" si="335"/>
        <v>1.0738831615120275</v>
      </c>
      <c r="BI386" s="353">
        <f t="shared" si="336"/>
        <v>0.72508591065292094</v>
      </c>
      <c r="BJ386" s="123">
        <v>7.67</v>
      </c>
      <c r="BK386" s="118">
        <v>4320</v>
      </c>
      <c r="BL386" s="117">
        <v>33.299999999999997</v>
      </c>
      <c r="BM386" s="348">
        <f t="shared" si="346"/>
        <v>99.899999999999991</v>
      </c>
      <c r="BN386" s="117">
        <v>7</v>
      </c>
      <c r="BO386" s="117"/>
      <c r="BP386" s="117"/>
      <c r="BQ386" s="1220"/>
      <c r="BR386" s="131"/>
      <c r="BS386" s="131"/>
      <c r="BT386" s="131">
        <v>19</v>
      </c>
      <c r="BU386" s="132"/>
      <c r="BV386" s="364">
        <f t="shared" si="318"/>
        <v>8.2994272623138592</v>
      </c>
      <c r="BW386" s="343">
        <f t="shared" si="339"/>
        <v>2.1808733817318578E-2</v>
      </c>
      <c r="BX386" s="340">
        <f t="shared" si="327"/>
        <v>2.1808733817318578E-2</v>
      </c>
      <c r="BY386" s="758">
        <f t="shared" si="316"/>
        <v>0.67136150234741787</v>
      </c>
      <c r="BZ386" s="1145">
        <f t="shared" si="355"/>
        <v>0.34059405940594067</v>
      </c>
      <c r="CA386" s="133">
        <v>5040</v>
      </c>
      <c r="CB386" s="191"/>
      <c r="CC386" s="193"/>
      <c r="CD386" s="353">
        <f t="shared" si="351"/>
        <v>0.60916380297823591</v>
      </c>
      <c r="CE386" s="108">
        <v>0</v>
      </c>
      <c r="CF386" s="364">
        <f t="shared" si="337"/>
        <v>0</v>
      </c>
      <c r="CG386" s="134">
        <v>1400</v>
      </c>
      <c r="CH386" s="346">
        <f t="shared" si="319"/>
        <v>32.073310423825887</v>
      </c>
      <c r="CI386" s="117">
        <v>3</v>
      </c>
      <c r="CJ386" s="348">
        <f t="shared" si="352"/>
        <v>0.6872852233676976</v>
      </c>
      <c r="CK386" s="123">
        <v>7.44</v>
      </c>
      <c r="CL386" s="117">
        <v>31</v>
      </c>
      <c r="CM386" s="109">
        <v>15</v>
      </c>
      <c r="CN386" s="109"/>
      <c r="CO386" s="109"/>
      <c r="CP386" s="131">
        <f t="shared" si="323"/>
        <v>190.57849999999993</v>
      </c>
      <c r="CQ386" s="1145">
        <f t="shared" si="347"/>
        <v>6.9069069069068956E-2</v>
      </c>
      <c r="CR386" s="1372">
        <f t="shared" si="320"/>
        <v>4365</v>
      </c>
      <c r="CS386" s="353">
        <f t="shared" si="353"/>
        <v>4.6405498281786945</v>
      </c>
      <c r="CT386" s="135">
        <v>40</v>
      </c>
      <c r="CU386" s="1353">
        <v>171.7</v>
      </c>
      <c r="CV386" s="340">
        <f t="shared" si="348"/>
        <v>0.5</v>
      </c>
      <c r="CW386" s="135">
        <v>270</v>
      </c>
      <c r="CX386" s="348">
        <f t="shared" si="349"/>
        <v>6.75</v>
      </c>
      <c r="CY386" s="334">
        <f t="shared" si="342"/>
        <v>191.60962199312718</v>
      </c>
      <c r="CZ386" s="123">
        <v>7.71</v>
      </c>
      <c r="DA386" s="117">
        <v>21.8</v>
      </c>
      <c r="DB386" s="340">
        <f t="shared" si="356"/>
        <v>0.29677419354838708</v>
      </c>
      <c r="DC386" s="109"/>
      <c r="DD386" s="610">
        <f t="shared" si="357"/>
        <v>6.5494128381572052</v>
      </c>
      <c r="DE386" s="353">
        <f t="shared" si="354"/>
        <v>6.8728522336769755</v>
      </c>
      <c r="DF386" s="842">
        <v>8.1300000000000008</v>
      </c>
      <c r="DG386" s="117">
        <v>16.5</v>
      </c>
      <c r="DH386" s="838">
        <f t="shared" ref="DH386:DH429" si="362">DG386*3</f>
        <v>49.5</v>
      </c>
      <c r="DI386" s="338">
        <f t="shared" ref="DI386:DI429" si="363">1-DG386/DA386</f>
        <v>0.24311926605504586</v>
      </c>
      <c r="DJ386" s="1280">
        <f t="shared" si="358"/>
        <v>0.467741935483871</v>
      </c>
      <c r="DK386" s="1342">
        <f t="shared" si="359"/>
        <v>4.4048188963937287</v>
      </c>
      <c r="DL386" s="1292">
        <f t="shared" si="321"/>
        <v>0.49919999999999998</v>
      </c>
      <c r="DM386" s="1355">
        <v>30</v>
      </c>
      <c r="DN386" s="1350">
        <f t="shared" si="343"/>
        <v>28.321649484536081</v>
      </c>
      <c r="DO386" s="117">
        <v>15.7</v>
      </c>
      <c r="DP386" s="1150">
        <f t="shared" si="344"/>
        <v>4.8484848484848526E-2</v>
      </c>
      <c r="DQ386" s="133"/>
      <c r="DR386" s="134"/>
      <c r="DS386" s="770"/>
      <c r="DT386" s="137">
        <v>4355</v>
      </c>
      <c r="DU386" s="343">
        <v>8.1999999999999993</v>
      </c>
      <c r="DV386" s="123">
        <v>8.19</v>
      </c>
      <c r="DW386" s="127">
        <v>3700</v>
      </c>
      <c r="DX386" s="117">
        <v>15.7</v>
      </c>
      <c r="DY386" s="135">
        <v>37.1</v>
      </c>
      <c r="DZ386" s="671">
        <v>27</v>
      </c>
      <c r="EA386" s="632">
        <v>2.1</v>
      </c>
      <c r="EB386" s="665">
        <v>1.6</v>
      </c>
      <c r="EC386" s="1483"/>
      <c r="ED386" s="141">
        <v>7.9</v>
      </c>
      <c r="EE386" s="667">
        <v>8.1</v>
      </c>
      <c r="EF386" s="139">
        <v>0.25</v>
      </c>
      <c r="EG386" s="665">
        <v>0.16</v>
      </c>
      <c r="EH386" s="194">
        <v>8</v>
      </c>
      <c r="EI386" s="1118"/>
      <c r="EJ386" s="1118"/>
      <c r="EK386" s="142">
        <v>2</v>
      </c>
      <c r="EL386" s="353">
        <f t="shared" si="345"/>
        <v>9.4091161512027472</v>
      </c>
      <c r="EM386" s="354">
        <f t="shared" si="360"/>
        <v>0.68910891089108905</v>
      </c>
      <c r="EN386" s="354">
        <f t="shared" si="340"/>
        <v>0.79502762430939222</v>
      </c>
      <c r="EO386" s="355">
        <f t="shared" si="330"/>
        <v>0.73417721518987344</v>
      </c>
      <c r="EP386" s="339">
        <f t="shared" si="361"/>
        <v>0.62910798122065725</v>
      </c>
      <c r="EQ386" s="1289"/>
    </row>
    <row r="387" spans="1:147" s="221" customFormat="1" ht="15" customHeight="1" x14ac:dyDescent="0.15">
      <c r="A387" s="105">
        <v>44211</v>
      </c>
      <c r="B387" s="335">
        <f>企业!B694</f>
        <v>4216</v>
      </c>
      <c r="C387" s="868">
        <v>8.2200000000000006</v>
      </c>
      <c r="D387" s="652">
        <v>133</v>
      </c>
      <c r="E387" s="353">
        <v>7.2</v>
      </c>
      <c r="F387" s="928"/>
      <c r="G387" s="653"/>
      <c r="H387" s="192"/>
      <c r="I387" s="111"/>
      <c r="J387" s="144"/>
      <c r="K387" s="625"/>
      <c r="L387" s="328"/>
      <c r="M387" s="831"/>
      <c r="N387" s="826"/>
      <c r="O387" s="191"/>
      <c r="P387" s="392"/>
      <c r="Q387" s="191"/>
      <c r="R387" s="683">
        <v>5.89</v>
      </c>
      <c r="S387" s="339">
        <f t="shared" si="341"/>
        <v>0.90615384615384609</v>
      </c>
      <c r="T387" s="335">
        <v>4216</v>
      </c>
      <c r="U387" s="111">
        <v>8.2899999999999991</v>
      </c>
      <c r="V387" s="112">
        <v>3960</v>
      </c>
      <c r="W387" s="115">
        <v>36.1</v>
      </c>
      <c r="X387" s="109">
        <v>137</v>
      </c>
      <c r="Y387" s="809">
        <v>5.0999999999999996</v>
      </c>
      <c r="Z387" s="1238"/>
      <c r="AA387" s="116">
        <v>14.9</v>
      </c>
      <c r="AB387" s="117">
        <v>0.8</v>
      </c>
      <c r="AC387" s="109">
        <v>37</v>
      </c>
      <c r="AD387" s="118"/>
      <c r="AE387" s="191">
        <v>64</v>
      </c>
      <c r="AF387" s="801">
        <v>3.75</v>
      </c>
      <c r="AG387" s="344">
        <f t="shared" si="350"/>
        <v>0.57692307692307687</v>
      </c>
      <c r="AH387" s="344">
        <f t="shared" si="317"/>
        <v>0.28106666666666669</v>
      </c>
      <c r="AI387" s="741">
        <f t="shared" si="331"/>
        <v>7.7012266666666662E-2</v>
      </c>
      <c r="AJ387" s="1140"/>
      <c r="AK387" s="138"/>
      <c r="AL387" s="122"/>
      <c r="AM387" s="122"/>
      <c r="AN387" s="219"/>
      <c r="AO387" s="353">
        <f t="shared" si="328"/>
        <v>3.3946869070208727</v>
      </c>
      <c r="AP387" s="138">
        <v>8.2100000000000009</v>
      </c>
      <c r="AQ387" s="121">
        <v>18.2</v>
      </c>
      <c r="AR387" s="353">
        <f t="shared" si="332"/>
        <v>0.88946869070208734</v>
      </c>
      <c r="AS387" s="776"/>
      <c r="AT387" s="353">
        <f t="shared" si="333"/>
        <v>1.7789373814041747</v>
      </c>
      <c r="AU387" s="117">
        <v>18.3</v>
      </c>
      <c r="AV387" s="111">
        <v>7.86</v>
      </c>
      <c r="AW387" s="118"/>
      <c r="AX387" s="118"/>
      <c r="AY387" s="340"/>
      <c r="AZ387" s="124">
        <v>0.12</v>
      </c>
      <c r="BA387" s="608"/>
      <c r="BB387" s="360">
        <f t="shared" si="334"/>
        <v>0.66710151802656548</v>
      </c>
      <c r="BC387" s="1516">
        <v>852</v>
      </c>
      <c r="BD387" s="1529"/>
      <c r="BE387" s="1530">
        <f t="shared" si="329"/>
        <v>303.13092979127134</v>
      </c>
      <c r="BF387" s="1538">
        <f t="shared" si="322"/>
        <v>20.34435770411217</v>
      </c>
      <c r="BG387" s="1528"/>
      <c r="BH387" s="1168">
        <f t="shared" si="335"/>
        <v>1.1118358633776091</v>
      </c>
      <c r="BI387" s="353">
        <f t="shared" si="336"/>
        <v>0.75071157495256169</v>
      </c>
      <c r="BJ387" s="123">
        <v>7.65</v>
      </c>
      <c r="BK387" s="118">
        <v>4590</v>
      </c>
      <c r="BL387" s="117">
        <v>33.5</v>
      </c>
      <c r="BM387" s="348">
        <f t="shared" si="346"/>
        <v>100.5</v>
      </c>
      <c r="BN387" s="117">
        <v>7.4</v>
      </c>
      <c r="BO387" s="117">
        <v>3.1</v>
      </c>
      <c r="BP387" s="117"/>
      <c r="BQ387" s="1220"/>
      <c r="BR387" s="131"/>
      <c r="BS387" s="131"/>
      <c r="BT387" s="131">
        <v>19</v>
      </c>
      <c r="BU387" s="132">
        <v>16</v>
      </c>
      <c r="BV387" s="364">
        <f t="shared" si="318"/>
        <v>8.5927419354838701</v>
      </c>
      <c r="BW387" s="343">
        <f t="shared" si="339"/>
        <v>1.5943688409197562E-2</v>
      </c>
      <c r="BX387" s="340">
        <f t="shared" si="327"/>
        <v>1.5943688409197562E-2</v>
      </c>
      <c r="BY387" s="758">
        <f t="shared" ref="BY387:BY404" si="364">1-BN387/AA387</f>
        <v>0.50335570469798663</v>
      </c>
      <c r="BZ387" s="1145">
        <f t="shared" si="355"/>
        <v>7.2022160664820034E-2</v>
      </c>
      <c r="CA387" s="133">
        <v>5040</v>
      </c>
      <c r="CB387" s="191"/>
      <c r="CC387" s="193"/>
      <c r="CD387" s="353">
        <f t="shared" si="351"/>
        <v>0.6306925996204934</v>
      </c>
      <c r="CE387" s="108">
        <v>0</v>
      </c>
      <c r="CF387" s="364">
        <f t="shared" si="337"/>
        <v>0</v>
      </c>
      <c r="CG387" s="134">
        <v>1400</v>
      </c>
      <c r="CH387" s="346">
        <f t="shared" si="319"/>
        <v>33.206831119544589</v>
      </c>
      <c r="CI387" s="117">
        <v>3</v>
      </c>
      <c r="CJ387" s="348">
        <f t="shared" si="352"/>
        <v>0.7115749525616698</v>
      </c>
      <c r="CK387" s="123">
        <v>7.67</v>
      </c>
      <c r="CL387" s="117">
        <v>32.9</v>
      </c>
      <c r="CM387" s="109">
        <v>15</v>
      </c>
      <c r="CN387" s="109">
        <v>5.7</v>
      </c>
      <c r="CO387" s="109">
        <v>16</v>
      </c>
      <c r="CP387" s="131">
        <f t="shared" si="323"/>
        <v>167.4528</v>
      </c>
      <c r="CQ387" s="1145">
        <f t="shared" si="347"/>
        <v>1.7910447761194104E-2</v>
      </c>
      <c r="CR387" s="1372">
        <f t="shared" si="320"/>
        <v>4216</v>
      </c>
      <c r="CS387" s="353">
        <f t="shared" si="353"/>
        <v>4.8045540796963948</v>
      </c>
      <c r="CT387" s="135">
        <v>40</v>
      </c>
      <c r="CU387" s="1353">
        <v>172</v>
      </c>
      <c r="CV387" s="340">
        <f t="shared" si="348"/>
        <v>0.5</v>
      </c>
      <c r="CW387" s="135">
        <v>270</v>
      </c>
      <c r="CX387" s="348">
        <f t="shared" si="349"/>
        <v>6.75</v>
      </c>
      <c r="CY387" s="334">
        <f t="shared" si="342"/>
        <v>198.33017077798863</v>
      </c>
      <c r="CZ387" s="123">
        <v>7.81</v>
      </c>
      <c r="DA387" s="117">
        <v>20.8</v>
      </c>
      <c r="DB387" s="340">
        <f t="shared" si="356"/>
        <v>0.36778115501519754</v>
      </c>
      <c r="DC387" s="109">
        <v>2</v>
      </c>
      <c r="DD387" s="610">
        <f t="shared" si="357"/>
        <v>5.1543783662869336</v>
      </c>
      <c r="DE387" s="353">
        <f t="shared" si="354"/>
        <v>7.1157495256166987</v>
      </c>
      <c r="DF387" s="842">
        <v>8</v>
      </c>
      <c r="DG387" s="117">
        <v>14.8</v>
      </c>
      <c r="DH387" s="838">
        <f t="shared" si="362"/>
        <v>44.400000000000006</v>
      </c>
      <c r="DI387" s="338">
        <f t="shared" si="363"/>
        <v>0.28846153846153844</v>
      </c>
      <c r="DJ387" s="1280">
        <f t="shared" si="358"/>
        <v>0.55015197568389052</v>
      </c>
      <c r="DK387" s="1342">
        <f t="shared" si="359"/>
        <v>3.6524893329279675</v>
      </c>
      <c r="DL387" s="1292">
        <f t="shared" si="321"/>
        <v>0.49919999999999998</v>
      </c>
      <c r="DM387" s="1355">
        <v>30</v>
      </c>
      <c r="DN387" s="1350">
        <f t="shared" si="343"/>
        <v>29.373814041745732</v>
      </c>
      <c r="DO387" s="117">
        <v>13.9</v>
      </c>
      <c r="DP387" s="1150">
        <f t="shared" si="344"/>
        <v>6.0810810810810835E-2</v>
      </c>
      <c r="DQ387" s="133"/>
      <c r="DR387" s="134"/>
      <c r="DS387" s="770"/>
      <c r="DT387" s="137">
        <v>4653</v>
      </c>
      <c r="DU387" s="343">
        <v>8.19</v>
      </c>
      <c r="DV387" s="123">
        <v>8.16</v>
      </c>
      <c r="DW387" s="127">
        <v>4110</v>
      </c>
      <c r="DX387" s="117">
        <v>13.9</v>
      </c>
      <c r="DY387" s="135">
        <v>30.8</v>
      </c>
      <c r="DZ387" s="671">
        <v>27</v>
      </c>
      <c r="EA387" s="632">
        <v>1.5</v>
      </c>
      <c r="EB387" s="665">
        <v>0.97</v>
      </c>
      <c r="EC387" s="1483"/>
      <c r="ED387" s="141">
        <v>7.4</v>
      </c>
      <c r="EE387" s="667">
        <v>7.3</v>
      </c>
      <c r="EF387" s="139">
        <v>0.2</v>
      </c>
      <c r="EG387" s="665">
        <v>0.2</v>
      </c>
      <c r="EH387" s="194">
        <v>8</v>
      </c>
      <c r="EI387" s="1118"/>
      <c r="EJ387" s="1118"/>
      <c r="EK387" s="142">
        <v>2</v>
      </c>
      <c r="EL387" s="353">
        <f t="shared" si="345"/>
        <v>9.7409138519924081</v>
      </c>
      <c r="EM387" s="354">
        <f t="shared" si="360"/>
        <v>0.61495844875346262</v>
      </c>
      <c r="EN387" s="354">
        <f t="shared" si="340"/>
        <v>0.7751824817518248</v>
      </c>
      <c r="EO387" s="355">
        <f t="shared" si="330"/>
        <v>0.70588235294117641</v>
      </c>
      <c r="EP387" s="339">
        <f t="shared" si="361"/>
        <v>0.50335570469798663</v>
      </c>
      <c r="EQ387" s="1289"/>
    </row>
    <row r="388" spans="1:147" s="221" customFormat="1" ht="15" customHeight="1" x14ac:dyDescent="0.15">
      <c r="A388" s="105">
        <v>44212</v>
      </c>
      <c r="B388" s="335">
        <f>企业!B695</f>
        <v>3739</v>
      </c>
      <c r="C388" s="868">
        <v>8.19</v>
      </c>
      <c r="D388" s="652">
        <v>133</v>
      </c>
      <c r="E388" s="353">
        <v>6.6</v>
      </c>
      <c r="F388" s="928"/>
      <c r="G388" s="653"/>
      <c r="H388" s="192"/>
      <c r="I388" s="111"/>
      <c r="J388" s="144"/>
      <c r="K388" s="625"/>
      <c r="L388" s="328"/>
      <c r="M388" s="831"/>
      <c r="N388" s="826"/>
      <c r="O388" s="191"/>
      <c r="P388" s="392"/>
      <c r="Q388" s="191"/>
      <c r="R388" s="683">
        <v>5.87</v>
      </c>
      <c r="S388" s="339">
        <f t="shared" si="341"/>
        <v>0.90307692307692311</v>
      </c>
      <c r="T388" s="335">
        <v>3739</v>
      </c>
      <c r="U388" s="111">
        <v>8.35</v>
      </c>
      <c r="V388" s="112">
        <v>4500</v>
      </c>
      <c r="W388" s="115">
        <v>35.200000000000003</v>
      </c>
      <c r="X388" s="109">
        <v>128</v>
      </c>
      <c r="Y388" s="809">
        <v>5.4</v>
      </c>
      <c r="Z388" s="1238"/>
      <c r="AA388" s="116">
        <v>14.3</v>
      </c>
      <c r="AB388" s="117">
        <v>1.1000000000000001</v>
      </c>
      <c r="AC388" s="109">
        <v>30</v>
      </c>
      <c r="AD388" s="118"/>
      <c r="AE388" s="191">
        <v>64</v>
      </c>
      <c r="AF388" s="801">
        <v>4.67</v>
      </c>
      <c r="AG388" s="344">
        <f t="shared" si="350"/>
        <v>0.71846153846153848</v>
      </c>
      <c r="AH388" s="344">
        <f t="shared" ref="AH388:AH424" si="365">T388/15000</f>
        <v>0.24926666666666666</v>
      </c>
      <c r="AI388" s="741">
        <f t="shared" si="331"/>
        <v>6.3812266666666659E-2</v>
      </c>
      <c r="AJ388" s="1140"/>
      <c r="AK388" s="138"/>
      <c r="AL388" s="122"/>
      <c r="AM388" s="122"/>
      <c r="AN388" s="219"/>
      <c r="AO388" s="353">
        <f t="shared" si="328"/>
        <v>3.8277614335383792</v>
      </c>
      <c r="AP388" s="138">
        <v>8.24</v>
      </c>
      <c r="AQ388" s="121">
        <v>16.2</v>
      </c>
      <c r="AR388" s="353">
        <f t="shared" si="332"/>
        <v>1.0029419630917358</v>
      </c>
      <c r="AS388" s="776"/>
      <c r="AT388" s="353">
        <f t="shared" si="333"/>
        <v>2.0058839261834716</v>
      </c>
      <c r="AU388" s="117">
        <v>18</v>
      </c>
      <c r="AV388" s="111">
        <v>7.84</v>
      </c>
      <c r="AW388" s="118"/>
      <c r="AX388" s="118"/>
      <c r="AY388" s="340"/>
      <c r="AZ388" s="124">
        <v>0.12</v>
      </c>
      <c r="BA388" s="608"/>
      <c r="BB388" s="360">
        <f t="shared" si="334"/>
        <v>0.75220647231880178</v>
      </c>
      <c r="BC388" s="1516">
        <v>864</v>
      </c>
      <c r="BD388" s="1529"/>
      <c r="BE388" s="1530">
        <f t="shared" si="329"/>
        <v>346.61674244450387</v>
      </c>
      <c r="BF388" s="1538">
        <f t="shared" si="322"/>
        <v>24.238933038077192</v>
      </c>
      <c r="BG388" s="1528"/>
      <c r="BH388" s="1168">
        <f t="shared" si="335"/>
        <v>1.2536774538646698</v>
      </c>
      <c r="BI388" s="353">
        <f t="shared" si="336"/>
        <v>0.84648301684942495</v>
      </c>
      <c r="BJ388" s="123">
        <v>7.65</v>
      </c>
      <c r="BK388" s="118">
        <v>4500</v>
      </c>
      <c r="BL388" s="117">
        <v>33.5</v>
      </c>
      <c r="BM388" s="348">
        <f t="shared" si="346"/>
        <v>100.5</v>
      </c>
      <c r="BN388" s="117">
        <v>8.3000000000000007</v>
      </c>
      <c r="BO388" s="117"/>
      <c r="BP388" s="117"/>
      <c r="BQ388" s="1220"/>
      <c r="BR388" s="131"/>
      <c r="BS388" s="131"/>
      <c r="BT388" s="131">
        <v>17</v>
      </c>
      <c r="BU388" s="132"/>
      <c r="BV388" s="364">
        <f t="shared" si="318"/>
        <v>9.6889542658464833</v>
      </c>
      <c r="BW388" s="343">
        <f t="shared" si="339"/>
        <v>1.3210920032020316E-2</v>
      </c>
      <c r="BX388" s="340">
        <f t="shared" si="327"/>
        <v>1.3210920032020316E-2</v>
      </c>
      <c r="BY388" s="758">
        <f t="shared" si="364"/>
        <v>0.41958041958041958</v>
      </c>
      <c r="BZ388" s="1145">
        <f t="shared" si="355"/>
        <v>4.8295454545454586E-2</v>
      </c>
      <c r="CA388" s="133">
        <v>5040</v>
      </c>
      <c r="CB388" s="191"/>
      <c r="CC388" s="193"/>
      <c r="CD388" s="353">
        <f t="shared" si="351"/>
        <v>0.71115271462958007</v>
      </c>
      <c r="CE388" s="108">
        <v>0</v>
      </c>
      <c r="CF388" s="364">
        <f t="shared" si="337"/>
        <v>0</v>
      </c>
      <c r="CG388" s="134">
        <v>1400</v>
      </c>
      <c r="CH388" s="346">
        <f t="shared" si="319"/>
        <v>37.443166622091468</v>
      </c>
      <c r="CI388" s="117">
        <v>3</v>
      </c>
      <c r="CJ388" s="348">
        <f t="shared" si="352"/>
        <v>0.80235357047338862</v>
      </c>
      <c r="CK388" s="123">
        <v>7.34</v>
      </c>
      <c r="CL388" s="117">
        <v>33.6</v>
      </c>
      <c r="CM388" s="109">
        <v>15</v>
      </c>
      <c r="CN388" s="109"/>
      <c r="CO388" s="109"/>
      <c r="CP388" s="131">
        <f t="shared" si="323"/>
        <v>149.35629999999995</v>
      </c>
      <c r="CQ388" s="1145">
        <f t="shared" si="347"/>
        <v>-2.9850746268658135E-3</v>
      </c>
      <c r="CR388" s="1372">
        <f t="shared" si="320"/>
        <v>3739</v>
      </c>
      <c r="CS388" s="353">
        <f t="shared" si="353"/>
        <v>5.41749130783632</v>
      </c>
      <c r="CT388" s="135">
        <v>40</v>
      </c>
      <c r="CU388" s="1353">
        <v>171.21</v>
      </c>
      <c r="CV388" s="340">
        <f t="shared" si="348"/>
        <v>0.5</v>
      </c>
      <c r="CW388" s="135">
        <v>270</v>
      </c>
      <c r="CX388" s="348">
        <f t="shared" si="349"/>
        <v>6.75</v>
      </c>
      <c r="CY388" s="334">
        <f t="shared" si="342"/>
        <v>223.78411339930466</v>
      </c>
      <c r="CZ388" s="123">
        <v>7.86</v>
      </c>
      <c r="DA388" s="117">
        <v>21.7</v>
      </c>
      <c r="DB388" s="340">
        <f t="shared" si="356"/>
        <v>0.35416666666666674</v>
      </c>
      <c r="DC388" s="109"/>
      <c r="DD388" s="610">
        <f t="shared" si="357"/>
        <v>5.913643924721331</v>
      </c>
      <c r="DE388" s="353">
        <f t="shared" si="354"/>
        <v>8.0235357047338862</v>
      </c>
      <c r="DF388" s="842">
        <v>8.1</v>
      </c>
      <c r="DG388" s="117">
        <v>17.399999999999999</v>
      </c>
      <c r="DH388" s="838">
        <f t="shared" si="362"/>
        <v>52.199999999999996</v>
      </c>
      <c r="DI388" s="338">
        <f t="shared" si="363"/>
        <v>0.1981566820276498</v>
      </c>
      <c r="DJ388" s="1280">
        <f t="shared" si="358"/>
        <v>0.48214285714285721</v>
      </c>
      <c r="DK388" s="1342">
        <f t="shared" si="359"/>
        <v>4.6046113868169671</v>
      </c>
      <c r="DL388" s="1292">
        <f t="shared" si="321"/>
        <v>0.49919999999999998</v>
      </c>
      <c r="DM388" s="1355">
        <v>30</v>
      </c>
      <c r="DN388" s="1350">
        <f t="shared" si="343"/>
        <v>32.969029152179729</v>
      </c>
      <c r="DO388" s="117">
        <v>15.1</v>
      </c>
      <c r="DP388" s="1150">
        <f t="shared" si="344"/>
        <v>0.13218390804597696</v>
      </c>
      <c r="DQ388" s="133"/>
      <c r="DR388" s="134"/>
      <c r="DS388" s="770"/>
      <c r="DT388" s="137">
        <v>4553</v>
      </c>
      <c r="DU388" s="343">
        <v>8.1999999999999993</v>
      </c>
      <c r="DV388" s="123">
        <v>8.1300000000000008</v>
      </c>
      <c r="DW388" s="127">
        <v>4210</v>
      </c>
      <c r="DX388" s="117">
        <v>15.1</v>
      </c>
      <c r="DY388" s="135">
        <v>32.1</v>
      </c>
      <c r="DZ388" s="671">
        <v>22</v>
      </c>
      <c r="EA388" s="632">
        <v>2.4</v>
      </c>
      <c r="EB388" s="665">
        <v>1.0900000000000001</v>
      </c>
      <c r="EC388" s="1483"/>
      <c r="ED388" s="141">
        <v>7.3</v>
      </c>
      <c r="EE388" s="667">
        <v>8.4</v>
      </c>
      <c r="EF388" s="139">
        <v>0.22</v>
      </c>
      <c r="EG388" s="665">
        <v>0.15</v>
      </c>
      <c r="EH388" s="194">
        <v>9</v>
      </c>
      <c r="EI388" s="1118"/>
      <c r="EJ388" s="1118"/>
      <c r="EK388" s="142">
        <v>2</v>
      </c>
      <c r="EL388" s="353">
        <f t="shared" si="345"/>
        <v>10.980949772666488</v>
      </c>
      <c r="EM388" s="354">
        <f t="shared" si="360"/>
        <v>0.57102272727272729</v>
      </c>
      <c r="EN388" s="354">
        <f t="shared" si="340"/>
        <v>0.74921875000000004</v>
      </c>
      <c r="EO388" s="355">
        <f t="shared" si="330"/>
        <v>0.55555555555555558</v>
      </c>
      <c r="EP388" s="339">
        <f t="shared" si="361"/>
        <v>0.48951048951048959</v>
      </c>
      <c r="EQ388" s="1289"/>
    </row>
    <row r="389" spans="1:147" s="229" customFormat="1" ht="15" customHeight="1" x14ac:dyDescent="0.15">
      <c r="A389" s="146">
        <v>44213</v>
      </c>
      <c r="B389" s="147">
        <f>企业!B696</f>
        <v>5259</v>
      </c>
      <c r="C389" s="869">
        <v>8.25</v>
      </c>
      <c r="D389" s="149">
        <v>147</v>
      </c>
      <c r="E389" s="150">
        <v>6.5</v>
      </c>
      <c r="F389" s="929"/>
      <c r="G389" s="651"/>
      <c r="H389" s="222"/>
      <c r="I389" s="153"/>
      <c r="J389" s="154"/>
      <c r="K389" s="626"/>
      <c r="L389" s="223"/>
      <c r="M389" s="832"/>
      <c r="N389" s="827"/>
      <c r="O389" s="224"/>
      <c r="P389" s="393"/>
      <c r="Q389" s="224"/>
      <c r="R389" s="684">
        <v>5.83</v>
      </c>
      <c r="S389" s="169">
        <f t="shared" si="341"/>
        <v>0.89692307692307693</v>
      </c>
      <c r="T389" s="147">
        <v>5259</v>
      </c>
      <c r="U389" s="153">
        <v>8.33</v>
      </c>
      <c r="V389" s="158">
        <v>4440</v>
      </c>
      <c r="W389" s="159">
        <v>34.9</v>
      </c>
      <c r="X389" s="151">
        <v>136</v>
      </c>
      <c r="Y389" s="811">
        <v>6.1</v>
      </c>
      <c r="Z389" s="1239"/>
      <c r="AA389" s="160">
        <v>14.5</v>
      </c>
      <c r="AB389" s="161">
        <v>0.28999999999999998</v>
      </c>
      <c r="AC389" s="151">
        <v>28</v>
      </c>
      <c r="AD389" s="162"/>
      <c r="AE389" s="224">
        <v>64</v>
      </c>
      <c r="AF389" s="802">
        <v>3.51</v>
      </c>
      <c r="AG389" s="327">
        <f t="shared" si="350"/>
        <v>0.53999999999999992</v>
      </c>
      <c r="AH389" s="327">
        <f t="shared" si="365"/>
        <v>0.35060000000000002</v>
      </c>
      <c r="AI389" s="660">
        <f t="shared" si="331"/>
        <v>9.5363200000000009E-2</v>
      </c>
      <c r="AJ389" s="1141"/>
      <c r="AK389" s="148"/>
      <c r="AL389" s="167"/>
      <c r="AM389" s="167"/>
      <c r="AN389" s="225"/>
      <c r="AO389" s="150">
        <f t="shared" si="328"/>
        <v>2.7214299296444189</v>
      </c>
      <c r="AP389" s="148">
        <v>8.3800000000000008</v>
      </c>
      <c r="AQ389" s="166">
        <v>15.5</v>
      </c>
      <c r="AR389" s="150">
        <f t="shared" si="332"/>
        <v>0.71306332002281803</v>
      </c>
      <c r="AS389" s="778"/>
      <c r="AT389" s="150">
        <f t="shared" si="333"/>
        <v>1.4261266400456361</v>
      </c>
      <c r="AU389" s="161">
        <v>19.3</v>
      </c>
      <c r="AV389" s="153">
        <v>7.78</v>
      </c>
      <c r="AW389" s="162"/>
      <c r="AX389" s="162"/>
      <c r="AY389" s="170"/>
      <c r="AZ389" s="170">
        <v>0.12</v>
      </c>
      <c r="BA389" s="175"/>
      <c r="BB389" s="172">
        <f t="shared" si="334"/>
        <v>0.53479749001711352</v>
      </c>
      <c r="BC389" s="1517">
        <v>790</v>
      </c>
      <c r="BD389" s="827"/>
      <c r="BE389" s="1530">
        <f t="shared" si="329"/>
        <v>225.32800912721049</v>
      </c>
      <c r="BF389" s="1538">
        <f t="shared" si="322"/>
        <v>15.53986269842831</v>
      </c>
      <c r="BG389" s="1337"/>
      <c r="BH389" s="1169">
        <f t="shared" si="335"/>
        <v>0.89132915002852253</v>
      </c>
      <c r="BI389" s="150">
        <f t="shared" si="336"/>
        <v>0.60182544209925837</v>
      </c>
      <c r="BJ389" s="168">
        <v>8.3800000000000008</v>
      </c>
      <c r="BK389" s="162">
        <v>4540</v>
      </c>
      <c r="BL389" s="161">
        <v>33.299999999999997</v>
      </c>
      <c r="BM389" s="161">
        <f t="shared" si="346"/>
        <v>99.899999999999991</v>
      </c>
      <c r="BN389" s="161">
        <v>9.1999999999999993</v>
      </c>
      <c r="BO389" s="161"/>
      <c r="BP389" s="161"/>
      <c r="BQ389" s="1221"/>
      <c r="BR389" s="174"/>
      <c r="BS389" s="174"/>
      <c r="BT389" s="174">
        <v>17</v>
      </c>
      <c r="BU389" s="175"/>
      <c r="BV389" s="248">
        <f t="shared" si="318"/>
        <v>6.8885719718577674</v>
      </c>
      <c r="BW389" s="168">
        <f t="shared" si="339"/>
        <v>1.9742843735335525E-2</v>
      </c>
      <c r="BX389" s="170">
        <f t="shared" si="327"/>
        <v>1.9742843735335525E-2</v>
      </c>
      <c r="BY389" s="1129">
        <f t="shared" si="364"/>
        <v>0.36551724137931041</v>
      </c>
      <c r="BZ389" s="1146">
        <f t="shared" si="355"/>
        <v>4.5845272206303744E-2</v>
      </c>
      <c r="CA389" s="177">
        <v>5040</v>
      </c>
      <c r="CB389" s="224"/>
      <c r="CC389" s="226"/>
      <c r="CD389" s="150">
        <f t="shared" si="351"/>
        <v>0.50560943145084614</v>
      </c>
      <c r="CE389" s="150">
        <v>0</v>
      </c>
      <c r="CF389" s="248">
        <f t="shared" si="337"/>
        <v>0</v>
      </c>
      <c r="CG389" s="178">
        <v>1400</v>
      </c>
      <c r="CH389" s="390">
        <f t="shared" si="319"/>
        <v>26.621030614185205</v>
      </c>
      <c r="CI389" s="161">
        <v>3</v>
      </c>
      <c r="CJ389" s="161">
        <f t="shared" si="352"/>
        <v>0.5704506560182544</v>
      </c>
      <c r="CK389" s="168">
        <v>7.74</v>
      </c>
      <c r="CL389" s="161">
        <v>32.9</v>
      </c>
      <c r="CM389" s="151">
        <v>17</v>
      </c>
      <c r="CN389" s="151"/>
      <c r="CO389" s="151"/>
      <c r="CP389" s="131">
        <f t="shared" si="323"/>
        <v>149.3108</v>
      </c>
      <c r="CQ389" s="1146">
        <f t="shared" si="347"/>
        <v>1.2012012012011963E-2</v>
      </c>
      <c r="CR389" s="1372">
        <f t="shared" si="320"/>
        <v>5259</v>
      </c>
      <c r="CS389" s="150">
        <f t="shared" si="353"/>
        <v>3.8516828294352536</v>
      </c>
      <c r="CT389" s="180">
        <v>40</v>
      </c>
      <c r="CU389" s="1356">
        <v>172.45</v>
      </c>
      <c r="CV389" s="170">
        <f t="shared" si="348"/>
        <v>0.5</v>
      </c>
      <c r="CW389" s="180">
        <v>270</v>
      </c>
      <c r="CX389" s="161">
        <f t="shared" si="349"/>
        <v>6.75</v>
      </c>
      <c r="CY389" s="151">
        <f t="shared" si="342"/>
        <v>158.93439817455791</v>
      </c>
      <c r="CZ389" s="168">
        <v>7.94</v>
      </c>
      <c r="DA389" s="161">
        <v>22.7</v>
      </c>
      <c r="DB389" s="170">
        <f t="shared" si="356"/>
        <v>0.3100303951367781</v>
      </c>
      <c r="DC389" s="151"/>
      <c r="DD389" s="181">
        <f t="shared" si="357"/>
        <v>4.8999382838376473</v>
      </c>
      <c r="DE389" s="150">
        <f t="shared" si="354"/>
        <v>5.7045065601825442</v>
      </c>
      <c r="DF389" s="843">
        <v>8.31</v>
      </c>
      <c r="DG389" s="161">
        <v>17.100000000000001</v>
      </c>
      <c r="DH389" s="838">
        <f t="shared" si="362"/>
        <v>51.300000000000004</v>
      </c>
      <c r="DI389" s="338">
        <f t="shared" si="363"/>
        <v>0.24669603524229067</v>
      </c>
      <c r="DJ389" s="327">
        <f t="shared" si="358"/>
        <v>0.48024316109422482</v>
      </c>
      <c r="DK389" s="1343">
        <f t="shared" si="359"/>
        <v>3.353046374990674</v>
      </c>
      <c r="DL389" s="1293">
        <f t="shared" si="321"/>
        <v>0.49919999999999998</v>
      </c>
      <c r="DM389" s="1354">
        <v>30</v>
      </c>
      <c r="DN389" s="178">
        <f t="shared" si="343"/>
        <v>23.609811751283512</v>
      </c>
      <c r="DO389" s="161">
        <v>16.899999999999999</v>
      </c>
      <c r="DP389" s="187">
        <f t="shared" si="344"/>
        <v>1.1695906432748704E-2</v>
      </c>
      <c r="DQ389" s="177"/>
      <c r="DR389" s="178"/>
      <c r="DS389" s="756"/>
      <c r="DT389" s="157">
        <v>4491</v>
      </c>
      <c r="DU389" s="168">
        <v>8.19</v>
      </c>
      <c r="DV389" s="168">
        <v>8.3800000000000008</v>
      </c>
      <c r="DW389" s="173">
        <v>4200</v>
      </c>
      <c r="DX389" s="161">
        <v>16.899999999999999</v>
      </c>
      <c r="DY389" s="180">
        <v>34.5</v>
      </c>
      <c r="DZ389" s="698">
        <v>21</v>
      </c>
      <c r="EA389" s="633">
        <v>2.6</v>
      </c>
      <c r="EB389" s="182">
        <v>1.32</v>
      </c>
      <c r="EC389" s="1484"/>
      <c r="ED389" s="184">
        <v>9.3000000000000007</v>
      </c>
      <c r="EE389" s="184">
        <v>9.6999999999999993</v>
      </c>
      <c r="EF389" s="182">
        <v>0.14000000000000001</v>
      </c>
      <c r="EG389" s="182">
        <v>0.15</v>
      </c>
      <c r="EH389" s="228">
        <v>8</v>
      </c>
      <c r="EI389" s="1119"/>
      <c r="EJ389" s="1119"/>
      <c r="EK389" s="185">
        <v>2</v>
      </c>
      <c r="EL389" s="150">
        <f t="shared" si="345"/>
        <v>7.8131559612093557</v>
      </c>
      <c r="EM389" s="186">
        <f t="shared" si="360"/>
        <v>0.51575931232091698</v>
      </c>
      <c r="EN389" s="186">
        <f t="shared" si="340"/>
        <v>0.74632352941176472</v>
      </c>
      <c r="EO389" s="187">
        <f t="shared" si="330"/>
        <v>0.57377049180327866</v>
      </c>
      <c r="EP389" s="169">
        <f t="shared" si="361"/>
        <v>0.35862068965517235</v>
      </c>
      <c r="EQ389" s="292"/>
    </row>
    <row r="390" spans="1:147" s="221" customFormat="1" ht="15" customHeight="1" x14ac:dyDescent="0.15">
      <c r="A390" s="105">
        <v>44214</v>
      </c>
      <c r="B390" s="335">
        <f>企业!B697</f>
        <v>4484</v>
      </c>
      <c r="C390" s="868">
        <v>8.31</v>
      </c>
      <c r="D390" s="652">
        <v>172</v>
      </c>
      <c r="E390" s="353">
        <v>6.1</v>
      </c>
      <c r="F390" s="928"/>
      <c r="G390" s="653"/>
      <c r="H390" s="192"/>
      <c r="I390" s="111"/>
      <c r="J390" s="144"/>
      <c r="K390" s="625"/>
      <c r="L390" s="328"/>
      <c r="M390" s="831"/>
      <c r="N390" s="826"/>
      <c r="O390" s="191"/>
      <c r="P390" s="392"/>
      <c r="Q390" s="191"/>
      <c r="R390" s="683">
        <v>5.81</v>
      </c>
      <c r="S390" s="339">
        <f t="shared" si="341"/>
        <v>0.89384615384615373</v>
      </c>
      <c r="T390" s="335">
        <v>4484</v>
      </c>
      <c r="U390" s="111">
        <v>8.4</v>
      </c>
      <c r="V390" s="112">
        <v>3750</v>
      </c>
      <c r="W390" s="115">
        <v>35.299999999999997</v>
      </c>
      <c r="X390" s="109">
        <v>130</v>
      </c>
      <c r="Y390" s="809">
        <v>8.4</v>
      </c>
      <c r="Z390" s="1238"/>
      <c r="AA390" s="116">
        <v>17.600000000000001</v>
      </c>
      <c r="AB390" s="117">
        <v>0.35</v>
      </c>
      <c r="AC390" s="109">
        <v>29</v>
      </c>
      <c r="AD390" s="118"/>
      <c r="AE390" s="191">
        <v>64</v>
      </c>
      <c r="AF390" s="801">
        <v>4.3899999999999997</v>
      </c>
      <c r="AG390" s="344">
        <f t="shared" si="350"/>
        <v>0.67538461538461536</v>
      </c>
      <c r="AH390" s="344">
        <f t="shared" si="365"/>
        <v>0.29893333333333333</v>
      </c>
      <c r="AI390" s="741">
        <f t="shared" si="331"/>
        <v>7.7722666666666662E-2</v>
      </c>
      <c r="AJ390" s="1140"/>
      <c r="AK390" s="138"/>
      <c r="AL390" s="122"/>
      <c r="AM390" s="122"/>
      <c r="AN390" s="219"/>
      <c r="AO390" s="353">
        <f t="shared" si="328"/>
        <v>3.191793041926851</v>
      </c>
      <c r="AP390" s="138">
        <v>8.3800000000000008</v>
      </c>
      <c r="AQ390" s="121">
        <v>14.9</v>
      </c>
      <c r="AR390" s="353">
        <f t="shared" si="332"/>
        <v>0.83630686886708294</v>
      </c>
      <c r="AS390" s="776"/>
      <c r="AT390" s="353">
        <f t="shared" si="333"/>
        <v>1.6726137377341659</v>
      </c>
      <c r="AU390" s="117">
        <v>19.5</v>
      </c>
      <c r="AV390" s="111">
        <v>7.78</v>
      </c>
      <c r="AW390" s="118"/>
      <c r="AX390" s="118"/>
      <c r="AY390" s="340"/>
      <c r="AZ390" s="124">
        <v>0.12</v>
      </c>
      <c r="BA390" s="608"/>
      <c r="BB390" s="360">
        <f t="shared" si="334"/>
        <v>0.62723015165031226</v>
      </c>
      <c r="BC390" s="1516">
        <v>852</v>
      </c>
      <c r="BD390" s="1529"/>
      <c r="BE390" s="1530">
        <f t="shared" si="329"/>
        <v>285.01338090990185</v>
      </c>
      <c r="BF390" s="1538">
        <f t="shared" si="322"/>
        <v>16.193942097153514</v>
      </c>
      <c r="BG390" s="1528"/>
      <c r="BH390" s="1168">
        <f t="shared" si="335"/>
        <v>1.0453835860838536</v>
      </c>
      <c r="BI390" s="353">
        <f t="shared" si="336"/>
        <v>0.70584299732381806</v>
      </c>
      <c r="BJ390" s="123">
        <v>7.74</v>
      </c>
      <c r="BK390" s="118">
        <v>4100</v>
      </c>
      <c r="BL390" s="117">
        <v>32.700000000000003</v>
      </c>
      <c r="BM390" s="348">
        <f t="shared" si="346"/>
        <v>98.100000000000009</v>
      </c>
      <c r="BN390" s="117">
        <v>9.6999999999999993</v>
      </c>
      <c r="BO390" s="117"/>
      <c r="BP390" s="117"/>
      <c r="BQ390" s="1220"/>
      <c r="BR390" s="131"/>
      <c r="BS390" s="131"/>
      <c r="BT390" s="131">
        <v>19</v>
      </c>
      <c r="BU390" s="132"/>
      <c r="BV390" s="364">
        <f t="shared" ref="BV390:BV424" si="366">AO390+AR390+AT390+BB390+BH390+BI390</f>
        <v>8.0791703835860833</v>
      </c>
      <c r="BW390" s="343">
        <f t="shared" si="339"/>
        <v>1.6090761034587463E-2</v>
      </c>
      <c r="BX390" s="340">
        <f t="shared" si="327"/>
        <v>1.6090761034587463E-2</v>
      </c>
      <c r="BY390" s="340">
        <f t="shared" si="364"/>
        <v>0.44886363636363646</v>
      </c>
      <c r="BZ390" s="1145">
        <f t="shared" si="355"/>
        <v>7.365439093484405E-2</v>
      </c>
      <c r="CA390" s="133">
        <v>5040</v>
      </c>
      <c r="CB390" s="191"/>
      <c r="CC390" s="193"/>
      <c r="CD390" s="353">
        <f t="shared" si="351"/>
        <v>0.59299732381801962</v>
      </c>
      <c r="CE390" s="108">
        <v>0</v>
      </c>
      <c r="CF390" s="364">
        <f t="shared" si="337"/>
        <v>0</v>
      </c>
      <c r="CG390" s="134">
        <v>1400</v>
      </c>
      <c r="CH390" s="346">
        <f t="shared" si="319"/>
        <v>31.222123104371097</v>
      </c>
      <c r="CI390" s="117">
        <v>3</v>
      </c>
      <c r="CJ390" s="348">
        <f t="shared" si="352"/>
        <v>0.6690454950936664</v>
      </c>
      <c r="CK390" s="123">
        <v>7.46</v>
      </c>
      <c r="CL390" s="117">
        <v>33.1</v>
      </c>
      <c r="CM390" s="109">
        <v>16</v>
      </c>
      <c r="CN390" s="109"/>
      <c r="CO390" s="109"/>
      <c r="CP390" s="131">
        <f t="shared" si="323"/>
        <v>151.0712</v>
      </c>
      <c r="CQ390" s="1145">
        <f t="shared" si="347"/>
        <v>-1.2232415902140525E-2</v>
      </c>
      <c r="CR390" s="1372">
        <f t="shared" si="320"/>
        <v>4484</v>
      </c>
      <c r="CS390" s="353">
        <f t="shared" si="353"/>
        <v>4.517395182872435</v>
      </c>
      <c r="CT390" s="135">
        <v>40</v>
      </c>
      <c r="CU390" s="1353">
        <v>172.42</v>
      </c>
      <c r="CV390" s="340">
        <f t="shared" si="348"/>
        <v>0.5</v>
      </c>
      <c r="CW390" s="135">
        <v>270</v>
      </c>
      <c r="CX390" s="348">
        <f t="shared" si="349"/>
        <v>6.75</v>
      </c>
      <c r="CY390" s="334">
        <f t="shared" si="342"/>
        <v>186.40892060660121</v>
      </c>
      <c r="CZ390" s="123">
        <v>7.87</v>
      </c>
      <c r="DA390" s="117">
        <v>21.6</v>
      </c>
      <c r="DB390" s="340">
        <f t="shared" si="356"/>
        <v>0.34743202416918428</v>
      </c>
      <c r="DC390" s="109"/>
      <c r="DD390" s="610">
        <f t="shared" si="357"/>
        <v>5.097318036822565</v>
      </c>
      <c r="DE390" s="353">
        <f t="shared" si="354"/>
        <v>6.6904549509366635</v>
      </c>
      <c r="DF390" s="842">
        <v>8.1300000000000008</v>
      </c>
      <c r="DG390" s="117">
        <v>16.5</v>
      </c>
      <c r="DH390" s="838">
        <f t="shared" si="362"/>
        <v>49.5</v>
      </c>
      <c r="DI390" s="338">
        <f t="shared" si="363"/>
        <v>0.23611111111111116</v>
      </c>
      <c r="DJ390" s="1280">
        <f t="shared" si="358"/>
        <v>0.50151057401812693</v>
      </c>
      <c r="DK390" s="1342">
        <f t="shared" si="359"/>
        <v>3.7431510161968116</v>
      </c>
      <c r="DL390" s="1292">
        <f t="shared" si="321"/>
        <v>0.49919999999999998</v>
      </c>
      <c r="DM390" s="1355">
        <v>30</v>
      </c>
      <c r="DN390" s="1350">
        <f t="shared" si="343"/>
        <v>27.685637823371984</v>
      </c>
      <c r="DO390" s="117">
        <v>15.1</v>
      </c>
      <c r="DP390" s="1150">
        <f t="shared" si="344"/>
        <v>8.4848484848484867E-2</v>
      </c>
      <c r="DQ390" s="133"/>
      <c r="DR390" s="134"/>
      <c r="DS390" s="770"/>
      <c r="DT390" s="137">
        <v>5077</v>
      </c>
      <c r="DU390" s="343">
        <v>8.17</v>
      </c>
      <c r="DV390" s="123">
        <v>8.15</v>
      </c>
      <c r="DW390" s="127">
        <v>3820</v>
      </c>
      <c r="DX390" s="117">
        <v>15.1</v>
      </c>
      <c r="DY390" s="135">
        <v>37</v>
      </c>
      <c r="DZ390" s="671">
        <v>31</v>
      </c>
      <c r="EA390" s="632">
        <v>2</v>
      </c>
      <c r="EB390" s="665">
        <v>1.31</v>
      </c>
      <c r="EC390" s="1483"/>
      <c r="ED390" s="141">
        <v>9.5</v>
      </c>
      <c r="EE390" s="667">
        <v>10.3</v>
      </c>
      <c r="EF390" s="139">
        <v>0.17</v>
      </c>
      <c r="EG390" s="665">
        <v>0.14000000000000001</v>
      </c>
      <c r="EH390" s="194">
        <v>9</v>
      </c>
      <c r="EI390" s="1118"/>
      <c r="EJ390" s="1118"/>
      <c r="EK390" s="142">
        <v>2</v>
      </c>
      <c r="EL390" s="353">
        <f t="shared" si="345"/>
        <v>9.1599614629794814</v>
      </c>
      <c r="EM390" s="354">
        <f t="shared" si="360"/>
        <v>0.57223796033994334</v>
      </c>
      <c r="EN390" s="354">
        <f t="shared" si="340"/>
        <v>0.7153846153846154</v>
      </c>
      <c r="EO390" s="355">
        <f t="shared" si="330"/>
        <v>0.76190476190476186</v>
      </c>
      <c r="EP390" s="339">
        <f t="shared" si="361"/>
        <v>0.46022727272727282</v>
      </c>
      <c r="EQ390" s="1289"/>
    </row>
    <row r="391" spans="1:147" s="221" customFormat="1" ht="15" customHeight="1" x14ac:dyDescent="0.15">
      <c r="A391" s="105">
        <v>44215</v>
      </c>
      <c r="B391" s="335">
        <f>企业!B698</f>
        <v>4536</v>
      </c>
      <c r="C391" s="868">
        <v>8.1999999999999993</v>
      </c>
      <c r="D391" s="652">
        <v>174</v>
      </c>
      <c r="E391" s="353">
        <v>6</v>
      </c>
      <c r="F391" s="928"/>
      <c r="G391" s="653"/>
      <c r="H391" s="192"/>
      <c r="I391" s="111"/>
      <c r="J391" s="144"/>
      <c r="K391" s="625"/>
      <c r="L391" s="328"/>
      <c r="M391" s="831"/>
      <c r="N391" s="826"/>
      <c r="O391" s="191"/>
      <c r="P391" s="392"/>
      <c r="Q391" s="191"/>
      <c r="R391" s="683">
        <v>5.8</v>
      </c>
      <c r="S391" s="339">
        <f t="shared" si="341"/>
        <v>0.89230769230769225</v>
      </c>
      <c r="T391" s="335">
        <v>4536</v>
      </c>
      <c r="U391" s="111">
        <v>8.43</v>
      </c>
      <c r="V391" s="112">
        <v>4140</v>
      </c>
      <c r="W391" s="115">
        <v>33</v>
      </c>
      <c r="X391" s="109">
        <v>124</v>
      </c>
      <c r="Y391" s="809">
        <v>7</v>
      </c>
      <c r="Z391" s="1238">
        <v>3</v>
      </c>
      <c r="AA391" s="116">
        <v>14.6</v>
      </c>
      <c r="AB391" s="117">
        <v>0.35</v>
      </c>
      <c r="AC391" s="109">
        <v>37</v>
      </c>
      <c r="AD391" s="118">
        <v>690.8</v>
      </c>
      <c r="AE391" s="191">
        <v>64</v>
      </c>
      <c r="AF391" s="801">
        <v>4.82</v>
      </c>
      <c r="AG391" s="344">
        <f t="shared" si="350"/>
        <v>0.74153846153846159</v>
      </c>
      <c r="AH391" s="344">
        <f t="shared" si="365"/>
        <v>0.3024</v>
      </c>
      <c r="AI391" s="741">
        <f t="shared" si="331"/>
        <v>7.4995200000000012E-2</v>
      </c>
      <c r="AJ391" s="1140"/>
      <c r="AK391" s="138"/>
      <c r="AL391" s="122"/>
      <c r="AM391" s="122"/>
      <c r="AN391" s="219"/>
      <c r="AO391" s="353">
        <f t="shared" si="328"/>
        <v>3.1552028218694885</v>
      </c>
      <c r="AP391" s="138">
        <v>8.3000000000000007</v>
      </c>
      <c r="AQ391" s="121">
        <v>13.9</v>
      </c>
      <c r="AR391" s="353">
        <f t="shared" si="332"/>
        <v>0.82671957671957674</v>
      </c>
      <c r="AS391" s="776">
        <v>9</v>
      </c>
      <c r="AT391" s="353">
        <f t="shared" si="333"/>
        <v>1.6534391534391535</v>
      </c>
      <c r="AU391" s="117">
        <v>19.5</v>
      </c>
      <c r="AV391" s="111">
        <v>7.84</v>
      </c>
      <c r="AW391" s="118">
        <v>2857</v>
      </c>
      <c r="AX391" s="118"/>
      <c r="AY391" s="340"/>
      <c r="AZ391" s="124">
        <v>0.14000000000000001</v>
      </c>
      <c r="BA391" s="608">
        <f t="shared" ref="BA391:BA440" si="367">1000*1000*AZ391/AW391</f>
        <v>49.002450122506126</v>
      </c>
      <c r="BB391" s="360">
        <f t="shared" si="334"/>
        <v>0.62003968253968256</v>
      </c>
      <c r="BC391" s="1516">
        <v>910</v>
      </c>
      <c r="BD391" s="1529"/>
      <c r="BE391" s="1530">
        <f t="shared" si="329"/>
        <v>300.92592592592592</v>
      </c>
      <c r="BF391" s="1538">
        <f t="shared" si="322"/>
        <v>20.611364789446981</v>
      </c>
      <c r="BG391" s="1528">
        <v>5.6</v>
      </c>
      <c r="BH391" s="1168">
        <f t="shared" si="335"/>
        <v>1.0333994708994709</v>
      </c>
      <c r="BI391" s="353">
        <f t="shared" si="336"/>
        <v>0.69775132275132279</v>
      </c>
      <c r="BJ391" s="123">
        <v>7.8</v>
      </c>
      <c r="BK391" s="118">
        <v>4180</v>
      </c>
      <c r="BL391" s="117">
        <v>31.9</v>
      </c>
      <c r="BM391" s="348">
        <f t="shared" si="346"/>
        <v>95.699999999999989</v>
      </c>
      <c r="BN391" s="117">
        <v>9.6</v>
      </c>
      <c r="BO391" s="117">
        <v>0.8</v>
      </c>
      <c r="BP391" s="117">
        <v>4.5999999999999996</v>
      </c>
      <c r="BQ391" s="1220">
        <v>0.25</v>
      </c>
      <c r="BR391" s="131"/>
      <c r="BS391" s="131"/>
      <c r="BT391" s="131">
        <v>18</v>
      </c>
      <c r="BU391" s="132">
        <v>16</v>
      </c>
      <c r="BV391" s="364">
        <f t="shared" si="366"/>
        <v>7.9865520282186946</v>
      </c>
      <c r="BW391" s="343">
        <f t="shared" si="339"/>
        <v>1.5526099318188092E-2</v>
      </c>
      <c r="BX391" s="340">
        <f t="shared" si="327"/>
        <v>1.5526099318188092E-2</v>
      </c>
      <c r="BY391" s="758">
        <f t="shared" si="364"/>
        <v>0.34246575342465757</v>
      </c>
      <c r="BZ391" s="1145">
        <f t="shared" si="355"/>
        <v>3.3333333333333326E-2</v>
      </c>
      <c r="CA391" s="133">
        <v>5040</v>
      </c>
      <c r="CB391" s="191"/>
      <c r="CC391" s="193"/>
      <c r="CD391" s="353">
        <f t="shared" si="351"/>
        <v>0.58619929453262787</v>
      </c>
      <c r="CE391" s="108">
        <v>0</v>
      </c>
      <c r="CF391" s="364">
        <f t="shared" si="337"/>
        <v>0</v>
      </c>
      <c r="CG391" s="134">
        <v>1400</v>
      </c>
      <c r="CH391" s="346">
        <f t="shared" ref="CH391:CH446" si="368">1000*CG391*10%/T391</f>
        <v>30.864197530864196</v>
      </c>
      <c r="CI391" s="117">
        <v>3</v>
      </c>
      <c r="CJ391" s="348">
        <f t="shared" si="352"/>
        <v>0.66137566137566139</v>
      </c>
      <c r="CK391" s="123">
        <v>7.41</v>
      </c>
      <c r="CL391" s="117">
        <v>32.1</v>
      </c>
      <c r="CM391" s="109">
        <v>14</v>
      </c>
      <c r="CN391" s="109">
        <v>6.4</v>
      </c>
      <c r="CO391" s="109">
        <v>16</v>
      </c>
      <c r="CP391" s="131">
        <f t="shared" si="323"/>
        <v>158.42239999999995</v>
      </c>
      <c r="CQ391" s="1145">
        <f t="shared" si="347"/>
        <v>-6.2695924764890609E-3</v>
      </c>
      <c r="CR391" s="1372">
        <f t="shared" ref="CR391:CR410" si="369">B391</f>
        <v>4536</v>
      </c>
      <c r="CS391" s="353">
        <f t="shared" si="353"/>
        <v>4.465608465608466</v>
      </c>
      <c r="CT391" s="135">
        <v>40</v>
      </c>
      <c r="CU391" s="1353">
        <v>170.68</v>
      </c>
      <c r="CV391" s="340">
        <f t="shared" si="348"/>
        <v>0.5</v>
      </c>
      <c r="CW391" s="135">
        <v>270</v>
      </c>
      <c r="CX391" s="348">
        <f t="shared" si="349"/>
        <v>6.75</v>
      </c>
      <c r="CY391" s="334">
        <f t="shared" si="342"/>
        <v>184.54814814814813</v>
      </c>
      <c r="CZ391" s="123">
        <v>8.01</v>
      </c>
      <c r="DA391" s="117">
        <v>22</v>
      </c>
      <c r="DB391" s="340">
        <f t="shared" si="356"/>
        <v>0.31464174454828664</v>
      </c>
      <c r="DC391" s="109">
        <v>2</v>
      </c>
      <c r="DD391" s="610">
        <f t="shared" si="357"/>
        <v>5.7459414704573168</v>
      </c>
      <c r="DE391" s="353">
        <f t="shared" si="354"/>
        <v>6.6137566137566139</v>
      </c>
      <c r="DF391" s="842">
        <v>8.2200000000000006</v>
      </c>
      <c r="DG391" s="117">
        <v>17</v>
      </c>
      <c r="DH391" s="838">
        <f t="shared" si="362"/>
        <v>51</v>
      </c>
      <c r="DI391" s="338">
        <f t="shared" si="363"/>
        <v>0.22727272727272729</v>
      </c>
      <c r="DJ391" s="1280">
        <f t="shared" si="358"/>
        <v>0.47040498442367606</v>
      </c>
      <c r="DK391" s="1342">
        <f t="shared" si="359"/>
        <v>4.0739105551467576</v>
      </c>
      <c r="DL391" s="1292">
        <f t="shared" ref="DL391:DL446" si="370">312/(15000/24)</f>
        <v>0.49919999999999998</v>
      </c>
      <c r="DM391" s="1355">
        <v>30</v>
      </c>
      <c r="DN391" s="1350">
        <f t="shared" si="343"/>
        <v>27.092063492063495</v>
      </c>
      <c r="DO391" s="117">
        <v>16.2</v>
      </c>
      <c r="DP391" s="1150">
        <f t="shared" si="344"/>
        <v>4.7058823529411806E-2</v>
      </c>
      <c r="DQ391" s="133"/>
      <c r="DR391" s="134"/>
      <c r="DS391" s="770"/>
      <c r="DT391" s="137">
        <v>4837</v>
      </c>
      <c r="DU391" s="343">
        <v>8.15</v>
      </c>
      <c r="DV391" s="123">
        <v>8.23</v>
      </c>
      <c r="DW391" s="127">
        <v>4020</v>
      </c>
      <c r="DX391" s="117">
        <v>16.2</v>
      </c>
      <c r="DY391" s="135">
        <v>34.9</v>
      </c>
      <c r="DZ391" s="671">
        <v>33</v>
      </c>
      <c r="EA391" s="632">
        <v>1.1000000000000001</v>
      </c>
      <c r="EB391" s="665">
        <v>1.1100000000000001</v>
      </c>
      <c r="EC391" s="1483">
        <v>3.6</v>
      </c>
      <c r="ED391" s="141">
        <v>9.1999999999999993</v>
      </c>
      <c r="EE391" s="667">
        <v>10.1</v>
      </c>
      <c r="EF391" s="139">
        <v>0.13</v>
      </c>
      <c r="EG391" s="665">
        <v>0.11</v>
      </c>
      <c r="EH391" s="194">
        <v>9</v>
      </c>
      <c r="EI391" s="1118">
        <v>510.5</v>
      </c>
      <c r="EJ391" s="1118">
        <v>192</v>
      </c>
      <c r="EK391" s="142">
        <v>2</v>
      </c>
      <c r="EL391" s="353">
        <f t="shared" si="345"/>
        <v>9.0551915343915343</v>
      </c>
      <c r="EM391" s="354">
        <f t="shared" si="360"/>
        <v>0.50909090909090904</v>
      </c>
      <c r="EN391" s="354">
        <f t="shared" si="340"/>
        <v>0.71854838709677415</v>
      </c>
      <c r="EO391" s="355">
        <f t="shared" si="330"/>
        <v>0.84285714285714286</v>
      </c>
      <c r="EP391" s="339">
        <f t="shared" si="361"/>
        <v>0.36986301369863017</v>
      </c>
      <c r="EQ391" s="1289"/>
    </row>
    <row r="392" spans="1:147" s="221" customFormat="1" ht="15" customHeight="1" x14ac:dyDescent="0.15">
      <c r="A392" s="105">
        <v>44216</v>
      </c>
      <c r="B392" s="335">
        <f>企业!B699</f>
        <v>4807</v>
      </c>
      <c r="C392" s="868">
        <v>8.09</v>
      </c>
      <c r="D392" s="652">
        <v>151</v>
      </c>
      <c r="E392" s="353">
        <v>5.6</v>
      </c>
      <c r="F392" s="928"/>
      <c r="G392" s="653"/>
      <c r="H392" s="192"/>
      <c r="I392" s="111"/>
      <c r="J392" s="144"/>
      <c r="K392" s="625"/>
      <c r="L392" s="328"/>
      <c r="M392" s="831"/>
      <c r="N392" s="826"/>
      <c r="O392" s="191"/>
      <c r="P392" s="392"/>
      <c r="Q392" s="191"/>
      <c r="R392" s="683">
        <v>5.77</v>
      </c>
      <c r="S392" s="339">
        <f t="shared" si="341"/>
        <v>0.88769230769230767</v>
      </c>
      <c r="T392" s="335">
        <v>4807</v>
      </c>
      <c r="U392" s="111">
        <v>8.39</v>
      </c>
      <c r="V392" s="112">
        <v>4070</v>
      </c>
      <c r="W392" s="115">
        <v>32</v>
      </c>
      <c r="X392" s="109">
        <v>125</v>
      </c>
      <c r="Y392" s="809">
        <v>6.9</v>
      </c>
      <c r="Z392" s="1238"/>
      <c r="AA392" s="116">
        <v>15.6</v>
      </c>
      <c r="AB392" s="117">
        <v>0.32</v>
      </c>
      <c r="AC392" s="109">
        <v>37</v>
      </c>
      <c r="AD392" s="118"/>
      <c r="AE392" s="191">
        <v>64</v>
      </c>
      <c r="AF392" s="801">
        <v>4.57</v>
      </c>
      <c r="AG392" s="344">
        <f t="shared" si="350"/>
        <v>0.70307692307692315</v>
      </c>
      <c r="AH392" s="344">
        <f t="shared" si="365"/>
        <v>0.32046666666666668</v>
      </c>
      <c r="AI392" s="741">
        <f t="shared" si="331"/>
        <v>8.0116666666666669E-2</v>
      </c>
      <c r="AJ392" s="1140"/>
      <c r="AK392" s="138"/>
      <c r="AL392" s="122"/>
      <c r="AM392" s="122"/>
      <c r="AN392" s="219"/>
      <c r="AO392" s="353">
        <f t="shared" si="328"/>
        <v>2.9773247347618055</v>
      </c>
      <c r="AP392" s="138">
        <v>8.34</v>
      </c>
      <c r="AQ392" s="121">
        <v>13.1</v>
      </c>
      <c r="AR392" s="353">
        <f t="shared" si="332"/>
        <v>0.7801123361764094</v>
      </c>
      <c r="AS392" s="776"/>
      <c r="AT392" s="353">
        <f t="shared" si="333"/>
        <v>1.5602246723528188</v>
      </c>
      <c r="AU392" s="117">
        <v>18.2</v>
      </c>
      <c r="AV392" s="111">
        <v>7.84</v>
      </c>
      <c r="AW392" s="118"/>
      <c r="AX392" s="118"/>
      <c r="AY392" s="340"/>
      <c r="AZ392" s="124">
        <v>0.13</v>
      </c>
      <c r="BA392" s="608"/>
      <c r="BB392" s="360">
        <f t="shared" si="334"/>
        <v>0.58508425213230708</v>
      </c>
      <c r="BC392" s="1516">
        <v>896</v>
      </c>
      <c r="BD392" s="1529"/>
      <c r="BE392" s="1530">
        <f t="shared" si="329"/>
        <v>279.59226128562511</v>
      </c>
      <c r="BF392" s="1538">
        <f t="shared" ref="BF392:BF446" si="371">BE392/AA392</f>
        <v>17.922580851642635</v>
      </c>
      <c r="BG392" s="1528"/>
      <c r="BH392" s="1168">
        <f t="shared" si="335"/>
        <v>0.97514042022051173</v>
      </c>
      <c r="BI392" s="353">
        <f t="shared" si="336"/>
        <v>0.65841481173288952</v>
      </c>
      <c r="BJ392" s="123">
        <v>8.01</v>
      </c>
      <c r="BK392" s="118">
        <v>4360</v>
      </c>
      <c r="BL392" s="117">
        <v>30.9</v>
      </c>
      <c r="BM392" s="348">
        <f t="shared" si="346"/>
        <v>92.699999999999989</v>
      </c>
      <c r="BN392" s="117">
        <v>8.6</v>
      </c>
      <c r="BO392" s="117"/>
      <c r="BP392" s="117"/>
      <c r="BQ392" s="1220"/>
      <c r="BR392" s="131"/>
      <c r="BS392" s="131"/>
      <c r="BT392" s="131">
        <v>17</v>
      </c>
      <c r="BU392" s="132"/>
      <c r="BV392" s="364">
        <f t="shared" si="366"/>
        <v>7.5363012273767414</v>
      </c>
      <c r="BW392" s="343">
        <f t="shared" si="339"/>
        <v>1.6586385844811882E-2</v>
      </c>
      <c r="BX392" s="340">
        <f t="shared" si="327"/>
        <v>1.6586385844811882E-2</v>
      </c>
      <c r="BY392" s="758">
        <f t="shared" si="364"/>
        <v>0.44871794871794868</v>
      </c>
      <c r="BZ392" s="1145">
        <f t="shared" si="355"/>
        <v>3.4375000000000044E-2</v>
      </c>
      <c r="CA392" s="133">
        <v>5040</v>
      </c>
      <c r="CB392" s="191"/>
      <c r="CC392" s="193"/>
      <c r="CD392" s="353">
        <f t="shared" si="351"/>
        <v>0.55315165383815268</v>
      </c>
      <c r="CE392" s="108">
        <v>0</v>
      </c>
      <c r="CF392" s="364">
        <f t="shared" si="337"/>
        <v>0</v>
      </c>
      <c r="CG392" s="134">
        <v>1400</v>
      </c>
      <c r="CH392" s="346">
        <f t="shared" si="368"/>
        <v>29.124193883919283</v>
      </c>
      <c r="CI392" s="117">
        <v>3</v>
      </c>
      <c r="CJ392" s="348">
        <f t="shared" si="352"/>
        <v>0.6240898689411275</v>
      </c>
      <c r="CK392" s="123">
        <v>7.68</v>
      </c>
      <c r="CL392" s="117">
        <v>30.9</v>
      </c>
      <c r="CM392" s="109">
        <v>11</v>
      </c>
      <c r="CN392" s="109"/>
      <c r="CO392" s="109"/>
      <c r="CP392" s="131">
        <f t="shared" ref="CP392:CP446" si="372">(CF392+BT392-CM392+CH392+CJ392+(BL392-CL392)*3)*T392/1000</f>
        <v>171.84200000000001</v>
      </c>
      <c r="CQ392" s="1145">
        <f t="shared" si="347"/>
        <v>0</v>
      </c>
      <c r="CR392" s="1372">
        <f t="shared" si="369"/>
        <v>4807</v>
      </c>
      <c r="CS392" s="353">
        <f t="shared" si="353"/>
        <v>4.2138547950904934</v>
      </c>
      <c r="CT392" s="135">
        <v>40</v>
      </c>
      <c r="CU392" s="1353">
        <v>170.02</v>
      </c>
      <c r="CV392" s="340">
        <f t="shared" si="348"/>
        <v>0.5</v>
      </c>
      <c r="CW392" s="135">
        <v>270</v>
      </c>
      <c r="CX392" s="348">
        <f t="shared" si="349"/>
        <v>6.75</v>
      </c>
      <c r="CY392" s="334">
        <f t="shared" si="342"/>
        <v>174.2428957769919</v>
      </c>
      <c r="CZ392" s="123">
        <v>7.87</v>
      </c>
      <c r="DA392" s="117">
        <v>20.2</v>
      </c>
      <c r="DB392" s="340">
        <f t="shared" si="356"/>
        <v>0.34627831715210355</v>
      </c>
      <c r="DC392" s="109"/>
      <c r="DD392" s="610">
        <f t="shared" si="357"/>
        <v>5.1208750889611441</v>
      </c>
      <c r="DE392" s="353">
        <f t="shared" si="354"/>
        <v>6.2408986894112752</v>
      </c>
      <c r="DF392" s="842">
        <v>8.2799999999999994</v>
      </c>
      <c r="DG392" s="117">
        <v>15.9</v>
      </c>
      <c r="DH392" s="838">
        <f t="shared" si="362"/>
        <v>47.7</v>
      </c>
      <c r="DI392" s="338">
        <f t="shared" si="363"/>
        <v>0.21287128712871284</v>
      </c>
      <c r="DJ392" s="1280">
        <f t="shared" si="358"/>
        <v>0.4854368932038835</v>
      </c>
      <c r="DK392" s="1342">
        <f t="shared" si="359"/>
        <v>3.8720643505998207</v>
      </c>
      <c r="DL392" s="1292">
        <f t="shared" si="370"/>
        <v>0.49919999999999998</v>
      </c>
      <c r="DM392" s="1355">
        <v>30</v>
      </c>
      <c r="DN392" s="1350">
        <f t="shared" si="343"/>
        <v>25.465862284168924</v>
      </c>
      <c r="DO392" s="117">
        <v>15.4</v>
      </c>
      <c r="DP392" s="1150">
        <f t="shared" si="344"/>
        <v>3.1446540880503145E-2</v>
      </c>
      <c r="DQ392" s="133"/>
      <c r="DR392" s="134"/>
      <c r="DS392" s="770"/>
      <c r="DT392" s="137">
        <v>5272</v>
      </c>
      <c r="DU392" s="343">
        <v>8.1199999999999992</v>
      </c>
      <c r="DV392" s="123">
        <v>8.31</v>
      </c>
      <c r="DW392" s="127">
        <v>4100</v>
      </c>
      <c r="DX392" s="117">
        <v>15.4</v>
      </c>
      <c r="DY392" s="135">
        <v>32.4</v>
      </c>
      <c r="DZ392" s="671">
        <v>32</v>
      </c>
      <c r="EA392" s="632">
        <v>0.7</v>
      </c>
      <c r="EB392" s="665">
        <v>0.47</v>
      </c>
      <c r="EC392" s="1483"/>
      <c r="ED392" s="141">
        <v>9.6</v>
      </c>
      <c r="EE392" s="667">
        <v>9.4</v>
      </c>
      <c r="EF392" s="139">
        <v>0.11</v>
      </c>
      <c r="EG392" s="665">
        <v>0.09</v>
      </c>
      <c r="EH392" s="194">
        <v>9</v>
      </c>
      <c r="EI392" s="1118"/>
      <c r="EJ392" s="1118"/>
      <c r="EK392" s="142">
        <v>2</v>
      </c>
      <c r="EL392" s="353">
        <f t="shared" si="345"/>
        <v>8.5458676097358008</v>
      </c>
      <c r="EM392" s="354">
        <f t="shared" si="360"/>
        <v>0.51875000000000004</v>
      </c>
      <c r="EN392" s="354">
        <f t="shared" si="340"/>
        <v>0.74080000000000001</v>
      </c>
      <c r="EO392" s="355">
        <f t="shared" si="330"/>
        <v>0.89855072463768115</v>
      </c>
      <c r="EP392" s="339">
        <f t="shared" si="361"/>
        <v>0.38461538461538458</v>
      </c>
      <c r="EQ392" s="1289"/>
    </row>
    <row r="393" spans="1:147" s="221" customFormat="1" ht="15" customHeight="1" x14ac:dyDescent="0.15">
      <c r="A393" s="105">
        <v>44217</v>
      </c>
      <c r="B393" s="335">
        <f>企业!B700</f>
        <v>4957</v>
      </c>
      <c r="C393" s="868">
        <v>8.19</v>
      </c>
      <c r="D393" s="652">
        <v>170</v>
      </c>
      <c r="E393" s="353">
        <v>5.7</v>
      </c>
      <c r="F393" s="928"/>
      <c r="G393" s="653"/>
      <c r="H393" s="192"/>
      <c r="I393" s="111"/>
      <c r="J393" s="144"/>
      <c r="K393" s="625"/>
      <c r="L393" s="328"/>
      <c r="M393" s="831"/>
      <c r="N393" s="826"/>
      <c r="O393" s="191"/>
      <c r="P393" s="392"/>
      <c r="Q393" s="191"/>
      <c r="R393" s="683">
        <v>5.75</v>
      </c>
      <c r="S393" s="339">
        <f t="shared" si="341"/>
        <v>0.88461538461538458</v>
      </c>
      <c r="T393" s="335">
        <v>4957</v>
      </c>
      <c r="U393" s="111">
        <v>8.2899999999999991</v>
      </c>
      <c r="V393" s="112">
        <v>4100</v>
      </c>
      <c r="W393" s="115">
        <v>32.799999999999997</v>
      </c>
      <c r="X393" s="109">
        <v>130</v>
      </c>
      <c r="Y393" s="809">
        <v>5.8</v>
      </c>
      <c r="Z393" s="1238"/>
      <c r="AA393" s="116">
        <v>13.8</v>
      </c>
      <c r="AB393" s="117">
        <v>0.28999999999999998</v>
      </c>
      <c r="AC393" s="109">
        <v>34</v>
      </c>
      <c r="AD393" s="118"/>
      <c r="AE393" s="191">
        <v>64</v>
      </c>
      <c r="AF393" s="801">
        <v>4.37</v>
      </c>
      <c r="AG393" s="344">
        <f t="shared" si="350"/>
        <v>0.67230769230769227</v>
      </c>
      <c r="AH393" s="344">
        <f t="shared" si="365"/>
        <v>0.33046666666666669</v>
      </c>
      <c r="AI393" s="741">
        <f t="shared" si="331"/>
        <v>8.5921333333333336E-2</v>
      </c>
      <c r="AJ393" s="1140"/>
      <c r="AK393" s="138"/>
      <c r="AL393" s="122"/>
      <c r="AM393" s="122"/>
      <c r="AN393" s="219"/>
      <c r="AO393" s="353">
        <f t="shared" si="328"/>
        <v>2.8872301795440789</v>
      </c>
      <c r="AP393" s="138">
        <v>8.2799999999999994</v>
      </c>
      <c r="AQ393" s="121">
        <v>14.5</v>
      </c>
      <c r="AR393" s="353">
        <f t="shared" si="332"/>
        <v>0.75650595118014929</v>
      </c>
      <c r="AS393" s="776"/>
      <c r="AT393" s="353">
        <f t="shared" si="333"/>
        <v>1.5130119023602986</v>
      </c>
      <c r="AU393" s="117">
        <v>20.399999999999999</v>
      </c>
      <c r="AV393" s="111">
        <v>7.75</v>
      </c>
      <c r="AW393" s="118"/>
      <c r="AX393" s="118"/>
      <c r="AY393" s="340"/>
      <c r="AZ393" s="124">
        <v>0.12</v>
      </c>
      <c r="BA393" s="608"/>
      <c r="BB393" s="360">
        <f t="shared" si="334"/>
        <v>0.56737946338511192</v>
      </c>
      <c r="BC393" s="1516">
        <v>868</v>
      </c>
      <c r="BD393" s="1529"/>
      <c r="BE393" s="1530">
        <f t="shared" si="329"/>
        <v>262.65886624974786</v>
      </c>
      <c r="BF393" s="1538">
        <f t="shared" si="371"/>
        <v>19.033251177517961</v>
      </c>
      <c r="BG393" s="1528"/>
      <c r="BH393" s="1168">
        <f t="shared" si="335"/>
        <v>0.94563243897518656</v>
      </c>
      <c r="BI393" s="353">
        <f t="shared" si="336"/>
        <v>0.63849102279604597</v>
      </c>
      <c r="BJ393" s="123">
        <v>7.82</v>
      </c>
      <c r="BK393" s="118">
        <v>4060</v>
      </c>
      <c r="BL393" s="117">
        <v>31</v>
      </c>
      <c r="BM393" s="348">
        <f t="shared" si="346"/>
        <v>93</v>
      </c>
      <c r="BN393" s="117">
        <v>8.3000000000000007</v>
      </c>
      <c r="BO393" s="117"/>
      <c r="BP393" s="117"/>
      <c r="BQ393" s="1220"/>
      <c r="BR393" s="131"/>
      <c r="BS393" s="131"/>
      <c r="BT393" s="131">
        <v>19</v>
      </c>
      <c r="BU393" s="132"/>
      <c r="BV393" s="364">
        <f t="shared" si="366"/>
        <v>7.3082509582408726</v>
      </c>
      <c r="BW393" s="343">
        <f t="shared" si="339"/>
        <v>1.7788113837745326E-2</v>
      </c>
      <c r="BX393" s="340">
        <f t="shared" si="327"/>
        <v>1.7788113837745326E-2</v>
      </c>
      <c r="BY393" s="758">
        <f t="shared" si="364"/>
        <v>0.39855072463768115</v>
      </c>
      <c r="BZ393" s="1145">
        <f t="shared" si="355"/>
        <v>5.4878048780487743E-2</v>
      </c>
      <c r="CA393" s="133">
        <v>5040</v>
      </c>
      <c r="CB393" s="191"/>
      <c r="CC393" s="193"/>
      <c r="CD393" s="353">
        <f t="shared" si="351"/>
        <v>0.53641315311680449</v>
      </c>
      <c r="CE393" s="108">
        <v>0</v>
      </c>
      <c r="CF393" s="364">
        <f t="shared" ref="CF393:CF446" si="373">1000*CE393/T393</f>
        <v>0</v>
      </c>
      <c r="CG393" s="134">
        <v>1400</v>
      </c>
      <c r="CH393" s="346">
        <f t="shared" si="368"/>
        <v>28.242888844058907</v>
      </c>
      <c r="CI393" s="117">
        <v>3</v>
      </c>
      <c r="CJ393" s="348">
        <f t="shared" si="352"/>
        <v>0.60520476094411946</v>
      </c>
      <c r="CK393" s="123">
        <v>7.4</v>
      </c>
      <c r="CL393" s="117">
        <v>30.8</v>
      </c>
      <c r="CM393" s="109">
        <v>11</v>
      </c>
      <c r="CN393" s="109"/>
      <c r="CO393" s="109"/>
      <c r="CP393" s="131">
        <f t="shared" si="372"/>
        <v>185.63019999999997</v>
      </c>
      <c r="CQ393" s="1145">
        <f t="shared" si="347"/>
        <v>6.4516129032258229E-3</v>
      </c>
      <c r="CR393" s="1372">
        <f t="shared" si="369"/>
        <v>4957</v>
      </c>
      <c r="CS393" s="353">
        <f t="shared" si="353"/>
        <v>4.086342545894694</v>
      </c>
      <c r="CT393" s="135">
        <v>40</v>
      </c>
      <c r="CU393" s="1353">
        <v>173.12</v>
      </c>
      <c r="CV393" s="340">
        <f t="shared" si="348"/>
        <v>0.5</v>
      </c>
      <c r="CW393" s="135">
        <v>270</v>
      </c>
      <c r="CX393" s="348">
        <f t="shared" si="349"/>
        <v>6.75</v>
      </c>
      <c r="CY393" s="334">
        <f t="shared" si="342"/>
        <v>168.51999193060317</v>
      </c>
      <c r="CZ393" s="123">
        <v>7.79</v>
      </c>
      <c r="DA393" s="117">
        <v>19.5</v>
      </c>
      <c r="DB393" s="340">
        <f t="shared" si="356"/>
        <v>0.36688311688311692</v>
      </c>
      <c r="DC393" s="109"/>
      <c r="DD393" s="610">
        <f t="shared" si="357"/>
        <v>4.6897086862192667</v>
      </c>
      <c r="DE393" s="353">
        <f t="shared" si="354"/>
        <v>6.0520476094411944</v>
      </c>
      <c r="DF393" s="842">
        <v>8.19</v>
      </c>
      <c r="DG393" s="117">
        <v>15.3</v>
      </c>
      <c r="DH393" s="838">
        <f t="shared" si="362"/>
        <v>45.900000000000006</v>
      </c>
      <c r="DI393" s="338">
        <f t="shared" si="363"/>
        <v>0.2153846153846154</v>
      </c>
      <c r="DJ393" s="1280">
        <f t="shared" si="358"/>
        <v>0.50324675324675328</v>
      </c>
      <c r="DK393" s="1342">
        <f t="shared" si="359"/>
        <v>3.6240858479699605</v>
      </c>
      <c r="DL393" s="1292">
        <f t="shared" si="370"/>
        <v>0.49919999999999998</v>
      </c>
      <c r="DM393" s="1355">
        <v>30</v>
      </c>
      <c r="DN393" s="1350">
        <f t="shared" si="343"/>
        <v>25.145531571515033</v>
      </c>
      <c r="DO393" s="117">
        <v>15.1</v>
      </c>
      <c r="DP393" s="1150">
        <f t="shared" si="344"/>
        <v>1.3071895424836671E-2</v>
      </c>
      <c r="DQ393" s="133"/>
      <c r="DR393" s="134"/>
      <c r="DS393" s="770"/>
      <c r="DT393" s="137">
        <v>5249</v>
      </c>
      <c r="DU393" s="343">
        <v>8.1300000000000008</v>
      </c>
      <c r="DV393" s="123">
        <v>8.2200000000000006</v>
      </c>
      <c r="DW393" s="127">
        <v>3810</v>
      </c>
      <c r="DX393" s="117">
        <v>15.1</v>
      </c>
      <c r="DY393" s="135">
        <v>31.7</v>
      </c>
      <c r="DZ393" s="671">
        <v>31</v>
      </c>
      <c r="EA393" s="632">
        <v>0.6</v>
      </c>
      <c r="EB393" s="665">
        <v>0.56999999999999995</v>
      </c>
      <c r="EC393" s="1483"/>
      <c r="ED393" s="141">
        <v>9.1999999999999993</v>
      </c>
      <c r="EE393" s="667">
        <v>9.8000000000000007</v>
      </c>
      <c r="EF393" s="139">
        <v>0.13</v>
      </c>
      <c r="EG393" s="665">
        <v>0.1</v>
      </c>
      <c r="EH393" s="194">
        <v>9</v>
      </c>
      <c r="EI393" s="1118"/>
      <c r="EJ393" s="1118"/>
      <c r="EK393" s="142">
        <v>2</v>
      </c>
      <c r="EL393" s="353">
        <f t="shared" si="345"/>
        <v>8.2878970344966714</v>
      </c>
      <c r="EM393" s="354">
        <f t="shared" si="360"/>
        <v>0.53963414634146334</v>
      </c>
      <c r="EN393" s="354">
        <f t="shared" si="340"/>
        <v>0.75615384615384618</v>
      </c>
      <c r="EO393" s="355">
        <f t="shared" si="330"/>
        <v>0.89655172413793105</v>
      </c>
      <c r="EP393" s="339">
        <f t="shared" si="361"/>
        <v>0.33333333333333337</v>
      </c>
      <c r="EQ393" s="1289"/>
    </row>
    <row r="394" spans="1:147" s="221" customFormat="1" ht="15" customHeight="1" x14ac:dyDescent="0.15">
      <c r="A394" s="105">
        <v>44218</v>
      </c>
      <c r="B394" s="335">
        <f>企业!B701</f>
        <v>5099</v>
      </c>
      <c r="C394" s="868">
        <v>8.16</v>
      </c>
      <c r="D394" s="652">
        <v>138</v>
      </c>
      <c r="E394" s="353">
        <v>5.6</v>
      </c>
      <c r="F394" s="928"/>
      <c r="G394" s="653"/>
      <c r="H394" s="192"/>
      <c r="I394" s="111"/>
      <c r="J394" s="144"/>
      <c r="K394" s="625"/>
      <c r="L394" s="328"/>
      <c r="M394" s="831"/>
      <c r="N394" s="826"/>
      <c r="O394" s="191"/>
      <c r="P394" s="392"/>
      <c r="Q394" s="191"/>
      <c r="R394" s="683">
        <v>5.73</v>
      </c>
      <c r="S394" s="339">
        <f t="shared" si="341"/>
        <v>0.8815384615384616</v>
      </c>
      <c r="T394" s="335">
        <v>5099</v>
      </c>
      <c r="U394" s="111">
        <v>8.2100000000000009</v>
      </c>
      <c r="V394" s="112">
        <v>4000</v>
      </c>
      <c r="W394" s="115">
        <v>33</v>
      </c>
      <c r="X394" s="109">
        <v>157</v>
      </c>
      <c r="Y394" s="809">
        <v>6.9</v>
      </c>
      <c r="Z394" s="1238"/>
      <c r="AA394" s="116">
        <v>16.3</v>
      </c>
      <c r="AB394" s="117">
        <v>0.9</v>
      </c>
      <c r="AC394" s="109">
        <v>38</v>
      </c>
      <c r="AD394" s="118"/>
      <c r="AE394" s="191">
        <v>64</v>
      </c>
      <c r="AF394" s="801">
        <v>4.41</v>
      </c>
      <c r="AG394" s="344">
        <f t="shared" si="350"/>
        <v>0.67846153846153845</v>
      </c>
      <c r="AH394" s="344">
        <f t="shared" si="365"/>
        <v>0.33993333333333331</v>
      </c>
      <c r="AI394" s="741">
        <f t="shared" si="331"/>
        <v>0.10673906666666667</v>
      </c>
      <c r="AJ394" s="1140"/>
      <c r="AK394" s="138"/>
      <c r="AL394" s="122"/>
      <c r="AM394" s="122"/>
      <c r="AN394" s="219"/>
      <c r="AO394" s="353">
        <f t="shared" si="328"/>
        <v>2.8068248676211023</v>
      </c>
      <c r="AP394" s="138">
        <v>8.1999999999999993</v>
      </c>
      <c r="AQ394" s="121">
        <v>13.7</v>
      </c>
      <c r="AR394" s="353">
        <f t="shared" si="332"/>
        <v>0.73543832123945874</v>
      </c>
      <c r="AS394" s="776"/>
      <c r="AT394" s="353">
        <f t="shared" si="333"/>
        <v>1.4708766424789175</v>
      </c>
      <c r="AU394" s="117">
        <v>20.2</v>
      </c>
      <c r="AV394" s="111">
        <v>7.75</v>
      </c>
      <c r="AW394" s="118"/>
      <c r="AX394" s="118"/>
      <c r="AY394" s="340"/>
      <c r="AZ394" s="124">
        <v>0.13</v>
      </c>
      <c r="BA394" s="608"/>
      <c r="BB394" s="360">
        <f t="shared" si="334"/>
        <v>0.55157874092959402</v>
      </c>
      <c r="BC394" s="1516">
        <f>药剂消耗!F699</f>
        <v>784</v>
      </c>
      <c r="BD394" s="1529"/>
      <c r="BE394" s="1530">
        <f t="shared" si="329"/>
        <v>230.63345754069425</v>
      </c>
      <c r="BF394" s="1538">
        <f t="shared" si="371"/>
        <v>14.149291873662223</v>
      </c>
      <c r="BG394" s="1528"/>
      <c r="BH394" s="1168">
        <f t="shared" si="335"/>
        <v>0.91929790154932345</v>
      </c>
      <c r="BI394" s="353">
        <f t="shared" si="336"/>
        <v>0.62070994312610317</v>
      </c>
      <c r="BJ394" s="123">
        <v>7.85</v>
      </c>
      <c r="BK394" s="118">
        <v>4140</v>
      </c>
      <c r="BL394" s="117">
        <v>29.1</v>
      </c>
      <c r="BM394" s="348">
        <f t="shared" si="346"/>
        <v>87.300000000000011</v>
      </c>
      <c r="BN394" s="117">
        <v>5.5</v>
      </c>
      <c r="BO394" s="117">
        <v>0.3</v>
      </c>
      <c r="BP394" s="117"/>
      <c r="BQ394" s="1220">
        <v>0.3</v>
      </c>
      <c r="BR394" s="131"/>
      <c r="BS394" s="131"/>
      <c r="BT394" s="131">
        <v>17</v>
      </c>
      <c r="BU394" s="132">
        <v>16</v>
      </c>
      <c r="BV394" s="364">
        <f t="shared" si="366"/>
        <v>7.1047264169444997</v>
      </c>
      <c r="BW394" s="343">
        <f t="shared" si="339"/>
        <v>2.2097965605763655E-2</v>
      </c>
      <c r="BX394" s="340">
        <f t="shared" si="327"/>
        <v>2.2097965605763655E-2</v>
      </c>
      <c r="BY394" s="758">
        <f t="shared" si="364"/>
        <v>0.66257668711656437</v>
      </c>
      <c r="BZ394" s="1145">
        <f t="shared" si="355"/>
        <v>0.11818181818181817</v>
      </c>
      <c r="CA394" s="133">
        <v>5040</v>
      </c>
      <c r="CB394" s="191"/>
      <c r="CC394" s="193"/>
      <c r="CD394" s="353">
        <f t="shared" si="351"/>
        <v>0.52147479898019222</v>
      </c>
      <c r="CE394" s="108">
        <v>0</v>
      </c>
      <c r="CF394" s="364">
        <f t="shared" si="373"/>
        <v>0</v>
      </c>
      <c r="CG394" s="134">
        <v>1400</v>
      </c>
      <c r="CH394" s="346">
        <f t="shared" si="368"/>
        <v>27.456363992939792</v>
      </c>
      <c r="CI394" s="117">
        <v>3</v>
      </c>
      <c r="CJ394" s="348">
        <f t="shared" si="352"/>
        <v>0.58835065699156697</v>
      </c>
      <c r="CK394" s="123">
        <v>7.42</v>
      </c>
      <c r="CL394" s="117">
        <v>29.2</v>
      </c>
      <c r="CM394" s="109">
        <v>11</v>
      </c>
      <c r="CN394" s="109">
        <v>6</v>
      </c>
      <c r="CO394" s="109">
        <v>16</v>
      </c>
      <c r="CP394" s="131">
        <f t="shared" si="372"/>
        <v>172.06430000000006</v>
      </c>
      <c r="CQ394" s="1145">
        <f t="shared" si="347"/>
        <v>-3.4364261168384758E-3</v>
      </c>
      <c r="CR394" s="1372">
        <f t="shared" si="369"/>
        <v>5099</v>
      </c>
      <c r="CS394" s="353">
        <f t="shared" si="353"/>
        <v>3.9725436360070603</v>
      </c>
      <c r="CT394" s="135">
        <v>40</v>
      </c>
      <c r="CU394" s="1353">
        <v>173.27</v>
      </c>
      <c r="CV394" s="340">
        <f t="shared" si="348"/>
        <v>0.5</v>
      </c>
      <c r="CW394" s="135">
        <v>270</v>
      </c>
      <c r="CX394" s="348">
        <f t="shared" si="349"/>
        <v>6.75</v>
      </c>
      <c r="CY394" s="334">
        <f t="shared" si="342"/>
        <v>163.80576583643852</v>
      </c>
      <c r="CZ394" s="123">
        <v>7.74</v>
      </c>
      <c r="DA394" s="117">
        <v>18.899999999999999</v>
      </c>
      <c r="DB394" s="340">
        <f t="shared" si="356"/>
        <v>0.35273972602739728</v>
      </c>
      <c r="DC394" s="109">
        <v>2</v>
      </c>
      <c r="DD394" s="610">
        <f t="shared" si="357"/>
        <v>5.0010919532404747</v>
      </c>
      <c r="DE394" s="353">
        <f t="shared" si="354"/>
        <v>5.8835065699156699</v>
      </c>
      <c r="DF394" s="842">
        <v>8.1199999999999992</v>
      </c>
      <c r="DG394" s="117">
        <v>15</v>
      </c>
      <c r="DH394" s="838">
        <f t="shared" si="362"/>
        <v>45</v>
      </c>
      <c r="DI394" s="338">
        <f t="shared" si="363"/>
        <v>0.20634920634920628</v>
      </c>
      <c r="DJ394" s="1280">
        <f t="shared" si="358"/>
        <v>0.48630136986301364</v>
      </c>
      <c r="DK394" s="1342">
        <f t="shared" si="359"/>
        <v>3.8452057708084162</v>
      </c>
      <c r="DL394" s="1292">
        <f t="shared" si="370"/>
        <v>0.49919999999999998</v>
      </c>
      <c r="DM394" s="1355">
        <v>30</v>
      </c>
      <c r="DN394" s="1350">
        <f t="shared" si="343"/>
        <v>24.466444400862915</v>
      </c>
      <c r="DO394" s="117">
        <v>14</v>
      </c>
      <c r="DP394" s="1150">
        <f t="shared" si="344"/>
        <v>6.6666666666666666E-2</v>
      </c>
      <c r="DQ394" s="133"/>
      <c r="DR394" s="134"/>
      <c r="DS394" s="770"/>
      <c r="DT394" s="137">
        <v>4967</v>
      </c>
      <c r="DU394" s="343">
        <v>8.1199999999999992</v>
      </c>
      <c r="DV394" s="123">
        <v>8.16</v>
      </c>
      <c r="DW394" s="127">
        <v>4060</v>
      </c>
      <c r="DX394" s="117">
        <v>14</v>
      </c>
      <c r="DY394" s="135">
        <v>33.299999999999997</v>
      </c>
      <c r="DZ394" s="671">
        <v>26</v>
      </c>
      <c r="EA394" s="632">
        <v>0.5</v>
      </c>
      <c r="EB394" s="665">
        <v>0.4</v>
      </c>
      <c r="EC394" s="1483"/>
      <c r="ED394" s="141">
        <v>8.3000000000000007</v>
      </c>
      <c r="EE394" s="667">
        <v>8.4</v>
      </c>
      <c r="EF394" s="139">
        <v>0.13</v>
      </c>
      <c r="EG394" s="665">
        <v>0.09</v>
      </c>
      <c r="EH394" s="194">
        <v>10</v>
      </c>
      <c r="EI394" s="1118"/>
      <c r="EJ394" s="1118"/>
      <c r="EK394" s="142">
        <v>2</v>
      </c>
      <c r="EL394" s="353">
        <f t="shared" si="345"/>
        <v>8.0576699745048046</v>
      </c>
      <c r="EM394" s="354">
        <f t="shared" si="360"/>
        <v>0.57575757575757569</v>
      </c>
      <c r="EN394" s="354">
        <f t="shared" si="340"/>
        <v>0.78789808917197457</v>
      </c>
      <c r="EO394" s="355">
        <f t="shared" si="330"/>
        <v>0.92753623188405798</v>
      </c>
      <c r="EP394" s="339">
        <f t="shared" si="361"/>
        <v>0.49079754601226988</v>
      </c>
      <c r="EQ394" s="1289"/>
    </row>
    <row r="395" spans="1:147" s="221" customFormat="1" ht="15" customHeight="1" x14ac:dyDescent="0.15">
      <c r="A395" s="105">
        <v>44219</v>
      </c>
      <c r="B395" s="335">
        <f>企业!B702</f>
        <v>3952</v>
      </c>
      <c r="C395" s="868">
        <v>8.16</v>
      </c>
      <c r="D395" s="652">
        <v>135</v>
      </c>
      <c r="E395" s="353">
        <v>5.6</v>
      </c>
      <c r="F395" s="928"/>
      <c r="G395" s="653"/>
      <c r="H395" s="192"/>
      <c r="I395" s="111"/>
      <c r="J395" s="144"/>
      <c r="K395" s="625"/>
      <c r="L395" s="328"/>
      <c r="M395" s="831"/>
      <c r="N395" s="826"/>
      <c r="O395" s="191"/>
      <c r="P395" s="392"/>
      <c r="Q395" s="191"/>
      <c r="R395" s="683">
        <v>5.73</v>
      </c>
      <c r="S395" s="339">
        <f t="shared" si="341"/>
        <v>0.8815384615384616</v>
      </c>
      <c r="T395" s="335">
        <v>3952</v>
      </c>
      <c r="U395" s="111">
        <v>8.2799999999999994</v>
      </c>
      <c r="V395" s="112">
        <v>4080</v>
      </c>
      <c r="W395" s="115">
        <v>33.299999999999997</v>
      </c>
      <c r="X395" s="109">
        <v>129</v>
      </c>
      <c r="Y395" s="809">
        <v>7.6</v>
      </c>
      <c r="Z395" s="1238"/>
      <c r="AA395" s="116">
        <v>16.2</v>
      </c>
      <c r="AB395" s="117">
        <v>0.8</v>
      </c>
      <c r="AC395" s="109">
        <v>40</v>
      </c>
      <c r="AD395" s="118"/>
      <c r="AE395" s="191">
        <v>64</v>
      </c>
      <c r="AF395" s="801">
        <v>4.83</v>
      </c>
      <c r="AG395" s="344">
        <f t="shared" si="350"/>
        <v>0.74307692307692308</v>
      </c>
      <c r="AH395" s="344">
        <f t="shared" si="365"/>
        <v>0.26346666666666668</v>
      </c>
      <c r="AI395" s="741">
        <f t="shared" si="331"/>
        <v>6.7974400000000004E-2</v>
      </c>
      <c r="AJ395" s="1140"/>
      <c r="AK395" s="138"/>
      <c r="AL395" s="122"/>
      <c r="AM395" s="122"/>
      <c r="AN395" s="219"/>
      <c r="AO395" s="353">
        <f t="shared" si="328"/>
        <v>3.6214574898785425</v>
      </c>
      <c r="AP395" s="138">
        <v>8.2799999999999994</v>
      </c>
      <c r="AQ395" s="121">
        <v>13.7</v>
      </c>
      <c r="AR395" s="353">
        <f t="shared" si="332"/>
        <v>0.94888663967611331</v>
      </c>
      <c r="AS395" s="776"/>
      <c r="AT395" s="353">
        <f t="shared" si="333"/>
        <v>1.8977732793522266</v>
      </c>
      <c r="AU395" s="117">
        <v>22.1</v>
      </c>
      <c r="AV395" s="111">
        <v>7.92</v>
      </c>
      <c r="AW395" s="118"/>
      <c r="AX395" s="118"/>
      <c r="AY395" s="340"/>
      <c r="AZ395" s="124">
        <v>0.13</v>
      </c>
      <c r="BA395" s="608"/>
      <c r="BB395" s="360">
        <f t="shared" si="334"/>
        <v>0.71166497975708498</v>
      </c>
      <c r="BC395" s="1516">
        <f>药剂消耗!F700</f>
        <v>980</v>
      </c>
      <c r="BD395" s="1529"/>
      <c r="BE395" s="1530">
        <f t="shared" si="329"/>
        <v>371.96356275303646</v>
      </c>
      <c r="BF395" s="1538">
        <f t="shared" si="371"/>
        <v>22.960713750187438</v>
      </c>
      <c r="BG395" s="1528"/>
      <c r="BH395" s="1168">
        <f t="shared" si="335"/>
        <v>1.1861082995951417</v>
      </c>
      <c r="BI395" s="353">
        <f t="shared" si="336"/>
        <v>0.80086032388663964</v>
      </c>
      <c r="BJ395" s="123">
        <v>8.0399999999999991</v>
      </c>
      <c r="BK395" s="118">
        <v>4000</v>
      </c>
      <c r="BL395" s="117">
        <v>27</v>
      </c>
      <c r="BM395" s="348">
        <f t="shared" si="346"/>
        <v>81</v>
      </c>
      <c r="BN395" s="117">
        <v>4</v>
      </c>
      <c r="BO395" s="117"/>
      <c r="BP395" s="117"/>
      <c r="BQ395" s="1220"/>
      <c r="BR395" s="131"/>
      <c r="BS395" s="131"/>
      <c r="BT395" s="131">
        <v>18</v>
      </c>
      <c r="BU395" s="132"/>
      <c r="BV395" s="364">
        <f t="shared" si="366"/>
        <v>9.1667510121457489</v>
      </c>
      <c r="BW395" s="343">
        <f t="shared" si="339"/>
        <v>1.4072597786181577E-2</v>
      </c>
      <c r="BX395" s="340">
        <f t="shared" si="327"/>
        <v>1.4072597786181577E-2</v>
      </c>
      <c r="BY395" s="758">
        <f t="shared" si="364"/>
        <v>0.75308641975308643</v>
      </c>
      <c r="BZ395" s="1145">
        <f t="shared" si="355"/>
        <v>0.18918918918918914</v>
      </c>
      <c r="CA395" s="133">
        <v>5040</v>
      </c>
      <c r="CB395" s="191"/>
      <c r="CC395" s="193"/>
      <c r="CD395" s="353">
        <f t="shared" si="351"/>
        <v>0.67282388663967607</v>
      </c>
      <c r="CE395" s="108">
        <v>0</v>
      </c>
      <c r="CF395" s="364">
        <f t="shared" si="373"/>
        <v>0</v>
      </c>
      <c r="CG395" s="134">
        <v>1400</v>
      </c>
      <c r="CH395" s="346">
        <f t="shared" si="368"/>
        <v>35.425101214574902</v>
      </c>
      <c r="CI395" s="117">
        <v>3</v>
      </c>
      <c r="CJ395" s="348">
        <f t="shared" si="352"/>
        <v>0.75910931174089069</v>
      </c>
      <c r="CK395" s="123">
        <v>7.49</v>
      </c>
      <c r="CL395" s="117">
        <v>27.3</v>
      </c>
      <c r="CM395" s="109">
        <v>11</v>
      </c>
      <c r="CN395" s="109"/>
      <c r="CO395" s="109"/>
      <c r="CP395" s="131">
        <f t="shared" si="372"/>
        <v>167.10720000000001</v>
      </c>
      <c r="CQ395" s="1145">
        <f t="shared" si="347"/>
        <v>-1.1111111111111072E-2</v>
      </c>
      <c r="CR395" s="1372">
        <f t="shared" si="369"/>
        <v>3952</v>
      </c>
      <c r="CS395" s="353">
        <f t="shared" si="353"/>
        <v>5.1255060728744937</v>
      </c>
      <c r="CT395" s="135">
        <v>40</v>
      </c>
      <c r="CU395" s="1353">
        <v>171.19</v>
      </c>
      <c r="CV395" s="340">
        <f t="shared" si="348"/>
        <v>0.5</v>
      </c>
      <c r="CW395" s="135">
        <v>270</v>
      </c>
      <c r="CX395" s="348">
        <f t="shared" si="349"/>
        <v>6.75</v>
      </c>
      <c r="CY395" s="334">
        <f t="shared" si="342"/>
        <v>211.72651821862351</v>
      </c>
      <c r="CZ395" s="123">
        <v>7.84</v>
      </c>
      <c r="DA395" s="117">
        <v>16.399999999999999</v>
      </c>
      <c r="DB395" s="340">
        <f t="shared" si="356"/>
        <v>0.39926739926739935</v>
      </c>
      <c r="DC395" s="109"/>
      <c r="DD395" s="610">
        <f t="shared" si="357"/>
        <v>6.1083179914206758</v>
      </c>
      <c r="DE395" s="353">
        <f t="shared" si="354"/>
        <v>7.5910931174089065</v>
      </c>
      <c r="DF395" s="842">
        <v>8.1999999999999993</v>
      </c>
      <c r="DG395" s="117">
        <v>13</v>
      </c>
      <c r="DH395" s="838">
        <f t="shared" si="362"/>
        <v>39</v>
      </c>
      <c r="DI395" s="338">
        <f t="shared" si="363"/>
        <v>0.20731707317073167</v>
      </c>
      <c r="DJ395" s="1280">
        <f t="shared" si="358"/>
        <v>0.52380952380952384</v>
      </c>
      <c r="DK395" s="1342">
        <f t="shared" si="359"/>
        <v>4.9353500750261885</v>
      </c>
      <c r="DL395" s="1292">
        <f t="shared" si="370"/>
        <v>0.49919999999999998</v>
      </c>
      <c r="DM395" s="1355">
        <v>30</v>
      </c>
      <c r="DN395" s="1350">
        <f t="shared" si="343"/>
        <v>31.188461538461539</v>
      </c>
      <c r="DO395" s="117">
        <v>12</v>
      </c>
      <c r="DP395" s="1150">
        <f t="shared" si="344"/>
        <v>7.6923076923076927E-2</v>
      </c>
      <c r="DQ395" s="133"/>
      <c r="DR395" s="134"/>
      <c r="DS395" s="770"/>
      <c r="DT395" s="137">
        <v>5260</v>
      </c>
      <c r="DU395" s="343">
        <v>8.11</v>
      </c>
      <c r="DV395" s="123">
        <v>8.25</v>
      </c>
      <c r="DW395" s="127">
        <v>3870</v>
      </c>
      <c r="DX395" s="117">
        <v>12</v>
      </c>
      <c r="DY395" s="135">
        <v>27.9</v>
      </c>
      <c r="DZ395" s="671">
        <v>27</v>
      </c>
      <c r="EA395" s="632">
        <v>0.5</v>
      </c>
      <c r="EB395" s="665">
        <v>0.43</v>
      </c>
      <c r="EC395" s="1483"/>
      <c r="ED395" s="141">
        <v>7.1</v>
      </c>
      <c r="EE395" s="667">
        <v>7.1</v>
      </c>
      <c r="EF395" s="139">
        <v>0.11</v>
      </c>
      <c r="EG395" s="665">
        <v>0.1</v>
      </c>
      <c r="EH395" s="194">
        <v>9</v>
      </c>
      <c r="EI395" s="1118"/>
      <c r="EJ395" s="1118"/>
      <c r="EK395" s="142">
        <v>2</v>
      </c>
      <c r="EL395" s="353">
        <f t="shared" si="345"/>
        <v>10.390233198380567</v>
      </c>
      <c r="EM395" s="354">
        <f t="shared" si="360"/>
        <v>0.63963963963963955</v>
      </c>
      <c r="EN395" s="354">
        <f t="shared" si="340"/>
        <v>0.78372093023255818</v>
      </c>
      <c r="EO395" s="355">
        <f t="shared" si="330"/>
        <v>0.93421052631578949</v>
      </c>
      <c r="EP395" s="339">
        <f t="shared" si="361"/>
        <v>0.56172839506172845</v>
      </c>
      <c r="EQ395" s="1289"/>
    </row>
    <row r="396" spans="1:147" s="229" customFormat="1" ht="15" customHeight="1" x14ac:dyDescent="0.15">
      <c r="A396" s="146">
        <v>44220</v>
      </c>
      <c r="B396" s="147">
        <f>企业!B703</f>
        <v>3952</v>
      </c>
      <c r="C396" s="869">
        <v>8.11</v>
      </c>
      <c r="D396" s="149">
        <v>141</v>
      </c>
      <c r="E396" s="150">
        <v>6.2</v>
      </c>
      <c r="F396" s="929"/>
      <c r="G396" s="651"/>
      <c r="H396" s="222"/>
      <c r="I396" s="153"/>
      <c r="J396" s="154"/>
      <c r="K396" s="626"/>
      <c r="L396" s="223"/>
      <c r="M396" s="832"/>
      <c r="N396" s="827"/>
      <c r="O396" s="224"/>
      <c r="P396" s="393"/>
      <c r="Q396" s="224"/>
      <c r="R396" s="684">
        <v>5.76</v>
      </c>
      <c r="S396" s="169">
        <f t="shared" si="341"/>
        <v>0.88615384615384607</v>
      </c>
      <c r="T396" s="147">
        <v>3952</v>
      </c>
      <c r="U396" s="153">
        <v>8.3000000000000007</v>
      </c>
      <c r="V396" s="158">
        <v>3620</v>
      </c>
      <c r="W396" s="159">
        <v>32.6</v>
      </c>
      <c r="X396" s="151">
        <v>129</v>
      </c>
      <c r="Y396" s="811">
        <v>8.9</v>
      </c>
      <c r="Z396" s="1239"/>
      <c r="AA396" s="160">
        <v>17.7</v>
      </c>
      <c r="AB396" s="161">
        <v>0.68</v>
      </c>
      <c r="AC396" s="151">
        <v>32</v>
      </c>
      <c r="AD396" s="162"/>
      <c r="AE396" s="224">
        <v>64</v>
      </c>
      <c r="AF396" s="802">
        <v>3.93</v>
      </c>
      <c r="AG396" s="327">
        <f t="shared" si="350"/>
        <v>0.60461538461538467</v>
      </c>
      <c r="AH396" s="327">
        <f t="shared" si="365"/>
        <v>0.26346666666666668</v>
      </c>
      <c r="AI396" s="660">
        <f t="shared" si="331"/>
        <v>6.7974400000000004E-2</v>
      </c>
      <c r="AJ396" s="1141"/>
      <c r="AK396" s="148"/>
      <c r="AL396" s="167"/>
      <c r="AM396" s="167"/>
      <c r="AN396" s="225"/>
      <c r="AO396" s="150">
        <f t="shared" si="328"/>
        <v>3.6214574898785425</v>
      </c>
      <c r="AP396" s="148">
        <v>8.26</v>
      </c>
      <c r="AQ396" s="166">
        <v>14.5</v>
      </c>
      <c r="AR396" s="150">
        <f t="shared" si="332"/>
        <v>0.94888663967611331</v>
      </c>
      <c r="AS396" s="778"/>
      <c r="AT396" s="150">
        <f t="shared" si="333"/>
        <v>1.8977732793522266</v>
      </c>
      <c r="AU396" s="161">
        <v>21.4</v>
      </c>
      <c r="AV396" s="153">
        <v>7.83</v>
      </c>
      <c r="AW396" s="162"/>
      <c r="AX396" s="162"/>
      <c r="AY396" s="170"/>
      <c r="AZ396" s="170">
        <v>0.15</v>
      </c>
      <c r="BA396" s="175"/>
      <c r="BB396" s="172">
        <f t="shared" si="334"/>
        <v>0.71166497975708498</v>
      </c>
      <c r="BC396" s="1517">
        <f>药剂消耗!F701</f>
        <v>868</v>
      </c>
      <c r="BD396" s="827"/>
      <c r="BE396" s="1530">
        <f t="shared" si="329"/>
        <v>329.45344129554655</v>
      </c>
      <c r="BF396" s="1538">
        <f t="shared" si="371"/>
        <v>18.613188773759692</v>
      </c>
      <c r="BG396" s="1337"/>
      <c r="BH396" s="1169">
        <f t="shared" si="335"/>
        <v>1.1861082995951417</v>
      </c>
      <c r="BI396" s="150">
        <f t="shared" si="336"/>
        <v>0.80086032388663964</v>
      </c>
      <c r="BJ396" s="168">
        <v>7.96</v>
      </c>
      <c r="BK396" s="162">
        <v>3890</v>
      </c>
      <c r="BL396" s="161">
        <v>27.3</v>
      </c>
      <c r="BM396" s="161">
        <f t="shared" si="346"/>
        <v>81.900000000000006</v>
      </c>
      <c r="BN396" s="161">
        <v>4.0999999999999996</v>
      </c>
      <c r="BO396" s="161"/>
      <c r="BP396" s="161"/>
      <c r="BQ396" s="1221"/>
      <c r="BR396" s="174"/>
      <c r="BS396" s="174"/>
      <c r="BT396" s="174">
        <v>19</v>
      </c>
      <c r="BU396" s="175"/>
      <c r="BV396" s="248">
        <f t="shared" si="366"/>
        <v>9.1667510121457489</v>
      </c>
      <c r="BW396" s="168">
        <f t="shared" si="339"/>
        <v>1.4072597786181577E-2</v>
      </c>
      <c r="BX396" s="170">
        <f t="shared" si="327"/>
        <v>1.4072597786181577E-2</v>
      </c>
      <c r="BY396" s="1129">
        <f t="shared" si="364"/>
        <v>0.76836158192090398</v>
      </c>
      <c r="BZ396" s="1146">
        <f t="shared" si="355"/>
        <v>0.16257668711656448</v>
      </c>
      <c r="CA396" s="177">
        <v>5040</v>
      </c>
      <c r="CB396" s="224"/>
      <c r="CC396" s="226"/>
      <c r="CD396" s="150">
        <f t="shared" si="351"/>
        <v>0.67282388663967607</v>
      </c>
      <c r="CE396" s="150">
        <v>0</v>
      </c>
      <c r="CF396" s="248">
        <f t="shared" si="373"/>
        <v>0</v>
      </c>
      <c r="CG396" s="178">
        <v>1400</v>
      </c>
      <c r="CH396" s="390">
        <f t="shared" si="368"/>
        <v>35.425101214574902</v>
      </c>
      <c r="CI396" s="161">
        <v>3</v>
      </c>
      <c r="CJ396" s="161">
        <f t="shared" si="352"/>
        <v>0.75910931174089069</v>
      </c>
      <c r="CK396" s="168">
        <v>7.68</v>
      </c>
      <c r="CL396" s="161">
        <v>26.6</v>
      </c>
      <c r="CM396" s="151">
        <v>10</v>
      </c>
      <c r="CN396" s="151"/>
      <c r="CO396" s="151"/>
      <c r="CP396" s="131">
        <f t="shared" si="372"/>
        <v>186.86720000000003</v>
      </c>
      <c r="CQ396" s="1146">
        <f t="shared" si="347"/>
        <v>2.5641025641025661E-2</v>
      </c>
      <c r="CR396" s="1372">
        <f t="shared" si="369"/>
        <v>3952</v>
      </c>
      <c r="CS396" s="150">
        <f t="shared" si="353"/>
        <v>5.1255060728744937</v>
      </c>
      <c r="CT396" s="180">
        <v>37</v>
      </c>
      <c r="CU396" s="1356">
        <v>169.37</v>
      </c>
      <c r="CV396" s="170">
        <f t="shared" si="348"/>
        <v>0.46250000000000002</v>
      </c>
      <c r="CW396" s="180">
        <v>240</v>
      </c>
      <c r="CX396" s="161">
        <f t="shared" si="349"/>
        <v>6.4864864864864868</v>
      </c>
      <c r="CY396" s="151">
        <f t="shared" si="342"/>
        <v>193.83947368421056</v>
      </c>
      <c r="CZ396" s="168">
        <v>7.96</v>
      </c>
      <c r="DA396" s="161">
        <v>16</v>
      </c>
      <c r="DB396" s="170">
        <f t="shared" si="356"/>
        <v>0.39849624060150379</v>
      </c>
      <c r="DC396" s="151"/>
      <c r="DD396" s="181">
        <f t="shared" si="357"/>
        <v>5.7505480504393773</v>
      </c>
      <c r="DE396" s="150">
        <f t="shared" si="354"/>
        <v>7.5910931174089065</v>
      </c>
      <c r="DF396" s="843">
        <v>8.23</v>
      </c>
      <c r="DG396" s="161">
        <v>12.4</v>
      </c>
      <c r="DH396" s="838">
        <f t="shared" si="362"/>
        <v>37.200000000000003</v>
      </c>
      <c r="DI396" s="338">
        <f t="shared" si="363"/>
        <v>0.22499999999999998</v>
      </c>
      <c r="DJ396" s="327">
        <f t="shared" si="358"/>
        <v>0.53383458646616544</v>
      </c>
      <c r="DK396" s="1343">
        <f t="shared" si="359"/>
        <v>4.5502223869532994</v>
      </c>
      <c r="DL396" s="1293">
        <f t="shared" si="370"/>
        <v>0.49919999999999998</v>
      </c>
      <c r="DM396" s="1354">
        <v>30</v>
      </c>
      <c r="DN396" s="178">
        <f t="shared" si="343"/>
        <v>30.856882591093122</v>
      </c>
      <c r="DO396" s="161">
        <v>11.4</v>
      </c>
      <c r="DP396" s="187">
        <f t="shared" si="344"/>
        <v>8.0645161290322578E-2</v>
      </c>
      <c r="DQ396" s="177"/>
      <c r="DR396" s="178"/>
      <c r="DS396" s="756"/>
      <c r="DT396" s="157">
        <v>4841</v>
      </c>
      <c r="DU396" s="168">
        <v>8.15</v>
      </c>
      <c r="DV396" s="168">
        <v>8.35</v>
      </c>
      <c r="DW396" s="173">
        <v>3750</v>
      </c>
      <c r="DX396" s="161">
        <v>11.4</v>
      </c>
      <c r="DY396" s="180">
        <v>26.6</v>
      </c>
      <c r="DZ396" s="698">
        <v>22</v>
      </c>
      <c r="EA396" s="633">
        <v>0.4</v>
      </c>
      <c r="EB396" s="182">
        <v>0.37</v>
      </c>
      <c r="EC396" s="1484"/>
      <c r="ED396" s="184">
        <v>5.9</v>
      </c>
      <c r="EE396" s="184">
        <v>5.8</v>
      </c>
      <c r="EF396" s="182">
        <v>0.08</v>
      </c>
      <c r="EG396" s="182">
        <v>0.08</v>
      </c>
      <c r="EH396" s="228">
        <v>9</v>
      </c>
      <c r="EI396" s="1119"/>
      <c r="EJ396" s="1119"/>
      <c r="EK396" s="185">
        <v>2</v>
      </c>
      <c r="EL396" s="150">
        <f t="shared" si="345"/>
        <v>10.390233198380567</v>
      </c>
      <c r="EM396" s="186">
        <f t="shared" si="360"/>
        <v>0.65030674846625769</v>
      </c>
      <c r="EN396" s="186">
        <f t="shared" si="340"/>
        <v>0.79379844961240309</v>
      </c>
      <c r="EO396" s="187">
        <f t="shared" si="330"/>
        <v>0.9550561797752809</v>
      </c>
      <c r="EP396" s="169">
        <f t="shared" si="361"/>
        <v>0.66666666666666663</v>
      </c>
      <c r="EQ396" s="292"/>
    </row>
    <row r="397" spans="1:147" s="221" customFormat="1" ht="15" customHeight="1" x14ac:dyDescent="0.15">
      <c r="A397" s="105">
        <v>44221</v>
      </c>
      <c r="B397" s="335">
        <f>企业!B704</f>
        <v>4836</v>
      </c>
      <c r="C397" s="868">
        <v>8.25</v>
      </c>
      <c r="D397" s="652">
        <v>132</v>
      </c>
      <c r="E397" s="353">
        <v>6.9</v>
      </c>
      <c r="F397" s="928"/>
      <c r="G397" s="653"/>
      <c r="H397" s="192"/>
      <c r="I397" s="111"/>
      <c r="J397" s="144"/>
      <c r="K397" s="625"/>
      <c r="L397" s="328"/>
      <c r="M397" s="831"/>
      <c r="N397" s="826"/>
      <c r="O397" s="191"/>
      <c r="P397" s="392"/>
      <c r="Q397" s="191"/>
      <c r="R397" s="683">
        <v>5.8</v>
      </c>
      <c r="S397" s="339">
        <f t="shared" si="341"/>
        <v>0.89230769230769225</v>
      </c>
      <c r="T397" s="335">
        <v>4836</v>
      </c>
      <c r="U397" s="111">
        <v>8.34</v>
      </c>
      <c r="V397" s="112">
        <v>4000</v>
      </c>
      <c r="W397" s="115">
        <v>27.7</v>
      </c>
      <c r="X397" s="109">
        <v>116</v>
      </c>
      <c r="Y397" s="809">
        <v>6.7</v>
      </c>
      <c r="Z397" s="1238"/>
      <c r="AA397" s="116">
        <v>16.5</v>
      </c>
      <c r="AB397" s="117">
        <v>0.4</v>
      </c>
      <c r="AC397" s="109">
        <v>42</v>
      </c>
      <c r="AD397" s="118"/>
      <c r="AE397" s="191">
        <v>64</v>
      </c>
      <c r="AF397" s="801">
        <v>3.53</v>
      </c>
      <c r="AG397" s="344">
        <f t="shared" si="350"/>
        <v>0.54307692307692301</v>
      </c>
      <c r="AH397" s="344">
        <f t="shared" si="365"/>
        <v>0.32240000000000002</v>
      </c>
      <c r="AI397" s="741">
        <f t="shared" si="331"/>
        <v>7.4796799999999997E-2</v>
      </c>
      <c r="AJ397" s="1140"/>
      <c r="AK397" s="138"/>
      <c r="AL397" s="122"/>
      <c r="AM397" s="122"/>
      <c r="AN397" s="219"/>
      <c r="AO397" s="353">
        <f t="shared" si="328"/>
        <v>2.9594706368899919</v>
      </c>
      <c r="AP397" s="138">
        <v>8.33</v>
      </c>
      <c r="AQ397" s="121">
        <v>14.9</v>
      </c>
      <c r="AR397" s="353">
        <f t="shared" si="332"/>
        <v>0.77543424317617871</v>
      </c>
      <c r="AS397" s="776"/>
      <c r="AT397" s="353">
        <f t="shared" si="333"/>
        <v>1.5508684863523574</v>
      </c>
      <c r="AU397" s="117">
        <v>21.5</v>
      </c>
      <c r="AV397" s="111">
        <v>7.93</v>
      </c>
      <c r="AW397" s="118"/>
      <c r="AX397" s="118"/>
      <c r="AY397" s="340"/>
      <c r="AZ397" s="124">
        <v>0.14000000000000001</v>
      </c>
      <c r="BA397" s="608"/>
      <c r="BB397" s="360">
        <f t="shared" si="334"/>
        <v>0.58157568238213397</v>
      </c>
      <c r="BC397" s="1516">
        <f>药剂消耗!F702</f>
        <v>840</v>
      </c>
      <c r="BD397" s="1529"/>
      <c r="BE397" s="1530">
        <f t="shared" si="329"/>
        <v>260.54590570719603</v>
      </c>
      <c r="BF397" s="1538">
        <f t="shared" si="371"/>
        <v>15.790660951951274</v>
      </c>
      <c r="BG397" s="1528"/>
      <c r="BH397" s="1168">
        <f t="shared" si="335"/>
        <v>0.96929280397022333</v>
      </c>
      <c r="BI397" s="353">
        <f t="shared" si="336"/>
        <v>0.65446650124069483</v>
      </c>
      <c r="BJ397" s="123">
        <v>8.01</v>
      </c>
      <c r="BK397" s="118">
        <v>4100</v>
      </c>
      <c r="BL397" s="117">
        <v>28.3</v>
      </c>
      <c r="BM397" s="348">
        <f t="shared" si="346"/>
        <v>84.9</v>
      </c>
      <c r="BN397" s="117">
        <v>4.2</v>
      </c>
      <c r="BO397" s="117"/>
      <c r="BP397" s="117"/>
      <c r="BQ397" s="1220"/>
      <c r="BR397" s="131"/>
      <c r="BS397" s="131"/>
      <c r="BT397" s="131">
        <v>16</v>
      </c>
      <c r="BU397" s="132"/>
      <c r="BV397" s="364">
        <f t="shared" si="366"/>
        <v>7.4911083540115797</v>
      </c>
      <c r="BW397" s="343">
        <f t="shared" si="339"/>
        <v>1.5485024981367489E-2</v>
      </c>
      <c r="BX397" s="340">
        <f t="shared" si="327"/>
        <v>1.5485024981367489E-2</v>
      </c>
      <c r="BY397" s="340">
        <f t="shared" si="364"/>
        <v>0.74545454545454537</v>
      </c>
      <c r="BZ397" s="1145">
        <f t="shared" si="355"/>
        <v>-2.1660649819494671E-2</v>
      </c>
      <c r="CA397" s="133">
        <v>5040</v>
      </c>
      <c r="CB397" s="191"/>
      <c r="CC397" s="193"/>
      <c r="CD397" s="353">
        <f t="shared" si="351"/>
        <v>0.54983457402812241</v>
      </c>
      <c r="CE397" s="108">
        <v>0</v>
      </c>
      <c r="CF397" s="364">
        <f t="shared" si="373"/>
        <v>0</v>
      </c>
      <c r="CG397" s="134">
        <v>1400</v>
      </c>
      <c r="CH397" s="346">
        <f t="shared" si="368"/>
        <v>28.949545078577337</v>
      </c>
      <c r="CI397" s="117">
        <v>3</v>
      </c>
      <c r="CJ397" s="348">
        <f t="shared" si="352"/>
        <v>0.6203473945409429</v>
      </c>
      <c r="CK397" s="123">
        <v>7.5</v>
      </c>
      <c r="CL397" s="117">
        <v>27.1</v>
      </c>
      <c r="CM397" s="109">
        <v>9</v>
      </c>
      <c r="CN397" s="109"/>
      <c r="CO397" s="109"/>
      <c r="CP397" s="131">
        <f t="shared" si="372"/>
        <v>194.26160000000002</v>
      </c>
      <c r="CQ397" s="1145">
        <f t="shared" si="347"/>
        <v>4.2402826855123643E-2</v>
      </c>
      <c r="CR397" s="1372">
        <f t="shared" si="369"/>
        <v>4836</v>
      </c>
      <c r="CS397" s="353">
        <f t="shared" si="353"/>
        <v>4.1885856079404462</v>
      </c>
      <c r="CT397" s="135">
        <v>37</v>
      </c>
      <c r="CU397" s="1353">
        <v>168.02</v>
      </c>
      <c r="CV397" s="340">
        <f t="shared" si="348"/>
        <v>0.46250000000000002</v>
      </c>
      <c r="CW397" s="135">
        <v>240</v>
      </c>
      <c r="CX397" s="348">
        <f t="shared" si="349"/>
        <v>6.4864864864864868</v>
      </c>
      <c r="CY397" s="334">
        <f t="shared" si="342"/>
        <v>158.60744416873447</v>
      </c>
      <c r="CZ397" s="123">
        <v>8.0399999999999991</v>
      </c>
      <c r="DA397" s="117">
        <v>14</v>
      </c>
      <c r="DB397" s="340">
        <f t="shared" si="356"/>
        <v>0.48339483394833949</v>
      </c>
      <c r="DC397" s="109"/>
      <c r="DD397" s="610">
        <f t="shared" si="357"/>
        <v>3.8073705931329984</v>
      </c>
      <c r="DE397" s="353">
        <f t="shared" si="354"/>
        <v>6.2034739454094296</v>
      </c>
      <c r="DF397" s="842">
        <v>8.36</v>
      </c>
      <c r="DG397" s="117">
        <v>11.2</v>
      </c>
      <c r="DH397" s="838">
        <f t="shared" si="362"/>
        <v>33.599999999999994</v>
      </c>
      <c r="DI397" s="338">
        <f t="shared" si="363"/>
        <v>0.20000000000000007</v>
      </c>
      <c r="DJ397" s="1280">
        <f t="shared" si="358"/>
        <v>0.58671586715867163</v>
      </c>
      <c r="DK397" s="1342">
        <f t="shared" si="359"/>
        <v>3.325103651336152</v>
      </c>
      <c r="DL397" s="1292">
        <f t="shared" si="370"/>
        <v>0.49919999999999998</v>
      </c>
      <c r="DM397" s="1355">
        <v>30</v>
      </c>
      <c r="DN397" s="1350">
        <f t="shared" si="343"/>
        <v>25.015384615384619</v>
      </c>
      <c r="DO397" s="117">
        <v>10.5</v>
      </c>
      <c r="DP397" s="1150">
        <f t="shared" si="344"/>
        <v>6.2499999999999938E-2</v>
      </c>
      <c r="DQ397" s="133"/>
      <c r="DR397" s="134"/>
      <c r="DS397" s="770"/>
      <c r="DT397" s="137">
        <v>4132</v>
      </c>
      <c r="DU397" s="343">
        <v>8.2100000000000009</v>
      </c>
      <c r="DV397" s="123">
        <v>8.4</v>
      </c>
      <c r="DW397" s="127">
        <v>4000</v>
      </c>
      <c r="DX397" s="117">
        <v>10.5</v>
      </c>
      <c r="DY397" s="135">
        <v>24.9</v>
      </c>
      <c r="DZ397" s="671">
        <v>27</v>
      </c>
      <c r="EA397" s="632">
        <v>0.2</v>
      </c>
      <c r="EB397" s="665">
        <v>0.47</v>
      </c>
      <c r="EC397" s="1483"/>
      <c r="ED397" s="141">
        <v>5.3</v>
      </c>
      <c r="EE397" s="667">
        <v>5.5</v>
      </c>
      <c r="EF397" s="139">
        <v>0.1</v>
      </c>
      <c r="EG397" s="665">
        <v>0.08</v>
      </c>
      <c r="EH397" s="194">
        <v>8</v>
      </c>
      <c r="EI397" s="1118"/>
      <c r="EJ397" s="1118"/>
      <c r="EK397" s="142">
        <v>2</v>
      </c>
      <c r="EL397" s="353">
        <f t="shared" si="345"/>
        <v>8.4947454094292798</v>
      </c>
      <c r="EM397" s="354">
        <f t="shared" si="360"/>
        <v>0.62093862815884471</v>
      </c>
      <c r="EN397" s="354">
        <f t="shared" si="340"/>
        <v>0.78534482758620694</v>
      </c>
      <c r="EO397" s="355">
        <f t="shared" si="330"/>
        <v>0.97014925373134331</v>
      </c>
      <c r="EP397" s="339">
        <f t="shared" si="361"/>
        <v>0.67878787878787872</v>
      </c>
      <c r="EQ397" s="1289"/>
    </row>
    <row r="398" spans="1:147" s="221" customFormat="1" ht="15" customHeight="1" x14ac:dyDescent="0.15">
      <c r="A398" s="105">
        <v>44222</v>
      </c>
      <c r="B398" s="335">
        <f>企业!B705</f>
        <v>5513</v>
      </c>
      <c r="C398" s="868">
        <v>7.99</v>
      </c>
      <c r="D398" s="652">
        <v>127</v>
      </c>
      <c r="E398" s="353">
        <v>7.6</v>
      </c>
      <c r="F398" s="928"/>
      <c r="G398" s="653"/>
      <c r="H398" s="192"/>
      <c r="I398" s="111"/>
      <c r="J398" s="144"/>
      <c r="K398" s="625"/>
      <c r="L398" s="328"/>
      <c r="M398" s="831"/>
      <c r="N398" s="826"/>
      <c r="O398" s="191"/>
      <c r="P398" s="392"/>
      <c r="Q398" s="191"/>
      <c r="R398" s="683">
        <v>5.78</v>
      </c>
      <c r="S398" s="339">
        <f t="shared" si="341"/>
        <v>0.88923076923076927</v>
      </c>
      <c r="T398" s="335">
        <v>5513</v>
      </c>
      <c r="U398" s="111">
        <v>8.36</v>
      </c>
      <c r="V398" s="112">
        <v>4630</v>
      </c>
      <c r="W398" s="115">
        <v>27.3</v>
      </c>
      <c r="X398" s="109">
        <v>131</v>
      </c>
      <c r="Y398" s="809">
        <v>8.6999999999999993</v>
      </c>
      <c r="Z398" s="1238">
        <v>2.4</v>
      </c>
      <c r="AA398" s="116">
        <v>14.7</v>
      </c>
      <c r="AB398" s="117">
        <v>0.4</v>
      </c>
      <c r="AC398" s="109">
        <v>44</v>
      </c>
      <c r="AD398" s="118">
        <v>822</v>
      </c>
      <c r="AE398" s="191">
        <v>64</v>
      </c>
      <c r="AF398" s="801">
        <v>4.0999999999999996</v>
      </c>
      <c r="AG398" s="344">
        <f t="shared" si="350"/>
        <v>0.63076923076923075</v>
      </c>
      <c r="AH398" s="344">
        <f t="shared" si="365"/>
        <v>0.36753333333333332</v>
      </c>
      <c r="AI398" s="741">
        <f t="shared" si="331"/>
        <v>9.6293733333333326E-2</v>
      </c>
      <c r="AJ398" s="1140"/>
      <c r="AK398" s="138"/>
      <c r="AL398" s="122"/>
      <c r="AM398" s="122"/>
      <c r="AN398" s="219"/>
      <c r="AO398" s="353">
        <f t="shared" si="328"/>
        <v>2.5960457101396699</v>
      </c>
      <c r="AP398" s="138">
        <v>8.2799999999999994</v>
      </c>
      <c r="AQ398" s="121">
        <v>15.5</v>
      </c>
      <c r="AR398" s="353">
        <f t="shared" si="332"/>
        <v>0.68021041175403596</v>
      </c>
      <c r="AS398" s="776">
        <v>2.5</v>
      </c>
      <c r="AT398" s="353">
        <f t="shared" si="333"/>
        <v>1.3604208235080719</v>
      </c>
      <c r="AU398" s="117">
        <v>22.3</v>
      </c>
      <c r="AV398" s="111">
        <v>7.84</v>
      </c>
      <c r="AW398" s="118">
        <v>3315</v>
      </c>
      <c r="AX398" s="118"/>
      <c r="AY398" s="340"/>
      <c r="AZ398" s="124">
        <v>0.15</v>
      </c>
      <c r="BA398" s="608">
        <f t="shared" si="367"/>
        <v>45.248868778280546</v>
      </c>
      <c r="BB398" s="360">
        <f t="shared" si="334"/>
        <v>0.51015780881552697</v>
      </c>
      <c r="BC398" s="1516">
        <f>药剂消耗!F703</f>
        <v>812</v>
      </c>
      <c r="BD398" s="1529"/>
      <c r="BE398" s="1530">
        <f t="shared" si="329"/>
        <v>220.93234173771086</v>
      </c>
      <c r="BF398" s="1538">
        <f t="shared" si="371"/>
        <v>15.029411002565364</v>
      </c>
      <c r="BG398" s="1528">
        <v>2.4</v>
      </c>
      <c r="BH398" s="1168">
        <f t="shared" si="335"/>
        <v>0.85026301469254484</v>
      </c>
      <c r="BI398" s="353">
        <f t="shared" si="336"/>
        <v>0.57409758752040629</v>
      </c>
      <c r="BJ398" s="123">
        <v>8.0399999999999991</v>
      </c>
      <c r="BK398" s="118">
        <v>3810</v>
      </c>
      <c r="BL398" s="117">
        <v>28</v>
      </c>
      <c r="BM398" s="348">
        <f t="shared" si="346"/>
        <v>84</v>
      </c>
      <c r="BN398" s="117">
        <v>4</v>
      </c>
      <c r="BO398" s="117">
        <v>0.3</v>
      </c>
      <c r="BP398" s="117">
        <v>1.3</v>
      </c>
      <c r="BQ398" s="1220">
        <v>0.25</v>
      </c>
      <c r="BR398" s="131"/>
      <c r="BS398" s="131"/>
      <c r="BT398" s="131">
        <v>13</v>
      </c>
      <c r="BU398" s="132">
        <v>16</v>
      </c>
      <c r="BV398" s="364">
        <f t="shared" si="366"/>
        <v>6.5711953564302563</v>
      </c>
      <c r="BW398" s="343">
        <f t="shared" si="339"/>
        <v>1.9935490104066027E-2</v>
      </c>
      <c r="BX398" s="340">
        <f t="shared" si="327"/>
        <v>1.9935490104066027E-2</v>
      </c>
      <c r="BY398" s="758">
        <f t="shared" si="364"/>
        <v>0.72789115646258495</v>
      </c>
      <c r="BZ398" s="1145">
        <f t="shared" si="355"/>
        <v>-2.564102564102555E-2</v>
      </c>
      <c r="CA398" s="133">
        <v>5040</v>
      </c>
      <c r="CB398" s="191"/>
      <c r="CC398" s="193"/>
      <c r="CD398" s="353">
        <f t="shared" si="351"/>
        <v>0.48231452929439506</v>
      </c>
      <c r="CE398" s="108">
        <v>0</v>
      </c>
      <c r="CF398" s="364">
        <f t="shared" si="373"/>
        <v>0</v>
      </c>
      <c r="CG398" s="134">
        <v>1400</v>
      </c>
      <c r="CH398" s="346">
        <f t="shared" si="368"/>
        <v>25.394522038817342</v>
      </c>
      <c r="CI398" s="117">
        <v>3</v>
      </c>
      <c r="CJ398" s="348">
        <f t="shared" si="352"/>
        <v>0.54416832940322868</v>
      </c>
      <c r="CK398" s="123">
        <v>7.64</v>
      </c>
      <c r="CL398" s="117">
        <v>25.9</v>
      </c>
      <c r="CM398" s="109">
        <v>7</v>
      </c>
      <c r="CN398" s="109">
        <v>5</v>
      </c>
      <c r="CO398" s="109">
        <v>16</v>
      </c>
      <c r="CP398" s="131">
        <f t="shared" si="372"/>
        <v>210.80990000000003</v>
      </c>
      <c r="CQ398" s="1145">
        <f t="shared" si="347"/>
        <v>7.5000000000000067E-2</v>
      </c>
      <c r="CR398" s="1372">
        <f t="shared" si="369"/>
        <v>5513</v>
      </c>
      <c r="CS398" s="353">
        <f t="shared" si="353"/>
        <v>3.6742245601306003</v>
      </c>
      <c r="CT398" s="135">
        <v>37</v>
      </c>
      <c r="CU398" s="1353">
        <v>166.44</v>
      </c>
      <c r="CV398" s="340">
        <f t="shared" si="348"/>
        <v>0.46250000000000002</v>
      </c>
      <c r="CW398" s="135">
        <v>240</v>
      </c>
      <c r="CX398" s="348">
        <f t="shared" si="349"/>
        <v>6.4864864864864868</v>
      </c>
      <c r="CY398" s="334">
        <f t="shared" si="342"/>
        <v>139.33669508434608</v>
      </c>
      <c r="CZ398" s="123">
        <v>7.9</v>
      </c>
      <c r="DA398" s="117">
        <v>16</v>
      </c>
      <c r="DB398" s="340">
        <f t="shared" si="356"/>
        <v>0.3822393822393822</v>
      </c>
      <c r="DC398" s="109">
        <v>2</v>
      </c>
      <c r="DD398" s="610">
        <f t="shared" si="357"/>
        <v>4.4259162405293848</v>
      </c>
      <c r="DE398" s="353">
        <f t="shared" si="354"/>
        <v>5.4416832940322877</v>
      </c>
      <c r="DF398" s="842">
        <v>8.25</v>
      </c>
      <c r="DG398" s="117">
        <v>11.1</v>
      </c>
      <c r="DH398" s="838">
        <f t="shared" si="362"/>
        <v>33.299999999999997</v>
      </c>
      <c r="DI398" s="338">
        <f t="shared" si="363"/>
        <v>0.30625000000000002</v>
      </c>
      <c r="DJ398" s="1280">
        <f t="shared" si="358"/>
        <v>0.5714285714285714</v>
      </c>
      <c r="DK398" s="1342">
        <f t="shared" si="359"/>
        <v>3.1382138532510382</v>
      </c>
      <c r="DL398" s="1292">
        <f t="shared" si="370"/>
        <v>0.49919999999999998</v>
      </c>
      <c r="DM398" s="1355">
        <v>30</v>
      </c>
      <c r="DN398" s="1350">
        <f t="shared" si="343"/>
        <v>21.737130419009613</v>
      </c>
      <c r="DO398" s="117">
        <v>9.4</v>
      </c>
      <c r="DP398" s="1150">
        <f t="shared" si="344"/>
        <v>0.15315315315315309</v>
      </c>
      <c r="DQ398" s="133"/>
      <c r="DR398" s="134"/>
      <c r="DS398" s="770"/>
      <c r="DT398" s="137">
        <v>5185</v>
      </c>
      <c r="DU398" s="343">
        <v>8.17</v>
      </c>
      <c r="DV398" s="123">
        <v>8.3000000000000007</v>
      </c>
      <c r="DW398" s="127">
        <v>3610</v>
      </c>
      <c r="DX398" s="117">
        <v>9.4</v>
      </c>
      <c r="DY398" s="135">
        <v>25</v>
      </c>
      <c r="DZ398" s="671">
        <v>25</v>
      </c>
      <c r="EA398" s="632">
        <v>0.3</v>
      </c>
      <c r="EB398" s="665">
        <v>0.32</v>
      </c>
      <c r="EC398" s="1483">
        <v>1.1000000000000001</v>
      </c>
      <c r="ED398" s="141">
        <v>4.5</v>
      </c>
      <c r="EE398" s="667">
        <v>5.2</v>
      </c>
      <c r="EF398" s="139">
        <v>0.09</v>
      </c>
      <c r="EG398" s="665">
        <v>0.09</v>
      </c>
      <c r="EH398" s="194">
        <v>4</v>
      </c>
      <c r="EI398" s="1118">
        <v>551</v>
      </c>
      <c r="EJ398" s="1118">
        <v>174</v>
      </c>
      <c r="EK398" s="142">
        <v>2</v>
      </c>
      <c r="EL398" s="353">
        <f t="shared" si="345"/>
        <v>7.4541393796481055</v>
      </c>
      <c r="EM398" s="354">
        <f t="shared" si="360"/>
        <v>0.65567765567765568</v>
      </c>
      <c r="EN398" s="354">
        <f t="shared" si="340"/>
        <v>0.80916030534351147</v>
      </c>
      <c r="EO398" s="355">
        <f t="shared" si="330"/>
        <v>0.96551724137931039</v>
      </c>
      <c r="EP398" s="339">
        <f t="shared" si="361"/>
        <v>0.69387755102040816</v>
      </c>
      <c r="EQ398" s="1289"/>
    </row>
    <row r="399" spans="1:147" s="221" customFormat="1" ht="15" customHeight="1" x14ac:dyDescent="0.15">
      <c r="A399" s="105">
        <v>44223</v>
      </c>
      <c r="B399" s="335">
        <f>企业!B706</f>
        <v>5158</v>
      </c>
      <c r="C399" s="868">
        <v>8.02</v>
      </c>
      <c r="D399" s="652">
        <v>125</v>
      </c>
      <c r="E399" s="353">
        <v>8</v>
      </c>
      <c r="F399" s="928"/>
      <c r="G399" s="653"/>
      <c r="H399" s="192"/>
      <c r="I399" s="111"/>
      <c r="J399" s="144"/>
      <c r="K399" s="625"/>
      <c r="L399" s="328"/>
      <c r="M399" s="831"/>
      <c r="N399" s="826"/>
      <c r="O399" s="191"/>
      <c r="P399" s="392"/>
      <c r="Q399" s="191"/>
      <c r="R399" s="683">
        <v>5.77</v>
      </c>
      <c r="S399" s="339">
        <f t="shared" si="341"/>
        <v>0.88769230769230767</v>
      </c>
      <c r="T399" s="335">
        <v>5158</v>
      </c>
      <c r="U399" s="111">
        <v>8.34</v>
      </c>
      <c r="V399" s="112">
        <v>4330</v>
      </c>
      <c r="W399" s="115">
        <v>36.799999999999997</v>
      </c>
      <c r="X399" s="109">
        <v>151</v>
      </c>
      <c r="Y399" s="809">
        <v>10.7</v>
      </c>
      <c r="Z399" s="1238"/>
      <c r="AA399" s="116">
        <v>17.5</v>
      </c>
      <c r="AB399" s="117">
        <v>0.5</v>
      </c>
      <c r="AC399" s="109">
        <v>45</v>
      </c>
      <c r="AD399" s="118"/>
      <c r="AE399" s="191">
        <v>64</v>
      </c>
      <c r="AF399" s="801">
        <v>4.33</v>
      </c>
      <c r="AG399" s="344">
        <f t="shared" si="350"/>
        <v>0.66615384615384621</v>
      </c>
      <c r="AH399" s="344">
        <f t="shared" si="365"/>
        <v>0.34386666666666665</v>
      </c>
      <c r="AI399" s="741">
        <f t="shared" si="331"/>
        <v>0.10384773333333333</v>
      </c>
      <c r="AJ399" s="1140"/>
      <c r="AK399" s="138"/>
      <c r="AL399" s="122"/>
      <c r="AM399" s="122"/>
      <c r="AN399" s="219"/>
      <c r="AO399" s="353">
        <f t="shared" si="328"/>
        <v>2.774718883288096</v>
      </c>
      <c r="AP399" s="138">
        <v>8.34</v>
      </c>
      <c r="AQ399" s="121">
        <v>14.8</v>
      </c>
      <c r="AR399" s="353">
        <f t="shared" si="332"/>
        <v>0.72702597906165178</v>
      </c>
      <c r="AS399" s="776"/>
      <c r="AT399" s="353">
        <f t="shared" si="333"/>
        <v>1.4540519581233036</v>
      </c>
      <c r="AU399" s="117">
        <v>21.8</v>
      </c>
      <c r="AV399" s="111">
        <v>7.89</v>
      </c>
      <c r="AW399" s="118"/>
      <c r="AX399" s="118"/>
      <c r="AY399" s="340"/>
      <c r="AZ399" s="124">
        <v>0.15</v>
      </c>
      <c r="BA399" s="608"/>
      <c r="BB399" s="360">
        <f t="shared" si="334"/>
        <v>0.54526948429623889</v>
      </c>
      <c r="BC399" s="1516">
        <f>药剂消耗!F704</f>
        <v>856</v>
      </c>
      <c r="BD399" s="1529"/>
      <c r="BE399" s="1530">
        <f t="shared" si="329"/>
        <v>248.93369523070959</v>
      </c>
      <c r="BF399" s="1538">
        <f t="shared" si="371"/>
        <v>14.224782584611976</v>
      </c>
      <c r="BG399" s="1528"/>
      <c r="BH399" s="1168">
        <f t="shared" si="335"/>
        <v>0.90878247382706479</v>
      </c>
      <c r="BI399" s="353">
        <f t="shared" si="336"/>
        <v>0.61360992632803413</v>
      </c>
      <c r="BJ399" s="123">
        <v>8.0399999999999991</v>
      </c>
      <c r="BK399" s="118">
        <v>3760</v>
      </c>
      <c r="BL399" s="117">
        <v>26.5</v>
      </c>
      <c r="BM399" s="348">
        <f t="shared" si="346"/>
        <v>79.5</v>
      </c>
      <c r="BN399" s="117">
        <v>4.5</v>
      </c>
      <c r="BO399" s="117"/>
      <c r="BP399" s="117"/>
      <c r="BQ399" s="1220"/>
      <c r="BR399" s="131"/>
      <c r="BS399" s="131"/>
      <c r="BT399" s="131">
        <v>12</v>
      </c>
      <c r="BU399" s="132"/>
      <c r="BV399" s="364">
        <f t="shared" si="366"/>
        <v>7.0234587049243888</v>
      </c>
      <c r="BW399" s="343">
        <f t="shared" si="339"/>
        <v>2.1499378916277914E-2</v>
      </c>
      <c r="BX399" s="340">
        <f t="shared" si="327"/>
        <v>2.1499378916277914E-2</v>
      </c>
      <c r="BY399" s="758">
        <f t="shared" si="364"/>
        <v>0.74285714285714288</v>
      </c>
      <c r="BZ399" s="1145">
        <f t="shared" si="355"/>
        <v>0.27989130434782605</v>
      </c>
      <c r="CA399" s="133">
        <v>5040</v>
      </c>
      <c r="CB399" s="191"/>
      <c r="CC399" s="193"/>
      <c r="CD399" s="353">
        <f t="shared" si="351"/>
        <v>0.51550988755331528</v>
      </c>
      <c r="CE399" s="108">
        <v>0</v>
      </c>
      <c r="CF399" s="364">
        <f t="shared" si="373"/>
        <v>0</v>
      </c>
      <c r="CG399" s="134">
        <v>1400</v>
      </c>
      <c r="CH399" s="346">
        <f t="shared" si="368"/>
        <v>27.142303218301667</v>
      </c>
      <c r="CI399" s="117">
        <v>3</v>
      </c>
      <c r="CJ399" s="348">
        <f t="shared" si="352"/>
        <v>0.58162078324932143</v>
      </c>
      <c r="CK399" s="123">
        <v>7.55</v>
      </c>
      <c r="CL399" s="117">
        <v>25.8</v>
      </c>
      <c r="CM399" s="109">
        <v>6</v>
      </c>
      <c r="CN399" s="109"/>
      <c r="CO399" s="109"/>
      <c r="CP399" s="131">
        <f t="shared" si="372"/>
        <v>184.77979999999994</v>
      </c>
      <c r="CQ399" s="1145">
        <f t="shared" si="347"/>
        <v>2.6415094339622636E-2</v>
      </c>
      <c r="CR399" s="1372">
        <f t="shared" si="369"/>
        <v>5158</v>
      </c>
      <c r="CS399" s="353">
        <f t="shared" si="353"/>
        <v>3.9271035284994182</v>
      </c>
      <c r="CT399" s="135">
        <v>35</v>
      </c>
      <c r="CU399" s="1353">
        <v>165.26</v>
      </c>
      <c r="CV399" s="340">
        <f t="shared" si="348"/>
        <v>0.4375</v>
      </c>
      <c r="CW399" s="135">
        <v>220</v>
      </c>
      <c r="CX399" s="348">
        <f t="shared" si="349"/>
        <v>6.2857142857142856</v>
      </c>
      <c r="CY399" s="334">
        <f t="shared" si="342"/>
        <v>139.78534315626212</v>
      </c>
      <c r="CZ399" s="123">
        <v>8.0399999999999991</v>
      </c>
      <c r="DA399" s="117">
        <v>16.2</v>
      </c>
      <c r="DB399" s="340">
        <f t="shared" si="356"/>
        <v>0.372093023255814</v>
      </c>
      <c r="DC399" s="109"/>
      <c r="DD399" s="610">
        <f t="shared" si="357"/>
        <v>4.5789224042276624</v>
      </c>
      <c r="DE399" s="353">
        <f t="shared" si="354"/>
        <v>5.8162078324932143</v>
      </c>
      <c r="DF399" s="842">
        <v>8.3000000000000007</v>
      </c>
      <c r="DG399" s="117">
        <v>12.6</v>
      </c>
      <c r="DH399" s="838">
        <f t="shared" si="362"/>
        <v>37.799999999999997</v>
      </c>
      <c r="DI399" s="338">
        <f t="shared" si="363"/>
        <v>0.22222222222222221</v>
      </c>
      <c r="DJ399" s="1280">
        <f t="shared" si="358"/>
        <v>0.51162790697674421</v>
      </c>
      <c r="DK399" s="1342">
        <f t="shared" si="359"/>
        <v>3.5299329079864168</v>
      </c>
      <c r="DL399" s="1292">
        <f t="shared" si="370"/>
        <v>0.49919999999999998</v>
      </c>
      <c r="DM399" s="1355">
        <v>30</v>
      </c>
      <c r="DN399" s="1350">
        <f t="shared" si="343"/>
        <v>23.068476153547884</v>
      </c>
      <c r="DO399" s="117">
        <v>11.6</v>
      </c>
      <c r="DP399" s="1150">
        <f t="shared" si="344"/>
        <v>7.9365079365079361E-2</v>
      </c>
      <c r="DQ399" s="133"/>
      <c r="DR399" s="134"/>
      <c r="DS399" s="770"/>
      <c r="DT399" s="137">
        <v>5673</v>
      </c>
      <c r="DU399" s="343">
        <v>8.1300000000000008</v>
      </c>
      <c r="DV399" s="123">
        <v>8.18</v>
      </c>
      <c r="DW399" s="127">
        <v>3600</v>
      </c>
      <c r="DX399" s="117">
        <v>11.6</v>
      </c>
      <c r="DY399" s="135">
        <v>28.3</v>
      </c>
      <c r="DZ399" s="671">
        <v>28</v>
      </c>
      <c r="EA399" s="632">
        <v>0.3</v>
      </c>
      <c r="EB399" s="665">
        <v>0.31</v>
      </c>
      <c r="EC399" s="1483"/>
      <c r="ED399" s="141">
        <v>4.0999999999999996</v>
      </c>
      <c r="EE399" s="667">
        <v>5.2</v>
      </c>
      <c r="EF399" s="139">
        <v>0.1</v>
      </c>
      <c r="EG399" s="665">
        <v>0.08</v>
      </c>
      <c r="EH399" s="194">
        <v>4</v>
      </c>
      <c r="EI399" s="1118"/>
      <c r="EJ399" s="1118"/>
      <c r="EK399" s="142">
        <v>2</v>
      </c>
      <c r="EL399" s="353">
        <f t="shared" si="345"/>
        <v>7.9657398991857304</v>
      </c>
      <c r="EM399" s="354">
        <f t="shared" si="360"/>
        <v>0.68478260869565211</v>
      </c>
      <c r="EN399" s="354">
        <f t="shared" si="340"/>
        <v>0.81258278145695362</v>
      </c>
      <c r="EO399" s="355">
        <f t="shared" si="330"/>
        <v>0.9719626168224299</v>
      </c>
      <c r="EP399" s="339">
        <f t="shared" si="361"/>
        <v>0.76571428571428579</v>
      </c>
      <c r="EQ399" s="1289"/>
    </row>
    <row r="400" spans="1:147" s="221" customFormat="1" ht="15" customHeight="1" x14ac:dyDescent="0.15">
      <c r="A400" s="105">
        <v>44224</v>
      </c>
      <c r="B400" s="335">
        <f>企业!B707</f>
        <v>4613</v>
      </c>
      <c r="C400" s="868">
        <v>8</v>
      </c>
      <c r="D400" s="652">
        <v>146</v>
      </c>
      <c r="E400" s="353">
        <v>7.5</v>
      </c>
      <c r="F400" s="928"/>
      <c r="G400" s="653"/>
      <c r="H400" s="192"/>
      <c r="I400" s="111"/>
      <c r="J400" s="144"/>
      <c r="K400" s="625"/>
      <c r="L400" s="328"/>
      <c r="M400" s="831"/>
      <c r="N400" s="826"/>
      <c r="O400" s="191"/>
      <c r="P400" s="392"/>
      <c r="Q400" s="191"/>
      <c r="R400" s="683">
        <v>5.75</v>
      </c>
      <c r="S400" s="339">
        <f t="shared" si="341"/>
        <v>0.88461538461538458</v>
      </c>
      <c r="T400" s="335">
        <v>4613</v>
      </c>
      <c r="U400" s="111">
        <v>8.33</v>
      </c>
      <c r="V400" s="112">
        <v>4070</v>
      </c>
      <c r="W400" s="115">
        <v>36.4</v>
      </c>
      <c r="X400" s="109">
        <v>158</v>
      </c>
      <c r="Y400" s="809">
        <v>6.7</v>
      </c>
      <c r="Z400" s="1238"/>
      <c r="AA400" s="116">
        <v>16.899999999999999</v>
      </c>
      <c r="AB400" s="117">
        <v>0.5</v>
      </c>
      <c r="AC400" s="109">
        <v>47</v>
      </c>
      <c r="AD400" s="118"/>
      <c r="AE400" s="191">
        <v>64</v>
      </c>
      <c r="AF400" s="801">
        <v>3.78</v>
      </c>
      <c r="AG400" s="344">
        <f t="shared" si="350"/>
        <v>0.58153846153846156</v>
      </c>
      <c r="AH400" s="344">
        <f t="shared" si="365"/>
        <v>0.30753333333333333</v>
      </c>
      <c r="AI400" s="741">
        <f t="shared" si="331"/>
        <v>9.7180533333333333E-2</v>
      </c>
      <c r="AJ400" s="1140"/>
      <c r="AK400" s="138"/>
      <c r="AL400" s="122"/>
      <c r="AM400" s="122"/>
      <c r="AN400" s="219"/>
      <c r="AO400" s="353">
        <f t="shared" si="328"/>
        <v>3.102536310427054</v>
      </c>
      <c r="AP400" s="138">
        <v>8.2899999999999991</v>
      </c>
      <c r="AQ400" s="121">
        <v>13.3</v>
      </c>
      <c r="AR400" s="353">
        <f t="shared" si="332"/>
        <v>0.81292000867114678</v>
      </c>
      <c r="AS400" s="776"/>
      <c r="AT400" s="353">
        <f t="shared" si="333"/>
        <v>1.6258400173422936</v>
      </c>
      <c r="AU400" s="117">
        <v>21.4</v>
      </c>
      <c r="AV400" s="111">
        <v>7.96</v>
      </c>
      <c r="AW400" s="118"/>
      <c r="AX400" s="118"/>
      <c r="AY400" s="340"/>
      <c r="AZ400" s="124">
        <v>0.15</v>
      </c>
      <c r="BA400" s="608"/>
      <c r="BB400" s="360">
        <f t="shared" si="334"/>
        <v>0.60969000650336003</v>
      </c>
      <c r="BC400" s="1516">
        <f>药剂消耗!F705</f>
        <v>880</v>
      </c>
      <c r="BD400" s="1529"/>
      <c r="BE400" s="1530">
        <f t="shared" si="329"/>
        <v>286.14784305224367</v>
      </c>
      <c r="BF400" s="1538">
        <f t="shared" si="371"/>
        <v>16.931825032677143</v>
      </c>
      <c r="BG400" s="1528"/>
      <c r="BH400" s="1168">
        <f t="shared" si="335"/>
        <v>1.0161500108389334</v>
      </c>
      <c r="BI400" s="353">
        <f t="shared" si="336"/>
        <v>0.68610448731844786</v>
      </c>
      <c r="BJ400" s="123">
        <v>8.0500000000000007</v>
      </c>
      <c r="BK400" s="118">
        <v>3700</v>
      </c>
      <c r="BL400" s="117">
        <v>25.2</v>
      </c>
      <c r="BM400" s="348">
        <f t="shared" si="346"/>
        <v>75.599999999999994</v>
      </c>
      <c r="BN400" s="117">
        <v>5.2</v>
      </c>
      <c r="BO400" s="117"/>
      <c r="BP400" s="117"/>
      <c r="BQ400" s="1220"/>
      <c r="BR400" s="131"/>
      <c r="BS400" s="131"/>
      <c r="BT400" s="131">
        <v>15</v>
      </c>
      <c r="BU400" s="132"/>
      <c r="BV400" s="364">
        <f t="shared" si="366"/>
        <v>7.8532408411012353</v>
      </c>
      <c r="BW400" s="343">
        <f t="shared" si="339"/>
        <v>2.0119082452314575E-2</v>
      </c>
      <c r="BX400" s="340">
        <f t="shared" si="327"/>
        <v>2.0119082452314575E-2</v>
      </c>
      <c r="BY400" s="758">
        <f t="shared" si="364"/>
        <v>0.69230769230769229</v>
      </c>
      <c r="BZ400" s="1145">
        <f t="shared" si="355"/>
        <v>0.30769230769230771</v>
      </c>
      <c r="CA400" s="133">
        <v>5040</v>
      </c>
      <c r="CB400" s="191"/>
      <c r="CC400" s="193"/>
      <c r="CD400" s="353">
        <f t="shared" si="351"/>
        <v>0.57641448081508784</v>
      </c>
      <c r="CE400" s="108">
        <v>0</v>
      </c>
      <c r="CF400" s="364">
        <f t="shared" si="373"/>
        <v>0</v>
      </c>
      <c r="CG400" s="134">
        <v>1400</v>
      </c>
      <c r="CH400" s="346">
        <f t="shared" si="368"/>
        <v>30.349013657056144</v>
      </c>
      <c r="CI400" s="117">
        <v>3</v>
      </c>
      <c r="CJ400" s="348">
        <f t="shared" si="352"/>
        <v>0.6503360069369174</v>
      </c>
      <c r="CK400" s="123">
        <v>7.67</v>
      </c>
      <c r="CL400" s="117">
        <v>24.7</v>
      </c>
      <c r="CM400" s="109">
        <v>7</v>
      </c>
      <c r="CN400" s="109"/>
      <c r="CO400" s="109"/>
      <c r="CP400" s="131">
        <f t="shared" si="372"/>
        <v>186.8235</v>
      </c>
      <c r="CQ400" s="1145">
        <f t="shared" si="347"/>
        <v>1.9841269841269882E-2</v>
      </c>
      <c r="CR400" s="1372">
        <f t="shared" si="369"/>
        <v>4613</v>
      </c>
      <c r="CS400" s="353">
        <f t="shared" si="353"/>
        <v>4.3910687188380662</v>
      </c>
      <c r="CT400" s="135">
        <v>32</v>
      </c>
      <c r="CU400" s="1353">
        <v>163.15</v>
      </c>
      <c r="CV400" s="340">
        <f t="shared" si="348"/>
        <v>0.4</v>
      </c>
      <c r="CW400" s="135">
        <v>200</v>
      </c>
      <c r="CX400" s="348">
        <f t="shared" si="349"/>
        <v>6.25</v>
      </c>
      <c r="CY400" s="334">
        <f t="shared" si="342"/>
        <v>141.0214610882289</v>
      </c>
      <c r="CZ400" s="123">
        <v>7.98</v>
      </c>
      <c r="DA400" s="117">
        <v>16.8</v>
      </c>
      <c r="DB400" s="340">
        <f t="shared" si="356"/>
        <v>0.31983805668016191</v>
      </c>
      <c r="DC400" s="109"/>
      <c r="DD400" s="610">
        <f t="shared" si="357"/>
        <v>5.6134647356193339</v>
      </c>
      <c r="DE400" s="353">
        <f t="shared" si="354"/>
        <v>6.5033600693691742</v>
      </c>
      <c r="DF400" s="842">
        <v>8.2899999999999991</v>
      </c>
      <c r="DG400" s="117">
        <v>13.3</v>
      </c>
      <c r="DH400" s="838">
        <f t="shared" si="362"/>
        <v>39.900000000000006</v>
      </c>
      <c r="DI400" s="338">
        <f t="shared" si="363"/>
        <v>0.20833333333333337</v>
      </c>
      <c r="DJ400" s="1280">
        <f t="shared" si="358"/>
        <v>0.46153846153846145</v>
      </c>
      <c r="DK400" s="1342">
        <f t="shared" si="359"/>
        <v>4.1234345347435353</v>
      </c>
      <c r="DL400" s="1292">
        <f t="shared" si="370"/>
        <v>0.49919999999999998</v>
      </c>
      <c r="DM400" s="1355">
        <v>30</v>
      </c>
      <c r="DN400" s="1350">
        <f t="shared" si="343"/>
        <v>25.464556687621936</v>
      </c>
      <c r="DO400" s="117">
        <v>12.7</v>
      </c>
      <c r="DP400" s="1150">
        <f t="shared" si="344"/>
        <v>4.511278195488732E-2</v>
      </c>
      <c r="DQ400" s="133"/>
      <c r="DR400" s="134"/>
      <c r="DS400" s="770"/>
      <c r="DT400" s="137">
        <v>5563</v>
      </c>
      <c r="DU400" s="343">
        <v>8.17</v>
      </c>
      <c r="DV400" s="123">
        <v>8.36</v>
      </c>
      <c r="DW400" s="127">
        <v>3570</v>
      </c>
      <c r="DX400" s="117">
        <v>12.7</v>
      </c>
      <c r="DY400" s="135">
        <v>28.9</v>
      </c>
      <c r="DZ400" s="671">
        <v>22</v>
      </c>
      <c r="EA400" s="632">
        <v>0.11</v>
      </c>
      <c r="EB400" s="665">
        <v>0.5</v>
      </c>
      <c r="EC400" s="1483"/>
      <c r="ED400" s="141">
        <v>4.3</v>
      </c>
      <c r="EE400" s="667">
        <v>5.6</v>
      </c>
      <c r="EF400" s="139">
        <v>7.0000000000000007E-2</v>
      </c>
      <c r="EG400" s="665">
        <v>0.06</v>
      </c>
      <c r="EH400" s="194">
        <v>6</v>
      </c>
      <c r="EI400" s="1118"/>
      <c r="EJ400" s="1118"/>
      <c r="EK400" s="142">
        <v>2</v>
      </c>
      <c r="EL400" s="353">
        <f t="shared" si="345"/>
        <v>8.9043898547582909</v>
      </c>
      <c r="EM400" s="354">
        <f t="shared" si="360"/>
        <v>0.65109890109890112</v>
      </c>
      <c r="EN400" s="354">
        <f t="shared" si="340"/>
        <v>0.81708860759493673</v>
      </c>
      <c r="EO400" s="355">
        <f t="shared" si="330"/>
        <v>0.9835820895522388</v>
      </c>
      <c r="EP400" s="339">
        <f t="shared" si="361"/>
        <v>0.74556213017751483</v>
      </c>
      <c r="EQ400" s="1289"/>
    </row>
    <row r="401" spans="1:147" s="221" customFormat="1" ht="15" customHeight="1" x14ac:dyDescent="0.15">
      <c r="A401" s="105">
        <v>44225</v>
      </c>
      <c r="B401" s="335">
        <f>企业!B708</f>
        <v>5078</v>
      </c>
      <c r="C401" s="868">
        <v>8.09</v>
      </c>
      <c r="D401" s="652">
        <v>158</v>
      </c>
      <c r="E401" s="353">
        <v>7.11</v>
      </c>
      <c r="F401" s="928"/>
      <c r="G401" s="653"/>
      <c r="H401" s="192"/>
      <c r="I401" s="111"/>
      <c r="J401" s="144"/>
      <c r="K401" s="625"/>
      <c r="L401" s="328"/>
      <c r="M401" s="831"/>
      <c r="N401" s="826"/>
      <c r="O401" s="191"/>
      <c r="P401" s="392"/>
      <c r="Q401" s="191"/>
      <c r="R401" s="683">
        <v>5.73</v>
      </c>
      <c r="S401" s="339">
        <f t="shared" si="341"/>
        <v>0.8815384615384616</v>
      </c>
      <c r="T401" s="335">
        <v>5078</v>
      </c>
      <c r="U401" s="111">
        <v>8.32</v>
      </c>
      <c r="V401" s="112">
        <v>3610</v>
      </c>
      <c r="W401" s="115">
        <v>28.8</v>
      </c>
      <c r="X401" s="109">
        <v>134</v>
      </c>
      <c r="Y401" s="809">
        <v>7.1</v>
      </c>
      <c r="Z401" s="1238"/>
      <c r="AA401" s="116">
        <v>16.399999999999999</v>
      </c>
      <c r="AB401" s="117">
        <v>0.56000000000000005</v>
      </c>
      <c r="AC401" s="109">
        <v>48</v>
      </c>
      <c r="AD401" s="118"/>
      <c r="AE401" s="191">
        <v>64</v>
      </c>
      <c r="AF401" s="801">
        <v>3.96</v>
      </c>
      <c r="AG401" s="344">
        <f t="shared" si="350"/>
        <v>0.60923076923076924</v>
      </c>
      <c r="AH401" s="344">
        <f t="shared" si="365"/>
        <v>0.33853333333333335</v>
      </c>
      <c r="AI401" s="741">
        <f t="shared" si="331"/>
        <v>9.0726933333333329E-2</v>
      </c>
      <c r="AJ401" s="1140"/>
      <c r="AK401" s="138"/>
      <c r="AL401" s="122"/>
      <c r="AM401" s="122"/>
      <c r="AN401" s="219"/>
      <c r="AO401" s="353">
        <f t="shared" si="328"/>
        <v>2.8184324537219378</v>
      </c>
      <c r="AP401" s="138">
        <v>8.18</v>
      </c>
      <c r="AQ401" s="121">
        <v>15.2</v>
      </c>
      <c r="AR401" s="353">
        <f t="shared" si="332"/>
        <v>0.73847971642378885</v>
      </c>
      <c r="AS401" s="776"/>
      <c r="AT401" s="353">
        <f t="shared" si="333"/>
        <v>1.4769594328475777</v>
      </c>
      <c r="AU401" s="117">
        <v>21.4</v>
      </c>
      <c r="AV401" s="111">
        <v>7.87</v>
      </c>
      <c r="AW401" s="118"/>
      <c r="AX401" s="118"/>
      <c r="AY401" s="340"/>
      <c r="AZ401" s="124">
        <v>0.15</v>
      </c>
      <c r="BA401" s="608"/>
      <c r="BB401" s="360">
        <f t="shared" si="334"/>
        <v>0.55385978731784169</v>
      </c>
      <c r="BC401" s="1516">
        <f>药剂消耗!F706</f>
        <v>852</v>
      </c>
      <c r="BD401" s="1529"/>
      <c r="BE401" s="1530">
        <f t="shared" si="329"/>
        <v>251.67388735722724</v>
      </c>
      <c r="BF401" s="1538">
        <f t="shared" si="371"/>
        <v>15.345968741294346</v>
      </c>
      <c r="BG401" s="1528"/>
      <c r="BH401" s="1168">
        <f t="shared" si="335"/>
        <v>0.92309964552973611</v>
      </c>
      <c r="BI401" s="353">
        <f t="shared" si="336"/>
        <v>0.62327688066167786</v>
      </c>
      <c r="BJ401" s="123">
        <v>8.08</v>
      </c>
      <c r="BK401" s="118">
        <v>3740</v>
      </c>
      <c r="BL401" s="117">
        <v>24.5</v>
      </c>
      <c r="BM401" s="348">
        <f t="shared" si="346"/>
        <v>73.5</v>
      </c>
      <c r="BN401" s="117">
        <v>4.5999999999999996</v>
      </c>
      <c r="BO401" s="117">
        <v>0.3</v>
      </c>
      <c r="BP401" s="117"/>
      <c r="BQ401" s="1220">
        <v>0.33</v>
      </c>
      <c r="BR401" s="131"/>
      <c r="BS401" s="131"/>
      <c r="BT401" s="131">
        <v>10</v>
      </c>
      <c r="BU401" s="132">
        <v>16</v>
      </c>
      <c r="BV401" s="364">
        <f t="shared" si="366"/>
        <v>7.1341079165025603</v>
      </c>
      <c r="BW401" s="343">
        <f t="shared" si="339"/>
        <v>1.8783007149363734E-2</v>
      </c>
      <c r="BX401" s="340">
        <f t="shared" si="327"/>
        <v>1.8783007149363734E-2</v>
      </c>
      <c r="BY401" s="758">
        <f t="shared" si="364"/>
        <v>0.71951219512195119</v>
      </c>
      <c r="BZ401" s="1145">
        <f t="shared" si="355"/>
        <v>0.14930555555555558</v>
      </c>
      <c r="CA401" s="133">
        <v>5040</v>
      </c>
      <c r="CB401" s="191"/>
      <c r="CC401" s="193"/>
      <c r="CD401" s="353">
        <f t="shared" si="351"/>
        <v>0.52363135092556123</v>
      </c>
      <c r="CE401" s="108">
        <v>0</v>
      </c>
      <c r="CF401" s="364">
        <f t="shared" si="373"/>
        <v>0</v>
      </c>
      <c r="CG401" s="134">
        <v>1400</v>
      </c>
      <c r="CH401" s="346">
        <f t="shared" si="368"/>
        <v>27.569909413154786</v>
      </c>
      <c r="CI401" s="117">
        <v>3</v>
      </c>
      <c r="CJ401" s="348">
        <f t="shared" si="352"/>
        <v>0.59078377313903108</v>
      </c>
      <c r="CK401" s="123">
        <v>7.61</v>
      </c>
      <c r="CL401" s="117">
        <v>24.6</v>
      </c>
      <c r="CM401" s="109">
        <v>7</v>
      </c>
      <c r="CN401" s="109">
        <v>5</v>
      </c>
      <c r="CO401" s="109">
        <v>16</v>
      </c>
      <c r="CP401" s="131">
        <f t="shared" si="372"/>
        <v>156.71059999999997</v>
      </c>
      <c r="CQ401" s="1145">
        <f t="shared" si="347"/>
        <v>-4.0816326530612734E-3</v>
      </c>
      <c r="CR401" s="1372">
        <f t="shared" si="369"/>
        <v>5078</v>
      </c>
      <c r="CS401" s="353">
        <f t="shared" si="353"/>
        <v>3.9889720362347383</v>
      </c>
      <c r="CT401" s="135">
        <v>32</v>
      </c>
      <c r="CU401" s="1353">
        <v>163.54</v>
      </c>
      <c r="CV401" s="340">
        <f t="shared" si="348"/>
        <v>0.4</v>
      </c>
      <c r="CW401" s="135">
        <v>200</v>
      </c>
      <c r="CX401" s="348">
        <f t="shared" si="349"/>
        <v>6.25</v>
      </c>
      <c r="CY401" s="334">
        <f t="shared" si="342"/>
        <v>128.05261914139425</v>
      </c>
      <c r="CZ401" s="123">
        <v>8.09</v>
      </c>
      <c r="DA401" s="117">
        <v>16.2</v>
      </c>
      <c r="DB401" s="340">
        <f t="shared" si="356"/>
        <v>0.34146341463414642</v>
      </c>
      <c r="DC401" s="109">
        <v>2</v>
      </c>
      <c r="DD401" s="610">
        <f t="shared" si="357"/>
        <v>4.793823717482562</v>
      </c>
      <c r="DE401" s="353">
        <f t="shared" si="354"/>
        <v>5.9078377313903108</v>
      </c>
      <c r="DF401" s="842">
        <v>8.36</v>
      </c>
      <c r="DG401" s="117">
        <v>12.4</v>
      </c>
      <c r="DH401" s="838">
        <f t="shared" si="362"/>
        <v>37.200000000000003</v>
      </c>
      <c r="DI401" s="338">
        <f t="shared" si="363"/>
        <v>0.23456790123456783</v>
      </c>
      <c r="DJ401" s="1280">
        <f t="shared" si="358"/>
        <v>0.49593495934959353</v>
      </c>
      <c r="DK401" s="1342">
        <f t="shared" si="359"/>
        <v>3.4987054410217002</v>
      </c>
      <c r="DL401" s="1292">
        <f t="shared" si="370"/>
        <v>0.49919999999999998</v>
      </c>
      <c r="DM401" s="1355">
        <v>30</v>
      </c>
      <c r="DN401" s="1350">
        <f t="shared" si="343"/>
        <v>23.188026782197714</v>
      </c>
      <c r="DO401" s="117">
        <v>11.4</v>
      </c>
      <c r="DP401" s="1150">
        <f t="shared" si="344"/>
        <v>8.0645161290322578E-2</v>
      </c>
      <c r="DQ401" s="133"/>
      <c r="DR401" s="134"/>
      <c r="DS401" s="770"/>
      <c r="DT401" s="137">
        <v>5146</v>
      </c>
      <c r="DU401" s="343">
        <v>8.1999999999999993</v>
      </c>
      <c r="DV401" s="123">
        <v>8.3699999999999992</v>
      </c>
      <c r="DW401" s="127">
        <v>3510</v>
      </c>
      <c r="DX401" s="117">
        <v>11.4</v>
      </c>
      <c r="DY401" s="135">
        <v>28.1</v>
      </c>
      <c r="DZ401" s="671">
        <v>18</v>
      </c>
      <c r="EA401" s="632">
        <v>0.11</v>
      </c>
      <c r="EB401" s="665">
        <v>0.5</v>
      </c>
      <c r="EC401" s="1483"/>
      <c r="ED401" s="141">
        <v>4.7</v>
      </c>
      <c r="EE401" s="667">
        <v>5.9</v>
      </c>
      <c r="EF401" s="139">
        <v>7.0000000000000007E-2</v>
      </c>
      <c r="EG401" s="665">
        <v>0.05</v>
      </c>
      <c r="EH401" s="194">
        <v>5</v>
      </c>
      <c r="EI401" s="1118"/>
      <c r="EJ401" s="1118"/>
      <c r="EK401" s="142">
        <v>2</v>
      </c>
      <c r="EL401" s="353">
        <f t="shared" si="345"/>
        <v>8.0909063410791653</v>
      </c>
      <c r="EM401" s="354">
        <f t="shared" si="360"/>
        <v>0.60416666666666674</v>
      </c>
      <c r="EN401" s="354">
        <f t="shared" si="340"/>
        <v>0.79029850746268659</v>
      </c>
      <c r="EO401" s="355">
        <f t="shared" si="330"/>
        <v>0.98450704225352115</v>
      </c>
      <c r="EP401" s="339">
        <f t="shared" si="361"/>
        <v>0.71341463414634143</v>
      </c>
      <c r="EQ401" s="1289"/>
    </row>
    <row r="402" spans="1:147" s="221" customFormat="1" ht="15" customHeight="1" x14ac:dyDescent="0.15">
      <c r="A402" s="105">
        <v>44226</v>
      </c>
      <c r="B402" s="335">
        <f>企业!B709</f>
        <v>5521</v>
      </c>
      <c r="C402" s="868">
        <v>8.07</v>
      </c>
      <c r="D402" s="652">
        <v>142</v>
      </c>
      <c r="E402" s="353">
        <v>7.12</v>
      </c>
      <c r="F402" s="928"/>
      <c r="G402" s="653"/>
      <c r="H402" s="192"/>
      <c r="I402" s="111"/>
      <c r="J402" s="144"/>
      <c r="K402" s="625"/>
      <c r="L402" s="328"/>
      <c r="M402" s="831"/>
      <c r="N402" s="826"/>
      <c r="O402" s="191"/>
      <c r="P402" s="392"/>
      <c r="Q402" s="191"/>
      <c r="R402" s="683">
        <v>5.75</v>
      </c>
      <c r="S402" s="339">
        <f t="shared" si="341"/>
        <v>0.88461538461538458</v>
      </c>
      <c r="T402" s="335">
        <v>5521</v>
      </c>
      <c r="U402" s="111">
        <v>8.19</v>
      </c>
      <c r="V402" s="112">
        <v>3400</v>
      </c>
      <c r="W402" s="115">
        <v>34.1</v>
      </c>
      <c r="X402" s="109">
        <v>126.5</v>
      </c>
      <c r="Y402" s="809">
        <v>7.1</v>
      </c>
      <c r="Z402" s="1238"/>
      <c r="AA402" s="116">
        <v>15.4</v>
      </c>
      <c r="AB402" s="117">
        <v>0.6</v>
      </c>
      <c r="AC402" s="109">
        <v>42</v>
      </c>
      <c r="AD402" s="118"/>
      <c r="AE402" s="191">
        <v>64</v>
      </c>
      <c r="AF402" s="801">
        <v>3.98</v>
      </c>
      <c r="AG402" s="344">
        <f t="shared" si="350"/>
        <v>0.61230769230769233</v>
      </c>
      <c r="AH402" s="344">
        <f t="shared" si="365"/>
        <v>0.36806666666666665</v>
      </c>
      <c r="AI402" s="741">
        <f t="shared" si="331"/>
        <v>9.3120866666666677E-2</v>
      </c>
      <c r="AJ402" s="1140"/>
      <c r="AK402" s="138"/>
      <c r="AL402" s="122"/>
      <c r="AM402" s="122"/>
      <c r="AN402" s="219"/>
      <c r="AO402" s="353">
        <f t="shared" si="328"/>
        <v>2.5922840065205577</v>
      </c>
      <c r="AP402" s="138">
        <v>8.1999999999999993</v>
      </c>
      <c r="AQ402" s="121">
        <v>16</v>
      </c>
      <c r="AR402" s="353">
        <f t="shared" si="332"/>
        <v>0.67922477811990578</v>
      </c>
      <c r="AS402" s="776"/>
      <c r="AT402" s="353">
        <f t="shared" si="333"/>
        <v>1.3584495562398116</v>
      </c>
      <c r="AU402" s="117">
        <v>21.6</v>
      </c>
      <c r="AV402" s="111">
        <v>7.89</v>
      </c>
      <c r="AW402" s="118"/>
      <c r="AX402" s="118"/>
      <c r="AY402" s="340"/>
      <c r="AZ402" s="124">
        <v>0.15</v>
      </c>
      <c r="BA402" s="608"/>
      <c r="BB402" s="360">
        <f t="shared" si="334"/>
        <v>0.50941858358992931</v>
      </c>
      <c r="BC402" s="1516">
        <f>药剂消耗!F707</f>
        <v>660</v>
      </c>
      <c r="BD402" s="1529"/>
      <c r="BE402" s="1530">
        <f t="shared" si="329"/>
        <v>179.31534142365513</v>
      </c>
      <c r="BF402" s="1538">
        <f t="shared" si="371"/>
        <v>11.643853339198385</v>
      </c>
      <c r="BG402" s="1528"/>
      <c r="BH402" s="1168">
        <f t="shared" si="335"/>
        <v>0.84903097264988225</v>
      </c>
      <c r="BI402" s="353">
        <f t="shared" si="336"/>
        <v>0.57326571273320048</v>
      </c>
      <c r="BJ402" s="123">
        <v>8.1</v>
      </c>
      <c r="BK402" s="118">
        <v>3730</v>
      </c>
      <c r="BL402" s="117">
        <v>26.7</v>
      </c>
      <c r="BM402" s="348">
        <f t="shared" si="346"/>
        <v>80.099999999999994</v>
      </c>
      <c r="BN402" s="117">
        <v>4.5</v>
      </c>
      <c r="BO402" s="117"/>
      <c r="BP402" s="117"/>
      <c r="BQ402" s="1220"/>
      <c r="BR402" s="131"/>
      <c r="BS402" s="131"/>
      <c r="BT402" s="131">
        <v>15</v>
      </c>
      <c r="BU402" s="132"/>
      <c r="BV402" s="364">
        <f t="shared" si="366"/>
        <v>6.5616736098532877</v>
      </c>
      <c r="BW402" s="343">
        <f t="shared" si="339"/>
        <v>1.9278618157727662E-2</v>
      </c>
      <c r="BX402" s="340">
        <f t="shared" si="327"/>
        <v>1.9278618157727662E-2</v>
      </c>
      <c r="BY402" s="758">
        <f t="shared" si="364"/>
        <v>0.70779220779220786</v>
      </c>
      <c r="BZ402" s="1145">
        <f t="shared" si="355"/>
        <v>0.21700879765395897</v>
      </c>
      <c r="CA402" s="133">
        <v>5040</v>
      </c>
      <c r="CB402" s="191"/>
      <c r="CC402" s="193"/>
      <c r="CD402" s="353">
        <f t="shared" si="351"/>
        <v>0.4816156493388879</v>
      </c>
      <c r="CE402" s="108">
        <v>0</v>
      </c>
      <c r="CF402" s="364">
        <f t="shared" si="373"/>
        <v>0</v>
      </c>
      <c r="CG402" s="134">
        <v>1400</v>
      </c>
      <c r="CH402" s="346">
        <f t="shared" si="368"/>
        <v>25.357725049809819</v>
      </c>
      <c r="CI402" s="117">
        <v>3</v>
      </c>
      <c r="CJ402" s="348">
        <f t="shared" si="352"/>
        <v>0.54337982249592465</v>
      </c>
      <c r="CK402" s="123">
        <v>8.0500000000000007</v>
      </c>
      <c r="CL402" s="117">
        <v>26.8</v>
      </c>
      <c r="CM402" s="109">
        <v>9</v>
      </c>
      <c r="CN402" s="109"/>
      <c r="CO402" s="109"/>
      <c r="CP402" s="131">
        <f t="shared" si="372"/>
        <v>174.46969999999999</v>
      </c>
      <c r="CQ402" s="1145">
        <f t="shared" si="347"/>
        <v>-3.7453183520599342E-3</v>
      </c>
      <c r="CR402" s="1372">
        <f t="shared" si="369"/>
        <v>5521</v>
      </c>
      <c r="CS402" s="353">
        <f t="shared" si="353"/>
        <v>3.6689005614924834</v>
      </c>
      <c r="CT402" s="135">
        <v>32</v>
      </c>
      <c r="CU402" s="1353">
        <v>165.21</v>
      </c>
      <c r="CV402" s="340">
        <f t="shared" si="348"/>
        <v>0.4</v>
      </c>
      <c r="CW402" s="135">
        <v>200</v>
      </c>
      <c r="CX402" s="348">
        <f t="shared" si="349"/>
        <v>6.25</v>
      </c>
      <c r="CY402" s="334">
        <f t="shared" ref="CY402:CY411" si="374">1000*(CT402-DM402*CU402/1000)/(T402/24)</f>
        <v>117.56000724506431</v>
      </c>
      <c r="CZ402" s="123">
        <v>8.08</v>
      </c>
      <c r="DA402" s="117">
        <v>18.8</v>
      </c>
      <c r="DB402" s="340">
        <f t="shared" si="356"/>
        <v>0.29850746268656714</v>
      </c>
      <c r="DC402" s="109"/>
      <c r="DD402" s="610">
        <f t="shared" si="357"/>
        <v>4.6210694671802006</v>
      </c>
      <c r="DE402" s="353">
        <f t="shared" si="354"/>
        <v>5.4337982249592462</v>
      </c>
      <c r="DF402" s="842">
        <v>8.31</v>
      </c>
      <c r="DG402" s="117">
        <v>14.4</v>
      </c>
      <c r="DH402" s="838">
        <f t="shared" si="362"/>
        <v>43.2</v>
      </c>
      <c r="DI402" s="338">
        <f t="shared" si="363"/>
        <v>0.23404255319148937</v>
      </c>
      <c r="DJ402" s="1280">
        <f t="shared" si="358"/>
        <v>0.46268656716417911</v>
      </c>
      <c r="DK402" s="1342">
        <f t="shared" si="359"/>
        <v>3.1602152485232344</v>
      </c>
      <c r="DL402" s="1292">
        <f t="shared" si="370"/>
        <v>0.49919999999999998</v>
      </c>
      <c r="DM402" s="1355">
        <v>30</v>
      </c>
      <c r="DN402" s="1350">
        <f t="shared" ref="DN402:DN411" si="375">DM402*CU402/(T402/24)</f>
        <v>21.545227313892411</v>
      </c>
      <c r="DO402" s="117">
        <v>12.4</v>
      </c>
      <c r="DP402" s="1150">
        <f t="shared" si="344"/>
        <v>0.1388888888888889</v>
      </c>
      <c r="DQ402" s="133"/>
      <c r="DR402" s="134"/>
      <c r="DS402" s="770"/>
      <c r="DT402" s="137">
        <v>5291</v>
      </c>
      <c r="DU402" s="343">
        <v>8.2100000000000009</v>
      </c>
      <c r="DV402" s="123">
        <v>8.36</v>
      </c>
      <c r="DW402" s="127">
        <v>3440</v>
      </c>
      <c r="DX402" s="117">
        <v>12.4</v>
      </c>
      <c r="DY402" s="135">
        <v>32.200000000000003</v>
      </c>
      <c r="DZ402" s="671">
        <v>23</v>
      </c>
      <c r="EA402" s="632">
        <v>0.4</v>
      </c>
      <c r="EB402" s="665">
        <v>0.45</v>
      </c>
      <c r="EC402" s="1483"/>
      <c r="ED402" s="141">
        <v>4.5999999999999996</v>
      </c>
      <c r="EE402" s="667">
        <v>5.7</v>
      </c>
      <c r="EF402" s="139">
        <v>0.08</v>
      </c>
      <c r="EG402" s="665">
        <v>0.03</v>
      </c>
      <c r="EH402" s="194">
        <v>7</v>
      </c>
      <c r="EI402" s="1118"/>
      <c r="EJ402" s="1118"/>
      <c r="EK402" s="142">
        <v>2</v>
      </c>
      <c r="EL402" s="353">
        <f t="shared" si="345"/>
        <v>7.4433683752943312</v>
      </c>
      <c r="EM402" s="354">
        <f t="shared" si="360"/>
        <v>0.63636363636363635</v>
      </c>
      <c r="EN402" s="354">
        <f t="shared" si="340"/>
        <v>0.74545454545454537</v>
      </c>
      <c r="EO402" s="355">
        <f t="shared" si="330"/>
        <v>0.94366197183098588</v>
      </c>
      <c r="EP402" s="339">
        <f t="shared" si="361"/>
        <v>0.70129870129870131</v>
      </c>
      <c r="EQ402" s="1289"/>
    </row>
    <row r="403" spans="1:147" s="229" customFormat="1" ht="15" customHeight="1" x14ac:dyDescent="0.15">
      <c r="A403" s="146">
        <v>44227</v>
      </c>
      <c r="B403" s="147">
        <f>企业!B710</f>
        <v>5112</v>
      </c>
      <c r="C403" s="869">
        <v>8.06</v>
      </c>
      <c r="D403" s="149">
        <v>154</v>
      </c>
      <c r="E403" s="150">
        <v>6.9</v>
      </c>
      <c r="F403" s="929"/>
      <c r="G403" s="651"/>
      <c r="H403" s="222"/>
      <c r="I403" s="153"/>
      <c r="J403" s="154"/>
      <c r="K403" s="626"/>
      <c r="L403" s="223"/>
      <c r="M403" s="832"/>
      <c r="N403" s="827"/>
      <c r="O403" s="224"/>
      <c r="P403" s="393"/>
      <c r="Q403" s="224"/>
      <c r="R403" s="684">
        <v>5.77</v>
      </c>
      <c r="S403" s="169">
        <f t="shared" si="341"/>
        <v>0.88769230769230767</v>
      </c>
      <c r="T403" s="147">
        <v>5112</v>
      </c>
      <c r="U403" s="153">
        <v>8.3000000000000007</v>
      </c>
      <c r="V403" s="158">
        <v>3290</v>
      </c>
      <c r="W403" s="159">
        <v>30.4</v>
      </c>
      <c r="X403" s="151">
        <v>124</v>
      </c>
      <c r="Y403" s="811">
        <v>7.6</v>
      </c>
      <c r="Z403" s="1239"/>
      <c r="AA403" s="160">
        <v>16.8</v>
      </c>
      <c r="AB403" s="161">
        <v>0.7</v>
      </c>
      <c r="AC403" s="151">
        <v>32</v>
      </c>
      <c r="AD403" s="162"/>
      <c r="AE403" s="224">
        <v>64</v>
      </c>
      <c r="AF403" s="802">
        <v>4.12</v>
      </c>
      <c r="AG403" s="327">
        <f t="shared" si="350"/>
        <v>0.63384615384615384</v>
      </c>
      <c r="AH403" s="327">
        <f t="shared" si="365"/>
        <v>0.34079999999999999</v>
      </c>
      <c r="AI403" s="660">
        <f t="shared" si="331"/>
        <v>8.4518400000000007E-2</v>
      </c>
      <c r="AJ403" s="1141"/>
      <c r="AK403" s="148"/>
      <c r="AL403" s="167"/>
      <c r="AM403" s="167"/>
      <c r="AN403" s="225"/>
      <c r="AO403" s="150">
        <f t="shared" si="328"/>
        <v>2.7996870109546168</v>
      </c>
      <c r="AP403" s="148">
        <v>8.34</v>
      </c>
      <c r="AQ403" s="166">
        <v>16.3</v>
      </c>
      <c r="AR403" s="150">
        <f t="shared" si="332"/>
        <v>0.73356807511737088</v>
      </c>
      <c r="AS403" s="778"/>
      <c r="AT403" s="150">
        <f t="shared" si="333"/>
        <v>1.4671361502347418</v>
      </c>
      <c r="AU403" s="161">
        <v>21.2</v>
      </c>
      <c r="AV403" s="153">
        <v>7.96</v>
      </c>
      <c r="AW403" s="162"/>
      <c r="AX403" s="162"/>
      <c r="AY403" s="170"/>
      <c r="AZ403" s="170">
        <v>0.15</v>
      </c>
      <c r="BA403" s="175"/>
      <c r="BB403" s="172">
        <f t="shared" si="334"/>
        <v>0.55017605633802813</v>
      </c>
      <c r="BC403" s="1517">
        <f>药剂消耗!F708</f>
        <v>716</v>
      </c>
      <c r="BD403" s="827"/>
      <c r="BE403" s="1530">
        <f t="shared" si="329"/>
        <v>210.09389671361501</v>
      </c>
      <c r="BF403" s="1538">
        <f t="shared" si="371"/>
        <v>12.50558909009613</v>
      </c>
      <c r="BG403" s="1337"/>
      <c r="BH403" s="1169">
        <f t="shared" si="335"/>
        <v>0.91696009389671362</v>
      </c>
      <c r="BI403" s="150">
        <f t="shared" si="336"/>
        <v>0.619131455399061</v>
      </c>
      <c r="BJ403" s="168">
        <v>8.1300000000000008</v>
      </c>
      <c r="BK403" s="162">
        <v>3620</v>
      </c>
      <c r="BL403" s="161">
        <v>28</v>
      </c>
      <c r="BM403" s="161">
        <f t="shared" si="346"/>
        <v>84</v>
      </c>
      <c r="BN403" s="161">
        <v>4.3</v>
      </c>
      <c r="BO403" s="161"/>
      <c r="BP403" s="161"/>
      <c r="BQ403" s="1221"/>
      <c r="BR403" s="174"/>
      <c r="BS403" s="174"/>
      <c r="BT403" s="174">
        <v>17</v>
      </c>
      <c r="BU403" s="175"/>
      <c r="BV403" s="248">
        <f t="shared" si="366"/>
        <v>7.0866588419405323</v>
      </c>
      <c r="BW403" s="168">
        <f t="shared" si="339"/>
        <v>1.7497667485577056E-2</v>
      </c>
      <c r="BX403" s="170">
        <f t="shared" si="327"/>
        <v>1.7497667485577056E-2</v>
      </c>
      <c r="BY403" s="1129">
        <f t="shared" si="364"/>
        <v>0.74404761904761907</v>
      </c>
      <c r="BZ403" s="1146">
        <f t="shared" si="355"/>
        <v>7.8947368421052544E-2</v>
      </c>
      <c r="CA403" s="177">
        <v>5040</v>
      </c>
      <c r="CB403" s="224"/>
      <c r="CC403" s="226"/>
      <c r="CD403" s="150">
        <f t="shared" si="351"/>
        <v>0.52014866979655716</v>
      </c>
      <c r="CE403" s="150">
        <v>0</v>
      </c>
      <c r="CF403" s="248">
        <f t="shared" si="373"/>
        <v>0</v>
      </c>
      <c r="CG403" s="178">
        <v>1400</v>
      </c>
      <c r="CH403" s="390">
        <f t="shared" si="368"/>
        <v>27.386541471048513</v>
      </c>
      <c r="CI403" s="161">
        <v>3</v>
      </c>
      <c r="CJ403" s="161">
        <f t="shared" si="352"/>
        <v>0.58685446009389675</v>
      </c>
      <c r="CK403" s="168">
        <v>8.1199999999999992</v>
      </c>
      <c r="CL403" s="161">
        <v>26.6</v>
      </c>
      <c r="CM403" s="151">
        <v>11</v>
      </c>
      <c r="CN403" s="151"/>
      <c r="CO403" s="151"/>
      <c r="CP403" s="131">
        <f t="shared" si="372"/>
        <v>195.14239999999998</v>
      </c>
      <c r="CQ403" s="1146">
        <f t="shared" si="347"/>
        <v>4.9999999999999933E-2</v>
      </c>
      <c r="CR403" s="1372">
        <f t="shared" si="369"/>
        <v>5112</v>
      </c>
      <c r="CS403" s="150">
        <f t="shared" si="353"/>
        <v>3.9624413145539905</v>
      </c>
      <c r="CT403" s="180">
        <v>32</v>
      </c>
      <c r="CU403" s="1356">
        <v>166.89</v>
      </c>
      <c r="CV403" s="170">
        <f t="shared" si="348"/>
        <v>0.4</v>
      </c>
      <c r="CW403" s="180">
        <v>200</v>
      </c>
      <c r="CX403" s="161">
        <f t="shared" si="349"/>
        <v>6.25</v>
      </c>
      <c r="CY403" s="151">
        <f t="shared" si="374"/>
        <v>126.72910798122066</v>
      </c>
      <c r="CZ403" s="168">
        <v>8.18</v>
      </c>
      <c r="DA403" s="161">
        <v>18.8</v>
      </c>
      <c r="DB403" s="170">
        <f t="shared" si="356"/>
        <v>0.2932330827067669</v>
      </c>
      <c r="DC403" s="151"/>
      <c r="DD403" s="181">
        <f t="shared" si="357"/>
        <v>5.1092206088219907</v>
      </c>
      <c r="DE403" s="150">
        <f t="shared" si="354"/>
        <v>5.868544600938967</v>
      </c>
      <c r="DF403" s="843">
        <v>8.3800000000000008</v>
      </c>
      <c r="DG403" s="161">
        <v>13.8</v>
      </c>
      <c r="DH403" s="838">
        <f t="shared" si="362"/>
        <v>41.400000000000006</v>
      </c>
      <c r="DI403" s="338">
        <f t="shared" si="363"/>
        <v>0.26595744680851063</v>
      </c>
      <c r="DJ403" s="327">
        <f t="shared" si="358"/>
        <v>0.48120300751879697</v>
      </c>
      <c r="DK403" s="1343">
        <f t="shared" si="359"/>
        <v>3.3002371870109548</v>
      </c>
      <c r="DL403" s="1293">
        <f t="shared" si="370"/>
        <v>0.49919999999999998</v>
      </c>
      <c r="DM403" s="1354">
        <v>30</v>
      </c>
      <c r="DN403" s="178">
        <f t="shared" si="375"/>
        <v>23.505633802816902</v>
      </c>
      <c r="DO403" s="161">
        <v>12.4</v>
      </c>
      <c r="DP403" s="187">
        <f t="shared" si="344"/>
        <v>0.10144927536231886</v>
      </c>
      <c r="DQ403" s="177"/>
      <c r="DR403" s="178"/>
      <c r="DS403" s="756"/>
      <c r="DT403" s="157">
        <v>5248</v>
      </c>
      <c r="DU403" s="168">
        <v>8.1999999999999993</v>
      </c>
      <c r="DV403" s="168">
        <v>8.3800000000000008</v>
      </c>
      <c r="DW403" s="173">
        <v>3400</v>
      </c>
      <c r="DX403" s="161">
        <v>12.4</v>
      </c>
      <c r="DY403" s="180">
        <v>23.2</v>
      </c>
      <c r="DZ403" s="698">
        <v>24</v>
      </c>
      <c r="EA403" s="633">
        <v>0.3</v>
      </c>
      <c r="EB403" s="182">
        <v>0.33</v>
      </c>
      <c r="EC403" s="1484"/>
      <c r="ED403" s="184">
        <v>5.0999999999999996</v>
      </c>
      <c r="EE403" s="184">
        <v>5.9</v>
      </c>
      <c r="EF403" s="182">
        <v>0.1</v>
      </c>
      <c r="EG403" s="182">
        <v>0.02</v>
      </c>
      <c r="EH403" s="228">
        <v>8</v>
      </c>
      <c r="EI403" s="1119"/>
      <c r="EJ403" s="1119"/>
      <c r="EK403" s="185">
        <v>2</v>
      </c>
      <c r="EL403" s="150">
        <f t="shared" si="345"/>
        <v>8.0372319248826294</v>
      </c>
      <c r="EM403" s="186">
        <f t="shared" si="360"/>
        <v>0.59210526315789469</v>
      </c>
      <c r="EN403" s="186">
        <f t="shared" si="340"/>
        <v>0.81290322580645158</v>
      </c>
      <c r="EO403" s="187">
        <f t="shared" si="330"/>
        <v>0.96052631578947367</v>
      </c>
      <c r="EP403" s="169">
        <f t="shared" si="361"/>
        <v>0.6964285714285714</v>
      </c>
      <c r="EQ403" s="292"/>
    </row>
    <row r="404" spans="1:147" s="221" customFormat="1" ht="15" customHeight="1" x14ac:dyDescent="0.15">
      <c r="A404" s="105">
        <v>44228</v>
      </c>
      <c r="B404" s="335">
        <f>企业!B711</f>
        <v>5405</v>
      </c>
      <c r="C404" s="868">
        <v>8.07</v>
      </c>
      <c r="D404" s="652">
        <v>166</v>
      </c>
      <c r="E404" s="353">
        <v>6.5</v>
      </c>
      <c r="F404" s="928"/>
      <c r="G404" s="653"/>
      <c r="H404" s="192"/>
      <c r="I404" s="111"/>
      <c r="J404" s="144"/>
      <c r="K404" s="625"/>
      <c r="L404" s="328"/>
      <c r="M404" s="831"/>
      <c r="N404" s="826"/>
      <c r="O404" s="191"/>
      <c r="P404" s="392"/>
      <c r="Q404" s="191"/>
      <c r="R404" s="683">
        <v>5.78</v>
      </c>
      <c r="S404" s="339">
        <f t="shared" si="341"/>
        <v>0.88923076923076927</v>
      </c>
      <c r="T404" s="335">
        <v>5405</v>
      </c>
      <c r="U404" s="111">
        <v>8.39</v>
      </c>
      <c r="V404" s="112">
        <v>4240</v>
      </c>
      <c r="W404" s="115">
        <v>31</v>
      </c>
      <c r="X404" s="109">
        <v>137</v>
      </c>
      <c r="Y404" s="809">
        <v>7.7</v>
      </c>
      <c r="Z404" s="1238"/>
      <c r="AA404" s="116">
        <v>18.899999999999999</v>
      </c>
      <c r="AB404" s="117">
        <v>0.44</v>
      </c>
      <c r="AC404" s="109">
        <v>42</v>
      </c>
      <c r="AD404" s="118"/>
      <c r="AE404" s="191">
        <v>64</v>
      </c>
      <c r="AF404" s="801">
        <v>4.0599999999999996</v>
      </c>
      <c r="AG404" s="344">
        <f t="shared" si="350"/>
        <v>0.62461538461538457</v>
      </c>
      <c r="AH404" s="344">
        <f t="shared" si="365"/>
        <v>0.36033333333333334</v>
      </c>
      <c r="AI404" s="741">
        <f t="shared" si="331"/>
        <v>9.8731333333333338E-2</v>
      </c>
      <c r="AJ404" s="1140"/>
      <c r="AK404" s="138"/>
      <c r="AL404" s="122"/>
      <c r="AM404" s="122"/>
      <c r="AN404" s="219"/>
      <c r="AO404" s="353">
        <f t="shared" si="328"/>
        <v>2.6479185938945422</v>
      </c>
      <c r="AP404" s="138">
        <v>8.27</v>
      </c>
      <c r="AQ404" s="121">
        <v>16.2</v>
      </c>
      <c r="AR404" s="353">
        <f t="shared" si="332"/>
        <v>0.6938020351526365</v>
      </c>
      <c r="AS404" s="776"/>
      <c r="AT404" s="353">
        <f t="shared" si="333"/>
        <v>1.387604070305273</v>
      </c>
      <c r="AU404" s="117">
        <v>22.1</v>
      </c>
      <c r="AV404" s="111">
        <v>8.01</v>
      </c>
      <c r="AW404" s="118"/>
      <c r="AX404" s="118"/>
      <c r="AY404" s="340"/>
      <c r="AZ404" s="124">
        <v>0.15</v>
      </c>
      <c r="BA404" s="608"/>
      <c r="BB404" s="360">
        <f t="shared" si="334"/>
        <v>0.52035152636447735</v>
      </c>
      <c r="BC404" s="1516">
        <f>药剂消耗!F709</f>
        <v>812</v>
      </c>
      <c r="BD404" s="1529"/>
      <c r="BE404" s="1530">
        <f t="shared" si="329"/>
        <v>225.34690101757633</v>
      </c>
      <c r="BF404" s="1538">
        <f t="shared" si="371"/>
        <v>11.92311645595642</v>
      </c>
      <c r="BG404" s="1528"/>
      <c r="BH404" s="1168">
        <f t="shared" si="335"/>
        <v>0.86725254394079554</v>
      </c>
      <c r="BI404" s="353">
        <f t="shared" si="336"/>
        <v>0.58556891766882513</v>
      </c>
      <c r="BJ404" s="123">
        <v>8.02</v>
      </c>
      <c r="BK404" s="118">
        <v>3560</v>
      </c>
      <c r="BL404" s="117">
        <v>28.9</v>
      </c>
      <c r="BM404" s="348">
        <f t="shared" si="346"/>
        <v>86.699999999999989</v>
      </c>
      <c r="BN404" s="117">
        <v>4.5</v>
      </c>
      <c r="BO404" s="117"/>
      <c r="BP404" s="117"/>
      <c r="BQ404" s="1220"/>
      <c r="BR404" s="131"/>
      <c r="BS404" s="131"/>
      <c r="BT404" s="131">
        <v>12</v>
      </c>
      <c r="BU404" s="132"/>
      <c r="BV404" s="364">
        <f t="shared" si="366"/>
        <v>6.7024976873265487</v>
      </c>
      <c r="BW404" s="343">
        <f t="shared" si="339"/>
        <v>2.0440141331051431E-2</v>
      </c>
      <c r="BX404" s="340">
        <f t="shared" si="327"/>
        <v>2.0440141331051431E-2</v>
      </c>
      <c r="BY404" s="340">
        <f t="shared" si="364"/>
        <v>0.76190476190476186</v>
      </c>
      <c r="BZ404" s="1145">
        <f t="shared" si="355"/>
        <v>6.7741935483870974E-2</v>
      </c>
      <c r="CA404" s="133">
        <v>5040</v>
      </c>
      <c r="CB404" s="191"/>
      <c r="CC404" s="193"/>
      <c r="CD404" s="353">
        <f t="shared" si="351"/>
        <v>0.49195189639222942</v>
      </c>
      <c r="CE404" s="108">
        <v>0</v>
      </c>
      <c r="CF404" s="364">
        <f t="shared" si="373"/>
        <v>0</v>
      </c>
      <c r="CG404" s="134">
        <v>1400</v>
      </c>
      <c r="CH404" s="346">
        <f t="shared" si="368"/>
        <v>25.901942645698426</v>
      </c>
      <c r="CI404" s="117">
        <v>3</v>
      </c>
      <c r="CJ404" s="348">
        <f t="shared" si="352"/>
        <v>0.55504162812210911</v>
      </c>
      <c r="CK404" s="123">
        <v>7.68</v>
      </c>
      <c r="CL404" s="117">
        <v>27.2</v>
      </c>
      <c r="CM404" s="109">
        <v>9</v>
      </c>
      <c r="CN404" s="109"/>
      <c r="CO404" s="109"/>
      <c r="CP404" s="131">
        <f t="shared" si="372"/>
        <v>186.78049999999996</v>
      </c>
      <c r="CQ404" s="1145">
        <f t="shared" si="347"/>
        <v>5.8823529411764719E-2</v>
      </c>
      <c r="CR404" s="1372">
        <f t="shared" si="369"/>
        <v>5405</v>
      </c>
      <c r="CS404" s="353">
        <f t="shared" si="353"/>
        <v>3.747641073080481</v>
      </c>
      <c r="CT404" s="135">
        <v>32</v>
      </c>
      <c r="CU404" s="1353">
        <v>163.44999999999999</v>
      </c>
      <c r="CV404" s="340">
        <f t="shared" si="348"/>
        <v>0.4</v>
      </c>
      <c r="CW404" s="135">
        <v>200</v>
      </c>
      <c r="CX404" s="348">
        <f t="shared" si="349"/>
        <v>6.25</v>
      </c>
      <c r="CY404" s="334">
        <f t="shared" si="374"/>
        <v>120.31748381128584</v>
      </c>
      <c r="CZ404" s="123">
        <v>7.94</v>
      </c>
      <c r="DA404" s="117">
        <v>17.7</v>
      </c>
      <c r="DB404" s="340">
        <f t="shared" si="356"/>
        <v>0.34926470588235298</v>
      </c>
      <c r="DC404" s="109"/>
      <c r="DD404" s="610">
        <f t="shared" si="357"/>
        <v>3.9827038666430266</v>
      </c>
      <c r="DE404" s="353">
        <f t="shared" si="354"/>
        <v>5.550416281221092</v>
      </c>
      <c r="DF404" s="842">
        <v>8.2799999999999994</v>
      </c>
      <c r="DG404" s="117">
        <v>13.4</v>
      </c>
      <c r="DH404" s="838">
        <f t="shared" si="362"/>
        <v>40.200000000000003</v>
      </c>
      <c r="DI404" s="338">
        <f t="shared" si="363"/>
        <v>0.24293785310734461</v>
      </c>
      <c r="DJ404" s="1280">
        <f t="shared" si="358"/>
        <v>0.50735294117647056</v>
      </c>
      <c r="DK404" s="1342">
        <f t="shared" si="359"/>
        <v>2.9062194157315422</v>
      </c>
      <c r="DL404" s="1292">
        <f t="shared" si="370"/>
        <v>0.49919999999999998</v>
      </c>
      <c r="DM404" s="1355">
        <v>30</v>
      </c>
      <c r="DN404" s="1350">
        <f t="shared" si="375"/>
        <v>21.773172987974096</v>
      </c>
      <c r="DO404" s="117">
        <v>12.2</v>
      </c>
      <c r="DP404" s="1150">
        <f t="shared" si="344"/>
        <v>8.9552238805970227E-2</v>
      </c>
      <c r="DQ404" s="133"/>
      <c r="DR404" s="134"/>
      <c r="DS404" s="770"/>
      <c r="DT404" s="137">
        <v>5449</v>
      </c>
      <c r="DU404" s="343">
        <v>8.17</v>
      </c>
      <c r="DV404" s="123">
        <v>8.35</v>
      </c>
      <c r="DW404" s="127">
        <v>3420</v>
      </c>
      <c r="DX404" s="117">
        <v>12.2</v>
      </c>
      <c r="DY404" s="135">
        <v>32.299999999999997</v>
      </c>
      <c r="DZ404" s="671">
        <v>19</v>
      </c>
      <c r="EA404" s="632">
        <v>0.3</v>
      </c>
      <c r="EB404" s="665">
        <v>0.48</v>
      </c>
      <c r="EC404" s="1483"/>
      <c r="ED404" s="141">
        <v>4.4000000000000004</v>
      </c>
      <c r="EE404" s="667">
        <v>5.4</v>
      </c>
      <c r="EF404" s="139">
        <v>0.1</v>
      </c>
      <c r="EG404" s="665">
        <v>0.02</v>
      </c>
      <c r="EH404" s="194">
        <v>7</v>
      </c>
      <c r="EI404" s="1118"/>
      <c r="EJ404" s="1118"/>
      <c r="EK404" s="142">
        <v>2</v>
      </c>
      <c r="EL404" s="353">
        <f t="shared" si="345"/>
        <v>7.6026686401480097</v>
      </c>
      <c r="EM404" s="354">
        <f t="shared" si="360"/>
        <v>0.6064516129032258</v>
      </c>
      <c r="EN404" s="354">
        <f t="shared" si="340"/>
        <v>0.76423357664233582</v>
      </c>
      <c r="EO404" s="355">
        <f t="shared" si="330"/>
        <v>0.96103896103896103</v>
      </c>
      <c r="EP404" s="339">
        <f t="shared" si="361"/>
        <v>0.76719576719576721</v>
      </c>
      <c r="EQ404" s="1289"/>
    </row>
    <row r="405" spans="1:147" s="253" customFormat="1" ht="15" customHeight="1" x14ac:dyDescent="0.15">
      <c r="A405" s="105">
        <v>44229</v>
      </c>
      <c r="B405" s="335">
        <f>企业!B712</f>
        <v>5157</v>
      </c>
      <c r="C405" s="868">
        <v>8.07</v>
      </c>
      <c r="D405" s="652">
        <v>168</v>
      </c>
      <c r="E405" s="353">
        <v>7.01</v>
      </c>
      <c r="F405" s="928"/>
      <c r="G405" s="653"/>
      <c r="H405" s="136"/>
      <c r="I405" s="111"/>
      <c r="J405" s="144"/>
      <c r="K405" s="625"/>
      <c r="L405" s="113"/>
      <c r="M405" s="831"/>
      <c r="N405" s="826"/>
      <c r="O405" s="114"/>
      <c r="P405" s="392"/>
      <c r="Q405" s="114"/>
      <c r="R405" s="683">
        <v>5.79</v>
      </c>
      <c r="S405" s="339">
        <f t="shared" si="341"/>
        <v>0.89076923076923076</v>
      </c>
      <c r="T405" s="335">
        <v>5157</v>
      </c>
      <c r="U405" s="111">
        <v>8.36</v>
      </c>
      <c r="V405" s="112">
        <v>3240</v>
      </c>
      <c r="W405" s="115">
        <v>29.9</v>
      </c>
      <c r="X405" s="109">
        <v>110.2</v>
      </c>
      <c r="Y405" s="809">
        <v>6.6</v>
      </c>
      <c r="Z405" s="1238">
        <v>6.2</v>
      </c>
      <c r="AA405" s="116">
        <v>16.2</v>
      </c>
      <c r="AB405" s="117">
        <v>0.5</v>
      </c>
      <c r="AC405" s="109">
        <v>23</v>
      </c>
      <c r="AD405" s="118">
        <v>602</v>
      </c>
      <c r="AE405" s="191">
        <v>64</v>
      </c>
      <c r="AF405" s="801">
        <v>3.99</v>
      </c>
      <c r="AG405" s="344">
        <f t="shared" si="350"/>
        <v>0.61384615384615393</v>
      </c>
      <c r="AH405" s="344">
        <f t="shared" si="365"/>
        <v>0.34379999999999999</v>
      </c>
      <c r="AI405" s="741">
        <f t="shared" si="331"/>
        <v>7.5773520000000011E-2</v>
      </c>
      <c r="AJ405" s="1140"/>
      <c r="AK405" s="138"/>
      <c r="AL405" s="122"/>
      <c r="AM405" s="122"/>
      <c r="AN405" s="219"/>
      <c r="AO405" s="353">
        <f t="shared" si="328"/>
        <v>2.7752569323249952</v>
      </c>
      <c r="AP405" s="138">
        <v>8.2899999999999991</v>
      </c>
      <c r="AQ405" s="121">
        <v>16.7</v>
      </c>
      <c r="AR405" s="353">
        <f t="shared" si="332"/>
        <v>0.72716695753344973</v>
      </c>
      <c r="AS405" s="776">
        <v>2.5</v>
      </c>
      <c r="AT405" s="353">
        <f t="shared" si="333"/>
        <v>1.4543339150668995</v>
      </c>
      <c r="AU405" s="117">
        <v>22.1</v>
      </c>
      <c r="AV405" s="111">
        <v>7.82</v>
      </c>
      <c r="AW405" s="118">
        <v>3120</v>
      </c>
      <c r="AX405" s="118"/>
      <c r="AY405" s="340"/>
      <c r="AZ405" s="124">
        <v>0.16</v>
      </c>
      <c r="BA405" s="608">
        <f t="shared" si="367"/>
        <v>51.282051282051285</v>
      </c>
      <c r="BB405" s="360">
        <f t="shared" si="334"/>
        <v>0.54537521815008727</v>
      </c>
      <c r="BC405" s="1516">
        <f>药剂消耗!F710</f>
        <v>784</v>
      </c>
      <c r="BD405" s="1529"/>
      <c r="BE405" s="1530">
        <f t="shared" si="329"/>
        <v>228.03955788248982</v>
      </c>
      <c r="BF405" s="1538">
        <f t="shared" si="371"/>
        <v>14.076515918672211</v>
      </c>
      <c r="BG405" s="1528">
        <v>2.2999999999999998</v>
      </c>
      <c r="BH405" s="1168">
        <f t="shared" si="335"/>
        <v>0.90895869691681208</v>
      </c>
      <c r="BI405" s="353">
        <f t="shared" si="336"/>
        <v>0.61372891215823155</v>
      </c>
      <c r="BJ405" s="123">
        <v>8.1300000000000008</v>
      </c>
      <c r="BK405" s="118">
        <v>3660</v>
      </c>
      <c r="BL405" s="117">
        <v>29.4</v>
      </c>
      <c r="BM405" s="348">
        <f t="shared" si="346"/>
        <v>88.199999999999989</v>
      </c>
      <c r="BN405" s="117">
        <v>4.2</v>
      </c>
      <c r="BO405" s="117">
        <v>0.3</v>
      </c>
      <c r="BP405" s="117">
        <v>1.8</v>
      </c>
      <c r="BQ405" s="1220">
        <v>0.3</v>
      </c>
      <c r="BR405" s="131"/>
      <c r="BS405" s="131"/>
      <c r="BT405" s="131">
        <v>11</v>
      </c>
      <c r="BU405" s="132">
        <v>16</v>
      </c>
      <c r="BV405" s="364">
        <f t="shared" si="366"/>
        <v>7.024820632150476</v>
      </c>
      <c r="BW405" s="343">
        <f t="shared" si="339"/>
        <v>1.5687233279046014E-2</v>
      </c>
      <c r="BX405" s="340">
        <f t="shared" si="327"/>
        <v>1.5687233279046014E-2</v>
      </c>
      <c r="BY405" s="758">
        <f t="shared" ref="BY405:BY446" si="376">1-BN405/AC405</f>
        <v>0.81739130434782603</v>
      </c>
      <c r="BZ405" s="1145">
        <f t="shared" si="355"/>
        <v>1.6722408026755842E-2</v>
      </c>
      <c r="CA405" s="133">
        <v>5040</v>
      </c>
      <c r="CB405" s="191"/>
      <c r="CC405" s="193"/>
      <c r="CD405" s="353">
        <f t="shared" si="351"/>
        <v>0.51560985068838472</v>
      </c>
      <c r="CE405" s="108">
        <v>0</v>
      </c>
      <c r="CF405" s="364">
        <f t="shared" si="373"/>
        <v>0</v>
      </c>
      <c r="CG405" s="134">
        <v>1400</v>
      </c>
      <c r="CH405" s="346">
        <f t="shared" si="368"/>
        <v>27.147566414582123</v>
      </c>
      <c r="CI405" s="117">
        <v>3</v>
      </c>
      <c r="CJ405" s="348">
        <f t="shared" si="352"/>
        <v>0.58173356602675974</v>
      </c>
      <c r="CK405" s="123">
        <v>7.74</v>
      </c>
      <c r="CL405" s="117">
        <v>28.3</v>
      </c>
      <c r="CM405" s="109">
        <v>8</v>
      </c>
      <c r="CN405" s="109">
        <v>4.0999999999999996</v>
      </c>
      <c r="CO405" s="109">
        <v>16</v>
      </c>
      <c r="CP405" s="131">
        <f t="shared" si="372"/>
        <v>175.48909999999998</v>
      </c>
      <c r="CQ405" s="1145">
        <f t="shared" si="347"/>
        <v>3.7414965986394488E-2</v>
      </c>
      <c r="CR405" s="1372">
        <f t="shared" si="369"/>
        <v>5157</v>
      </c>
      <c r="CS405" s="353">
        <f t="shared" si="353"/>
        <v>3.9278650378126816</v>
      </c>
      <c r="CT405" s="135">
        <v>32</v>
      </c>
      <c r="CU405" s="1353">
        <v>164.81</v>
      </c>
      <c r="CV405" s="340">
        <f t="shared" si="348"/>
        <v>0.4</v>
      </c>
      <c r="CW405" s="135">
        <v>200</v>
      </c>
      <c r="CX405" s="348">
        <f t="shared" si="349"/>
        <v>6.25</v>
      </c>
      <c r="CY405" s="334">
        <f t="shared" si="374"/>
        <v>125.91367073880163</v>
      </c>
      <c r="CZ405" s="123">
        <v>8.06</v>
      </c>
      <c r="DA405" s="117">
        <v>18.7</v>
      </c>
      <c r="DB405" s="340">
        <f t="shared" si="356"/>
        <v>0.33922261484098942</v>
      </c>
      <c r="DC405" s="109">
        <v>2</v>
      </c>
      <c r="DD405" s="610">
        <f t="shared" si="357"/>
        <v>4.1245306190645179</v>
      </c>
      <c r="DE405" s="353">
        <f t="shared" si="354"/>
        <v>5.8173356602675979</v>
      </c>
      <c r="DF405" s="842">
        <v>8.32</v>
      </c>
      <c r="DG405" s="117">
        <v>14.3</v>
      </c>
      <c r="DH405" s="838">
        <f t="shared" si="362"/>
        <v>42.900000000000006</v>
      </c>
      <c r="DI405" s="338">
        <f t="shared" si="363"/>
        <v>0.23529411764705876</v>
      </c>
      <c r="DJ405" s="1280">
        <f t="shared" si="358"/>
        <v>0.4946996466431095</v>
      </c>
      <c r="DK405" s="1342">
        <f t="shared" si="359"/>
        <v>2.9979445414000385</v>
      </c>
      <c r="DL405" s="1292">
        <f t="shared" si="370"/>
        <v>0.49919999999999998</v>
      </c>
      <c r="DM405" s="1355">
        <v>30</v>
      </c>
      <c r="DN405" s="1350">
        <f t="shared" si="375"/>
        <v>23.010122164048866</v>
      </c>
      <c r="DO405" s="117">
        <v>12.5</v>
      </c>
      <c r="DP405" s="1150">
        <f t="shared" si="344"/>
        <v>0.12587412587412591</v>
      </c>
      <c r="DQ405" s="133"/>
      <c r="DR405" s="134"/>
      <c r="DS405" s="770"/>
      <c r="DT405" s="137">
        <v>5475</v>
      </c>
      <c r="DU405" s="343">
        <v>8.14</v>
      </c>
      <c r="DV405" s="123">
        <v>8.49</v>
      </c>
      <c r="DW405" s="127">
        <v>3540</v>
      </c>
      <c r="DX405" s="117">
        <v>12.5</v>
      </c>
      <c r="DY405" s="135">
        <v>29.4</v>
      </c>
      <c r="DZ405" s="671">
        <v>20</v>
      </c>
      <c r="EA405" s="632">
        <v>0.3</v>
      </c>
      <c r="EB405" s="665">
        <v>0.37</v>
      </c>
      <c r="EC405" s="1483">
        <v>0.7</v>
      </c>
      <c r="ED405" s="141">
        <v>4.4000000000000004</v>
      </c>
      <c r="EE405" s="667">
        <v>5.0999999999999996</v>
      </c>
      <c r="EF405" s="139">
        <v>0.06</v>
      </c>
      <c r="EG405" s="665">
        <v>0.02</v>
      </c>
      <c r="EH405" s="194">
        <v>5</v>
      </c>
      <c r="EI405" s="1118">
        <v>636</v>
      </c>
      <c r="EJ405" s="1118">
        <v>184</v>
      </c>
      <c r="EK405" s="142">
        <v>2</v>
      </c>
      <c r="EL405" s="353">
        <f t="shared" si="345"/>
        <v>7.9672805119255399</v>
      </c>
      <c r="EM405" s="354">
        <f t="shared" si="360"/>
        <v>0.58193979933110374</v>
      </c>
      <c r="EN405" s="354">
        <f t="shared" si="340"/>
        <v>0.73321234119782219</v>
      </c>
      <c r="EO405" s="355">
        <f t="shared" si="330"/>
        <v>0.95454545454545459</v>
      </c>
      <c r="EP405" s="339">
        <f t="shared" si="361"/>
        <v>0.72839506172839497</v>
      </c>
      <c r="EQ405" s="1227"/>
    </row>
    <row r="406" spans="1:147" s="253" customFormat="1" ht="15" customHeight="1" x14ac:dyDescent="0.15">
      <c r="A406" s="105">
        <v>44230</v>
      </c>
      <c r="B406" s="335">
        <f>企业!B713</f>
        <v>5354</v>
      </c>
      <c r="C406" s="868">
        <v>8.06</v>
      </c>
      <c r="D406" s="652">
        <v>159</v>
      </c>
      <c r="E406" s="353">
        <v>8.0399999999999991</v>
      </c>
      <c r="F406" s="928"/>
      <c r="G406" s="653"/>
      <c r="H406" s="136"/>
      <c r="I406" s="111"/>
      <c r="J406" s="144"/>
      <c r="K406" s="625"/>
      <c r="L406" s="113"/>
      <c r="M406" s="831"/>
      <c r="N406" s="826"/>
      <c r="O406" s="114"/>
      <c r="P406" s="392"/>
      <c r="Q406" s="114"/>
      <c r="R406" s="683">
        <v>5.8</v>
      </c>
      <c r="S406" s="339">
        <f t="shared" si="341"/>
        <v>0.89230769230769225</v>
      </c>
      <c r="T406" s="335">
        <v>5354</v>
      </c>
      <c r="U406" s="111">
        <v>8.2899999999999991</v>
      </c>
      <c r="V406" s="112">
        <v>3040</v>
      </c>
      <c r="W406" s="115">
        <v>30</v>
      </c>
      <c r="X406" s="109">
        <v>102</v>
      </c>
      <c r="Y406" s="809">
        <v>7.1</v>
      </c>
      <c r="Z406" s="1238"/>
      <c r="AA406" s="116">
        <v>15.6</v>
      </c>
      <c r="AB406" s="117">
        <v>0.4</v>
      </c>
      <c r="AC406" s="109">
        <v>43</v>
      </c>
      <c r="AD406" s="118"/>
      <c r="AE406" s="191">
        <v>64</v>
      </c>
      <c r="AF406" s="801">
        <v>4.4400000000000004</v>
      </c>
      <c r="AG406" s="344">
        <f t="shared" si="350"/>
        <v>0.68307692307692314</v>
      </c>
      <c r="AH406" s="344">
        <f t="shared" si="365"/>
        <v>0.35693333333333332</v>
      </c>
      <c r="AI406" s="741">
        <f t="shared" si="331"/>
        <v>7.2814399999999987E-2</v>
      </c>
      <c r="AJ406" s="1140"/>
      <c r="AK406" s="138"/>
      <c r="AL406" s="122"/>
      <c r="AM406" s="122"/>
      <c r="AN406" s="219"/>
      <c r="AO406" s="353">
        <f t="shared" si="328"/>
        <v>2.6731415763914832</v>
      </c>
      <c r="AP406" s="138">
        <v>8.19</v>
      </c>
      <c r="AQ406" s="121">
        <v>17.2</v>
      </c>
      <c r="AR406" s="353">
        <f t="shared" si="332"/>
        <v>0.70041090773253645</v>
      </c>
      <c r="AS406" s="776"/>
      <c r="AT406" s="353">
        <f t="shared" si="333"/>
        <v>1.4008218154650729</v>
      </c>
      <c r="AU406" s="117">
        <v>21.9</v>
      </c>
      <c r="AV406" s="111">
        <v>7.98</v>
      </c>
      <c r="AW406" s="118"/>
      <c r="AX406" s="118"/>
      <c r="AY406" s="340"/>
      <c r="AZ406" s="124">
        <v>0.16</v>
      </c>
      <c r="BA406" s="608"/>
      <c r="BB406" s="360">
        <f t="shared" si="334"/>
        <v>0.52530818079940234</v>
      </c>
      <c r="BC406" s="1516">
        <f>药剂消耗!F711</f>
        <v>756</v>
      </c>
      <c r="BD406" s="1529"/>
      <c r="BE406" s="1530">
        <f t="shared" si="329"/>
        <v>211.804258498319</v>
      </c>
      <c r="BF406" s="1538">
        <f t="shared" si="371"/>
        <v>13.577196057584551</v>
      </c>
      <c r="BG406" s="1528"/>
      <c r="BH406" s="1168">
        <f t="shared" si="335"/>
        <v>0.87551363466567056</v>
      </c>
      <c r="BI406" s="353">
        <f t="shared" si="336"/>
        <v>0.59114680612626069</v>
      </c>
      <c r="BJ406" s="123">
        <v>8.0299999999999994</v>
      </c>
      <c r="BK406" s="118">
        <v>3450</v>
      </c>
      <c r="BL406" s="117">
        <v>29.1</v>
      </c>
      <c r="BM406" s="348">
        <f t="shared" si="346"/>
        <v>87.300000000000011</v>
      </c>
      <c r="BN406" s="117">
        <v>4.2</v>
      </c>
      <c r="BO406" s="117"/>
      <c r="BP406" s="117"/>
      <c r="BQ406" s="1220"/>
      <c r="BR406" s="131"/>
      <c r="BS406" s="131"/>
      <c r="BT406" s="131">
        <v>5</v>
      </c>
      <c r="BU406" s="132"/>
      <c r="BV406" s="364">
        <f t="shared" si="366"/>
        <v>6.7663429211804269</v>
      </c>
      <c r="BW406" s="343">
        <f t="shared" si="339"/>
        <v>1.507461285781323E-2</v>
      </c>
      <c r="BX406" s="340">
        <f t="shared" si="327"/>
        <v>1.507461285781323E-2</v>
      </c>
      <c r="BY406" s="758">
        <f t="shared" si="376"/>
        <v>0.9023255813953488</v>
      </c>
      <c r="BZ406" s="1145">
        <f t="shared" si="355"/>
        <v>2.9999999999999916E-2</v>
      </c>
      <c r="CA406" s="133">
        <v>5040</v>
      </c>
      <c r="CB406" s="191"/>
      <c r="CC406" s="193"/>
      <c r="CD406" s="353">
        <f t="shared" si="351"/>
        <v>0.49663802764288384</v>
      </c>
      <c r="CE406" s="108">
        <v>0</v>
      </c>
      <c r="CF406" s="364">
        <f t="shared" si="373"/>
        <v>0</v>
      </c>
      <c r="CG406" s="134">
        <v>1400</v>
      </c>
      <c r="CH406" s="346">
        <f t="shared" si="368"/>
        <v>26.148673888681358</v>
      </c>
      <c r="CI406" s="117">
        <v>3</v>
      </c>
      <c r="CJ406" s="348">
        <f t="shared" si="352"/>
        <v>0.56032872618602914</v>
      </c>
      <c r="CK406" s="123">
        <v>7.75</v>
      </c>
      <c r="CL406" s="117">
        <v>29.1</v>
      </c>
      <c r="CM406" s="109">
        <v>3</v>
      </c>
      <c r="CN406" s="109"/>
      <c r="CO406" s="109"/>
      <c r="CP406" s="131">
        <f t="shared" si="372"/>
        <v>153.708</v>
      </c>
      <c r="CQ406" s="1145">
        <f t="shared" si="347"/>
        <v>0</v>
      </c>
      <c r="CR406" s="1372">
        <f t="shared" si="369"/>
        <v>5354</v>
      </c>
      <c r="CS406" s="353">
        <f t="shared" si="353"/>
        <v>3.7833395592080685</v>
      </c>
      <c r="CT406" s="135">
        <v>32</v>
      </c>
      <c r="CU406" s="1353">
        <v>170.97</v>
      </c>
      <c r="CV406" s="340">
        <f t="shared" si="348"/>
        <v>0.4</v>
      </c>
      <c r="CW406" s="135">
        <v>200</v>
      </c>
      <c r="CX406" s="348">
        <f t="shared" si="349"/>
        <v>6.25</v>
      </c>
      <c r="CY406" s="334">
        <f t="shared" si="374"/>
        <v>120.45229734777735</v>
      </c>
      <c r="CZ406" s="123">
        <v>8.01</v>
      </c>
      <c r="DA406" s="117">
        <v>17.899999999999999</v>
      </c>
      <c r="DB406" s="340">
        <f t="shared" si="356"/>
        <v>0.38487972508591073</v>
      </c>
      <c r="DC406" s="109"/>
      <c r="DD406" s="610">
        <f t="shared" si="357"/>
        <v>3.3819715113369639</v>
      </c>
      <c r="DE406" s="353">
        <f t="shared" si="354"/>
        <v>5.6032872618602916</v>
      </c>
      <c r="DF406" s="842">
        <v>8.32</v>
      </c>
      <c r="DG406" s="117">
        <v>13.8</v>
      </c>
      <c r="DH406" s="838">
        <f t="shared" si="362"/>
        <v>41.400000000000006</v>
      </c>
      <c r="DI406" s="338">
        <f t="shared" si="363"/>
        <v>0.22905027932960886</v>
      </c>
      <c r="DJ406" s="1280">
        <f t="shared" si="358"/>
        <v>0.52577319587628868</v>
      </c>
      <c r="DK406" s="1342">
        <f t="shared" si="359"/>
        <v>2.6242330576857809</v>
      </c>
      <c r="DL406" s="1292">
        <f t="shared" si="370"/>
        <v>0.49919999999999998</v>
      </c>
      <c r="DM406" s="1355">
        <v>30</v>
      </c>
      <c r="DN406" s="1350">
        <f t="shared" si="375"/>
        <v>22.991856555846098</v>
      </c>
      <c r="DO406" s="117">
        <v>12.1</v>
      </c>
      <c r="DP406" s="1150">
        <f t="shared" si="344"/>
        <v>0.12318840579710152</v>
      </c>
      <c r="DQ406" s="133"/>
      <c r="DR406" s="134"/>
      <c r="DS406" s="770"/>
      <c r="DT406" s="137">
        <v>5007</v>
      </c>
      <c r="DU406" s="343">
        <v>8.18</v>
      </c>
      <c r="DV406" s="123">
        <v>8.3699999999999992</v>
      </c>
      <c r="DW406" s="127">
        <v>3300</v>
      </c>
      <c r="DX406" s="117">
        <v>12.1</v>
      </c>
      <c r="DY406" s="135">
        <v>28.8</v>
      </c>
      <c r="DZ406" s="671">
        <v>18</v>
      </c>
      <c r="EA406" s="632">
        <v>0.3</v>
      </c>
      <c r="EB406" s="665">
        <v>0.28000000000000003</v>
      </c>
      <c r="EC406" s="1483"/>
      <c r="ED406" s="141">
        <v>4</v>
      </c>
      <c r="EE406" s="667">
        <v>5.2</v>
      </c>
      <c r="EF406" s="139">
        <v>7.0000000000000007E-2</v>
      </c>
      <c r="EG406" s="665">
        <v>0.02</v>
      </c>
      <c r="EH406" s="194">
        <v>2</v>
      </c>
      <c r="EI406" s="1118"/>
      <c r="EJ406" s="1118"/>
      <c r="EK406" s="142">
        <v>2</v>
      </c>
      <c r="EL406" s="353">
        <f t="shared" si="345"/>
        <v>7.6748903997011588</v>
      </c>
      <c r="EM406" s="354">
        <f t="shared" si="360"/>
        <v>0.59666666666666668</v>
      </c>
      <c r="EN406" s="354">
        <f t="shared" si="340"/>
        <v>0.71764705882352942</v>
      </c>
      <c r="EO406" s="355">
        <f t="shared" si="330"/>
        <v>0.95774647887323949</v>
      </c>
      <c r="EP406" s="339">
        <f t="shared" si="361"/>
        <v>0.74358974358974361</v>
      </c>
      <c r="EQ406" s="1227"/>
    </row>
    <row r="407" spans="1:147" s="253" customFormat="1" ht="15" customHeight="1" x14ac:dyDescent="0.15">
      <c r="A407" s="105">
        <v>44231</v>
      </c>
      <c r="B407" s="335">
        <f>企业!B714</f>
        <v>7967</v>
      </c>
      <c r="C407" s="868">
        <v>8.1199999999999992</v>
      </c>
      <c r="D407" s="652">
        <v>160</v>
      </c>
      <c r="E407" s="353">
        <v>7.7</v>
      </c>
      <c r="F407" s="928"/>
      <c r="G407" s="653"/>
      <c r="H407" s="136"/>
      <c r="I407" s="111"/>
      <c r="J407" s="144"/>
      <c r="K407" s="625"/>
      <c r="L407" s="113"/>
      <c r="M407" s="831"/>
      <c r="N407" s="826"/>
      <c r="O407" s="114"/>
      <c r="P407" s="392"/>
      <c r="Q407" s="114"/>
      <c r="R407" s="683">
        <v>5.8</v>
      </c>
      <c r="S407" s="339">
        <f t="shared" si="341"/>
        <v>0.89230769230769225</v>
      </c>
      <c r="T407" s="335">
        <v>5114</v>
      </c>
      <c r="U407" s="111">
        <v>8.27</v>
      </c>
      <c r="V407" s="112">
        <v>3110</v>
      </c>
      <c r="W407" s="115">
        <v>32</v>
      </c>
      <c r="X407" s="109">
        <v>110</v>
      </c>
      <c r="Y407" s="809">
        <v>7.1</v>
      </c>
      <c r="Z407" s="1238"/>
      <c r="AA407" s="116">
        <v>15</v>
      </c>
      <c r="AB407" s="117">
        <v>0.4</v>
      </c>
      <c r="AC407" s="109">
        <v>28</v>
      </c>
      <c r="AD407" s="118"/>
      <c r="AE407" s="191">
        <v>64</v>
      </c>
      <c r="AF407" s="801">
        <v>3.77</v>
      </c>
      <c r="AG407" s="344">
        <f t="shared" si="350"/>
        <v>0.57999999999999996</v>
      </c>
      <c r="AH407" s="344">
        <f t="shared" si="365"/>
        <v>0.34093333333333331</v>
      </c>
      <c r="AI407" s="741">
        <f t="shared" si="331"/>
        <v>7.5005333333333327E-2</v>
      </c>
      <c r="AJ407" s="1140"/>
      <c r="AK407" s="138"/>
      <c r="AL407" s="122"/>
      <c r="AM407" s="122"/>
      <c r="AN407" s="219"/>
      <c r="AO407" s="353">
        <f t="shared" si="328"/>
        <v>2.7985921001173248</v>
      </c>
      <c r="AP407" s="138">
        <v>8.16</v>
      </c>
      <c r="AQ407" s="121">
        <v>15.5</v>
      </c>
      <c r="AR407" s="353">
        <f t="shared" si="332"/>
        <v>0.73328118889323424</v>
      </c>
      <c r="AS407" s="776"/>
      <c r="AT407" s="353">
        <f t="shared" si="333"/>
        <v>1.4665623777864685</v>
      </c>
      <c r="AU407" s="117">
        <v>22.3</v>
      </c>
      <c r="AV407" s="111">
        <v>7.86</v>
      </c>
      <c r="AW407" s="118"/>
      <c r="AX407" s="118"/>
      <c r="AY407" s="340"/>
      <c r="AZ407" s="124">
        <v>0.16</v>
      </c>
      <c r="BA407" s="608"/>
      <c r="BB407" s="360">
        <f t="shared" si="334"/>
        <v>0.54996089166992568</v>
      </c>
      <c r="BC407" s="1516">
        <f>药剂消耗!F712</f>
        <v>828</v>
      </c>
      <c r="BD407" s="1529"/>
      <c r="BE407" s="1530">
        <f t="shared" si="329"/>
        <v>242.8627297614392</v>
      </c>
      <c r="BF407" s="1538">
        <f t="shared" si="371"/>
        <v>16.190848650762614</v>
      </c>
      <c r="BG407" s="1528"/>
      <c r="BH407" s="1168">
        <f t="shared" si="335"/>
        <v>0.9166014861165428</v>
      </c>
      <c r="BI407" s="353">
        <f t="shared" si="336"/>
        <v>0.61888932342588976</v>
      </c>
      <c r="BJ407" s="123">
        <v>8.0500000000000007</v>
      </c>
      <c r="BK407" s="118">
        <v>3450</v>
      </c>
      <c r="BL407" s="117">
        <v>29</v>
      </c>
      <c r="BM407" s="348">
        <f t="shared" si="346"/>
        <v>87</v>
      </c>
      <c r="BN407" s="117">
        <v>4.0999999999999996</v>
      </c>
      <c r="BO407" s="117"/>
      <c r="BP407" s="117"/>
      <c r="BQ407" s="1220"/>
      <c r="BR407" s="131"/>
      <c r="BS407" s="131"/>
      <c r="BT407" s="131">
        <v>7</v>
      </c>
      <c r="BU407" s="132"/>
      <c r="BV407" s="364">
        <f t="shared" si="366"/>
        <v>7.0838873680093855</v>
      </c>
      <c r="BW407" s="343">
        <f t="shared" si="339"/>
        <v>1.5528197200982695E-2</v>
      </c>
      <c r="BX407" s="340">
        <f t="shared" si="327"/>
        <v>1.5528197200982695E-2</v>
      </c>
      <c r="BY407" s="758">
        <f t="shared" si="376"/>
        <v>0.85357142857142865</v>
      </c>
      <c r="BZ407" s="1145">
        <f t="shared" si="355"/>
        <v>9.375E-2</v>
      </c>
      <c r="CA407" s="133">
        <v>5040</v>
      </c>
      <c r="CB407" s="191"/>
      <c r="CC407" s="193"/>
      <c r="CD407" s="353">
        <f t="shared" si="351"/>
        <v>0.51994524833789602</v>
      </c>
      <c r="CE407" s="108">
        <v>0</v>
      </c>
      <c r="CF407" s="364">
        <f t="shared" si="373"/>
        <v>0</v>
      </c>
      <c r="CG407" s="134">
        <v>1400</v>
      </c>
      <c r="CH407" s="346">
        <f t="shared" si="368"/>
        <v>27.375831052014078</v>
      </c>
      <c r="CI407" s="117">
        <v>3</v>
      </c>
      <c r="CJ407" s="348">
        <f t="shared" si="352"/>
        <v>0.58662495111458746</v>
      </c>
      <c r="CK407" s="123">
        <v>7.68</v>
      </c>
      <c r="CL407" s="117">
        <v>28.5</v>
      </c>
      <c r="CM407" s="109">
        <v>4</v>
      </c>
      <c r="CN407" s="109"/>
      <c r="CO407" s="109"/>
      <c r="CP407" s="131">
        <f t="shared" si="372"/>
        <v>166.01300000000001</v>
      </c>
      <c r="CQ407" s="1145">
        <f t="shared" si="347"/>
        <v>1.7241379310344862E-2</v>
      </c>
      <c r="CR407" s="1372">
        <f t="shared" si="369"/>
        <v>7967</v>
      </c>
      <c r="CS407" s="353">
        <f t="shared" si="353"/>
        <v>3.9608916699256942</v>
      </c>
      <c r="CT407" s="135">
        <v>32</v>
      </c>
      <c r="CU407" s="1353">
        <v>168.42</v>
      </c>
      <c r="CV407" s="340">
        <f t="shared" si="348"/>
        <v>0.4</v>
      </c>
      <c r="CW407" s="135">
        <v>200</v>
      </c>
      <c r="CX407" s="348">
        <f t="shared" si="349"/>
        <v>6.25</v>
      </c>
      <c r="CY407" s="334">
        <f t="shared" si="374"/>
        <v>126.46413766132186</v>
      </c>
      <c r="CZ407" s="123">
        <v>8</v>
      </c>
      <c r="DA407" s="117">
        <v>18.899999999999999</v>
      </c>
      <c r="DB407" s="340">
        <f t="shared" si="356"/>
        <v>0.33684210526315794</v>
      </c>
      <c r="DC407" s="109"/>
      <c r="DD407" s="610">
        <f t="shared" si="357"/>
        <v>4.1425621613378487</v>
      </c>
      <c r="DE407" s="353">
        <f>24*1250/T407</f>
        <v>5.8662495111458739</v>
      </c>
      <c r="DF407" s="842">
        <v>8.2799999999999994</v>
      </c>
      <c r="DG407" s="117">
        <v>13.8</v>
      </c>
      <c r="DH407" s="838">
        <f t="shared" si="362"/>
        <v>41.400000000000006</v>
      </c>
      <c r="DI407" s="338">
        <f t="shared" si="363"/>
        <v>0.26984126984126977</v>
      </c>
      <c r="DJ407" s="1280">
        <f t="shared" si="358"/>
        <v>0.51578947368421058</v>
      </c>
      <c r="DK407" s="1342">
        <f t="shared" si="359"/>
        <v>2.8676675206648947</v>
      </c>
      <c r="DL407" s="1292">
        <f t="shared" si="370"/>
        <v>0.49919999999999998</v>
      </c>
      <c r="DM407" s="1355">
        <v>30</v>
      </c>
      <c r="DN407" s="1350">
        <f t="shared" si="375"/>
        <v>23.711849824012511</v>
      </c>
      <c r="DO407" s="117">
        <v>12.8</v>
      </c>
      <c r="DP407" s="1150">
        <f t="shared" si="344"/>
        <v>7.2463768115942032E-2</v>
      </c>
      <c r="DQ407" s="133"/>
      <c r="DR407" s="134"/>
      <c r="DS407" s="770"/>
      <c r="DT407" s="137">
        <v>6228</v>
      </c>
      <c r="DU407" s="343">
        <v>8.16</v>
      </c>
      <c r="DV407" s="123">
        <v>8.33</v>
      </c>
      <c r="DW407" s="127">
        <v>3320</v>
      </c>
      <c r="DX407" s="117">
        <v>13.8</v>
      </c>
      <c r="DY407" s="135">
        <v>31.7</v>
      </c>
      <c r="DZ407" s="671">
        <v>17</v>
      </c>
      <c r="EA407" s="632">
        <v>0.11</v>
      </c>
      <c r="EB407" s="665">
        <v>0.27</v>
      </c>
      <c r="EC407" s="1483"/>
      <c r="ED407" s="141">
        <v>4.2</v>
      </c>
      <c r="EE407" s="667">
        <v>4.9000000000000004</v>
      </c>
      <c r="EF407" s="139">
        <v>0.09</v>
      </c>
      <c r="EG407" s="665">
        <v>0.02</v>
      </c>
      <c r="EH407" s="194">
        <v>3</v>
      </c>
      <c r="EI407" s="1118"/>
      <c r="EJ407" s="1118"/>
      <c r="EK407" s="142">
        <v>2</v>
      </c>
      <c r="EL407" s="353">
        <f t="shared" si="345"/>
        <v>8.0340968322252628</v>
      </c>
      <c r="EM407" s="354">
        <f t="shared" si="360"/>
        <v>0.56874999999999998</v>
      </c>
      <c r="EN407" s="354">
        <f t="shared" si="340"/>
        <v>0.71181818181818191</v>
      </c>
      <c r="EO407" s="355">
        <f t="shared" si="330"/>
        <v>0.98450704225352115</v>
      </c>
      <c r="EP407" s="339">
        <f t="shared" si="361"/>
        <v>0.72</v>
      </c>
      <c r="EQ407" s="1227"/>
    </row>
    <row r="408" spans="1:147" s="1358" customFormat="1" ht="15" customHeight="1" x14ac:dyDescent="0.15">
      <c r="A408" s="105">
        <v>44232</v>
      </c>
      <c r="B408" s="335">
        <f>企业!B715</f>
        <v>7090</v>
      </c>
      <c r="C408" s="868">
        <v>8.08</v>
      </c>
      <c r="D408" s="652">
        <v>140</v>
      </c>
      <c r="E408" s="353">
        <v>7.33</v>
      </c>
      <c r="F408" s="928"/>
      <c r="G408" s="653"/>
      <c r="H408" s="192"/>
      <c r="I408" s="111"/>
      <c r="J408" s="144"/>
      <c r="K408" s="625"/>
      <c r="L408" s="328"/>
      <c r="M408" s="831"/>
      <c r="N408" s="826"/>
      <c r="O408" s="191"/>
      <c r="P408" s="392"/>
      <c r="Q408" s="191"/>
      <c r="R408" s="683">
        <v>5.81</v>
      </c>
      <c r="S408" s="339">
        <f t="shared" si="341"/>
        <v>0.89384615384615373</v>
      </c>
      <c r="T408" s="672">
        <v>7090</v>
      </c>
      <c r="U408" s="111">
        <v>8.31</v>
      </c>
      <c r="V408" s="112">
        <v>2640</v>
      </c>
      <c r="W408" s="115">
        <v>18.399999999999999</v>
      </c>
      <c r="X408" s="109">
        <v>86.2</v>
      </c>
      <c r="Y408" s="809">
        <v>3.7</v>
      </c>
      <c r="Z408" s="1238"/>
      <c r="AA408" s="116">
        <v>8.5</v>
      </c>
      <c r="AB408" s="117">
        <v>0.4</v>
      </c>
      <c r="AC408" s="109">
        <v>33</v>
      </c>
      <c r="AD408" s="118"/>
      <c r="AE408" s="191">
        <v>64</v>
      </c>
      <c r="AF408" s="801">
        <v>4.2300000000000004</v>
      </c>
      <c r="AG408" s="344">
        <f t="shared" si="350"/>
        <v>0.65076923076923088</v>
      </c>
      <c r="AH408" s="344">
        <f t="shared" si="365"/>
        <v>0.47266666666666668</v>
      </c>
      <c r="AI408" s="741">
        <f t="shared" si="331"/>
        <v>8.148773333333334E-2</v>
      </c>
      <c r="AJ408" s="1140"/>
      <c r="AK408" s="138"/>
      <c r="AL408" s="122"/>
      <c r="AM408" s="122"/>
      <c r="AN408" s="219"/>
      <c r="AO408" s="353">
        <f t="shared" si="328"/>
        <v>2.018617771509168</v>
      </c>
      <c r="AP408" s="138">
        <v>8.23</v>
      </c>
      <c r="AQ408" s="121">
        <v>15.1</v>
      </c>
      <c r="AR408" s="353">
        <f t="shared" si="332"/>
        <v>0.52891396332863183</v>
      </c>
      <c r="AS408" s="776"/>
      <c r="AT408" s="353">
        <f t="shared" si="333"/>
        <v>1.0578279266572637</v>
      </c>
      <c r="AU408" s="117">
        <v>22.3</v>
      </c>
      <c r="AV408" s="111">
        <v>7.8</v>
      </c>
      <c r="AW408" s="118"/>
      <c r="AX408" s="118"/>
      <c r="AY408" s="340"/>
      <c r="AZ408" s="124">
        <v>0.16</v>
      </c>
      <c r="BA408" s="608"/>
      <c r="BB408" s="360">
        <f t="shared" si="334"/>
        <v>0.3966854724964739</v>
      </c>
      <c r="BC408" s="1516">
        <f>药剂消耗!F713</f>
        <v>868</v>
      </c>
      <c r="BD408" s="1529"/>
      <c r="BE408" s="1530">
        <f t="shared" si="329"/>
        <v>183.63892806770099</v>
      </c>
      <c r="BF408" s="1538">
        <f t="shared" si="371"/>
        <v>21.604579772670704</v>
      </c>
      <c r="BG408" s="1528"/>
      <c r="BH408" s="1168">
        <f t="shared" si="335"/>
        <v>0.66114245416078987</v>
      </c>
      <c r="BI408" s="353">
        <f t="shared" si="336"/>
        <v>0.44640338504936528</v>
      </c>
      <c r="BJ408" s="123">
        <v>7.98</v>
      </c>
      <c r="BK408" s="118">
        <v>3440</v>
      </c>
      <c r="BL408" s="117">
        <v>27.6</v>
      </c>
      <c r="BM408" s="348">
        <f t="shared" si="346"/>
        <v>82.800000000000011</v>
      </c>
      <c r="BN408" s="117">
        <v>4.3</v>
      </c>
      <c r="BO408" s="117">
        <v>0.7</v>
      </c>
      <c r="BP408" s="117"/>
      <c r="BQ408" s="1220">
        <v>0.3</v>
      </c>
      <c r="BR408" s="131"/>
      <c r="BS408" s="131"/>
      <c r="BT408" s="131">
        <v>9</v>
      </c>
      <c r="BU408" s="132">
        <v>16</v>
      </c>
      <c r="BV408" s="364">
        <f t="shared" si="366"/>
        <v>5.1095909732016915</v>
      </c>
      <c r="BW408" s="343">
        <f t="shared" si="339"/>
        <v>1.6870234907665555E-2</v>
      </c>
      <c r="BX408" s="340">
        <f t="shared" si="327"/>
        <v>1.6870234907665555E-2</v>
      </c>
      <c r="BY408" s="758">
        <f t="shared" si="376"/>
        <v>0.86969696969696964</v>
      </c>
      <c r="BZ408" s="1145">
        <f t="shared" si="355"/>
        <v>-0.50000000000000022</v>
      </c>
      <c r="CA408" s="133">
        <v>5040</v>
      </c>
      <c r="CB408" s="191"/>
      <c r="CC408" s="193"/>
      <c r="CD408" s="353">
        <f t="shared" si="351"/>
        <v>0.37503526093088857</v>
      </c>
      <c r="CE408" s="108">
        <v>0</v>
      </c>
      <c r="CF408" s="364">
        <f t="shared" si="373"/>
        <v>0</v>
      </c>
      <c r="CG408" s="134">
        <v>1400</v>
      </c>
      <c r="CH408" s="346">
        <f t="shared" si="368"/>
        <v>19.746121297602258</v>
      </c>
      <c r="CI408" s="117">
        <v>3</v>
      </c>
      <c r="CJ408" s="348">
        <f t="shared" si="352"/>
        <v>0.42313117066290551</v>
      </c>
      <c r="CK408" s="123">
        <v>7.73</v>
      </c>
      <c r="CL408" s="117">
        <v>27</v>
      </c>
      <c r="CM408" s="109">
        <v>5</v>
      </c>
      <c r="CN408" s="109"/>
      <c r="CO408" s="109">
        <v>16</v>
      </c>
      <c r="CP408" s="131">
        <f t="shared" si="372"/>
        <v>184.12200000000004</v>
      </c>
      <c r="CQ408" s="1145">
        <f t="shared" si="347"/>
        <v>2.1739130434782705E-2</v>
      </c>
      <c r="CR408" s="1372">
        <f t="shared" si="369"/>
        <v>7090</v>
      </c>
      <c r="CS408" s="353">
        <f t="shared" si="353"/>
        <v>2.856981664315938</v>
      </c>
      <c r="CT408" s="135">
        <v>40</v>
      </c>
      <c r="CU408" s="1353">
        <v>174</v>
      </c>
      <c r="CV408" s="340">
        <f>CT408/80</f>
        <v>0.5</v>
      </c>
      <c r="CW408" s="135">
        <v>270</v>
      </c>
      <c r="CX408" s="348">
        <f t="shared" si="349"/>
        <v>6.75</v>
      </c>
      <c r="CY408" s="334">
        <f t="shared" si="374"/>
        <v>117.73201692524682</v>
      </c>
      <c r="CZ408" s="123">
        <v>7.92</v>
      </c>
      <c r="DA408" s="117">
        <v>18.3</v>
      </c>
      <c r="DB408" s="340">
        <f t="shared" si="356"/>
        <v>0.32222222222222219</v>
      </c>
      <c r="DC408" s="109">
        <v>2</v>
      </c>
      <c r="DD408" s="610">
        <f t="shared" si="357"/>
        <v>4.2554766473377734</v>
      </c>
      <c r="DE408" s="353">
        <f t="shared" si="354"/>
        <v>4.2313117066290546</v>
      </c>
      <c r="DF408" s="842">
        <v>8.1999999999999993</v>
      </c>
      <c r="DG408" s="117">
        <v>15.3</v>
      </c>
      <c r="DH408" s="838">
        <f t="shared" si="362"/>
        <v>45.900000000000006</v>
      </c>
      <c r="DI408" s="338">
        <f t="shared" si="363"/>
        <v>0.16393442622950816</v>
      </c>
      <c r="DJ408" s="1280">
        <f t="shared" si="358"/>
        <v>0.43333333333333335</v>
      </c>
      <c r="DK408" s="1342">
        <f t="shared" si="359"/>
        <v>3.3541885163887986</v>
      </c>
      <c r="DL408" s="1292">
        <f t="shared" si="370"/>
        <v>0.49919999999999998</v>
      </c>
      <c r="DM408" s="1355">
        <v>30</v>
      </c>
      <c r="DN408" s="1350">
        <f t="shared" si="375"/>
        <v>17.669957686882931</v>
      </c>
      <c r="DO408" s="117">
        <v>13.9</v>
      </c>
      <c r="DP408" s="1150">
        <f t="shared" si="344"/>
        <v>9.1503267973856231E-2</v>
      </c>
      <c r="DQ408" s="133"/>
      <c r="DR408" s="134"/>
      <c r="DS408" s="770"/>
      <c r="DT408" s="137">
        <v>6984</v>
      </c>
      <c r="DU408" s="343">
        <v>8.07</v>
      </c>
      <c r="DV408" s="123">
        <v>8.31</v>
      </c>
      <c r="DW408" s="127">
        <v>3310</v>
      </c>
      <c r="DX408" s="117">
        <v>13.9</v>
      </c>
      <c r="DY408" s="135">
        <v>35.200000000000003</v>
      </c>
      <c r="DZ408" s="671">
        <v>20</v>
      </c>
      <c r="EA408" s="632">
        <v>0.6</v>
      </c>
      <c r="EB408" s="665">
        <v>0.22</v>
      </c>
      <c r="EC408" s="1483"/>
      <c r="ED408" s="141">
        <v>3.8</v>
      </c>
      <c r="EE408" s="667">
        <v>5.0999999999999996</v>
      </c>
      <c r="EF408" s="139">
        <v>7.0000000000000007E-2</v>
      </c>
      <c r="EG408" s="665">
        <v>0.02</v>
      </c>
      <c r="EH408" s="194">
        <v>3</v>
      </c>
      <c r="EI408" s="1118"/>
      <c r="EJ408" s="1118"/>
      <c r="EK408" s="142">
        <v>2</v>
      </c>
      <c r="EL408" s="353">
        <f t="shared" si="345"/>
        <v>5.800771791255289</v>
      </c>
      <c r="EM408" s="354">
        <f t="shared" si="360"/>
        <v>0.24456521739130432</v>
      </c>
      <c r="EN408" s="354">
        <f t="shared" si="340"/>
        <v>0.59164733178654294</v>
      </c>
      <c r="EO408" s="355">
        <f t="shared" si="330"/>
        <v>0.83783783783783783</v>
      </c>
      <c r="EP408" s="339">
        <f t="shared" si="361"/>
        <v>0.55294117647058827</v>
      </c>
      <c r="EQ408" s="1289"/>
    </row>
    <row r="409" spans="1:147" s="1358" customFormat="1" ht="15" customHeight="1" x14ac:dyDescent="0.15">
      <c r="A409" s="105">
        <v>44233</v>
      </c>
      <c r="B409" s="335">
        <f>企业!B716</f>
        <v>6360</v>
      </c>
      <c r="C409" s="868">
        <v>8.1</v>
      </c>
      <c r="D409" s="652">
        <v>126</v>
      </c>
      <c r="E409" s="353">
        <v>7.6</v>
      </c>
      <c r="F409" s="928"/>
      <c r="G409" s="653"/>
      <c r="H409" s="192"/>
      <c r="I409" s="111"/>
      <c r="J409" s="144"/>
      <c r="K409" s="625"/>
      <c r="L409" s="328"/>
      <c r="M409" s="831"/>
      <c r="N409" s="826"/>
      <c r="O409" s="191"/>
      <c r="P409" s="392"/>
      <c r="Q409" s="191"/>
      <c r="R409" s="683">
        <v>5.82</v>
      </c>
      <c r="S409" s="339">
        <f t="shared" si="341"/>
        <v>0.89538461538461545</v>
      </c>
      <c r="T409" s="672">
        <v>6360</v>
      </c>
      <c r="U409" s="111">
        <v>8.08</v>
      </c>
      <c r="V409" s="112">
        <v>2980</v>
      </c>
      <c r="W409" s="115">
        <v>34.799999999999997</v>
      </c>
      <c r="X409" s="109">
        <v>129</v>
      </c>
      <c r="Y409" s="809">
        <v>15</v>
      </c>
      <c r="Z409" s="1238"/>
      <c r="AA409" s="116">
        <v>26.5</v>
      </c>
      <c r="AB409" s="117">
        <v>0.5</v>
      </c>
      <c r="AC409" s="109">
        <v>47</v>
      </c>
      <c r="AD409" s="118"/>
      <c r="AE409" s="191">
        <v>64</v>
      </c>
      <c r="AF409" s="801">
        <v>4.84</v>
      </c>
      <c r="AG409" s="344">
        <f t="shared" si="350"/>
        <v>0.74461538461538457</v>
      </c>
      <c r="AH409" s="344">
        <f t="shared" si="365"/>
        <v>0.42399999999999999</v>
      </c>
      <c r="AI409" s="741">
        <f t="shared" si="331"/>
        <v>0.109392</v>
      </c>
      <c r="AJ409" s="1140"/>
      <c r="AK409" s="138"/>
      <c r="AL409" s="122"/>
      <c r="AM409" s="122"/>
      <c r="AN409" s="219"/>
      <c r="AO409" s="353">
        <f t="shared" si="328"/>
        <v>2.2503144654088052</v>
      </c>
      <c r="AP409" s="138">
        <v>8.16</v>
      </c>
      <c r="AQ409" s="121">
        <v>11.5</v>
      </c>
      <c r="AR409" s="353">
        <f t="shared" si="332"/>
        <v>0.589622641509434</v>
      </c>
      <c r="AS409" s="776"/>
      <c r="AT409" s="353">
        <f t="shared" si="333"/>
        <v>1.179245283018868</v>
      </c>
      <c r="AU409" s="117">
        <v>21.9</v>
      </c>
      <c r="AV409" s="111">
        <v>7.72</v>
      </c>
      <c r="AW409" s="118"/>
      <c r="AX409" s="118"/>
      <c r="AY409" s="340"/>
      <c r="AZ409" s="124">
        <v>0.16</v>
      </c>
      <c r="BA409" s="608"/>
      <c r="BB409" s="360">
        <f t="shared" si="334"/>
        <v>0.44221698113207547</v>
      </c>
      <c r="BC409" s="1516">
        <f>药剂消耗!F714</f>
        <v>840</v>
      </c>
      <c r="BD409" s="1529"/>
      <c r="BE409" s="1530">
        <f t="shared" si="329"/>
        <v>198.11320754716982</v>
      </c>
      <c r="BF409" s="1538">
        <f t="shared" si="371"/>
        <v>7.4759700961196156</v>
      </c>
      <c r="BG409" s="1528"/>
      <c r="BH409" s="1168">
        <f t="shared" si="335"/>
        <v>0.73702830188679247</v>
      </c>
      <c r="BI409" s="353">
        <f t="shared" si="336"/>
        <v>0.49764150943396224</v>
      </c>
      <c r="BJ409" s="123">
        <v>7.96</v>
      </c>
      <c r="BK409" s="118">
        <v>3040</v>
      </c>
      <c r="BL409" s="117">
        <v>26.2</v>
      </c>
      <c r="BM409" s="348">
        <f t="shared" si="346"/>
        <v>78.599999999999994</v>
      </c>
      <c r="BN409" s="117">
        <v>5</v>
      </c>
      <c r="BO409" s="117"/>
      <c r="BP409" s="117"/>
      <c r="BQ409" s="1220"/>
      <c r="BR409" s="131"/>
      <c r="BS409" s="131"/>
      <c r="BT409" s="131">
        <v>9</v>
      </c>
      <c r="BU409" s="132"/>
      <c r="BV409" s="364">
        <f t="shared" si="366"/>
        <v>5.6960691823899374</v>
      </c>
      <c r="BW409" s="343">
        <f t="shared" si="339"/>
        <v>2.2647196842134319E-2</v>
      </c>
      <c r="BX409" s="340">
        <f t="shared" ref="BX409:BX446" si="377">BW409/1</f>
        <v>2.2647196842134319E-2</v>
      </c>
      <c r="BY409" s="758">
        <f t="shared" si="376"/>
        <v>0.8936170212765957</v>
      </c>
      <c r="BZ409" s="1145">
        <f t="shared" si="355"/>
        <v>0.24712643678160917</v>
      </c>
      <c r="CA409" s="133">
        <v>5040</v>
      </c>
      <c r="CB409" s="191"/>
      <c r="CC409" s="193"/>
      <c r="CD409" s="353">
        <f t="shared" si="351"/>
        <v>0.4180817610062893</v>
      </c>
      <c r="CE409" s="108">
        <v>0</v>
      </c>
      <c r="CF409" s="364">
        <f t="shared" si="373"/>
        <v>0</v>
      </c>
      <c r="CG409" s="134">
        <v>1400</v>
      </c>
      <c r="CH409" s="346">
        <f t="shared" si="368"/>
        <v>22.012578616352201</v>
      </c>
      <c r="CI409" s="117">
        <v>3</v>
      </c>
      <c r="CJ409" s="348">
        <f t="shared" si="352"/>
        <v>0.47169811320754718</v>
      </c>
      <c r="CK409" s="123">
        <v>7.64</v>
      </c>
      <c r="CL409" s="117">
        <v>25.8</v>
      </c>
      <c r="CM409" s="109">
        <v>4</v>
      </c>
      <c r="CN409" s="109"/>
      <c r="CO409" s="109"/>
      <c r="CP409" s="131">
        <f t="shared" si="372"/>
        <v>182.43199999999996</v>
      </c>
      <c r="CQ409" s="1145">
        <f t="shared" si="347"/>
        <v>1.5267175572518998E-2</v>
      </c>
      <c r="CR409" s="1372">
        <f t="shared" si="369"/>
        <v>6360</v>
      </c>
      <c r="CS409" s="353">
        <f t="shared" si="353"/>
        <v>3.1849056603773587</v>
      </c>
      <c r="CT409" s="135">
        <v>40</v>
      </c>
      <c r="CU409" s="1353">
        <v>172</v>
      </c>
      <c r="CV409" s="340">
        <f t="shared" si="348"/>
        <v>0.5</v>
      </c>
      <c r="CW409" s="135">
        <v>270</v>
      </c>
      <c r="CX409" s="348">
        <f t="shared" si="349"/>
        <v>6.75</v>
      </c>
      <c r="CY409" s="334">
        <f t="shared" si="374"/>
        <v>131.47169811320754</v>
      </c>
      <c r="CZ409" s="123">
        <v>7.92</v>
      </c>
      <c r="DA409" s="117">
        <v>17.3</v>
      </c>
      <c r="DB409" s="340">
        <f t="shared" si="356"/>
        <v>0.32945736434108525</v>
      </c>
      <c r="DC409" s="109"/>
      <c r="DD409" s="610">
        <f t="shared" si="357"/>
        <v>4.8639177992307632</v>
      </c>
      <c r="DE409" s="353">
        <f t="shared" si="354"/>
        <v>4.716981132075472</v>
      </c>
      <c r="DF409" s="842">
        <v>8.26</v>
      </c>
      <c r="DG409" s="117">
        <v>14.3</v>
      </c>
      <c r="DH409" s="838">
        <f t="shared" si="362"/>
        <v>42.900000000000006</v>
      </c>
      <c r="DI409" s="338">
        <f t="shared" si="363"/>
        <v>0.17341040462427748</v>
      </c>
      <c r="DJ409" s="1280">
        <f t="shared" si="358"/>
        <v>0.44573643410852715</v>
      </c>
      <c r="DK409" s="1342">
        <f t="shared" si="359"/>
        <v>3.810773858353842</v>
      </c>
      <c r="DL409" s="1292">
        <f t="shared" si="370"/>
        <v>0.49919999999999998</v>
      </c>
      <c r="DM409" s="1355">
        <v>30</v>
      </c>
      <c r="DN409" s="1350">
        <f t="shared" si="375"/>
        <v>19.471698113207548</v>
      </c>
      <c r="DO409" s="117">
        <v>13.9</v>
      </c>
      <c r="DP409" s="1150">
        <f t="shared" si="344"/>
        <v>2.7972027972027996E-2</v>
      </c>
      <c r="DQ409" s="133"/>
      <c r="DR409" s="134"/>
      <c r="DS409" s="770"/>
      <c r="DT409" s="137">
        <v>6797</v>
      </c>
      <c r="DU409" s="343">
        <v>8.06</v>
      </c>
      <c r="DV409" s="123">
        <v>8.2799999999999994</v>
      </c>
      <c r="DW409" s="127">
        <v>3030</v>
      </c>
      <c r="DX409" s="117">
        <v>13.9</v>
      </c>
      <c r="DY409" s="135">
        <v>30.4</v>
      </c>
      <c r="DZ409" s="671">
        <v>16</v>
      </c>
      <c r="EA409" s="632">
        <v>0.2</v>
      </c>
      <c r="EB409" s="665">
        <v>0.23</v>
      </c>
      <c r="EC409" s="1483"/>
      <c r="ED409" s="141">
        <v>4.4000000000000004</v>
      </c>
      <c r="EE409" s="667">
        <v>3.7</v>
      </c>
      <c r="EF409" s="139">
        <v>0.05</v>
      </c>
      <c r="EG409" s="665">
        <v>0.01</v>
      </c>
      <c r="EH409" s="194">
        <v>3</v>
      </c>
      <c r="EI409" s="1118"/>
      <c r="EJ409" s="1118"/>
      <c r="EK409" s="142">
        <v>2</v>
      </c>
      <c r="EL409" s="353">
        <f t="shared" si="345"/>
        <v>6.4641962264150949</v>
      </c>
      <c r="EM409" s="354">
        <f t="shared" si="360"/>
        <v>0.60057471264367812</v>
      </c>
      <c r="EN409" s="354">
        <f t="shared" si="340"/>
        <v>0.76434108527131783</v>
      </c>
      <c r="EO409" s="355">
        <f t="shared" si="330"/>
        <v>0.98666666666666669</v>
      </c>
      <c r="EP409" s="339">
        <f t="shared" si="361"/>
        <v>0.83396226415094343</v>
      </c>
      <c r="EQ409" s="1289"/>
    </row>
    <row r="410" spans="1:147" s="1359" customFormat="1" ht="15" customHeight="1" x14ac:dyDescent="0.15">
      <c r="A410" s="146">
        <v>44234</v>
      </c>
      <c r="B410" s="147">
        <f>企业!B717</f>
        <v>7767</v>
      </c>
      <c r="C410" s="869">
        <v>8.09</v>
      </c>
      <c r="D410" s="149">
        <v>110</v>
      </c>
      <c r="E410" s="150">
        <v>7.8</v>
      </c>
      <c r="F410" s="929"/>
      <c r="G410" s="651"/>
      <c r="H410" s="222"/>
      <c r="I410" s="153"/>
      <c r="J410" s="154"/>
      <c r="K410" s="626"/>
      <c r="L410" s="223"/>
      <c r="M410" s="832"/>
      <c r="N410" s="827"/>
      <c r="O410" s="224"/>
      <c r="P410" s="393"/>
      <c r="Q410" s="224"/>
      <c r="R410" s="684">
        <v>5.82</v>
      </c>
      <c r="S410" s="169">
        <f t="shared" si="341"/>
        <v>0.89538461538461545</v>
      </c>
      <c r="T410" s="1360">
        <v>7767</v>
      </c>
      <c r="U410" s="153">
        <v>8.3000000000000007</v>
      </c>
      <c r="V410" s="158">
        <v>2970</v>
      </c>
      <c r="W410" s="159">
        <v>14</v>
      </c>
      <c r="X410" s="151">
        <v>50.2</v>
      </c>
      <c r="Y410" s="811">
        <v>4.2</v>
      </c>
      <c r="Z410" s="1239"/>
      <c r="AA410" s="160">
        <v>7.2</v>
      </c>
      <c r="AB410" s="161">
        <v>0.3</v>
      </c>
      <c r="AC410" s="151">
        <v>28</v>
      </c>
      <c r="AD410" s="162"/>
      <c r="AE410" s="224">
        <v>64</v>
      </c>
      <c r="AF410" s="802">
        <v>3.85</v>
      </c>
      <c r="AG410" s="327">
        <f t="shared" si="350"/>
        <v>0.59230769230769231</v>
      </c>
      <c r="AH410" s="327">
        <f t="shared" si="365"/>
        <v>0.51780000000000004</v>
      </c>
      <c r="AI410" s="660">
        <f t="shared" si="331"/>
        <v>5.1987120000000005E-2</v>
      </c>
      <c r="AJ410" s="1141"/>
      <c r="AK410" s="148"/>
      <c r="AL410" s="167"/>
      <c r="AM410" s="167"/>
      <c r="AN410" s="225"/>
      <c r="AO410" s="150">
        <f t="shared" si="328"/>
        <v>1.8426676966653792</v>
      </c>
      <c r="AP410" s="148">
        <v>8.1199999999999992</v>
      </c>
      <c r="AQ410" s="166">
        <v>13.1</v>
      </c>
      <c r="AR410" s="150">
        <f t="shared" si="332"/>
        <v>0.4828118964851294</v>
      </c>
      <c r="AS410" s="778"/>
      <c r="AT410" s="150">
        <f t="shared" si="333"/>
        <v>0.9656237929702588</v>
      </c>
      <c r="AU410" s="161">
        <v>22.5</v>
      </c>
      <c r="AV410" s="153">
        <v>7.83</v>
      </c>
      <c r="AW410" s="162"/>
      <c r="AX410" s="162"/>
      <c r="AY410" s="170"/>
      <c r="AZ410" s="170">
        <v>0.17</v>
      </c>
      <c r="BA410" s="175"/>
      <c r="BB410" s="172">
        <f t="shared" si="334"/>
        <v>0.36210892236384706</v>
      </c>
      <c r="BC410" s="1517">
        <f>药剂消耗!F715</f>
        <v>884</v>
      </c>
      <c r="BD410" s="827"/>
      <c r="BE410" s="1530">
        <f t="shared" si="329"/>
        <v>170.72228659714176</v>
      </c>
      <c r="BF410" s="1538">
        <f t="shared" si="371"/>
        <v>23.711428694047466</v>
      </c>
      <c r="BG410" s="1337"/>
      <c r="BH410" s="1169">
        <f t="shared" si="335"/>
        <v>0.60351487060641174</v>
      </c>
      <c r="BI410" s="150">
        <f t="shared" si="336"/>
        <v>0.40749324063344922</v>
      </c>
      <c r="BJ410" s="168">
        <v>8.06</v>
      </c>
      <c r="BK410" s="162">
        <v>2890</v>
      </c>
      <c r="BL410" s="161">
        <v>23.3</v>
      </c>
      <c r="BM410" s="161">
        <f t="shared" si="346"/>
        <v>69.900000000000006</v>
      </c>
      <c r="BN410" s="161">
        <v>4.2</v>
      </c>
      <c r="BO410" s="161"/>
      <c r="BP410" s="161"/>
      <c r="BQ410" s="1221"/>
      <c r="BR410" s="174"/>
      <c r="BS410" s="174"/>
      <c r="BT410" s="174">
        <v>15</v>
      </c>
      <c r="BU410" s="175"/>
      <c r="BV410" s="248">
        <f t="shared" si="366"/>
        <v>4.664220419724475</v>
      </c>
      <c r="BW410" s="168">
        <f t="shared" si="339"/>
        <v>1.0762784663372623E-2</v>
      </c>
      <c r="BX410" s="170">
        <f t="shared" si="377"/>
        <v>1.0762784663372623E-2</v>
      </c>
      <c r="BY410" s="1129">
        <f t="shared" si="376"/>
        <v>0.85</v>
      </c>
      <c r="BZ410" s="1146">
        <f t="shared" si="355"/>
        <v>-0.66428571428571437</v>
      </c>
      <c r="CA410" s="177">
        <v>5040</v>
      </c>
      <c r="CB410" s="224"/>
      <c r="CC410" s="226"/>
      <c r="CD410" s="150">
        <f t="shared" si="351"/>
        <v>0.34234582206772241</v>
      </c>
      <c r="CE410" s="150">
        <v>0</v>
      </c>
      <c r="CF410" s="248">
        <f t="shared" si="373"/>
        <v>0</v>
      </c>
      <c r="CG410" s="178">
        <v>1400</v>
      </c>
      <c r="CH410" s="390">
        <f t="shared" si="368"/>
        <v>18.024977468778165</v>
      </c>
      <c r="CI410" s="161">
        <v>3</v>
      </c>
      <c r="CJ410" s="161">
        <f t="shared" si="352"/>
        <v>0.38624951718810352</v>
      </c>
      <c r="CK410" s="168">
        <v>7.86</v>
      </c>
      <c r="CL410" s="161">
        <v>23.7</v>
      </c>
      <c r="CM410" s="151">
        <v>7</v>
      </c>
      <c r="CN410" s="151"/>
      <c r="CO410" s="151"/>
      <c r="CP410" s="131">
        <f t="shared" si="372"/>
        <v>195.81560000000005</v>
      </c>
      <c r="CQ410" s="1146">
        <f t="shared" si="347"/>
        <v>-1.716738197424883E-2</v>
      </c>
      <c r="CR410" s="1372">
        <f t="shared" si="369"/>
        <v>7767</v>
      </c>
      <c r="CS410" s="150">
        <f t="shared" si="353"/>
        <v>2.6079567400540751</v>
      </c>
      <c r="CT410" s="180">
        <v>36</v>
      </c>
      <c r="CU410" s="1356">
        <v>169</v>
      </c>
      <c r="CV410" s="170">
        <f t="shared" si="348"/>
        <v>0.45</v>
      </c>
      <c r="CW410" s="180">
        <v>230</v>
      </c>
      <c r="CX410" s="161">
        <f t="shared" si="349"/>
        <v>6.3888888888888893</v>
      </c>
      <c r="CY410" s="151">
        <f t="shared" si="374"/>
        <v>95.573580533024327</v>
      </c>
      <c r="CZ410" s="168">
        <v>8.01</v>
      </c>
      <c r="DA410" s="161">
        <v>16.5</v>
      </c>
      <c r="DB410" s="170">
        <f t="shared" si="356"/>
        <v>0.30379746835443033</v>
      </c>
      <c r="DC410" s="151"/>
      <c r="DD410" s="181">
        <f t="shared" si="357"/>
        <v>4.1742479268441794</v>
      </c>
      <c r="DE410" s="150">
        <f t="shared" si="354"/>
        <v>3.8624951718810352</v>
      </c>
      <c r="DF410" s="843">
        <v>8.2799999999999994</v>
      </c>
      <c r="DG410" s="161">
        <v>12.1</v>
      </c>
      <c r="DH410" s="838">
        <f t="shared" si="362"/>
        <v>36.299999999999997</v>
      </c>
      <c r="DI410" s="338">
        <f t="shared" si="363"/>
        <v>0.26666666666666672</v>
      </c>
      <c r="DJ410" s="327">
        <f t="shared" si="358"/>
        <v>0.48945147679324896</v>
      </c>
      <c r="DK410" s="1343">
        <f t="shared" si="359"/>
        <v>2.7463672566961015</v>
      </c>
      <c r="DL410" s="1293">
        <f t="shared" si="370"/>
        <v>0.49919999999999998</v>
      </c>
      <c r="DM410" s="1354">
        <v>30</v>
      </c>
      <c r="DN410" s="178">
        <f t="shared" si="375"/>
        <v>15.666280417149478</v>
      </c>
      <c r="DO410" s="161">
        <v>11.5</v>
      </c>
      <c r="DP410" s="187">
        <f t="shared" si="344"/>
        <v>4.9586776859504106E-2</v>
      </c>
      <c r="DQ410" s="177"/>
      <c r="DR410" s="178"/>
      <c r="DS410" s="756"/>
      <c r="DT410" s="157">
        <v>6946</v>
      </c>
      <c r="DU410" s="168">
        <v>8.0399999999999991</v>
      </c>
      <c r="DV410" s="168">
        <v>8.3000000000000007</v>
      </c>
      <c r="DW410" s="173">
        <v>2970</v>
      </c>
      <c r="DX410" s="161">
        <v>11.5</v>
      </c>
      <c r="DY410" s="180">
        <v>24.1</v>
      </c>
      <c r="DZ410" s="698">
        <v>16</v>
      </c>
      <c r="EA410" s="633">
        <v>0.2</v>
      </c>
      <c r="EB410" s="182">
        <v>0.35</v>
      </c>
      <c r="EC410" s="1484"/>
      <c r="ED410" s="184">
        <v>6.3</v>
      </c>
      <c r="EE410" s="184">
        <v>5.7</v>
      </c>
      <c r="EF410" s="182">
        <v>0.06</v>
      </c>
      <c r="EG410" s="182">
        <v>0.02</v>
      </c>
      <c r="EH410" s="228">
        <v>4</v>
      </c>
      <c r="EI410" s="1119"/>
      <c r="EJ410" s="1119"/>
      <c r="EK410" s="185">
        <v>2</v>
      </c>
      <c r="EL410" s="150">
        <f t="shared" si="345"/>
        <v>5.296968404789494</v>
      </c>
      <c r="EM410" s="186">
        <f t="shared" si="360"/>
        <v>0.1785714285714286</v>
      </c>
      <c r="EN410" s="186">
        <f t="shared" si="340"/>
        <v>0.51992031872509958</v>
      </c>
      <c r="EO410" s="187">
        <f t="shared" si="330"/>
        <v>0.95238095238095233</v>
      </c>
      <c r="EP410" s="169">
        <f t="shared" si="361"/>
        <v>0.125</v>
      </c>
      <c r="EQ410" s="292"/>
    </row>
    <row r="411" spans="1:147" s="1358" customFormat="1" ht="15" customHeight="1" x14ac:dyDescent="0.15">
      <c r="A411" s="105">
        <v>44235</v>
      </c>
      <c r="B411" s="335">
        <f>企业!B718</f>
        <v>8152</v>
      </c>
      <c r="C411" s="868">
        <v>8.06</v>
      </c>
      <c r="D411" s="652">
        <v>111</v>
      </c>
      <c r="E411" s="353">
        <v>8.1</v>
      </c>
      <c r="F411" s="928"/>
      <c r="G411" s="653"/>
      <c r="H411" s="192"/>
      <c r="I411" s="111"/>
      <c r="J411" s="144"/>
      <c r="K411" s="625"/>
      <c r="L411" s="328"/>
      <c r="M411" s="831"/>
      <c r="N411" s="826"/>
      <c r="O411" s="191"/>
      <c r="P411" s="392"/>
      <c r="Q411" s="191"/>
      <c r="R411" s="683">
        <v>5.85</v>
      </c>
      <c r="S411" s="339">
        <f t="shared" si="341"/>
        <v>0.89999999999999991</v>
      </c>
      <c r="T411" s="672">
        <v>8152</v>
      </c>
      <c r="U411" s="111">
        <v>8.34</v>
      </c>
      <c r="V411" s="112">
        <v>2130</v>
      </c>
      <c r="W411" s="115">
        <v>12.8</v>
      </c>
      <c r="X411" s="109">
        <v>69.7</v>
      </c>
      <c r="Y411" s="809">
        <v>5.7</v>
      </c>
      <c r="Z411" s="1238"/>
      <c r="AA411" s="116">
        <v>9.1999999999999993</v>
      </c>
      <c r="AB411" s="117">
        <v>0.24</v>
      </c>
      <c r="AC411" s="109">
        <v>28</v>
      </c>
      <c r="AD411" s="118"/>
      <c r="AE411" s="191">
        <v>68</v>
      </c>
      <c r="AF411" s="801">
        <v>3.51</v>
      </c>
      <c r="AG411" s="344">
        <f t="shared" si="350"/>
        <v>0.53999999999999992</v>
      </c>
      <c r="AH411" s="344">
        <f t="shared" si="365"/>
        <v>0.54346666666666665</v>
      </c>
      <c r="AI411" s="741">
        <f t="shared" si="331"/>
        <v>7.5759253333333332E-2</v>
      </c>
      <c r="AJ411" s="1140"/>
      <c r="AK411" s="138"/>
      <c r="AL411" s="122"/>
      <c r="AM411" s="122"/>
      <c r="AN411" s="219"/>
      <c r="AO411" s="353">
        <f t="shared" ref="AO411:AO424" si="378">14312/T411</f>
        <v>1.7556427870461238</v>
      </c>
      <c r="AP411" s="138">
        <v>8.25</v>
      </c>
      <c r="AQ411" s="121">
        <v>11</v>
      </c>
      <c r="AR411" s="353">
        <f t="shared" si="332"/>
        <v>0.46000981354268888</v>
      </c>
      <c r="AS411" s="776"/>
      <c r="AT411" s="353">
        <f t="shared" si="333"/>
        <v>0.92001962708537777</v>
      </c>
      <c r="AU411" s="117">
        <v>22</v>
      </c>
      <c r="AV411" s="111">
        <v>7.91</v>
      </c>
      <c r="AW411" s="118"/>
      <c r="AX411" s="118"/>
      <c r="AY411" s="340"/>
      <c r="AZ411" s="124">
        <v>0.16</v>
      </c>
      <c r="BA411" s="608"/>
      <c r="BB411" s="360">
        <f t="shared" si="334"/>
        <v>0.34500736015701666</v>
      </c>
      <c r="BC411" s="1516">
        <f>药剂消耗!F716</f>
        <v>964</v>
      </c>
      <c r="BD411" s="1529"/>
      <c r="BE411" s="1530">
        <f t="shared" si="329"/>
        <v>177.37978410206085</v>
      </c>
      <c r="BF411" s="1538">
        <f t="shared" si="371"/>
        <v>19.280411315441398</v>
      </c>
      <c r="BG411" s="1528"/>
      <c r="BH411" s="1168">
        <f t="shared" si="335"/>
        <v>0.57501226692836116</v>
      </c>
      <c r="BI411" s="353">
        <f t="shared" si="336"/>
        <v>0.38824828263002942</v>
      </c>
      <c r="BJ411" s="123">
        <v>8.02</v>
      </c>
      <c r="BK411" s="118">
        <v>2760</v>
      </c>
      <c r="BL411" s="117">
        <v>22.1</v>
      </c>
      <c r="BM411" s="348">
        <f t="shared" si="346"/>
        <v>66.300000000000011</v>
      </c>
      <c r="BN411" s="117">
        <v>3.4</v>
      </c>
      <c r="BO411" s="117"/>
      <c r="BP411" s="117"/>
      <c r="BQ411" s="1220"/>
      <c r="BR411" s="131"/>
      <c r="BS411" s="131"/>
      <c r="BT411" s="131">
        <v>14</v>
      </c>
      <c r="BU411" s="132"/>
      <c r="BV411" s="364">
        <f t="shared" si="366"/>
        <v>4.4439401373895979</v>
      </c>
      <c r="BW411" s="343">
        <f t="shared" si="339"/>
        <v>1.5684279680900984E-2</v>
      </c>
      <c r="BX411" s="340">
        <f t="shared" si="377"/>
        <v>1.5684279680900984E-2</v>
      </c>
      <c r="BY411" s="758">
        <f t="shared" si="376"/>
        <v>0.87857142857142856</v>
      </c>
      <c r="BZ411" s="1145">
        <f t="shared" si="355"/>
        <v>-0.7265625</v>
      </c>
      <c r="CA411" s="133">
        <v>5040</v>
      </c>
      <c r="CB411" s="191"/>
      <c r="CC411" s="193"/>
      <c r="CD411" s="353">
        <f t="shared" si="351"/>
        <v>0.32617762512266929</v>
      </c>
      <c r="CE411" s="108">
        <v>0</v>
      </c>
      <c r="CF411" s="364">
        <f t="shared" si="373"/>
        <v>0</v>
      </c>
      <c r="CG411" s="134">
        <v>1400</v>
      </c>
      <c r="CH411" s="346">
        <f t="shared" si="368"/>
        <v>17.17369970559372</v>
      </c>
      <c r="CI411" s="117">
        <v>3</v>
      </c>
      <c r="CJ411" s="348">
        <f t="shared" si="352"/>
        <v>0.36800785083415111</v>
      </c>
      <c r="CK411" s="123">
        <v>8.02</v>
      </c>
      <c r="CL411" s="117">
        <v>23.3</v>
      </c>
      <c r="CM411" s="109">
        <v>7</v>
      </c>
      <c r="CN411" s="109"/>
      <c r="CO411" s="109"/>
      <c r="CP411" s="131">
        <f t="shared" si="372"/>
        <v>170.71680000000001</v>
      </c>
      <c r="CQ411" s="1145">
        <f t="shared" si="347"/>
        <v>-5.4298642533936681E-2</v>
      </c>
      <c r="CR411" s="1372">
        <f>B411</f>
        <v>8152</v>
      </c>
      <c r="CS411" s="353">
        <f t="shared" si="353"/>
        <v>2.4847890088321885</v>
      </c>
      <c r="CT411" s="135">
        <v>32</v>
      </c>
      <c r="CU411" s="1353">
        <v>163</v>
      </c>
      <c r="CV411" s="340">
        <f t="shared" si="348"/>
        <v>0.4</v>
      </c>
      <c r="CW411" s="135">
        <v>200</v>
      </c>
      <c r="CX411" s="348">
        <f t="shared" si="349"/>
        <v>6.25</v>
      </c>
      <c r="CY411" s="334">
        <f t="shared" si="374"/>
        <v>79.813542688910687</v>
      </c>
      <c r="CZ411" s="123">
        <v>8.07</v>
      </c>
      <c r="DA411" s="117">
        <v>12.3</v>
      </c>
      <c r="DB411" s="340">
        <f t="shared" si="356"/>
        <v>0.47210300429184548</v>
      </c>
      <c r="DC411" s="109"/>
      <c r="DD411" s="610">
        <f t="shared" si="357"/>
        <v>2.2816907572587386</v>
      </c>
      <c r="DE411" s="353">
        <f t="shared" si="354"/>
        <v>3.6800785083415111</v>
      </c>
      <c r="DF411" s="842">
        <v>8.16</v>
      </c>
      <c r="DG411" s="117">
        <v>10.9</v>
      </c>
      <c r="DH411" s="838">
        <f t="shared" si="362"/>
        <v>32.700000000000003</v>
      </c>
      <c r="DI411" s="338">
        <f t="shared" si="363"/>
        <v>0.11382113821138218</v>
      </c>
      <c r="DJ411" s="1280">
        <f t="shared" si="358"/>
        <v>0.53218884120171672</v>
      </c>
      <c r="DK411" s="1342">
        <f t="shared" si="359"/>
        <v>2.1455253410997495</v>
      </c>
      <c r="DL411" s="1292">
        <f t="shared" si="370"/>
        <v>0.49919999999999998</v>
      </c>
      <c r="DM411" s="1355">
        <v>30</v>
      </c>
      <c r="DN411" s="1350">
        <f t="shared" si="375"/>
        <v>14.396467124631991</v>
      </c>
      <c r="DO411" s="117">
        <v>9.1</v>
      </c>
      <c r="DP411" s="1150">
        <f t="shared" si="344"/>
        <v>0.16513761467889915</v>
      </c>
      <c r="DQ411" s="133"/>
      <c r="DR411" s="134"/>
      <c r="DS411" s="770"/>
      <c r="DT411" s="137">
        <v>7239</v>
      </c>
      <c r="DU411" s="343">
        <v>8.02</v>
      </c>
      <c r="DV411" s="123">
        <v>8.27</v>
      </c>
      <c r="DW411" s="127">
        <v>2420</v>
      </c>
      <c r="DX411" s="117">
        <v>9.1</v>
      </c>
      <c r="DY411" s="135">
        <v>22.7</v>
      </c>
      <c r="DZ411" s="671">
        <v>17</v>
      </c>
      <c r="EA411" s="632">
        <v>0.3</v>
      </c>
      <c r="EB411" s="665">
        <v>0.39</v>
      </c>
      <c r="EC411" s="1483"/>
      <c r="ED411" s="141">
        <v>3.8</v>
      </c>
      <c r="EE411" s="667">
        <v>5.7</v>
      </c>
      <c r="EF411" s="139">
        <v>0.09</v>
      </c>
      <c r="EG411" s="665">
        <v>0.02</v>
      </c>
      <c r="EH411" s="194">
        <v>4</v>
      </c>
      <c r="EI411" s="1118"/>
      <c r="EJ411" s="1118"/>
      <c r="EK411" s="142">
        <v>2</v>
      </c>
      <c r="EL411" s="353">
        <f t="shared" si="345"/>
        <v>5.0477872423945049</v>
      </c>
      <c r="EM411" s="354">
        <f t="shared" si="360"/>
        <v>0.28906250000000011</v>
      </c>
      <c r="EN411" s="354">
        <f t="shared" si="340"/>
        <v>0.67431850789096126</v>
      </c>
      <c r="EO411" s="355">
        <f t="shared" si="330"/>
        <v>0.94736842105263164</v>
      </c>
      <c r="EP411" s="339">
        <f t="shared" si="361"/>
        <v>0.58695652173913038</v>
      </c>
      <c r="EQ411" s="1289"/>
    </row>
    <row r="412" spans="1:147" s="1358" customFormat="1" ht="15" customHeight="1" x14ac:dyDescent="0.15">
      <c r="A412" s="105">
        <v>44236</v>
      </c>
      <c r="B412" s="335">
        <v>10143</v>
      </c>
      <c r="C412" s="868">
        <v>8.0399999999999991</v>
      </c>
      <c r="D412" s="652">
        <v>91</v>
      </c>
      <c r="E412" s="353">
        <v>8.4</v>
      </c>
      <c r="F412" s="928"/>
      <c r="G412" s="653"/>
      <c r="H412" s="192"/>
      <c r="I412" s="111"/>
      <c r="J412" s="144"/>
      <c r="K412" s="625"/>
      <c r="L412" s="328"/>
      <c r="M412" s="831"/>
      <c r="N412" s="826"/>
      <c r="O412" s="191"/>
      <c r="P412" s="392"/>
      <c r="Q412" s="191"/>
      <c r="R412" s="683">
        <v>5.91</v>
      </c>
      <c r="S412" s="339">
        <f t="shared" si="341"/>
        <v>0.90923076923076929</v>
      </c>
      <c r="T412" s="335">
        <f>B412-企业!C719+2000</f>
        <v>6232</v>
      </c>
      <c r="U412" s="111">
        <v>8.17</v>
      </c>
      <c r="V412" s="112">
        <v>2570</v>
      </c>
      <c r="W412" s="115">
        <v>13.2</v>
      </c>
      <c r="X412" s="109">
        <v>40</v>
      </c>
      <c r="Y412" s="809">
        <v>4.9000000000000004</v>
      </c>
      <c r="Z412" s="1238">
        <v>2.2999999999999998</v>
      </c>
      <c r="AA412" s="116">
        <v>8.9</v>
      </c>
      <c r="AB412" s="117">
        <v>0.21</v>
      </c>
      <c r="AC412" s="109">
        <v>34</v>
      </c>
      <c r="AD412" s="118">
        <v>304</v>
      </c>
      <c r="AE412" s="191">
        <v>64</v>
      </c>
      <c r="AF412" s="801">
        <v>4.09</v>
      </c>
      <c r="AG412" s="344">
        <f t="shared" si="350"/>
        <v>0.62923076923076926</v>
      </c>
      <c r="AH412" s="344">
        <f t="shared" si="365"/>
        <v>0.41546666666666665</v>
      </c>
      <c r="AI412" s="741">
        <f t="shared" si="331"/>
        <v>3.3237333333333334E-2</v>
      </c>
      <c r="AJ412" s="1140"/>
      <c r="AK412" s="138"/>
      <c r="AL412" s="122"/>
      <c r="AM412" s="122"/>
      <c r="AN412" s="219"/>
      <c r="AO412" s="353">
        <f t="shared" si="378"/>
        <v>2.2965340179717586</v>
      </c>
      <c r="AP412" s="138">
        <v>8.17</v>
      </c>
      <c r="AQ412" s="121">
        <v>9.9</v>
      </c>
      <c r="AR412" s="353">
        <f t="shared" si="332"/>
        <v>0.6017329910141207</v>
      </c>
      <c r="AS412" s="776">
        <v>2.9</v>
      </c>
      <c r="AT412" s="353">
        <f t="shared" si="333"/>
        <v>1.2034659820282414</v>
      </c>
      <c r="AU412" s="117">
        <v>21.5</v>
      </c>
      <c r="AV412" s="111">
        <v>8.16</v>
      </c>
      <c r="AW412" s="118">
        <v>3236</v>
      </c>
      <c r="AX412" s="118"/>
      <c r="AY412" s="340"/>
      <c r="AZ412" s="124">
        <v>0.17</v>
      </c>
      <c r="BA412" s="608">
        <f t="shared" si="367"/>
        <v>52.533992583436344</v>
      </c>
      <c r="BB412" s="360">
        <f t="shared" si="334"/>
        <v>0.45129974326059052</v>
      </c>
      <c r="BC412" s="1516">
        <f>药剂消耗!F717</f>
        <v>952</v>
      </c>
      <c r="BD412" s="1529"/>
      <c r="BE412" s="1530">
        <f t="shared" si="329"/>
        <v>229.13992297817714</v>
      </c>
      <c r="BF412" s="1538">
        <f t="shared" si="371"/>
        <v>25.746058761592938</v>
      </c>
      <c r="BG412" s="1528">
        <v>1.8</v>
      </c>
      <c r="BH412" s="1168">
        <f t="shared" si="335"/>
        <v>0.75216623876765087</v>
      </c>
      <c r="BI412" s="353">
        <f t="shared" si="336"/>
        <v>0.50786264441591789</v>
      </c>
      <c r="BJ412" s="123">
        <v>8.08</v>
      </c>
      <c r="BK412" s="118">
        <v>2410</v>
      </c>
      <c r="BL412" s="117">
        <v>18.2</v>
      </c>
      <c r="BM412" s="348">
        <f t="shared" si="346"/>
        <v>54.599999999999994</v>
      </c>
      <c r="BN412" s="117">
        <v>3.2</v>
      </c>
      <c r="BO412" s="117">
        <v>0.2</v>
      </c>
      <c r="BP412" s="117">
        <v>1.4</v>
      </c>
      <c r="BQ412" s="1220">
        <v>0.3</v>
      </c>
      <c r="BR412" s="131"/>
      <c r="BS412" s="131"/>
      <c r="BT412" s="131">
        <v>7</v>
      </c>
      <c r="BU412" s="132">
        <v>16</v>
      </c>
      <c r="BV412" s="364">
        <f t="shared" si="366"/>
        <v>5.8130616174582803</v>
      </c>
      <c r="BW412" s="343">
        <f t="shared" si="339"/>
        <v>6.8810555662903354E-3</v>
      </c>
      <c r="BX412" s="340">
        <f t="shared" si="377"/>
        <v>6.8810555662903354E-3</v>
      </c>
      <c r="BY412" s="758">
        <f t="shared" si="376"/>
        <v>0.90588235294117647</v>
      </c>
      <c r="BZ412" s="1145">
        <f t="shared" si="355"/>
        <v>-0.3787878787878789</v>
      </c>
      <c r="CA412" s="133">
        <v>5040</v>
      </c>
      <c r="CB412" s="191"/>
      <c r="CC412" s="193"/>
      <c r="CD412" s="353">
        <f t="shared" si="351"/>
        <v>0.42666880616174585</v>
      </c>
      <c r="CE412" s="108">
        <v>0</v>
      </c>
      <c r="CF412" s="364">
        <f t="shared" si="373"/>
        <v>0</v>
      </c>
      <c r="CG412" s="134">
        <v>1400</v>
      </c>
      <c r="CH412" s="346">
        <f t="shared" si="368"/>
        <v>22.464698331193837</v>
      </c>
      <c r="CI412" s="117">
        <v>5</v>
      </c>
      <c r="CJ412" s="348">
        <f t="shared" si="352"/>
        <v>0.80231065468549423</v>
      </c>
      <c r="CK412" s="123">
        <v>7.85</v>
      </c>
      <c r="CL412" s="117">
        <v>19.399999999999999</v>
      </c>
      <c r="CM412" s="109">
        <v>3</v>
      </c>
      <c r="CN412" s="109">
        <v>3.1</v>
      </c>
      <c r="CO412" s="109">
        <v>16</v>
      </c>
      <c r="CP412" s="131">
        <f t="shared" si="372"/>
        <v>147.49280000000002</v>
      </c>
      <c r="CQ412" s="1145">
        <f t="shared" si="347"/>
        <v>-6.5934065934065922E-2</v>
      </c>
      <c r="CR412" s="1372">
        <f>B412</f>
        <v>10143</v>
      </c>
      <c r="CS412" s="353">
        <f>24*844/CR412</f>
        <v>1.9970422951789411</v>
      </c>
      <c r="CT412" s="135">
        <v>32</v>
      </c>
      <c r="CU412" s="1353">
        <v>164</v>
      </c>
      <c r="CV412" s="340">
        <f t="shared" si="348"/>
        <v>0.4</v>
      </c>
      <c r="CW412" s="135">
        <v>200</v>
      </c>
      <c r="CX412" s="348">
        <f t="shared" si="349"/>
        <v>6.25</v>
      </c>
      <c r="CY412" s="334">
        <f t="shared" ref="CY412:CY446" si="379">1000*(CT412-DM412*CU412/1000)/(CR412/24)</f>
        <v>64.075717243419106</v>
      </c>
      <c r="CZ412" s="123">
        <v>8.01</v>
      </c>
      <c r="DA412" s="117">
        <v>10.8</v>
      </c>
      <c r="DB412" s="340">
        <f t="shared" si="356"/>
        <v>0.44329896907216487</v>
      </c>
      <c r="DC412" s="109">
        <v>2</v>
      </c>
      <c r="DD412" s="610">
        <f t="shared" si="357"/>
        <v>2.3429763508636507</v>
      </c>
      <c r="DE412" s="353">
        <f>24*1250/CR412</f>
        <v>2.9577048210588583</v>
      </c>
      <c r="DF412" s="842">
        <v>8.19</v>
      </c>
      <c r="DG412" s="117">
        <v>8.8000000000000007</v>
      </c>
      <c r="DH412" s="838">
        <f t="shared" si="362"/>
        <v>26.400000000000002</v>
      </c>
      <c r="DI412" s="338">
        <f t="shared" si="363"/>
        <v>0.18518518518518512</v>
      </c>
      <c r="DJ412" s="1280">
        <f t="shared" si="358"/>
        <v>0.54639175257731953</v>
      </c>
      <c r="DK412" s="1342">
        <f t="shared" si="359"/>
        <v>2.0149596617427394</v>
      </c>
      <c r="DL412" s="1292">
        <f>312/(15000/24)</f>
        <v>0.49919999999999998</v>
      </c>
      <c r="DM412" s="1355">
        <v>30</v>
      </c>
      <c r="DN412" s="1350">
        <f>DM412*CU412/(CR412/24)</f>
        <v>11.641526175687666</v>
      </c>
      <c r="DO412" s="117">
        <v>8.4</v>
      </c>
      <c r="DP412" s="1150">
        <f t="shared" si="344"/>
        <v>4.5454545454545491E-2</v>
      </c>
      <c r="DQ412" s="133"/>
      <c r="DR412" s="134"/>
      <c r="DS412" s="770"/>
      <c r="DT412" s="137">
        <v>7476</v>
      </c>
      <c r="DU412" s="343">
        <v>8.0299999999999994</v>
      </c>
      <c r="DV412" s="123">
        <v>8.36</v>
      </c>
      <c r="DW412" s="127">
        <v>2240</v>
      </c>
      <c r="DX412" s="117">
        <v>8.4</v>
      </c>
      <c r="DY412" s="135">
        <v>22.1</v>
      </c>
      <c r="DZ412" s="671">
        <v>13</v>
      </c>
      <c r="EA412" s="632">
        <v>0.2</v>
      </c>
      <c r="EB412" s="665">
        <v>0.39</v>
      </c>
      <c r="EC412" s="1483">
        <v>0.02</v>
      </c>
      <c r="ED412" s="141">
        <v>3.9</v>
      </c>
      <c r="EE412" s="667">
        <v>5.0999999999999996</v>
      </c>
      <c r="EF412" s="139">
        <v>0.08</v>
      </c>
      <c r="EG412" s="665">
        <v>0.03</v>
      </c>
      <c r="EH412" s="194">
        <v>2</v>
      </c>
      <c r="EI412" s="1118">
        <v>511</v>
      </c>
      <c r="EJ412" s="1118">
        <v>320</v>
      </c>
      <c r="EK412" s="142">
        <v>2</v>
      </c>
      <c r="EL412" s="353">
        <f t="shared" si="345"/>
        <v>6.4669782201299348</v>
      </c>
      <c r="EM412" s="354">
        <f t="shared" si="360"/>
        <v>0.36363636363636354</v>
      </c>
      <c r="EN412" s="354">
        <f t="shared" si="340"/>
        <v>0.44750000000000001</v>
      </c>
      <c r="EO412" s="355">
        <f t="shared" si="330"/>
        <v>0.95918367346938771</v>
      </c>
      <c r="EP412" s="339">
        <f t="shared" si="361"/>
        <v>0.5617977528089888</v>
      </c>
      <c r="EQ412" s="1375" t="s">
        <v>210</v>
      </c>
    </row>
    <row r="413" spans="1:147" s="1358" customFormat="1" ht="15" customHeight="1" x14ac:dyDescent="0.15">
      <c r="A413" s="105">
        <v>44237</v>
      </c>
      <c r="B413" s="335">
        <f>企业!B720</f>
        <v>10114</v>
      </c>
      <c r="C413" s="868">
        <v>8</v>
      </c>
      <c r="D413" s="652">
        <v>64</v>
      </c>
      <c r="E413" s="353">
        <v>8.6</v>
      </c>
      <c r="F413" s="928"/>
      <c r="G413" s="653"/>
      <c r="H413" s="192"/>
      <c r="I413" s="111"/>
      <c r="J413" s="144"/>
      <c r="K413" s="625"/>
      <c r="L413" s="328"/>
      <c r="M413" s="831"/>
      <c r="N413" s="826"/>
      <c r="O413" s="191"/>
      <c r="P413" s="392"/>
      <c r="Q413" s="191"/>
      <c r="R413" s="683">
        <v>5.94</v>
      </c>
      <c r="S413" s="339">
        <f t="shared" si="341"/>
        <v>0.91384615384615386</v>
      </c>
      <c r="T413" s="335">
        <f>B413-企业!C720+2000</f>
        <v>6209</v>
      </c>
      <c r="U413" s="111">
        <v>8.2899999999999991</v>
      </c>
      <c r="V413" s="112">
        <v>1895</v>
      </c>
      <c r="W413" s="115">
        <v>11.5</v>
      </c>
      <c r="X413" s="109">
        <v>51.8</v>
      </c>
      <c r="Y413" s="809">
        <v>6.7</v>
      </c>
      <c r="Z413" s="1238"/>
      <c r="AA413" s="116">
        <v>10.199999999999999</v>
      </c>
      <c r="AB413" s="117">
        <v>0.19</v>
      </c>
      <c r="AC413" s="109">
        <v>16</v>
      </c>
      <c r="AD413" s="118"/>
      <c r="AE413" s="191">
        <v>32</v>
      </c>
      <c r="AF413" s="801">
        <v>4.29</v>
      </c>
      <c r="AG413" s="344">
        <f t="shared" si="350"/>
        <v>0.66</v>
      </c>
      <c r="AH413" s="344">
        <f t="shared" si="365"/>
        <v>0.41393333333333332</v>
      </c>
      <c r="AI413" s="741">
        <f t="shared" si="331"/>
        <v>4.2883493333333321E-2</v>
      </c>
      <c r="AJ413" s="1140"/>
      <c r="AK413" s="138"/>
      <c r="AL413" s="122"/>
      <c r="AM413" s="122"/>
      <c r="AN413" s="219"/>
      <c r="AO413" s="353">
        <f t="shared" si="378"/>
        <v>2.3050410694153647</v>
      </c>
      <c r="AP413" s="138">
        <v>8.08</v>
      </c>
      <c r="AQ413" s="121">
        <v>9.6999999999999993</v>
      </c>
      <c r="AR413" s="353">
        <f t="shared" si="332"/>
        <v>0.60396199065872125</v>
      </c>
      <c r="AS413" s="776"/>
      <c r="AT413" s="353">
        <f t="shared" si="333"/>
        <v>1.2079239813174425</v>
      </c>
      <c r="AU413" s="117">
        <v>20.6</v>
      </c>
      <c r="AV413" s="111">
        <v>7.74</v>
      </c>
      <c r="AW413" s="118"/>
      <c r="AX413" s="118"/>
      <c r="AY413" s="340"/>
      <c r="AZ413" s="124">
        <v>0.17</v>
      </c>
      <c r="BA413" s="608"/>
      <c r="BB413" s="360">
        <f t="shared" si="334"/>
        <v>0.45297149299404088</v>
      </c>
      <c r="BC413" s="1516">
        <f>药剂消耗!F718</f>
        <v>896</v>
      </c>
      <c r="BD413" s="1529"/>
      <c r="BE413" s="1530">
        <f t="shared" si="329"/>
        <v>216.4599774520857</v>
      </c>
      <c r="BF413" s="1538">
        <f t="shared" si="371"/>
        <v>21.221566416871148</v>
      </c>
      <c r="BG413" s="1528"/>
      <c r="BH413" s="1168">
        <f t="shared" si="335"/>
        <v>0.75495248832340156</v>
      </c>
      <c r="BI413" s="353">
        <f t="shared" si="336"/>
        <v>0.5097439201159607</v>
      </c>
      <c r="BJ413" s="123">
        <v>7.76</v>
      </c>
      <c r="BK413" s="118">
        <v>2430</v>
      </c>
      <c r="BL413" s="117">
        <v>15.7</v>
      </c>
      <c r="BM413" s="348">
        <f t="shared" si="346"/>
        <v>47.099999999999994</v>
      </c>
      <c r="BN413" s="117">
        <v>2.9</v>
      </c>
      <c r="BO413" s="117"/>
      <c r="BP413" s="117"/>
      <c r="BQ413" s="1220"/>
      <c r="BR413" s="131"/>
      <c r="BS413" s="131"/>
      <c r="BT413" s="131">
        <v>6</v>
      </c>
      <c r="BU413" s="132"/>
      <c r="BV413" s="364">
        <f t="shared" si="366"/>
        <v>5.834594942824932</v>
      </c>
      <c r="BW413" s="343">
        <f t="shared" si="339"/>
        <v>8.8780798851685206E-3</v>
      </c>
      <c r="BX413" s="340">
        <f t="shared" si="377"/>
        <v>8.8780798851685206E-3</v>
      </c>
      <c r="BY413" s="758">
        <f t="shared" si="376"/>
        <v>0.81874999999999998</v>
      </c>
      <c r="BZ413" s="1145">
        <f t="shared" si="355"/>
        <v>-0.36521739130434772</v>
      </c>
      <c r="CA413" s="133">
        <v>5040</v>
      </c>
      <c r="CB413" s="191"/>
      <c r="CC413" s="193"/>
      <c r="CD413" s="353">
        <f t="shared" si="351"/>
        <v>0.42824931550974393</v>
      </c>
      <c r="CE413" s="108">
        <v>0</v>
      </c>
      <c r="CF413" s="364">
        <f t="shared" si="373"/>
        <v>0</v>
      </c>
      <c r="CG413" s="134">
        <v>1400</v>
      </c>
      <c r="CH413" s="346">
        <f t="shared" si="368"/>
        <v>22.547914317925592</v>
      </c>
      <c r="CI413" s="117">
        <v>5</v>
      </c>
      <c r="CJ413" s="348">
        <f t="shared" si="352"/>
        <v>0.80528265421162826</v>
      </c>
      <c r="CK413" s="123">
        <v>7.54</v>
      </c>
      <c r="CL413" s="117">
        <v>16.8</v>
      </c>
      <c r="CM413" s="109">
        <v>2</v>
      </c>
      <c r="CN413" s="109"/>
      <c r="CO413" s="109"/>
      <c r="CP413" s="131">
        <f t="shared" si="372"/>
        <v>149.34629999999996</v>
      </c>
      <c r="CQ413" s="1145">
        <f t="shared" si="347"/>
        <v>-7.0063694267515908E-2</v>
      </c>
      <c r="CR413" s="1372">
        <f t="shared" ref="CR413:CR424" si="380">B413</f>
        <v>10114</v>
      </c>
      <c r="CS413" s="353">
        <f t="shared" ref="CS413:CS446" si="381">24*844/CR413</f>
        <v>2.0027684397864345</v>
      </c>
      <c r="CT413" s="135">
        <v>29</v>
      </c>
      <c r="CU413" s="1367">
        <v>164</v>
      </c>
      <c r="CV413" s="340">
        <f t="shared" si="348"/>
        <v>0.36249999999999999</v>
      </c>
      <c r="CW413" s="135">
        <v>180</v>
      </c>
      <c r="CX413" s="348">
        <f t="shared" si="349"/>
        <v>6.2068965517241379</v>
      </c>
      <c r="CY413" s="334">
        <f t="shared" si="379"/>
        <v>57.140597192011072</v>
      </c>
      <c r="CZ413" s="123">
        <v>7.82</v>
      </c>
      <c r="DA413" s="117">
        <v>10.199999999999999</v>
      </c>
      <c r="DB413" s="340">
        <f t="shared" si="356"/>
        <v>0.3928571428571429</v>
      </c>
      <c r="DC413" s="109"/>
      <c r="DD413" s="610">
        <f t="shared" si="357"/>
        <v>2.7225365538408162</v>
      </c>
      <c r="DE413" s="353">
        <f t="shared" ref="DE413:DE445" si="382">24*1250/CR413</f>
        <v>2.9661854854656911</v>
      </c>
      <c r="DF413" s="842">
        <v>7.97</v>
      </c>
      <c r="DG413" s="117">
        <v>8.6</v>
      </c>
      <c r="DH413" s="838">
        <f t="shared" si="362"/>
        <v>25.799999999999997</v>
      </c>
      <c r="DI413" s="338">
        <f t="shared" si="363"/>
        <v>0.15686274509803921</v>
      </c>
      <c r="DJ413" s="1280">
        <f t="shared" si="358"/>
        <v>0.48809523809523814</v>
      </c>
      <c r="DK413" s="1342">
        <f t="shared" si="359"/>
        <v>2.3227885037402873</v>
      </c>
      <c r="DL413" s="1292">
        <f>312/(15000/24)</f>
        <v>0.49919999999999998</v>
      </c>
      <c r="DM413" s="1355">
        <v>30</v>
      </c>
      <c r="DN413" s="1350">
        <f>DM413*CU413/(CR413/24)</f>
        <v>11.674906070792959</v>
      </c>
      <c r="DO413" s="117">
        <v>7.9</v>
      </c>
      <c r="DP413" s="1150">
        <f t="shared" si="344"/>
        <v>8.1395348837209225E-2</v>
      </c>
      <c r="DQ413" s="133"/>
      <c r="DR413" s="134"/>
      <c r="DS413" s="770"/>
      <c r="DT413" s="137">
        <v>8606</v>
      </c>
      <c r="DU413" s="343">
        <v>8.01</v>
      </c>
      <c r="DV413" s="123">
        <v>8.06</v>
      </c>
      <c r="DW413" s="127">
        <v>2230</v>
      </c>
      <c r="DX413" s="117">
        <v>7.9</v>
      </c>
      <c r="DY413" s="135">
        <v>17.5</v>
      </c>
      <c r="DZ413" s="671">
        <v>19</v>
      </c>
      <c r="EA413" s="632">
        <v>0.7</v>
      </c>
      <c r="EB413" s="665">
        <v>0.37</v>
      </c>
      <c r="EC413" s="1483"/>
      <c r="ED413" s="141">
        <v>4</v>
      </c>
      <c r="EE413" s="667">
        <v>4.91</v>
      </c>
      <c r="EF413" s="139">
        <v>0.09</v>
      </c>
      <c r="EG413" s="665">
        <v>0.03</v>
      </c>
      <c r="EH413" s="194">
        <v>2</v>
      </c>
      <c r="EI413" s="1118"/>
      <c r="EJ413" s="1118"/>
      <c r="EK413" s="142">
        <v>2</v>
      </c>
      <c r="EL413" s="353">
        <f t="shared" si="345"/>
        <v>6.4906840052201815</v>
      </c>
      <c r="EM413" s="354">
        <f t="shared" si="360"/>
        <v>0.31304347826086953</v>
      </c>
      <c r="EN413" s="354">
        <f t="shared" si="340"/>
        <v>0.66216216216216217</v>
      </c>
      <c r="EO413" s="355">
        <f t="shared" si="330"/>
        <v>0.89552238805970152</v>
      </c>
      <c r="EP413" s="339">
        <f t="shared" si="361"/>
        <v>0.60784313725490191</v>
      </c>
      <c r="EQ413" s="1289"/>
    </row>
    <row r="414" spans="1:147" s="1358" customFormat="1" ht="15" customHeight="1" x14ac:dyDescent="0.15">
      <c r="A414" s="105">
        <v>44238</v>
      </c>
      <c r="B414" s="335">
        <f>企业!B721</f>
        <v>10385</v>
      </c>
      <c r="C414" s="868">
        <v>7.91</v>
      </c>
      <c r="D414" s="652">
        <v>67</v>
      </c>
      <c r="E414" s="353">
        <v>7.7</v>
      </c>
      <c r="F414" s="928"/>
      <c r="G414" s="653"/>
      <c r="H414" s="192"/>
      <c r="I414" s="111"/>
      <c r="J414" s="144"/>
      <c r="K414" s="625"/>
      <c r="L414" s="328"/>
      <c r="M414" s="831"/>
      <c r="N414" s="826"/>
      <c r="O414" s="191"/>
      <c r="P414" s="392"/>
      <c r="Q414" s="191"/>
      <c r="R414" s="683">
        <v>5.98</v>
      </c>
      <c r="S414" s="339">
        <f t="shared" si="341"/>
        <v>0.92</v>
      </c>
      <c r="T414" s="335">
        <f>B414-企业!C721+2000</f>
        <v>6292</v>
      </c>
      <c r="U414" s="111">
        <v>8.27</v>
      </c>
      <c r="V414" s="112">
        <v>2060</v>
      </c>
      <c r="W414" s="115">
        <v>10.6</v>
      </c>
      <c r="X414" s="109">
        <v>43.6</v>
      </c>
      <c r="Y414" s="809">
        <v>6.6</v>
      </c>
      <c r="Z414" s="1238"/>
      <c r="AA414" s="116">
        <v>11.4</v>
      </c>
      <c r="AB414" s="117">
        <v>0.16</v>
      </c>
      <c r="AC414" s="109">
        <v>18</v>
      </c>
      <c r="AD414" s="118"/>
      <c r="AE414" s="191">
        <v>32</v>
      </c>
      <c r="AF414" s="801">
        <v>4.7699999999999996</v>
      </c>
      <c r="AG414" s="344">
        <f t="shared" si="350"/>
        <v>0.73384615384615381</v>
      </c>
      <c r="AH414" s="344">
        <f t="shared" si="365"/>
        <v>0.41946666666666665</v>
      </c>
      <c r="AI414" s="741">
        <f t="shared" si="331"/>
        <v>3.6577493333333336E-2</v>
      </c>
      <c r="AJ414" s="1140"/>
      <c r="AK414" s="138"/>
      <c r="AL414" s="122"/>
      <c r="AM414" s="122"/>
      <c r="AN414" s="219"/>
      <c r="AO414" s="353">
        <f t="shared" si="378"/>
        <v>2.2746344564526382</v>
      </c>
      <c r="AP414" s="138">
        <v>8.14</v>
      </c>
      <c r="AQ414" s="121">
        <v>10.199999999999999</v>
      </c>
      <c r="AR414" s="353">
        <f t="shared" si="332"/>
        <v>0.59599491417673234</v>
      </c>
      <c r="AS414" s="776"/>
      <c r="AT414" s="353">
        <f t="shared" si="333"/>
        <v>1.1919898283534647</v>
      </c>
      <c r="AU414" s="117">
        <v>20.5</v>
      </c>
      <c r="AV414" s="111">
        <v>8.07</v>
      </c>
      <c r="AW414" s="118"/>
      <c r="AX414" s="118"/>
      <c r="AY414" s="340"/>
      <c r="AZ414" s="124">
        <v>0.17</v>
      </c>
      <c r="BA414" s="608"/>
      <c r="BB414" s="360">
        <f t="shared" si="334"/>
        <v>0.44699618563254928</v>
      </c>
      <c r="BC414" s="1516">
        <f>药剂消耗!F719</f>
        <v>868</v>
      </c>
      <c r="BD414" s="1529"/>
      <c r="BE414" s="1530">
        <f t="shared" si="329"/>
        <v>206.92943420216147</v>
      </c>
      <c r="BF414" s="1538">
        <f t="shared" si="371"/>
        <v>18.151704754575569</v>
      </c>
      <c r="BG414" s="1528"/>
      <c r="BH414" s="1168">
        <f t="shared" si="335"/>
        <v>0.74499364272091539</v>
      </c>
      <c r="BI414" s="353">
        <f t="shared" si="336"/>
        <v>0.50301970756516212</v>
      </c>
      <c r="BJ414" s="123">
        <v>7.88</v>
      </c>
      <c r="BK414" s="118">
        <v>2230</v>
      </c>
      <c r="BL414" s="117">
        <v>13.7</v>
      </c>
      <c r="BM414" s="348">
        <f t="shared" si="346"/>
        <v>41.099999999999994</v>
      </c>
      <c r="BN414" s="117">
        <v>2.7</v>
      </c>
      <c r="BO414" s="117"/>
      <c r="BP414" s="117"/>
      <c r="BQ414" s="1220"/>
      <c r="BR414" s="131"/>
      <c r="BS414" s="131"/>
      <c r="BT414" s="131">
        <v>11</v>
      </c>
      <c r="BU414" s="132"/>
      <c r="BV414" s="364">
        <f t="shared" si="366"/>
        <v>5.7576287349014628</v>
      </c>
      <c r="BW414" s="343">
        <f t="shared" si="339"/>
        <v>7.5725619013443006E-3</v>
      </c>
      <c r="BX414" s="340">
        <f t="shared" si="377"/>
        <v>7.5725619013443006E-3</v>
      </c>
      <c r="BY414" s="758">
        <f t="shared" si="376"/>
        <v>0.85</v>
      </c>
      <c r="BZ414" s="1145">
        <f t="shared" si="355"/>
        <v>-0.29245283018867929</v>
      </c>
      <c r="CA414" s="133">
        <v>5040</v>
      </c>
      <c r="CB414" s="191"/>
      <c r="CC414" s="193"/>
      <c r="CD414" s="353">
        <f t="shared" si="351"/>
        <v>0.42260012714558171</v>
      </c>
      <c r="CE414" s="108">
        <v>0</v>
      </c>
      <c r="CF414" s="364">
        <f t="shared" si="373"/>
        <v>0</v>
      </c>
      <c r="CG414" s="134">
        <v>1400</v>
      </c>
      <c r="CH414" s="346">
        <f t="shared" si="368"/>
        <v>22.250476795931341</v>
      </c>
      <c r="CI414" s="117">
        <v>5</v>
      </c>
      <c r="CJ414" s="348">
        <f t="shared" si="352"/>
        <v>0.79465988556897649</v>
      </c>
      <c r="CK414" s="123">
        <v>7.74</v>
      </c>
      <c r="CL414" s="117">
        <v>14.4</v>
      </c>
      <c r="CM414" s="109">
        <v>2</v>
      </c>
      <c r="CN414" s="109"/>
      <c r="CO414" s="109"/>
      <c r="CP414" s="131">
        <f t="shared" si="372"/>
        <v>188.41479999999999</v>
      </c>
      <c r="CQ414" s="1145">
        <f t="shared" si="347"/>
        <v>-5.1094890510948954E-2</v>
      </c>
      <c r="CR414" s="1372">
        <f t="shared" si="380"/>
        <v>10385</v>
      </c>
      <c r="CS414" s="353">
        <f t="shared" si="381"/>
        <v>1.9505055368319693</v>
      </c>
      <c r="CT414" s="135">
        <v>29</v>
      </c>
      <c r="CU414" s="1367">
        <v>165</v>
      </c>
      <c r="CV414" s="340">
        <f t="shared" si="348"/>
        <v>0.36249999999999999</v>
      </c>
      <c r="CW414" s="135">
        <v>180</v>
      </c>
      <c r="CX414" s="348">
        <f t="shared" si="349"/>
        <v>6.2068965517241379</v>
      </c>
      <c r="CY414" s="334">
        <f t="shared" si="379"/>
        <v>55.580163697640828</v>
      </c>
      <c r="CZ414" s="123">
        <v>7.92</v>
      </c>
      <c r="DA414" s="117">
        <v>8.8000000000000007</v>
      </c>
      <c r="DB414" s="340">
        <f t="shared" si="356"/>
        <v>0.38888888888888884</v>
      </c>
      <c r="DC414" s="109"/>
      <c r="DD414" s="610">
        <f t="shared" si="357"/>
        <v>3.1210783747552129</v>
      </c>
      <c r="DE414" s="353">
        <f t="shared" si="382"/>
        <v>2.8887818969667789</v>
      </c>
      <c r="DF414" s="842">
        <v>8.11</v>
      </c>
      <c r="DG414" s="117">
        <v>7.1</v>
      </c>
      <c r="DH414" s="838">
        <f t="shared" si="362"/>
        <v>21.299999999999997</v>
      </c>
      <c r="DI414" s="338">
        <f t="shared" si="363"/>
        <v>0.19318181818181823</v>
      </c>
      <c r="DJ414" s="1280">
        <f t="shared" si="358"/>
        <v>0.50694444444444442</v>
      </c>
      <c r="DK414" s="1342">
        <f t="shared" si="359"/>
        <v>2.5379070181571151</v>
      </c>
      <c r="DL414" s="1292">
        <f t="shared" si="370"/>
        <v>0.49919999999999998</v>
      </c>
      <c r="DM414" s="1355">
        <v>30</v>
      </c>
      <c r="DN414" s="1350">
        <f>DM414*CU414/(CR414/24)</f>
        <v>11.439576311988445</v>
      </c>
      <c r="DO414" s="117">
        <v>6.6</v>
      </c>
      <c r="DP414" s="1150">
        <f t="shared" si="344"/>
        <v>7.0422535211267609E-2</v>
      </c>
      <c r="DQ414" s="133"/>
      <c r="DR414" s="134"/>
      <c r="DS414" s="770"/>
      <c r="DT414" s="137">
        <v>8659</v>
      </c>
      <c r="DU414" s="343">
        <v>8.02</v>
      </c>
      <c r="DV414" s="123">
        <v>8.19</v>
      </c>
      <c r="DW414" s="127">
        <v>2050</v>
      </c>
      <c r="DX414" s="117">
        <v>6.6</v>
      </c>
      <c r="DY414" s="135">
        <v>16.3</v>
      </c>
      <c r="DZ414" s="671">
        <v>16</v>
      </c>
      <c r="EA414" s="632">
        <v>0.3</v>
      </c>
      <c r="EB414" s="665">
        <v>0.39</v>
      </c>
      <c r="EC414" s="1483"/>
      <c r="ED414" s="141">
        <v>3.6</v>
      </c>
      <c r="EE414" s="667">
        <v>4.5</v>
      </c>
      <c r="EF414" s="139">
        <v>0.1</v>
      </c>
      <c r="EG414" s="665">
        <v>0.05</v>
      </c>
      <c r="EH414" s="194">
        <v>2</v>
      </c>
      <c r="EI414" s="1118"/>
      <c r="EJ414" s="1118"/>
      <c r="EK414" s="142">
        <v>2</v>
      </c>
      <c r="EL414" s="353">
        <f t="shared" si="345"/>
        <v>6.4026658384553263</v>
      </c>
      <c r="EM414" s="354">
        <f t="shared" si="360"/>
        <v>0.37735849056603776</v>
      </c>
      <c r="EN414" s="354">
        <f t="shared" si="340"/>
        <v>0.62614678899082565</v>
      </c>
      <c r="EO414" s="355">
        <f t="shared" si="330"/>
        <v>0.95454545454545459</v>
      </c>
      <c r="EP414" s="339">
        <f t="shared" si="361"/>
        <v>0.68421052631578949</v>
      </c>
      <c r="EQ414" s="1289"/>
    </row>
    <row r="415" spans="1:147" s="1358" customFormat="1" ht="15" customHeight="1" x14ac:dyDescent="0.15">
      <c r="A415" s="105">
        <v>44239</v>
      </c>
      <c r="B415" s="335">
        <f>企业!B722</f>
        <v>9449</v>
      </c>
      <c r="C415" s="868">
        <v>7.91</v>
      </c>
      <c r="D415" s="652">
        <v>77</v>
      </c>
      <c r="E415" s="353">
        <v>7</v>
      </c>
      <c r="F415" s="928"/>
      <c r="G415" s="653"/>
      <c r="H415" s="192"/>
      <c r="I415" s="111"/>
      <c r="J415" s="144"/>
      <c r="K415" s="625"/>
      <c r="L415" s="328"/>
      <c r="M415" s="831"/>
      <c r="N415" s="826"/>
      <c r="O415" s="191"/>
      <c r="P415" s="392"/>
      <c r="Q415" s="191"/>
      <c r="R415" s="683">
        <v>6.01</v>
      </c>
      <c r="S415" s="339">
        <f t="shared" si="341"/>
        <v>0.92461538461538462</v>
      </c>
      <c r="T415" s="335">
        <f>B415-企业!C722+2000</f>
        <v>5276</v>
      </c>
      <c r="U415" s="111">
        <v>8.1999999999999993</v>
      </c>
      <c r="V415" s="112">
        <v>2220</v>
      </c>
      <c r="W415" s="115">
        <v>15.3</v>
      </c>
      <c r="X415" s="109">
        <v>49.7</v>
      </c>
      <c r="Y415" s="809">
        <v>4.8</v>
      </c>
      <c r="Z415" s="1238"/>
      <c r="AA415" s="116">
        <v>10.7</v>
      </c>
      <c r="AB415" s="117">
        <v>0.24</v>
      </c>
      <c r="AC415" s="109">
        <v>29</v>
      </c>
      <c r="AD415" s="118"/>
      <c r="AE415" s="191">
        <v>64</v>
      </c>
      <c r="AF415" s="801">
        <v>4.2</v>
      </c>
      <c r="AG415" s="344">
        <f t="shared" si="350"/>
        <v>0.64615384615384619</v>
      </c>
      <c r="AH415" s="344">
        <f t="shared" si="365"/>
        <v>0.35173333333333334</v>
      </c>
      <c r="AI415" s="741">
        <f t="shared" si="331"/>
        <v>3.4962293333333332E-2</v>
      </c>
      <c r="AJ415" s="1140"/>
      <c r="AK415" s="138"/>
      <c r="AL415" s="122"/>
      <c r="AM415" s="122"/>
      <c r="AN415" s="219"/>
      <c r="AO415" s="353">
        <f t="shared" si="378"/>
        <v>2.7126611068991662</v>
      </c>
      <c r="AP415" s="138">
        <v>8.0500000000000007</v>
      </c>
      <c r="AQ415" s="121">
        <v>11.1</v>
      </c>
      <c r="AR415" s="353">
        <f t="shared" si="332"/>
        <v>0.71076573161485979</v>
      </c>
      <c r="AS415" s="776"/>
      <c r="AT415" s="353">
        <f t="shared" si="333"/>
        <v>1.4215314632297196</v>
      </c>
      <c r="AU415" s="117">
        <v>20.5</v>
      </c>
      <c r="AV415" s="111">
        <v>7.83</v>
      </c>
      <c r="AW415" s="118"/>
      <c r="AX415" s="118"/>
      <c r="AY415" s="340"/>
      <c r="AZ415" s="124">
        <v>0.17</v>
      </c>
      <c r="BA415" s="608"/>
      <c r="BB415" s="360">
        <f t="shared" si="334"/>
        <v>0.53307429871114476</v>
      </c>
      <c r="BC415" s="1516">
        <f>药剂消耗!F720</f>
        <v>812</v>
      </c>
      <c r="BD415" s="1529"/>
      <c r="BE415" s="1530">
        <f t="shared" ref="BE415:BE446" si="383">1000*BD415*1.066/2/T415+1000*BC415*1.5/T415</f>
        <v>230.85670962850645</v>
      </c>
      <c r="BF415" s="1538">
        <f t="shared" si="371"/>
        <v>21.575393423224902</v>
      </c>
      <c r="BG415" s="1528"/>
      <c r="BH415" s="1168">
        <f t="shared" si="335"/>
        <v>0.8884571645185747</v>
      </c>
      <c r="BI415" s="353">
        <f t="shared" si="336"/>
        <v>0.59988627748294165</v>
      </c>
      <c r="BJ415" s="123">
        <v>7.96</v>
      </c>
      <c r="BK415" s="118">
        <v>2070</v>
      </c>
      <c r="BL415" s="117">
        <v>12.2</v>
      </c>
      <c r="BM415" s="348">
        <f t="shared" si="346"/>
        <v>36.599999999999994</v>
      </c>
      <c r="BN415" s="117">
        <v>2.4</v>
      </c>
      <c r="BO415" s="117">
        <v>0.2</v>
      </c>
      <c r="BP415" s="117"/>
      <c r="BQ415" s="1220">
        <v>0.1</v>
      </c>
      <c r="BR415" s="131"/>
      <c r="BS415" s="131"/>
      <c r="BT415" s="131">
        <v>9</v>
      </c>
      <c r="BU415" s="132">
        <v>16</v>
      </c>
      <c r="BV415" s="364">
        <f t="shared" si="366"/>
        <v>6.8663760424564071</v>
      </c>
      <c r="BW415" s="343">
        <f t="shared" si="339"/>
        <v>7.2381704253733394E-3</v>
      </c>
      <c r="BX415" s="340">
        <f t="shared" si="377"/>
        <v>7.2381704253733394E-3</v>
      </c>
      <c r="BY415" s="758">
        <f t="shared" si="376"/>
        <v>0.91724137931034488</v>
      </c>
      <c r="BZ415" s="1145">
        <f t="shared" si="355"/>
        <v>0.20261437908496738</v>
      </c>
      <c r="CA415" s="133">
        <v>5040</v>
      </c>
      <c r="CB415" s="191"/>
      <c r="CC415" s="193"/>
      <c r="CD415" s="353">
        <f t="shared" si="351"/>
        <v>0.50398028809704321</v>
      </c>
      <c r="CE415" s="108">
        <v>0</v>
      </c>
      <c r="CF415" s="364">
        <f t="shared" si="373"/>
        <v>0</v>
      </c>
      <c r="CG415" s="134">
        <v>1400</v>
      </c>
      <c r="CH415" s="346">
        <f t="shared" si="368"/>
        <v>26.535253980288097</v>
      </c>
      <c r="CI415" s="117">
        <v>5</v>
      </c>
      <c r="CJ415" s="348">
        <f t="shared" si="352"/>
        <v>0.94768764215314627</v>
      </c>
      <c r="CK415" s="123">
        <v>7.71</v>
      </c>
      <c r="CL415" s="117">
        <v>12.4</v>
      </c>
      <c r="CM415" s="109">
        <v>4</v>
      </c>
      <c r="CN415" s="109">
        <v>3</v>
      </c>
      <c r="CO415" s="109">
        <v>16</v>
      </c>
      <c r="CP415" s="131">
        <f t="shared" si="372"/>
        <v>168.21439999999998</v>
      </c>
      <c r="CQ415" s="1145">
        <f t="shared" si="347"/>
        <v>-1.6393442622950838E-2</v>
      </c>
      <c r="CR415" s="1372">
        <f t="shared" si="380"/>
        <v>9449</v>
      </c>
      <c r="CS415" s="353">
        <f t="shared" si="381"/>
        <v>2.1437189120541857</v>
      </c>
      <c r="CT415" s="135">
        <v>29</v>
      </c>
      <c r="CU415" s="1367">
        <v>165</v>
      </c>
      <c r="CV415" s="340">
        <f t="shared" si="348"/>
        <v>0.36249999999999999</v>
      </c>
      <c r="CW415" s="135">
        <v>180</v>
      </c>
      <c r="CX415" s="348">
        <f t="shared" si="349"/>
        <v>6.2068965517241379</v>
      </c>
      <c r="CY415" s="334">
        <f t="shared" si="379"/>
        <v>73.658588210392637</v>
      </c>
      <c r="CZ415" s="123">
        <v>7.86</v>
      </c>
      <c r="DA415" s="117">
        <v>7.6</v>
      </c>
      <c r="DB415" s="340">
        <f t="shared" si="356"/>
        <v>0.38709677419354843</v>
      </c>
      <c r="DC415" s="109">
        <v>2</v>
      </c>
      <c r="DD415" s="610">
        <f t="shared" si="357"/>
        <v>4.8256412611630388</v>
      </c>
      <c r="DE415" s="353">
        <f t="shared" si="382"/>
        <v>3.1749391469996824</v>
      </c>
      <c r="DF415" s="842">
        <v>8.0500000000000007</v>
      </c>
      <c r="DG415" s="117">
        <v>6.9</v>
      </c>
      <c r="DH415" s="838">
        <f t="shared" si="362"/>
        <v>20.700000000000003</v>
      </c>
      <c r="DI415" s="338">
        <f t="shared" si="363"/>
        <v>9.210526315789469E-2</v>
      </c>
      <c r="DJ415" s="1280">
        <f t="shared" si="358"/>
        <v>0.44354838709677413</v>
      </c>
      <c r="DK415" s="1342">
        <f t="shared" si="359"/>
        <v>4.4641568612359173</v>
      </c>
      <c r="DL415" s="1292">
        <f t="shared" si="370"/>
        <v>0.49919999999999998</v>
      </c>
      <c r="DM415" s="1355"/>
      <c r="DN415" s="1350"/>
      <c r="DO415" s="134"/>
      <c r="DP415" s="1148"/>
      <c r="DQ415" s="133"/>
      <c r="DR415" s="134"/>
      <c r="DS415" s="770"/>
      <c r="DT415" s="137">
        <v>8732</v>
      </c>
      <c r="DU415" s="343">
        <v>8.0500000000000007</v>
      </c>
      <c r="DV415" s="123">
        <v>8.14</v>
      </c>
      <c r="DW415" s="127">
        <v>1925</v>
      </c>
      <c r="DX415" s="117">
        <v>5.9</v>
      </c>
      <c r="DY415" s="135">
        <v>18.100000000000001</v>
      </c>
      <c r="DZ415" s="671">
        <v>14</v>
      </c>
      <c r="EA415" s="632">
        <v>0.3</v>
      </c>
      <c r="EB415" s="665">
        <v>0.28999999999999998</v>
      </c>
      <c r="EC415" s="1483"/>
      <c r="ED415" s="141">
        <v>3.6</v>
      </c>
      <c r="EE415" s="667">
        <v>4.4000000000000004</v>
      </c>
      <c r="EF415" s="139">
        <v>7.0000000000000007E-2</v>
      </c>
      <c r="EG415" s="665">
        <v>0.03</v>
      </c>
      <c r="EH415" s="194">
        <v>3</v>
      </c>
      <c r="EI415" s="1118"/>
      <c r="EJ415" s="1118"/>
      <c r="EK415" s="142">
        <v>2</v>
      </c>
      <c r="EL415" s="353">
        <f t="shared" si="345"/>
        <v>7.6127670830140284</v>
      </c>
      <c r="EM415" s="354">
        <f t="shared" si="360"/>
        <v>0.6143790849673203</v>
      </c>
      <c r="EN415" s="354">
        <f t="shared" si="340"/>
        <v>0.63581488933601604</v>
      </c>
      <c r="EO415" s="355">
        <f t="shared" si="330"/>
        <v>0.9375</v>
      </c>
      <c r="EP415" s="339">
        <f t="shared" si="361"/>
        <v>0.66355140186915884</v>
      </c>
      <c r="EQ415" s="1289"/>
    </row>
    <row r="416" spans="1:147" s="1358" customFormat="1" ht="15" customHeight="1" x14ac:dyDescent="0.15">
      <c r="A416" s="105">
        <v>44240</v>
      </c>
      <c r="B416" s="335">
        <f>企业!B723</f>
        <v>8505</v>
      </c>
      <c r="C416" s="868">
        <v>7.94</v>
      </c>
      <c r="D416" s="652">
        <v>57</v>
      </c>
      <c r="E416" s="353">
        <v>7.56</v>
      </c>
      <c r="F416" s="928"/>
      <c r="G416" s="653"/>
      <c r="H416" s="192"/>
      <c r="I416" s="111"/>
      <c r="J416" s="144"/>
      <c r="K416" s="625"/>
      <c r="L416" s="328"/>
      <c r="M416" s="831"/>
      <c r="N416" s="826"/>
      <c r="O416" s="191"/>
      <c r="P416" s="392"/>
      <c r="Q416" s="191"/>
      <c r="R416" s="683">
        <v>6.05</v>
      </c>
      <c r="S416" s="339">
        <f t="shared" si="341"/>
        <v>0.93076923076923079</v>
      </c>
      <c r="T416" s="335">
        <f>B416-企业!C723+2000</f>
        <v>6115</v>
      </c>
      <c r="U416" s="111">
        <v>8.15</v>
      </c>
      <c r="V416" s="112">
        <v>2330</v>
      </c>
      <c r="W416" s="115">
        <v>13.1</v>
      </c>
      <c r="X416" s="109">
        <v>51.2</v>
      </c>
      <c r="Y416" s="809">
        <v>5</v>
      </c>
      <c r="Z416" s="1238"/>
      <c r="AA416" s="116">
        <v>10.6</v>
      </c>
      <c r="AB416" s="117">
        <v>0.28000000000000003</v>
      </c>
      <c r="AC416" s="109">
        <v>39</v>
      </c>
      <c r="AD416" s="118"/>
      <c r="AE416" s="191">
        <v>64</v>
      </c>
      <c r="AF416" s="801">
        <v>3.28</v>
      </c>
      <c r="AG416" s="344">
        <f t="shared" si="350"/>
        <v>0.50461538461538458</v>
      </c>
      <c r="AH416" s="344">
        <f t="shared" si="365"/>
        <v>0.40766666666666668</v>
      </c>
      <c r="AI416" s="741">
        <f t="shared" si="331"/>
        <v>4.1745066666666671E-2</v>
      </c>
      <c r="AJ416" s="1140"/>
      <c r="AK416" s="138"/>
      <c r="AL416" s="122"/>
      <c r="AM416" s="122"/>
      <c r="AN416" s="219"/>
      <c r="AO416" s="353">
        <f t="shared" si="378"/>
        <v>2.3404742436631234</v>
      </c>
      <c r="AP416" s="138">
        <v>8.1300000000000008</v>
      </c>
      <c r="AQ416" s="121">
        <v>11</v>
      </c>
      <c r="AR416" s="353">
        <f t="shared" si="332"/>
        <v>0.61324611610793134</v>
      </c>
      <c r="AS416" s="776"/>
      <c r="AT416" s="353">
        <f t="shared" si="333"/>
        <v>1.2264922322158627</v>
      </c>
      <c r="AU416" s="117">
        <v>21.3</v>
      </c>
      <c r="AV416" s="111">
        <v>7.82</v>
      </c>
      <c r="AW416" s="118"/>
      <c r="AX416" s="118"/>
      <c r="AY416" s="340"/>
      <c r="AZ416" s="124">
        <v>0.17</v>
      </c>
      <c r="BA416" s="608"/>
      <c r="BB416" s="360">
        <f t="shared" si="334"/>
        <v>0.45993458708094848</v>
      </c>
      <c r="BC416" s="1516">
        <f>药剂消耗!F721</f>
        <v>868</v>
      </c>
      <c r="BD416" s="1529"/>
      <c r="BE416" s="1530">
        <f t="shared" si="383"/>
        <v>212.91905151267375</v>
      </c>
      <c r="BF416" s="1538">
        <f t="shared" si="371"/>
        <v>20.08670297289375</v>
      </c>
      <c r="BG416" s="1528"/>
      <c r="BH416" s="1168">
        <f t="shared" si="335"/>
        <v>0.7665576451349142</v>
      </c>
      <c r="BI416" s="353">
        <f t="shared" si="336"/>
        <v>0.51757972199509406</v>
      </c>
      <c r="BJ416" s="123">
        <v>7.99</v>
      </c>
      <c r="BK416" s="118">
        <v>2220</v>
      </c>
      <c r="BL416" s="117">
        <v>11.8</v>
      </c>
      <c r="BM416" s="348">
        <f t="shared" si="346"/>
        <v>35.400000000000006</v>
      </c>
      <c r="BN416" s="117">
        <v>2.2999999999999998</v>
      </c>
      <c r="BO416" s="117"/>
      <c r="BP416" s="117"/>
      <c r="BQ416" s="1220"/>
      <c r="BR416" s="131"/>
      <c r="BS416" s="131"/>
      <c r="BT416" s="131">
        <v>8</v>
      </c>
      <c r="BU416" s="132"/>
      <c r="BV416" s="364">
        <f t="shared" si="366"/>
        <v>5.9242845461978746</v>
      </c>
      <c r="BW416" s="343">
        <f t="shared" si="339"/>
        <v>8.6423937946835238E-3</v>
      </c>
      <c r="BX416" s="340">
        <f t="shared" si="377"/>
        <v>8.6423937946835238E-3</v>
      </c>
      <c r="BY416" s="758">
        <f t="shared" si="376"/>
        <v>0.94102564102564101</v>
      </c>
      <c r="BZ416" s="1145">
        <f t="shared" si="355"/>
        <v>9.9236641221373989E-2</v>
      </c>
      <c r="CA416" s="133">
        <v>5040</v>
      </c>
      <c r="CB416" s="191"/>
      <c r="CC416" s="193"/>
      <c r="CD416" s="353">
        <f t="shared" si="351"/>
        <v>0.43483237939493052</v>
      </c>
      <c r="CE416" s="108">
        <v>0</v>
      </c>
      <c r="CF416" s="364">
        <f t="shared" si="373"/>
        <v>0</v>
      </c>
      <c r="CG416" s="134">
        <v>1400</v>
      </c>
      <c r="CH416" s="346">
        <f t="shared" si="368"/>
        <v>22.894521668029437</v>
      </c>
      <c r="CI416" s="117">
        <v>5</v>
      </c>
      <c r="CJ416" s="348">
        <f t="shared" si="352"/>
        <v>0.81766148814390838</v>
      </c>
      <c r="CK416" s="123">
        <v>7.73</v>
      </c>
      <c r="CL416" s="117">
        <v>11.7</v>
      </c>
      <c r="CM416" s="109">
        <v>3</v>
      </c>
      <c r="CN416" s="109"/>
      <c r="CO416" s="109"/>
      <c r="CP416" s="131">
        <f t="shared" si="372"/>
        <v>177.40950000000004</v>
      </c>
      <c r="CQ416" s="1145">
        <f t="shared" si="347"/>
        <v>8.4745762711865291E-3</v>
      </c>
      <c r="CR416" s="1372">
        <f t="shared" si="380"/>
        <v>8505</v>
      </c>
      <c r="CS416" s="353">
        <f t="shared" si="381"/>
        <v>2.3816578483245148</v>
      </c>
      <c r="CT416" s="135">
        <v>21</v>
      </c>
      <c r="CU416" s="1367">
        <v>152</v>
      </c>
      <c r="CV416" s="340">
        <f t="shared" si="348"/>
        <v>0.26250000000000001</v>
      </c>
      <c r="CW416" s="135">
        <v>140</v>
      </c>
      <c r="CX416" s="348">
        <f t="shared" si="349"/>
        <v>6.666666666666667</v>
      </c>
      <c r="CY416" s="334">
        <f t="shared" si="379"/>
        <v>59.25925925925926</v>
      </c>
      <c r="CZ416" s="123">
        <v>7.92</v>
      </c>
      <c r="DA416" s="117">
        <v>6.5</v>
      </c>
      <c r="DB416" s="340">
        <f t="shared" si="356"/>
        <v>0.44444444444444442</v>
      </c>
      <c r="DC416" s="109"/>
      <c r="DD416" s="610">
        <f t="shared" si="357"/>
        <v>3.583651382393521</v>
      </c>
      <c r="DE416" s="353">
        <f t="shared" si="382"/>
        <v>3.5273368606701938</v>
      </c>
      <c r="DF416" s="842">
        <v>8.11</v>
      </c>
      <c r="DG416" s="117">
        <v>5</v>
      </c>
      <c r="DH416" s="838">
        <f t="shared" si="362"/>
        <v>15</v>
      </c>
      <c r="DI416" s="338">
        <f t="shared" si="363"/>
        <v>0.23076923076923073</v>
      </c>
      <c r="DJ416" s="1280">
        <f t="shared" si="358"/>
        <v>0.57264957264957261</v>
      </c>
      <c r="DK416" s="1342">
        <f t="shared" si="359"/>
        <v>2.9482218536944909</v>
      </c>
      <c r="DL416" s="1292">
        <f t="shared" si="370"/>
        <v>0.49919999999999998</v>
      </c>
      <c r="DM416" s="769"/>
      <c r="DN416" s="1350"/>
      <c r="DO416" s="134"/>
      <c r="DP416" s="1148"/>
      <c r="DQ416" s="133"/>
      <c r="DR416" s="134"/>
      <c r="DS416" s="770"/>
      <c r="DT416" s="137">
        <v>7810</v>
      </c>
      <c r="DU416" s="343">
        <v>8.09</v>
      </c>
      <c r="DV416" s="123">
        <v>8.2200000000000006</v>
      </c>
      <c r="DW416" s="127">
        <v>2030</v>
      </c>
      <c r="DX416" s="117">
        <v>5</v>
      </c>
      <c r="DY416" s="135">
        <v>16.600000000000001</v>
      </c>
      <c r="DZ416" s="671">
        <v>16</v>
      </c>
      <c r="EA416" s="632">
        <v>0.2</v>
      </c>
      <c r="EB416" s="665">
        <v>0.35</v>
      </c>
      <c r="EC416" s="1483"/>
      <c r="ED416" s="141">
        <v>4.0999999999999996</v>
      </c>
      <c r="EE416" s="667">
        <v>4.3</v>
      </c>
      <c r="EF416" s="139">
        <v>0.08</v>
      </c>
      <c r="EG416" s="665">
        <v>0.03</v>
      </c>
      <c r="EH416" s="194">
        <v>3</v>
      </c>
      <c r="EI416" s="1118"/>
      <c r="EJ416" s="1118"/>
      <c r="EK416" s="142">
        <v>2</v>
      </c>
      <c r="EL416" s="353">
        <f t="shared" si="345"/>
        <v>6.6261250384675847</v>
      </c>
      <c r="EM416" s="354">
        <f t="shared" si="360"/>
        <v>0.61832061068702293</v>
      </c>
      <c r="EN416" s="354">
        <f t="shared" si="340"/>
        <v>0.67578125</v>
      </c>
      <c r="EO416" s="355">
        <f t="shared" si="330"/>
        <v>0.96</v>
      </c>
      <c r="EP416" s="339">
        <f t="shared" si="361"/>
        <v>0.6132075471698113</v>
      </c>
      <c r="EQ416" s="1289"/>
    </row>
    <row r="417" spans="1:147" s="1359" customFormat="1" ht="15" customHeight="1" x14ac:dyDescent="0.15">
      <c r="A417" s="146">
        <v>44241</v>
      </c>
      <c r="B417" s="147">
        <f>企业!B724</f>
        <v>7388</v>
      </c>
      <c r="C417" s="869">
        <v>7.95</v>
      </c>
      <c r="D417" s="149">
        <v>52</v>
      </c>
      <c r="E417" s="150">
        <v>7.5</v>
      </c>
      <c r="F417" s="929"/>
      <c r="G417" s="651"/>
      <c r="H417" s="222"/>
      <c r="I417" s="153"/>
      <c r="J417" s="154"/>
      <c r="K417" s="626"/>
      <c r="L417" s="223"/>
      <c r="M417" s="832"/>
      <c r="N417" s="827"/>
      <c r="O417" s="224"/>
      <c r="P417" s="393"/>
      <c r="Q417" s="224"/>
      <c r="R417" s="684">
        <v>6.09</v>
      </c>
      <c r="S417" s="169">
        <f t="shared" si="341"/>
        <v>0.93692307692307686</v>
      </c>
      <c r="T417" s="147">
        <f>B417-企业!C724+2000</f>
        <v>6332</v>
      </c>
      <c r="U417" s="153">
        <v>8.2799999999999994</v>
      </c>
      <c r="V417" s="158">
        <v>2780</v>
      </c>
      <c r="W417" s="159">
        <v>14.3</v>
      </c>
      <c r="X417" s="151">
        <v>52.7</v>
      </c>
      <c r="Y417" s="811">
        <v>4.7</v>
      </c>
      <c r="Z417" s="1239"/>
      <c r="AA417" s="160">
        <v>12.2</v>
      </c>
      <c r="AB417" s="161">
        <v>0.22</v>
      </c>
      <c r="AC417" s="151">
        <v>20</v>
      </c>
      <c r="AD417" s="162"/>
      <c r="AE417" s="224">
        <v>32</v>
      </c>
      <c r="AF417" s="802">
        <v>4.18</v>
      </c>
      <c r="AG417" s="327">
        <f t="shared" si="350"/>
        <v>0.64307692307692299</v>
      </c>
      <c r="AH417" s="327">
        <f t="shared" si="365"/>
        <v>0.42213333333333336</v>
      </c>
      <c r="AI417" s="660">
        <f t="shared" si="331"/>
        <v>4.4492853333333339E-2</v>
      </c>
      <c r="AJ417" s="1141"/>
      <c r="AK417" s="148"/>
      <c r="AL417" s="167"/>
      <c r="AM417" s="167"/>
      <c r="AN417" s="225"/>
      <c r="AO417" s="150">
        <f t="shared" si="378"/>
        <v>2.2602653190145294</v>
      </c>
      <c r="AP417" s="148">
        <v>8.1300000000000008</v>
      </c>
      <c r="AQ417" s="166">
        <v>10.8</v>
      </c>
      <c r="AR417" s="150">
        <f t="shared" si="332"/>
        <v>0.59222994314592547</v>
      </c>
      <c r="AS417" s="778"/>
      <c r="AT417" s="150">
        <f t="shared" si="333"/>
        <v>1.1844598862918509</v>
      </c>
      <c r="AU417" s="161">
        <v>21.9</v>
      </c>
      <c r="AV417" s="153">
        <v>7.91</v>
      </c>
      <c r="AW417" s="162"/>
      <c r="AX417" s="162"/>
      <c r="AY417" s="170"/>
      <c r="AZ417" s="170">
        <v>0.17</v>
      </c>
      <c r="BA417" s="175"/>
      <c r="BB417" s="172">
        <f t="shared" si="334"/>
        <v>0.44417245735944411</v>
      </c>
      <c r="BC417" s="1517">
        <f>药剂消耗!F722</f>
        <v>868</v>
      </c>
      <c r="BD417" s="827"/>
      <c r="BE417" s="1530">
        <f t="shared" si="383"/>
        <v>205.62223626026531</v>
      </c>
      <c r="BF417" s="1538">
        <f t="shared" si="371"/>
        <v>16.854281660677486</v>
      </c>
      <c r="BG417" s="1337"/>
      <c r="BH417" s="1169">
        <f t="shared" si="335"/>
        <v>0.74028742893240684</v>
      </c>
      <c r="BI417" s="150">
        <f t="shared" si="336"/>
        <v>0.49984207201516107</v>
      </c>
      <c r="BJ417" s="168">
        <v>7.94</v>
      </c>
      <c r="BK417" s="162">
        <v>2460</v>
      </c>
      <c r="BL417" s="161">
        <v>12.5</v>
      </c>
      <c r="BM417" s="161">
        <f t="shared" si="346"/>
        <v>37.5</v>
      </c>
      <c r="BN417" s="161">
        <v>2.4</v>
      </c>
      <c r="BO417" s="161"/>
      <c r="BP417" s="161"/>
      <c r="BQ417" s="1221"/>
      <c r="BR417" s="174"/>
      <c r="BS417" s="174"/>
      <c r="BT417" s="174">
        <v>10</v>
      </c>
      <c r="BU417" s="175"/>
      <c r="BV417" s="248">
        <f t="shared" si="366"/>
        <v>5.7212571067593174</v>
      </c>
      <c r="BW417" s="168">
        <f t="shared" si="339"/>
        <v>9.2112623181604888E-3</v>
      </c>
      <c r="BX417" s="170">
        <f t="shared" si="377"/>
        <v>9.2112623181604888E-3</v>
      </c>
      <c r="BY417" s="1129">
        <f t="shared" si="376"/>
        <v>0.88</v>
      </c>
      <c r="BZ417" s="1146">
        <f t="shared" si="355"/>
        <v>0.12587412587412594</v>
      </c>
      <c r="CA417" s="177">
        <v>5040</v>
      </c>
      <c r="CB417" s="224"/>
      <c r="CC417" s="226"/>
      <c r="CD417" s="150">
        <f t="shared" si="351"/>
        <v>0.41993051168667089</v>
      </c>
      <c r="CE417" s="150">
        <v>0</v>
      </c>
      <c r="CF417" s="248">
        <f t="shared" si="373"/>
        <v>0</v>
      </c>
      <c r="CG417" s="178">
        <v>1400</v>
      </c>
      <c r="CH417" s="390">
        <f t="shared" si="368"/>
        <v>22.109917877447884</v>
      </c>
      <c r="CI417" s="161">
        <v>5</v>
      </c>
      <c r="CJ417" s="161">
        <f t="shared" si="352"/>
        <v>0.7896399241945673</v>
      </c>
      <c r="CK417" s="168">
        <v>7.66</v>
      </c>
      <c r="CL417" s="161">
        <v>12.2</v>
      </c>
      <c r="CM417" s="151">
        <v>5</v>
      </c>
      <c r="CN417" s="151"/>
      <c r="CO417" s="151"/>
      <c r="CP417" s="131">
        <f t="shared" si="372"/>
        <v>182.35880000000003</v>
      </c>
      <c r="CQ417" s="1146">
        <f t="shared" si="347"/>
        <v>2.4000000000000021E-2</v>
      </c>
      <c r="CR417" s="1373">
        <f t="shared" si="380"/>
        <v>7388</v>
      </c>
      <c r="CS417" s="150">
        <f t="shared" si="381"/>
        <v>2.7417433676231728</v>
      </c>
      <c r="CT417" s="180">
        <v>18</v>
      </c>
      <c r="CU417" s="1368">
        <v>145</v>
      </c>
      <c r="CV417" s="170">
        <f t="shared" si="348"/>
        <v>0.22500000000000001</v>
      </c>
      <c r="CW417" s="180">
        <v>120</v>
      </c>
      <c r="CX417" s="161">
        <f t="shared" si="349"/>
        <v>6.666666666666667</v>
      </c>
      <c r="CY417" s="151">
        <f t="shared" si="379"/>
        <v>58.473199783432598</v>
      </c>
      <c r="CZ417" s="168">
        <v>8.02</v>
      </c>
      <c r="DA417" s="161">
        <v>8</v>
      </c>
      <c r="DB417" s="170">
        <f t="shared" si="356"/>
        <v>0.34426229508196715</v>
      </c>
      <c r="DC417" s="151"/>
      <c r="DD417" s="181">
        <f t="shared" si="357"/>
        <v>4.3780473033417637</v>
      </c>
      <c r="DE417" s="150">
        <f t="shared" si="382"/>
        <v>4.0606388738494861</v>
      </c>
      <c r="DF417" s="843">
        <v>8.16</v>
      </c>
      <c r="DG417" s="161">
        <v>6</v>
      </c>
      <c r="DH417" s="838">
        <f t="shared" si="362"/>
        <v>18</v>
      </c>
      <c r="DI417" s="338">
        <f t="shared" si="363"/>
        <v>0.25</v>
      </c>
      <c r="DJ417" s="327">
        <f t="shared" si="358"/>
        <v>0.50819672131147531</v>
      </c>
      <c r="DK417" s="1343">
        <f t="shared" si="359"/>
        <v>3.1437204184641185</v>
      </c>
      <c r="DL417" s="1293">
        <f t="shared" si="370"/>
        <v>0.49919999999999998</v>
      </c>
      <c r="DM417" s="773"/>
      <c r="DN417" s="178"/>
      <c r="DO417" s="178"/>
      <c r="DP417" s="1147"/>
      <c r="DQ417" s="177"/>
      <c r="DR417" s="178"/>
      <c r="DS417" s="756"/>
      <c r="DT417" s="157">
        <v>6067</v>
      </c>
      <c r="DU417" s="168">
        <v>8.1199999999999992</v>
      </c>
      <c r="DV417" s="168">
        <v>8.2899999999999991</v>
      </c>
      <c r="DW417" s="173">
        <v>2180</v>
      </c>
      <c r="DX417" s="161">
        <v>5.5</v>
      </c>
      <c r="DY417" s="180">
        <v>19.600000000000001</v>
      </c>
      <c r="DZ417" s="698">
        <v>17</v>
      </c>
      <c r="EA417" s="633">
        <v>0.2</v>
      </c>
      <c r="EB417" s="182">
        <v>0.4</v>
      </c>
      <c r="EC417" s="1484"/>
      <c r="ED417" s="184">
        <v>4</v>
      </c>
      <c r="EE417" s="184">
        <v>4.7</v>
      </c>
      <c r="EF417" s="182">
        <v>0.08</v>
      </c>
      <c r="EG417" s="182">
        <v>0.04</v>
      </c>
      <c r="EH417" s="228">
        <v>3</v>
      </c>
      <c r="EI417" s="1119"/>
      <c r="EJ417" s="1119"/>
      <c r="EK417" s="185">
        <v>2</v>
      </c>
      <c r="EL417" s="150">
        <f t="shared" si="345"/>
        <v>6.4454202118406823</v>
      </c>
      <c r="EM417" s="186">
        <f t="shared" si="360"/>
        <v>0.61538461538461542</v>
      </c>
      <c r="EN417" s="186">
        <f t="shared" si="340"/>
        <v>0.62808349146110054</v>
      </c>
      <c r="EO417" s="187">
        <f t="shared" si="330"/>
        <v>0.95744680851063835</v>
      </c>
      <c r="EP417" s="169">
        <f t="shared" si="361"/>
        <v>0.67213114754098358</v>
      </c>
      <c r="EQ417" s="292"/>
    </row>
    <row r="418" spans="1:147" s="1358" customFormat="1" ht="15" customHeight="1" x14ac:dyDescent="0.15">
      <c r="A418" s="105">
        <v>44242</v>
      </c>
      <c r="B418" s="335">
        <f>企业!B725</f>
        <v>8824</v>
      </c>
      <c r="C418" s="868">
        <v>7.82</v>
      </c>
      <c r="D418" s="652">
        <v>51</v>
      </c>
      <c r="E418" s="353">
        <v>8.8000000000000007</v>
      </c>
      <c r="F418" s="928"/>
      <c r="G418" s="653"/>
      <c r="H418" s="192"/>
      <c r="I418" s="111"/>
      <c r="J418" s="144"/>
      <c r="K418" s="625"/>
      <c r="L418" s="328"/>
      <c r="M418" s="831"/>
      <c r="N418" s="826"/>
      <c r="O418" s="191"/>
      <c r="P418" s="392"/>
      <c r="Q418" s="191"/>
      <c r="R418" s="683">
        <v>6.13</v>
      </c>
      <c r="S418" s="339">
        <f t="shared" si="341"/>
        <v>0.94307692307692303</v>
      </c>
      <c r="T418" s="335">
        <f>B418-企业!C725+2000</f>
        <v>6051</v>
      </c>
      <c r="U418" s="111">
        <v>8.19</v>
      </c>
      <c r="V418" s="112">
        <v>2580</v>
      </c>
      <c r="W418" s="115">
        <v>14</v>
      </c>
      <c r="X418" s="109">
        <v>48</v>
      </c>
      <c r="Y418" s="809">
        <v>4.5999999999999996</v>
      </c>
      <c r="Z418" s="1238"/>
      <c r="AA418" s="116">
        <v>9.1999999999999993</v>
      </c>
      <c r="AB418" s="117">
        <v>0.21</v>
      </c>
      <c r="AC418" s="109">
        <v>22</v>
      </c>
      <c r="AD418" s="118"/>
      <c r="AE418" s="191">
        <v>32</v>
      </c>
      <c r="AF418" s="801">
        <v>4.1399999999999997</v>
      </c>
      <c r="AG418" s="344">
        <f t="shared" si="350"/>
        <v>0.63692307692307693</v>
      </c>
      <c r="AH418" s="344">
        <f t="shared" si="365"/>
        <v>0.40339999999999998</v>
      </c>
      <c r="AI418" s="741">
        <f t="shared" si="331"/>
        <v>3.8726399999999994E-2</v>
      </c>
      <c r="AJ418" s="1140"/>
      <c r="AK418" s="138"/>
      <c r="AL418" s="122"/>
      <c r="AM418" s="122"/>
      <c r="AN418" s="219"/>
      <c r="AO418" s="353">
        <f t="shared" si="378"/>
        <v>2.3652288877871426</v>
      </c>
      <c r="AP418" s="138">
        <v>8.0299999999999994</v>
      </c>
      <c r="AQ418" s="121">
        <v>12.5</v>
      </c>
      <c r="AR418" s="353">
        <f t="shared" si="332"/>
        <v>0.61973227565691624</v>
      </c>
      <c r="AS418" s="776"/>
      <c r="AT418" s="353">
        <f t="shared" si="333"/>
        <v>1.2394645513138325</v>
      </c>
      <c r="AU418" s="117">
        <v>22.3</v>
      </c>
      <c r="AV418" s="111">
        <v>7.92</v>
      </c>
      <c r="AW418" s="118"/>
      <c r="AX418" s="118"/>
      <c r="AY418" s="340"/>
      <c r="AZ418" s="124">
        <v>0.16</v>
      </c>
      <c r="BA418" s="608"/>
      <c r="BB418" s="360">
        <f t="shared" si="334"/>
        <v>0.46479920674268715</v>
      </c>
      <c r="BC418" s="1516">
        <f>药剂消耗!F723</f>
        <v>840</v>
      </c>
      <c r="BD418" s="1529"/>
      <c r="BE418" s="1530">
        <f t="shared" si="383"/>
        <v>208.23004462072385</v>
      </c>
      <c r="BF418" s="1538">
        <f t="shared" si="371"/>
        <v>22.633700502252594</v>
      </c>
      <c r="BG418" s="1528"/>
      <c r="BH418" s="1168">
        <f t="shared" si="335"/>
        <v>0.77466534457114522</v>
      </c>
      <c r="BI418" s="353">
        <f t="shared" si="336"/>
        <v>0.52305404065443728</v>
      </c>
      <c r="BJ418" s="123">
        <v>7.9</v>
      </c>
      <c r="BK418" s="118">
        <v>2530</v>
      </c>
      <c r="BL418" s="117">
        <v>13.4</v>
      </c>
      <c r="BM418" s="348">
        <f t="shared" si="346"/>
        <v>40.200000000000003</v>
      </c>
      <c r="BN418" s="117">
        <v>2.6</v>
      </c>
      <c r="BO418" s="117"/>
      <c r="BP418" s="117"/>
      <c r="BQ418" s="1220"/>
      <c r="BR418" s="131"/>
      <c r="BS418" s="131"/>
      <c r="BT418" s="131">
        <v>13</v>
      </c>
      <c r="BU418" s="132"/>
      <c r="BV418" s="364">
        <f t="shared" si="366"/>
        <v>5.9869443067261612</v>
      </c>
      <c r="BW418" s="343">
        <f t="shared" si="339"/>
        <v>8.017445551660363E-3</v>
      </c>
      <c r="BX418" s="340">
        <f t="shared" si="377"/>
        <v>8.017445551660363E-3</v>
      </c>
      <c r="BY418" s="758">
        <f t="shared" si="376"/>
        <v>0.88181818181818183</v>
      </c>
      <c r="BZ418" s="1145">
        <f t="shared" si="355"/>
        <v>4.2857142857142816E-2</v>
      </c>
      <c r="CA418" s="133">
        <v>5040</v>
      </c>
      <c r="CB418" s="191"/>
      <c r="CC418" s="193"/>
      <c r="CD418" s="353">
        <f t="shared" si="351"/>
        <v>0.43943149892579741</v>
      </c>
      <c r="CE418" s="108">
        <v>0</v>
      </c>
      <c r="CF418" s="364">
        <f t="shared" si="373"/>
        <v>0</v>
      </c>
      <c r="CG418" s="134">
        <v>900</v>
      </c>
      <c r="CH418" s="346">
        <f t="shared" si="368"/>
        <v>14.873574615765989</v>
      </c>
      <c r="CI418" s="117">
        <v>5</v>
      </c>
      <c r="CJ418" s="348">
        <f t="shared" si="352"/>
        <v>0.82630970087588829</v>
      </c>
      <c r="CK418" s="123">
        <v>7.61</v>
      </c>
      <c r="CL418" s="117">
        <v>14.1</v>
      </c>
      <c r="CM418" s="109">
        <v>4</v>
      </c>
      <c r="CN418" s="109"/>
      <c r="CO418" s="109"/>
      <c r="CP418" s="131">
        <f t="shared" si="372"/>
        <v>136.75190000000003</v>
      </c>
      <c r="CQ418" s="1145">
        <f t="shared" si="347"/>
        <v>-5.2238805970149294E-2</v>
      </c>
      <c r="CR418" s="1372">
        <f t="shared" si="380"/>
        <v>8824</v>
      </c>
      <c r="CS418" s="353">
        <f>24*844/CR418</f>
        <v>2.2955575702629192</v>
      </c>
      <c r="CT418" s="135">
        <v>18</v>
      </c>
      <c r="CU418" s="1367">
        <v>149</v>
      </c>
      <c r="CV418" s="340">
        <f t="shared" si="348"/>
        <v>0.22500000000000001</v>
      </c>
      <c r="CW418" s="135">
        <v>120</v>
      </c>
      <c r="CX418" s="348">
        <f t="shared" si="349"/>
        <v>6.666666666666667</v>
      </c>
      <c r="CY418" s="334">
        <f t="shared" si="379"/>
        <v>48.957388939256568</v>
      </c>
      <c r="CZ418" s="123">
        <v>7.98</v>
      </c>
      <c r="DA418" s="117">
        <v>7.9</v>
      </c>
      <c r="DB418" s="340">
        <f t="shared" si="356"/>
        <v>0.43971631205673756</v>
      </c>
      <c r="DC418" s="109"/>
      <c r="DD418" s="610">
        <f t="shared" si="357"/>
        <v>2.4831298914210067</v>
      </c>
      <c r="DE418" s="353">
        <f t="shared" si="382"/>
        <v>3.399818676337262</v>
      </c>
      <c r="DF418" s="842">
        <v>8.14</v>
      </c>
      <c r="DG418" s="117">
        <v>6.9</v>
      </c>
      <c r="DH418" s="838">
        <f t="shared" si="362"/>
        <v>20.700000000000003</v>
      </c>
      <c r="DI418" s="338">
        <f t="shared" si="363"/>
        <v>0.12658227848101267</v>
      </c>
      <c r="DJ418" s="1280">
        <f t="shared" si="358"/>
        <v>0.51063829787234039</v>
      </c>
      <c r="DK418" s="1342">
        <f t="shared" si="359"/>
        <v>2.2665457842248413</v>
      </c>
      <c r="DL418" s="1292">
        <f t="shared" si="370"/>
        <v>0.49919999999999998</v>
      </c>
      <c r="DM418" s="769"/>
      <c r="DN418" s="1350"/>
      <c r="DO418" s="134"/>
      <c r="DP418" s="1148"/>
      <c r="DQ418" s="133"/>
      <c r="DR418" s="134"/>
      <c r="DS418" s="770"/>
      <c r="DT418" s="137">
        <v>7825</v>
      </c>
      <c r="DU418" s="343">
        <v>8.1300000000000008</v>
      </c>
      <c r="DV418" s="123">
        <v>8.1999999999999993</v>
      </c>
      <c r="DW418" s="127">
        <v>2310</v>
      </c>
      <c r="DX418" s="117">
        <v>5.6</v>
      </c>
      <c r="DY418" s="135">
        <v>14</v>
      </c>
      <c r="DZ418" s="671">
        <v>12</v>
      </c>
      <c r="EA418" s="632">
        <v>0.11</v>
      </c>
      <c r="EB418" s="665">
        <v>0.42</v>
      </c>
      <c r="EC418" s="1483"/>
      <c r="ED418" s="141">
        <v>3.2</v>
      </c>
      <c r="EE418" s="667">
        <v>3.8</v>
      </c>
      <c r="EF418" s="139">
        <v>0.08</v>
      </c>
      <c r="EG418" s="665">
        <v>0.03</v>
      </c>
      <c r="EH418" s="194">
        <v>3</v>
      </c>
      <c r="EI418" s="1118"/>
      <c r="EJ418" s="1118"/>
      <c r="EK418" s="142">
        <v>2</v>
      </c>
      <c r="EL418" s="353">
        <f t="shared" si="345"/>
        <v>6.6844831492603003</v>
      </c>
      <c r="EM418" s="354">
        <f t="shared" si="360"/>
        <v>0.60000000000000009</v>
      </c>
      <c r="EN418" s="354">
        <f t="shared" si="340"/>
        <v>0.70833333333333326</v>
      </c>
      <c r="EO418" s="355">
        <f t="shared" si="330"/>
        <v>0.97608695652173916</v>
      </c>
      <c r="EP418" s="339">
        <f t="shared" si="361"/>
        <v>0.65217391304347827</v>
      </c>
      <c r="EQ418" s="1289"/>
    </row>
    <row r="419" spans="1:147" s="1358" customFormat="1" ht="15" customHeight="1" x14ac:dyDescent="0.15">
      <c r="A419" s="105">
        <v>44243</v>
      </c>
      <c r="B419" s="335">
        <f>企业!B726</f>
        <v>9046</v>
      </c>
      <c r="C419" s="868">
        <v>7.84</v>
      </c>
      <c r="D419" s="652">
        <v>47</v>
      </c>
      <c r="E419" s="353">
        <v>8.9</v>
      </c>
      <c r="F419" s="928"/>
      <c r="G419" s="653"/>
      <c r="H419" s="192"/>
      <c r="I419" s="111"/>
      <c r="J419" s="144"/>
      <c r="K419" s="625"/>
      <c r="L419" s="328"/>
      <c r="M419" s="831"/>
      <c r="N419" s="826"/>
      <c r="O419" s="191"/>
      <c r="P419" s="392"/>
      <c r="Q419" s="191"/>
      <c r="R419" s="683">
        <v>6.16</v>
      </c>
      <c r="S419" s="339">
        <f t="shared" si="341"/>
        <v>0.94769230769230772</v>
      </c>
      <c r="T419" s="335">
        <f>B419-企业!C726+2000</f>
        <v>5953</v>
      </c>
      <c r="U419" s="111">
        <v>8.09</v>
      </c>
      <c r="V419" s="112">
        <v>2650</v>
      </c>
      <c r="W419" s="115">
        <v>15.2</v>
      </c>
      <c r="X419" s="109">
        <v>71.099999999999994</v>
      </c>
      <c r="Y419" s="809">
        <v>3.5</v>
      </c>
      <c r="Z419" s="1238">
        <v>0.93</v>
      </c>
      <c r="AA419" s="116">
        <v>10</v>
      </c>
      <c r="AB419" s="117">
        <v>0.2</v>
      </c>
      <c r="AC419" s="109">
        <v>28</v>
      </c>
      <c r="AD419" s="118">
        <v>397</v>
      </c>
      <c r="AE419" s="191">
        <v>32</v>
      </c>
      <c r="AF419" s="801">
        <v>3.82</v>
      </c>
      <c r="AG419" s="344">
        <f t="shared" si="350"/>
        <v>0.58769230769230763</v>
      </c>
      <c r="AH419" s="344">
        <f t="shared" si="365"/>
        <v>0.39686666666666665</v>
      </c>
      <c r="AI419" s="741">
        <f t="shared" si="331"/>
        <v>5.6434439999999995E-2</v>
      </c>
      <c r="AJ419" s="1140"/>
      <c r="AK419" s="138"/>
      <c r="AL419" s="122"/>
      <c r="AM419" s="122"/>
      <c r="AN419" s="219"/>
      <c r="AO419" s="353">
        <f t="shared" si="378"/>
        <v>2.404165966739459</v>
      </c>
      <c r="AP419" s="138">
        <v>7.98</v>
      </c>
      <c r="AQ419" s="121">
        <v>12.1</v>
      </c>
      <c r="AR419" s="353">
        <f t="shared" si="332"/>
        <v>0.62993448681337139</v>
      </c>
      <c r="AS419" s="776">
        <v>0.72</v>
      </c>
      <c r="AT419" s="353">
        <f t="shared" si="333"/>
        <v>1.2598689736267428</v>
      </c>
      <c r="AU419" s="117">
        <v>22.3</v>
      </c>
      <c r="AV419" s="111">
        <v>7.75</v>
      </c>
      <c r="AW419" s="118">
        <v>2292</v>
      </c>
      <c r="AX419" s="118">
        <v>1371</v>
      </c>
      <c r="AY419" s="340">
        <f t="shared" si="338"/>
        <v>0.59816753926701571</v>
      </c>
      <c r="AZ419" s="124">
        <v>0.17</v>
      </c>
      <c r="BA419" s="608">
        <f t="shared" si="367"/>
        <v>74.171029668411862</v>
      </c>
      <c r="BB419" s="360">
        <f t="shared" si="334"/>
        <v>0.47245086511002854</v>
      </c>
      <c r="BC419" s="1516">
        <f>药剂消耗!F724</f>
        <v>700</v>
      </c>
      <c r="BD419" s="1529"/>
      <c r="BE419" s="1530">
        <f t="shared" si="383"/>
        <v>176.38165630774398</v>
      </c>
      <c r="BF419" s="1538">
        <f t="shared" si="371"/>
        <v>17.638165630774399</v>
      </c>
      <c r="BG419" s="1528">
        <v>0.46</v>
      </c>
      <c r="BH419" s="1168">
        <f t="shared" si="335"/>
        <v>0.78741810851671423</v>
      </c>
      <c r="BI419" s="353">
        <f t="shared" si="336"/>
        <v>0.5316647068704855</v>
      </c>
      <c r="BJ419" s="123">
        <v>7.9</v>
      </c>
      <c r="BK419" s="118">
        <v>2260</v>
      </c>
      <c r="BL419" s="117">
        <v>13.5</v>
      </c>
      <c r="BM419" s="348">
        <f t="shared" si="346"/>
        <v>40.5</v>
      </c>
      <c r="BN419" s="117">
        <v>2.6</v>
      </c>
      <c r="BO419" s="117">
        <v>0.2</v>
      </c>
      <c r="BP419" s="117">
        <v>0.2</v>
      </c>
      <c r="BQ419" s="1220">
        <v>0.25</v>
      </c>
      <c r="BR419" s="131"/>
      <c r="BS419" s="131"/>
      <c r="BT419" s="131">
        <v>5</v>
      </c>
      <c r="BU419" s="132">
        <v>16</v>
      </c>
      <c r="BV419" s="364">
        <f t="shared" si="366"/>
        <v>6.0855031076768018</v>
      </c>
      <c r="BW419" s="343">
        <f t="shared" si="339"/>
        <v>1.1683504016341401E-2</v>
      </c>
      <c r="BX419" s="340">
        <f t="shared" si="377"/>
        <v>1.1683504016341401E-2</v>
      </c>
      <c r="BY419" s="758">
        <f t="shared" si="376"/>
        <v>0.90714285714285714</v>
      </c>
      <c r="BZ419" s="1145">
        <f t="shared" si="355"/>
        <v>0.11184210526315785</v>
      </c>
      <c r="CA419" s="133">
        <v>5040</v>
      </c>
      <c r="CB419" s="191"/>
      <c r="CC419" s="193"/>
      <c r="CD419" s="353">
        <f t="shared" si="351"/>
        <v>0.44666554678313458</v>
      </c>
      <c r="CE419" s="108">
        <v>0</v>
      </c>
      <c r="CF419" s="364">
        <f t="shared" si="373"/>
        <v>0</v>
      </c>
      <c r="CG419" s="134">
        <v>1000</v>
      </c>
      <c r="CH419" s="346">
        <f t="shared" si="368"/>
        <v>16.798252981689906</v>
      </c>
      <c r="CI419" s="117">
        <v>5</v>
      </c>
      <c r="CJ419" s="348">
        <f t="shared" si="352"/>
        <v>0.83991264908449526</v>
      </c>
      <c r="CK419" s="123">
        <v>7.63</v>
      </c>
      <c r="CL419" s="117">
        <v>12.3</v>
      </c>
      <c r="CM419" s="109">
        <v>3</v>
      </c>
      <c r="CN419" s="109">
        <v>1.2</v>
      </c>
      <c r="CO419" s="109">
        <v>8</v>
      </c>
      <c r="CP419" s="131">
        <f t="shared" si="372"/>
        <v>138.33680000000001</v>
      </c>
      <c r="CQ419" s="1145">
        <f t="shared" si="347"/>
        <v>8.8888888888888795E-2</v>
      </c>
      <c r="CR419" s="1372">
        <f t="shared" si="380"/>
        <v>9046</v>
      </c>
      <c r="CS419" s="353">
        <f t="shared" si="381"/>
        <v>2.2392217554720317</v>
      </c>
      <c r="CT419" s="135">
        <v>18</v>
      </c>
      <c r="CU419" s="1367">
        <v>145</v>
      </c>
      <c r="CV419" s="340">
        <f t="shared" si="348"/>
        <v>0.22500000000000001</v>
      </c>
      <c r="CW419" s="135">
        <v>120</v>
      </c>
      <c r="CX419" s="348">
        <f t="shared" si="349"/>
        <v>6.666666666666667</v>
      </c>
      <c r="CY419" s="334">
        <f t="shared" si="379"/>
        <v>47.755914216228163</v>
      </c>
      <c r="CZ419" s="123">
        <v>7.91</v>
      </c>
      <c r="DA419" s="117">
        <v>8.9</v>
      </c>
      <c r="DB419" s="340">
        <f t="shared" si="356"/>
        <v>0.27642276422764228</v>
      </c>
      <c r="DC419" s="109">
        <v>2</v>
      </c>
      <c r="DD419" s="610">
        <f t="shared" si="357"/>
        <v>4.4169362020188823</v>
      </c>
      <c r="DE419" s="353">
        <f t="shared" si="382"/>
        <v>3.3163829316825115</v>
      </c>
      <c r="DF419" s="842">
        <v>8.02</v>
      </c>
      <c r="DG419" s="117">
        <v>7.6</v>
      </c>
      <c r="DH419" s="838">
        <f t="shared" si="362"/>
        <v>22.799999999999997</v>
      </c>
      <c r="DI419" s="338">
        <f t="shared" si="363"/>
        <v>0.1460674157303371</v>
      </c>
      <c r="DJ419" s="1280">
        <f t="shared" si="358"/>
        <v>0.38211382113821146</v>
      </c>
      <c r="DK419" s="1342">
        <f t="shared" si="359"/>
        <v>3.3869442706544786</v>
      </c>
      <c r="DL419" s="1292">
        <f t="shared" si="370"/>
        <v>0.49919999999999998</v>
      </c>
      <c r="DM419" s="769"/>
      <c r="DN419" s="1350"/>
      <c r="DO419" s="134"/>
      <c r="DP419" s="1148"/>
      <c r="DQ419" s="133"/>
      <c r="DR419" s="134"/>
      <c r="DS419" s="770"/>
      <c r="DT419" s="137">
        <v>8101</v>
      </c>
      <c r="DU419" s="343">
        <v>8.1199999999999992</v>
      </c>
      <c r="DV419" s="123">
        <v>8.0399999999999991</v>
      </c>
      <c r="DW419" s="127">
        <v>2590</v>
      </c>
      <c r="DX419" s="117">
        <v>6.5</v>
      </c>
      <c r="DY419" s="135">
        <v>16.8</v>
      </c>
      <c r="DZ419" s="671">
        <v>11</v>
      </c>
      <c r="EA419" s="632">
        <v>0.11</v>
      </c>
      <c r="EB419" s="665">
        <v>0.44</v>
      </c>
      <c r="EC419" s="1483">
        <v>0.65</v>
      </c>
      <c r="ED419" s="141">
        <v>2.2999999999999998</v>
      </c>
      <c r="EE419" s="667">
        <v>3.2</v>
      </c>
      <c r="EF419" s="139">
        <v>0.06</v>
      </c>
      <c r="EG419" s="665">
        <v>0.03</v>
      </c>
      <c r="EH419" s="194">
        <v>3</v>
      </c>
      <c r="EI419" s="1118">
        <v>571</v>
      </c>
      <c r="EJ419" s="1118">
        <v>390</v>
      </c>
      <c r="EK419" s="142">
        <v>2</v>
      </c>
      <c r="EL419" s="353">
        <f t="shared" si="345"/>
        <v>6.7844521830913758</v>
      </c>
      <c r="EM419" s="354">
        <f t="shared" si="360"/>
        <v>0.57236842105263164</v>
      </c>
      <c r="EN419" s="354">
        <f t="shared" si="340"/>
        <v>0.76371308016877637</v>
      </c>
      <c r="EO419" s="355">
        <f t="shared" ref="EO419:EO446" si="384">1-EA419/Y419</f>
        <v>0.96857142857142853</v>
      </c>
      <c r="EP419" s="339">
        <f t="shared" si="361"/>
        <v>0.77</v>
      </c>
      <c r="EQ419" s="1289"/>
    </row>
    <row r="420" spans="1:147" s="1358" customFormat="1" ht="15" customHeight="1" x14ac:dyDescent="0.15">
      <c r="A420" s="105">
        <v>44244</v>
      </c>
      <c r="B420" s="335">
        <f>企业!B727</f>
        <v>9621</v>
      </c>
      <c r="C420" s="868">
        <v>7.79</v>
      </c>
      <c r="D420" s="652">
        <v>46</v>
      </c>
      <c r="E420" s="353">
        <v>8.6999999999999993</v>
      </c>
      <c r="F420" s="928"/>
      <c r="G420" s="653"/>
      <c r="H420" s="192"/>
      <c r="I420" s="111"/>
      <c r="J420" s="144"/>
      <c r="K420" s="625"/>
      <c r="L420" s="328"/>
      <c r="M420" s="831"/>
      <c r="N420" s="826"/>
      <c r="O420" s="191"/>
      <c r="P420" s="392"/>
      <c r="Q420" s="191"/>
      <c r="R420" s="683">
        <v>6.18</v>
      </c>
      <c r="S420" s="339">
        <f t="shared" si="341"/>
        <v>0.9507692307692307</v>
      </c>
      <c r="T420" s="335">
        <f>B420-企业!C727+2000</f>
        <v>6140</v>
      </c>
      <c r="U420" s="111">
        <v>8.14</v>
      </c>
      <c r="V420" s="112">
        <v>2170</v>
      </c>
      <c r="W420" s="115">
        <v>13.1</v>
      </c>
      <c r="X420" s="109">
        <v>47.4</v>
      </c>
      <c r="Y420" s="809">
        <v>2.6</v>
      </c>
      <c r="Z420" s="1238"/>
      <c r="AA420" s="116">
        <v>7.4</v>
      </c>
      <c r="AB420" s="117">
        <v>0.2</v>
      </c>
      <c r="AC420" s="109">
        <v>18</v>
      </c>
      <c r="AD420" s="118"/>
      <c r="AE420" s="191">
        <v>32</v>
      </c>
      <c r="AF420" s="801">
        <v>3.81</v>
      </c>
      <c r="AG420" s="344">
        <f t="shared" si="350"/>
        <v>0.58615384615384614</v>
      </c>
      <c r="AH420" s="344">
        <f t="shared" si="365"/>
        <v>0.40933333333333333</v>
      </c>
      <c r="AI420" s="741">
        <f t="shared" si="331"/>
        <v>3.88048E-2</v>
      </c>
      <c r="AJ420" s="1140"/>
      <c r="AK420" s="138"/>
      <c r="AL420" s="122"/>
      <c r="AM420" s="122"/>
      <c r="AN420" s="219"/>
      <c r="AO420" s="353">
        <f t="shared" si="378"/>
        <v>2.3309446254071662</v>
      </c>
      <c r="AP420" s="138">
        <v>8.1</v>
      </c>
      <c r="AQ420" s="121">
        <v>10.8</v>
      </c>
      <c r="AR420" s="353">
        <f t="shared" si="332"/>
        <v>0.61074918566775249</v>
      </c>
      <c r="AS420" s="776"/>
      <c r="AT420" s="353">
        <f t="shared" si="333"/>
        <v>1.221498371335505</v>
      </c>
      <c r="AU420" s="117">
        <v>22.2</v>
      </c>
      <c r="AV420" s="111">
        <v>7.85</v>
      </c>
      <c r="AW420" s="118"/>
      <c r="AX420" s="118"/>
      <c r="AY420" s="340"/>
      <c r="AZ420" s="124">
        <v>0.17</v>
      </c>
      <c r="BA420" s="608"/>
      <c r="BB420" s="360">
        <f t="shared" si="334"/>
        <v>0.45806188925081431</v>
      </c>
      <c r="BC420" s="1516">
        <f>药剂消耗!F725</f>
        <v>672</v>
      </c>
      <c r="BD420" s="1529"/>
      <c r="BE420" s="1530">
        <f t="shared" si="383"/>
        <v>164.16938110749186</v>
      </c>
      <c r="BF420" s="1538">
        <f t="shared" si="371"/>
        <v>22.185051501012413</v>
      </c>
      <c r="BG420" s="1528"/>
      <c r="BH420" s="1168">
        <f t="shared" si="335"/>
        <v>0.7634364820846905</v>
      </c>
      <c r="BI420" s="353">
        <f t="shared" si="336"/>
        <v>0.51547231270358307</v>
      </c>
      <c r="BJ420" s="123">
        <v>7.95</v>
      </c>
      <c r="BK420" s="118">
        <v>2500</v>
      </c>
      <c r="BL420" s="117">
        <v>14.6</v>
      </c>
      <c r="BM420" s="348">
        <f t="shared" si="346"/>
        <v>43.8</v>
      </c>
      <c r="BN420" s="117">
        <v>2.8</v>
      </c>
      <c r="BO420" s="117"/>
      <c r="BP420" s="117"/>
      <c r="BQ420" s="1220"/>
      <c r="BR420" s="131"/>
      <c r="BS420" s="131"/>
      <c r="BT420" s="131">
        <v>12</v>
      </c>
      <c r="BU420" s="132"/>
      <c r="BV420" s="364">
        <f t="shared" si="366"/>
        <v>5.9001628664495112</v>
      </c>
      <c r="BW420" s="343">
        <f t="shared" si="339"/>
        <v>8.0336765395975385E-3</v>
      </c>
      <c r="BX420" s="340">
        <f t="shared" si="377"/>
        <v>8.0336765395975385E-3</v>
      </c>
      <c r="BY420" s="758">
        <f t="shared" si="376"/>
        <v>0.84444444444444444</v>
      </c>
      <c r="BZ420" s="1145">
        <f t="shared" si="355"/>
        <v>-0.11450381679389321</v>
      </c>
      <c r="CA420" s="133">
        <v>5040</v>
      </c>
      <c r="CB420" s="191"/>
      <c r="CC420" s="193"/>
      <c r="CD420" s="353">
        <f t="shared" si="351"/>
        <v>0.43306188925081435</v>
      </c>
      <c r="CE420" s="108">
        <v>0</v>
      </c>
      <c r="CF420" s="364">
        <f t="shared" si="373"/>
        <v>0</v>
      </c>
      <c r="CG420" s="134">
        <v>810</v>
      </c>
      <c r="CH420" s="346">
        <f t="shared" si="368"/>
        <v>13.192182410423452</v>
      </c>
      <c r="CI420" s="117">
        <v>5</v>
      </c>
      <c r="CJ420" s="348">
        <f t="shared" si="352"/>
        <v>0.81433224755700329</v>
      </c>
      <c r="CK420" s="123">
        <v>7.84</v>
      </c>
      <c r="CL420" s="117">
        <v>13.7</v>
      </c>
      <c r="CM420" s="109">
        <v>3</v>
      </c>
      <c r="CN420" s="109"/>
      <c r="CO420" s="109"/>
      <c r="CP420" s="131">
        <f t="shared" si="372"/>
        <v>157.83799999999999</v>
      </c>
      <c r="CQ420" s="1145">
        <f t="shared" si="347"/>
        <v>6.164383561643838E-2</v>
      </c>
      <c r="CR420" s="1372">
        <f t="shared" si="380"/>
        <v>9621</v>
      </c>
      <c r="CS420" s="353">
        <f t="shared" si="381"/>
        <v>2.1053944496414094</v>
      </c>
      <c r="CT420" s="135">
        <v>18</v>
      </c>
      <c r="CU420" s="1367">
        <v>146</v>
      </c>
      <c r="CV420" s="340">
        <f t="shared" si="348"/>
        <v>0.22500000000000001</v>
      </c>
      <c r="CW420" s="135">
        <v>120</v>
      </c>
      <c r="CX420" s="348">
        <f t="shared" si="349"/>
        <v>6.666666666666667</v>
      </c>
      <c r="CY420" s="334">
        <f t="shared" si="379"/>
        <v>44.901777362020582</v>
      </c>
      <c r="CZ420" s="123">
        <v>8.0500000000000007</v>
      </c>
      <c r="DA420" s="117">
        <v>8.8000000000000007</v>
      </c>
      <c r="DB420" s="340">
        <f t="shared" si="356"/>
        <v>0.35766423357664223</v>
      </c>
      <c r="DC420" s="109"/>
      <c r="DD420" s="610">
        <f t="shared" si="357"/>
        <v>2.8816440355551656</v>
      </c>
      <c r="DE420" s="353">
        <f t="shared" si="382"/>
        <v>3.1181789834736513</v>
      </c>
      <c r="DF420" s="842">
        <v>8.14</v>
      </c>
      <c r="DG420" s="117">
        <v>7.3</v>
      </c>
      <c r="DH420" s="838">
        <f t="shared" si="362"/>
        <v>21.9</v>
      </c>
      <c r="DI420" s="338">
        <f t="shared" si="363"/>
        <v>0.17045454545454553</v>
      </c>
      <c r="DJ420" s="1280">
        <f t="shared" si="358"/>
        <v>0.46715328467153283</v>
      </c>
      <c r="DK420" s="1342">
        <f t="shared" si="359"/>
        <v>2.3386342376052389</v>
      </c>
      <c r="DL420" s="1292">
        <f t="shared" si="370"/>
        <v>0.49919999999999998</v>
      </c>
      <c r="DM420" s="769"/>
      <c r="DN420" s="1350"/>
      <c r="DO420" s="134"/>
      <c r="DP420" s="1148"/>
      <c r="DQ420" s="133"/>
      <c r="DR420" s="134"/>
      <c r="DS420" s="1148"/>
      <c r="DT420" s="1366">
        <v>8019</v>
      </c>
      <c r="DU420" s="343">
        <v>8.16</v>
      </c>
      <c r="DV420" s="123">
        <v>8.2200000000000006</v>
      </c>
      <c r="DW420" s="118">
        <v>2090</v>
      </c>
      <c r="DX420" s="117">
        <v>6.6</v>
      </c>
      <c r="DY420" s="135">
        <v>17.2</v>
      </c>
      <c r="DZ420" s="671">
        <v>10</v>
      </c>
      <c r="EA420" s="810">
        <v>0.2</v>
      </c>
      <c r="EB420" s="665">
        <v>0.46</v>
      </c>
      <c r="EC420" s="810"/>
      <c r="ED420" s="117">
        <v>2.7</v>
      </c>
      <c r="EE420" s="667">
        <v>3.6</v>
      </c>
      <c r="EF420" s="123">
        <v>0.06</v>
      </c>
      <c r="EG420" s="665">
        <v>0.03</v>
      </c>
      <c r="EH420" s="194">
        <v>2</v>
      </c>
      <c r="EI420" s="1118"/>
      <c r="EJ420" s="1118"/>
      <c r="EK420" s="142">
        <v>2</v>
      </c>
      <c r="EL420" s="353">
        <f t="shared" si="345"/>
        <v>6.5716736487467866</v>
      </c>
      <c r="EM420" s="354">
        <f t="shared" si="360"/>
        <v>0.49618320610687028</v>
      </c>
      <c r="EN420" s="354">
        <f t="shared" si="340"/>
        <v>0.6371308016877637</v>
      </c>
      <c r="EO420" s="355">
        <f t="shared" si="384"/>
        <v>0.92307692307692313</v>
      </c>
      <c r="EP420" s="339">
        <f t="shared" si="361"/>
        <v>0.63513513513513509</v>
      </c>
      <c r="EQ420" s="1289"/>
    </row>
    <row r="421" spans="1:147" s="1358" customFormat="1" ht="15" customHeight="1" x14ac:dyDescent="0.15">
      <c r="A421" s="105">
        <v>44245</v>
      </c>
      <c r="B421" s="335">
        <f>企业!B728</f>
        <v>9814</v>
      </c>
      <c r="C421" s="868">
        <v>7.8</v>
      </c>
      <c r="D421" s="652">
        <v>48</v>
      </c>
      <c r="E421" s="353">
        <v>8.1999999999999993</v>
      </c>
      <c r="F421" s="928"/>
      <c r="G421" s="653"/>
      <c r="H421" s="192"/>
      <c r="I421" s="111"/>
      <c r="J421" s="144"/>
      <c r="K421" s="625"/>
      <c r="L421" s="328"/>
      <c r="M421" s="831"/>
      <c r="N421" s="826"/>
      <c r="O421" s="191"/>
      <c r="P421" s="392"/>
      <c r="Q421" s="191"/>
      <c r="R421" s="683">
        <v>6.21</v>
      </c>
      <c r="S421" s="339">
        <f t="shared" si="341"/>
        <v>0.95538461538461539</v>
      </c>
      <c r="T421" s="335">
        <f>B421-企业!C728+2000</f>
        <v>6117</v>
      </c>
      <c r="U421" s="111">
        <v>8.1999999999999993</v>
      </c>
      <c r="V421" s="112">
        <v>2160</v>
      </c>
      <c r="W421" s="115">
        <v>13.9</v>
      </c>
      <c r="X421" s="109">
        <v>51</v>
      </c>
      <c r="Y421" s="809">
        <v>4.3</v>
      </c>
      <c r="Z421" s="1238"/>
      <c r="AA421" s="116">
        <v>9.5</v>
      </c>
      <c r="AB421" s="117">
        <v>0.14000000000000001</v>
      </c>
      <c r="AC421" s="109">
        <v>15</v>
      </c>
      <c r="AD421" s="118"/>
      <c r="AE421" s="191">
        <v>32</v>
      </c>
      <c r="AF421" s="801">
        <v>4.17</v>
      </c>
      <c r="AG421" s="344">
        <f t="shared" si="350"/>
        <v>0.6415384615384615</v>
      </c>
      <c r="AH421" s="344">
        <f t="shared" si="365"/>
        <v>0.4078</v>
      </c>
      <c r="AI421" s="741">
        <f t="shared" ref="AI421:AI445" si="385">T421*X421/1000/7500</f>
        <v>4.1595599999999996E-2</v>
      </c>
      <c r="AJ421" s="1140"/>
      <c r="AK421" s="138"/>
      <c r="AL421" s="122"/>
      <c r="AM421" s="122"/>
      <c r="AN421" s="219"/>
      <c r="AO421" s="353">
        <f t="shared" si="378"/>
        <v>2.339709007683505</v>
      </c>
      <c r="AP421" s="138">
        <v>8.17</v>
      </c>
      <c r="AQ421" s="121">
        <v>9.8000000000000007</v>
      </c>
      <c r="AR421" s="353">
        <f t="shared" si="332"/>
        <v>0.6130456105934281</v>
      </c>
      <c r="AS421" s="776"/>
      <c r="AT421" s="353">
        <f t="shared" si="333"/>
        <v>1.2260912211868562</v>
      </c>
      <c r="AU421" s="117">
        <v>22.1</v>
      </c>
      <c r="AV421" s="111">
        <v>8</v>
      </c>
      <c r="AW421" s="118"/>
      <c r="AX421" s="118"/>
      <c r="AY421" s="340"/>
      <c r="AZ421" s="124">
        <v>0.17</v>
      </c>
      <c r="BA421" s="608"/>
      <c r="BB421" s="360">
        <f t="shared" si="334"/>
        <v>0.45978420794507113</v>
      </c>
      <c r="BC421" s="1516">
        <f>药剂消耗!F726</f>
        <v>700</v>
      </c>
      <c r="BD421" s="1529"/>
      <c r="BE421" s="1530">
        <f t="shared" si="383"/>
        <v>171.65277096615989</v>
      </c>
      <c r="BF421" s="1538">
        <f t="shared" si="371"/>
        <v>18.068712733279988</v>
      </c>
      <c r="BG421" s="1528"/>
      <c r="BH421" s="1168">
        <f t="shared" si="335"/>
        <v>0.76630701324178518</v>
      </c>
      <c r="BI421" s="353">
        <f t="shared" si="336"/>
        <v>0.51741049534085337</v>
      </c>
      <c r="BJ421" s="123">
        <v>7.99</v>
      </c>
      <c r="BK421" s="118">
        <v>2460</v>
      </c>
      <c r="BL421" s="117">
        <v>14.4</v>
      </c>
      <c r="BM421" s="348">
        <f t="shared" si="346"/>
        <v>43.2</v>
      </c>
      <c r="BN421" s="117">
        <v>2.7</v>
      </c>
      <c r="BO421" s="117"/>
      <c r="BP421" s="117"/>
      <c r="BQ421" s="1220"/>
      <c r="BR421" s="131"/>
      <c r="BS421" s="131"/>
      <c r="BT421" s="131">
        <v>12</v>
      </c>
      <c r="BU421" s="132"/>
      <c r="BV421" s="364">
        <f t="shared" si="366"/>
        <v>5.9223475559914993</v>
      </c>
      <c r="BW421" s="343">
        <f t="shared" si="339"/>
        <v>8.6114500234631616E-3</v>
      </c>
      <c r="BX421" s="340">
        <f t="shared" si="377"/>
        <v>8.6114500234631616E-3</v>
      </c>
      <c r="BY421" s="758">
        <f t="shared" si="376"/>
        <v>0.82</v>
      </c>
      <c r="BZ421" s="1145">
        <f t="shared" si="355"/>
        <v>-3.5971223021582732E-2</v>
      </c>
      <c r="CA421" s="133">
        <v>5040</v>
      </c>
      <c r="CB421" s="191"/>
      <c r="CC421" s="193"/>
      <c r="CD421" s="353">
        <f t="shared" si="351"/>
        <v>0.43469020761811344</v>
      </c>
      <c r="CE421" s="108">
        <v>0</v>
      </c>
      <c r="CF421" s="364">
        <f t="shared" si="373"/>
        <v>0</v>
      </c>
      <c r="CG421" s="134">
        <v>1080</v>
      </c>
      <c r="CH421" s="346">
        <f t="shared" si="368"/>
        <v>17.65571358509073</v>
      </c>
      <c r="CI421" s="117">
        <v>5</v>
      </c>
      <c r="CJ421" s="348">
        <f t="shared" si="352"/>
        <v>0.81739414745790417</v>
      </c>
      <c r="CK421" s="123">
        <v>7.97</v>
      </c>
      <c r="CL421" s="117">
        <v>13.2</v>
      </c>
      <c r="CM421" s="109">
        <v>3</v>
      </c>
      <c r="CN421" s="109"/>
      <c r="CO421" s="109"/>
      <c r="CP421" s="131">
        <f t="shared" si="372"/>
        <v>190.07420000000002</v>
      </c>
      <c r="CQ421" s="1145">
        <f t="shared" si="347"/>
        <v>8.333333333333337E-2</v>
      </c>
      <c r="CR421" s="1372">
        <f t="shared" si="380"/>
        <v>9814</v>
      </c>
      <c r="CS421" s="353">
        <f t="shared" si="381"/>
        <v>2.0639902180558387</v>
      </c>
      <c r="CT421" s="135">
        <v>18</v>
      </c>
      <c r="CU421" s="1367">
        <v>146</v>
      </c>
      <c r="CV421" s="340">
        <f t="shared" si="348"/>
        <v>0.22500000000000001</v>
      </c>
      <c r="CW421" s="135">
        <v>120</v>
      </c>
      <c r="CX421" s="348">
        <f t="shared" si="349"/>
        <v>6.666666666666667</v>
      </c>
      <c r="CY421" s="334">
        <f t="shared" si="379"/>
        <v>44.018748726309354</v>
      </c>
      <c r="CZ421" s="123">
        <v>8.15</v>
      </c>
      <c r="DA421" s="117">
        <v>8.1</v>
      </c>
      <c r="DB421" s="340">
        <f t="shared" si="356"/>
        <v>0.38636363636363635</v>
      </c>
      <c r="DC421" s="109"/>
      <c r="DD421" s="610">
        <f t="shared" si="357"/>
        <v>2.7141909437852605</v>
      </c>
      <c r="DE421" s="353">
        <f t="shared" si="382"/>
        <v>3.0568575504381497</v>
      </c>
      <c r="DF421" s="842">
        <v>8.2200000000000006</v>
      </c>
      <c r="DG421" s="117">
        <v>7.2</v>
      </c>
      <c r="DH421" s="838">
        <f t="shared" si="362"/>
        <v>21.6</v>
      </c>
      <c r="DI421" s="338">
        <f t="shared" si="363"/>
        <v>0.11111111111111105</v>
      </c>
      <c r="DJ421" s="1280">
        <f t="shared" si="358"/>
        <v>0.45454545454545447</v>
      </c>
      <c r="DK421" s="1342">
        <f t="shared" si="359"/>
        <v>2.4454860403505201</v>
      </c>
      <c r="DL421" s="1292">
        <f t="shared" si="370"/>
        <v>0.49919999999999998</v>
      </c>
      <c r="DM421" s="769"/>
      <c r="DN421" s="1350"/>
      <c r="DO421" s="134"/>
      <c r="DP421" s="1148"/>
      <c r="DQ421" s="133"/>
      <c r="DR421" s="134"/>
      <c r="DS421" s="770"/>
      <c r="DT421" s="1362">
        <v>8192</v>
      </c>
      <c r="DU421" s="1363">
        <v>8.17</v>
      </c>
      <c r="DV421" s="138">
        <v>8.19</v>
      </c>
      <c r="DW421" s="127">
        <v>2020</v>
      </c>
      <c r="DX421" s="122">
        <v>6.2</v>
      </c>
      <c r="DY421" s="1364">
        <v>18.600000000000001</v>
      </c>
      <c r="DZ421" s="1365">
        <v>11</v>
      </c>
      <c r="EA421" s="632">
        <v>0.2</v>
      </c>
      <c r="EB421" s="665">
        <v>0.48</v>
      </c>
      <c r="EC421" s="1483"/>
      <c r="ED421" s="141">
        <v>3.4</v>
      </c>
      <c r="EE421" s="667">
        <v>4.0999999999999996</v>
      </c>
      <c r="EF421" s="139">
        <v>0.09</v>
      </c>
      <c r="EG421" s="665">
        <v>0.04</v>
      </c>
      <c r="EH421" s="194">
        <v>2</v>
      </c>
      <c r="EI421" s="1118"/>
      <c r="EJ421" s="1118"/>
      <c r="EK421" s="142">
        <v>2</v>
      </c>
      <c r="EL421" s="353">
        <f t="shared" si="345"/>
        <v>6.5912064206301961</v>
      </c>
      <c r="EM421" s="354">
        <f t="shared" si="360"/>
        <v>0.5539568345323741</v>
      </c>
      <c r="EN421" s="354">
        <f t="shared" si="340"/>
        <v>0.63529411764705879</v>
      </c>
      <c r="EO421" s="355">
        <f t="shared" si="384"/>
        <v>0.95348837209302328</v>
      </c>
      <c r="EP421" s="339">
        <f t="shared" si="361"/>
        <v>0.64210526315789473</v>
      </c>
      <c r="EQ421" s="1289"/>
    </row>
    <row r="422" spans="1:147" s="1358" customFormat="1" ht="15" customHeight="1" x14ac:dyDescent="0.15">
      <c r="A422" s="105">
        <v>44246</v>
      </c>
      <c r="B422" s="335">
        <f>企业!B729</f>
        <v>10254</v>
      </c>
      <c r="C422" s="868">
        <v>7.77</v>
      </c>
      <c r="D422" s="652">
        <v>40</v>
      </c>
      <c r="E422" s="353">
        <v>7.1</v>
      </c>
      <c r="F422" s="928"/>
      <c r="G422" s="653"/>
      <c r="H422" s="192"/>
      <c r="I422" s="111"/>
      <c r="J422" s="144"/>
      <c r="K422" s="625"/>
      <c r="L422" s="328"/>
      <c r="M422" s="831"/>
      <c r="N422" s="826"/>
      <c r="O422" s="191"/>
      <c r="P422" s="392"/>
      <c r="Q422" s="191"/>
      <c r="R422" s="683">
        <v>6.24</v>
      </c>
      <c r="S422" s="339">
        <f t="shared" si="341"/>
        <v>0.96000000000000008</v>
      </c>
      <c r="T422" s="335">
        <f>B422-企业!C729+2000</f>
        <v>6471</v>
      </c>
      <c r="U422" s="111">
        <v>8.1300000000000008</v>
      </c>
      <c r="V422" s="112">
        <v>2200</v>
      </c>
      <c r="W422" s="115">
        <v>12.8</v>
      </c>
      <c r="X422" s="109">
        <v>56.7</v>
      </c>
      <c r="Y422" s="809">
        <v>2.7</v>
      </c>
      <c r="Z422" s="1238"/>
      <c r="AA422" s="116">
        <v>9.8000000000000007</v>
      </c>
      <c r="AB422" s="117">
        <v>0.17</v>
      </c>
      <c r="AC422" s="109">
        <v>22</v>
      </c>
      <c r="AD422" s="118"/>
      <c r="AE422" s="191">
        <v>32</v>
      </c>
      <c r="AF422" s="801">
        <v>4.1399999999999997</v>
      </c>
      <c r="AG422" s="344">
        <f t="shared" si="350"/>
        <v>0.63692307692307693</v>
      </c>
      <c r="AH422" s="344">
        <f t="shared" si="365"/>
        <v>0.43140000000000001</v>
      </c>
      <c r="AI422" s="741">
        <f t="shared" si="385"/>
        <v>4.8920760000000001E-2</v>
      </c>
      <c r="AJ422" s="1140"/>
      <c r="AK422" s="138"/>
      <c r="AL422" s="122"/>
      <c r="AM422" s="122"/>
      <c r="AN422" s="219"/>
      <c r="AO422" s="353">
        <f t="shared" si="378"/>
        <v>2.2117138000309073</v>
      </c>
      <c r="AP422" s="138">
        <v>8.0299999999999994</v>
      </c>
      <c r="AQ422" s="121">
        <v>9.6999999999999993</v>
      </c>
      <c r="AR422" s="353">
        <f t="shared" ref="AR422:AR446" si="386">3750/T422</f>
        <v>0.57950857672693556</v>
      </c>
      <c r="AS422" s="776"/>
      <c r="AT422" s="353">
        <f t="shared" ref="AT422:AT438" si="387">7500/T422</f>
        <v>1.1590171534538711</v>
      </c>
      <c r="AU422" s="117">
        <v>22.3</v>
      </c>
      <c r="AV422" s="111">
        <v>7.94</v>
      </c>
      <c r="AW422" s="118"/>
      <c r="AX422" s="118"/>
      <c r="AY422" s="340"/>
      <c r="AZ422" s="124">
        <v>0.17</v>
      </c>
      <c r="BA422" s="608"/>
      <c r="BB422" s="360">
        <f t="shared" ref="BB422:BB446" si="388">2812.5/T422</f>
        <v>0.43463143254520165</v>
      </c>
      <c r="BC422" s="1516">
        <f>药剂消耗!F727</f>
        <v>784</v>
      </c>
      <c r="BD422" s="1529"/>
      <c r="BE422" s="1530">
        <f t="shared" si="383"/>
        <v>181.73388966156699</v>
      </c>
      <c r="BF422" s="1538">
        <f t="shared" si="371"/>
        <v>18.544274455261938</v>
      </c>
      <c r="BG422" s="1528"/>
      <c r="BH422" s="1168">
        <f t="shared" ref="BH422:BH446" si="389">4687.5/T422</f>
        <v>0.72438572090866948</v>
      </c>
      <c r="BI422" s="353">
        <f t="shared" ref="BI422:BI446" si="390">3165/T422</f>
        <v>0.48910523875753359</v>
      </c>
      <c r="BJ422" s="123">
        <v>7.96</v>
      </c>
      <c r="BK422" s="118">
        <v>2560</v>
      </c>
      <c r="BL422" s="117">
        <v>14.2</v>
      </c>
      <c r="BM422" s="348">
        <f t="shared" si="346"/>
        <v>42.599999999999994</v>
      </c>
      <c r="BN422" s="117">
        <v>2.7</v>
      </c>
      <c r="BO422" s="117">
        <v>0.2</v>
      </c>
      <c r="BP422" s="117"/>
      <c r="BQ422" s="1220">
        <v>0.2</v>
      </c>
      <c r="BR422" s="131"/>
      <c r="BS422" s="131"/>
      <c r="BT422" s="131">
        <v>5</v>
      </c>
      <c r="BU422" s="132">
        <v>16</v>
      </c>
      <c r="BV422" s="364">
        <f t="shared" si="366"/>
        <v>5.5983619224231189</v>
      </c>
      <c r="BW422" s="343">
        <f t="shared" si="339"/>
        <v>1.0127962569354349E-2</v>
      </c>
      <c r="BX422" s="340">
        <f t="shared" si="377"/>
        <v>1.0127962569354349E-2</v>
      </c>
      <c r="BY422" s="758">
        <f t="shared" si="376"/>
        <v>0.8772727272727272</v>
      </c>
      <c r="BZ422" s="1145">
        <f t="shared" si="355"/>
        <v>-0.10937499999999978</v>
      </c>
      <c r="CA422" s="133">
        <v>5040</v>
      </c>
      <c r="CB422" s="191"/>
      <c r="CC422" s="193"/>
      <c r="CD422" s="353">
        <f t="shared" si="351"/>
        <v>0.41091021480451245</v>
      </c>
      <c r="CE422" s="108">
        <v>0</v>
      </c>
      <c r="CF422" s="364">
        <f t="shared" si="373"/>
        <v>0</v>
      </c>
      <c r="CG422" s="134">
        <v>1000</v>
      </c>
      <c r="CH422" s="346">
        <f t="shared" si="368"/>
        <v>15.453562046051616</v>
      </c>
      <c r="CI422" s="117">
        <v>5</v>
      </c>
      <c r="CJ422" s="348">
        <f t="shared" si="352"/>
        <v>0.77267810230258072</v>
      </c>
      <c r="CK422" s="123">
        <v>7.94</v>
      </c>
      <c r="CL422" s="117">
        <v>13.5</v>
      </c>
      <c r="CM422" s="109">
        <v>5</v>
      </c>
      <c r="CN422" s="109">
        <v>0.92</v>
      </c>
      <c r="CO422" s="109">
        <v>8</v>
      </c>
      <c r="CP422" s="131">
        <f t="shared" si="372"/>
        <v>118.58909999999999</v>
      </c>
      <c r="CQ422" s="1145">
        <f t="shared" si="347"/>
        <v>4.9295774647887258E-2</v>
      </c>
      <c r="CR422" s="1372">
        <f t="shared" si="380"/>
        <v>10254</v>
      </c>
      <c r="CS422" s="353">
        <f t="shared" si="381"/>
        <v>1.9754242246928029</v>
      </c>
      <c r="CT422" s="135">
        <v>18</v>
      </c>
      <c r="CU422" s="1367">
        <v>150</v>
      </c>
      <c r="CV422" s="340">
        <f t="shared" si="348"/>
        <v>0.22500000000000001</v>
      </c>
      <c r="CW422" s="135">
        <v>120</v>
      </c>
      <c r="CX422" s="348">
        <f t="shared" si="349"/>
        <v>6.666666666666667</v>
      </c>
      <c r="CY422" s="334">
        <f t="shared" si="379"/>
        <v>42.129900526623757</v>
      </c>
      <c r="CZ422" s="123">
        <v>8.06</v>
      </c>
      <c r="DA422" s="117">
        <v>9.1999999999999993</v>
      </c>
      <c r="DB422" s="340">
        <f t="shared" si="356"/>
        <v>0.31851851851851859</v>
      </c>
      <c r="DC422" s="109">
        <v>2</v>
      </c>
      <c r="DD422" s="610">
        <f t="shared" si="357"/>
        <v>3.0810224167488478</v>
      </c>
      <c r="DE422" s="353">
        <f t="shared" si="382"/>
        <v>2.9256875365710941</v>
      </c>
      <c r="DF422" s="842">
        <v>8.14</v>
      </c>
      <c r="DG422" s="117">
        <v>7</v>
      </c>
      <c r="DH422" s="838">
        <f t="shared" si="362"/>
        <v>21</v>
      </c>
      <c r="DI422" s="338">
        <f t="shared" si="363"/>
        <v>0.23913043478260865</v>
      </c>
      <c r="DJ422" s="1280">
        <f t="shared" si="358"/>
        <v>0.48148148148148151</v>
      </c>
      <c r="DK422" s="1342">
        <f t="shared" si="359"/>
        <v>2.160507719314039</v>
      </c>
      <c r="DL422" s="1292">
        <f t="shared" si="370"/>
        <v>0.49919999999999998</v>
      </c>
      <c r="DM422" s="769"/>
      <c r="DN422" s="1350"/>
      <c r="DO422" s="134"/>
      <c r="DP422" s="1148"/>
      <c r="DQ422" s="133"/>
      <c r="DR422" s="134"/>
      <c r="DS422" s="770"/>
      <c r="DT422" s="137">
        <v>8326</v>
      </c>
      <c r="DU422" s="343">
        <v>8.16</v>
      </c>
      <c r="DV422" s="123">
        <v>8.15</v>
      </c>
      <c r="DW422" s="127">
        <v>2210</v>
      </c>
      <c r="DX422" s="117">
        <v>6.1</v>
      </c>
      <c r="DY422" s="135">
        <v>18.600000000000001</v>
      </c>
      <c r="DZ422" s="671">
        <v>13</v>
      </c>
      <c r="EA422" s="632">
        <v>0.2</v>
      </c>
      <c r="EB422" s="665">
        <v>0.48</v>
      </c>
      <c r="EC422" s="1483"/>
      <c r="ED422" s="141">
        <v>4.2</v>
      </c>
      <c r="EE422" s="667">
        <v>4.8</v>
      </c>
      <c r="EF422" s="139">
        <v>0.11</v>
      </c>
      <c r="EG422" s="665">
        <v>0.06</v>
      </c>
      <c r="EH422" s="194">
        <v>3</v>
      </c>
      <c r="EI422" s="1118"/>
      <c r="EJ422" s="1118"/>
      <c r="EK422" s="142">
        <v>2</v>
      </c>
      <c r="EL422" s="353">
        <f t="shared" si="345"/>
        <v>6.2342851272802946</v>
      </c>
      <c r="EM422" s="354">
        <f t="shared" si="360"/>
        <v>0.5234375</v>
      </c>
      <c r="EN422" s="354">
        <f t="shared" si="340"/>
        <v>0.67195767195767198</v>
      </c>
      <c r="EO422" s="355">
        <f t="shared" si="384"/>
        <v>0.92592592592592593</v>
      </c>
      <c r="EP422" s="339">
        <f t="shared" si="361"/>
        <v>0.5714285714285714</v>
      </c>
      <c r="EQ422" s="1289"/>
    </row>
    <row r="423" spans="1:147" s="1358" customFormat="1" ht="15" customHeight="1" x14ac:dyDescent="0.15">
      <c r="A423" s="105">
        <v>44247</v>
      </c>
      <c r="B423" s="335">
        <f>企业!B730</f>
        <v>9324</v>
      </c>
      <c r="C423" s="868">
        <v>7.81</v>
      </c>
      <c r="D423" s="652">
        <v>49</v>
      </c>
      <c r="E423" s="353">
        <v>6.7</v>
      </c>
      <c r="F423" s="928"/>
      <c r="G423" s="653"/>
      <c r="H423" s="192"/>
      <c r="I423" s="111"/>
      <c r="J423" s="144"/>
      <c r="K423" s="625"/>
      <c r="L423" s="328"/>
      <c r="M423" s="831"/>
      <c r="N423" s="826"/>
      <c r="O423" s="191"/>
      <c r="P423" s="392"/>
      <c r="Q423" s="191"/>
      <c r="R423" s="683">
        <v>6.36</v>
      </c>
      <c r="S423" s="339">
        <f t="shared" si="341"/>
        <v>0.97846153846153849</v>
      </c>
      <c r="T423" s="335">
        <f>B423-企业!C730+2000</f>
        <v>5593</v>
      </c>
      <c r="U423" s="111">
        <v>8.17</v>
      </c>
      <c r="V423" s="112">
        <v>2260</v>
      </c>
      <c r="W423" s="115">
        <v>12.6</v>
      </c>
      <c r="X423" s="109">
        <v>74.5</v>
      </c>
      <c r="Y423" s="809">
        <v>6</v>
      </c>
      <c r="Z423" s="1238"/>
      <c r="AA423" s="116">
        <v>12</v>
      </c>
      <c r="AB423" s="117">
        <v>0.2</v>
      </c>
      <c r="AC423" s="109">
        <v>30</v>
      </c>
      <c r="AD423" s="118"/>
      <c r="AE423" s="191">
        <v>32</v>
      </c>
      <c r="AF423" s="801">
        <v>3.98</v>
      </c>
      <c r="AG423" s="344">
        <f t="shared" si="350"/>
        <v>0.61230769230769233</v>
      </c>
      <c r="AH423" s="344">
        <f t="shared" si="365"/>
        <v>0.37286666666666668</v>
      </c>
      <c r="AI423" s="741">
        <f t="shared" si="385"/>
        <v>5.5557133333333335E-2</v>
      </c>
      <c r="AJ423" s="1140"/>
      <c r="AK423" s="138"/>
      <c r="AL423" s="122"/>
      <c r="AM423" s="122"/>
      <c r="AN423" s="219"/>
      <c r="AO423" s="353">
        <f t="shared" si="378"/>
        <v>2.558912926872877</v>
      </c>
      <c r="AP423" s="138">
        <v>8.07</v>
      </c>
      <c r="AQ423" s="121">
        <v>9.9</v>
      </c>
      <c r="AR423" s="353">
        <f t="shared" si="386"/>
        <v>0.67048095834078314</v>
      </c>
      <c r="AS423" s="776"/>
      <c r="AT423" s="353">
        <f t="shared" si="387"/>
        <v>1.3409619166815663</v>
      </c>
      <c r="AU423" s="117">
        <v>22.5</v>
      </c>
      <c r="AV423" s="111">
        <v>7.94</v>
      </c>
      <c r="AW423" s="118"/>
      <c r="AX423" s="118"/>
      <c r="AY423" s="340"/>
      <c r="AZ423" s="124">
        <v>0.17</v>
      </c>
      <c r="BA423" s="608"/>
      <c r="BB423" s="360">
        <f t="shared" si="388"/>
        <v>0.50286071875558735</v>
      </c>
      <c r="BC423" s="1516">
        <f>药剂消耗!F728</f>
        <v>672</v>
      </c>
      <c r="BD423" s="1529"/>
      <c r="BE423" s="1530">
        <f t="shared" si="383"/>
        <v>180.2252816020025</v>
      </c>
      <c r="BF423" s="1538">
        <f t="shared" si="371"/>
        <v>15.018773466833542</v>
      </c>
      <c r="BG423" s="1528"/>
      <c r="BH423" s="1168">
        <f t="shared" si="389"/>
        <v>0.83810119792597892</v>
      </c>
      <c r="BI423" s="353">
        <f t="shared" si="390"/>
        <v>0.56588592883962097</v>
      </c>
      <c r="BJ423" s="123">
        <v>8.02</v>
      </c>
      <c r="BK423" s="118">
        <v>2440</v>
      </c>
      <c r="BL423" s="117">
        <v>15.1</v>
      </c>
      <c r="BM423" s="348">
        <f t="shared" si="346"/>
        <v>45.3</v>
      </c>
      <c r="BN423" s="117">
        <v>2.8</v>
      </c>
      <c r="BO423" s="117"/>
      <c r="BP423" s="117"/>
      <c r="BQ423" s="1220"/>
      <c r="BR423" s="131"/>
      <c r="BS423" s="131"/>
      <c r="BT423" s="131">
        <v>9</v>
      </c>
      <c r="BU423" s="132"/>
      <c r="BV423" s="364">
        <f t="shared" si="366"/>
        <v>6.4772036474164141</v>
      </c>
      <c r="BW423" s="343">
        <f t="shared" si="339"/>
        <v>1.1501877053026747E-2</v>
      </c>
      <c r="BX423" s="340">
        <f t="shared" si="377"/>
        <v>1.1501877053026747E-2</v>
      </c>
      <c r="BY423" s="758">
        <f t="shared" si="376"/>
        <v>0.90666666666666673</v>
      </c>
      <c r="BZ423" s="1145">
        <f t="shared" si="355"/>
        <v>-0.19841269841269837</v>
      </c>
      <c r="CA423" s="133">
        <v>5040</v>
      </c>
      <c r="CB423" s="191"/>
      <c r="CC423" s="193"/>
      <c r="CD423" s="353">
        <f t="shared" si="351"/>
        <v>0.47541569819417129</v>
      </c>
      <c r="CE423" s="108">
        <v>0</v>
      </c>
      <c r="CF423" s="364">
        <f t="shared" si="373"/>
        <v>0</v>
      </c>
      <c r="CG423" s="134">
        <v>1400</v>
      </c>
      <c r="CH423" s="346">
        <f t="shared" si="368"/>
        <v>25.031289111389235</v>
      </c>
      <c r="CI423" s="117">
        <v>5</v>
      </c>
      <c r="CJ423" s="348">
        <f t="shared" si="352"/>
        <v>0.89397461112104415</v>
      </c>
      <c r="CK423" s="123">
        <v>7.9</v>
      </c>
      <c r="CL423" s="117">
        <v>13.5</v>
      </c>
      <c r="CM423" s="109">
        <v>4</v>
      </c>
      <c r="CN423" s="109"/>
      <c r="CO423" s="109"/>
      <c r="CP423" s="131">
        <f t="shared" si="372"/>
        <v>199.81139999999999</v>
      </c>
      <c r="CQ423" s="1145">
        <f t="shared" si="347"/>
        <v>0.10596026490066224</v>
      </c>
      <c r="CR423" s="1372">
        <f t="shared" si="380"/>
        <v>9324</v>
      </c>
      <c r="CS423" s="353">
        <f t="shared" si="381"/>
        <v>2.1724581724581724</v>
      </c>
      <c r="CT423" s="135">
        <v>18</v>
      </c>
      <c r="CU423" s="1367">
        <v>145</v>
      </c>
      <c r="CV423" s="340">
        <f t="shared" si="348"/>
        <v>0.22500000000000001</v>
      </c>
      <c r="CW423" s="135">
        <v>120</v>
      </c>
      <c r="CX423" s="348">
        <f t="shared" si="349"/>
        <v>6.666666666666667</v>
      </c>
      <c r="CY423" s="334">
        <f t="shared" si="379"/>
        <v>46.332046332046332</v>
      </c>
      <c r="CZ423" s="123">
        <v>8.09</v>
      </c>
      <c r="DA423" s="117">
        <v>8.8000000000000007</v>
      </c>
      <c r="DB423" s="340">
        <f t="shared" si="356"/>
        <v>0.3481481481481481</v>
      </c>
      <c r="DC423" s="109"/>
      <c r="DD423" s="610">
        <f t="shared" si="357"/>
        <v>3.0999629554426824</v>
      </c>
      <c r="DE423" s="353">
        <f t="shared" si="382"/>
        <v>3.2175032175032174</v>
      </c>
      <c r="DF423" s="842">
        <v>8.16</v>
      </c>
      <c r="DG423" s="117">
        <v>7.4</v>
      </c>
      <c r="DH423" s="838">
        <f t="shared" si="362"/>
        <v>22.200000000000003</v>
      </c>
      <c r="DI423" s="338">
        <f t="shared" si="363"/>
        <v>0.15909090909090917</v>
      </c>
      <c r="DJ423" s="1280">
        <f t="shared" si="358"/>
        <v>0.45185185185185184</v>
      </c>
      <c r="DK423" s="1342">
        <f t="shared" si="359"/>
        <v>2.5318058104943355</v>
      </c>
      <c r="DL423" s="1292">
        <f t="shared" si="370"/>
        <v>0.49919999999999998</v>
      </c>
      <c r="DM423" s="769"/>
      <c r="DN423" s="1350"/>
      <c r="DO423" s="134"/>
      <c r="DP423" s="1148"/>
      <c r="DQ423" s="133"/>
      <c r="DR423" s="134"/>
      <c r="DS423" s="770"/>
      <c r="DT423" s="137">
        <v>8521</v>
      </c>
      <c r="DU423" s="343">
        <v>8.15</v>
      </c>
      <c r="DV423" s="123">
        <v>8.17</v>
      </c>
      <c r="DW423" s="127">
        <v>2070</v>
      </c>
      <c r="DX423" s="117">
        <v>6.7</v>
      </c>
      <c r="DY423" s="135">
        <v>15.3</v>
      </c>
      <c r="DZ423" s="671">
        <v>14</v>
      </c>
      <c r="EA423" s="632">
        <v>0.2</v>
      </c>
      <c r="EB423" s="665">
        <v>0.51</v>
      </c>
      <c r="EC423" s="1483"/>
      <c r="ED423" s="141">
        <v>3.7</v>
      </c>
      <c r="EE423" s="667">
        <v>4.4000000000000004</v>
      </c>
      <c r="EF423" s="139">
        <v>0.08</v>
      </c>
      <c r="EG423" s="665">
        <v>0.13</v>
      </c>
      <c r="EH423" s="194">
        <v>3</v>
      </c>
      <c r="EI423" s="1118"/>
      <c r="EJ423" s="1118"/>
      <c r="EK423" s="142">
        <v>2</v>
      </c>
      <c r="EL423" s="353">
        <f t="shared" si="345"/>
        <v>7.1980010701923103</v>
      </c>
      <c r="EM423" s="354">
        <f t="shared" si="360"/>
        <v>0.46825396825396826</v>
      </c>
      <c r="EN423" s="354">
        <f t="shared" si="340"/>
        <v>0.79463087248322151</v>
      </c>
      <c r="EO423" s="355">
        <f t="shared" si="384"/>
        <v>0.96666666666666667</v>
      </c>
      <c r="EP423" s="339">
        <f t="shared" si="361"/>
        <v>0.69166666666666665</v>
      </c>
      <c r="EQ423" s="1289"/>
    </row>
    <row r="424" spans="1:147" s="1359" customFormat="1" ht="15" customHeight="1" x14ac:dyDescent="0.15">
      <c r="A424" s="146">
        <v>44248</v>
      </c>
      <c r="B424" s="147">
        <f>企业!B731</f>
        <v>10032</v>
      </c>
      <c r="C424" s="869">
        <v>7.81</v>
      </c>
      <c r="D424" s="149">
        <v>48</v>
      </c>
      <c r="E424" s="150">
        <v>6</v>
      </c>
      <c r="F424" s="929"/>
      <c r="G424" s="651"/>
      <c r="H424" s="222"/>
      <c r="I424" s="153"/>
      <c r="J424" s="154"/>
      <c r="K424" s="626"/>
      <c r="L424" s="223"/>
      <c r="M424" s="832"/>
      <c r="N424" s="827"/>
      <c r="O424" s="224"/>
      <c r="P424" s="393"/>
      <c r="Q424" s="224"/>
      <c r="R424" s="684">
        <v>6.39</v>
      </c>
      <c r="S424" s="169">
        <f t="shared" si="341"/>
        <v>0.98307692307692307</v>
      </c>
      <c r="T424" s="147">
        <f>B424-企业!C731+2000</f>
        <v>6478</v>
      </c>
      <c r="U424" s="153">
        <v>8.1999999999999993</v>
      </c>
      <c r="V424" s="158">
        <v>2700</v>
      </c>
      <c r="W424" s="159">
        <v>14.9</v>
      </c>
      <c r="X424" s="151">
        <v>78.400000000000006</v>
      </c>
      <c r="Y424" s="811">
        <v>5</v>
      </c>
      <c r="Z424" s="1239"/>
      <c r="AA424" s="160">
        <v>11.2</v>
      </c>
      <c r="AB424" s="161">
        <v>0.23</v>
      </c>
      <c r="AC424" s="151">
        <v>24</v>
      </c>
      <c r="AD424" s="162"/>
      <c r="AE424" s="224">
        <v>32</v>
      </c>
      <c r="AF424" s="802">
        <v>3.85</v>
      </c>
      <c r="AG424" s="327">
        <f t="shared" si="350"/>
        <v>0.59230769230769231</v>
      </c>
      <c r="AH424" s="327">
        <f t="shared" si="365"/>
        <v>0.43186666666666668</v>
      </c>
      <c r="AI424" s="660">
        <f t="shared" si="385"/>
        <v>6.7716693333333328E-2</v>
      </c>
      <c r="AJ424" s="1141"/>
      <c r="AK424" s="148"/>
      <c r="AL424" s="167"/>
      <c r="AM424" s="167"/>
      <c r="AN424" s="225"/>
      <c r="AO424" s="150">
        <f t="shared" si="378"/>
        <v>2.2093238653905525</v>
      </c>
      <c r="AP424" s="148">
        <v>8.09</v>
      </c>
      <c r="AQ424" s="166">
        <v>11.7</v>
      </c>
      <c r="AR424" s="150">
        <f t="shared" si="386"/>
        <v>0.57888237110219198</v>
      </c>
      <c r="AS424" s="778"/>
      <c r="AT424" s="150">
        <f t="shared" si="387"/>
        <v>1.157764742204384</v>
      </c>
      <c r="AU424" s="161">
        <v>22.5</v>
      </c>
      <c r="AV424" s="153">
        <v>7.95</v>
      </c>
      <c r="AW424" s="162"/>
      <c r="AX424" s="162"/>
      <c r="AY424" s="170"/>
      <c r="AZ424" s="170">
        <v>0.17</v>
      </c>
      <c r="BA424" s="175"/>
      <c r="BB424" s="172">
        <f t="shared" si="388"/>
        <v>0.43416177832664404</v>
      </c>
      <c r="BC424" s="1517">
        <f>药剂消耗!F729</f>
        <v>672</v>
      </c>
      <c r="BD424" s="827"/>
      <c r="BE424" s="1530">
        <f t="shared" si="383"/>
        <v>155.60358135226923</v>
      </c>
      <c r="BF424" s="1538">
        <f t="shared" si="371"/>
        <v>13.893176906452611</v>
      </c>
      <c r="BG424" s="1337"/>
      <c r="BH424" s="1169">
        <f t="shared" si="389"/>
        <v>0.72360296387774004</v>
      </c>
      <c r="BI424" s="150">
        <f t="shared" si="390"/>
        <v>0.48857672121025009</v>
      </c>
      <c r="BJ424" s="168">
        <v>8.06</v>
      </c>
      <c r="BK424" s="162">
        <v>2650</v>
      </c>
      <c r="BL424" s="161">
        <v>15</v>
      </c>
      <c r="BM424" s="161">
        <f t="shared" si="346"/>
        <v>45</v>
      </c>
      <c r="BN424" s="161">
        <v>2.7</v>
      </c>
      <c r="BO424" s="161"/>
      <c r="BP424" s="161"/>
      <c r="BQ424" s="1221"/>
      <c r="BR424" s="174"/>
      <c r="BS424" s="174"/>
      <c r="BT424" s="174">
        <v>13</v>
      </c>
      <c r="BU424" s="175"/>
      <c r="BV424" s="248">
        <f t="shared" si="366"/>
        <v>5.592312442111762</v>
      </c>
      <c r="BW424" s="168">
        <f t="shared" si="339"/>
        <v>1.4019245314268368E-2</v>
      </c>
      <c r="BX424" s="170">
        <f t="shared" si="377"/>
        <v>1.4019245314268368E-2</v>
      </c>
      <c r="BY424" s="1129">
        <f t="shared" si="376"/>
        <v>0.88749999999999996</v>
      </c>
      <c r="BZ424" s="1146">
        <f t="shared" si="355"/>
        <v>-6.7114093959730337E-3</v>
      </c>
      <c r="CA424" s="177">
        <v>5040</v>
      </c>
      <c r="CB424" s="224"/>
      <c r="CC424" s="226"/>
      <c r="CD424" s="150">
        <f t="shared" si="351"/>
        <v>0.41046619326952766</v>
      </c>
      <c r="CE424" s="150">
        <v>0</v>
      </c>
      <c r="CF424" s="248">
        <f t="shared" si="373"/>
        <v>0</v>
      </c>
      <c r="CG424" s="178">
        <v>1400</v>
      </c>
      <c r="CH424" s="390">
        <f t="shared" si="368"/>
        <v>21.611608521148504</v>
      </c>
      <c r="CI424" s="161">
        <v>5</v>
      </c>
      <c r="CJ424" s="161">
        <f t="shared" si="352"/>
        <v>0.77184316146958942</v>
      </c>
      <c r="CK424" s="168">
        <v>7.83</v>
      </c>
      <c r="CL424" s="161">
        <v>13.8</v>
      </c>
      <c r="CM424" s="151">
        <v>5</v>
      </c>
      <c r="CN424" s="151"/>
      <c r="CO424" s="151"/>
      <c r="CP424" s="131">
        <f t="shared" si="372"/>
        <v>220.1448</v>
      </c>
      <c r="CQ424" s="1146">
        <f t="shared" si="347"/>
        <v>7.999999999999996E-2</v>
      </c>
      <c r="CR424" s="1373">
        <f t="shared" si="380"/>
        <v>10032</v>
      </c>
      <c r="CS424" s="150">
        <f>24*844/CR424</f>
        <v>2.0191387559808613</v>
      </c>
      <c r="CT424" s="180">
        <v>15</v>
      </c>
      <c r="CU424" s="1368">
        <v>154</v>
      </c>
      <c r="CV424" s="170">
        <f t="shared" si="348"/>
        <v>0.1875</v>
      </c>
      <c r="CW424" s="180">
        <v>100</v>
      </c>
      <c r="CX424" s="161">
        <f t="shared" si="349"/>
        <v>6.666666666666667</v>
      </c>
      <c r="CY424" s="151">
        <f t="shared" si="379"/>
        <v>35.885167464114829</v>
      </c>
      <c r="CZ424" s="168">
        <v>8.1199999999999992</v>
      </c>
      <c r="DA424" s="161">
        <v>8.8000000000000007</v>
      </c>
      <c r="DB424" s="170">
        <f t="shared" si="356"/>
        <v>0.36231884057971014</v>
      </c>
      <c r="DC424" s="151"/>
      <c r="DD424" s="181">
        <f t="shared" si="357"/>
        <v>2.2569287713279769</v>
      </c>
      <c r="DE424" s="150">
        <f t="shared" si="382"/>
        <v>2.9904306220095696</v>
      </c>
      <c r="DF424" s="843">
        <v>8.16</v>
      </c>
      <c r="DG424" s="161">
        <v>7.6</v>
      </c>
      <c r="DH424" s="838">
        <f t="shared" si="362"/>
        <v>22.799999999999997</v>
      </c>
      <c r="DI424" s="338">
        <f t="shared" si="363"/>
        <v>0.13636363636363646</v>
      </c>
      <c r="DJ424" s="327">
        <f t="shared" si="358"/>
        <v>0.44927536231884069</v>
      </c>
      <c r="DK424" s="1343">
        <f t="shared" si="359"/>
        <v>1.9293100787158508</v>
      </c>
      <c r="DL424" s="1293">
        <f t="shared" si="370"/>
        <v>0.49919999999999998</v>
      </c>
      <c r="DM424" s="773"/>
      <c r="DN424" s="178"/>
      <c r="DO424" s="178"/>
      <c r="DP424" s="1147"/>
      <c r="DQ424" s="177"/>
      <c r="DR424" s="178"/>
      <c r="DS424" s="756"/>
      <c r="DT424" s="157">
        <v>8349</v>
      </c>
      <c r="DU424" s="168">
        <v>8.1300000000000008</v>
      </c>
      <c r="DV424" s="168">
        <v>8.1</v>
      </c>
      <c r="DW424" s="173">
        <v>2300</v>
      </c>
      <c r="DX424" s="161">
        <v>6.5</v>
      </c>
      <c r="DY424" s="180">
        <v>16.2</v>
      </c>
      <c r="DZ424" s="698">
        <v>10</v>
      </c>
      <c r="EA424" s="633">
        <v>0.11</v>
      </c>
      <c r="EB424" s="182">
        <v>0.52</v>
      </c>
      <c r="EC424" s="1484"/>
      <c r="ED424" s="184">
        <v>3</v>
      </c>
      <c r="EE424" s="184">
        <v>3.8</v>
      </c>
      <c r="EF424" s="182">
        <v>0.1</v>
      </c>
      <c r="EG424" s="182">
        <v>0.05</v>
      </c>
      <c r="EH424" s="228">
        <v>4</v>
      </c>
      <c r="EI424" s="1119"/>
      <c r="EJ424" s="1119"/>
      <c r="EK424" s="185">
        <v>2</v>
      </c>
      <c r="EL424" s="150">
        <f t="shared" si="345"/>
        <v>6.232310692797558</v>
      </c>
      <c r="EM424" s="186">
        <f t="shared" si="360"/>
        <v>0.56375838926174504</v>
      </c>
      <c r="EN424" s="186">
        <f t="shared" si="340"/>
        <v>0.79336734693877553</v>
      </c>
      <c r="EO424" s="187">
        <f t="shared" si="384"/>
        <v>0.97799999999999998</v>
      </c>
      <c r="EP424" s="169">
        <f t="shared" si="361"/>
        <v>0.73214285714285721</v>
      </c>
      <c r="EQ424" s="292"/>
    </row>
    <row r="425" spans="1:147" s="1358" customFormat="1" ht="15" customHeight="1" x14ac:dyDescent="0.15">
      <c r="A425" s="105">
        <v>44249</v>
      </c>
      <c r="B425" s="335">
        <f>企业!B732</f>
        <v>8323</v>
      </c>
      <c r="C425" s="868">
        <v>7.77</v>
      </c>
      <c r="D425" s="652">
        <v>42</v>
      </c>
      <c r="E425" s="353">
        <v>5.8</v>
      </c>
      <c r="F425" s="928"/>
      <c r="G425" s="653"/>
      <c r="H425" s="192"/>
      <c r="I425" s="111"/>
      <c r="J425" s="144"/>
      <c r="K425" s="625"/>
      <c r="L425" s="328"/>
      <c r="M425" s="831"/>
      <c r="N425" s="826"/>
      <c r="O425" s="191"/>
      <c r="P425" s="392"/>
      <c r="Q425" s="191"/>
      <c r="R425" s="683">
        <v>6.37</v>
      </c>
      <c r="S425" s="339">
        <f t="shared" si="341"/>
        <v>0.98</v>
      </c>
      <c r="T425" s="335">
        <f>B425-企业!C732+2000</f>
        <v>5932</v>
      </c>
      <c r="U425" s="111">
        <v>8.1199999999999992</v>
      </c>
      <c r="V425" s="112">
        <v>2700</v>
      </c>
      <c r="W425" s="115">
        <v>14.6</v>
      </c>
      <c r="X425" s="109">
        <v>78.400000000000006</v>
      </c>
      <c r="Y425" s="809">
        <v>4.2</v>
      </c>
      <c r="Z425" s="1238"/>
      <c r="AA425" s="116">
        <v>9.6</v>
      </c>
      <c r="AB425" s="117">
        <v>0.21</v>
      </c>
      <c r="AC425" s="109">
        <v>20</v>
      </c>
      <c r="AD425" s="118"/>
      <c r="AE425" s="191">
        <v>32</v>
      </c>
      <c r="AF425" s="801">
        <v>4.6100000000000003</v>
      </c>
      <c r="AG425" s="344">
        <f t="shared" si="350"/>
        <v>0.70923076923076933</v>
      </c>
      <c r="AH425" s="344">
        <f>T425/15000</f>
        <v>0.39546666666666669</v>
      </c>
      <c r="AI425" s="741">
        <f t="shared" si="385"/>
        <v>6.2009173333333341E-2</v>
      </c>
      <c r="AJ425" s="1140"/>
      <c r="AK425" s="138"/>
      <c r="AL425" s="122"/>
      <c r="AM425" s="122"/>
      <c r="AN425" s="219"/>
      <c r="AO425" s="353">
        <f>14312/T425</f>
        <v>2.4126770060687797</v>
      </c>
      <c r="AP425" s="138">
        <v>8.02</v>
      </c>
      <c r="AQ425" s="121">
        <v>11.8</v>
      </c>
      <c r="AR425" s="353">
        <f t="shared" si="386"/>
        <v>0.63216453135536077</v>
      </c>
      <c r="AS425" s="776"/>
      <c r="AT425" s="353">
        <f t="shared" si="387"/>
        <v>1.2643290627107215</v>
      </c>
      <c r="AU425" s="117">
        <v>23.2</v>
      </c>
      <c r="AV425" s="111">
        <v>7.82</v>
      </c>
      <c r="AW425" s="118"/>
      <c r="AX425" s="118"/>
      <c r="AY425" s="340"/>
      <c r="AZ425" s="124">
        <v>0.17</v>
      </c>
      <c r="BA425" s="608"/>
      <c r="BB425" s="360">
        <f t="shared" si="388"/>
        <v>0.47412339851652058</v>
      </c>
      <c r="BC425" s="1516">
        <f>药剂消耗!F730</f>
        <v>588</v>
      </c>
      <c r="BD425" s="1529"/>
      <c r="BE425" s="1530">
        <f t="shared" si="383"/>
        <v>148.68509777478084</v>
      </c>
      <c r="BF425" s="1538">
        <f t="shared" si="371"/>
        <v>15.488031018206339</v>
      </c>
      <c r="BG425" s="1528"/>
      <c r="BH425" s="1168">
        <f t="shared" si="389"/>
        <v>0.79020566419420091</v>
      </c>
      <c r="BI425" s="353">
        <f t="shared" si="390"/>
        <v>0.53354686446392452</v>
      </c>
      <c r="BJ425" s="123">
        <v>7.91</v>
      </c>
      <c r="BK425" s="118">
        <v>2470</v>
      </c>
      <c r="BL425" s="117">
        <v>15.8</v>
      </c>
      <c r="BM425" s="348">
        <f t="shared" si="346"/>
        <v>47.400000000000006</v>
      </c>
      <c r="BN425" s="117">
        <v>2.7</v>
      </c>
      <c r="BO425" s="117"/>
      <c r="BP425" s="117"/>
      <c r="BQ425" s="1220"/>
      <c r="BR425" s="131"/>
      <c r="BS425" s="131"/>
      <c r="BT425" s="131">
        <v>8</v>
      </c>
      <c r="BU425" s="132"/>
      <c r="BV425" s="364">
        <f>AO425+AR425+AT425+BB425+BH425+BI425</f>
        <v>6.1070465273095094</v>
      </c>
      <c r="BW425" s="343">
        <f t="shared" si="339"/>
        <v>1.2837629392442099E-2</v>
      </c>
      <c r="BX425" s="340">
        <f t="shared" si="377"/>
        <v>1.2837629392442099E-2</v>
      </c>
      <c r="BY425" s="758">
        <f t="shared" si="376"/>
        <v>0.86499999999999999</v>
      </c>
      <c r="BZ425" s="1145">
        <f t="shared" si="355"/>
        <v>-8.2191780821917915E-2</v>
      </c>
      <c r="CA425" s="133">
        <v>5040</v>
      </c>
      <c r="CB425" s="191"/>
      <c r="CC425" s="193"/>
      <c r="CD425" s="353">
        <f t="shared" si="351"/>
        <v>0.44824679703304116</v>
      </c>
      <c r="CE425" s="108">
        <v>0</v>
      </c>
      <c r="CF425" s="364">
        <f t="shared" si="373"/>
        <v>0</v>
      </c>
      <c r="CG425" s="134">
        <v>1400</v>
      </c>
      <c r="CH425" s="346">
        <f t="shared" si="368"/>
        <v>23.600809170600137</v>
      </c>
      <c r="CI425" s="117">
        <v>5</v>
      </c>
      <c r="CJ425" s="348">
        <f t="shared" si="352"/>
        <v>0.84288604180714766</v>
      </c>
      <c r="CK425" s="123">
        <v>7.74</v>
      </c>
      <c r="CL425" s="117">
        <v>12.3</v>
      </c>
      <c r="CM425" s="109">
        <v>4</v>
      </c>
      <c r="CN425" s="109"/>
      <c r="CO425" s="109"/>
      <c r="CP425" s="131">
        <f t="shared" si="372"/>
        <v>231.01400000000001</v>
      </c>
      <c r="CQ425" s="1145">
        <f t="shared" si="347"/>
        <v>0.22151898734177211</v>
      </c>
      <c r="CR425" s="1372">
        <f>B425</f>
        <v>8323</v>
      </c>
      <c r="CS425" s="353">
        <f t="shared" si="381"/>
        <v>2.4337378349152949</v>
      </c>
      <c r="CT425" s="135">
        <v>15</v>
      </c>
      <c r="CU425" s="1367">
        <v>150</v>
      </c>
      <c r="CV425" s="340">
        <f t="shared" ref="CV425:CV446" si="391">CT425/80</f>
        <v>0.1875</v>
      </c>
      <c r="CW425" s="135">
        <v>100</v>
      </c>
      <c r="CX425" s="348">
        <f t="shared" si="349"/>
        <v>6.666666666666667</v>
      </c>
      <c r="CY425" s="334">
        <f t="shared" si="379"/>
        <v>43.253634506788416</v>
      </c>
      <c r="CZ425" s="123">
        <v>7.92</v>
      </c>
      <c r="DA425" s="117">
        <v>10</v>
      </c>
      <c r="DB425" s="340">
        <f t="shared" si="356"/>
        <v>0.18699186991869923</v>
      </c>
      <c r="DC425" s="109"/>
      <c r="DD425" s="610">
        <f t="shared" si="357"/>
        <v>5.913813851078535</v>
      </c>
      <c r="DE425" s="353">
        <f t="shared" si="382"/>
        <v>3.6044695422323683</v>
      </c>
      <c r="DF425" s="842">
        <v>8.07</v>
      </c>
      <c r="DG425" s="117">
        <v>8.6999999999999993</v>
      </c>
      <c r="DH425" s="838">
        <f t="shared" si="362"/>
        <v>26.099999999999998</v>
      </c>
      <c r="DI425" s="338">
        <f t="shared" si="363"/>
        <v>0.13000000000000012</v>
      </c>
      <c r="DJ425" s="1280">
        <f t="shared" si="358"/>
        <v>0.29268292682926844</v>
      </c>
      <c r="DK425" s="1342">
        <f t="shared" si="359"/>
        <v>4.0049661580359626</v>
      </c>
      <c r="DL425" s="1292">
        <f t="shared" si="370"/>
        <v>0.49919999999999998</v>
      </c>
      <c r="DM425" s="769"/>
      <c r="DN425" s="1350"/>
      <c r="DO425" s="134"/>
      <c r="DP425" s="1148"/>
      <c r="DQ425" s="133"/>
      <c r="DR425" s="134"/>
      <c r="DS425" s="770"/>
      <c r="DT425" s="1361">
        <v>8221</v>
      </c>
      <c r="DU425" s="664">
        <v>8.09</v>
      </c>
      <c r="DV425" s="1008">
        <v>8.1199999999999992</v>
      </c>
      <c r="DW425" s="1013">
        <v>2200</v>
      </c>
      <c r="DX425" s="998">
        <v>8</v>
      </c>
      <c r="DY425" s="974">
        <v>26.5</v>
      </c>
      <c r="DZ425" s="673">
        <v>15</v>
      </c>
      <c r="EA425" s="1014">
        <v>0.06</v>
      </c>
      <c r="EB425" s="666">
        <v>0.55000000000000004</v>
      </c>
      <c r="EC425" s="1488"/>
      <c r="ED425" s="1017">
        <v>3.3</v>
      </c>
      <c r="EE425" s="669">
        <v>3.5</v>
      </c>
      <c r="EF425" s="1015">
        <v>0.1</v>
      </c>
      <c r="EG425" s="666">
        <v>0.02</v>
      </c>
      <c r="EH425" s="1016">
        <v>3</v>
      </c>
      <c r="EI425" s="1118"/>
      <c r="EJ425" s="1118"/>
      <c r="EK425" s="142">
        <v>2</v>
      </c>
      <c r="EL425" s="353">
        <f t="shared" si="345"/>
        <v>6.8276852983903709</v>
      </c>
      <c r="EM425" s="354">
        <f t="shared" si="360"/>
        <v>0.45205479452054798</v>
      </c>
      <c r="EN425" s="354">
        <f t="shared" si="340"/>
        <v>0.66198979591836737</v>
      </c>
      <c r="EO425" s="355">
        <f t="shared" si="384"/>
        <v>0.98571428571428577</v>
      </c>
      <c r="EP425" s="339">
        <f t="shared" si="361"/>
        <v>0.65625</v>
      </c>
      <c r="EQ425" s="1289"/>
    </row>
    <row r="426" spans="1:147" s="1358" customFormat="1" ht="15" customHeight="1" x14ac:dyDescent="0.15">
      <c r="A426" s="105">
        <v>44250</v>
      </c>
      <c r="B426" s="335">
        <f>企业!B733</f>
        <v>8003</v>
      </c>
      <c r="C426" s="868">
        <v>7.79</v>
      </c>
      <c r="D426" s="652">
        <v>54</v>
      </c>
      <c r="E426" s="353">
        <v>6.6</v>
      </c>
      <c r="F426" s="928"/>
      <c r="G426" s="653"/>
      <c r="H426" s="192"/>
      <c r="I426" s="111"/>
      <c r="J426" s="144"/>
      <c r="K426" s="625"/>
      <c r="L426" s="328"/>
      <c r="M426" s="831"/>
      <c r="N426" s="826"/>
      <c r="O426" s="191"/>
      <c r="P426" s="392"/>
      <c r="Q426" s="191"/>
      <c r="R426" s="683">
        <v>6.35</v>
      </c>
      <c r="S426" s="339">
        <f t="shared" si="341"/>
        <v>0.97692307692307689</v>
      </c>
      <c r="T426" s="335">
        <f>B426-企业!C733+2000</f>
        <v>5698</v>
      </c>
      <c r="U426" s="111">
        <v>8.31</v>
      </c>
      <c r="V426" s="112">
        <v>2450</v>
      </c>
      <c r="W426" s="115">
        <v>19.399999999999999</v>
      </c>
      <c r="X426" s="109">
        <v>78.400000000000006</v>
      </c>
      <c r="Y426" s="809">
        <v>6.1</v>
      </c>
      <c r="Z426" s="1238">
        <v>4.8</v>
      </c>
      <c r="AA426" s="116">
        <v>13</v>
      </c>
      <c r="AB426" s="117">
        <v>0.2</v>
      </c>
      <c r="AC426" s="109">
        <v>21</v>
      </c>
      <c r="AD426" s="118">
        <v>413</v>
      </c>
      <c r="AE426" s="191">
        <v>32</v>
      </c>
      <c r="AF426" s="801">
        <v>3.87</v>
      </c>
      <c r="AG426" s="344">
        <f t="shared" si="350"/>
        <v>0.5953846153846154</v>
      </c>
      <c r="AH426" s="344">
        <f t="shared" ref="AH426:AH431" si="392">T426/15000</f>
        <v>0.37986666666666669</v>
      </c>
      <c r="AI426" s="741">
        <f t="shared" si="385"/>
        <v>5.9563093333333338E-2</v>
      </c>
      <c r="AJ426" s="1140"/>
      <c r="AK426" s="138"/>
      <c r="AL426" s="122"/>
      <c r="AM426" s="122"/>
      <c r="AN426" s="219"/>
      <c r="AO426" s="353">
        <f t="shared" ref="AO426:AO445" si="393">14312/T426</f>
        <v>2.5117585117585119</v>
      </c>
      <c r="AP426" s="138">
        <v>8.1</v>
      </c>
      <c r="AQ426" s="121">
        <v>11.8</v>
      </c>
      <c r="AR426" s="353">
        <f t="shared" si="386"/>
        <v>0.65812565812565815</v>
      </c>
      <c r="AS426" s="776">
        <v>4.8</v>
      </c>
      <c r="AT426" s="353">
        <f t="shared" si="387"/>
        <v>1.3162513162513163</v>
      </c>
      <c r="AU426" s="117">
        <v>23.2</v>
      </c>
      <c r="AV426" s="111">
        <v>7.92</v>
      </c>
      <c r="AW426" s="118">
        <v>2994</v>
      </c>
      <c r="AX426" s="118"/>
      <c r="AY426" s="340"/>
      <c r="AZ426" s="124">
        <v>0.17</v>
      </c>
      <c r="BA426" s="608">
        <f t="shared" si="367"/>
        <v>56.780227120908485</v>
      </c>
      <c r="BB426" s="360">
        <f t="shared" si="388"/>
        <v>0.49359424359424359</v>
      </c>
      <c r="BC426" s="1516">
        <f>药剂消耗!F731</f>
        <v>684</v>
      </c>
      <c r="BD426" s="1529"/>
      <c r="BE426" s="1530">
        <f t="shared" si="383"/>
        <v>180.06318006318006</v>
      </c>
      <c r="BF426" s="1538">
        <f t="shared" si="371"/>
        <v>13.85101385101385</v>
      </c>
      <c r="BG426" s="1528">
        <v>2</v>
      </c>
      <c r="BH426" s="1168">
        <f t="shared" si="389"/>
        <v>0.82265707265707266</v>
      </c>
      <c r="BI426" s="353">
        <f t="shared" si="390"/>
        <v>0.55545805545805549</v>
      </c>
      <c r="BJ426" s="123">
        <v>8.0500000000000007</v>
      </c>
      <c r="BK426" s="118">
        <v>2330</v>
      </c>
      <c r="BL426" s="117">
        <v>17.100000000000001</v>
      </c>
      <c r="BM426" s="348">
        <f t="shared" si="346"/>
        <v>51.300000000000004</v>
      </c>
      <c r="BN426" s="117">
        <v>2.9</v>
      </c>
      <c r="BO426" s="117">
        <v>0.3</v>
      </c>
      <c r="BP426" s="117">
        <v>1.8</v>
      </c>
      <c r="BQ426" s="1220">
        <v>0.2</v>
      </c>
      <c r="BR426" s="131"/>
      <c r="BS426" s="131"/>
      <c r="BT426" s="131">
        <v>3</v>
      </c>
      <c r="BU426" s="132">
        <v>16</v>
      </c>
      <c r="BV426" s="364">
        <f t="shared" ref="BV426:BV438" si="394">AO426+AR426+AT426+BB426+BH426+BI426</f>
        <v>6.3578448578448583</v>
      </c>
      <c r="BW426" s="343">
        <f t="shared" si="339"/>
        <v>1.2331222568802275E-2</v>
      </c>
      <c r="BX426" s="340">
        <f t="shared" si="377"/>
        <v>1.2331222568802275E-2</v>
      </c>
      <c r="BY426" s="758">
        <f t="shared" si="376"/>
        <v>0.86190476190476195</v>
      </c>
      <c r="BZ426" s="1145">
        <f t="shared" si="355"/>
        <v>0.11855670103092775</v>
      </c>
      <c r="CA426" s="133">
        <v>5040</v>
      </c>
      <c r="CB426" s="191"/>
      <c r="CC426" s="193"/>
      <c r="CD426" s="353">
        <f t="shared" si="351"/>
        <v>0.46665496665496664</v>
      </c>
      <c r="CE426" s="108">
        <v>0</v>
      </c>
      <c r="CF426" s="364">
        <f t="shared" si="373"/>
        <v>0</v>
      </c>
      <c r="CG426" s="134">
        <v>0</v>
      </c>
      <c r="CH426" s="346">
        <f t="shared" si="368"/>
        <v>0</v>
      </c>
      <c r="CI426" s="117">
        <v>0</v>
      </c>
      <c r="CJ426" s="348">
        <f t="shared" si="352"/>
        <v>0</v>
      </c>
      <c r="CK426" s="123">
        <v>7.78</v>
      </c>
      <c r="CL426" s="117">
        <v>14.9</v>
      </c>
      <c r="CM426" s="109">
        <v>1</v>
      </c>
      <c r="CN426" s="109">
        <v>0.59</v>
      </c>
      <c r="CO426" s="109">
        <v>8</v>
      </c>
      <c r="CP426" s="131">
        <f t="shared" si="372"/>
        <v>49.002800000000015</v>
      </c>
      <c r="CQ426" s="1145">
        <f t="shared" si="347"/>
        <v>0.12865497076023402</v>
      </c>
      <c r="CR426" s="1372">
        <f t="shared" ref="CR426:CR446" si="395">B426</f>
        <v>8003</v>
      </c>
      <c r="CS426" s="353">
        <f t="shared" si="381"/>
        <v>2.5310508559290268</v>
      </c>
      <c r="CT426" s="135">
        <v>15</v>
      </c>
      <c r="CU426" s="1367">
        <v>144</v>
      </c>
      <c r="CV426" s="340">
        <f t="shared" si="391"/>
        <v>0.1875</v>
      </c>
      <c r="CW426" s="135">
        <v>100</v>
      </c>
      <c r="CX426" s="348">
        <f t="shared" si="349"/>
        <v>6.666666666666667</v>
      </c>
      <c r="CY426" s="334">
        <f t="shared" si="379"/>
        <v>44.983131325752844</v>
      </c>
      <c r="CZ426" s="123">
        <v>8.0399999999999991</v>
      </c>
      <c r="DA426" s="117">
        <v>10.199999999999999</v>
      </c>
      <c r="DB426" s="340">
        <f t="shared" si="356"/>
        <v>0.3154362416107383</v>
      </c>
      <c r="DC426" s="109">
        <v>2</v>
      </c>
      <c r="DD426" s="610">
        <f t="shared" si="357"/>
        <v>3.0097103790815494</v>
      </c>
      <c r="DE426" s="353">
        <f t="shared" si="382"/>
        <v>3.7485942771460703</v>
      </c>
      <c r="DF426" s="842">
        <v>8.09</v>
      </c>
      <c r="DG426" s="117">
        <v>9</v>
      </c>
      <c r="DH426" s="838">
        <f t="shared" si="362"/>
        <v>27</v>
      </c>
      <c r="DI426" s="338">
        <f t="shared" si="363"/>
        <v>0.11764705882352933</v>
      </c>
      <c r="DJ426" s="1280">
        <f t="shared" si="358"/>
        <v>0.39597315436241609</v>
      </c>
      <c r="DK426" s="1342">
        <f t="shared" si="359"/>
        <v>2.5414198489125899</v>
      </c>
      <c r="DL426" s="1292">
        <f t="shared" si="370"/>
        <v>0.49919999999999998</v>
      </c>
      <c r="DM426" s="769"/>
      <c r="DN426" s="1350"/>
      <c r="DO426" s="134"/>
      <c r="DP426" s="1148"/>
      <c r="DQ426" s="133"/>
      <c r="DR426" s="134"/>
      <c r="DS426" s="770"/>
      <c r="DT426" s="137">
        <v>7456</v>
      </c>
      <c r="DU426" s="343">
        <v>8.1199999999999992</v>
      </c>
      <c r="DV426" s="123">
        <v>8.27</v>
      </c>
      <c r="DW426" s="127">
        <v>1969</v>
      </c>
      <c r="DX426" s="117">
        <v>8.1</v>
      </c>
      <c r="DY426" s="135">
        <v>19.5</v>
      </c>
      <c r="DZ426" s="671">
        <v>16</v>
      </c>
      <c r="EA426" s="632">
        <v>0.2</v>
      </c>
      <c r="EB426" s="665">
        <v>0.52</v>
      </c>
      <c r="EC426" s="1483">
        <v>2.4</v>
      </c>
      <c r="ED426" s="141">
        <v>5.5</v>
      </c>
      <c r="EE426" s="667">
        <v>5.2</v>
      </c>
      <c r="EF426" s="139">
        <v>0.09</v>
      </c>
      <c r="EG426" s="665">
        <v>0.03</v>
      </c>
      <c r="EH426" s="194">
        <v>1</v>
      </c>
      <c r="EI426" s="1118">
        <v>540.5</v>
      </c>
      <c r="EJ426" s="1118">
        <v>314</v>
      </c>
      <c r="EK426" s="142">
        <v>2</v>
      </c>
      <c r="EL426" s="353">
        <f>AJ426+BV426+CD426+CS426/24+DE426/24+DL426/24+DQ426/24</f>
        <v>7.1069517050446205</v>
      </c>
      <c r="EM426" s="354">
        <f t="shared" si="360"/>
        <v>0.58247422680412364</v>
      </c>
      <c r="EN426" s="354">
        <f t="shared" si="340"/>
        <v>0.75127551020408168</v>
      </c>
      <c r="EO426" s="355">
        <f t="shared" si="384"/>
        <v>0.96721311475409832</v>
      </c>
      <c r="EP426" s="339">
        <f t="shared" si="361"/>
        <v>0.57692307692307687</v>
      </c>
      <c r="EQ426" s="1289"/>
    </row>
    <row r="427" spans="1:147" s="1358" customFormat="1" ht="15" customHeight="1" x14ac:dyDescent="0.15">
      <c r="A427" s="105">
        <v>44251</v>
      </c>
      <c r="B427" s="335">
        <f>企业!B734</f>
        <v>8523</v>
      </c>
      <c r="C427" s="868">
        <v>7.7</v>
      </c>
      <c r="D427" s="652">
        <v>59</v>
      </c>
      <c r="E427" s="353">
        <v>7.1</v>
      </c>
      <c r="F427" s="928"/>
      <c r="G427" s="653"/>
      <c r="H427" s="192"/>
      <c r="I427" s="111"/>
      <c r="J427" s="144"/>
      <c r="K427" s="625"/>
      <c r="L427" s="328"/>
      <c r="M427" s="831"/>
      <c r="N427" s="826"/>
      <c r="O427" s="191"/>
      <c r="P427" s="392"/>
      <c r="Q427" s="191"/>
      <c r="R427" s="683">
        <v>6.37</v>
      </c>
      <c r="S427" s="339">
        <f t="shared" si="341"/>
        <v>0.98</v>
      </c>
      <c r="T427" s="335">
        <f>B427-企业!C734+2000</f>
        <v>6149</v>
      </c>
      <c r="U427" s="111">
        <v>8.16</v>
      </c>
      <c r="V427" s="112">
        <v>2400</v>
      </c>
      <c r="W427" s="115">
        <v>15.4</v>
      </c>
      <c r="X427" s="109">
        <v>86</v>
      </c>
      <c r="Y427" s="809">
        <v>4.7</v>
      </c>
      <c r="Z427" s="1238"/>
      <c r="AA427" s="116">
        <v>10.199999999999999</v>
      </c>
      <c r="AB427" s="117">
        <v>0.25</v>
      </c>
      <c r="AC427" s="109">
        <v>31</v>
      </c>
      <c r="AD427" s="118"/>
      <c r="AE427" s="191">
        <v>32</v>
      </c>
      <c r="AF427" s="801">
        <v>3.56</v>
      </c>
      <c r="AG427" s="344">
        <f t="shared" si="350"/>
        <v>0.5476923076923077</v>
      </c>
      <c r="AH427" s="344">
        <f t="shared" si="392"/>
        <v>0.40993333333333332</v>
      </c>
      <c r="AI427" s="741">
        <f t="shared" si="385"/>
        <v>7.0508533333333331E-2</v>
      </c>
      <c r="AJ427" s="1140"/>
      <c r="AK427" s="138"/>
      <c r="AL427" s="122"/>
      <c r="AM427" s="122"/>
      <c r="AN427" s="219"/>
      <c r="AO427" s="353">
        <f t="shared" si="393"/>
        <v>2.327532932184095</v>
      </c>
      <c r="AP427" s="138">
        <v>8.01</v>
      </c>
      <c r="AQ427" s="121">
        <v>10.7</v>
      </c>
      <c r="AR427" s="353">
        <f t="shared" si="386"/>
        <v>0.60985526101805176</v>
      </c>
      <c r="AS427" s="776"/>
      <c r="AT427" s="353">
        <f t="shared" si="387"/>
        <v>1.2197105220361035</v>
      </c>
      <c r="AU427" s="117">
        <v>23.1</v>
      </c>
      <c r="AV427" s="111">
        <v>8.0299999999999994</v>
      </c>
      <c r="AW427" s="118"/>
      <c r="AX427" s="118"/>
      <c r="AY427" s="340"/>
      <c r="AZ427" s="124">
        <v>0.17</v>
      </c>
      <c r="BA427" s="608"/>
      <c r="BB427" s="360">
        <f t="shared" si="388"/>
        <v>0.4573914457635388</v>
      </c>
      <c r="BC427" s="1516">
        <f>药剂消耗!F732</f>
        <v>672</v>
      </c>
      <c r="BD427" s="1529"/>
      <c r="BE427" s="1530">
        <f t="shared" si="383"/>
        <v>163.9290941616523</v>
      </c>
      <c r="BF427" s="1538">
        <f t="shared" si="371"/>
        <v>16.071479819769834</v>
      </c>
      <c r="BG427" s="1528"/>
      <c r="BH427" s="1168">
        <f t="shared" si="389"/>
        <v>0.76231907627256468</v>
      </c>
      <c r="BI427" s="353">
        <f t="shared" si="390"/>
        <v>0.51471784029923562</v>
      </c>
      <c r="BJ427" s="123">
        <v>7.95</v>
      </c>
      <c r="BK427" s="118">
        <v>2380</v>
      </c>
      <c r="BL427" s="117">
        <v>16.2</v>
      </c>
      <c r="BM427" s="348">
        <f t="shared" si="346"/>
        <v>48.599999999999994</v>
      </c>
      <c r="BN427" s="117">
        <v>2.7</v>
      </c>
      <c r="BO427" s="117"/>
      <c r="BP427" s="117"/>
      <c r="BQ427" s="1220"/>
      <c r="BR427" s="131"/>
      <c r="BS427" s="131"/>
      <c r="BT427" s="131">
        <v>8</v>
      </c>
      <c r="BU427" s="132"/>
      <c r="BV427" s="364">
        <f t="shared" si="394"/>
        <v>5.8915270775735893</v>
      </c>
      <c r="BW427" s="343">
        <f t="shared" si="339"/>
        <v>1.4597234107157643E-2</v>
      </c>
      <c r="BX427" s="340">
        <f t="shared" si="377"/>
        <v>1.4597234107157643E-2</v>
      </c>
      <c r="BY427" s="758">
        <f t="shared" si="376"/>
        <v>0.91290322580645156</v>
      </c>
      <c r="BZ427" s="1145">
        <f t="shared" si="355"/>
        <v>-5.1948051948051965E-2</v>
      </c>
      <c r="CA427" s="133">
        <v>5040</v>
      </c>
      <c r="CB427" s="191"/>
      <c r="CC427" s="193"/>
      <c r="CD427" s="353">
        <f t="shared" si="351"/>
        <v>0.43242803707919986</v>
      </c>
      <c r="CE427" s="108">
        <v>0</v>
      </c>
      <c r="CF427" s="364">
        <f t="shared" si="373"/>
        <v>0</v>
      </c>
      <c r="CG427" s="134">
        <v>0</v>
      </c>
      <c r="CH427" s="346">
        <f t="shared" si="368"/>
        <v>0</v>
      </c>
      <c r="CI427" s="117">
        <v>0</v>
      </c>
      <c r="CJ427" s="348">
        <f t="shared" si="352"/>
        <v>0</v>
      </c>
      <c r="CK427" s="123">
        <v>7.62</v>
      </c>
      <c r="CL427" s="117">
        <v>15.4</v>
      </c>
      <c r="CM427" s="109">
        <v>2</v>
      </c>
      <c r="CN427" s="109"/>
      <c r="CO427" s="109"/>
      <c r="CP427" s="131">
        <f t="shared" si="372"/>
        <v>51.651599999999974</v>
      </c>
      <c r="CQ427" s="1145">
        <f t="shared" si="347"/>
        <v>4.9382716049382602E-2</v>
      </c>
      <c r="CR427" s="1372">
        <f t="shared" si="395"/>
        <v>8523</v>
      </c>
      <c r="CS427" s="353">
        <f t="shared" si="381"/>
        <v>2.3766279479056669</v>
      </c>
      <c r="CT427" s="135">
        <v>15</v>
      </c>
      <c r="CU427" s="1367">
        <v>142</v>
      </c>
      <c r="CV427" s="340">
        <f t="shared" si="391"/>
        <v>0.1875</v>
      </c>
      <c r="CW427" s="135">
        <v>100</v>
      </c>
      <c r="CX427" s="348">
        <f t="shared" si="349"/>
        <v>6.666666666666667</v>
      </c>
      <c r="CY427" s="334">
        <f t="shared" si="379"/>
        <v>42.238648363252373</v>
      </c>
      <c r="CZ427" s="123">
        <v>7.97</v>
      </c>
      <c r="DA427" s="117">
        <v>10.199999999999999</v>
      </c>
      <c r="DB427" s="340">
        <f t="shared" si="356"/>
        <v>0.33766233766233772</v>
      </c>
      <c r="DC427" s="109"/>
      <c r="DD427" s="610">
        <f t="shared" si="357"/>
        <v>2.5543449663311781</v>
      </c>
      <c r="DE427" s="353">
        <f t="shared" si="382"/>
        <v>3.5198873636043646</v>
      </c>
      <c r="DF427" s="842">
        <v>8.14</v>
      </c>
      <c r="DG427" s="117">
        <v>8.8000000000000007</v>
      </c>
      <c r="DH427" s="838">
        <f t="shared" si="362"/>
        <v>26.400000000000002</v>
      </c>
      <c r="DI427" s="338">
        <f t="shared" si="363"/>
        <v>0.13725490196078416</v>
      </c>
      <c r="DJ427" s="1280">
        <f t="shared" si="358"/>
        <v>0.42857142857142849</v>
      </c>
      <c r="DK427" s="1342">
        <f t="shared" si="359"/>
        <v>2.1332650688511303</v>
      </c>
      <c r="DL427" s="1292">
        <f t="shared" si="370"/>
        <v>0.49919999999999998</v>
      </c>
      <c r="DM427" s="769"/>
      <c r="DN427" s="1350"/>
      <c r="DO427" s="134"/>
      <c r="DP427" s="1148"/>
      <c r="DQ427" s="133"/>
      <c r="DR427" s="134"/>
      <c r="DS427" s="770"/>
      <c r="DT427" s="137">
        <v>7020</v>
      </c>
      <c r="DU427" s="343">
        <v>8.07</v>
      </c>
      <c r="DV427" s="123">
        <v>8.19</v>
      </c>
      <c r="DW427" s="127">
        <v>2020</v>
      </c>
      <c r="DX427" s="117">
        <v>8</v>
      </c>
      <c r="DY427" s="135">
        <v>17.3</v>
      </c>
      <c r="DZ427" s="671">
        <v>21</v>
      </c>
      <c r="EA427" s="632">
        <v>0.06</v>
      </c>
      <c r="EB427" s="665">
        <v>0.53</v>
      </c>
      <c r="EC427" s="1483"/>
      <c r="ED427" s="141">
        <v>3.6</v>
      </c>
      <c r="EE427" s="667">
        <v>4.5</v>
      </c>
      <c r="EF427" s="139">
        <v>7.0000000000000007E-2</v>
      </c>
      <c r="EG427" s="665">
        <v>7.0000000000000007E-2</v>
      </c>
      <c r="EH427" s="194">
        <v>4</v>
      </c>
      <c r="EI427" s="1118"/>
      <c r="EJ427" s="1118"/>
      <c r="EK427" s="142">
        <v>2</v>
      </c>
      <c r="EL427" s="353">
        <f t="shared" si="345"/>
        <v>6.5904432526323742</v>
      </c>
      <c r="EM427" s="354">
        <f t="shared" si="360"/>
        <v>0.48051948051948057</v>
      </c>
      <c r="EN427" s="354">
        <f t="shared" si="340"/>
        <v>0.7988372093023256</v>
      </c>
      <c r="EO427" s="355">
        <f t="shared" si="384"/>
        <v>0.98723404255319147</v>
      </c>
      <c r="EP427" s="339">
        <f t="shared" si="361"/>
        <v>0.64705882352941169</v>
      </c>
      <c r="EQ427" s="1289"/>
    </row>
    <row r="428" spans="1:147" s="1358" customFormat="1" ht="15" customHeight="1" x14ac:dyDescent="0.15">
      <c r="A428" s="105">
        <v>44252</v>
      </c>
      <c r="B428" s="335">
        <f>企业!B735</f>
        <v>10452</v>
      </c>
      <c r="C428" s="868">
        <v>7.72</v>
      </c>
      <c r="D428" s="652">
        <v>62</v>
      </c>
      <c r="E428" s="353">
        <v>6.2</v>
      </c>
      <c r="F428" s="928"/>
      <c r="G428" s="653"/>
      <c r="H428" s="192"/>
      <c r="I428" s="111"/>
      <c r="J428" s="144"/>
      <c r="K428" s="625"/>
      <c r="L428" s="328"/>
      <c r="M428" s="831"/>
      <c r="N428" s="826"/>
      <c r="O428" s="191"/>
      <c r="P428" s="392"/>
      <c r="Q428" s="191"/>
      <c r="R428" s="683">
        <v>6.37</v>
      </c>
      <c r="S428" s="339">
        <f t="shared" si="341"/>
        <v>0.98</v>
      </c>
      <c r="T428" s="335">
        <f>B428-企业!C735+2000</f>
        <v>6738</v>
      </c>
      <c r="U428" s="111">
        <v>8.17</v>
      </c>
      <c r="V428" s="112">
        <v>2510</v>
      </c>
      <c r="W428" s="115">
        <v>19.2</v>
      </c>
      <c r="X428" s="109">
        <v>81.7</v>
      </c>
      <c r="Y428" s="809">
        <v>5.3</v>
      </c>
      <c r="Z428" s="1238"/>
      <c r="AA428" s="116">
        <v>12.1</v>
      </c>
      <c r="AB428" s="117">
        <v>0.23</v>
      </c>
      <c r="AC428" s="109">
        <v>29</v>
      </c>
      <c r="AD428" s="118"/>
      <c r="AE428" s="191">
        <v>32</v>
      </c>
      <c r="AF428" s="801">
        <v>3.93</v>
      </c>
      <c r="AG428" s="344">
        <f t="shared" si="350"/>
        <v>0.60461538461538467</v>
      </c>
      <c r="AH428" s="344">
        <f t="shared" si="392"/>
        <v>0.44919999999999999</v>
      </c>
      <c r="AI428" s="741">
        <f t="shared" si="385"/>
        <v>7.3399279999999997E-2</v>
      </c>
      <c r="AJ428" s="1140"/>
      <c r="AK428" s="138"/>
      <c r="AL428" s="122"/>
      <c r="AM428" s="122"/>
      <c r="AN428" s="219"/>
      <c r="AO428" s="353">
        <f t="shared" si="393"/>
        <v>2.1240724250519443</v>
      </c>
      <c r="AP428" s="138">
        <v>8.15</v>
      </c>
      <c r="AQ428" s="121">
        <v>11.3</v>
      </c>
      <c r="AR428" s="353">
        <f t="shared" si="386"/>
        <v>0.5565449688334817</v>
      </c>
      <c r="AS428" s="776"/>
      <c r="AT428" s="353">
        <f t="shared" si="387"/>
        <v>1.1130899376669634</v>
      </c>
      <c r="AU428" s="117">
        <v>22.7</v>
      </c>
      <c r="AV428" s="111">
        <v>7.83</v>
      </c>
      <c r="AW428" s="118"/>
      <c r="AX428" s="118"/>
      <c r="AY428" s="340"/>
      <c r="AZ428" s="124">
        <v>0.18</v>
      </c>
      <c r="BA428" s="608"/>
      <c r="BB428" s="360">
        <f t="shared" si="388"/>
        <v>0.4174087266251113</v>
      </c>
      <c r="BC428" s="1516">
        <f>药剂消耗!F733</f>
        <v>532</v>
      </c>
      <c r="BD428" s="1529"/>
      <c r="BE428" s="1530">
        <f t="shared" si="383"/>
        <v>118.43276936776492</v>
      </c>
      <c r="BF428" s="1538">
        <f t="shared" si="371"/>
        <v>9.7878321791541261</v>
      </c>
      <c r="BG428" s="1528"/>
      <c r="BH428" s="1168">
        <f t="shared" si="389"/>
        <v>0.69568121104185221</v>
      </c>
      <c r="BI428" s="353">
        <f t="shared" si="390"/>
        <v>0.46972395369545861</v>
      </c>
      <c r="BJ428" s="123">
        <v>8.0299999999999994</v>
      </c>
      <c r="BK428" s="118">
        <v>2480</v>
      </c>
      <c r="BL428" s="117">
        <v>15.2</v>
      </c>
      <c r="BM428" s="348">
        <f t="shared" si="346"/>
        <v>45.599999999999994</v>
      </c>
      <c r="BN428" s="117">
        <v>2.8</v>
      </c>
      <c r="BO428" s="117"/>
      <c r="BP428" s="117"/>
      <c r="BQ428" s="1220"/>
      <c r="BR428" s="131"/>
      <c r="BS428" s="131"/>
      <c r="BT428" s="131">
        <v>10</v>
      </c>
      <c r="BU428" s="132"/>
      <c r="BV428" s="364">
        <f t="shared" si="394"/>
        <v>5.3765212229148114</v>
      </c>
      <c r="BW428" s="343">
        <f t="shared" si="339"/>
        <v>1.519569934027107E-2</v>
      </c>
      <c r="BX428" s="340">
        <f t="shared" si="377"/>
        <v>1.519569934027107E-2</v>
      </c>
      <c r="BY428" s="758">
        <f t="shared" si="376"/>
        <v>0.90344827586206899</v>
      </c>
      <c r="BZ428" s="1145">
        <f t="shared" si="355"/>
        <v>0.20833333333333337</v>
      </c>
      <c r="CA428" s="133">
        <v>5040</v>
      </c>
      <c r="CB428" s="191"/>
      <c r="CC428" s="193"/>
      <c r="CD428" s="353">
        <f t="shared" si="351"/>
        <v>0.39462748590086077</v>
      </c>
      <c r="CE428" s="108">
        <v>0</v>
      </c>
      <c r="CF428" s="364">
        <f t="shared" si="373"/>
        <v>0</v>
      </c>
      <c r="CG428" s="134">
        <v>0</v>
      </c>
      <c r="CH428" s="346">
        <f t="shared" si="368"/>
        <v>0</v>
      </c>
      <c r="CI428" s="117">
        <v>0</v>
      </c>
      <c r="CJ428" s="348">
        <f t="shared" si="352"/>
        <v>0</v>
      </c>
      <c r="CK428" s="123">
        <v>7.92</v>
      </c>
      <c r="CL428" s="117">
        <v>14.3</v>
      </c>
      <c r="CM428" s="109">
        <v>7</v>
      </c>
      <c r="CN428" s="109"/>
      <c r="CO428" s="109"/>
      <c r="CP428" s="131">
        <f t="shared" si="372"/>
        <v>38.406599999999969</v>
      </c>
      <c r="CQ428" s="1145">
        <f t="shared" si="347"/>
        <v>5.921052631578938E-2</v>
      </c>
      <c r="CR428" s="1372">
        <f t="shared" si="395"/>
        <v>10452</v>
      </c>
      <c r="CS428" s="353">
        <f t="shared" si="381"/>
        <v>1.9380022962112515</v>
      </c>
      <c r="CT428" s="135">
        <v>15</v>
      </c>
      <c r="CU428" s="1367">
        <v>140</v>
      </c>
      <c r="CV428" s="340">
        <f t="shared" si="391"/>
        <v>0.1875</v>
      </c>
      <c r="CW428" s="135">
        <v>100</v>
      </c>
      <c r="CX428" s="348">
        <f t="shared" si="349"/>
        <v>6.666666666666667</v>
      </c>
      <c r="CY428" s="334">
        <f t="shared" si="379"/>
        <v>34.443168771526977</v>
      </c>
      <c r="CZ428" s="123">
        <v>8.09</v>
      </c>
      <c r="DA428" s="117">
        <v>10</v>
      </c>
      <c r="DB428" s="340">
        <f t="shared" si="356"/>
        <v>0.30069930069930073</v>
      </c>
      <c r="DC428" s="109"/>
      <c r="DD428" s="610">
        <f t="shared" si="357"/>
        <v>2.5188802670416095</v>
      </c>
      <c r="DE428" s="353">
        <f t="shared" si="382"/>
        <v>2.8702640642939152</v>
      </c>
      <c r="DF428" s="842">
        <v>8.06</v>
      </c>
      <c r="DG428" s="117">
        <v>9.3000000000000007</v>
      </c>
      <c r="DH428" s="838">
        <f t="shared" si="362"/>
        <v>27.900000000000002</v>
      </c>
      <c r="DI428" s="338">
        <f t="shared" si="363"/>
        <v>6.9999999999999951E-2</v>
      </c>
      <c r="DJ428" s="1280">
        <f t="shared" si="358"/>
        <v>0.34965034965034958</v>
      </c>
      <c r="DK428" s="1342">
        <f t="shared" si="359"/>
        <v>2.2962112514351318</v>
      </c>
      <c r="DL428" s="1292">
        <f t="shared" si="370"/>
        <v>0.49919999999999998</v>
      </c>
      <c r="DM428" s="769"/>
      <c r="DN428" s="1350"/>
      <c r="DO428" s="134"/>
      <c r="DP428" s="1148"/>
      <c r="DQ428" s="133"/>
      <c r="DR428" s="134"/>
      <c r="DS428" s="770"/>
      <c r="DT428" s="137">
        <v>8670</v>
      </c>
      <c r="DU428" s="343">
        <v>7.87</v>
      </c>
      <c r="DV428" s="123">
        <v>8.16</v>
      </c>
      <c r="DW428" s="127">
        <v>2180</v>
      </c>
      <c r="DX428" s="117">
        <v>7.8</v>
      </c>
      <c r="DY428" s="135">
        <v>21.5</v>
      </c>
      <c r="DZ428" s="671">
        <v>20</v>
      </c>
      <c r="EA428" s="632">
        <v>0.06</v>
      </c>
      <c r="EB428" s="665">
        <v>0.52</v>
      </c>
      <c r="EC428" s="1483"/>
      <c r="ED428" s="141">
        <v>2.6</v>
      </c>
      <c r="EE428" s="667">
        <v>4.2</v>
      </c>
      <c r="EF428" s="139">
        <v>0.1</v>
      </c>
      <c r="EG428" s="665">
        <v>0.02</v>
      </c>
      <c r="EH428" s="194">
        <v>7</v>
      </c>
      <c r="EI428" s="1118"/>
      <c r="EJ428" s="1118"/>
      <c r="EK428" s="142">
        <v>2</v>
      </c>
      <c r="EL428" s="353">
        <f t="shared" si="345"/>
        <v>5.9922931405033877</v>
      </c>
      <c r="EM428" s="354">
        <f t="shared" si="360"/>
        <v>0.59375</v>
      </c>
      <c r="EN428" s="354">
        <f t="shared" si="340"/>
        <v>0.73684210526315796</v>
      </c>
      <c r="EO428" s="355">
        <f t="shared" si="384"/>
        <v>0.98867924528301887</v>
      </c>
      <c r="EP428" s="339">
        <f t="shared" si="361"/>
        <v>0.78512396694214881</v>
      </c>
      <c r="EQ428" s="1289"/>
    </row>
    <row r="429" spans="1:147" s="1358" customFormat="1" ht="15" customHeight="1" x14ac:dyDescent="0.15">
      <c r="A429" s="105">
        <v>44253</v>
      </c>
      <c r="B429" s="335">
        <f>企业!B736</f>
        <v>11478</v>
      </c>
      <c r="C429" s="868">
        <v>7.83</v>
      </c>
      <c r="D429" s="652">
        <v>65</v>
      </c>
      <c r="E429" s="353">
        <v>7.4</v>
      </c>
      <c r="F429" s="928"/>
      <c r="G429" s="653"/>
      <c r="H429" s="192"/>
      <c r="I429" s="111"/>
      <c r="J429" s="144"/>
      <c r="K429" s="625"/>
      <c r="L429" s="328"/>
      <c r="M429" s="831"/>
      <c r="N429" s="826"/>
      <c r="O429" s="191"/>
      <c r="P429" s="392"/>
      <c r="Q429" s="191"/>
      <c r="R429" s="683">
        <v>6.42</v>
      </c>
      <c r="S429" s="339">
        <f t="shared" si="341"/>
        <v>0.98769230769230765</v>
      </c>
      <c r="T429" s="335">
        <f>B429-企业!C736+2000</f>
        <v>7206</v>
      </c>
      <c r="U429" s="111">
        <v>8.07</v>
      </c>
      <c r="V429" s="112">
        <v>2780</v>
      </c>
      <c r="W429" s="115">
        <v>18.399999999999999</v>
      </c>
      <c r="X429" s="109">
        <v>77.8</v>
      </c>
      <c r="Y429" s="809">
        <v>4.5999999999999996</v>
      </c>
      <c r="Z429" s="1238"/>
      <c r="AA429" s="116">
        <v>13</v>
      </c>
      <c r="AB429" s="117">
        <v>0.2</v>
      </c>
      <c r="AC429" s="109">
        <v>23</v>
      </c>
      <c r="AD429" s="118"/>
      <c r="AE429" s="191">
        <v>32</v>
      </c>
      <c r="AF429" s="801">
        <v>4.6399999999999997</v>
      </c>
      <c r="AG429" s="344">
        <f t="shared" si="350"/>
        <v>0.7138461538461538</v>
      </c>
      <c r="AH429" s="344">
        <f t="shared" si="392"/>
        <v>0.48039999999999999</v>
      </c>
      <c r="AI429" s="741">
        <f t="shared" si="385"/>
        <v>7.4750239999999982E-2</v>
      </c>
      <c r="AJ429" s="1140"/>
      <c r="AK429" s="138"/>
      <c r="AL429" s="122"/>
      <c r="AM429" s="122"/>
      <c r="AN429" s="219"/>
      <c r="AO429" s="353">
        <f t="shared" si="393"/>
        <v>1.9861226755481542</v>
      </c>
      <c r="AP429" s="138">
        <v>7.94</v>
      </c>
      <c r="AQ429" s="121">
        <v>12.2</v>
      </c>
      <c r="AR429" s="353">
        <f t="shared" si="386"/>
        <v>0.52039966694421314</v>
      </c>
      <c r="AS429" s="776"/>
      <c r="AT429" s="353">
        <f t="shared" si="387"/>
        <v>1.0407993338884263</v>
      </c>
      <c r="AU429" s="117">
        <v>22.7</v>
      </c>
      <c r="AV429" s="111">
        <v>7.78</v>
      </c>
      <c r="AW429" s="118"/>
      <c r="AX429" s="118"/>
      <c r="AY429" s="340"/>
      <c r="AZ429" s="124">
        <v>0.18</v>
      </c>
      <c r="BA429" s="608"/>
      <c r="BB429" s="360">
        <f t="shared" si="388"/>
        <v>0.39029975020815988</v>
      </c>
      <c r="BC429" s="1516">
        <f>药剂消耗!F734</f>
        <v>448</v>
      </c>
      <c r="BD429" s="1529"/>
      <c r="BE429" s="1530">
        <f t="shared" si="383"/>
        <v>93.255620316402997</v>
      </c>
      <c r="BF429" s="1538">
        <f t="shared" si="371"/>
        <v>7.1735092551079225</v>
      </c>
      <c r="BG429" s="1528"/>
      <c r="BH429" s="1168">
        <f t="shared" si="389"/>
        <v>0.65049958368026639</v>
      </c>
      <c r="BI429" s="353">
        <f t="shared" si="390"/>
        <v>0.43921731890091592</v>
      </c>
      <c r="BJ429" s="123">
        <v>7.97</v>
      </c>
      <c r="BK429" s="118">
        <v>2600</v>
      </c>
      <c r="BL429" s="117">
        <v>16</v>
      </c>
      <c r="BM429" s="348">
        <f t="shared" si="346"/>
        <v>48</v>
      </c>
      <c r="BN429" s="117">
        <v>3.8</v>
      </c>
      <c r="BO429" s="117">
        <v>0.2</v>
      </c>
      <c r="BP429" s="117"/>
      <c r="BQ429" s="1220">
        <v>0.2</v>
      </c>
      <c r="BR429" s="131"/>
      <c r="BS429" s="131"/>
      <c r="BT429" s="131">
        <v>10</v>
      </c>
      <c r="BU429" s="132">
        <v>16</v>
      </c>
      <c r="BV429" s="364">
        <f t="shared" si="394"/>
        <v>5.027338329170135</v>
      </c>
      <c r="BW429" s="343">
        <f t="shared" si="339"/>
        <v>1.5475385762000719E-2</v>
      </c>
      <c r="BX429" s="340">
        <f t="shared" si="377"/>
        <v>1.5475385762000719E-2</v>
      </c>
      <c r="BY429" s="758">
        <f t="shared" si="376"/>
        <v>0.83478260869565224</v>
      </c>
      <c r="BZ429" s="1145">
        <f t="shared" si="355"/>
        <v>0.13043478260869557</v>
      </c>
      <c r="CA429" s="133">
        <v>5040</v>
      </c>
      <c r="CB429" s="191"/>
      <c r="CC429" s="193"/>
      <c r="CD429" s="353">
        <f t="shared" si="351"/>
        <v>0.36899805717457673</v>
      </c>
      <c r="CE429" s="108">
        <v>0</v>
      </c>
      <c r="CF429" s="364">
        <f t="shared" si="373"/>
        <v>0</v>
      </c>
      <c r="CG429" s="134">
        <v>0</v>
      </c>
      <c r="CH429" s="346">
        <f t="shared" si="368"/>
        <v>0</v>
      </c>
      <c r="CI429" s="117">
        <v>0</v>
      </c>
      <c r="CJ429" s="348">
        <f t="shared" si="352"/>
        <v>0</v>
      </c>
      <c r="CK429" s="123">
        <v>7.9</v>
      </c>
      <c r="CL429" s="117">
        <v>16</v>
      </c>
      <c r="CM429" s="109">
        <v>6</v>
      </c>
      <c r="CN429" s="109">
        <v>1</v>
      </c>
      <c r="CO429" s="109">
        <v>8</v>
      </c>
      <c r="CP429" s="131">
        <f t="shared" si="372"/>
        <v>28.824000000000002</v>
      </c>
      <c r="CQ429" s="1145">
        <f t="shared" si="347"/>
        <v>0</v>
      </c>
      <c r="CR429" s="1372">
        <f t="shared" si="395"/>
        <v>11478</v>
      </c>
      <c r="CS429" s="353">
        <f t="shared" si="381"/>
        <v>1.7647673810768427</v>
      </c>
      <c r="CT429" s="135">
        <v>15</v>
      </c>
      <c r="CU429" s="135">
        <v>135</v>
      </c>
      <c r="CV429" s="340">
        <f t="shared" si="391"/>
        <v>0.1875</v>
      </c>
      <c r="CW429" s="135">
        <v>100</v>
      </c>
      <c r="CX429" s="348">
        <f t="shared" si="349"/>
        <v>6.666666666666667</v>
      </c>
      <c r="CY429" s="334">
        <f t="shared" si="379"/>
        <v>31.364349189754314</v>
      </c>
      <c r="CZ429" s="123">
        <v>8.01</v>
      </c>
      <c r="DA429" s="117">
        <v>9.9</v>
      </c>
      <c r="DB429" s="340">
        <f t="shared" si="356"/>
        <v>0.38124999999999998</v>
      </c>
      <c r="DC429" s="109">
        <v>2</v>
      </c>
      <c r="DD429" s="610">
        <f t="shared" si="357"/>
        <v>1.6168857196491553</v>
      </c>
      <c r="DE429" s="353">
        <f t="shared" si="382"/>
        <v>2.6136957658128592</v>
      </c>
      <c r="DF429" s="842">
        <v>8.09</v>
      </c>
      <c r="DG429" s="117">
        <v>9</v>
      </c>
      <c r="DH429" s="838">
        <f t="shared" si="362"/>
        <v>27</v>
      </c>
      <c r="DI429" s="338">
        <f t="shared" si="363"/>
        <v>9.0909090909090939E-2</v>
      </c>
      <c r="DJ429" s="1280">
        <f t="shared" si="358"/>
        <v>0.4375</v>
      </c>
      <c r="DK429" s="1342">
        <f t="shared" si="359"/>
        <v>1.4935404376073482</v>
      </c>
      <c r="DL429" s="1292">
        <f t="shared" si="370"/>
        <v>0.49919999999999998</v>
      </c>
      <c r="DM429" s="769"/>
      <c r="DN429" s="1350"/>
      <c r="DO429" s="134"/>
      <c r="DP429" s="1148"/>
      <c r="DQ429" s="133"/>
      <c r="DR429" s="134"/>
      <c r="DS429" s="770"/>
      <c r="DT429" s="137">
        <v>9258</v>
      </c>
      <c r="DU429" s="343">
        <v>8.11</v>
      </c>
      <c r="DV429" s="123">
        <v>8.16</v>
      </c>
      <c r="DW429" s="127">
        <v>2230</v>
      </c>
      <c r="DX429" s="117">
        <v>7.9</v>
      </c>
      <c r="DY429" s="135">
        <v>24</v>
      </c>
      <c r="DZ429" s="671">
        <v>18</v>
      </c>
      <c r="EA429" s="632">
        <v>0.3</v>
      </c>
      <c r="EB429" s="665">
        <v>0.53</v>
      </c>
      <c r="EC429" s="1483"/>
      <c r="ED429" s="141">
        <v>3.5</v>
      </c>
      <c r="EE429" s="667">
        <v>5.2</v>
      </c>
      <c r="EF429" s="139">
        <v>0.1</v>
      </c>
      <c r="EG429" s="665">
        <v>0.03</v>
      </c>
      <c r="EH429" s="194">
        <v>6</v>
      </c>
      <c r="EI429" s="1118"/>
      <c r="EJ429" s="1118"/>
      <c r="EK429" s="142">
        <v>2</v>
      </c>
      <c r="EL429" s="353">
        <f t="shared" si="345"/>
        <v>5.5995723507984501</v>
      </c>
      <c r="EM429" s="354">
        <f t="shared" si="360"/>
        <v>0.57065217391304346</v>
      </c>
      <c r="EN429" s="354">
        <f t="shared" si="340"/>
        <v>0.69151670951156818</v>
      </c>
      <c r="EO429" s="355">
        <f t="shared" si="384"/>
        <v>0.93478260869565222</v>
      </c>
      <c r="EP429" s="339">
        <f t="shared" si="361"/>
        <v>0.73076923076923084</v>
      </c>
      <c r="EQ429" s="1289"/>
    </row>
    <row r="430" spans="1:147" s="1358" customFormat="1" ht="15" customHeight="1" x14ac:dyDescent="0.15">
      <c r="A430" s="105">
        <v>44254</v>
      </c>
      <c r="B430" s="335">
        <f>企业!B737</f>
        <v>10290</v>
      </c>
      <c r="C430" s="868">
        <v>7.8</v>
      </c>
      <c r="D430" s="652">
        <v>66</v>
      </c>
      <c r="E430" s="353">
        <v>8.1999999999999993</v>
      </c>
      <c r="F430" s="928"/>
      <c r="G430" s="653"/>
      <c r="H430" s="192"/>
      <c r="I430" s="111"/>
      <c r="J430" s="144"/>
      <c r="K430" s="625"/>
      <c r="L430" s="328"/>
      <c r="M430" s="831"/>
      <c r="N430" s="826"/>
      <c r="O430" s="191"/>
      <c r="P430" s="392"/>
      <c r="Q430" s="191"/>
      <c r="R430" s="683">
        <v>6.47</v>
      </c>
      <c r="S430" s="339">
        <f t="shared" si="341"/>
        <v>0.99538461538461531</v>
      </c>
      <c r="T430" s="335">
        <f>B430-企业!C737+2000</f>
        <v>6551</v>
      </c>
      <c r="U430" s="111">
        <v>7.94</v>
      </c>
      <c r="V430" s="112">
        <v>3670</v>
      </c>
      <c r="W430" s="115">
        <v>23.4</v>
      </c>
      <c r="X430" s="109">
        <v>140</v>
      </c>
      <c r="Y430" s="809">
        <v>6.1</v>
      </c>
      <c r="Z430" s="1238"/>
      <c r="AA430" s="116">
        <v>11.1</v>
      </c>
      <c r="AB430" s="117">
        <v>0.33</v>
      </c>
      <c r="AC430" s="109">
        <v>26</v>
      </c>
      <c r="AD430" s="118"/>
      <c r="AE430" s="191">
        <v>32</v>
      </c>
      <c r="AF430" s="801">
        <v>5.0999999999999996</v>
      </c>
      <c r="AG430" s="344">
        <f t="shared" si="350"/>
        <v>0.7846153846153846</v>
      </c>
      <c r="AH430" s="344">
        <f t="shared" si="392"/>
        <v>0.43673333333333331</v>
      </c>
      <c r="AI430" s="741">
        <f t="shared" si="385"/>
        <v>0.12228533333333333</v>
      </c>
      <c r="AJ430" s="1140"/>
      <c r="AK430" s="138"/>
      <c r="AL430" s="122"/>
      <c r="AM430" s="122"/>
      <c r="AN430" s="219"/>
      <c r="AO430" s="353">
        <f t="shared" si="393"/>
        <v>2.1847046252480538</v>
      </c>
      <c r="AP430" s="138">
        <v>7.97</v>
      </c>
      <c r="AQ430" s="121">
        <v>11.9</v>
      </c>
      <c r="AR430" s="353">
        <f t="shared" si="386"/>
        <v>0.57243168981834835</v>
      </c>
      <c r="AS430" s="776"/>
      <c r="AT430" s="353">
        <f t="shared" si="387"/>
        <v>1.1448633796366967</v>
      </c>
      <c r="AU430" s="117">
        <v>22</v>
      </c>
      <c r="AV430" s="111">
        <v>7.76</v>
      </c>
      <c r="AW430" s="118"/>
      <c r="AX430" s="118"/>
      <c r="AY430" s="340"/>
      <c r="AZ430" s="124">
        <v>0.15</v>
      </c>
      <c r="BA430" s="608"/>
      <c r="BB430" s="360">
        <f t="shared" si="388"/>
        <v>0.42932376736376127</v>
      </c>
      <c r="BC430" s="1516">
        <f>药剂消耗!F735</f>
        <v>476</v>
      </c>
      <c r="BD430" s="1529"/>
      <c r="BE430" s="1530">
        <f t="shared" si="383"/>
        <v>108.99099374141352</v>
      </c>
      <c r="BF430" s="1538">
        <f t="shared" si="371"/>
        <v>9.8190084451723898</v>
      </c>
      <c r="BG430" s="1528"/>
      <c r="BH430" s="1168">
        <f t="shared" si="389"/>
        <v>0.71553961227293539</v>
      </c>
      <c r="BI430" s="353">
        <f t="shared" si="390"/>
        <v>0.48313234620668599</v>
      </c>
      <c r="BJ430" s="123">
        <v>7.97</v>
      </c>
      <c r="BK430" s="118">
        <v>2290</v>
      </c>
      <c r="BL430" s="117">
        <v>16.399999999999999</v>
      </c>
      <c r="BM430" s="348">
        <f>BL430*3</f>
        <v>49.199999999999996</v>
      </c>
      <c r="BN430" s="117">
        <v>4.3</v>
      </c>
      <c r="BO430" s="117"/>
      <c r="BP430" s="117"/>
      <c r="BQ430" s="1220"/>
      <c r="BR430" s="131"/>
      <c r="BS430" s="131"/>
      <c r="BT430" s="131">
        <v>9</v>
      </c>
      <c r="BU430" s="132"/>
      <c r="BV430" s="364">
        <f t="shared" si="394"/>
        <v>5.5299954205464816</v>
      </c>
      <c r="BW430" s="343">
        <f t="shared" ref="BW430:BW446" si="396">X430/1000/BV430</f>
        <v>2.531647666105391E-2</v>
      </c>
      <c r="BX430" s="340">
        <f t="shared" si="377"/>
        <v>2.531647666105391E-2</v>
      </c>
      <c r="BY430" s="758">
        <f t="shared" si="376"/>
        <v>0.83461538461538465</v>
      </c>
      <c r="BZ430" s="1145">
        <f t="shared" si="355"/>
        <v>0.29914529914529919</v>
      </c>
      <c r="CA430" s="133">
        <v>5040</v>
      </c>
      <c r="CB430" s="191"/>
      <c r="CC430" s="193"/>
      <c r="CD430" s="353">
        <f t="shared" si="351"/>
        <v>0.40589223019386356</v>
      </c>
      <c r="CE430" s="108">
        <v>0</v>
      </c>
      <c r="CF430" s="364">
        <f t="shared" si="373"/>
        <v>0</v>
      </c>
      <c r="CG430" s="134">
        <v>0</v>
      </c>
      <c r="CH430" s="346">
        <f t="shared" si="368"/>
        <v>0</v>
      </c>
      <c r="CI430" s="117">
        <v>0</v>
      </c>
      <c r="CJ430" s="348">
        <f t="shared" si="352"/>
        <v>0</v>
      </c>
      <c r="CK430" s="123">
        <v>7.9</v>
      </c>
      <c r="CL430" s="117">
        <v>17.100000000000001</v>
      </c>
      <c r="CM430" s="109">
        <v>3</v>
      </c>
      <c r="CN430" s="109"/>
      <c r="CO430" s="109"/>
      <c r="CP430" s="131">
        <f t="shared" si="372"/>
        <v>25.548899999999943</v>
      </c>
      <c r="CQ430" s="1145">
        <f t="shared" si="347"/>
        <v>-4.2682926829268553E-2</v>
      </c>
      <c r="CR430" s="1372">
        <f t="shared" si="395"/>
        <v>10290</v>
      </c>
      <c r="CS430" s="353">
        <f t="shared" si="381"/>
        <v>1.9685131195335277</v>
      </c>
      <c r="CT430" s="135">
        <v>15</v>
      </c>
      <c r="CU430" s="135">
        <v>135</v>
      </c>
      <c r="CV430" s="340">
        <f t="shared" si="391"/>
        <v>0.1875</v>
      </c>
      <c r="CW430" s="135">
        <v>100</v>
      </c>
      <c r="CX430" s="348">
        <f t="shared" si="349"/>
        <v>6.666666666666667</v>
      </c>
      <c r="CY430" s="334">
        <f t="shared" si="379"/>
        <v>34.985422740524783</v>
      </c>
      <c r="CZ430" s="123">
        <v>8.02</v>
      </c>
      <c r="DA430" s="117">
        <v>10.9</v>
      </c>
      <c r="DB430" s="340">
        <f t="shared" si="356"/>
        <v>0.36257309941520471</v>
      </c>
      <c r="DC430" s="109"/>
      <c r="DD430" s="610">
        <f t="shared" si="357"/>
        <v>1.7744685910187044</v>
      </c>
      <c r="DE430" s="353">
        <f t="shared" si="382"/>
        <v>2.9154518950437316</v>
      </c>
      <c r="DF430" s="842">
        <v>8.16</v>
      </c>
      <c r="DG430" s="117">
        <v>9.9</v>
      </c>
      <c r="DH430" s="838">
        <f t="shared" ref="DH430" si="397">DG430*3</f>
        <v>29.700000000000003</v>
      </c>
      <c r="DI430" s="338">
        <f t="shared" ref="DI430" si="398">1-DG430/DA430</f>
        <v>9.1743119266055051E-2</v>
      </c>
      <c r="DJ430" s="1280">
        <f t="shared" si="358"/>
        <v>0.42105263157894735</v>
      </c>
      <c r="DK430" s="1342">
        <f t="shared" si="359"/>
        <v>1.6196954972465176</v>
      </c>
      <c r="DL430" s="1292">
        <f t="shared" si="370"/>
        <v>0.49919999999999998</v>
      </c>
      <c r="DM430" s="769"/>
      <c r="DN430" s="1350"/>
      <c r="DO430" s="134"/>
      <c r="DP430" s="1148"/>
      <c r="DQ430" s="133"/>
      <c r="DR430" s="134"/>
      <c r="DS430" s="770"/>
      <c r="DT430" s="137">
        <v>8964</v>
      </c>
      <c r="DU430" s="343">
        <v>8.11</v>
      </c>
      <c r="DV430" s="123">
        <v>8.17</v>
      </c>
      <c r="DW430" s="127">
        <v>2010</v>
      </c>
      <c r="DX430" s="117">
        <v>9.8000000000000007</v>
      </c>
      <c r="DY430" s="135">
        <v>22.9</v>
      </c>
      <c r="DZ430" s="671">
        <v>19</v>
      </c>
      <c r="EA430" s="632">
        <v>0.2</v>
      </c>
      <c r="EB430" s="665">
        <v>0.5</v>
      </c>
      <c r="EC430" s="1483"/>
      <c r="ED430" s="141">
        <v>4.4000000000000004</v>
      </c>
      <c r="EE430" s="667">
        <v>5.4</v>
      </c>
      <c r="EF430" s="139">
        <v>0.11</v>
      </c>
      <c r="EG430" s="665">
        <v>0.03</v>
      </c>
      <c r="EH430" s="194">
        <v>2</v>
      </c>
      <c r="EI430" s="1118"/>
      <c r="EJ430" s="1118"/>
      <c r="EK430" s="142">
        <v>2</v>
      </c>
      <c r="EL430" s="353">
        <f t="shared" si="345"/>
        <v>6.1601861930143977</v>
      </c>
      <c r="EM430" s="354">
        <f t="shared" si="360"/>
        <v>0.58119658119658113</v>
      </c>
      <c r="EN430" s="354">
        <f>1-DY430/X430</f>
        <v>0.83642857142857141</v>
      </c>
      <c r="EO430" s="355">
        <f t="shared" si="384"/>
        <v>0.96721311475409832</v>
      </c>
      <c r="EP430" s="339">
        <f t="shared" si="361"/>
        <v>0.60360360360360354</v>
      </c>
      <c r="EQ430" s="1289"/>
    </row>
    <row r="431" spans="1:147" s="1359" customFormat="1" ht="15" customHeight="1" x14ac:dyDescent="0.15">
      <c r="A431" s="146">
        <v>44255</v>
      </c>
      <c r="B431" s="147">
        <f>企业!B738</f>
        <v>10551</v>
      </c>
      <c r="C431" s="869">
        <v>7.77</v>
      </c>
      <c r="D431" s="149">
        <v>67</v>
      </c>
      <c r="E431" s="150">
        <v>8.5</v>
      </c>
      <c r="F431" s="929"/>
      <c r="G431" s="651"/>
      <c r="H431" s="222"/>
      <c r="I431" s="153"/>
      <c r="J431" s="154"/>
      <c r="K431" s="626"/>
      <c r="L431" s="223"/>
      <c r="M431" s="832"/>
      <c r="N431" s="827"/>
      <c r="O431" s="224"/>
      <c r="P431" s="393"/>
      <c r="Q431" s="224"/>
      <c r="R431" s="684">
        <v>6.48</v>
      </c>
      <c r="S431" s="169">
        <f t="shared" si="341"/>
        <v>0.99692307692307702</v>
      </c>
      <c r="T431" s="147">
        <f>B431-企业!C738+2000</f>
        <v>6930</v>
      </c>
      <c r="U431" s="153">
        <v>8.08</v>
      </c>
      <c r="V431" s="158">
        <v>2980</v>
      </c>
      <c r="W431" s="159"/>
      <c r="X431" s="151">
        <v>97.3</v>
      </c>
      <c r="Y431" s="811">
        <v>7.4</v>
      </c>
      <c r="Z431" s="1239"/>
      <c r="AA431" s="160"/>
      <c r="AB431" s="161">
        <v>0.7</v>
      </c>
      <c r="AC431" s="151">
        <v>32</v>
      </c>
      <c r="AD431" s="162"/>
      <c r="AE431" s="224">
        <v>32</v>
      </c>
      <c r="AF431" s="802">
        <v>4.67</v>
      </c>
      <c r="AG431" s="327">
        <f t="shared" si="350"/>
        <v>0.71846153846153848</v>
      </c>
      <c r="AH431" s="327">
        <f t="shared" si="392"/>
        <v>0.46200000000000002</v>
      </c>
      <c r="AI431" s="660">
        <f t="shared" si="385"/>
        <v>8.9905200000000005E-2</v>
      </c>
      <c r="AJ431" s="1141"/>
      <c r="AK431" s="148"/>
      <c r="AL431" s="167"/>
      <c r="AM431" s="167"/>
      <c r="AN431" s="225"/>
      <c r="AO431" s="150">
        <f t="shared" si="393"/>
        <v>2.0652236652236651</v>
      </c>
      <c r="AP431" s="148">
        <v>7.96</v>
      </c>
      <c r="AQ431" s="166"/>
      <c r="AR431" s="150">
        <f t="shared" si="386"/>
        <v>0.54112554112554112</v>
      </c>
      <c r="AS431" s="778"/>
      <c r="AT431" s="150">
        <f t="shared" si="387"/>
        <v>1.0822510822510822</v>
      </c>
      <c r="AU431" s="161">
        <v>20.399999999999999</v>
      </c>
      <c r="AV431" s="153">
        <v>7.8</v>
      </c>
      <c r="AW431" s="162"/>
      <c r="AX431" s="162"/>
      <c r="AY431" s="170"/>
      <c r="AZ431" s="170">
        <v>0.16</v>
      </c>
      <c r="BA431" s="175"/>
      <c r="BB431" s="172">
        <f t="shared" si="388"/>
        <v>0.40584415584415584</v>
      </c>
      <c r="BC431" s="1517">
        <f>药剂消耗!F736</f>
        <v>504</v>
      </c>
      <c r="BD431" s="827"/>
      <c r="BE431" s="1530">
        <f t="shared" si="383"/>
        <v>109.09090909090909</v>
      </c>
      <c r="BF431" s="1538"/>
      <c r="BG431" s="1337"/>
      <c r="BH431" s="1169">
        <f t="shared" si="389"/>
        <v>0.67640692640692646</v>
      </c>
      <c r="BI431" s="150">
        <f t="shared" si="390"/>
        <v>0.45670995670995673</v>
      </c>
      <c r="BJ431" s="168">
        <v>7.94</v>
      </c>
      <c r="BK431" s="162">
        <v>2840</v>
      </c>
      <c r="BL431" s="161"/>
      <c r="BM431" s="161"/>
      <c r="BN431" s="161"/>
      <c r="BO431" s="161">
        <v>0.5</v>
      </c>
      <c r="BP431" s="161"/>
      <c r="BQ431" s="1221">
        <v>0.2</v>
      </c>
      <c r="BR431" s="174"/>
      <c r="BS431" s="174"/>
      <c r="BT431" s="174">
        <v>10</v>
      </c>
      <c r="BU431" s="175"/>
      <c r="BV431" s="248">
        <f t="shared" si="394"/>
        <v>5.2275613275613271</v>
      </c>
      <c r="BW431" s="168">
        <f t="shared" si="396"/>
        <v>1.8612885416954206E-2</v>
      </c>
      <c r="BX431" s="170">
        <f t="shared" si="377"/>
        <v>1.8612885416954206E-2</v>
      </c>
      <c r="BY431" s="1129"/>
      <c r="BZ431" s="1146"/>
      <c r="CA431" s="177">
        <v>5040</v>
      </c>
      <c r="CB431" s="224"/>
      <c r="CC431" s="226"/>
      <c r="CD431" s="150">
        <f t="shared" si="351"/>
        <v>0.3836940836940837</v>
      </c>
      <c r="CE431" s="150">
        <v>0</v>
      </c>
      <c r="CF431" s="248">
        <f t="shared" si="373"/>
        <v>0</v>
      </c>
      <c r="CG431" s="178">
        <v>0</v>
      </c>
      <c r="CH431" s="390">
        <f t="shared" si="368"/>
        <v>0</v>
      </c>
      <c r="CI431" s="161">
        <v>0</v>
      </c>
      <c r="CJ431" s="161">
        <f t="shared" si="352"/>
        <v>0</v>
      </c>
      <c r="CK431" s="168">
        <v>7.92</v>
      </c>
      <c r="CL431" s="161"/>
      <c r="CM431" s="151">
        <v>4</v>
      </c>
      <c r="CN431" s="151"/>
      <c r="CO431" s="151"/>
      <c r="CP431" s="131">
        <f t="shared" si="372"/>
        <v>41.58</v>
      </c>
      <c r="CQ431" s="1146"/>
      <c r="CR431" s="1373">
        <f t="shared" si="395"/>
        <v>10551</v>
      </c>
      <c r="CS431" s="150">
        <f t="shared" si="381"/>
        <v>1.9198180267273244</v>
      </c>
      <c r="CT431" s="180">
        <v>15</v>
      </c>
      <c r="CU431" s="180">
        <v>134</v>
      </c>
      <c r="CV431" s="170">
        <f t="shared" si="391"/>
        <v>0.1875</v>
      </c>
      <c r="CW431" s="180">
        <v>100</v>
      </c>
      <c r="CX431" s="161">
        <f t="shared" si="349"/>
        <v>6.666666666666667</v>
      </c>
      <c r="CY431" s="151">
        <f t="shared" si="379"/>
        <v>34.119988626670455</v>
      </c>
      <c r="CZ431" s="168">
        <v>7.88</v>
      </c>
      <c r="DA431" s="161"/>
      <c r="DB431" s="170"/>
      <c r="DC431" s="151"/>
      <c r="DD431" s="181"/>
      <c r="DE431" s="150">
        <f t="shared" si="382"/>
        <v>2.8433323855558714</v>
      </c>
      <c r="DF431" s="843">
        <v>8.02</v>
      </c>
      <c r="DG431" s="161"/>
      <c r="DH431" s="839">
        <v>28</v>
      </c>
      <c r="DI431" s="338"/>
      <c r="DJ431" s="327"/>
      <c r="DK431" s="1343"/>
      <c r="DL431" s="1293">
        <f t="shared" si="370"/>
        <v>0.49919999999999998</v>
      </c>
      <c r="DM431" s="773"/>
      <c r="DN431" s="178"/>
      <c r="DO431" s="178"/>
      <c r="DP431" s="1147"/>
      <c r="DQ431" s="177"/>
      <c r="DR431" s="178"/>
      <c r="DS431" s="756"/>
      <c r="DT431" s="157">
        <v>8537</v>
      </c>
      <c r="DU431" s="168">
        <v>8</v>
      </c>
      <c r="DV431" s="168">
        <v>8.17</v>
      </c>
      <c r="DW431" s="173">
        <v>2470</v>
      </c>
      <c r="DX431" s="161"/>
      <c r="DY431" s="180">
        <v>27.9</v>
      </c>
      <c r="DZ431" s="698">
        <v>27</v>
      </c>
      <c r="EA431" s="633">
        <v>0.5</v>
      </c>
      <c r="EB431" s="182">
        <v>0.66</v>
      </c>
      <c r="EC431" s="1484"/>
      <c r="ED431" s="184"/>
      <c r="EE431" s="184">
        <v>6.5</v>
      </c>
      <c r="EF431" s="182">
        <v>0.2</v>
      </c>
      <c r="EG431" s="182">
        <v>0.15</v>
      </c>
      <c r="EH431" s="228">
        <v>3</v>
      </c>
      <c r="EI431" s="1119"/>
      <c r="EJ431" s="1119"/>
      <c r="EK431" s="185">
        <v>2</v>
      </c>
      <c r="EL431" s="150">
        <f t="shared" si="345"/>
        <v>5.8305200117672111</v>
      </c>
      <c r="EM431" s="186"/>
      <c r="EN431" s="186">
        <f t="shared" ref="EN431:EN446" si="399">1-DY431/X431</f>
        <v>0.71325796505652628</v>
      </c>
      <c r="EO431" s="187">
        <f t="shared" si="384"/>
        <v>0.93243243243243246</v>
      </c>
      <c r="EP431" s="169"/>
      <c r="EQ431" s="1303" t="s">
        <v>211</v>
      </c>
    </row>
    <row r="432" spans="1:147" s="1358" customFormat="1" ht="15" customHeight="1" x14ac:dyDescent="0.15">
      <c r="A432" s="105">
        <v>44256</v>
      </c>
      <c r="B432" s="335">
        <f>企业!B739</f>
        <v>12212</v>
      </c>
      <c r="C432" s="868">
        <v>7.82</v>
      </c>
      <c r="D432" s="652">
        <v>71</v>
      </c>
      <c r="E432" s="353">
        <v>8.6</v>
      </c>
      <c r="F432" s="928"/>
      <c r="G432" s="653"/>
      <c r="H432" s="192"/>
      <c r="I432" s="111"/>
      <c r="J432" s="144"/>
      <c r="K432" s="625"/>
      <c r="L432" s="328"/>
      <c r="M432" s="831"/>
      <c r="N432" s="826"/>
      <c r="O432" s="191"/>
      <c r="P432" s="392"/>
      <c r="Q432" s="191"/>
      <c r="R432" s="683">
        <v>6.49</v>
      </c>
      <c r="S432" s="339">
        <f t="shared" si="341"/>
        <v>0.99846153846153851</v>
      </c>
      <c r="T432" s="335">
        <f>B432-企业!C739+2000</f>
        <v>8244</v>
      </c>
      <c r="U432" s="111">
        <v>8.1300000000000008</v>
      </c>
      <c r="V432" s="112">
        <v>3430</v>
      </c>
      <c r="W432" s="115"/>
      <c r="X432" s="109">
        <v>85.6</v>
      </c>
      <c r="Y432" s="809">
        <v>3.5</v>
      </c>
      <c r="Z432" s="1238"/>
      <c r="AA432" s="116"/>
      <c r="AB432" s="117">
        <v>0.22</v>
      </c>
      <c r="AC432" s="109">
        <v>21</v>
      </c>
      <c r="AD432" s="118"/>
      <c r="AE432" s="191">
        <v>32</v>
      </c>
      <c r="AF432" s="801">
        <v>5.0199999999999996</v>
      </c>
      <c r="AG432" s="344">
        <f t="shared" si="350"/>
        <v>0.77230769230769225</v>
      </c>
      <c r="AH432" s="344">
        <f>T432/15000</f>
        <v>0.54959999999999998</v>
      </c>
      <c r="AI432" s="741">
        <f t="shared" si="385"/>
        <v>9.4091519999999998E-2</v>
      </c>
      <c r="AJ432" s="1140"/>
      <c r="AK432" s="138"/>
      <c r="AL432" s="122"/>
      <c r="AM432" s="122"/>
      <c r="AN432" s="219"/>
      <c r="AO432" s="353">
        <f t="shared" si="393"/>
        <v>1.7360504609412906</v>
      </c>
      <c r="AP432" s="138">
        <v>8.08</v>
      </c>
      <c r="AQ432" s="121"/>
      <c r="AR432" s="353">
        <f t="shared" si="386"/>
        <v>0.45487627365356625</v>
      </c>
      <c r="AS432" s="776"/>
      <c r="AT432" s="353">
        <f t="shared" si="387"/>
        <v>0.90975254730713251</v>
      </c>
      <c r="AU432" s="117">
        <v>20.399999999999999</v>
      </c>
      <c r="AV432" s="111">
        <v>7.86</v>
      </c>
      <c r="AW432" s="118"/>
      <c r="AX432" s="118"/>
      <c r="AY432" s="340"/>
      <c r="AZ432" s="124">
        <v>0.16</v>
      </c>
      <c r="BA432" s="608"/>
      <c r="BB432" s="360">
        <f t="shared" si="388"/>
        <v>0.34115720524017468</v>
      </c>
      <c r="BC432" s="1516">
        <f>药剂消耗!F737</f>
        <v>448</v>
      </c>
      <c r="BD432" s="1529"/>
      <c r="BE432" s="1530">
        <f t="shared" si="383"/>
        <v>81.513828238719071</v>
      </c>
      <c r="BF432" s="1538"/>
      <c r="BG432" s="1528"/>
      <c r="BH432" s="1168">
        <f t="shared" si="389"/>
        <v>0.56859534206695783</v>
      </c>
      <c r="BI432" s="353">
        <f t="shared" si="390"/>
        <v>0.3839155749636099</v>
      </c>
      <c r="BJ432" s="123">
        <v>8.02</v>
      </c>
      <c r="BK432" s="118">
        <v>3700</v>
      </c>
      <c r="BL432" s="117"/>
      <c r="BM432" s="348"/>
      <c r="BN432" s="117"/>
      <c r="BO432" s="117"/>
      <c r="BP432" s="117"/>
      <c r="BQ432" s="1220"/>
      <c r="BR432" s="131"/>
      <c r="BS432" s="131"/>
      <c r="BT432" s="131">
        <v>7</v>
      </c>
      <c r="BU432" s="132"/>
      <c r="BV432" s="364">
        <f t="shared" si="394"/>
        <v>4.3943474041727315</v>
      </c>
      <c r="BW432" s="343">
        <f t="shared" si="396"/>
        <v>1.9479570486101525E-2</v>
      </c>
      <c r="BX432" s="340">
        <f t="shared" si="377"/>
        <v>1.9479570486101525E-2</v>
      </c>
      <c r="BY432" s="758"/>
      <c r="BZ432" s="1145"/>
      <c r="CA432" s="133">
        <v>5040</v>
      </c>
      <c r="CB432" s="191"/>
      <c r="CC432" s="193"/>
      <c r="CD432" s="353">
        <f t="shared" si="351"/>
        <v>0.32253760310528867</v>
      </c>
      <c r="CE432" s="108">
        <v>0</v>
      </c>
      <c r="CF432" s="364">
        <f t="shared" si="373"/>
        <v>0</v>
      </c>
      <c r="CG432" s="134">
        <v>0</v>
      </c>
      <c r="CH432" s="346">
        <f t="shared" si="368"/>
        <v>0</v>
      </c>
      <c r="CI432" s="117">
        <v>0</v>
      </c>
      <c r="CJ432" s="348">
        <f t="shared" si="352"/>
        <v>0</v>
      </c>
      <c r="CK432" s="123">
        <v>7.98</v>
      </c>
      <c r="CL432" s="117"/>
      <c r="CM432" s="109">
        <v>4</v>
      </c>
      <c r="CN432" s="109"/>
      <c r="CO432" s="109"/>
      <c r="CP432" s="131">
        <f t="shared" si="372"/>
        <v>24.731999999999999</v>
      </c>
      <c r="CQ432" s="1145"/>
      <c r="CR432" s="1372">
        <f t="shared" si="395"/>
        <v>12212</v>
      </c>
      <c r="CS432" s="353">
        <f t="shared" si="381"/>
        <v>1.658696364231903</v>
      </c>
      <c r="CT432" s="135">
        <v>15</v>
      </c>
      <c r="CU432" s="135">
        <v>136</v>
      </c>
      <c r="CV432" s="340">
        <f t="shared" si="391"/>
        <v>0.1875</v>
      </c>
      <c r="CW432" s="135">
        <v>100</v>
      </c>
      <c r="CX432" s="348">
        <f t="shared" si="349"/>
        <v>6.666666666666667</v>
      </c>
      <c r="CY432" s="334">
        <f t="shared" si="379"/>
        <v>29.47920078611202</v>
      </c>
      <c r="CZ432" s="123">
        <v>8.07</v>
      </c>
      <c r="DA432" s="117"/>
      <c r="DB432" s="340"/>
      <c r="DC432" s="109"/>
      <c r="DD432" s="610"/>
      <c r="DE432" s="353">
        <f t="shared" si="382"/>
        <v>2.4566000655093352</v>
      </c>
      <c r="DF432" s="842">
        <v>8.16</v>
      </c>
      <c r="DG432" s="117"/>
      <c r="DH432" s="838">
        <v>29</v>
      </c>
      <c r="DI432" s="338"/>
      <c r="DJ432" s="1280"/>
      <c r="DK432" s="1342"/>
      <c r="DL432" s="1292">
        <f t="shared" si="370"/>
        <v>0.49919999999999998</v>
      </c>
      <c r="DM432" s="769"/>
      <c r="DN432" s="1350"/>
      <c r="DO432" s="134"/>
      <c r="DP432" s="1148"/>
      <c r="DQ432" s="133"/>
      <c r="DR432" s="134"/>
      <c r="DS432" s="770"/>
      <c r="DT432" s="137">
        <v>9365</v>
      </c>
      <c r="DU432" s="343">
        <v>8.06</v>
      </c>
      <c r="DV432" s="123">
        <v>8.3000000000000007</v>
      </c>
      <c r="DW432" s="127">
        <v>2800</v>
      </c>
      <c r="DX432" s="117"/>
      <c r="DY432" s="135">
        <v>29.1</v>
      </c>
      <c r="DZ432" s="671">
        <v>26</v>
      </c>
      <c r="EA432" s="632">
        <v>0.5</v>
      </c>
      <c r="EB432" s="665">
        <v>0.63</v>
      </c>
      <c r="EC432" s="1483"/>
      <c r="ED432" s="141"/>
      <c r="EE432" s="667">
        <v>7.5</v>
      </c>
      <c r="EF432" s="139">
        <v>0.19</v>
      </c>
      <c r="EG432" s="665">
        <v>0.08</v>
      </c>
      <c r="EH432" s="194">
        <v>1</v>
      </c>
      <c r="EI432" s="1118"/>
      <c r="EJ432" s="1118"/>
      <c r="EK432" s="142">
        <v>2</v>
      </c>
      <c r="EL432" s="353">
        <f t="shared" si="345"/>
        <v>4.9091556918505725</v>
      </c>
      <c r="EM432" s="354"/>
      <c r="EN432" s="354">
        <f t="shared" si="399"/>
        <v>0.66004672897196259</v>
      </c>
      <c r="EO432" s="355">
        <f t="shared" si="384"/>
        <v>0.85714285714285721</v>
      </c>
      <c r="EP432" s="339"/>
      <c r="EQ432" s="1289"/>
    </row>
    <row r="433" spans="1:147" s="1358" customFormat="1" ht="15" customHeight="1" x14ac:dyDescent="0.15">
      <c r="A433" s="105">
        <v>44257</v>
      </c>
      <c r="B433" s="335">
        <f>企业!B740</f>
        <v>11428</v>
      </c>
      <c r="C433" s="868">
        <v>7.81</v>
      </c>
      <c r="D433" s="652">
        <v>92</v>
      </c>
      <c r="E433" s="353">
        <v>9</v>
      </c>
      <c r="F433" s="928"/>
      <c r="G433" s="653"/>
      <c r="H433" s="192"/>
      <c r="I433" s="111"/>
      <c r="J433" s="144"/>
      <c r="K433" s="625"/>
      <c r="L433" s="328"/>
      <c r="M433" s="831"/>
      <c r="N433" s="826"/>
      <c r="O433" s="191"/>
      <c r="P433" s="392"/>
      <c r="Q433" s="191"/>
      <c r="R433" s="683">
        <v>6.49</v>
      </c>
      <c r="S433" s="339">
        <f t="shared" si="341"/>
        <v>0.99846153846153851</v>
      </c>
      <c r="T433" s="335">
        <f>B433-企业!C740+2000</f>
        <v>7457</v>
      </c>
      <c r="U433" s="111">
        <v>8.2100000000000009</v>
      </c>
      <c r="V433" s="112">
        <v>2890</v>
      </c>
      <c r="W433" s="115">
        <v>17.5</v>
      </c>
      <c r="X433" s="109">
        <v>75.400000000000006</v>
      </c>
      <c r="Y433" s="809">
        <v>5.2</v>
      </c>
      <c r="Z433" s="1238">
        <v>1.5</v>
      </c>
      <c r="AA433" s="116">
        <v>17.2</v>
      </c>
      <c r="AB433" s="117">
        <v>0.3</v>
      </c>
      <c r="AC433" s="109">
        <v>24</v>
      </c>
      <c r="AD433" s="118">
        <v>484</v>
      </c>
      <c r="AE433" s="191">
        <v>32</v>
      </c>
      <c r="AF433" s="801">
        <v>5.28</v>
      </c>
      <c r="AG433" s="344">
        <f t="shared" si="350"/>
        <v>0.8123076923076924</v>
      </c>
      <c r="AH433" s="344">
        <f t="shared" ref="AH433:AH445" si="400">T433/15000</f>
        <v>0.49713333333333332</v>
      </c>
      <c r="AI433" s="741">
        <f t="shared" si="385"/>
        <v>7.4967706666666675E-2</v>
      </c>
      <c r="AJ433" s="1140"/>
      <c r="AK433" s="138"/>
      <c r="AL433" s="122"/>
      <c r="AM433" s="122"/>
      <c r="AN433" s="219"/>
      <c r="AO433" s="353">
        <f t="shared" si="393"/>
        <v>1.919270484108891</v>
      </c>
      <c r="AP433" s="138">
        <v>7.89</v>
      </c>
      <c r="AQ433" s="121"/>
      <c r="AR433" s="353">
        <f t="shared" si="386"/>
        <v>0.50288319699611106</v>
      </c>
      <c r="AS433" s="776">
        <v>1.7</v>
      </c>
      <c r="AT433" s="353">
        <f t="shared" si="387"/>
        <v>1.0057663939922221</v>
      </c>
      <c r="AU433" s="117">
        <v>20.100000000000001</v>
      </c>
      <c r="AV433" s="111">
        <v>7.81</v>
      </c>
      <c r="AW433" s="118">
        <v>3018</v>
      </c>
      <c r="AX433" s="118"/>
      <c r="AY433" s="340"/>
      <c r="AZ433" s="124">
        <v>0.17</v>
      </c>
      <c r="BA433" s="608">
        <f t="shared" si="367"/>
        <v>56.328694499668657</v>
      </c>
      <c r="BB433" s="360">
        <f t="shared" si="388"/>
        <v>0.37716239774708327</v>
      </c>
      <c r="BC433" s="1516">
        <f>药剂消耗!F738</f>
        <v>392</v>
      </c>
      <c r="BD433" s="1529"/>
      <c r="BE433" s="1530">
        <f t="shared" si="383"/>
        <v>78.85208528899021</v>
      </c>
      <c r="BF433" s="1538">
        <f t="shared" si="371"/>
        <v>4.5844235633133845</v>
      </c>
      <c r="BG433" s="1528">
        <v>1.6</v>
      </c>
      <c r="BH433" s="1168">
        <f t="shared" si="389"/>
        <v>0.62860399624513874</v>
      </c>
      <c r="BI433" s="353">
        <f t="shared" si="390"/>
        <v>0.4244334182647177</v>
      </c>
      <c r="BJ433" s="123">
        <v>7.97</v>
      </c>
      <c r="BK433" s="118">
        <v>3460</v>
      </c>
      <c r="BL433" s="117">
        <v>19.5</v>
      </c>
      <c r="BM433" s="348">
        <f>BL433*3</f>
        <v>58.5</v>
      </c>
      <c r="BN433" s="117">
        <v>5.2</v>
      </c>
      <c r="BO433" s="117">
        <v>0.2</v>
      </c>
      <c r="BP433" s="117">
        <v>1.1000000000000001</v>
      </c>
      <c r="BQ433" s="1220">
        <v>0.2</v>
      </c>
      <c r="BR433" s="131"/>
      <c r="BS433" s="131"/>
      <c r="BT433" s="131">
        <v>7</v>
      </c>
      <c r="BU433" s="132">
        <v>16</v>
      </c>
      <c r="BV433" s="364">
        <f t="shared" si="394"/>
        <v>4.8581198873541638</v>
      </c>
      <c r="BW433" s="343">
        <f t="shared" si="396"/>
        <v>1.5520407430921691E-2</v>
      </c>
      <c r="BX433" s="340">
        <f t="shared" si="377"/>
        <v>1.5520407430921691E-2</v>
      </c>
      <c r="BY433" s="758">
        <f t="shared" si="376"/>
        <v>0.78333333333333333</v>
      </c>
      <c r="BZ433" s="1145">
        <f t="shared" si="355"/>
        <v>-0.11428571428571432</v>
      </c>
      <c r="CA433" s="133">
        <v>5040</v>
      </c>
      <c r="CB433" s="191"/>
      <c r="CC433" s="193"/>
      <c r="CD433" s="353">
        <f t="shared" si="351"/>
        <v>0.35657771221670914</v>
      </c>
      <c r="CE433" s="108">
        <v>0</v>
      </c>
      <c r="CF433" s="364">
        <f t="shared" si="373"/>
        <v>0</v>
      </c>
      <c r="CG433" s="134">
        <v>0</v>
      </c>
      <c r="CH433" s="346">
        <f t="shared" si="368"/>
        <v>0</v>
      </c>
      <c r="CI433" s="117">
        <v>0</v>
      </c>
      <c r="CJ433" s="348">
        <f t="shared" si="352"/>
        <v>0</v>
      </c>
      <c r="CK433" s="123">
        <v>7.99</v>
      </c>
      <c r="CL433" s="117">
        <v>17.3</v>
      </c>
      <c r="CM433" s="109">
        <v>4</v>
      </c>
      <c r="CN433" s="109">
        <v>1</v>
      </c>
      <c r="CO433" s="109">
        <v>8</v>
      </c>
      <c r="CP433" s="131">
        <f t="shared" si="372"/>
        <v>71.587199999999982</v>
      </c>
      <c r="CQ433" s="1145">
        <f t="shared" si="347"/>
        <v>0.11282051282051275</v>
      </c>
      <c r="CR433" s="1372">
        <f t="shared" si="395"/>
        <v>11428</v>
      </c>
      <c r="CS433" s="353">
        <f t="shared" si="381"/>
        <v>1.7724886244312215</v>
      </c>
      <c r="CT433" s="135">
        <v>18</v>
      </c>
      <c r="CU433" s="135">
        <v>145</v>
      </c>
      <c r="CV433" s="340">
        <f t="shared" si="391"/>
        <v>0.22500000000000001</v>
      </c>
      <c r="CW433" s="135">
        <v>120</v>
      </c>
      <c r="CX433" s="348">
        <f t="shared" si="349"/>
        <v>6.666666666666667</v>
      </c>
      <c r="CY433" s="334">
        <f t="shared" si="379"/>
        <v>37.801890094504721</v>
      </c>
      <c r="CZ433" s="123">
        <v>8.0299999999999994</v>
      </c>
      <c r="DA433" s="117">
        <v>15.3</v>
      </c>
      <c r="DB433" s="340">
        <f t="shared" ref="DB433:DB446" si="401">(CL433-DA433)/CL433</f>
        <v>0.11560693641618497</v>
      </c>
      <c r="DC433" s="109">
        <v>2</v>
      </c>
      <c r="DD433" s="610">
        <f t="shared" si="357"/>
        <v>5.9436934110856479</v>
      </c>
      <c r="DE433" s="353">
        <f t="shared" si="382"/>
        <v>2.625131256562828</v>
      </c>
      <c r="DF433" s="842">
        <v>8.11</v>
      </c>
      <c r="DG433" s="117">
        <v>15.4</v>
      </c>
      <c r="DH433" s="838">
        <f t="shared" ref="DH433" si="402">DG433*3</f>
        <v>46.2</v>
      </c>
      <c r="DI433" s="338">
        <f t="shared" ref="DI433" si="403">1-DG433/DA433</f>
        <v>-6.5359477124182774E-3</v>
      </c>
      <c r="DJ433" s="1280">
        <f t="shared" si="358"/>
        <v>0.10982658959537572</v>
      </c>
      <c r="DK433" s="1342">
        <f>CY433/(CL433-DG433)/3</f>
        <v>6.6319105428955636</v>
      </c>
      <c r="DL433" s="1292">
        <f t="shared" si="370"/>
        <v>0.49919999999999998</v>
      </c>
      <c r="DM433" s="769"/>
      <c r="DN433" s="1350"/>
      <c r="DO433" s="134"/>
      <c r="DP433" s="1148"/>
      <c r="DQ433" s="133"/>
      <c r="DR433" s="134"/>
      <c r="DS433" s="770"/>
      <c r="DT433" s="137">
        <v>9830</v>
      </c>
      <c r="DU433" s="343">
        <v>8.06</v>
      </c>
      <c r="DV433" s="123">
        <v>8.19</v>
      </c>
      <c r="DW433" s="127">
        <v>2870</v>
      </c>
      <c r="DX433" s="117">
        <v>9.9</v>
      </c>
      <c r="DY433" s="135">
        <v>35</v>
      </c>
      <c r="DZ433" s="671">
        <v>32</v>
      </c>
      <c r="EA433" s="632">
        <v>0.4</v>
      </c>
      <c r="EB433" s="665">
        <v>0.67</v>
      </c>
      <c r="EC433" s="1483">
        <v>1</v>
      </c>
      <c r="ED433" s="141">
        <v>5.9</v>
      </c>
      <c r="EE433" s="667">
        <v>6.7</v>
      </c>
      <c r="EF433" s="139">
        <v>0.2</v>
      </c>
      <c r="EG433" s="665">
        <v>0.05</v>
      </c>
      <c r="EH433" s="194">
        <v>2</v>
      </c>
      <c r="EI433" s="1118">
        <v>626</v>
      </c>
      <c r="EJ433" s="1118">
        <v>380</v>
      </c>
      <c r="EK433" s="142">
        <v>2</v>
      </c>
      <c r="EL433" s="353">
        <f t="shared" si="345"/>
        <v>5.4187317612789583</v>
      </c>
      <c r="EM433" s="354">
        <f t="shared" ref="EM433:EM446" si="404">1-DX433/W433</f>
        <v>0.43428571428571427</v>
      </c>
      <c r="EN433" s="354">
        <f t="shared" si="399"/>
        <v>0.53580901856763929</v>
      </c>
      <c r="EO433" s="355">
        <f t="shared" si="384"/>
        <v>0.92307692307692313</v>
      </c>
      <c r="EP433" s="339">
        <f t="shared" si="361"/>
        <v>0.65697674418604646</v>
      </c>
      <c r="EQ433" s="1375" t="s">
        <v>290</v>
      </c>
    </row>
    <row r="434" spans="1:147" s="221" customFormat="1" ht="15" customHeight="1" x14ac:dyDescent="0.15">
      <c r="A434" s="105">
        <v>44258</v>
      </c>
      <c r="B434" s="335">
        <f>企业!B741</f>
        <v>12747</v>
      </c>
      <c r="C434" s="868">
        <v>7.76</v>
      </c>
      <c r="D434" s="652">
        <v>78</v>
      </c>
      <c r="E434" s="353">
        <v>9.1</v>
      </c>
      <c r="F434" s="928"/>
      <c r="G434" s="653"/>
      <c r="H434" s="192"/>
      <c r="I434" s="111"/>
      <c r="J434" s="144"/>
      <c r="K434" s="625"/>
      <c r="L434" s="328"/>
      <c r="M434" s="831"/>
      <c r="N434" s="826"/>
      <c r="O434" s="191"/>
      <c r="P434" s="392"/>
      <c r="Q434" s="191"/>
      <c r="R434" s="683">
        <v>6.45</v>
      </c>
      <c r="S434" s="339">
        <f t="shared" si="341"/>
        <v>0.99230769230769234</v>
      </c>
      <c r="T434" s="335">
        <f>B434-企业!C741+2000</f>
        <v>7474</v>
      </c>
      <c r="U434" s="111">
        <v>7.82</v>
      </c>
      <c r="V434" s="112">
        <v>3280</v>
      </c>
      <c r="W434" s="115">
        <v>26</v>
      </c>
      <c r="X434" s="109">
        <v>116</v>
      </c>
      <c r="Y434" s="809">
        <v>6</v>
      </c>
      <c r="Z434" s="1238"/>
      <c r="AA434" s="116">
        <v>16.399999999999999</v>
      </c>
      <c r="AB434" s="117">
        <v>0.3</v>
      </c>
      <c r="AC434" s="109">
        <v>24</v>
      </c>
      <c r="AD434" s="118"/>
      <c r="AE434" s="191">
        <v>32</v>
      </c>
      <c r="AF434" s="801">
        <v>5</v>
      </c>
      <c r="AG434" s="344">
        <f t="shared" si="350"/>
        <v>0.76923076923076927</v>
      </c>
      <c r="AH434" s="344">
        <f t="shared" si="400"/>
        <v>0.49826666666666669</v>
      </c>
      <c r="AI434" s="741">
        <f t="shared" si="385"/>
        <v>0.11559786666666667</v>
      </c>
      <c r="AJ434" s="1140"/>
      <c r="AK434" s="138"/>
      <c r="AL434" s="122"/>
      <c r="AM434" s="122"/>
      <c r="AN434" s="219"/>
      <c r="AO434" s="353">
        <f t="shared" si="393"/>
        <v>1.9149050040139148</v>
      </c>
      <c r="AP434" s="138">
        <v>7.88</v>
      </c>
      <c r="AQ434" s="121">
        <v>18.2</v>
      </c>
      <c r="AR434" s="353">
        <f t="shared" si="386"/>
        <v>0.50173936312550171</v>
      </c>
      <c r="AS434" s="776"/>
      <c r="AT434" s="353">
        <f t="shared" si="387"/>
        <v>1.0034787262510034</v>
      </c>
      <c r="AU434" s="117">
        <v>19.8</v>
      </c>
      <c r="AV434" s="111">
        <v>7.76</v>
      </c>
      <c r="AW434" s="118"/>
      <c r="AX434" s="118"/>
      <c r="AY434" s="340"/>
      <c r="AZ434" s="124">
        <v>0.17</v>
      </c>
      <c r="BA434" s="608"/>
      <c r="BB434" s="360">
        <f t="shared" si="388"/>
        <v>0.37630452234412631</v>
      </c>
      <c r="BC434" s="1516">
        <f>药剂消耗!F739</f>
        <v>420</v>
      </c>
      <c r="BD434" s="1529"/>
      <c r="BE434" s="1530">
        <f t="shared" si="383"/>
        <v>84.292213005084292</v>
      </c>
      <c r="BF434" s="1538">
        <f t="shared" si="371"/>
        <v>5.139769085675872</v>
      </c>
      <c r="BG434" s="1528"/>
      <c r="BH434" s="1168">
        <f t="shared" si="389"/>
        <v>0.62717420390687717</v>
      </c>
      <c r="BI434" s="353">
        <f t="shared" si="390"/>
        <v>0.42346802247792348</v>
      </c>
      <c r="BJ434" s="123">
        <v>7.83</v>
      </c>
      <c r="BK434" s="118">
        <v>3420</v>
      </c>
      <c r="BL434" s="117">
        <v>18.5</v>
      </c>
      <c r="BM434" s="348">
        <f>BL434*3</f>
        <v>55.5</v>
      </c>
      <c r="BN434" s="117">
        <v>8.6</v>
      </c>
      <c r="BO434" s="117"/>
      <c r="BP434" s="117"/>
      <c r="BQ434" s="1220"/>
      <c r="BR434" s="131"/>
      <c r="BS434" s="131"/>
      <c r="BT434" s="131">
        <v>11</v>
      </c>
      <c r="BU434" s="132"/>
      <c r="BV434" s="364">
        <f t="shared" si="394"/>
        <v>4.847069842119347</v>
      </c>
      <c r="BW434" s="343">
        <f t="shared" si="396"/>
        <v>2.3931984431501369E-2</v>
      </c>
      <c r="BX434" s="340">
        <f t="shared" si="377"/>
        <v>2.3931984431501369E-2</v>
      </c>
      <c r="BY434" s="758">
        <f t="shared" si="376"/>
        <v>0.64166666666666661</v>
      </c>
      <c r="BZ434" s="1145">
        <f t="shared" si="355"/>
        <v>0.28846153846153844</v>
      </c>
      <c r="CA434" s="133">
        <v>5040</v>
      </c>
      <c r="CB434" s="191"/>
      <c r="CC434" s="193"/>
      <c r="CD434" s="353">
        <f t="shared" si="351"/>
        <v>0.35576665774685579</v>
      </c>
      <c r="CE434" s="108">
        <v>0</v>
      </c>
      <c r="CF434" s="364">
        <f t="shared" si="373"/>
        <v>0</v>
      </c>
      <c r="CG434" s="134">
        <v>0</v>
      </c>
      <c r="CH434" s="346">
        <f t="shared" si="368"/>
        <v>0</v>
      </c>
      <c r="CI434" s="117">
        <v>0</v>
      </c>
      <c r="CJ434" s="348">
        <f t="shared" si="352"/>
        <v>0</v>
      </c>
      <c r="CK434" s="123">
        <v>7.9</v>
      </c>
      <c r="CL434" s="117">
        <v>18.899999999999999</v>
      </c>
      <c r="CM434" s="109">
        <v>14</v>
      </c>
      <c r="CN434" s="109"/>
      <c r="CO434" s="109"/>
      <c r="CP434" s="131">
        <f t="shared" si="372"/>
        <v>-31.390799999999967</v>
      </c>
      <c r="CQ434" s="1145">
        <f t="shared" si="347"/>
        <v>-2.1621621621621623E-2</v>
      </c>
      <c r="CR434" s="1372">
        <f t="shared" si="395"/>
        <v>12747</v>
      </c>
      <c r="CS434" s="353">
        <f t="shared" si="381"/>
        <v>1.5890797834784656</v>
      </c>
      <c r="CT434" s="135">
        <v>18</v>
      </c>
      <c r="CU434" s="135">
        <v>143</v>
      </c>
      <c r="CV434" s="340">
        <f t="shared" si="391"/>
        <v>0.22500000000000001</v>
      </c>
      <c r="CW434" s="135">
        <v>120</v>
      </c>
      <c r="CX434" s="348">
        <f t="shared" si="349"/>
        <v>6.666666666666667</v>
      </c>
      <c r="CY434" s="334">
        <f t="shared" si="379"/>
        <v>33.89032713579666</v>
      </c>
      <c r="CZ434" s="123">
        <v>7.98</v>
      </c>
      <c r="DA434" s="117">
        <v>17.7</v>
      </c>
      <c r="DB434" s="340">
        <f t="shared" si="401"/>
        <v>6.3492063492063461E-2</v>
      </c>
      <c r="DC434" s="109"/>
      <c r="DD434" s="610">
        <f t="shared" si="357"/>
        <v>8.881112981078795</v>
      </c>
      <c r="DE434" s="353">
        <f t="shared" si="382"/>
        <v>2.3534949399858789</v>
      </c>
      <c r="DF434" s="842">
        <v>8.02</v>
      </c>
      <c r="DG434" s="117">
        <v>14.9</v>
      </c>
      <c r="DH434" s="838">
        <f t="shared" ref="DH434:DH440" si="405">DG434*3</f>
        <v>44.7</v>
      </c>
      <c r="DI434" s="338">
        <f t="shared" ref="DI434:DI440" si="406">1-DG434/DA434</f>
        <v>0.15819209039548021</v>
      </c>
      <c r="DJ434" s="1280">
        <f t="shared" si="358"/>
        <v>0.21164021164021152</v>
      </c>
      <c r="DK434" s="1342">
        <f t="shared" si="359"/>
        <v>2.8241939279830564</v>
      </c>
      <c r="DL434" s="1292">
        <f t="shared" si="370"/>
        <v>0.49919999999999998</v>
      </c>
      <c r="DM434" s="769"/>
      <c r="DN434" s="1350"/>
      <c r="DO434" s="134"/>
      <c r="DP434" s="1148"/>
      <c r="DQ434" s="133"/>
      <c r="DR434" s="134"/>
      <c r="DS434" s="770"/>
      <c r="DT434" s="137">
        <v>10495</v>
      </c>
      <c r="DU434" s="343">
        <v>8.0500000000000007</v>
      </c>
      <c r="DV434" s="123">
        <v>7.74</v>
      </c>
      <c r="DW434" s="127">
        <v>3020</v>
      </c>
      <c r="DX434" s="117">
        <v>13.3</v>
      </c>
      <c r="DY434" s="135">
        <v>39</v>
      </c>
      <c r="DZ434" s="671">
        <v>33</v>
      </c>
      <c r="EA434" s="632">
        <v>0.4</v>
      </c>
      <c r="EB434" s="665">
        <v>0.72</v>
      </c>
      <c r="EC434" s="1483"/>
      <c r="ED434" s="141">
        <v>7.7</v>
      </c>
      <c r="EE434" s="667">
        <v>8.1</v>
      </c>
      <c r="EF434" s="139">
        <v>0.2</v>
      </c>
      <c r="EG434" s="665">
        <v>0.09</v>
      </c>
      <c r="EH434" s="194">
        <v>6</v>
      </c>
      <c r="EI434" s="1118"/>
      <c r="EJ434" s="1118"/>
      <c r="EK434" s="142">
        <v>2</v>
      </c>
      <c r="EL434" s="353">
        <f t="shared" si="345"/>
        <v>5.3879104466772176</v>
      </c>
      <c r="EM434" s="354">
        <f t="shared" si="404"/>
        <v>0.48846153846153839</v>
      </c>
      <c r="EN434" s="354">
        <f t="shared" si="399"/>
        <v>0.6637931034482758</v>
      </c>
      <c r="EO434" s="355">
        <f t="shared" si="384"/>
        <v>0.93333333333333335</v>
      </c>
      <c r="EP434" s="339">
        <f t="shared" si="361"/>
        <v>0.53048780487804881</v>
      </c>
      <c r="EQ434" s="1289"/>
    </row>
    <row r="435" spans="1:147" s="221" customFormat="1" ht="15" customHeight="1" x14ac:dyDescent="0.15">
      <c r="A435" s="105">
        <v>44259</v>
      </c>
      <c r="B435" s="335">
        <f>企业!B742</f>
        <v>9825</v>
      </c>
      <c r="C435" s="868">
        <v>7.63</v>
      </c>
      <c r="D435" s="652">
        <v>58</v>
      </c>
      <c r="E435" s="353">
        <v>9.1</v>
      </c>
      <c r="F435" s="928"/>
      <c r="G435" s="653"/>
      <c r="H435" s="192"/>
      <c r="I435" s="111"/>
      <c r="J435" s="144"/>
      <c r="K435" s="625"/>
      <c r="L435" s="328"/>
      <c r="M435" s="831"/>
      <c r="N435" s="826"/>
      <c r="O435" s="191"/>
      <c r="P435" s="392"/>
      <c r="Q435" s="191"/>
      <c r="R435" s="683">
        <v>6.39</v>
      </c>
      <c r="S435" s="339">
        <f t="shared" ref="S435:S446" si="407">R435/6.5</f>
        <v>0.98307692307692307</v>
      </c>
      <c r="T435" s="335">
        <f>B435-企业!C742+2000</f>
        <v>7498</v>
      </c>
      <c r="U435" s="111">
        <v>7.98</v>
      </c>
      <c r="V435" s="112">
        <v>3000</v>
      </c>
      <c r="W435" s="115">
        <v>19</v>
      </c>
      <c r="X435" s="109">
        <v>95.2</v>
      </c>
      <c r="Y435" s="809">
        <v>4.5999999999999996</v>
      </c>
      <c r="Z435" s="1238"/>
      <c r="AA435" s="116">
        <v>23.1</v>
      </c>
      <c r="AB435" s="117">
        <v>0.3</v>
      </c>
      <c r="AC435" s="109">
        <v>21</v>
      </c>
      <c r="AD435" s="118"/>
      <c r="AE435" s="191">
        <v>32</v>
      </c>
      <c r="AF435" s="801">
        <v>4.42</v>
      </c>
      <c r="AG435" s="344">
        <f t="shared" si="350"/>
        <v>0.67999999999999994</v>
      </c>
      <c r="AH435" s="344">
        <f t="shared" si="400"/>
        <v>0.49986666666666668</v>
      </c>
      <c r="AI435" s="741">
        <f t="shared" si="385"/>
        <v>9.5174613333333324E-2</v>
      </c>
      <c r="AJ435" s="1140"/>
      <c r="AK435" s="138"/>
      <c r="AL435" s="122"/>
      <c r="AM435" s="122"/>
      <c r="AN435" s="219"/>
      <c r="AO435" s="353">
        <f t="shared" si="393"/>
        <v>1.9087756735129369</v>
      </c>
      <c r="AP435" s="138">
        <v>7.93</v>
      </c>
      <c r="AQ435" s="121">
        <v>20</v>
      </c>
      <c r="AR435" s="353">
        <f t="shared" si="386"/>
        <v>0.5001333688983729</v>
      </c>
      <c r="AS435" s="776"/>
      <c r="AT435" s="353">
        <f t="shared" si="387"/>
        <v>1.0002667377967458</v>
      </c>
      <c r="AU435" s="117">
        <v>19.600000000000001</v>
      </c>
      <c r="AV435" s="111">
        <v>7.72</v>
      </c>
      <c r="AW435" s="118"/>
      <c r="AX435" s="118"/>
      <c r="AY435" s="340"/>
      <c r="AZ435" s="124">
        <v>0.15</v>
      </c>
      <c r="BA435" s="608"/>
      <c r="BB435" s="360">
        <f t="shared" si="388"/>
        <v>0.37510002667377967</v>
      </c>
      <c r="BC435" s="1516">
        <f>药剂消耗!F740</f>
        <v>448</v>
      </c>
      <c r="BD435" s="1529"/>
      <c r="BE435" s="1530">
        <f t="shared" si="383"/>
        <v>89.623899706588418</v>
      </c>
      <c r="BF435" s="1538">
        <f t="shared" si="371"/>
        <v>3.8798224981207103</v>
      </c>
      <c r="BG435" s="1528"/>
      <c r="BH435" s="1168">
        <f t="shared" si="389"/>
        <v>0.62516671112296618</v>
      </c>
      <c r="BI435" s="353">
        <f t="shared" si="390"/>
        <v>0.42211256335022673</v>
      </c>
      <c r="BJ435" s="123">
        <v>7.8</v>
      </c>
      <c r="BK435" s="118">
        <v>3120</v>
      </c>
      <c r="BL435" s="117">
        <v>18.8</v>
      </c>
      <c r="BM435" s="348">
        <f>BL435*3</f>
        <v>56.400000000000006</v>
      </c>
      <c r="BN435" s="117">
        <v>10.4</v>
      </c>
      <c r="BO435" s="117"/>
      <c r="BP435" s="117"/>
      <c r="BQ435" s="1220"/>
      <c r="BR435" s="131"/>
      <c r="BS435" s="131"/>
      <c r="BT435" s="131">
        <v>7</v>
      </c>
      <c r="BU435" s="132"/>
      <c r="BV435" s="364">
        <f t="shared" si="394"/>
        <v>4.8315550813550274</v>
      </c>
      <c r="BW435" s="343">
        <f t="shared" si="396"/>
        <v>1.9703801032379169E-2</v>
      </c>
      <c r="BX435" s="340">
        <f t="shared" si="377"/>
        <v>1.9703801032379169E-2</v>
      </c>
      <c r="BY435" s="758">
        <f t="shared" si="376"/>
        <v>0.50476190476190474</v>
      </c>
      <c r="BZ435" s="1145">
        <f t="shared" si="355"/>
        <v>1.0526315789473606E-2</v>
      </c>
      <c r="CA435" s="133">
        <v>5040</v>
      </c>
      <c r="CB435" s="191"/>
      <c r="CC435" s="193"/>
      <c r="CD435" s="353">
        <f t="shared" si="351"/>
        <v>0.35462790077353962</v>
      </c>
      <c r="CE435" s="108">
        <v>0</v>
      </c>
      <c r="CF435" s="364">
        <f t="shared" si="373"/>
        <v>0</v>
      </c>
      <c r="CG435" s="134">
        <v>0</v>
      </c>
      <c r="CH435" s="346">
        <f t="shared" si="368"/>
        <v>0</v>
      </c>
      <c r="CI435" s="117">
        <v>0</v>
      </c>
      <c r="CJ435" s="348">
        <f t="shared" si="352"/>
        <v>0</v>
      </c>
      <c r="CK435" s="123">
        <v>7.89</v>
      </c>
      <c r="CL435" s="117">
        <v>18.5</v>
      </c>
      <c r="CM435" s="109">
        <v>4</v>
      </c>
      <c r="CN435" s="109"/>
      <c r="CO435" s="109"/>
      <c r="CP435" s="131">
        <f t="shared" si="372"/>
        <v>29.242200000000015</v>
      </c>
      <c r="CQ435" s="1145">
        <f t="shared" si="347"/>
        <v>1.5957446808510634E-2</v>
      </c>
      <c r="CR435" s="1372">
        <f t="shared" si="395"/>
        <v>9825</v>
      </c>
      <c r="CS435" s="353">
        <f t="shared" si="381"/>
        <v>2.0616793893129772</v>
      </c>
      <c r="CT435" s="135">
        <v>18</v>
      </c>
      <c r="CU435" s="135">
        <v>152</v>
      </c>
      <c r="CV435" s="340">
        <f t="shared" si="391"/>
        <v>0.22500000000000001</v>
      </c>
      <c r="CW435" s="135">
        <v>120</v>
      </c>
      <c r="CX435" s="348">
        <f t="shared" si="349"/>
        <v>6.666666666666667</v>
      </c>
      <c r="CY435" s="334">
        <f t="shared" si="379"/>
        <v>43.969465648854964</v>
      </c>
      <c r="CZ435" s="123">
        <v>7.94</v>
      </c>
      <c r="DA435" s="117">
        <v>17.5</v>
      </c>
      <c r="DB435" s="340">
        <f t="shared" si="401"/>
        <v>5.4054054054054057E-2</v>
      </c>
      <c r="DC435" s="109"/>
      <c r="DD435" s="610">
        <f>CY435/(CL435-DA435)/3.18</f>
        <v>13.826875990205963</v>
      </c>
      <c r="DE435" s="353">
        <f t="shared" si="382"/>
        <v>3.053435114503817</v>
      </c>
      <c r="DF435" s="842">
        <v>8.08</v>
      </c>
      <c r="DG435" s="117">
        <v>13.2</v>
      </c>
      <c r="DH435" s="838">
        <f t="shared" si="405"/>
        <v>39.599999999999994</v>
      </c>
      <c r="DI435" s="338">
        <f t="shared" si="406"/>
        <v>0.24571428571428577</v>
      </c>
      <c r="DJ435" s="1280">
        <f t="shared" si="358"/>
        <v>0.28648648648648656</v>
      </c>
      <c r="DK435" s="1342">
        <f t="shared" si="359"/>
        <v>2.7653751980411925</v>
      </c>
      <c r="DL435" s="1292">
        <f t="shared" si="370"/>
        <v>0.49919999999999998</v>
      </c>
      <c r="DM435" s="769"/>
      <c r="DN435" s="1350"/>
      <c r="DO435" s="134"/>
      <c r="DP435" s="1148"/>
      <c r="DQ435" s="133"/>
      <c r="DR435" s="134"/>
      <c r="DS435" s="770"/>
      <c r="DT435" s="137">
        <v>8476</v>
      </c>
      <c r="DU435" s="343">
        <v>8.11</v>
      </c>
      <c r="DV435" s="123">
        <v>8.19</v>
      </c>
      <c r="DW435" s="127">
        <v>2630</v>
      </c>
      <c r="DX435" s="117">
        <v>10.8</v>
      </c>
      <c r="DY435" s="135">
        <v>36</v>
      </c>
      <c r="DZ435" s="671">
        <v>26</v>
      </c>
      <c r="EA435" s="632">
        <v>0.2</v>
      </c>
      <c r="EB435" s="665">
        <v>0.67</v>
      </c>
      <c r="EC435" s="1483"/>
      <c r="ED435" s="141">
        <v>9.4</v>
      </c>
      <c r="EE435" s="667">
        <v>9.8000000000000007</v>
      </c>
      <c r="EF435" s="139">
        <v>0.2</v>
      </c>
      <c r="EG435" s="665">
        <v>0.11</v>
      </c>
      <c r="EH435" s="194">
        <v>2</v>
      </c>
      <c r="EI435" s="1118"/>
      <c r="EJ435" s="1118"/>
      <c r="EK435" s="142">
        <v>2</v>
      </c>
      <c r="EL435" s="353">
        <f t="shared" si="345"/>
        <v>5.4201127531209341</v>
      </c>
      <c r="EM435" s="354">
        <f t="shared" si="404"/>
        <v>0.43157894736842106</v>
      </c>
      <c r="EN435" s="354">
        <f t="shared" si="399"/>
        <v>0.62184873949579833</v>
      </c>
      <c r="EO435" s="355">
        <f t="shared" si="384"/>
        <v>0.95652173913043481</v>
      </c>
      <c r="EP435" s="339">
        <f t="shared" si="361"/>
        <v>0.59307359307359309</v>
      </c>
      <c r="EQ435" s="1289"/>
    </row>
    <row r="436" spans="1:147" s="221" customFormat="1" ht="15" customHeight="1" x14ac:dyDescent="0.15">
      <c r="A436" s="105">
        <v>44260</v>
      </c>
      <c r="B436" s="335">
        <f>企业!B743</f>
        <v>11388</v>
      </c>
      <c r="C436" s="868">
        <v>7.63</v>
      </c>
      <c r="D436" s="652">
        <v>51</v>
      </c>
      <c r="E436" s="353">
        <v>7.2</v>
      </c>
      <c r="F436" s="928"/>
      <c r="G436" s="653"/>
      <c r="H436" s="192"/>
      <c r="I436" s="111"/>
      <c r="J436" s="144"/>
      <c r="K436" s="625"/>
      <c r="L436" s="328"/>
      <c r="M436" s="831"/>
      <c r="N436" s="826"/>
      <c r="O436" s="191"/>
      <c r="P436" s="392"/>
      <c r="Q436" s="191"/>
      <c r="R436" s="683">
        <v>6.36</v>
      </c>
      <c r="S436" s="339">
        <f t="shared" si="407"/>
        <v>0.97846153846153849</v>
      </c>
      <c r="T436" s="335">
        <f>B436-企业!C743+2000</f>
        <v>7826</v>
      </c>
      <c r="U436" s="111">
        <v>8.02</v>
      </c>
      <c r="V436" s="112">
        <v>2880</v>
      </c>
      <c r="W436" s="115">
        <v>20</v>
      </c>
      <c r="X436" s="109">
        <v>63.7</v>
      </c>
      <c r="Y436" s="809">
        <v>4.5</v>
      </c>
      <c r="Z436" s="1238"/>
      <c r="AA436" s="116">
        <v>24</v>
      </c>
      <c r="AB436" s="117">
        <v>0.24</v>
      </c>
      <c r="AC436" s="109">
        <v>22</v>
      </c>
      <c r="AD436" s="118"/>
      <c r="AE436" s="191">
        <v>32</v>
      </c>
      <c r="AF436" s="801">
        <v>4.1100000000000003</v>
      </c>
      <c r="AG436" s="344">
        <f t="shared" si="350"/>
        <v>0.63230769230769235</v>
      </c>
      <c r="AH436" s="344">
        <f t="shared" si="400"/>
        <v>0.52173333333333338</v>
      </c>
      <c r="AI436" s="741">
        <f t="shared" si="385"/>
        <v>6.6468826666666675E-2</v>
      </c>
      <c r="AJ436" s="1140"/>
      <c r="AK436" s="138"/>
      <c r="AL436" s="122"/>
      <c r="AM436" s="122"/>
      <c r="AN436" s="219"/>
      <c r="AO436" s="353">
        <f t="shared" si="393"/>
        <v>1.8287758752875032</v>
      </c>
      <c r="AP436" s="138">
        <v>7.92</v>
      </c>
      <c r="AQ436" s="121">
        <v>21.6</v>
      </c>
      <c r="AR436" s="353">
        <f t="shared" si="386"/>
        <v>0.47917199079989775</v>
      </c>
      <c r="AS436" s="776"/>
      <c r="AT436" s="353">
        <f t="shared" si="387"/>
        <v>0.9583439815997955</v>
      </c>
      <c r="AU436" s="117">
        <v>19.3</v>
      </c>
      <c r="AV436" s="111">
        <v>7.68</v>
      </c>
      <c r="AW436" s="118"/>
      <c r="AX436" s="118"/>
      <c r="AY436" s="340"/>
      <c r="AZ436" s="124">
        <v>0.14000000000000001</v>
      </c>
      <c r="BA436" s="608"/>
      <c r="BB436" s="360">
        <f t="shared" si="388"/>
        <v>0.35937899309992333</v>
      </c>
      <c r="BC436" s="1516">
        <f>药剂消耗!F741</f>
        <v>504</v>
      </c>
      <c r="BD436" s="1529"/>
      <c r="BE436" s="1530">
        <f t="shared" si="383"/>
        <v>96.601073345259394</v>
      </c>
      <c r="BF436" s="1538">
        <f t="shared" si="371"/>
        <v>4.0250447227191417</v>
      </c>
      <c r="BG436" s="1528"/>
      <c r="BH436" s="1168">
        <f t="shared" si="389"/>
        <v>0.59896498849987223</v>
      </c>
      <c r="BI436" s="353">
        <f t="shared" si="390"/>
        <v>0.40442116023511371</v>
      </c>
      <c r="BJ436" s="123">
        <v>7.78</v>
      </c>
      <c r="BK436" s="118">
        <v>3100</v>
      </c>
      <c r="BL436" s="117">
        <v>20.100000000000001</v>
      </c>
      <c r="BM436" s="348">
        <f t="shared" ref="BM436:BM446" si="408">BL436*3</f>
        <v>60.300000000000004</v>
      </c>
      <c r="BN436" s="117">
        <v>11.9</v>
      </c>
      <c r="BO436" s="117">
        <v>0.2</v>
      </c>
      <c r="BP436" s="117"/>
      <c r="BQ436" s="1220">
        <v>0.19</v>
      </c>
      <c r="BR436" s="131"/>
      <c r="BS436" s="131"/>
      <c r="BT436" s="131">
        <v>7</v>
      </c>
      <c r="BU436" s="132">
        <v>16</v>
      </c>
      <c r="BV436" s="364">
        <f t="shared" si="394"/>
        <v>4.6290569895221054</v>
      </c>
      <c r="BW436" s="343">
        <f t="shared" si="396"/>
        <v>1.376090208960168E-2</v>
      </c>
      <c r="BX436" s="340">
        <f t="shared" si="377"/>
        <v>1.376090208960168E-2</v>
      </c>
      <c r="BY436" s="758">
        <f t="shared" si="376"/>
        <v>0.45909090909090911</v>
      </c>
      <c r="BZ436" s="1145">
        <f t="shared" si="355"/>
        <v>-5.0000000000001155E-3</v>
      </c>
      <c r="CA436" s="133">
        <v>5040</v>
      </c>
      <c r="CB436" s="191"/>
      <c r="CC436" s="193"/>
      <c r="CD436" s="353">
        <f t="shared" si="351"/>
        <v>0.33976488627651419</v>
      </c>
      <c r="CE436" s="108">
        <v>0</v>
      </c>
      <c r="CF436" s="364">
        <f t="shared" si="373"/>
        <v>0</v>
      </c>
      <c r="CG436" s="134">
        <v>0</v>
      </c>
      <c r="CH436" s="346">
        <f t="shared" si="368"/>
        <v>0</v>
      </c>
      <c r="CI436" s="117">
        <v>0</v>
      </c>
      <c r="CJ436" s="348">
        <f t="shared" si="352"/>
        <v>0</v>
      </c>
      <c r="CK436" s="123">
        <v>7.85</v>
      </c>
      <c r="CL436" s="117">
        <v>19</v>
      </c>
      <c r="CM436" s="109">
        <v>5</v>
      </c>
      <c r="CN436" s="109">
        <v>1</v>
      </c>
      <c r="CO436" s="109">
        <v>8</v>
      </c>
      <c r="CP436" s="131">
        <f t="shared" si="372"/>
        <v>41.47780000000003</v>
      </c>
      <c r="CQ436" s="1145">
        <f t="shared" si="347"/>
        <v>5.4726368159204064E-2</v>
      </c>
      <c r="CR436" s="1372">
        <f t="shared" si="395"/>
        <v>11388</v>
      </c>
      <c r="CS436" s="353">
        <f t="shared" si="381"/>
        <v>1.7787144362486829</v>
      </c>
      <c r="CT436" s="135">
        <v>18</v>
      </c>
      <c r="CU436" s="135">
        <v>148</v>
      </c>
      <c r="CV436" s="340">
        <f t="shared" si="391"/>
        <v>0.22500000000000001</v>
      </c>
      <c r="CW436" s="135">
        <v>120</v>
      </c>
      <c r="CX436" s="348">
        <f t="shared" si="349"/>
        <v>6.666666666666667</v>
      </c>
      <c r="CY436" s="334">
        <f t="shared" si="379"/>
        <v>37.934668071654372</v>
      </c>
      <c r="CZ436" s="123">
        <v>7.96</v>
      </c>
      <c r="DA436" s="117">
        <v>15.7</v>
      </c>
      <c r="DB436" s="340">
        <f t="shared" si="401"/>
        <v>0.17368421052631583</v>
      </c>
      <c r="DC436" s="109">
        <v>2</v>
      </c>
      <c r="DD436" s="610">
        <f t="shared" ref="DD436:DD446" si="409">CY436/(CL436-DA436)/3.18</f>
        <v>3.6148911827381709</v>
      </c>
      <c r="DE436" s="353">
        <f t="shared" si="382"/>
        <v>2.6343519494204424</v>
      </c>
      <c r="DF436" s="842">
        <v>8.11</v>
      </c>
      <c r="DG436" s="117">
        <v>14.4</v>
      </c>
      <c r="DH436" s="838">
        <f t="shared" si="405"/>
        <v>43.2</v>
      </c>
      <c r="DI436" s="338">
        <f t="shared" si="406"/>
        <v>8.2802547770700619E-2</v>
      </c>
      <c r="DJ436" s="1280">
        <f t="shared" si="358"/>
        <v>0.24210526315789471</v>
      </c>
      <c r="DK436" s="1342">
        <f t="shared" si="359"/>
        <v>2.7488889906995926</v>
      </c>
      <c r="DL436" s="1292">
        <f t="shared" si="370"/>
        <v>0.49919999999999998</v>
      </c>
      <c r="DM436" s="769"/>
      <c r="DN436" s="1350"/>
      <c r="DO436" s="134"/>
      <c r="DP436" s="1148"/>
      <c r="DQ436" s="133"/>
      <c r="DR436" s="134"/>
      <c r="DS436" s="770"/>
      <c r="DT436" s="137">
        <v>8963</v>
      </c>
      <c r="DU436" s="343">
        <v>8.1300000000000008</v>
      </c>
      <c r="DV436" s="123">
        <v>8.1999999999999993</v>
      </c>
      <c r="DW436" s="127">
        <v>3000</v>
      </c>
      <c r="DX436" s="117">
        <v>14.6</v>
      </c>
      <c r="DY436" s="135">
        <v>36.4</v>
      </c>
      <c r="DZ436" s="671">
        <v>26</v>
      </c>
      <c r="EA436" s="632">
        <v>0.7</v>
      </c>
      <c r="EB436" s="665">
        <v>0.67</v>
      </c>
      <c r="EC436" s="1483"/>
      <c r="ED436" s="141">
        <v>9.9</v>
      </c>
      <c r="EE436" s="667">
        <v>9.7899999999999991</v>
      </c>
      <c r="EF436" s="139">
        <v>0.14000000000000001</v>
      </c>
      <c r="EG436" s="665">
        <v>0.15</v>
      </c>
      <c r="EH436" s="194">
        <v>3</v>
      </c>
      <c r="EI436" s="1118"/>
      <c r="EJ436" s="1118"/>
      <c r="EK436" s="142">
        <v>2</v>
      </c>
      <c r="EL436" s="353">
        <f t="shared" si="345"/>
        <v>5.1734996418681662</v>
      </c>
      <c r="EM436" s="354">
        <f t="shared" si="404"/>
        <v>0.27</v>
      </c>
      <c r="EN436" s="354">
        <f t="shared" si="399"/>
        <v>0.4285714285714286</v>
      </c>
      <c r="EO436" s="355">
        <f t="shared" si="384"/>
        <v>0.84444444444444444</v>
      </c>
      <c r="EP436" s="339">
        <f t="shared" si="361"/>
        <v>0.58749999999999991</v>
      </c>
      <c r="EQ436" s="1289"/>
    </row>
    <row r="437" spans="1:147" s="221" customFormat="1" ht="15" customHeight="1" x14ac:dyDescent="0.15">
      <c r="A437" s="105">
        <v>44261</v>
      </c>
      <c r="B437" s="335">
        <f>企业!B744</f>
        <v>12510</v>
      </c>
      <c r="C437" s="868">
        <v>7.61</v>
      </c>
      <c r="D437" s="652">
        <v>68</v>
      </c>
      <c r="E437" s="353">
        <v>6.1</v>
      </c>
      <c r="F437" s="928"/>
      <c r="G437" s="653"/>
      <c r="H437" s="192"/>
      <c r="I437" s="111"/>
      <c r="J437" s="144"/>
      <c r="K437" s="625"/>
      <c r="L437" s="328"/>
      <c r="M437" s="831"/>
      <c r="N437" s="826"/>
      <c r="O437" s="191"/>
      <c r="P437" s="392"/>
      <c r="Q437" s="191"/>
      <c r="R437" s="683">
        <v>6.31</v>
      </c>
      <c r="S437" s="339">
        <f t="shared" si="407"/>
        <v>0.97076923076923072</v>
      </c>
      <c r="T437" s="335">
        <f>B437-企业!C744+2000</f>
        <v>7328</v>
      </c>
      <c r="U437" s="111">
        <v>7.96</v>
      </c>
      <c r="V437" s="112">
        <v>2790</v>
      </c>
      <c r="W437" s="115">
        <v>23.9</v>
      </c>
      <c r="X437" s="109">
        <v>71.5</v>
      </c>
      <c r="Y437" s="809">
        <v>5.4</v>
      </c>
      <c r="Z437" s="1238"/>
      <c r="AA437" s="116">
        <v>26</v>
      </c>
      <c r="AB437" s="117">
        <v>0.3</v>
      </c>
      <c r="AC437" s="109">
        <v>23</v>
      </c>
      <c r="AD437" s="118"/>
      <c r="AE437" s="191">
        <v>32</v>
      </c>
      <c r="AF437" s="801">
        <v>4.72</v>
      </c>
      <c r="AG437" s="344">
        <f t="shared" si="350"/>
        <v>0.72615384615384615</v>
      </c>
      <c r="AH437" s="344">
        <f t="shared" si="400"/>
        <v>0.48853333333333332</v>
      </c>
      <c r="AI437" s="741">
        <f t="shared" si="385"/>
        <v>6.9860266666666671E-2</v>
      </c>
      <c r="AJ437" s="1140"/>
      <c r="AK437" s="138"/>
      <c r="AL437" s="122"/>
      <c r="AM437" s="122"/>
      <c r="AN437" s="219"/>
      <c r="AO437" s="353">
        <f t="shared" si="393"/>
        <v>1.9530567685589519</v>
      </c>
      <c r="AP437" s="138">
        <v>7.94</v>
      </c>
      <c r="AQ437" s="121">
        <v>17.899999999999999</v>
      </c>
      <c r="AR437" s="353">
        <f t="shared" si="386"/>
        <v>0.51173580786026196</v>
      </c>
      <c r="AS437" s="776"/>
      <c r="AT437" s="353">
        <f t="shared" si="387"/>
        <v>1.0234716157205239</v>
      </c>
      <c r="AU437" s="117">
        <v>20.2</v>
      </c>
      <c r="AV437" s="111">
        <v>7.8</v>
      </c>
      <c r="AW437" s="118"/>
      <c r="AX437" s="118"/>
      <c r="AY437" s="340"/>
      <c r="AZ437" s="124">
        <v>0.14000000000000001</v>
      </c>
      <c r="BA437" s="608"/>
      <c r="BB437" s="360">
        <f t="shared" si="388"/>
        <v>0.3838018558951965</v>
      </c>
      <c r="BC437" s="1516">
        <f>药剂消耗!F742</f>
        <v>588</v>
      </c>
      <c r="BD437" s="1529"/>
      <c r="BE437" s="1530">
        <f t="shared" si="383"/>
        <v>120.36026200873363</v>
      </c>
      <c r="BF437" s="1538">
        <f t="shared" si="371"/>
        <v>4.629240846489755</v>
      </c>
      <c r="BG437" s="1528"/>
      <c r="BH437" s="1168">
        <f t="shared" si="389"/>
        <v>0.63966975982532748</v>
      </c>
      <c r="BI437" s="353">
        <f t="shared" si="390"/>
        <v>0.43190502183406115</v>
      </c>
      <c r="BJ437" s="123">
        <v>7.83</v>
      </c>
      <c r="BK437" s="118">
        <v>3230</v>
      </c>
      <c r="BL437" s="117">
        <v>20.2</v>
      </c>
      <c r="BM437" s="348">
        <f t="shared" si="408"/>
        <v>60.599999999999994</v>
      </c>
      <c r="BN437" s="117">
        <v>12</v>
      </c>
      <c r="BO437" s="117"/>
      <c r="BP437" s="117"/>
      <c r="BQ437" s="1220"/>
      <c r="BR437" s="131"/>
      <c r="BS437" s="131"/>
      <c r="BT437" s="131">
        <v>7</v>
      </c>
      <c r="BU437" s="132"/>
      <c r="BV437" s="364">
        <f t="shared" si="394"/>
        <v>4.9436408296943233</v>
      </c>
      <c r="BW437" s="343">
        <f t="shared" si="396"/>
        <v>1.446302481574516E-2</v>
      </c>
      <c r="BX437" s="340">
        <f t="shared" si="377"/>
        <v>1.446302481574516E-2</v>
      </c>
      <c r="BY437" s="758">
        <f t="shared" si="376"/>
        <v>0.47826086956521741</v>
      </c>
      <c r="BZ437" s="1145">
        <f t="shared" si="355"/>
        <v>0.15481171548117156</v>
      </c>
      <c r="CA437" s="133">
        <v>5040</v>
      </c>
      <c r="CB437" s="191"/>
      <c r="CC437" s="193"/>
      <c r="CD437" s="353">
        <f t="shared" si="351"/>
        <v>0.36285480349344978</v>
      </c>
      <c r="CE437" s="108">
        <v>0</v>
      </c>
      <c r="CF437" s="364">
        <f t="shared" si="373"/>
        <v>0</v>
      </c>
      <c r="CG437" s="134">
        <v>0</v>
      </c>
      <c r="CH437" s="346">
        <f t="shared" si="368"/>
        <v>0</v>
      </c>
      <c r="CI437" s="117">
        <v>0</v>
      </c>
      <c r="CJ437" s="348">
        <f t="shared" si="352"/>
        <v>0</v>
      </c>
      <c r="CK437" s="123">
        <v>7.87</v>
      </c>
      <c r="CL437" s="117">
        <v>18.899999999999999</v>
      </c>
      <c r="CM437" s="109">
        <v>6</v>
      </c>
      <c r="CN437" s="109"/>
      <c r="CO437" s="109"/>
      <c r="CP437" s="131">
        <f t="shared" si="372"/>
        <v>35.907200000000017</v>
      </c>
      <c r="CQ437" s="1145">
        <f t="shared" si="347"/>
        <v>6.4356435643564414E-2</v>
      </c>
      <c r="CR437" s="1372">
        <f t="shared" si="395"/>
        <v>12510</v>
      </c>
      <c r="CS437" s="353">
        <f t="shared" si="381"/>
        <v>1.6191846522781774</v>
      </c>
      <c r="CT437" s="135">
        <v>18</v>
      </c>
      <c r="CU437" s="135">
        <v>150</v>
      </c>
      <c r="CV437" s="340">
        <f t="shared" si="391"/>
        <v>0.22500000000000001</v>
      </c>
      <c r="CW437" s="135">
        <v>120</v>
      </c>
      <c r="CX437" s="348">
        <f t="shared" si="349"/>
        <v>6.666666666666667</v>
      </c>
      <c r="CY437" s="334">
        <f t="shared" si="379"/>
        <v>34.532374100719423</v>
      </c>
      <c r="CZ437" s="123">
        <v>8.02</v>
      </c>
      <c r="DA437" s="117">
        <v>15</v>
      </c>
      <c r="DB437" s="340">
        <f t="shared" si="401"/>
        <v>0.20634920634920628</v>
      </c>
      <c r="DC437" s="109"/>
      <c r="DD437" s="610">
        <f t="shared" si="409"/>
        <v>2.7844197791259018</v>
      </c>
      <c r="DE437" s="353">
        <f t="shared" si="382"/>
        <v>2.3980815347721824</v>
      </c>
      <c r="DF437" s="842">
        <v>8.15</v>
      </c>
      <c r="DG437" s="117">
        <v>14.6</v>
      </c>
      <c r="DH437" s="838">
        <f t="shared" si="405"/>
        <v>43.8</v>
      </c>
      <c r="DI437" s="338">
        <f t="shared" si="406"/>
        <v>2.6666666666666727E-2</v>
      </c>
      <c r="DJ437" s="1280">
        <f t="shared" si="358"/>
        <v>0.22751322751322745</v>
      </c>
      <c r="DK437" s="1342">
        <f t="shared" si="359"/>
        <v>2.6769282248619715</v>
      </c>
      <c r="DL437" s="1292">
        <f t="shared" si="370"/>
        <v>0.49919999999999998</v>
      </c>
      <c r="DM437" s="769"/>
      <c r="DN437" s="1350"/>
      <c r="DO437" s="134"/>
      <c r="DP437" s="1148"/>
      <c r="DQ437" s="133"/>
      <c r="DR437" s="134"/>
      <c r="DS437" s="770"/>
      <c r="DT437" s="137">
        <v>10025</v>
      </c>
      <c r="DU437" s="343">
        <v>8.11</v>
      </c>
      <c r="DV437" s="123">
        <v>8.19</v>
      </c>
      <c r="DW437" s="127">
        <v>2760</v>
      </c>
      <c r="DX437" s="117">
        <v>14.1</v>
      </c>
      <c r="DY437" s="135">
        <v>37</v>
      </c>
      <c r="DZ437" s="671">
        <v>26</v>
      </c>
      <c r="EA437" s="632">
        <v>0.3</v>
      </c>
      <c r="EB437" s="665">
        <v>0.69</v>
      </c>
      <c r="EC437" s="1483"/>
      <c r="ED437" s="141">
        <v>10.6</v>
      </c>
      <c r="EE437" s="667">
        <v>10</v>
      </c>
      <c r="EF437" s="139">
        <v>0.15</v>
      </c>
      <c r="EG437" s="665">
        <v>0.06</v>
      </c>
      <c r="EH437" s="194">
        <v>3</v>
      </c>
      <c r="EI437" s="1118"/>
      <c r="EJ437" s="1118"/>
      <c r="EK437" s="142">
        <v>2</v>
      </c>
      <c r="EL437" s="353">
        <f t="shared" si="345"/>
        <v>5.494681724314872</v>
      </c>
      <c r="EM437" s="354">
        <f t="shared" si="404"/>
        <v>0.41004184100418406</v>
      </c>
      <c r="EN437" s="354">
        <f t="shared" si="399"/>
        <v>0.4825174825174825</v>
      </c>
      <c r="EO437" s="355">
        <f t="shared" si="384"/>
        <v>0.94444444444444442</v>
      </c>
      <c r="EP437" s="339">
        <f t="shared" si="361"/>
        <v>0.59230769230769231</v>
      </c>
      <c r="EQ437" s="1289"/>
    </row>
    <row r="438" spans="1:147" s="229" customFormat="1" ht="15" customHeight="1" x14ac:dyDescent="0.15">
      <c r="A438" s="146">
        <v>44262</v>
      </c>
      <c r="B438" s="147">
        <f>企业!B745</f>
        <v>12960</v>
      </c>
      <c r="C438" s="869">
        <v>7.63</v>
      </c>
      <c r="D438" s="149">
        <v>64</v>
      </c>
      <c r="E438" s="150">
        <v>6.7</v>
      </c>
      <c r="F438" s="929"/>
      <c r="G438" s="651"/>
      <c r="H438" s="222"/>
      <c r="I438" s="153"/>
      <c r="J438" s="154"/>
      <c r="K438" s="626"/>
      <c r="L438" s="223"/>
      <c r="M438" s="832"/>
      <c r="N438" s="827"/>
      <c r="O438" s="224"/>
      <c r="P438" s="393"/>
      <c r="Q438" s="224"/>
      <c r="R438" s="684">
        <v>6.27</v>
      </c>
      <c r="S438" s="169">
        <f t="shared" si="407"/>
        <v>0.96461538461538454</v>
      </c>
      <c r="T438" s="147">
        <f>B438-企业!C745+2000</f>
        <v>8234</v>
      </c>
      <c r="U438" s="153">
        <v>8.14</v>
      </c>
      <c r="V438" s="158">
        <v>2710</v>
      </c>
      <c r="W438" s="159">
        <v>19</v>
      </c>
      <c r="X438" s="151">
        <v>63.2</v>
      </c>
      <c r="Y438" s="811">
        <v>4.9000000000000004</v>
      </c>
      <c r="Z438" s="1239"/>
      <c r="AA438" s="160">
        <v>23</v>
      </c>
      <c r="AB438" s="161">
        <v>0.21</v>
      </c>
      <c r="AC438" s="151">
        <v>18</v>
      </c>
      <c r="AD438" s="162"/>
      <c r="AE438" s="224">
        <v>32</v>
      </c>
      <c r="AF438" s="802">
        <v>4.45</v>
      </c>
      <c r="AG438" s="327">
        <f t="shared" si="350"/>
        <v>0.68461538461538463</v>
      </c>
      <c r="AH438" s="327">
        <f t="shared" si="400"/>
        <v>0.54893333333333338</v>
      </c>
      <c r="AI438" s="660">
        <f t="shared" si="385"/>
        <v>6.9385173333333341E-2</v>
      </c>
      <c r="AJ438" s="1141"/>
      <c r="AK438" s="148"/>
      <c r="AL438" s="167"/>
      <c r="AM438" s="167"/>
      <c r="AN438" s="225"/>
      <c r="AO438" s="150">
        <f t="shared" si="393"/>
        <v>1.7381588535341268</v>
      </c>
      <c r="AP438" s="148">
        <v>7.95</v>
      </c>
      <c r="AQ438" s="166">
        <v>20.7</v>
      </c>
      <c r="AR438" s="150">
        <f t="shared" si="386"/>
        <v>0.45542871022589265</v>
      </c>
      <c r="AS438" s="778"/>
      <c r="AT438" s="150">
        <f t="shared" si="387"/>
        <v>0.9108574204517853</v>
      </c>
      <c r="AU438" s="161">
        <v>19.7</v>
      </c>
      <c r="AV438" s="153">
        <v>7.78</v>
      </c>
      <c r="AW438" s="162"/>
      <c r="AX438" s="162"/>
      <c r="AY438" s="170"/>
      <c r="AZ438" s="170">
        <v>0.15</v>
      </c>
      <c r="BA438" s="175"/>
      <c r="BB438" s="172">
        <f t="shared" si="388"/>
        <v>0.34157153266941948</v>
      </c>
      <c r="BC438" s="1517">
        <f>药剂消耗!F743</f>
        <v>532</v>
      </c>
      <c r="BD438" s="827"/>
      <c r="BE438" s="1530">
        <f t="shared" si="383"/>
        <v>96.915229536069958</v>
      </c>
      <c r="BF438" s="1538">
        <f t="shared" si="371"/>
        <v>4.2137056320030419</v>
      </c>
      <c r="BG438" s="1337"/>
      <c r="BH438" s="1169">
        <f t="shared" si="389"/>
        <v>0.56928588778236577</v>
      </c>
      <c r="BI438" s="150">
        <f t="shared" si="390"/>
        <v>0.38438183143065341</v>
      </c>
      <c r="BJ438" s="168">
        <v>7.95</v>
      </c>
      <c r="BK438" s="162">
        <v>3000</v>
      </c>
      <c r="BL438" s="161">
        <v>20.7</v>
      </c>
      <c r="BM438" s="161">
        <f t="shared" si="408"/>
        <v>62.099999999999994</v>
      </c>
      <c r="BN438" s="161">
        <v>12.8</v>
      </c>
      <c r="BO438" s="161"/>
      <c r="BP438" s="161"/>
      <c r="BQ438" s="1221"/>
      <c r="BR438" s="174"/>
      <c r="BS438" s="174"/>
      <c r="BT438" s="174">
        <v>10</v>
      </c>
      <c r="BU438" s="175"/>
      <c r="BV438" s="248">
        <f t="shared" si="394"/>
        <v>4.3996842360942434</v>
      </c>
      <c r="BW438" s="168">
        <f t="shared" si="396"/>
        <v>1.4364667237143568E-2</v>
      </c>
      <c r="BX438" s="170">
        <f t="shared" si="377"/>
        <v>1.4364667237143568E-2</v>
      </c>
      <c r="BY438" s="1129">
        <f t="shared" si="376"/>
        <v>0.28888888888888886</v>
      </c>
      <c r="BZ438" s="1146">
        <f t="shared" si="355"/>
        <v>-8.9473684210526372E-2</v>
      </c>
      <c r="CA438" s="177">
        <v>5040</v>
      </c>
      <c r="CB438" s="224"/>
      <c r="CC438" s="226"/>
      <c r="CD438" s="150">
        <f t="shared" si="351"/>
        <v>0.32292931746417292</v>
      </c>
      <c r="CE438" s="150">
        <v>0</v>
      </c>
      <c r="CF438" s="248">
        <f t="shared" si="373"/>
        <v>0</v>
      </c>
      <c r="CG438" s="178">
        <v>0</v>
      </c>
      <c r="CH438" s="390">
        <f t="shared" si="368"/>
        <v>0</v>
      </c>
      <c r="CI438" s="161">
        <v>0</v>
      </c>
      <c r="CJ438" s="161">
        <f t="shared" si="352"/>
        <v>0</v>
      </c>
      <c r="CK438" s="168">
        <v>8.02</v>
      </c>
      <c r="CL438" s="161">
        <v>20.8</v>
      </c>
      <c r="CM438" s="151">
        <v>6</v>
      </c>
      <c r="CN438" s="151"/>
      <c r="CO438" s="151"/>
      <c r="CP438" s="131">
        <f t="shared" si="372"/>
        <v>30.465799999999966</v>
      </c>
      <c r="CQ438" s="1146">
        <f t="shared" si="347"/>
        <v>-4.8309178743961567E-3</v>
      </c>
      <c r="CR438" s="1373">
        <f t="shared" si="395"/>
        <v>12960</v>
      </c>
      <c r="CS438" s="150">
        <f t="shared" si="381"/>
        <v>1.5629629629629629</v>
      </c>
      <c r="CT438" s="180">
        <v>18</v>
      </c>
      <c r="CU438" s="180">
        <v>148</v>
      </c>
      <c r="CV438" s="170">
        <f t="shared" si="391"/>
        <v>0.22500000000000001</v>
      </c>
      <c r="CW438" s="180">
        <v>120</v>
      </c>
      <c r="CX438" s="161">
        <f t="shared" si="349"/>
        <v>6.666666666666667</v>
      </c>
      <c r="CY438" s="151">
        <f t="shared" si="379"/>
        <v>33.333333333333336</v>
      </c>
      <c r="CZ438" s="168">
        <v>8.07</v>
      </c>
      <c r="DA438" s="161">
        <v>14.7</v>
      </c>
      <c r="DB438" s="170">
        <f t="shared" si="401"/>
        <v>0.29326923076923084</v>
      </c>
      <c r="DC438" s="151"/>
      <c r="DD438" s="181">
        <f t="shared" si="409"/>
        <v>1.7183902120493517</v>
      </c>
      <c r="DE438" s="150">
        <f t="shared" si="382"/>
        <v>2.3148148148148149</v>
      </c>
      <c r="DF438" s="843">
        <v>8.2200000000000006</v>
      </c>
      <c r="DG438" s="161">
        <v>13.4</v>
      </c>
      <c r="DH438" s="838">
        <f t="shared" si="405"/>
        <v>40.200000000000003</v>
      </c>
      <c r="DI438" s="338">
        <f t="shared" si="406"/>
        <v>8.8435374149659851E-2</v>
      </c>
      <c r="DJ438" s="327">
        <f t="shared" si="358"/>
        <v>0.35576923076923073</v>
      </c>
      <c r="DK438" s="1343">
        <f t="shared" si="359"/>
        <v>1.5015015015015016</v>
      </c>
      <c r="DL438" s="1293">
        <f t="shared" si="370"/>
        <v>0.49919999999999998</v>
      </c>
      <c r="DM438" s="773"/>
      <c r="DN438" s="178"/>
      <c r="DO438" s="178"/>
      <c r="DP438" s="1147"/>
      <c r="DQ438" s="177"/>
      <c r="DR438" s="178"/>
      <c r="DS438" s="756"/>
      <c r="DT438" s="157">
        <v>9856</v>
      </c>
      <c r="DU438" s="168">
        <v>8.1</v>
      </c>
      <c r="DV438" s="168">
        <v>8.1999999999999993</v>
      </c>
      <c r="DW438" s="173">
        <v>2600</v>
      </c>
      <c r="DX438" s="161">
        <v>12.6</v>
      </c>
      <c r="DY438" s="180">
        <v>34.200000000000003</v>
      </c>
      <c r="DZ438" s="698">
        <v>24</v>
      </c>
      <c r="EA438" s="633">
        <v>0.2</v>
      </c>
      <c r="EB438" s="182">
        <v>0.71</v>
      </c>
      <c r="EC438" s="1484"/>
      <c r="ED438" s="184">
        <v>10.3</v>
      </c>
      <c r="EE438" s="184">
        <v>10.1</v>
      </c>
      <c r="EF438" s="182">
        <v>0.15</v>
      </c>
      <c r="EG438" s="182">
        <v>0.05</v>
      </c>
      <c r="EH438" s="228">
        <v>3</v>
      </c>
      <c r="EI438" s="1119"/>
      <c r="EJ438" s="1119"/>
      <c r="EK438" s="185">
        <v>2</v>
      </c>
      <c r="EL438" s="150">
        <f t="shared" si="345"/>
        <v>4.9049876276324911</v>
      </c>
      <c r="EM438" s="186">
        <f t="shared" si="404"/>
        <v>0.33684210526315794</v>
      </c>
      <c r="EN438" s="186">
        <f t="shared" si="399"/>
        <v>0.45886075949367089</v>
      </c>
      <c r="EO438" s="187">
        <f t="shared" si="384"/>
        <v>0.95918367346938771</v>
      </c>
      <c r="EP438" s="169">
        <f t="shared" si="361"/>
        <v>0.55217391304347818</v>
      </c>
      <c r="EQ438" s="292"/>
    </row>
    <row r="439" spans="1:147" s="221" customFormat="1" ht="15" customHeight="1" x14ac:dyDescent="0.15">
      <c r="A439" s="105">
        <v>44263</v>
      </c>
      <c r="B439" s="335">
        <f>企业!B746</f>
        <v>12809</v>
      </c>
      <c r="C439" s="868">
        <v>7.6</v>
      </c>
      <c r="D439" s="652">
        <v>54</v>
      </c>
      <c r="E439" s="353">
        <v>7.6</v>
      </c>
      <c r="F439" s="928"/>
      <c r="G439" s="653"/>
      <c r="H439" s="192"/>
      <c r="I439" s="111"/>
      <c r="J439" s="144"/>
      <c r="K439" s="625"/>
      <c r="L439" s="328"/>
      <c r="M439" s="831"/>
      <c r="N439" s="826"/>
      <c r="O439" s="191"/>
      <c r="P439" s="392"/>
      <c r="Q439" s="191"/>
      <c r="R439" s="683">
        <v>6.23</v>
      </c>
      <c r="S439" s="339">
        <f t="shared" si="407"/>
        <v>0.95846153846153848</v>
      </c>
      <c r="T439" s="335">
        <f>B439-企业!C746+2000</f>
        <v>8336</v>
      </c>
      <c r="U439" s="111">
        <v>8.11</v>
      </c>
      <c r="V439" s="112">
        <v>2820</v>
      </c>
      <c r="W439" s="115">
        <v>22.5</v>
      </c>
      <c r="X439" s="109">
        <v>111</v>
      </c>
      <c r="Y439" s="809">
        <v>5.2</v>
      </c>
      <c r="Z439" s="1238"/>
      <c r="AA439" s="116">
        <v>25.7</v>
      </c>
      <c r="AB439" s="117">
        <v>0.23</v>
      </c>
      <c r="AC439" s="109">
        <v>24</v>
      </c>
      <c r="AD439" s="118"/>
      <c r="AE439" s="191">
        <v>32</v>
      </c>
      <c r="AF439" s="801">
        <v>4.71</v>
      </c>
      <c r="AG439" s="344">
        <f t="shared" si="350"/>
        <v>0.72461538461538466</v>
      </c>
      <c r="AH439" s="344">
        <f t="shared" si="400"/>
        <v>0.5557333333333333</v>
      </c>
      <c r="AI439" s="741">
        <f t="shared" si="385"/>
        <v>0.1233728</v>
      </c>
      <c r="AJ439" s="353"/>
      <c r="AK439" s="138"/>
      <c r="AL439" s="122"/>
      <c r="AM439" s="122"/>
      <c r="AN439" s="219"/>
      <c r="AO439" s="353">
        <f t="shared" si="393"/>
        <v>1.716890595009597</v>
      </c>
      <c r="AP439" s="138">
        <v>8</v>
      </c>
      <c r="AQ439" s="121">
        <v>22.9</v>
      </c>
      <c r="AR439" s="353">
        <f t="shared" si="386"/>
        <v>0.44985604606525914</v>
      </c>
      <c r="AS439" s="776"/>
      <c r="AT439" s="353">
        <f>7500/T439</f>
        <v>0.89971209213051828</v>
      </c>
      <c r="AU439" s="117">
        <v>19.100000000000001</v>
      </c>
      <c r="AV439" s="111">
        <v>7.73</v>
      </c>
      <c r="AW439" s="118"/>
      <c r="AX439" s="118"/>
      <c r="AY439" s="340"/>
      <c r="AZ439" s="124">
        <v>0.14000000000000001</v>
      </c>
      <c r="BA439" s="608"/>
      <c r="BB439" s="360">
        <f t="shared" si="388"/>
        <v>0.33739203454894434</v>
      </c>
      <c r="BC439" s="1516">
        <f>药剂消耗!F744</f>
        <v>588</v>
      </c>
      <c r="BD439" s="1529"/>
      <c r="BE439" s="1530">
        <f t="shared" si="383"/>
        <v>105.80614203454894</v>
      </c>
      <c r="BF439" s="1538">
        <f t="shared" si="371"/>
        <v>4.1169705071808931</v>
      </c>
      <c r="BG439" s="1528"/>
      <c r="BH439" s="1168">
        <f t="shared" si="389"/>
        <v>0.56232005758157388</v>
      </c>
      <c r="BI439" s="353">
        <f t="shared" si="390"/>
        <v>0.37967850287907867</v>
      </c>
      <c r="BJ439" s="123">
        <v>7.83</v>
      </c>
      <c r="BK439" s="118">
        <v>2840</v>
      </c>
      <c r="BL439" s="117">
        <v>19.100000000000001</v>
      </c>
      <c r="BM439" s="348">
        <f t="shared" si="408"/>
        <v>57.300000000000004</v>
      </c>
      <c r="BN439" s="117">
        <v>12.8</v>
      </c>
      <c r="BO439" s="117"/>
      <c r="BP439" s="117"/>
      <c r="BQ439" s="1220"/>
      <c r="BR439" s="131"/>
      <c r="BS439" s="131"/>
      <c r="BT439" s="131">
        <v>11</v>
      </c>
      <c r="BU439" s="132"/>
      <c r="BV439" s="364">
        <f>AO439+AR439+AT439+BB439+BH439+BI439</f>
        <v>4.3458493282149719</v>
      </c>
      <c r="BW439" s="343">
        <f t="shared" si="396"/>
        <v>2.5541612609379739E-2</v>
      </c>
      <c r="BX439" s="340">
        <f t="shared" si="377"/>
        <v>2.5541612609379739E-2</v>
      </c>
      <c r="BY439" s="758">
        <f t="shared" si="376"/>
        <v>0.46666666666666667</v>
      </c>
      <c r="BZ439" s="1145">
        <f t="shared" si="355"/>
        <v>0.15111111111111108</v>
      </c>
      <c r="CA439" s="133">
        <v>5040</v>
      </c>
      <c r="CB439" s="191"/>
      <c r="CC439" s="193"/>
      <c r="CD439" s="353">
        <f t="shared" si="351"/>
        <v>0.31897792706333972</v>
      </c>
      <c r="CE439" s="108">
        <v>0</v>
      </c>
      <c r="CF439" s="364">
        <f t="shared" si="373"/>
        <v>0</v>
      </c>
      <c r="CG439" s="134">
        <v>0</v>
      </c>
      <c r="CH439" s="346">
        <f t="shared" si="368"/>
        <v>0</v>
      </c>
      <c r="CI439" s="117">
        <v>0</v>
      </c>
      <c r="CJ439" s="348">
        <f t="shared" si="352"/>
        <v>0</v>
      </c>
      <c r="CK439" s="123">
        <v>7.92</v>
      </c>
      <c r="CL439" s="117">
        <v>19.100000000000001</v>
      </c>
      <c r="CM439" s="109">
        <v>9</v>
      </c>
      <c r="CN439" s="109"/>
      <c r="CO439" s="109"/>
      <c r="CP439" s="131">
        <f t="shared" si="372"/>
        <v>16.672000000000001</v>
      </c>
      <c r="CQ439" s="1145">
        <f t="shared" si="347"/>
        <v>0</v>
      </c>
      <c r="CR439" s="1372">
        <f t="shared" si="395"/>
        <v>12809</v>
      </c>
      <c r="CS439" s="353">
        <f t="shared" si="381"/>
        <v>1.5813880865016785</v>
      </c>
      <c r="CT439" s="135">
        <v>18</v>
      </c>
      <c r="CU439" s="135">
        <v>151</v>
      </c>
      <c r="CV439" s="340">
        <f t="shared" si="391"/>
        <v>0.22500000000000001</v>
      </c>
      <c r="CW439" s="135">
        <v>120</v>
      </c>
      <c r="CX439" s="348">
        <f t="shared" si="349"/>
        <v>6.666666666666667</v>
      </c>
      <c r="CY439" s="334">
        <f t="shared" si="379"/>
        <v>33.726286205012102</v>
      </c>
      <c r="CZ439" s="123">
        <v>7.98</v>
      </c>
      <c r="DA439" s="117">
        <v>16.2</v>
      </c>
      <c r="DB439" s="340">
        <f t="shared" si="401"/>
        <v>0.1518324607329844</v>
      </c>
      <c r="DC439" s="109"/>
      <c r="DD439" s="610">
        <f t="shared" si="409"/>
        <v>3.6571553030809016</v>
      </c>
      <c r="DE439" s="353">
        <f t="shared" si="382"/>
        <v>2.342103208681396</v>
      </c>
      <c r="DF439" s="842">
        <v>8.14</v>
      </c>
      <c r="DG439" s="117">
        <v>14.5</v>
      </c>
      <c r="DH439" s="838">
        <f t="shared" si="405"/>
        <v>43.5</v>
      </c>
      <c r="DI439" s="338">
        <f t="shared" si="406"/>
        <v>0.10493827160493818</v>
      </c>
      <c r="DJ439" s="1280">
        <f t="shared" si="358"/>
        <v>0.24083769633507857</v>
      </c>
      <c r="DK439" s="1342">
        <f t="shared" si="359"/>
        <v>2.4439337829718908</v>
      </c>
      <c r="DL439" s="1292">
        <f t="shared" si="370"/>
        <v>0.49919999999999998</v>
      </c>
      <c r="DM439" s="769"/>
      <c r="DN439" s="1350"/>
      <c r="DO439" s="134"/>
      <c r="DP439" s="1148"/>
      <c r="DQ439" s="133"/>
      <c r="DR439" s="134"/>
      <c r="DS439" s="770"/>
      <c r="DT439" s="137">
        <v>9713</v>
      </c>
      <c r="DU439" s="343">
        <v>8.08</v>
      </c>
      <c r="DV439" s="123">
        <v>8.1999999999999993</v>
      </c>
      <c r="DW439" s="127">
        <v>2510</v>
      </c>
      <c r="DX439" s="117">
        <v>13.8</v>
      </c>
      <c r="DY439" s="135">
        <v>38</v>
      </c>
      <c r="DZ439" s="671">
        <v>27</v>
      </c>
      <c r="EA439" s="632">
        <v>0.1</v>
      </c>
      <c r="EB439" s="665">
        <v>0.48</v>
      </c>
      <c r="EC439" s="1483"/>
      <c r="ED439" s="141">
        <v>10.1</v>
      </c>
      <c r="EE439" s="667">
        <v>10.3</v>
      </c>
      <c r="EF439" s="139">
        <v>0.2</v>
      </c>
      <c r="EG439" s="665">
        <v>0.18</v>
      </c>
      <c r="EH439" s="194">
        <v>6</v>
      </c>
      <c r="EI439" s="1118"/>
      <c r="EJ439" s="1118"/>
      <c r="EK439" s="142">
        <v>2</v>
      </c>
      <c r="EL439" s="353">
        <f t="shared" ref="EL439:EL446" si="410">AJ439+BV439+CD439+CS439/24+DE439/24+DL439/24+DQ439/24</f>
        <v>4.8491060592442725</v>
      </c>
      <c r="EM439" s="354">
        <f t="shared" si="404"/>
        <v>0.3866666666666666</v>
      </c>
      <c r="EN439" s="354">
        <f t="shared" si="399"/>
        <v>0.6576576576576576</v>
      </c>
      <c r="EO439" s="355">
        <f t="shared" si="384"/>
        <v>0.98076923076923073</v>
      </c>
      <c r="EP439" s="339">
        <f t="shared" si="361"/>
        <v>0.60700389105058372</v>
      </c>
      <c r="EQ439" s="1289"/>
    </row>
    <row r="440" spans="1:147" s="221" customFormat="1" ht="15" customHeight="1" x14ac:dyDescent="0.15">
      <c r="A440" s="105">
        <v>44264</v>
      </c>
      <c r="B440" s="335">
        <f>企业!B747</f>
        <v>13192</v>
      </c>
      <c r="C440" s="868">
        <v>7.64</v>
      </c>
      <c r="D440" s="652">
        <v>69</v>
      </c>
      <c r="E440" s="353">
        <v>7.7</v>
      </c>
      <c r="F440" s="928"/>
      <c r="G440" s="653"/>
      <c r="H440" s="192"/>
      <c r="I440" s="111"/>
      <c r="J440" s="144"/>
      <c r="K440" s="625"/>
      <c r="L440" s="328"/>
      <c r="M440" s="831"/>
      <c r="N440" s="826"/>
      <c r="O440" s="191"/>
      <c r="P440" s="392"/>
      <c r="Q440" s="191"/>
      <c r="R440" s="683">
        <v>6.18</v>
      </c>
      <c r="S440" s="339">
        <f t="shared" si="407"/>
        <v>0.9507692307692307</v>
      </c>
      <c r="T440" s="335">
        <f>B440-企业!C747+2000</f>
        <v>8524</v>
      </c>
      <c r="U440" s="111">
        <v>7.99</v>
      </c>
      <c r="V440" s="112">
        <v>3130</v>
      </c>
      <c r="W440" s="115">
        <v>27.9</v>
      </c>
      <c r="X440" s="109">
        <v>94.8</v>
      </c>
      <c r="Y440" s="809">
        <v>7</v>
      </c>
      <c r="Z440" s="1238">
        <v>2.9</v>
      </c>
      <c r="AA440" s="116">
        <v>24.4</v>
      </c>
      <c r="AB440" s="117">
        <v>0.16</v>
      </c>
      <c r="AC440" s="109">
        <v>24</v>
      </c>
      <c r="AD440" s="118">
        <v>591</v>
      </c>
      <c r="AE440" s="191">
        <v>32</v>
      </c>
      <c r="AF440" s="801">
        <v>5.3</v>
      </c>
      <c r="AG440" s="344">
        <f t="shared" si="350"/>
        <v>0.81538461538461537</v>
      </c>
      <c r="AH440" s="344">
        <f t="shared" si="400"/>
        <v>0.5682666666666667</v>
      </c>
      <c r="AI440" s="741">
        <f>T440*X440/1000/7500</f>
        <v>0.10774336</v>
      </c>
      <c r="AJ440" s="353"/>
      <c r="AK440" s="138"/>
      <c r="AL440" s="122"/>
      <c r="AM440" s="122"/>
      <c r="AN440" s="219"/>
      <c r="AO440" s="353">
        <f t="shared" si="393"/>
        <v>1.6790239324260909</v>
      </c>
      <c r="AP440" s="138">
        <v>7.96</v>
      </c>
      <c r="AQ440" s="121">
        <v>23.7</v>
      </c>
      <c r="AR440" s="353">
        <f t="shared" si="386"/>
        <v>0.43993430314406384</v>
      </c>
      <c r="AS440" s="776">
        <v>1.7</v>
      </c>
      <c r="AT440" s="353">
        <f t="shared" ref="AT440:AT446" si="411">7500/T440</f>
        <v>0.87986860628812769</v>
      </c>
      <c r="AU440" s="117">
        <v>19.5</v>
      </c>
      <c r="AV440" s="111">
        <v>7.77</v>
      </c>
      <c r="AW440" s="118">
        <v>2603</v>
      </c>
      <c r="AX440" s="118"/>
      <c r="AY440" s="340"/>
      <c r="AZ440" s="124">
        <v>0.14000000000000001</v>
      </c>
      <c r="BA440" s="608">
        <f t="shared" si="367"/>
        <v>53.784095274683061</v>
      </c>
      <c r="BB440" s="360">
        <f t="shared" si="388"/>
        <v>0.32995072735804787</v>
      </c>
      <c r="BC440" s="1516">
        <f>药剂消耗!F745</f>
        <v>700</v>
      </c>
      <c r="BD440" s="1529"/>
      <c r="BE440" s="1530">
        <f t="shared" si="383"/>
        <v>123.18160488033787</v>
      </c>
      <c r="BF440" s="1538">
        <f t="shared" si="371"/>
        <v>5.0484264295220438</v>
      </c>
      <c r="BG440" s="1528">
        <v>1.6</v>
      </c>
      <c r="BH440" s="1168">
        <f t="shared" si="389"/>
        <v>0.54991787893007982</v>
      </c>
      <c r="BI440" s="353">
        <f t="shared" si="390"/>
        <v>0.37130455185358985</v>
      </c>
      <c r="BJ440" s="123">
        <v>7.87</v>
      </c>
      <c r="BK440" s="118">
        <v>2800</v>
      </c>
      <c r="BL440" s="117">
        <v>19.100000000000001</v>
      </c>
      <c r="BM440" s="348">
        <f t="shared" si="408"/>
        <v>57.300000000000004</v>
      </c>
      <c r="BN440" s="117">
        <v>12.7</v>
      </c>
      <c r="BO440" s="117">
        <v>0.1</v>
      </c>
      <c r="BP440" s="117">
        <v>1.7</v>
      </c>
      <c r="BQ440" s="1220">
        <v>0.13</v>
      </c>
      <c r="BR440" s="131"/>
      <c r="BS440" s="131"/>
      <c r="BT440" s="131">
        <v>13</v>
      </c>
      <c r="BU440" s="132">
        <v>16</v>
      </c>
      <c r="BV440" s="364">
        <f t="shared" ref="BV440:BV446" si="412">AO440+AR440+AT440+BB440+BH440+BI440</f>
        <v>4.25</v>
      </c>
      <c r="BW440" s="343">
        <f t="shared" si="396"/>
        <v>2.2305882352941175E-2</v>
      </c>
      <c r="BX440" s="340">
        <f t="shared" si="377"/>
        <v>2.2305882352941175E-2</v>
      </c>
      <c r="BY440" s="758">
        <f t="shared" si="376"/>
        <v>0.47083333333333333</v>
      </c>
      <c r="BZ440" s="1145">
        <f t="shared" si="355"/>
        <v>0.31541218637992818</v>
      </c>
      <c r="CA440" s="133">
        <v>5040</v>
      </c>
      <c r="CB440" s="191"/>
      <c r="CC440" s="193"/>
      <c r="CD440" s="353">
        <f t="shared" si="351"/>
        <v>0.31194274988268417</v>
      </c>
      <c r="CE440" s="108">
        <v>0</v>
      </c>
      <c r="CF440" s="364">
        <f t="shared" si="373"/>
        <v>0</v>
      </c>
      <c r="CG440" s="134">
        <v>0</v>
      </c>
      <c r="CH440" s="346">
        <f t="shared" si="368"/>
        <v>0</v>
      </c>
      <c r="CI440" s="117">
        <v>0</v>
      </c>
      <c r="CJ440" s="348">
        <f t="shared" si="352"/>
        <v>0</v>
      </c>
      <c r="CK440" s="123">
        <v>7.92</v>
      </c>
      <c r="CL440" s="117">
        <v>19</v>
      </c>
      <c r="CM440" s="109">
        <v>9</v>
      </c>
      <c r="CN440" s="109">
        <v>2</v>
      </c>
      <c r="CO440" s="109">
        <v>8</v>
      </c>
      <c r="CP440" s="131">
        <f t="shared" si="372"/>
        <v>36.653200000000034</v>
      </c>
      <c r="CQ440" s="1145">
        <f t="shared" si="347"/>
        <v>5.2356020942408987E-3</v>
      </c>
      <c r="CR440" s="1372">
        <f t="shared" si="395"/>
        <v>13192</v>
      </c>
      <c r="CS440" s="353">
        <f t="shared" si="381"/>
        <v>1.5354760460885386</v>
      </c>
      <c r="CT440" s="135">
        <v>18</v>
      </c>
      <c r="CU440" s="135">
        <v>152</v>
      </c>
      <c r="CV440" s="340">
        <f t="shared" si="391"/>
        <v>0.22500000000000001</v>
      </c>
      <c r="CW440" s="135">
        <v>120</v>
      </c>
      <c r="CX440" s="348">
        <f t="shared" si="349"/>
        <v>6.666666666666667</v>
      </c>
      <c r="CY440" s="334">
        <f t="shared" si="379"/>
        <v>32.747119466343243</v>
      </c>
      <c r="CZ440" s="123">
        <v>8.0299999999999994</v>
      </c>
      <c r="DA440" s="117">
        <v>17</v>
      </c>
      <c r="DB440" s="340">
        <f t="shared" si="401"/>
        <v>0.10526315789473684</v>
      </c>
      <c r="DC440" s="109">
        <v>2</v>
      </c>
      <c r="DD440" s="610">
        <f t="shared" si="409"/>
        <v>5.1489181550854148</v>
      </c>
      <c r="DE440" s="353">
        <f t="shared" si="382"/>
        <v>2.2741055184960581</v>
      </c>
      <c r="DF440" s="842">
        <v>8.19</v>
      </c>
      <c r="DG440" s="117">
        <v>15.3</v>
      </c>
      <c r="DH440" s="838">
        <f t="shared" si="405"/>
        <v>45.900000000000006</v>
      </c>
      <c r="DI440" s="338">
        <f t="shared" si="406"/>
        <v>9.9999999999999978E-2</v>
      </c>
      <c r="DJ440" s="1280">
        <f t="shared" si="358"/>
        <v>0.1947368421052631</v>
      </c>
      <c r="DK440" s="1342">
        <f t="shared" si="359"/>
        <v>2.9501909429138062</v>
      </c>
      <c r="DL440" s="1292">
        <f t="shared" si="370"/>
        <v>0.49919999999999998</v>
      </c>
      <c r="DM440" s="769"/>
      <c r="DN440" s="1350"/>
      <c r="DO440" s="134"/>
      <c r="DP440" s="1148"/>
      <c r="DQ440" s="133"/>
      <c r="DR440" s="134"/>
      <c r="DS440" s="770"/>
      <c r="DT440" s="137">
        <v>10109</v>
      </c>
      <c r="DU440" s="343">
        <v>8.08</v>
      </c>
      <c r="DV440" s="123">
        <v>8.2100000000000009</v>
      </c>
      <c r="DW440" s="127">
        <v>2460</v>
      </c>
      <c r="DX440" s="117">
        <v>13.6</v>
      </c>
      <c r="DY440" s="135">
        <v>38.1</v>
      </c>
      <c r="DZ440" s="671">
        <v>28</v>
      </c>
      <c r="EA440" s="632">
        <v>0.1</v>
      </c>
      <c r="EB440" s="665">
        <v>0.09</v>
      </c>
      <c r="EC440" s="1483">
        <v>1.1000000000000001</v>
      </c>
      <c r="ED440" s="141">
        <v>10.3</v>
      </c>
      <c r="EE440" s="667">
        <v>10.7</v>
      </c>
      <c r="EF440" s="139">
        <v>0.11</v>
      </c>
      <c r="EG440" s="665">
        <v>0.36</v>
      </c>
      <c r="EH440" s="194">
        <v>6</v>
      </c>
      <c r="EI440" s="1118"/>
      <c r="EJ440" s="1118"/>
      <c r="EK440" s="142">
        <v>2</v>
      </c>
      <c r="EL440" s="353">
        <f t="shared" si="410"/>
        <v>4.7414753150737088</v>
      </c>
      <c r="EM440" s="354">
        <f t="shared" si="404"/>
        <v>0.51254480286738358</v>
      </c>
      <c r="EN440" s="354">
        <f t="shared" si="399"/>
        <v>0.59810126582278478</v>
      </c>
      <c r="EO440" s="355">
        <f t="shared" si="384"/>
        <v>0.98571428571428577</v>
      </c>
      <c r="EP440" s="339">
        <f t="shared" si="361"/>
        <v>0.57786885245901631</v>
      </c>
      <c r="EQ440" s="1289"/>
    </row>
    <row r="441" spans="1:147" s="221" customFormat="1" ht="15" customHeight="1" x14ac:dyDescent="0.15">
      <c r="A441" s="105">
        <v>44265</v>
      </c>
      <c r="B441" s="335">
        <f>企业!B748</f>
        <v>13477</v>
      </c>
      <c r="C441" s="868">
        <v>7.62</v>
      </c>
      <c r="D441" s="652">
        <v>53</v>
      </c>
      <c r="E441" s="353">
        <v>8.1999999999999993</v>
      </c>
      <c r="F441" s="928"/>
      <c r="G441" s="653"/>
      <c r="H441" s="192"/>
      <c r="I441" s="111"/>
      <c r="J441" s="144"/>
      <c r="K441" s="625"/>
      <c r="L441" s="328"/>
      <c r="M441" s="831"/>
      <c r="N441" s="826"/>
      <c r="O441" s="191"/>
      <c r="P441" s="392"/>
      <c r="Q441" s="191"/>
      <c r="R441" s="683">
        <v>6.14</v>
      </c>
      <c r="S441" s="339">
        <f t="shared" si="407"/>
        <v>0.94461538461538452</v>
      </c>
      <c r="T441" s="335">
        <f>B441-企业!C748+2000</f>
        <v>7744</v>
      </c>
      <c r="U441" s="111">
        <v>8.1300000000000008</v>
      </c>
      <c r="V441" s="112">
        <v>2820</v>
      </c>
      <c r="W441" s="115">
        <v>33.299999999999997</v>
      </c>
      <c r="X441" s="109">
        <v>87.3</v>
      </c>
      <c r="Y441" s="809">
        <v>7.1</v>
      </c>
      <c r="Z441" s="1238"/>
      <c r="AA441" s="116">
        <v>23.8</v>
      </c>
      <c r="AB441" s="117">
        <v>0.22</v>
      </c>
      <c r="AC441" s="109">
        <v>21</v>
      </c>
      <c r="AD441" s="118"/>
      <c r="AE441" s="191">
        <v>32</v>
      </c>
      <c r="AF441" s="801">
        <v>5.0999999999999996</v>
      </c>
      <c r="AG441" s="344">
        <f t="shared" si="350"/>
        <v>0.7846153846153846</v>
      </c>
      <c r="AH441" s="344">
        <f t="shared" si="400"/>
        <v>0.51626666666666665</v>
      </c>
      <c r="AI441" s="741">
        <f t="shared" si="385"/>
        <v>9.0140159999999997E-2</v>
      </c>
      <c r="AJ441" s="353"/>
      <c r="AK441" s="138"/>
      <c r="AL441" s="122"/>
      <c r="AM441" s="122"/>
      <c r="AN441" s="219"/>
      <c r="AO441" s="353">
        <f t="shared" si="393"/>
        <v>1.8481404958677685</v>
      </c>
      <c r="AP441" s="138">
        <v>7.99</v>
      </c>
      <c r="AQ441" s="121">
        <v>19</v>
      </c>
      <c r="AR441" s="353">
        <f t="shared" si="386"/>
        <v>0.48424586776859502</v>
      </c>
      <c r="AS441" s="776"/>
      <c r="AT441" s="353">
        <f t="shared" si="411"/>
        <v>0.96849173553719003</v>
      </c>
      <c r="AU441" s="117">
        <v>20.2</v>
      </c>
      <c r="AV441" s="111">
        <v>7.76</v>
      </c>
      <c r="AW441" s="118"/>
      <c r="AX441" s="118"/>
      <c r="AY441" s="340"/>
      <c r="AZ441" s="124">
        <v>0.14000000000000001</v>
      </c>
      <c r="BA441" s="608"/>
      <c r="BB441" s="360">
        <f t="shared" si="388"/>
        <v>0.36318440082644626</v>
      </c>
      <c r="BC441" s="1516">
        <f>药剂消耗!F746</f>
        <v>728</v>
      </c>
      <c r="BD441" s="1529"/>
      <c r="BE441" s="1530">
        <f t="shared" si="383"/>
        <v>141.01239669421489</v>
      </c>
      <c r="BF441" s="1538">
        <f t="shared" si="371"/>
        <v>5.924890617403987</v>
      </c>
      <c r="BG441" s="1528"/>
      <c r="BH441" s="1168">
        <f t="shared" si="389"/>
        <v>0.60530733471074383</v>
      </c>
      <c r="BI441" s="353">
        <f t="shared" si="390"/>
        <v>0.40870351239669422</v>
      </c>
      <c r="BJ441" s="123">
        <v>7.87</v>
      </c>
      <c r="BK441" s="118">
        <v>2860</v>
      </c>
      <c r="BL441" s="117">
        <v>23.8</v>
      </c>
      <c r="BM441" s="348">
        <f t="shared" si="408"/>
        <v>71.400000000000006</v>
      </c>
      <c r="BN441" s="117">
        <v>12</v>
      </c>
      <c r="BO441" s="117"/>
      <c r="BP441" s="117"/>
      <c r="BQ441" s="1220"/>
      <c r="BR441" s="131"/>
      <c r="BS441" s="131"/>
      <c r="BT441" s="131">
        <v>13</v>
      </c>
      <c r="BU441" s="132"/>
      <c r="BV441" s="364">
        <f t="shared" si="412"/>
        <v>4.6780733471074374</v>
      </c>
      <c r="BW441" s="343">
        <f t="shared" si="396"/>
        <v>1.8661528694067963E-2</v>
      </c>
      <c r="BX441" s="340">
        <f t="shared" si="377"/>
        <v>1.8661528694067963E-2</v>
      </c>
      <c r="BY441" s="758">
        <f t="shared" si="376"/>
        <v>0.4285714285714286</v>
      </c>
      <c r="BZ441" s="1145">
        <f t="shared" si="355"/>
        <v>0.28528528528528518</v>
      </c>
      <c r="CA441" s="133">
        <v>5040</v>
      </c>
      <c r="CB441" s="191"/>
      <c r="CC441" s="193"/>
      <c r="CD441" s="353">
        <f t="shared" si="351"/>
        <v>0.34336260330578511</v>
      </c>
      <c r="CE441" s="108">
        <v>0</v>
      </c>
      <c r="CF441" s="364">
        <f t="shared" si="373"/>
        <v>0</v>
      </c>
      <c r="CG441" s="134">
        <v>0</v>
      </c>
      <c r="CH441" s="346">
        <f t="shared" si="368"/>
        <v>0</v>
      </c>
      <c r="CI441" s="117">
        <v>0</v>
      </c>
      <c r="CJ441" s="348">
        <f t="shared" si="352"/>
        <v>0</v>
      </c>
      <c r="CK441" s="123">
        <v>7.92</v>
      </c>
      <c r="CL441" s="117">
        <v>23.5</v>
      </c>
      <c r="CM441" s="109">
        <v>9</v>
      </c>
      <c r="CN441" s="109"/>
      <c r="CO441" s="109"/>
      <c r="CP441" s="131">
        <f t="shared" si="372"/>
        <v>37.945600000000013</v>
      </c>
      <c r="CQ441" s="1145">
        <f t="shared" ref="CQ441:CQ446" si="413">1-CL441/BL441</f>
        <v>1.2605042016806789E-2</v>
      </c>
      <c r="CR441" s="1372">
        <f t="shared" si="395"/>
        <v>13477</v>
      </c>
      <c r="CS441" s="353">
        <f t="shared" si="381"/>
        <v>1.5030051198337908</v>
      </c>
      <c r="CT441" s="135">
        <v>18</v>
      </c>
      <c r="CU441" s="135">
        <v>152</v>
      </c>
      <c r="CV441" s="340">
        <f t="shared" si="391"/>
        <v>0.22500000000000001</v>
      </c>
      <c r="CW441" s="135">
        <v>120</v>
      </c>
      <c r="CX441" s="348">
        <f t="shared" ref="CX441:CX446" si="414">CW441/CT441</f>
        <v>6.666666666666667</v>
      </c>
      <c r="CY441" s="334">
        <f t="shared" si="379"/>
        <v>32.0546115604363</v>
      </c>
      <c r="CZ441" s="123">
        <v>8</v>
      </c>
      <c r="DA441" s="117">
        <v>20</v>
      </c>
      <c r="DB441" s="340">
        <f t="shared" si="401"/>
        <v>0.14893617021276595</v>
      </c>
      <c r="DC441" s="109"/>
      <c r="DD441" s="610">
        <f t="shared" si="409"/>
        <v>2.8800190081254535</v>
      </c>
      <c r="DE441" s="353">
        <f t="shared" si="382"/>
        <v>2.2260146916969652</v>
      </c>
      <c r="DF441" s="842">
        <v>8.19</v>
      </c>
      <c r="DG441" s="117">
        <v>13.3</v>
      </c>
      <c r="DH441" s="838">
        <f t="shared" ref="DH441:DH446" si="415">DG441*3</f>
        <v>39.900000000000006</v>
      </c>
      <c r="DI441" s="338">
        <f t="shared" ref="DI441:DI446" si="416">1-DG441/DA441</f>
        <v>0.33499999999999996</v>
      </c>
      <c r="DJ441" s="1280">
        <f t="shared" si="358"/>
        <v>0.43404255319148932</v>
      </c>
      <c r="DK441" s="1342">
        <f t="shared" si="359"/>
        <v>1.0475363255044543</v>
      </c>
      <c r="DL441" s="1292">
        <f t="shared" si="370"/>
        <v>0.49919999999999998</v>
      </c>
      <c r="DM441" s="769"/>
      <c r="DN441" s="1350"/>
      <c r="DO441" s="134"/>
      <c r="DP441" s="1148"/>
      <c r="DQ441" s="133"/>
      <c r="DR441" s="134"/>
      <c r="DS441" s="770"/>
      <c r="DT441" s="137">
        <v>10500</v>
      </c>
      <c r="DU441" s="343">
        <v>8.1199999999999992</v>
      </c>
      <c r="DV441" s="123">
        <v>8.26</v>
      </c>
      <c r="DW441" s="127">
        <v>2440</v>
      </c>
      <c r="DX441" s="117">
        <v>12.5</v>
      </c>
      <c r="DY441" s="135">
        <v>38.700000000000003</v>
      </c>
      <c r="DZ441" s="671">
        <v>27</v>
      </c>
      <c r="EA441" s="632">
        <v>0.3</v>
      </c>
      <c r="EB441" s="665">
        <v>0.08</v>
      </c>
      <c r="EC441" s="1483"/>
      <c r="ED441" s="141">
        <v>9.8000000000000007</v>
      </c>
      <c r="EE441" s="667">
        <v>11.2</v>
      </c>
      <c r="EF441" s="139">
        <v>0.2</v>
      </c>
      <c r="EG441" s="665">
        <v>0.26</v>
      </c>
      <c r="EH441" s="194">
        <v>6</v>
      </c>
      <c r="EI441" s="1118"/>
      <c r="EJ441" s="1118"/>
      <c r="EK441" s="142">
        <v>2</v>
      </c>
      <c r="EL441" s="353">
        <f t="shared" si="410"/>
        <v>5.1976117758936704</v>
      </c>
      <c r="EM441" s="354">
        <f t="shared" si="404"/>
        <v>0.62462462462462454</v>
      </c>
      <c r="EN441" s="354">
        <f t="shared" si="399"/>
        <v>0.55670103092783507</v>
      </c>
      <c r="EO441" s="355">
        <f t="shared" si="384"/>
        <v>0.95774647887323949</v>
      </c>
      <c r="EP441" s="339">
        <f t="shared" si="361"/>
        <v>0.58823529411764697</v>
      </c>
      <c r="EQ441" s="1289"/>
    </row>
    <row r="442" spans="1:147" s="221" customFormat="1" ht="15" customHeight="1" x14ac:dyDescent="0.15">
      <c r="A442" s="105">
        <v>44266</v>
      </c>
      <c r="B442" s="335">
        <f>企业!B749</f>
        <v>13554</v>
      </c>
      <c r="C442" s="868">
        <v>7.61</v>
      </c>
      <c r="D442" s="652">
        <v>61</v>
      </c>
      <c r="E442" s="353">
        <v>8.1</v>
      </c>
      <c r="F442" s="928"/>
      <c r="G442" s="653"/>
      <c r="H442" s="192"/>
      <c r="I442" s="111"/>
      <c r="J442" s="144"/>
      <c r="K442" s="625"/>
      <c r="L442" s="328"/>
      <c r="M442" s="831"/>
      <c r="N442" s="826"/>
      <c r="O442" s="191"/>
      <c r="P442" s="392"/>
      <c r="Q442" s="191"/>
      <c r="R442" s="683">
        <v>6.17</v>
      </c>
      <c r="S442" s="339">
        <f t="shared" si="407"/>
        <v>0.94923076923076921</v>
      </c>
      <c r="T442" s="335">
        <f>B442-企业!C749+2000</f>
        <v>8530</v>
      </c>
      <c r="U442" s="111">
        <v>8.0500000000000007</v>
      </c>
      <c r="V442" s="112">
        <v>3150</v>
      </c>
      <c r="W442" s="115">
        <v>23.6</v>
      </c>
      <c r="X442" s="109">
        <v>87</v>
      </c>
      <c r="Y442" s="809">
        <v>7.4</v>
      </c>
      <c r="Z442" s="1238"/>
      <c r="AA442" s="116">
        <v>23</v>
      </c>
      <c r="AB442" s="117">
        <v>0.2</v>
      </c>
      <c r="AC442" s="109">
        <v>23</v>
      </c>
      <c r="AD442" s="118"/>
      <c r="AE442" s="191">
        <v>32</v>
      </c>
      <c r="AF442" s="801">
        <v>4.82</v>
      </c>
      <c r="AG442" s="344">
        <f t="shared" ref="AG442:AG446" si="417">AF442/6.5</f>
        <v>0.74153846153846159</v>
      </c>
      <c r="AH442" s="344">
        <f t="shared" si="400"/>
        <v>0.56866666666666665</v>
      </c>
      <c r="AI442" s="741">
        <f t="shared" si="385"/>
        <v>9.8948000000000008E-2</v>
      </c>
      <c r="AJ442" s="353"/>
      <c r="AK442" s="138"/>
      <c r="AL442" s="122"/>
      <c r="AM442" s="122"/>
      <c r="AN442" s="219"/>
      <c r="AO442" s="353">
        <f t="shared" si="393"/>
        <v>1.6778429073856975</v>
      </c>
      <c r="AP442" s="138">
        <v>7.96</v>
      </c>
      <c r="AQ442" s="121">
        <v>18.3</v>
      </c>
      <c r="AR442" s="353">
        <f t="shared" si="386"/>
        <v>0.4396248534583822</v>
      </c>
      <c r="AS442" s="776"/>
      <c r="AT442" s="353">
        <f t="shared" si="411"/>
        <v>0.87924970691676441</v>
      </c>
      <c r="AU442" s="117">
        <v>19.8</v>
      </c>
      <c r="AV442" s="111">
        <v>7.77</v>
      </c>
      <c r="AW442" s="118"/>
      <c r="AX442" s="118"/>
      <c r="AY442" s="340"/>
      <c r="AZ442" s="124">
        <v>0.17</v>
      </c>
      <c r="BA442" s="608"/>
      <c r="BB442" s="360">
        <f t="shared" si="388"/>
        <v>0.32971864009378665</v>
      </c>
      <c r="BC442" s="1516">
        <f>药剂消耗!F747</f>
        <v>756</v>
      </c>
      <c r="BD442" s="1529"/>
      <c r="BE442" s="1530">
        <f t="shared" si="383"/>
        <v>132.94255568581477</v>
      </c>
      <c r="BF442" s="1538">
        <f t="shared" si="371"/>
        <v>5.7801111167745551</v>
      </c>
      <c r="BG442" s="1528"/>
      <c r="BH442" s="1168">
        <f t="shared" si="389"/>
        <v>0.5495310668229777</v>
      </c>
      <c r="BI442" s="353">
        <f t="shared" si="390"/>
        <v>0.37104337631887457</v>
      </c>
      <c r="BJ442" s="123">
        <v>7.84</v>
      </c>
      <c r="BK442" s="118">
        <v>3330</v>
      </c>
      <c r="BL442" s="117">
        <v>19</v>
      </c>
      <c r="BM442" s="348">
        <f t="shared" si="408"/>
        <v>57</v>
      </c>
      <c r="BN442" s="117">
        <v>11.2</v>
      </c>
      <c r="BO442" s="117"/>
      <c r="BP442" s="117"/>
      <c r="BQ442" s="1220"/>
      <c r="BR442" s="131"/>
      <c r="BS442" s="131"/>
      <c r="BT442" s="131">
        <v>13</v>
      </c>
      <c r="BU442" s="132"/>
      <c r="BV442" s="364">
        <f t="shared" si="412"/>
        <v>4.2470105509964835</v>
      </c>
      <c r="BW442" s="343">
        <f t="shared" si="396"/>
        <v>2.0484997377646502E-2</v>
      </c>
      <c r="BX442" s="340">
        <f t="shared" si="377"/>
        <v>2.0484997377646502E-2</v>
      </c>
      <c r="BY442" s="758">
        <f t="shared" si="376"/>
        <v>0.5130434782608696</v>
      </c>
      <c r="BZ442" s="1145">
        <f t="shared" si="355"/>
        <v>0.19491525423728817</v>
      </c>
      <c r="CA442" s="133">
        <v>5040</v>
      </c>
      <c r="CB442" s="191"/>
      <c r="CC442" s="193"/>
      <c r="CD442" s="353">
        <f t="shared" si="351"/>
        <v>0.31172332942555686</v>
      </c>
      <c r="CE442" s="108">
        <v>0</v>
      </c>
      <c r="CF442" s="364">
        <f t="shared" si="373"/>
        <v>0</v>
      </c>
      <c r="CG442" s="134">
        <v>0</v>
      </c>
      <c r="CH442" s="346">
        <f t="shared" si="368"/>
        <v>0</v>
      </c>
      <c r="CI442" s="117">
        <v>0</v>
      </c>
      <c r="CJ442" s="348">
        <f t="shared" si="352"/>
        <v>0</v>
      </c>
      <c r="CK442" s="123">
        <v>7.85</v>
      </c>
      <c r="CL442" s="117">
        <v>18.7</v>
      </c>
      <c r="CM442" s="109">
        <v>8</v>
      </c>
      <c r="CN442" s="109"/>
      <c r="CO442" s="109"/>
      <c r="CP442" s="131">
        <f t="shared" si="372"/>
        <v>50.327000000000012</v>
      </c>
      <c r="CQ442" s="1145">
        <f t="shared" si="413"/>
        <v>1.5789473684210575E-2</v>
      </c>
      <c r="CR442" s="1372">
        <f t="shared" si="395"/>
        <v>13554</v>
      </c>
      <c r="CS442" s="353">
        <f t="shared" si="381"/>
        <v>1.4944665781319169</v>
      </c>
      <c r="CT442" s="135">
        <v>18</v>
      </c>
      <c r="CU442" s="135">
        <v>149</v>
      </c>
      <c r="CV442" s="340">
        <f t="shared" si="391"/>
        <v>0.22500000000000001</v>
      </c>
      <c r="CW442" s="135">
        <v>120</v>
      </c>
      <c r="CX442" s="348">
        <f t="shared" si="414"/>
        <v>6.666666666666667</v>
      </c>
      <c r="CY442" s="334">
        <f t="shared" si="379"/>
        <v>31.872509960159363</v>
      </c>
      <c r="CZ442" s="123">
        <v>8</v>
      </c>
      <c r="DA442" s="117">
        <v>13.4</v>
      </c>
      <c r="DB442" s="340">
        <f t="shared" si="401"/>
        <v>0.2834224598930481</v>
      </c>
      <c r="DC442" s="109"/>
      <c r="DD442" s="610">
        <f t="shared" si="409"/>
        <v>1.8910946932573496</v>
      </c>
      <c r="DE442" s="353">
        <f t="shared" si="382"/>
        <v>2.213368747233289</v>
      </c>
      <c r="DF442" s="842">
        <v>8.11</v>
      </c>
      <c r="DG442" s="117">
        <v>12.3</v>
      </c>
      <c r="DH442" s="838">
        <f t="shared" si="415"/>
        <v>36.900000000000006</v>
      </c>
      <c r="DI442" s="338">
        <f t="shared" si="416"/>
        <v>8.2089552238805985E-2</v>
      </c>
      <c r="DJ442" s="1280">
        <f t="shared" si="358"/>
        <v>0.34224598930481276</v>
      </c>
      <c r="DK442" s="1342">
        <f t="shared" si="359"/>
        <v>1.6600265604249671</v>
      </c>
      <c r="DL442" s="1292">
        <f t="shared" si="370"/>
        <v>0.49919999999999998</v>
      </c>
      <c r="DM442" s="769"/>
      <c r="DN442" s="1350"/>
      <c r="DO442" s="134"/>
      <c r="DP442" s="1148"/>
      <c r="DQ442" s="133"/>
      <c r="DR442" s="134"/>
      <c r="DS442" s="770"/>
      <c r="DT442" s="137">
        <v>9515</v>
      </c>
      <c r="DU442" s="343">
        <v>8.16</v>
      </c>
      <c r="DV442" s="123">
        <v>8.14</v>
      </c>
      <c r="DW442" s="127">
        <v>2700</v>
      </c>
      <c r="DX442" s="117">
        <v>11.7</v>
      </c>
      <c r="DY442" s="135">
        <v>29.7</v>
      </c>
      <c r="DZ442" s="671">
        <v>24</v>
      </c>
      <c r="EA442" s="632">
        <v>0.6</v>
      </c>
      <c r="EB442" s="665">
        <v>0.1</v>
      </c>
      <c r="EC442" s="1483"/>
      <c r="ED442" s="141">
        <v>9.5</v>
      </c>
      <c r="EE442" s="667">
        <v>9.8000000000000007</v>
      </c>
      <c r="EF442" s="139">
        <v>0.14000000000000001</v>
      </c>
      <c r="EG442" s="665">
        <v>0.25</v>
      </c>
      <c r="EH442" s="194">
        <v>6</v>
      </c>
      <c r="EI442" s="1118"/>
      <c r="EJ442" s="1118"/>
      <c r="EK442" s="142">
        <v>2</v>
      </c>
      <c r="EL442" s="353">
        <f t="shared" si="410"/>
        <v>4.7340270189789244</v>
      </c>
      <c r="EM442" s="354">
        <f t="shared" si="404"/>
        <v>0.50423728813559321</v>
      </c>
      <c r="EN442" s="354">
        <f t="shared" si="399"/>
        <v>0.6586206896551724</v>
      </c>
      <c r="EO442" s="355">
        <f t="shared" si="384"/>
        <v>0.91891891891891897</v>
      </c>
      <c r="EP442" s="339">
        <f t="shared" si="361"/>
        <v>0.58695652173913038</v>
      </c>
      <c r="EQ442" s="1289"/>
    </row>
    <row r="443" spans="1:147" s="221" customFormat="1" ht="15" customHeight="1" x14ac:dyDescent="0.15">
      <c r="A443" s="105">
        <v>44267</v>
      </c>
      <c r="B443" s="335">
        <f>企业!B750</f>
        <v>14618</v>
      </c>
      <c r="C443" s="868">
        <v>7.72</v>
      </c>
      <c r="D443" s="652">
        <v>70</v>
      </c>
      <c r="E443" s="353">
        <v>8.4</v>
      </c>
      <c r="F443" s="928"/>
      <c r="G443" s="653"/>
      <c r="H443" s="192"/>
      <c r="I443" s="111"/>
      <c r="J443" s="144"/>
      <c r="K443" s="625"/>
      <c r="L443" s="328"/>
      <c r="M443" s="831"/>
      <c r="N443" s="826"/>
      <c r="O443" s="191"/>
      <c r="P443" s="392"/>
      <c r="Q443" s="191"/>
      <c r="R443" s="683">
        <v>6.2</v>
      </c>
      <c r="S443" s="339">
        <f t="shared" si="407"/>
        <v>0.9538461538461539</v>
      </c>
      <c r="T443" s="335">
        <f>B443-企业!C750+2000</f>
        <v>8544</v>
      </c>
      <c r="U443" s="111">
        <v>7.78</v>
      </c>
      <c r="V443" s="112">
        <v>3450</v>
      </c>
      <c r="W443" s="115">
        <v>38.9</v>
      </c>
      <c r="X443" s="109">
        <v>126</v>
      </c>
      <c r="Y443" s="809">
        <v>9.1</v>
      </c>
      <c r="Z443" s="1238"/>
      <c r="AA443" s="116">
        <v>26.1</v>
      </c>
      <c r="AB443" s="117">
        <v>0.4</v>
      </c>
      <c r="AC443" s="109">
        <v>37</v>
      </c>
      <c r="AD443" s="118"/>
      <c r="AE443" s="191">
        <v>32</v>
      </c>
      <c r="AF443" s="801">
        <v>4.3</v>
      </c>
      <c r="AG443" s="344">
        <f t="shared" si="417"/>
        <v>0.66153846153846152</v>
      </c>
      <c r="AH443" s="344">
        <f t="shared" si="400"/>
        <v>0.5696</v>
      </c>
      <c r="AI443" s="741">
        <f t="shared" si="385"/>
        <v>0.14353920000000001</v>
      </c>
      <c r="AJ443" s="353"/>
      <c r="AK443" s="138"/>
      <c r="AL443" s="122"/>
      <c r="AM443" s="122"/>
      <c r="AN443" s="219"/>
      <c r="AO443" s="353">
        <f t="shared" si="393"/>
        <v>1.6750936329588015</v>
      </c>
      <c r="AP443" s="138">
        <v>7.92</v>
      </c>
      <c r="AQ443" s="121">
        <v>18</v>
      </c>
      <c r="AR443" s="353">
        <f t="shared" si="386"/>
        <v>0.43890449438202245</v>
      </c>
      <c r="AS443" s="776"/>
      <c r="AT443" s="353">
        <f t="shared" si="411"/>
        <v>0.8778089887640449</v>
      </c>
      <c r="AU443" s="117">
        <v>19.8</v>
      </c>
      <c r="AV443" s="111">
        <v>7.72</v>
      </c>
      <c r="AW443" s="118"/>
      <c r="AX443" s="118"/>
      <c r="AY443" s="340"/>
      <c r="AZ443" s="124">
        <v>0.14000000000000001</v>
      </c>
      <c r="BA443" s="608"/>
      <c r="BB443" s="360">
        <f t="shared" si="388"/>
        <v>0.32917837078651685</v>
      </c>
      <c r="BC443" s="1516">
        <f>药剂消耗!F748</f>
        <v>784</v>
      </c>
      <c r="BD443" s="1529"/>
      <c r="BE443" s="1530">
        <f t="shared" si="383"/>
        <v>137.64044943820224</v>
      </c>
      <c r="BF443" s="1538">
        <f t="shared" si="371"/>
        <v>5.273580438245296</v>
      </c>
      <c r="BG443" s="1528"/>
      <c r="BH443" s="1168">
        <f t="shared" si="389"/>
        <v>0.5486306179775281</v>
      </c>
      <c r="BI443" s="353">
        <f t="shared" si="390"/>
        <v>0.37043539325842695</v>
      </c>
      <c r="BJ443" s="123">
        <v>7.84</v>
      </c>
      <c r="BK443" s="118">
        <v>3300</v>
      </c>
      <c r="BL443" s="117">
        <v>20.5</v>
      </c>
      <c r="BM443" s="348">
        <f t="shared" si="408"/>
        <v>61.5</v>
      </c>
      <c r="BN443" s="117">
        <v>10</v>
      </c>
      <c r="BO443" s="117"/>
      <c r="BP443" s="117"/>
      <c r="BQ443" s="1220"/>
      <c r="BR443" s="131"/>
      <c r="BS443" s="131"/>
      <c r="BT443" s="131">
        <v>13</v>
      </c>
      <c r="BU443" s="132">
        <v>16</v>
      </c>
      <c r="BV443" s="364">
        <f t="shared" si="412"/>
        <v>4.2400514981273405</v>
      </c>
      <c r="BW443" s="343">
        <f t="shared" si="396"/>
        <v>2.9716620200403016E-2</v>
      </c>
      <c r="BX443" s="340">
        <f t="shared" si="377"/>
        <v>2.9716620200403016E-2</v>
      </c>
      <c r="BY443" s="758">
        <f t="shared" si="376"/>
        <v>0.72972972972972971</v>
      </c>
      <c r="BZ443" s="1145">
        <f t="shared" si="355"/>
        <v>0.47300771208226222</v>
      </c>
      <c r="CA443" s="133">
        <v>5040</v>
      </c>
      <c r="CB443" s="191"/>
      <c r="CC443" s="193"/>
      <c r="CD443" s="353">
        <f t="shared" ref="CD443:CD446" si="418">2659/T443</f>
        <v>0.31121254681647942</v>
      </c>
      <c r="CE443" s="108">
        <v>0</v>
      </c>
      <c r="CF443" s="364">
        <f t="shared" si="373"/>
        <v>0</v>
      </c>
      <c r="CG443" s="134">
        <v>0</v>
      </c>
      <c r="CH443" s="346">
        <f t="shared" si="368"/>
        <v>0</v>
      </c>
      <c r="CI443" s="117">
        <v>0</v>
      </c>
      <c r="CJ443" s="348">
        <f t="shared" ref="CJ443:CJ446" si="419">1000*CI443/T443</f>
        <v>0</v>
      </c>
      <c r="CK443" s="123">
        <v>7.89</v>
      </c>
      <c r="CL443" s="117">
        <v>20</v>
      </c>
      <c r="CM443" s="109">
        <v>9</v>
      </c>
      <c r="CN443" s="109"/>
      <c r="CO443" s="109">
        <v>8</v>
      </c>
      <c r="CP443" s="131">
        <f t="shared" si="372"/>
        <v>46.991999999999997</v>
      </c>
      <c r="CQ443" s="1145">
        <f t="shared" si="413"/>
        <v>2.4390243902439046E-2</v>
      </c>
      <c r="CR443" s="1372">
        <f t="shared" si="395"/>
        <v>14618</v>
      </c>
      <c r="CS443" s="353">
        <f t="shared" si="381"/>
        <v>1.3856888767273225</v>
      </c>
      <c r="CT443" s="135">
        <v>24</v>
      </c>
      <c r="CU443" s="135">
        <v>160</v>
      </c>
      <c r="CV443" s="340">
        <f t="shared" si="391"/>
        <v>0.3</v>
      </c>
      <c r="CW443" s="135">
        <v>150</v>
      </c>
      <c r="CX443" s="348">
        <f t="shared" si="414"/>
        <v>6.25</v>
      </c>
      <c r="CY443" s="334">
        <f t="shared" si="379"/>
        <v>39.403475167601584</v>
      </c>
      <c r="CZ443" s="123">
        <v>7.94</v>
      </c>
      <c r="DA443" s="117">
        <v>16.899999999999999</v>
      </c>
      <c r="DB443" s="340">
        <f t="shared" si="401"/>
        <v>0.15500000000000008</v>
      </c>
      <c r="DC443" s="109">
        <v>2</v>
      </c>
      <c r="DD443" s="610">
        <f t="shared" si="409"/>
        <v>3.9971064280383004</v>
      </c>
      <c r="DE443" s="353">
        <f t="shared" si="382"/>
        <v>2.0522643316459162</v>
      </c>
      <c r="DF443" s="842">
        <v>8.1300000000000008</v>
      </c>
      <c r="DG443" s="117">
        <v>15.2</v>
      </c>
      <c r="DH443" s="838">
        <f t="shared" si="415"/>
        <v>45.599999999999994</v>
      </c>
      <c r="DI443" s="338">
        <f t="shared" si="416"/>
        <v>0.10059171597633132</v>
      </c>
      <c r="DJ443" s="1280">
        <f t="shared" si="358"/>
        <v>0.24</v>
      </c>
      <c r="DK443" s="1342">
        <f t="shared" si="359"/>
        <v>2.7363524421945544</v>
      </c>
      <c r="DL443" s="1292">
        <f t="shared" si="370"/>
        <v>0.49919999999999998</v>
      </c>
      <c r="DM443" s="769"/>
      <c r="DN443" s="1350"/>
      <c r="DO443" s="134"/>
      <c r="DP443" s="1148"/>
      <c r="DQ443" s="133"/>
      <c r="DR443" s="134"/>
      <c r="DS443" s="770"/>
      <c r="DT443" s="137">
        <v>11275</v>
      </c>
      <c r="DU443" s="343">
        <v>8.08</v>
      </c>
      <c r="DV443" s="123">
        <v>8.11</v>
      </c>
      <c r="DW443" s="127">
        <v>2600</v>
      </c>
      <c r="DX443" s="117">
        <v>11.9</v>
      </c>
      <c r="DY443" s="135">
        <v>24.8</v>
      </c>
      <c r="DZ443" s="671">
        <v>21</v>
      </c>
      <c r="EA443" s="632">
        <v>0.4</v>
      </c>
      <c r="EB443" s="665">
        <v>0.11</v>
      </c>
      <c r="EC443" s="1483"/>
      <c r="ED443" s="141">
        <v>8.6999999999999993</v>
      </c>
      <c r="EE443" s="667">
        <v>9.3000000000000007</v>
      </c>
      <c r="EF443" s="139">
        <v>0.1</v>
      </c>
      <c r="EG443" s="665">
        <v>0.21</v>
      </c>
      <c r="EH443" s="194">
        <v>7</v>
      </c>
      <c r="EI443" s="1118"/>
      <c r="EJ443" s="1118"/>
      <c r="EK443" s="142">
        <v>2</v>
      </c>
      <c r="EL443" s="353">
        <f t="shared" si="410"/>
        <v>4.7153120952927052</v>
      </c>
      <c r="EM443" s="354">
        <f t="shared" si="404"/>
        <v>0.6940874035989717</v>
      </c>
      <c r="EN443" s="354">
        <f t="shared" si="399"/>
        <v>0.80317460317460321</v>
      </c>
      <c r="EO443" s="355">
        <f t="shared" si="384"/>
        <v>0.95604395604395609</v>
      </c>
      <c r="EP443" s="339">
        <f t="shared" si="361"/>
        <v>0.66666666666666674</v>
      </c>
      <c r="EQ443" s="1289"/>
    </row>
    <row r="444" spans="1:147" s="221" customFormat="1" ht="15" customHeight="1" x14ac:dyDescent="0.15">
      <c r="A444" s="105">
        <v>44268</v>
      </c>
      <c r="B444" s="335">
        <f>[1]企业!B751</f>
        <v>14421</v>
      </c>
      <c r="C444" s="868">
        <v>7.65</v>
      </c>
      <c r="D444" s="652">
        <v>95</v>
      </c>
      <c r="E444" s="353">
        <v>8.6999999999999993</v>
      </c>
      <c r="F444" s="928"/>
      <c r="G444" s="653"/>
      <c r="H444" s="192"/>
      <c r="I444" s="111"/>
      <c r="J444" s="144"/>
      <c r="K444" s="625"/>
      <c r="L444" s="328"/>
      <c r="M444" s="831"/>
      <c r="N444" s="826"/>
      <c r="O444" s="191"/>
      <c r="P444" s="392"/>
      <c r="Q444" s="191"/>
      <c r="R444" s="683">
        <v>6.27</v>
      </c>
      <c r="S444" s="339">
        <f t="shared" si="407"/>
        <v>0.96461538461538454</v>
      </c>
      <c r="T444" s="335">
        <f>B444-[1]企业!C751+2000</f>
        <v>8498</v>
      </c>
      <c r="U444" s="111">
        <v>8.17</v>
      </c>
      <c r="V444" s="112">
        <v>2830</v>
      </c>
      <c r="W444" s="115">
        <v>19.100000000000001</v>
      </c>
      <c r="X444" s="109">
        <v>86.6</v>
      </c>
      <c r="Y444" s="809">
        <v>8</v>
      </c>
      <c r="Z444" s="1238"/>
      <c r="AA444" s="116">
        <v>22.6</v>
      </c>
      <c r="AB444" s="117">
        <v>0.3</v>
      </c>
      <c r="AC444" s="109">
        <v>27</v>
      </c>
      <c r="AD444" s="118"/>
      <c r="AE444" s="191">
        <v>32</v>
      </c>
      <c r="AF444" s="801">
        <v>4.9400000000000004</v>
      </c>
      <c r="AG444" s="344">
        <f t="shared" si="417"/>
        <v>0.76</v>
      </c>
      <c r="AH444" s="344">
        <f t="shared" si="400"/>
        <v>0.56653333333333333</v>
      </c>
      <c r="AI444" s="741">
        <f t="shared" si="385"/>
        <v>9.8123573333333325E-2</v>
      </c>
      <c r="AJ444" s="353"/>
      <c r="AK444" s="138"/>
      <c r="AL444" s="122"/>
      <c r="AM444" s="122"/>
      <c r="AN444" s="219"/>
      <c r="AO444" s="353">
        <f t="shared" si="393"/>
        <v>1.6841609790538949</v>
      </c>
      <c r="AP444" s="138">
        <v>7.85</v>
      </c>
      <c r="AQ444" s="121">
        <v>21.8</v>
      </c>
      <c r="AR444" s="353">
        <f t="shared" si="386"/>
        <v>0.44128030124735229</v>
      </c>
      <c r="AS444" s="776"/>
      <c r="AT444" s="353">
        <f t="shared" si="411"/>
        <v>0.88256060249470458</v>
      </c>
      <c r="AU444" s="117">
        <v>21.5</v>
      </c>
      <c r="AV444" s="111">
        <v>7.75</v>
      </c>
      <c r="AW444" s="118"/>
      <c r="AX444" s="118"/>
      <c r="AY444" s="340"/>
      <c r="AZ444" s="124">
        <v>0.15</v>
      </c>
      <c r="BA444" s="680"/>
      <c r="BB444" s="360">
        <f t="shared" si="388"/>
        <v>0.33096022593551422</v>
      </c>
      <c r="BC444" s="1516">
        <f>[1]药剂消耗!F749</f>
        <v>788</v>
      </c>
      <c r="BD444" s="1529"/>
      <c r="BE444" s="1530">
        <f t="shared" si="383"/>
        <v>139.09155095316544</v>
      </c>
      <c r="BF444" s="1538">
        <f t="shared" si="371"/>
        <v>6.1544934050073197</v>
      </c>
      <c r="BG444" s="1528"/>
      <c r="BH444" s="1168">
        <f t="shared" si="389"/>
        <v>0.55160037655919036</v>
      </c>
      <c r="BI444" s="353">
        <f t="shared" si="390"/>
        <v>0.37244057425276533</v>
      </c>
      <c r="BJ444" s="123">
        <v>7.83</v>
      </c>
      <c r="BK444" s="118">
        <v>3240</v>
      </c>
      <c r="BL444" s="117">
        <v>22.6</v>
      </c>
      <c r="BM444" s="348">
        <f t="shared" si="408"/>
        <v>67.800000000000011</v>
      </c>
      <c r="BN444" s="117">
        <v>10.5</v>
      </c>
      <c r="BO444" s="117"/>
      <c r="BP444" s="117"/>
      <c r="BQ444" s="1220"/>
      <c r="BR444" s="131"/>
      <c r="BS444" s="131"/>
      <c r="BT444" s="131">
        <v>12</v>
      </c>
      <c r="BU444" s="132"/>
      <c r="BV444" s="364">
        <f t="shared" si="412"/>
        <v>4.2630030595434221</v>
      </c>
      <c r="BW444" s="343">
        <f t="shared" si="396"/>
        <v>2.0314318050073148E-2</v>
      </c>
      <c r="BX444" s="340">
        <f t="shared" si="377"/>
        <v>2.0314318050073148E-2</v>
      </c>
      <c r="BY444" s="758">
        <f t="shared" si="376"/>
        <v>0.61111111111111116</v>
      </c>
      <c r="BZ444" s="1145">
        <f t="shared" si="355"/>
        <v>-0.18324607329842935</v>
      </c>
      <c r="CA444" s="133">
        <v>5040</v>
      </c>
      <c r="CB444" s="191"/>
      <c r="CC444" s="193"/>
      <c r="CD444" s="353">
        <f t="shared" si="418"/>
        <v>0.31289715227112264</v>
      </c>
      <c r="CE444" s="108">
        <v>0</v>
      </c>
      <c r="CF444" s="364">
        <f t="shared" si="373"/>
        <v>0</v>
      </c>
      <c r="CG444" s="134">
        <v>0</v>
      </c>
      <c r="CH444" s="346">
        <f t="shared" si="368"/>
        <v>0</v>
      </c>
      <c r="CI444" s="117">
        <v>0</v>
      </c>
      <c r="CJ444" s="348">
        <f t="shared" si="419"/>
        <v>0</v>
      </c>
      <c r="CK444" s="123">
        <v>7.86</v>
      </c>
      <c r="CL444" s="117">
        <v>22.8</v>
      </c>
      <c r="CM444" s="109">
        <v>7</v>
      </c>
      <c r="CN444" s="109"/>
      <c r="CO444" s="109"/>
      <c r="CP444" s="131">
        <f t="shared" si="372"/>
        <v>37.391200000000019</v>
      </c>
      <c r="CQ444" s="1145">
        <f t="shared" si="413"/>
        <v>-8.8495575221239076E-3</v>
      </c>
      <c r="CR444" s="1372">
        <f t="shared" si="395"/>
        <v>14421</v>
      </c>
      <c r="CS444" s="353">
        <f t="shared" si="381"/>
        <v>1.4046182650301644</v>
      </c>
      <c r="CT444" s="135">
        <v>24</v>
      </c>
      <c r="CU444" s="135">
        <v>158</v>
      </c>
      <c r="CV444" s="340">
        <f t="shared" si="391"/>
        <v>0.3</v>
      </c>
      <c r="CW444" s="135">
        <v>150</v>
      </c>
      <c r="CX444" s="348">
        <f t="shared" si="414"/>
        <v>6.25</v>
      </c>
      <c r="CY444" s="334">
        <f t="shared" si="379"/>
        <v>39.94175161223216</v>
      </c>
      <c r="CZ444" s="123">
        <v>7.95</v>
      </c>
      <c r="DA444" s="117">
        <v>20</v>
      </c>
      <c r="DB444" s="340">
        <f t="shared" si="401"/>
        <v>0.12280701754385967</v>
      </c>
      <c r="DC444" s="109"/>
      <c r="DD444" s="610">
        <f t="shared" si="409"/>
        <v>4.4858211604034306</v>
      </c>
      <c r="DE444" s="353">
        <f t="shared" si="382"/>
        <v>2.0802995631370917</v>
      </c>
      <c r="DF444" s="842">
        <v>8.09</v>
      </c>
      <c r="DG444" s="117">
        <v>13.2</v>
      </c>
      <c r="DH444" s="838">
        <f t="shared" si="415"/>
        <v>39.599999999999994</v>
      </c>
      <c r="DI444" s="338">
        <f t="shared" si="416"/>
        <v>0.34000000000000008</v>
      </c>
      <c r="DJ444" s="1280">
        <f t="shared" si="358"/>
        <v>0.42105263157894746</v>
      </c>
      <c r="DK444" s="1342">
        <f t="shared" si="359"/>
        <v>1.3868663754247275</v>
      </c>
      <c r="DL444" s="1292">
        <f t="shared" si="370"/>
        <v>0.49919999999999998</v>
      </c>
      <c r="DM444" s="769"/>
      <c r="DN444" s="1350"/>
      <c r="DO444" s="134"/>
      <c r="DP444" s="1148"/>
      <c r="DQ444" s="133"/>
      <c r="DR444" s="134"/>
      <c r="DS444" s="770"/>
      <c r="DT444" s="137">
        <v>10757</v>
      </c>
      <c r="DU444" s="343">
        <v>8.0500000000000007</v>
      </c>
      <c r="DV444" s="123">
        <v>8.15</v>
      </c>
      <c r="DW444" s="127">
        <v>2400</v>
      </c>
      <c r="DX444" s="117">
        <v>11.8</v>
      </c>
      <c r="DY444" s="135">
        <v>24.7</v>
      </c>
      <c r="DZ444" s="671">
        <v>17</v>
      </c>
      <c r="EA444" s="632">
        <v>0.1</v>
      </c>
      <c r="EB444" s="665">
        <v>0.12</v>
      </c>
      <c r="EC444" s="194"/>
      <c r="ED444" s="141">
        <v>8.6</v>
      </c>
      <c r="EE444" s="667">
        <v>9.4</v>
      </c>
      <c r="EF444" s="139">
        <v>0.1</v>
      </c>
      <c r="EG444" s="665">
        <v>0.2</v>
      </c>
      <c r="EH444" s="194">
        <v>6</v>
      </c>
      <c r="EI444" s="1118"/>
      <c r="EJ444" s="1118"/>
      <c r="EK444" s="142">
        <v>2</v>
      </c>
      <c r="EL444" s="353">
        <f t="shared" si="410"/>
        <v>4.7419051213215138</v>
      </c>
      <c r="EM444" s="354">
        <f t="shared" si="404"/>
        <v>0.38219895287958117</v>
      </c>
      <c r="EN444" s="354">
        <f t="shared" si="399"/>
        <v>0.71478060046189373</v>
      </c>
      <c r="EO444" s="355">
        <f t="shared" si="384"/>
        <v>0.98750000000000004</v>
      </c>
      <c r="EP444" s="339">
        <f t="shared" si="361"/>
        <v>0.61946902654867264</v>
      </c>
      <c r="EQ444" s="260"/>
    </row>
    <row r="445" spans="1:147" s="229" customFormat="1" ht="15" customHeight="1" x14ac:dyDescent="0.15">
      <c r="A445" s="146">
        <v>44269</v>
      </c>
      <c r="B445" s="147">
        <f>[1]企业!B752</f>
        <v>14703</v>
      </c>
      <c r="C445" s="869">
        <v>7.63</v>
      </c>
      <c r="D445" s="149">
        <v>88</v>
      </c>
      <c r="E445" s="150">
        <v>8.6</v>
      </c>
      <c r="F445" s="929"/>
      <c r="G445" s="651"/>
      <c r="H445" s="222"/>
      <c r="I445" s="153"/>
      <c r="J445" s="154"/>
      <c r="K445" s="626"/>
      <c r="L445" s="223"/>
      <c r="M445" s="832"/>
      <c r="N445" s="827"/>
      <c r="O445" s="224"/>
      <c r="P445" s="393"/>
      <c r="Q445" s="224"/>
      <c r="R445" s="684">
        <v>6.19</v>
      </c>
      <c r="S445" s="169">
        <f t="shared" si="407"/>
        <v>0.95230769230769241</v>
      </c>
      <c r="T445" s="147">
        <f>B445-[1]企业!C752+2000</f>
        <v>8716</v>
      </c>
      <c r="U445" s="153">
        <v>8.07</v>
      </c>
      <c r="V445" s="158">
        <v>3200</v>
      </c>
      <c r="W445" s="159">
        <v>25.4</v>
      </c>
      <c r="X445" s="151">
        <v>99.6</v>
      </c>
      <c r="Y445" s="811">
        <v>6.8</v>
      </c>
      <c r="Z445" s="1239"/>
      <c r="AA445" s="160">
        <v>19.899999999999999</v>
      </c>
      <c r="AB445" s="161">
        <v>0.22</v>
      </c>
      <c r="AC445" s="151">
        <v>22</v>
      </c>
      <c r="AD445" s="162"/>
      <c r="AE445" s="224">
        <v>32</v>
      </c>
      <c r="AF445" s="802">
        <v>4.58</v>
      </c>
      <c r="AG445" s="327">
        <f t="shared" si="417"/>
        <v>0.70461538461538464</v>
      </c>
      <c r="AH445" s="327">
        <f t="shared" si="400"/>
        <v>0.58106666666666662</v>
      </c>
      <c r="AI445" s="660">
        <f t="shared" si="385"/>
        <v>0.11574848</v>
      </c>
      <c r="AJ445" s="150"/>
      <c r="AK445" s="148"/>
      <c r="AL445" s="167"/>
      <c r="AM445" s="167"/>
      <c r="AN445" s="225"/>
      <c r="AO445" s="150">
        <f t="shared" si="393"/>
        <v>1.6420376319412575</v>
      </c>
      <c r="AP445" s="148">
        <v>8.01</v>
      </c>
      <c r="AQ445" s="166">
        <v>20.3</v>
      </c>
      <c r="AR445" s="150">
        <f t="shared" si="386"/>
        <v>0.43024323083983479</v>
      </c>
      <c r="AS445" s="778"/>
      <c r="AT445" s="150">
        <f t="shared" si="411"/>
        <v>0.86048646167966958</v>
      </c>
      <c r="AU445" s="161">
        <v>21.5</v>
      </c>
      <c r="AV445" s="153">
        <v>7.8</v>
      </c>
      <c r="AW445" s="162"/>
      <c r="AX445" s="162"/>
      <c r="AY445" s="170"/>
      <c r="AZ445" s="170">
        <v>0.14000000000000001</v>
      </c>
      <c r="BA445" s="1495"/>
      <c r="BB445" s="172">
        <f t="shared" si="388"/>
        <v>0.32268242312987611</v>
      </c>
      <c r="BC445" s="1517">
        <f>[1]药剂消耗!F750</f>
        <v>784</v>
      </c>
      <c r="BD445" s="827"/>
      <c r="BE445" s="1530">
        <f t="shared" si="383"/>
        <v>134.9242771913722</v>
      </c>
      <c r="BF445" s="1538">
        <f t="shared" si="371"/>
        <v>6.780114431727247</v>
      </c>
      <c r="BG445" s="1337"/>
      <c r="BH445" s="1169">
        <f t="shared" si="389"/>
        <v>0.53780403854979353</v>
      </c>
      <c r="BI445" s="150">
        <f t="shared" si="390"/>
        <v>0.36312528682882056</v>
      </c>
      <c r="BJ445" s="168">
        <v>7.8</v>
      </c>
      <c r="BK445" s="162">
        <v>3400</v>
      </c>
      <c r="BL445" s="161">
        <v>24.7</v>
      </c>
      <c r="BM445" s="161">
        <f t="shared" si="408"/>
        <v>74.099999999999994</v>
      </c>
      <c r="BN445" s="161">
        <v>10.199999999999999</v>
      </c>
      <c r="BO445" s="161"/>
      <c r="BP445" s="161"/>
      <c r="BQ445" s="1221"/>
      <c r="BR445" s="174"/>
      <c r="BS445" s="174"/>
      <c r="BT445" s="174">
        <v>9</v>
      </c>
      <c r="BU445" s="175"/>
      <c r="BV445" s="248">
        <f t="shared" si="412"/>
        <v>4.1563790729692522</v>
      </c>
      <c r="BW445" s="168">
        <f t="shared" si="396"/>
        <v>2.3963165594722165E-2</v>
      </c>
      <c r="BX445" s="170">
        <f t="shared" si="377"/>
        <v>2.3963165594722165E-2</v>
      </c>
      <c r="BY445" s="1129">
        <f t="shared" si="376"/>
        <v>0.53636363636363638</v>
      </c>
      <c r="BZ445" s="1146">
        <f t="shared" si="355"/>
        <v>2.7559055118110187E-2</v>
      </c>
      <c r="CA445" s="177">
        <v>5040</v>
      </c>
      <c r="CB445" s="224"/>
      <c r="CC445" s="226"/>
      <c r="CD445" s="150">
        <f t="shared" si="418"/>
        <v>0.30507113354749887</v>
      </c>
      <c r="CE445" s="150">
        <v>0</v>
      </c>
      <c r="CF445" s="248">
        <f t="shared" si="373"/>
        <v>0</v>
      </c>
      <c r="CG445" s="178">
        <v>0</v>
      </c>
      <c r="CH445" s="390">
        <f t="shared" si="368"/>
        <v>0</v>
      </c>
      <c r="CI445" s="161">
        <v>0</v>
      </c>
      <c r="CJ445" s="161">
        <f t="shared" si="419"/>
        <v>0</v>
      </c>
      <c r="CK445" s="168">
        <v>7.88</v>
      </c>
      <c r="CL445" s="161">
        <v>23.2</v>
      </c>
      <c r="CM445" s="151">
        <v>9</v>
      </c>
      <c r="CN445" s="151"/>
      <c r="CO445" s="151"/>
      <c r="CP445" s="131">
        <f t="shared" si="372"/>
        <v>39.222000000000001</v>
      </c>
      <c r="CQ445" s="1146">
        <f t="shared" si="413"/>
        <v>6.0728744939271273E-2</v>
      </c>
      <c r="CR445" s="1373">
        <f t="shared" si="395"/>
        <v>14703</v>
      </c>
      <c r="CS445" s="150">
        <f t="shared" si="381"/>
        <v>1.377678024892879</v>
      </c>
      <c r="CT445" s="180">
        <v>24</v>
      </c>
      <c r="CU445" s="180">
        <v>156</v>
      </c>
      <c r="CV445" s="170">
        <f t="shared" si="391"/>
        <v>0.3</v>
      </c>
      <c r="CW445" s="180">
        <v>150</v>
      </c>
      <c r="CX445" s="161">
        <f t="shared" si="414"/>
        <v>6.25</v>
      </c>
      <c r="CY445" s="151">
        <f t="shared" si="379"/>
        <v>39.175678432972866</v>
      </c>
      <c r="CZ445" s="168">
        <v>7.92</v>
      </c>
      <c r="DA445" s="161">
        <v>20.5</v>
      </c>
      <c r="DB445" s="170">
        <f t="shared" si="401"/>
        <v>0.11637931034482756</v>
      </c>
      <c r="DC445" s="151"/>
      <c r="DD445" s="181">
        <f t="shared" si="409"/>
        <v>4.562739160607137</v>
      </c>
      <c r="DE445" s="150">
        <f t="shared" si="382"/>
        <v>2.0403999183840034</v>
      </c>
      <c r="DF445" s="843">
        <v>8.1300000000000008</v>
      </c>
      <c r="DG445" s="161">
        <v>14.1</v>
      </c>
      <c r="DH445" s="838">
        <f t="shared" si="415"/>
        <v>42.3</v>
      </c>
      <c r="DI445" s="338">
        <f t="shared" si="416"/>
        <v>0.31219512195121957</v>
      </c>
      <c r="DJ445" s="327">
        <f t="shared" si="358"/>
        <v>0.39224137931034486</v>
      </c>
      <c r="DK445" s="1343">
        <f t="shared" si="359"/>
        <v>1.4350065360063322</v>
      </c>
      <c r="DL445" s="1293">
        <f t="shared" si="370"/>
        <v>0.49919999999999998</v>
      </c>
      <c r="DM445" s="773"/>
      <c r="DN445" s="178"/>
      <c r="DO445" s="178"/>
      <c r="DP445" s="1147"/>
      <c r="DQ445" s="177"/>
      <c r="DR445" s="178"/>
      <c r="DS445" s="756"/>
      <c r="DT445" s="157">
        <v>11031</v>
      </c>
      <c r="DU445" s="168">
        <v>8</v>
      </c>
      <c r="DV445" s="168">
        <v>8.14</v>
      </c>
      <c r="DW445" s="173">
        <v>2710</v>
      </c>
      <c r="DX445" s="161">
        <v>12.7</v>
      </c>
      <c r="DY445" s="180">
        <v>31.8</v>
      </c>
      <c r="DZ445" s="698">
        <v>25</v>
      </c>
      <c r="EA445" s="633">
        <v>0.2</v>
      </c>
      <c r="EB445" s="182">
        <v>0.13</v>
      </c>
      <c r="EC445" s="228"/>
      <c r="ED445" s="184">
        <v>7.6</v>
      </c>
      <c r="EE445" s="184">
        <v>8.4</v>
      </c>
      <c r="EF445" s="182">
        <v>0.2</v>
      </c>
      <c r="EG445" s="182">
        <v>0.18</v>
      </c>
      <c r="EH445" s="228">
        <v>3</v>
      </c>
      <c r="EI445" s="1119"/>
      <c r="EJ445" s="1119"/>
      <c r="EK445" s="185">
        <v>2</v>
      </c>
      <c r="EL445" s="150">
        <f t="shared" si="410"/>
        <v>4.624670120819955</v>
      </c>
      <c r="EM445" s="186">
        <f t="shared" si="404"/>
        <v>0.5</v>
      </c>
      <c r="EN445" s="186">
        <f t="shared" si="399"/>
        <v>0.68072289156626509</v>
      </c>
      <c r="EO445" s="187">
        <f t="shared" si="384"/>
        <v>0.97058823529411764</v>
      </c>
      <c r="EP445" s="169">
        <f t="shared" si="361"/>
        <v>0.61809045226130654</v>
      </c>
      <c r="EQ445" s="292"/>
    </row>
    <row r="446" spans="1:147" s="221" customFormat="1" ht="15" customHeight="1" x14ac:dyDescent="0.15">
      <c r="A446" s="105">
        <v>44270</v>
      </c>
      <c r="B446" s="335">
        <f>[1]企业!B753</f>
        <v>14951</v>
      </c>
      <c r="C446" s="868">
        <v>7.62</v>
      </c>
      <c r="D446" s="652">
        <v>71</v>
      </c>
      <c r="E446" s="353">
        <v>8.6</v>
      </c>
      <c r="F446" s="928"/>
      <c r="G446" s="653"/>
      <c r="H446" s="192"/>
      <c r="I446" s="111"/>
      <c r="J446" s="144"/>
      <c r="K446" s="625"/>
      <c r="L446" s="328"/>
      <c r="M446" s="831"/>
      <c r="N446" s="826"/>
      <c r="O446" s="191"/>
      <c r="P446" s="392"/>
      <c r="Q446" s="191"/>
      <c r="R446" s="683">
        <v>6.2</v>
      </c>
      <c r="S446" s="339">
        <f t="shared" si="407"/>
        <v>0.9538461538461539</v>
      </c>
      <c r="T446" s="335">
        <f>B446-[1]企业!C753+2000</f>
        <v>8701</v>
      </c>
      <c r="U446" s="111">
        <v>7.97</v>
      </c>
      <c r="V446" s="112">
        <v>3170</v>
      </c>
      <c r="W446" s="115">
        <v>39</v>
      </c>
      <c r="X446" s="109">
        <v>118</v>
      </c>
      <c r="Y446" s="809">
        <v>6.4</v>
      </c>
      <c r="Z446" s="1238"/>
      <c r="AA446" s="116">
        <v>21.6</v>
      </c>
      <c r="AB446" s="117">
        <v>0.2</v>
      </c>
      <c r="AC446" s="109">
        <v>25</v>
      </c>
      <c r="AD446" s="118"/>
      <c r="AE446" s="191">
        <v>32</v>
      </c>
      <c r="AF446" s="801">
        <v>5.2</v>
      </c>
      <c r="AG446" s="344">
        <f t="shared" si="417"/>
        <v>0.8</v>
      </c>
      <c r="AH446" s="344">
        <f>T446/15000</f>
        <v>0.58006666666666662</v>
      </c>
      <c r="AI446" s="741">
        <f>T446*X446/1000/7500</f>
        <v>0.13689573333333335</v>
      </c>
      <c r="AJ446" s="353"/>
      <c r="AK446" s="138"/>
      <c r="AL446" s="122"/>
      <c r="AM446" s="122"/>
      <c r="AN446" s="219"/>
      <c r="AO446" s="353">
        <f>14312/T446</f>
        <v>1.6448684059303529</v>
      </c>
      <c r="AP446" s="138">
        <v>7.9</v>
      </c>
      <c r="AQ446" s="121">
        <v>18.600000000000001</v>
      </c>
      <c r="AR446" s="353">
        <f t="shared" si="386"/>
        <v>0.43098494425928052</v>
      </c>
      <c r="AS446" s="776"/>
      <c r="AT446" s="353">
        <f t="shared" si="411"/>
        <v>0.86196988851856104</v>
      </c>
      <c r="AU446" s="117">
        <v>23.1</v>
      </c>
      <c r="AV446" s="111">
        <v>7.67</v>
      </c>
      <c r="AW446" s="118"/>
      <c r="AX446" s="118"/>
      <c r="AY446" s="340"/>
      <c r="AZ446" s="124">
        <v>0.14000000000000001</v>
      </c>
      <c r="BA446" s="680"/>
      <c r="BB446" s="360">
        <f t="shared" si="388"/>
        <v>0.32323870819446043</v>
      </c>
      <c r="BC446" s="1516">
        <f>[1]药剂消耗!F751</f>
        <v>697</v>
      </c>
      <c r="BD446" s="1529"/>
      <c r="BE446" s="1530">
        <f t="shared" si="383"/>
        <v>120.15860245948741</v>
      </c>
      <c r="BF446" s="1538">
        <f t="shared" si="371"/>
        <v>5.5628982620133058</v>
      </c>
      <c r="BG446" s="1528"/>
      <c r="BH446" s="1168">
        <f t="shared" si="389"/>
        <v>0.53873118032410072</v>
      </c>
      <c r="BI446" s="353">
        <f t="shared" si="390"/>
        <v>0.36375129295483277</v>
      </c>
      <c r="BJ446" s="123">
        <v>7.85</v>
      </c>
      <c r="BK446" s="118">
        <v>3240</v>
      </c>
      <c r="BL446" s="117">
        <v>25</v>
      </c>
      <c r="BM446" s="348">
        <f t="shared" si="408"/>
        <v>75</v>
      </c>
      <c r="BN446" s="117">
        <v>10.8</v>
      </c>
      <c r="BO446" s="117"/>
      <c r="BP446" s="117"/>
      <c r="BQ446" s="1220"/>
      <c r="BR446" s="131"/>
      <c r="BS446" s="131"/>
      <c r="BT446" s="131">
        <v>12</v>
      </c>
      <c r="BU446" s="132"/>
      <c r="BV446" s="364">
        <f t="shared" si="412"/>
        <v>4.1635444201815881</v>
      </c>
      <c r="BW446" s="343">
        <f t="shared" si="396"/>
        <v>2.8341237198774395E-2</v>
      </c>
      <c r="BX446" s="340">
        <f t="shared" si="377"/>
        <v>2.8341237198774395E-2</v>
      </c>
      <c r="BY446" s="758">
        <f t="shared" si="376"/>
        <v>0.56799999999999995</v>
      </c>
      <c r="BZ446" s="1145">
        <f t="shared" si="355"/>
        <v>0.35897435897435892</v>
      </c>
      <c r="CA446" s="133">
        <v>5040</v>
      </c>
      <c r="CB446" s="191"/>
      <c r="CC446" s="193"/>
      <c r="CD446" s="353">
        <f t="shared" si="418"/>
        <v>0.30559705780944718</v>
      </c>
      <c r="CE446" s="108">
        <v>0</v>
      </c>
      <c r="CF446" s="364">
        <f t="shared" si="373"/>
        <v>0</v>
      </c>
      <c r="CG446" s="134">
        <v>0</v>
      </c>
      <c r="CH446" s="346">
        <f t="shared" si="368"/>
        <v>0</v>
      </c>
      <c r="CI446" s="117">
        <v>0</v>
      </c>
      <c r="CJ446" s="348">
        <f t="shared" si="419"/>
        <v>0</v>
      </c>
      <c r="CK446" s="123">
        <v>7.93</v>
      </c>
      <c r="CL446" s="117">
        <v>24.2</v>
      </c>
      <c r="CM446" s="109">
        <v>10</v>
      </c>
      <c r="CN446" s="109"/>
      <c r="CO446" s="109"/>
      <c r="CP446" s="131">
        <f t="shared" si="372"/>
        <v>38.284400000000019</v>
      </c>
      <c r="CQ446" s="1145">
        <f t="shared" si="413"/>
        <v>3.2000000000000028E-2</v>
      </c>
      <c r="CR446" s="1372">
        <f t="shared" si="395"/>
        <v>14951</v>
      </c>
      <c r="CS446" s="353">
        <f t="shared" si="381"/>
        <v>1.3548257641629322</v>
      </c>
      <c r="CT446" s="135">
        <v>24</v>
      </c>
      <c r="CU446" s="135">
        <v>153</v>
      </c>
      <c r="CV446" s="340">
        <f t="shared" si="391"/>
        <v>0.3</v>
      </c>
      <c r="CW446" s="135">
        <v>150</v>
      </c>
      <c r="CX446" s="348">
        <f t="shared" si="414"/>
        <v>6.25</v>
      </c>
      <c r="CY446" s="334">
        <f t="shared" si="379"/>
        <v>38.525851113637884</v>
      </c>
      <c r="CZ446" s="123">
        <v>7.91</v>
      </c>
      <c r="DA446" s="117">
        <v>20.6</v>
      </c>
      <c r="DB446" s="340">
        <f t="shared" si="401"/>
        <v>0.14876033057851232</v>
      </c>
      <c r="DC446" s="109"/>
      <c r="DD446" s="610">
        <f t="shared" si="409"/>
        <v>3.3652909777810889</v>
      </c>
      <c r="DE446" s="353">
        <f>24*1250/CR446</f>
        <v>2.006554745501973</v>
      </c>
      <c r="DF446" s="842">
        <v>8.09</v>
      </c>
      <c r="DG446" s="117">
        <v>14.4</v>
      </c>
      <c r="DH446" s="838">
        <f t="shared" si="415"/>
        <v>43.2</v>
      </c>
      <c r="DI446" s="338">
        <f t="shared" si="416"/>
        <v>0.30097087378640774</v>
      </c>
      <c r="DJ446" s="1280">
        <f t="shared" si="358"/>
        <v>0.4049586776859504</v>
      </c>
      <c r="DK446" s="1342">
        <f t="shared" si="359"/>
        <v>1.3104030991033295</v>
      </c>
      <c r="DL446" s="1292">
        <f t="shared" si="370"/>
        <v>0.49919999999999998</v>
      </c>
      <c r="DM446" s="769"/>
      <c r="DN446" s="1350"/>
      <c r="DO446" s="134"/>
      <c r="DP446" s="1148"/>
      <c r="DQ446" s="133"/>
      <c r="DR446" s="134"/>
      <c r="DS446" s="770"/>
      <c r="DT446" s="137">
        <v>11285</v>
      </c>
      <c r="DU446" s="343"/>
      <c r="DV446" s="123">
        <v>8.0399999999999991</v>
      </c>
      <c r="DW446" s="127">
        <v>2600</v>
      </c>
      <c r="DX446" s="117">
        <v>14</v>
      </c>
      <c r="DY446" s="135">
        <v>36</v>
      </c>
      <c r="DZ446" s="671">
        <v>26</v>
      </c>
      <c r="EA446" s="632">
        <v>0.1</v>
      </c>
      <c r="EB446" s="665">
        <v>0.14000000000000001</v>
      </c>
      <c r="EC446" s="194"/>
      <c r="ED446" s="141">
        <v>7.5</v>
      </c>
      <c r="EE446" s="667">
        <v>8.3000000000000007</v>
      </c>
      <c r="EF446" s="139">
        <v>0.17</v>
      </c>
      <c r="EG446" s="665">
        <v>0.19</v>
      </c>
      <c r="EH446" s="194">
        <v>7</v>
      </c>
      <c r="EI446" s="1118"/>
      <c r="EJ446" s="1118"/>
      <c r="EK446" s="142">
        <v>2</v>
      </c>
      <c r="EL446" s="353">
        <f t="shared" si="410"/>
        <v>4.629998999227074</v>
      </c>
      <c r="EM446" s="354">
        <f t="shared" si="404"/>
        <v>0.64102564102564097</v>
      </c>
      <c r="EN446" s="354">
        <f t="shared" si="399"/>
        <v>0.69491525423728806</v>
      </c>
      <c r="EO446" s="355">
        <f t="shared" si="384"/>
        <v>0.984375</v>
      </c>
      <c r="EP446" s="339">
        <f t="shared" si="361"/>
        <v>0.65277777777777779</v>
      </c>
      <c r="EQ446" s="1289"/>
    </row>
  </sheetData>
  <mergeCells count="30">
    <mergeCell ref="DL3:DP3"/>
    <mergeCell ref="DQ3:DS3"/>
    <mergeCell ref="CD3:CQ3"/>
    <mergeCell ref="A1:EQ2"/>
    <mergeCell ref="DJ3:DK3"/>
    <mergeCell ref="DT3:EK3"/>
    <mergeCell ref="EL3:EP3"/>
    <mergeCell ref="A3:A6"/>
    <mergeCell ref="B3:G3"/>
    <mergeCell ref="CE4:CF4"/>
    <mergeCell ref="CA3:CC3"/>
    <mergeCell ref="BB3:BG3"/>
    <mergeCell ref="BV3:BZ3"/>
    <mergeCell ref="BI3:BU3"/>
    <mergeCell ref="BW4:BX4"/>
    <mergeCell ref="CG4:CH4"/>
    <mergeCell ref="EQ3:EQ6"/>
    <mergeCell ref="H3:S3"/>
    <mergeCell ref="T3:AI3"/>
    <mergeCell ref="AJ3:AN3"/>
    <mergeCell ref="DE3:DI3"/>
    <mergeCell ref="CT4:CV4"/>
    <mergeCell ref="CR3:DD3"/>
    <mergeCell ref="CI4:CJ4"/>
    <mergeCell ref="R4:S4"/>
    <mergeCell ref="AT3:BA3"/>
    <mergeCell ref="AF4:AG4"/>
    <mergeCell ref="AH4:AI4"/>
    <mergeCell ref="AR3:AS3"/>
    <mergeCell ref="AO3:AQ3"/>
  </mergeCells>
  <phoneticPr fontId="25" type="noConversion"/>
  <pageMargins left="0.359027777777778" right="0.74791666666666701" top="0.98402777777777795" bottom="0.98402777777777795" header="0.51041666666666696" footer="0.51041666666666696"/>
  <pageSetup paperSize="9" scale="8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X753"/>
  <sheetViews>
    <sheetView showGridLines="0" zoomScale="90" zoomScaleNormal="90" workbookViewId="0">
      <pane xSplit="1" ySplit="4" topLeftCell="B742" activePane="bottomRight" state="frozen"/>
      <selection pane="topRight"/>
      <selection pane="bottomLeft"/>
      <selection pane="bottomRight" activeCell="B755" sqref="B755"/>
    </sheetView>
  </sheetViews>
  <sheetFormatPr defaultColWidth="9" defaultRowHeight="15" customHeight="1" x14ac:dyDescent="0.15"/>
  <cols>
    <col min="1" max="1" width="8.125" style="515" customWidth="1"/>
    <col min="2" max="2" width="7.125" style="1034" customWidth="1"/>
    <col min="3" max="3" width="5.625" style="231" customWidth="1"/>
    <col min="4" max="4" width="5.625" style="546" customWidth="1"/>
    <col min="5" max="5" width="5.625" style="467" customWidth="1"/>
    <col min="6" max="6" width="5.625" style="576" customWidth="1"/>
    <col min="7" max="7" width="5.625" style="883" customWidth="1"/>
    <col min="8" max="8" width="5.625" style="539" customWidth="1"/>
    <col min="9" max="9" width="5.625" style="576" customWidth="1"/>
    <col min="10" max="10" width="5.625" style="547" customWidth="1"/>
    <col min="11" max="11" width="5.625" style="467" customWidth="1"/>
    <col min="12" max="12" width="5.625" style="550" customWidth="1"/>
    <col min="13" max="13" width="5.625" style="231" customWidth="1"/>
    <col min="14" max="14" width="5.625" style="546" customWidth="1"/>
    <col min="15" max="15" width="5.625" style="467" customWidth="1"/>
    <col min="16" max="16" width="5.625" style="576" customWidth="1"/>
    <col min="17" max="17" width="5.625" style="883" customWidth="1"/>
    <col min="18" max="18" width="5.625" style="539" customWidth="1"/>
    <col min="19" max="19" width="5.625" style="576" customWidth="1"/>
    <col min="20" max="20" width="5.625" style="547" customWidth="1"/>
    <col min="21" max="21" width="5.625" style="467" customWidth="1"/>
    <col min="22" max="22" width="5.625" style="550" customWidth="1"/>
    <col min="23" max="23" width="5.625" style="494" customWidth="1"/>
    <col min="24" max="24" width="5.625" style="546" customWidth="1"/>
    <col min="25" max="25" width="5.625" style="548" customWidth="1"/>
    <col min="26" max="26" width="5.625" style="576" customWidth="1"/>
    <col min="27" max="27" width="5.625" style="883" customWidth="1"/>
    <col min="28" max="28" width="5.625" style="539" customWidth="1"/>
    <col min="29" max="29" width="5.625" style="576" customWidth="1"/>
    <col min="30" max="30" width="5.625" style="539" customWidth="1"/>
    <col min="31" max="31" width="5.625" style="467" customWidth="1"/>
    <col min="32" max="32" width="5.625" style="550" customWidth="1"/>
    <col min="33" max="33" width="5.625" style="494" customWidth="1"/>
    <col min="34" max="34" width="5.625" style="546" customWidth="1"/>
    <col min="35" max="35" width="5.625" style="548" customWidth="1"/>
    <col min="36" max="36" width="5.625" style="576" customWidth="1"/>
    <col min="37" max="37" width="5.625" style="883" customWidth="1"/>
    <col min="38" max="38" width="5.625" style="539" customWidth="1"/>
    <col min="39" max="39" width="5.625" style="213" customWidth="1"/>
    <col min="40" max="40" width="5.625" style="539" customWidth="1"/>
    <col min="41" max="41" width="5.625" style="467" customWidth="1"/>
    <col min="42" max="42" width="5.625" style="618" customWidth="1"/>
    <col min="43" max="43" width="5.625" style="494" customWidth="1"/>
    <col min="44" max="44" width="5.625" style="546" customWidth="1"/>
    <col min="45" max="45" width="5.625" style="548" customWidth="1"/>
    <col min="46" max="46" width="5.625" style="576" customWidth="1"/>
    <col min="47" max="47" width="5.625" style="883" customWidth="1"/>
    <col min="48" max="48" width="5.625" style="539" customWidth="1"/>
    <col min="49" max="49" width="5.625" style="576" customWidth="1"/>
    <col min="50" max="50" width="5.625" style="539" customWidth="1"/>
    <col min="51" max="51" width="5.625" style="467" customWidth="1"/>
    <col min="52" max="52" width="5.625" style="550" customWidth="1"/>
    <col min="53" max="53" width="5.625" style="231" customWidth="1"/>
    <col min="54" max="54" width="5.625" style="546" customWidth="1"/>
    <col min="55" max="55" width="5.625" style="467" customWidth="1"/>
    <col min="56" max="56" width="5.625" style="576" customWidth="1"/>
    <col min="57" max="57" width="5.625" style="883" customWidth="1"/>
    <col min="58" max="58" width="5.625" style="539" customWidth="1"/>
    <col min="59" max="59" width="5.625" style="576" customWidth="1"/>
    <col min="60" max="60" width="5.625" style="539" customWidth="1"/>
    <col min="61" max="61" width="5.625" style="467" customWidth="1"/>
    <col min="62" max="62" width="5.625" style="550" customWidth="1"/>
    <col min="63" max="63" width="5.625" style="494" customWidth="1"/>
    <col min="64" max="64" width="5.625" style="546" customWidth="1"/>
    <col min="65" max="65" width="5.625" style="548" customWidth="1"/>
    <col min="66" max="66" width="5.625" style="576" customWidth="1"/>
    <col min="67" max="67" width="5.625" style="883" customWidth="1"/>
    <col min="68" max="68" width="5.625" style="539" customWidth="1"/>
    <col min="69" max="69" width="5.625" style="576" customWidth="1"/>
    <col min="70" max="70" width="5.625" style="539" customWidth="1"/>
    <col min="71" max="71" width="5.625" style="467" customWidth="1"/>
    <col min="72" max="72" width="5.625" style="550" customWidth="1"/>
    <col min="73" max="73" width="5.625" style="494" customWidth="1"/>
    <col min="74" max="74" width="5.625" style="546" customWidth="1"/>
    <col min="75" max="76" width="5.625" style="548" customWidth="1"/>
    <col min="77" max="77" width="5.625" style="883" customWidth="1"/>
    <col min="78" max="78" width="5.625" style="539" customWidth="1"/>
    <col min="79" max="79" width="5.625" style="576" customWidth="1"/>
    <col min="80" max="80" width="5.625" style="539" customWidth="1"/>
    <col min="81" max="81" width="5.625" style="467" customWidth="1"/>
    <col min="82" max="82" width="5.625" style="550" customWidth="1"/>
    <col min="83" max="83" width="5.625" style="494" customWidth="1"/>
    <col min="84" max="84" width="5.625" style="546" customWidth="1"/>
    <col min="85" max="85" width="5.625" style="548" customWidth="1"/>
    <col min="86" max="86" width="5.625" style="576" customWidth="1"/>
    <col min="87" max="87" width="5.625" style="883" customWidth="1"/>
    <col min="88" max="88" width="5.625" style="539" customWidth="1"/>
    <col min="89" max="89" width="5.625" style="576" customWidth="1"/>
    <col min="90" max="90" width="5.625" style="539" customWidth="1"/>
    <col min="91" max="91" width="5.625" style="467" customWidth="1"/>
    <col min="92" max="92" width="5.625" style="550" customWidth="1"/>
    <col min="93" max="93" width="5.625" style="494" customWidth="1"/>
    <col min="94" max="94" width="5.625" style="546" customWidth="1"/>
    <col min="95" max="95" width="5.625" style="467" customWidth="1"/>
    <col min="96" max="96" width="5.625" style="576" customWidth="1"/>
    <col min="97" max="97" width="5.625" style="883" customWidth="1"/>
    <col min="98" max="98" width="5.625" style="539" customWidth="1"/>
    <col min="99" max="99" width="5.625" style="576" customWidth="1"/>
    <col min="100" max="100" width="5.625" style="539" customWidth="1"/>
    <col min="101" max="101" width="5.625" style="467" customWidth="1"/>
    <col min="102" max="102" width="5.625" style="550" customWidth="1"/>
    <col min="103" max="103" width="5.625" style="494" customWidth="1"/>
    <col min="104" max="104" width="5.625" style="546" customWidth="1"/>
    <col min="105" max="105" width="5.625" style="467" customWidth="1"/>
    <col min="106" max="106" width="5.625" style="576" customWidth="1"/>
    <col min="107" max="107" width="5.625" style="883" customWidth="1"/>
    <col min="108" max="108" width="5.625" style="539" customWidth="1"/>
    <col min="109" max="109" width="5.625" style="576" customWidth="1"/>
    <col min="110" max="110" width="5.625" style="539" customWidth="1"/>
    <col min="111" max="111" width="5.625" style="551" customWidth="1"/>
    <col min="112" max="112" width="5.625" style="550" customWidth="1"/>
    <col min="113" max="113" width="5.625" style="494" customWidth="1"/>
    <col min="114" max="114" width="5.625" style="546" customWidth="1"/>
    <col min="115" max="115" width="5.625" style="549" customWidth="1"/>
    <col min="116" max="116" width="5.625" style="576" customWidth="1"/>
    <col min="117" max="117" width="5.625" style="883" customWidth="1"/>
    <col min="118" max="118" width="5.625" style="539" customWidth="1"/>
    <col min="119" max="119" width="5.625" style="576" customWidth="1"/>
    <col min="120" max="120" width="5.625" style="539" customWidth="1"/>
    <col min="121" max="121" width="5.625" style="467" customWidth="1"/>
    <col min="122" max="122" width="5.625" style="550" customWidth="1"/>
    <col min="123" max="123" width="5.625" style="494" customWidth="1"/>
    <col min="124" max="124" width="5.625" style="546" customWidth="1"/>
    <col min="125" max="125" width="5.625" style="466" customWidth="1"/>
    <col min="126" max="126" width="5.625" style="576" customWidth="1"/>
    <col min="127" max="127" width="5.625" style="883" customWidth="1"/>
    <col min="128" max="128" width="5.625" style="539" customWidth="1"/>
    <col min="129" max="129" width="5.625" style="576" customWidth="1"/>
    <col min="130" max="130" width="5.625" style="539" customWidth="1"/>
    <col min="131" max="131" width="5.625" style="576" customWidth="1"/>
    <col min="132" max="132" width="5.625" style="550" customWidth="1"/>
    <col min="133" max="133" width="5.625" style="494" customWidth="1"/>
    <col min="134" max="134" width="5.625" style="546" customWidth="1"/>
    <col min="135" max="135" width="5.625" style="551" customWidth="1"/>
    <col min="136" max="136" width="5.625" style="576" customWidth="1"/>
    <col min="137" max="137" width="5.625" style="883" customWidth="1"/>
    <col min="138" max="138" width="5.625" style="539" customWidth="1"/>
    <col min="139" max="139" width="5.625" style="576" customWidth="1"/>
    <col min="140" max="140" width="5.625" style="539" customWidth="1"/>
    <col min="141" max="141" width="5.625" style="467" customWidth="1"/>
    <col min="142" max="142" width="5.625" style="550" customWidth="1"/>
    <col min="143" max="143" width="5.625" style="494" customWidth="1"/>
    <col min="144" max="144" width="5.625" style="546" customWidth="1"/>
    <col min="145" max="145" width="5.625" style="467" customWidth="1"/>
    <col min="146" max="147" width="5.625" style="576" customWidth="1"/>
    <col min="148" max="148" width="5.625" style="539" customWidth="1"/>
    <col min="149" max="149" width="5.625" style="576" customWidth="1"/>
    <col min="150" max="150" width="5.625" style="466" customWidth="1"/>
    <col min="151" max="151" width="5.625" style="467" customWidth="1"/>
    <col min="152" max="152" width="5.625" style="550" customWidth="1"/>
    <col min="153" max="153" width="5.625" style="494" customWidth="1"/>
    <col min="154" max="154" width="5.625" style="546" customWidth="1"/>
    <col min="155" max="155" width="5.625" style="467" customWidth="1"/>
    <col min="156" max="156" width="5.625" style="576" customWidth="1"/>
    <col min="157" max="157" width="5.625" style="883" customWidth="1"/>
    <col min="158" max="158" width="5.625" style="539" customWidth="1"/>
    <col min="159" max="159" width="5.625" style="576" customWidth="1"/>
    <col min="160" max="160" width="5.625" style="466" customWidth="1"/>
    <col min="161" max="161" width="5.625" style="467" customWidth="1"/>
    <col min="162" max="162" width="5.625" style="550" customWidth="1"/>
    <col min="163" max="163" width="5.625" style="494" customWidth="1"/>
    <col min="164" max="164" width="5.625" style="546" customWidth="1"/>
    <col min="165" max="165" width="5.625" style="467" customWidth="1"/>
    <col min="166" max="166" width="5.625" style="576" customWidth="1"/>
    <col min="167" max="167" width="5.625" style="883" customWidth="1"/>
    <col min="168" max="168" width="5.625" style="539" customWidth="1"/>
    <col min="169" max="169" width="5.625" style="576" customWidth="1"/>
    <col min="170" max="170" width="5.625" style="466" customWidth="1"/>
    <col min="171" max="171" width="5.625" style="467" customWidth="1"/>
    <col min="172" max="172" width="5.625" style="550" customWidth="1"/>
    <col min="173" max="173" width="6" style="1262" customWidth="1"/>
    <col min="174" max="174" width="6" style="1263" customWidth="1"/>
    <col min="175" max="175" width="6" style="1444" customWidth="1"/>
    <col min="176" max="176" width="6" style="1263" customWidth="1"/>
    <col min="177" max="177" width="6" style="980" customWidth="1"/>
    <col min="178" max="178" width="6" style="1263" customWidth="1"/>
    <col min="179" max="179" width="6" style="954" customWidth="1"/>
    <col min="180" max="181" width="6" style="1263" customWidth="1"/>
    <col min="182" max="182" width="6" style="1419" customWidth="1"/>
    <col min="183" max="183" width="6" style="1262" customWidth="1"/>
    <col min="184" max="186" width="6" style="1263" customWidth="1"/>
    <col min="187" max="187" width="6" style="980" customWidth="1"/>
    <col min="188" max="188" width="6" style="1263" customWidth="1"/>
    <col min="189" max="189" width="6" style="954" customWidth="1"/>
    <col min="190" max="191" width="6" style="1263" customWidth="1"/>
    <col min="192" max="192" width="6" style="1419" customWidth="1"/>
    <col min="193" max="193" width="5.625" style="231" customWidth="1"/>
    <col min="194" max="194" width="5.625" style="941" customWidth="1"/>
    <col min="195" max="201" width="5.625" style="467" customWidth="1"/>
    <col min="202" max="202" width="5.625" style="550" customWidth="1"/>
    <col min="203" max="203" width="5.625" style="231" customWidth="1"/>
    <col min="204" max="207" width="5.625" style="467" customWidth="1"/>
    <col min="208" max="208" width="5.625" style="539" customWidth="1"/>
    <col min="209" max="211" width="5.625" style="467" customWidth="1"/>
    <col min="212" max="212" width="5.625" style="550" customWidth="1"/>
    <col min="213" max="213" width="5.625" style="494" customWidth="1"/>
    <col min="214" max="214" width="5.625" style="546" customWidth="1"/>
    <col min="215" max="215" width="5.625" style="467" customWidth="1"/>
    <col min="216" max="216" width="5.625" style="894" customWidth="1"/>
    <col min="217" max="217" width="5.625" style="1432" customWidth="1"/>
    <col min="218" max="218" width="5.625" style="539" customWidth="1"/>
    <col min="219" max="219" width="5.625" style="576" customWidth="1"/>
    <col min="220" max="220" width="5.625" style="539" customWidth="1"/>
    <col min="221" max="221" width="5.625" style="467" customWidth="1"/>
    <col min="222" max="222" width="5.625" style="550" customWidth="1"/>
    <col min="223" max="223" width="5.625" style="494" customWidth="1"/>
    <col min="224" max="224" width="5.625" style="546" customWidth="1"/>
    <col min="225" max="225" width="5.625" style="467" customWidth="1"/>
    <col min="226" max="227" width="5.625" style="576" customWidth="1"/>
    <col min="228" max="228" width="5.625" style="539" customWidth="1"/>
    <col min="229" max="229" width="5.625" style="576" customWidth="1"/>
    <col min="230" max="230" width="5.625" style="539" customWidth="1"/>
    <col min="231" max="231" width="5.625" style="467" customWidth="1"/>
    <col min="232" max="232" width="5.625" style="550" customWidth="1"/>
    <col min="233" max="422" width="9" style="1587"/>
    <col min="423" max="523" width="9" style="1588"/>
    <col min="524" max="748" width="9" style="532"/>
    <col min="749" max="16384" width="9" style="433"/>
  </cols>
  <sheetData>
    <row r="1" spans="1:748" s="1172" customFormat="1" ht="28.15" customHeight="1" x14ac:dyDescent="0.15">
      <c r="A1" s="1591" t="s">
        <v>197</v>
      </c>
      <c r="B1" s="1591"/>
      <c r="C1" s="1591"/>
      <c r="D1" s="1591"/>
      <c r="E1" s="1591"/>
      <c r="F1" s="1591"/>
      <c r="G1" s="1591"/>
      <c r="H1" s="1591"/>
      <c r="I1" s="1591"/>
      <c r="J1" s="1591"/>
      <c r="K1" s="1591"/>
      <c r="L1" s="1591"/>
      <c r="M1" s="1591"/>
      <c r="N1" s="1591"/>
      <c r="O1" s="1591"/>
      <c r="P1" s="1591"/>
      <c r="Q1" s="1591"/>
      <c r="R1" s="1591"/>
      <c r="S1" s="1591"/>
      <c r="T1" s="1591"/>
      <c r="U1" s="1591"/>
      <c r="V1" s="1591"/>
      <c r="W1" s="1591"/>
      <c r="X1" s="1591"/>
      <c r="Y1" s="1591"/>
      <c r="Z1" s="1591"/>
      <c r="AA1" s="1591"/>
      <c r="AB1" s="1591"/>
      <c r="AC1" s="1591"/>
      <c r="AD1" s="1591"/>
      <c r="AE1" s="1591"/>
      <c r="AF1" s="1591"/>
      <c r="AG1" s="1591"/>
      <c r="AH1" s="1591"/>
      <c r="AI1" s="1591"/>
      <c r="AJ1" s="1591"/>
      <c r="AK1" s="1591"/>
      <c r="AL1" s="1591"/>
      <c r="AM1" s="1591"/>
      <c r="AN1" s="1591"/>
      <c r="AO1" s="1591"/>
      <c r="AP1" s="1591"/>
      <c r="AQ1" s="1591"/>
      <c r="AR1" s="1591"/>
      <c r="AS1" s="1591"/>
      <c r="AT1" s="1591"/>
      <c r="AU1" s="1591"/>
      <c r="AV1" s="1591"/>
      <c r="AW1" s="1591"/>
      <c r="AX1" s="1591"/>
      <c r="AY1" s="1591"/>
      <c r="AZ1" s="1591"/>
      <c r="BA1" s="1591"/>
      <c r="BB1" s="1591"/>
      <c r="BC1" s="1591"/>
      <c r="BD1" s="1591"/>
      <c r="BE1" s="1591"/>
      <c r="BF1" s="1591"/>
      <c r="BG1" s="1591"/>
      <c r="BH1" s="1591"/>
      <c r="BI1" s="1591"/>
      <c r="BJ1" s="1591"/>
      <c r="BK1" s="1591"/>
      <c r="BL1" s="1591"/>
      <c r="BM1" s="1591"/>
      <c r="BN1" s="1591"/>
      <c r="BO1" s="1591"/>
      <c r="BP1" s="1591"/>
      <c r="BQ1" s="1591"/>
      <c r="BR1" s="1591"/>
      <c r="BS1" s="1591"/>
      <c r="BT1" s="1591"/>
      <c r="BU1" s="1591"/>
      <c r="BV1" s="1591"/>
      <c r="BW1" s="1591"/>
      <c r="BX1" s="1591"/>
      <c r="BY1" s="1591"/>
      <c r="BZ1" s="1591"/>
      <c r="CA1" s="1591"/>
      <c r="CB1" s="1591"/>
      <c r="CC1" s="1591"/>
      <c r="CD1" s="1591"/>
      <c r="CE1" s="1591"/>
      <c r="CF1" s="1591"/>
      <c r="CG1" s="1591"/>
      <c r="CH1" s="1591"/>
      <c r="CI1" s="1591"/>
      <c r="CJ1" s="1591"/>
      <c r="CK1" s="1591"/>
      <c r="CL1" s="1591"/>
      <c r="CM1" s="1591"/>
      <c r="CN1" s="1591"/>
      <c r="CO1" s="1591"/>
      <c r="CP1" s="1591"/>
      <c r="CQ1" s="1591"/>
      <c r="CR1" s="1591"/>
      <c r="CS1" s="1591"/>
      <c r="CT1" s="1591"/>
      <c r="CU1" s="1591"/>
      <c r="CV1" s="1591"/>
      <c r="CW1" s="1591"/>
      <c r="CX1" s="1591"/>
      <c r="CY1" s="1591"/>
      <c r="CZ1" s="1591"/>
      <c r="DA1" s="1591"/>
      <c r="DB1" s="1591"/>
      <c r="DC1" s="1591"/>
      <c r="DD1" s="1591"/>
      <c r="DE1" s="1591"/>
      <c r="DF1" s="1591"/>
      <c r="DG1" s="1591"/>
      <c r="DH1" s="1591"/>
      <c r="DI1" s="1591"/>
      <c r="DJ1" s="1591"/>
      <c r="DK1" s="1591"/>
      <c r="DL1" s="1591"/>
      <c r="DM1" s="1591"/>
      <c r="DN1" s="1591"/>
      <c r="DO1" s="1591"/>
      <c r="DP1" s="1591"/>
      <c r="DQ1" s="1591"/>
      <c r="DR1" s="1591"/>
      <c r="DS1" s="1591"/>
      <c r="DT1" s="1591"/>
      <c r="DU1" s="1591"/>
      <c r="DV1" s="1591"/>
      <c r="DW1" s="1591"/>
      <c r="DX1" s="1591"/>
      <c r="DY1" s="1591"/>
      <c r="DZ1" s="1591"/>
      <c r="EA1" s="1591"/>
      <c r="EB1" s="1591"/>
      <c r="EC1" s="1591"/>
      <c r="ED1" s="1591"/>
      <c r="EE1" s="1591"/>
      <c r="EF1" s="1591"/>
      <c r="EG1" s="1591"/>
      <c r="EH1" s="1591"/>
      <c r="EI1" s="1591"/>
      <c r="EJ1" s="1591"/>
      <c r="EK1" s="1591"/>
      <c r="EL1" s="1591"/>
      <c r="EM1" s="1591"/>
      <c r="EN1" s="1591"/>
      <c r="EO1" s="1591"/>
      <c r="EP1" s="1591"/>
      <c r="EQ1" s="1591"/>
      <c r="ER1" s="1591"/>
      <c r="ES1" s="1591"/>
      <c r="ET1" s="1591"/>
      <c r="EU1" s="1591"/>
      <c r="EV1" s="1591"/>
      <c r="EW1" s="1591"/>
      <c r="EX1" s="1591"/>
      <c r="EY1" s="1591"/>
      <c r="EZ1" s="1591"/>
      <c r="FA1" s="1591"/>
      <c r="FB1" s="1591"/>
      <c r="FC1" s="1591"/>
      <c r="FD1" s="1591"/>
      <c r="FE1" s="1591"/>
      <c r="FF1" s="1591"/>
      <c r="FG1" s="1591"/>
      <c r="FH1" s="1591"/>
      <c r="FI1" s="1591"/>
      <c r="FJ1" s="1591"/>
      <c r="FK1" s="1591"/>
      <c r="FL1" s="1591"/>
      <c r="FM1" s="1591"/>
      <c r="FN1" s="1591"/>
      <c r="FO1" s="1591"/>
      <c r="FP1" s="1591"/>
      <c r="FQ1" s="1591"/>
      <c r="FR1" s="1591"/>
      <c r="FS1" s="1591"/>
      <c r="FT1" s="1591"/>
      <c r="FU1" s="1591"/>
      <c r="FV1" s="1591"/>
      <c r="FW1" s="1591"/>
      <c r="FX1" s="1591"/>
      <c r="FY1" s="1591"/>
      <c r="FZ1" s="1591"/>
      <c r="GA1" s="1591"/>
      <c r="GB1" s="1591"/>
      <c r="GC1" s="1591"/>
      <c r="GD1" s="1591"/>
      <c r="GE1" s="1591"/>
      <c r="GF1" s="1591"/>
      <c r="GG1" s="1591"/>
      <c r="GH1" s="1591"/>
      <c r="GI1" s="1591"/>
      <c r="GJ1" s="1591"/>
      <c r="GK1" s="1591"/>
      <c r="GL1" s="1591"/>
      <c r="GM1" s="1591"/>
      <c r="GN1" s="1591"/>
      <c r="GO1" s="1591"/>
      <c r="GP1" s="1591"/>
      <c r="GQ1" s="1591"/>
      <c r="GR1" s="1591"/>
      <c r="GS1" s="1591"/>
      <c r="GT1" s="1591"/>
      <c r="GU1" s="1591"/>
      <c r="GV1" s="1591"/>
      <c r="GW1" s="1591"/>
      <c r="GX1" s="1591"/>
      <c r="GY1" s="1591"/>
      <c r="GZ1" s="1591"/>
      <c r="HA1" s="1591"/>
      <c r="HB1" s="1591"/>
      <c r="HC1" s="1591"/>
      <c r="HD1" s="1591"/>
      <c r="HE1" s="1591"/>
      <c r="HF1" s="1591"/>
      <c r="HG1" s="1591"/>
      <c r="HH1" s="1591"/>
      <c r="HI1" s="1591"/>
      <c r="HJ1" s="1591"/>
      <c r="HK1" s="1591"/>
      <c r="HL1" s="1591"/>
      <c r="HM1" s="1591"/>
      <c r="HN1" s="1591"/>
      <c r="HO1" s="1591"/>
      <c r="HP1" s="1591"/>
      <c r="HQ1" s="1591"/>
      <c r="HR1" s="1591"/>
      <c r="HS1" s="1591"/>
      <c r="HT1" s="1591"/>
      <c r="HU1" s="1591"/>
      <c r="HV1" s="1591"/>
      <c r="HW1" s="1591"/>
      <c r="HX1" s="1591"/>
      <c r="HY1" s="1587"/>
      <c r="HZ1" s="1587"/>
      <c r="IA1" s="1587"/>
      <c r="IB1" s="1587"/>
      <c r="IC1" s="1587"/>
      <c r="ID1" s="1587"/>
      <c r="IE1" s="1587"/>
      <c r="IF1" s="1587"/>
      <c r="IG1" s="1587"/>
      <c r="IH1" s="1587"/>
      <c r="II1" s="1587"/>
      <c r="IJ1" s="1587"/>
      <c r="IK1" s="1587"/>
      <c r="IL1" s="1587"/>
      <c r="IM1" s="1587"/>
      <c r="IN1" s="1587"/>
      <c r="IO1" s="1587"/>
      <c r="IP1" s="1587"/>
      <c r="IQ1" s="1587"/>
      <c r="IR1" s="1587"/>
      <c r="IS1" s="1587"/>
      <c r="IT1" s="1587"/>
      <c r="IU1" s="1587"/>
      <c r="IV1" s="1587"/>
      <c r="IW1" s="1587"/>
      <c r="IX1" s="1587"/>
      <c r="IY1" s="1587"/>
      <c r="IZ1" s="1587"/>
      <c r="JA1" s="1587"/>
      <c r="JB1" s="1587"/>
      <c r="JC1" s="1587"/>
      <c r="JD1" s="1587"/>
      <c r="JE1" s="1587"/>
      <c r="JF1" s="1587"/>
      <c r="JG1" s="1587"/>
      <c r="JH1" s="1587"/>
      <c r="JI1" s="1587"/>
      <c r="JJ1" s="1587"/>
      <c r="JK1" s="1587"/>
      <c r="JL1" s="1587"/>
      <c r="JM1" s="1587"/>
      <c r="JN1" s="1587"/>
      <c r="JO1" s="1587"/>
      <c r="JP1" s="1587"/>
      <c r="JQ1" s="1587"/>
      <c r="JR1" s="1587"/>
      <c r="JS1" s="1587"/>
      <c r="JT1" s="1587"/>
      <c r="JU1" s="1587"/>
      <c r="JV1" s="1587"/>
      <c r="JW1" s="1587"/>
      <c r="JX1" s="1587"/>
      <c r="JY1" s="1587"/>
      <c r="JZ1" s="1587"/>
      <c r="KA1" s="1587"/>
      <c r="KB1" s="1587"/>
      <c r="KC1" s="1587"/>
      <c r="KD1" s="1587"/>
      <c r="KE1" s="1587"/>
      <c r="KF1" s="1587"/>
      <c r="KG1" s="1587"/>
      <c r="KH1" s="1587"/>
      <c r="KI1" s="1587"/>
      <c r="KJ1" s="1587"/>
      <c r="KK1" s="1587"/>
      <c r="KL1" s="1587"/>
      <c r="KM1" s="1587"/>
      <c r="KN1" s="1587"/>
      <c r="KO1" s="1587"/>
      <c r="KP1" s="1587"/>
      <c r="KQ1" s="1587"/>
      <c r="KR1" s="1587"/>
      <c r="KS1" s="1587"/>
      <c r="KT1" s="1587"/>
      <c r="KU1" s="1587"/>
      <c r="KV1" s="1587"/>
      <c r="KW1" s="1587"/>
      <c r="KX1" s="1587"/>
      <c r="KY1" s="1587"/>
      <c r="KZ1" s="1587"/>
      <c r="LA1" s="1587"/>
      <c r="LB1" s="1587"/>
      <c r="LC1" s="1587"/>
      <c r="LD1" s="1587"/>
      <c r="LE1" s="1587"/>
      <c r="LF1" s="1587"/>
      <c r="LG1" s="1587"/>
      <c r="LH1" s="1587"/>
      <c r="LI1" s="1587"/>
      <c r="LJ1" s="1587"/>
      <c r="LK1" s="1587"/>
      <c r="LL1" s="1587"/>
      <c r="LM1" s="1587"/>
      <c r="LN1" s="1587"/>
      <c r="LO1" s="1587"/>
      <c r="LP1" s="1587"/>
      <c r="LQ1" s="1587"/>
      <c r="LR1" s="1587"/>
      <c r="LS1" s="1587"/>
      <c r="LT1" s="1587"/>
      <c r="LU1" s="1587"/>
      <c r="LV1" s="1587"/>
      <c r="LW1" s="1587"/>
      <c r="LX1" s="1587"/>
      <c r="LY1" s="1587"/>
      <c r="LZ1" s="1587"/>
      <c r="MA1" s="1587"/>
      <c r="MB1" s="1587"/>
      <c r="MC1" s="1587"/>
      <c r="MD1" s="1587"/>
      <c r="ME1" s="1587"/>
      <c r="MF1" s="1587"/>
      <c r="MG1" s="1587"/>
      <c r="MH1" s="1587"/>
      <c r="MI1" s="1587"/>
      <c r="MJ1" s="1587"/>
      <c r="MK1" s="1587"/>
      <c r="ML1" s="1587"/>
      <c r="MM1" s="1587"/>
      <c r="MN1" s="1587"/>
      <c r="MO1" s="1587"/>
      <c r="MP1" s="1587"/>
      <c r="MQ1" s="1587"/>
      <c r="MR1" s="1587"/>
      <c r="MS1" s="1587"/>
      <c r="MT1" s="1587"/>
      <c r="MU1" s="1587"/>
      <c r="MV1" s="1587"/>
      <c r="MW1" s="1587"/>
      <c r="MX1" s="1587"/>
      <c r="MY1" s="1587"/>
      <c r="MZ1" s="1587"/>
      <c r="NA1" s="1587"/>
      <c r="NB1" s="1587"/>
      <c r="NC1" s="1587"/>
      <c r="ND1" s="1587"/>
      <c r="NE1" s="1587"/>
      <c r="NF1" s="1587"/>
      <c r="NG1" s="1587"/>
      <c r="NH1" s="1587"/>
      <c r="NI1" s="1587"/>
      <c r="NJ1" s="1587"/>
      <c r="NK1" s="1587"/>
      <c r="NL1" s="1587"/>
      <c r="NM1" s="1587"/>
      <c r="NN1" s="1587"/>
      <c r="NO1" s="1587"/>
      <c r="NP1" s="1587"/>
      <c r="NQ1" s="1587"/>
      <c r="NR1" s="1587"/>
      <c r="NS1" s="1587"/>
      <c r="NT1" s="1587"/>
      <c r="NU1" s="1587"/>
      <c r="NV1" s="1587"/>
      <c r="NW1" s="1587"/>
      <c r="NX1" s="1587"/>
      <c r="NY1" s="1587"/>
      <c r="NZ1" s="1587"/>
      <c r="OA1" s="1587"/>
      <c r="OB1" s="1587"/>
      <c r="OC1" s="1587"/>
      <c r="OD1" s="1587"/>
      <c r="OE1" s="1587"/>
      <c r="OF1" s="1587"/>
      <c r="OG1" s="1587"/>
      <c r="OH1" s="1587"/>
      <c r="OI1" s="1587"/>
      <c r="OJ1" s="1587"/>
      <c r="OK1" s="1587"/>
      <c r="OL1" s="1587"/>
      <c r="OM1" s="1587"/>
      <c r="ON1" s="1587"/>
      <c r="OO1" s="1587"/>
      <c r="OP1" s="1587"/>
      <c r="OQ1" s="1587"/>
      <c r="OR1" s="1587"/>
      <c r="OS1" s="1587"/>
      <c r="OT1" s="1587"/>
      <c r="OU1" s="1587"/>
      <c r="OV1" s="1587"/>
      <c r="OW1" s="1587"/>
      <c r="OX1" s="1587"/>
      <c r="OY1" s="1587"/>
      <c r="OZ1" s="1587"/>
      <c r="PA1" s="1587"/>
      <c r="PB1" s="1587"/>
      <c r="PC1" s="1587"/>
      <c r="PD1" s="1587"/>
      <c r="PE1" s="1587"/>
      <c r="PF1" s="1587"/>
      <c r="PG1" s="1588"/>
      <c r="PH1" s="1588"/>
      <c r="PI1" s="1588"/>
      <c r="PJ1" s="1588"/>
      <c r="PK1" s="1588"/>
      <c r="PL1" s="1588"/>
      <c r="PM1" s="1588"/>
      <c r="PN1" s="1588"/>
      <c r="PO1" s="1588"/>
      <c r="PP1" s="1588"/>
      <c r="PQ1" s="1588"/>
      <c r="PR1" s="1588"/>
      <c r="PS1" s="1588"/>
      <c r="PT1" s="1588"/>
      <c r="PU1" s="1588"/>
      <c r="PV1" s="1588"/>
      <c r="PW1" s="1588"/>
      <c r="PX1" s="1588"/>
      <c r="PY1" s="1588"/>
      <c r="PZ1" s="1588"/>
      <c r="QA1" s="1588"/>
      <c r="QB1" s="1588"/>
      <c r="QC1" s="1588"/>
      <c r="QD1" s="1588"/>
      <c r="QE1" s="1588"/>
      <c r="QF1" s="1588"/>
      <c r="QG1" s="1588"/>
      <c r="QH1" s="1588"/>
      <c r="QI1" s="1588"/>
      <c r="QJ1" s="1588"/>
      <c r="QK1" s="1588"/>
      <c r="QL1" s="1588"/>
      <c r="QM1" s="1588"/>
      <c r="QN1" s="1588"/>
      <c r="QO1" s="1588"/>
      <c r="QP1" s="1588"/>
      <c r="QQ1" s="1588"/>
      <c r="QR1" s="1588"/>
      <c r="QS1" s="1588"/>
      <c r="QT1" s="1588"/>
      <c r="QU1" s="1588"/>
      <c r="QV1" s="1588"/>
      <c r="QW1" s="1588"/>
      <c r="QX1" s="1588"/>
      <c r="QY1" s="1588"/>
      <c r="QZ1" s="1588"/>
      <c r="RA1" s="1588"/>
      <c r="RB1" s="1588"/>
      <c r="RC1" s="1588"/>
      <c r="RD1" s="1588"/>
      <c r="RE1" s="1588"/>
      <c r="RF1" s="1588"/>
      <c r="RG1" s="1588"/>
      <c r="RH1" s="1588"/>
      <c r="RI1" s="1588"/>
      <c r="RJ1" s="1588"/>
      <c r="RK1" s="1588"/>
      <c r="RL1" s="1588"/>
      <c r="RM1" s="1588"/>
      <c r="RN1" s="1588"/>
      <c r="RO1" s="1588"/>
      <c r="RP1" s="1588"/>
      <c r="RQ1" s="1588"/>
      <c r="RR1" s="1588"/>
      <c r="RS1" s="1588"/>
      <c r="RT1" s="1588"/>
      <c r="RU1" s="1588"/>
      <c r="RV1" s="1588"/>
      <c r="RW1" s="1588"/>
      <c r="RX1" s="1588"/>
      <c r="RY1" s="1588"/>
      <c r="RZ1" s="1588"/>
      <c r="SA1" s="1588"/>
      <c r="SB1" s="1588"/>
      <c r="SC1" s="1588"/>
      <c r="SD1" s="1588"/>
      <c r="SE1" s="1588"/>
      <c r="SF1" s="1588"/>
      <c r="SG1" s="1588"/>
      <c r="SH1" s="1588"/>
      <c r="SI1" s="1588"/>
      <c r="SJ1" s="1588"/>
      <c r="SK1" s="1588"/>
      <c r="SL1" s="1588"/>
      <c r="SM1" s="1588"/>
      <c r="SN1" s="1588"/>
      <c r="SO1" s="1588"/>
      <c r="SP1" s="1588"/>
      <c r="SQ1" s="1588"/>
      <c r="SR1" s="1588"/>
      <c r="SS1" s="1588"/>
      <c r="ST1" s="1588"/>
      <c r="SU1" s="1588"/>
      <c r="SV1" s="1588"/>
      <c r="SW1" s="1588"/>
      <c r="SX1" s="1588"/>
      <c r="SY1" s="1588"/>
      <c r="SZ1" s="1588"/>
      <c r="TA1" s="1588"/>
      <c r="TB1" s="1588"/>
      <c r="TC1" s="1588"/>
      <c r="TD1" s="1171"/>
      <c r="TE1" s="1171"/>
      <c r="TF1" s="1171"/>
      <c r="TG1" s="1171"/>
      <c r="TH1" s="1171"/>
      <c r="TI1" s="1171"/>
      <c r="TJ1" s="1171"/>
      <c r="TK1" s="1171"/>
      <c r="TL1" s="1171"/>
      <c r="TM1" s="1171"/>
      <c r="TN1" s="1171"/>
      <c r="TO1" s="1171"/>
      <c r="TP1" s="1171"/>
      <c r="TQ1" s="1171"/>
      <c r="TR1" s="1171"/>
      <c r="TS1" s="1171"/>
      <c r="TT1" s="1171"/>
      <c r="TU1" s="1171"/>
      <c r="TV1" s="1171"/>
      <c r="TW1" s="1171"/>
      <c r="TX1" s="1171"/>
      <c r="TY1" s="1171"/>
      <c r="TZ1" s="1171"/>
      <c r="UA1" s="1171"/>
      <c r="UB1" s="1171"/>
      <c r="UC1" s="1171"/>
      <c r="UD1" s="1171"/>
      <c r="UE1" s="1171"/>
      <c r="UF1" s="1171"/>
      <c r="UG1" s="1171"/>
      <c r="UH1" s="1171"/>
      <c r="UI1" s="1171"/>
      <c r="UJ1" s="1171"/>
      <c r="UK1" s="1171"/>
      <c r="UL1" s="1171"/>
      <c r="UM1" s="1171"/>
      <c r="UN1" s="1171"/>
      <c r="UO1" s="1171"/>
      <c r="UP1" s="1171"/>
      <c r="UQ1" s="1171"/>
      <c r="UR1" s="1171"/>
      <c r="US1" s="1171"/>
      <c r="UT1" s="1171"/>
      <c r="UU1" s="1171"/>
      <c r="UV1" s="1171"/>
      <c r="UW1" s="1171"/>
      <c r="UX1" s="1171"/>
      <c r="UY1" s="1171"/>
      <c r="UZ1" s="1171"/>
      <c r="VA1" s="1171"/>
      <c r="VB1" s="1171"/>
      <c r="VC1" s="1171"/>
      <c r="VD1" s="1171"/>
      <c r="VE1" s="1171"/>
      <c r="VF1" s="1171"/>
      <c r="VG1" s="1171"/>
      <c r="VH1" s="1171"/>
      <c r="VI1" s="1171"/>
      <c r="VJ1" s="1171"/>
      <c r="VK1" s="1171"/>
      <c r="VL1" s="1171"/>
      <c r="VM1" s="1171"/>
      <c r="VN1" s="1171"/>
      <c r="VO1" s="1171"/>
      <c r="VP1" s="1171"/>
      <c r="VQ1" s="1171"/>
      <c r="VR1" s="1171"/>
      <c r="VS1" s="1171"/>
      <c r="VT1" s="1171"/>
      <c r="VU1" s="1171"/>
      <c r="VV1" s="1171"/>
      <c r="VW1" s="1171"/>
      <c r="VX1" s="1171"/>
      <c r="VY1" s="1171"/>
      <c r="VZ1" s="1171"/>
      <c r="WA1" s="1171"/>
      <c r="WB1" s="1171"/>
      <c r="WC1" s="1171"/>
      <c r="WD1" s="1171"/>
      <c r="WE1" s="1171"/>
      <c r="WF1" s="1171"/>
      <c r="WG1" s="1171"/>
      <c r="WH1" s="1171"/>
      <c r="WI1" s="1171"/>
      <c r="WJ1" s="1171"/>
      <c r="WK1" s="1171"/>
      <c r="WL1" s="1171"/>
      <c r="WM1" s="1171"/>
      <c r="WN1" s="1171"/>
      <c r="WO1" s="1171"/>
      <c r="WP1" s="1171"/>
      <c r="WQ1" s="1171"/>
      <c r="WR1" s="1171"/>
      <c r="WS1" s="1171"/>
      <c r="WT1" s="1171"/>
      <c r="WU1" s="1171"/>
      <c r="WV1" s="1171"/>
      <c r="WW1" s="1171"/>
      <c r="WX1" s="1171"/>
      <c r="WY1" s="1171"/>
      <c r="WZ1" s="1171"/>
      <c r="XA1" s="1171"/>
      <c r="XB1" s="1171"/>
      <c r="XC1" s="1171"/>
      <c r="XD1" s="1171"/>
      <c r="XE1" s="1171"/>
      <c r="XF1" s="1171"/>
      <c r="XG1" s="1171"/>
      <c r="XH1" s="1171"/>
      <c r="XI1" s="1171"/>
      <c r="XJ1" s="1171"/>
      <c r="XK1" s="1171"/>
      <c r="XL1" s="1171"/>
      <c r="XM1" s="1171"/>
      <c r="XN1" s="1171"/>
      <c r="XO1" s="1171"/>
      <c r="XP1" s="1171"/>
      <c r="XQ1" s="1171"/>
      <c r="XR1" s="1171"/>
      <c r="XS1" s="1171"/>
      <c r="XT1" s="1171"/>
      <c r="XU1" s="1171"/>
      <c r="XV1" s="1171"/>
      <c r="XW1" s="1171"/>
      <c r="XX1" s="1171"/>
      <c r="XY1" s="1171"/>
      <c r="XZ1" s="1171"/>
      <c r="YA1" s="1171"/>
      <c r="YB1" s="1171"/>
      <c r="YC1" s="1171"/>
      <c r="YD1" s="1171"/>
      <c r="YE1" s="1171"/>
      <c r="YF1" s="1171"/>
      <c r="YG1" s="1171"/>
      <c r="YH1" s="1171"/>
      <c r="YI1" s="1171"/>
      <c r="YJ1" s="1171"/>
      <c r="YK1" s="1171"/>
      <c r="YL1" s="1171"/>
      <c r="YM1" s="1171"/>
      <c r="YN1" s="1171"/>
      <c r="YO1" s="1171"/>
      <c r="YP1" s="1171"/>
      <c r="YQ1" s="1171"/>
      <c r="YR1" s="1171"/>
      <c r="YS1" s="1171"/>
      <c r="YT1" s="1171"/>
      <c r="YU1" s="1171"/>
      <c r="YV1" s="1171"/>
      <c r="YW1" s="1171"/>
      <c r="YX1" s="1171"/>
      <c r="YY1" s="1171"/>
      <c r="YZ1" s="1171"/>
      <c r="ZA1" s="1171"/>
      <c r="ZB1" s="1171"/>
      <c r="ZC1" s="1171"/>
      <c r="ZD1" s="1171"/>
      <c r="ZE1" s="1171"/>
      <c r="ZF1" s="1171"/>
      <c r="ZG1" s="1171"/>
      <c r="ZH1" s="1171"/>
      <c r="ZI1" s="1171"/>
      <c r="ZJ1" s="1171"/>
      <c r="ZK1" s="1171"/>
      <c r="ZL1" s="1171"/>
      <c r="ZM1" s="1171"/>
      <c r="ZN1" s="1171"/>
      <c r="ZO1" s="1171"/>
      <c r="ZP1" s="1171"/>
      <c r="ZQ1" s="1171"/>
      <c r="ZR1" s="1171"/>
      <c r="ZS1" s="1171"/>
      <c r="ZT1" s="1171"/>
      <c r="ZU1" s="1171"/>
      <c r="ZV1" s="1171"/>
      <c r="ZW1" s="1171"/>
      <c r="ZX1" s="1171"/>
      <c r="ZY1" s="1171"/>
      <c r="ZZ1" s="1171"/>
      <c r="AAA1" s="1171"/>
      <c r="AAB1" s="1171"/>
      <c r="AAC1" s="1171"/>
      <c r="AAD1" s="1171"/>
      <c r="AAE1" s="1171"/>
      <c r="AAF1" s="1171"/>
      <c r="AAG1" s="1171"/>
      <c r="AAH1" s="1171"/>
      <c r="AAI1" s="1171"/>
      <c r="AAJ1" s="1171"/>
      <c r="AAK1" s="1171"/>
      <c r="AAL1" s="1171"/>
      <c r="AAM1" s="1171"/>
      <c r="AAN1" s="1171"/>
      <c r="AAO1" s="1171"/>
      <c r="AAP1" s="1171"/>
      <c r="AAQ1" s="1171"/>
      <c r="AAR1" s="1171"/>
      <c r="AAS1" s="1171"/>
      <c r="AAT1" s="1171"/>
      <c r="AAU1" s="1171"/>
      <c r="AAV1" s="1171"/>
      <c r="AAW1" s="1171"/>
      <c r="AAX1" s="1171"/>
      <c r="AAY1" s="1171"/>
      <c r="AAZ1" s="1171"/>
      <c r="ABA1" s="1171"/>
      <c r="ABB1" s="1171"/>
      <c r="ABC1" s="1171"/>
      <c r="ABD1" s="1171"/>
      <c r="ABE1" s="1171"/>
      <c r="ABF1" s="1171"/>
      <c r="ABG1" s="1171"/>
      <c r="ABH1" s="1171"/>
      <c r="ABI1" s="1171"/>
      <c r="ABJ1" s="1171"/>
      <c r="ABK1" s="1171"/>
      <c r="ABL1" s="1171"/>
      <c r="ABM1" s="1171"/>
      <c r="ABN1" s="1171"/>
      <c r="ABO1" s="1171"/>
      <c r="ABP1" s="1171"/>
      <c r="ABQ1" s="1171"/>
      <c r="ABR1" s="1171"/>
      <c r="ABS1" s="1171"/>
      <c r="ABT1" s="1171"/>
    </row>
    <row r="2" spans="1:748" s="1172" customFormat="1" ht="20.100000000000001" customHeight="1" x14ac:dyDescent="0.15">
      <c r="A2" s="1592" t="s">
        <v>188</v>
      </c>
      <c r="B2" s="1594" t="s">
        <v>189</v>
      </c>
      <c r="C2" s="1585" t="s">
        <v>209</v>
      </c>
      <c r="D2" s="1580"/>
      <c r="E2" s="1580"/>
      <c r="F2" s="1580"/>
      <c r="G2" s="1580"/>
      <c r="H2" s="1580"/>
      <c r="I2" s="1580"/>
      <c r="J2" s="1580"/>
      <c r="K2" s="1580"/>
      <c r="L2" s="1581"/>
      <c r="M2" s="1579" t="s">
        <v>113</v>
      </c>
      <c r="N2" s="1580"/>
      <c r="O2" s="1580"/>
      <c r="P2" s="1580"/>
      <c r="Q2" s="1580"/>
      <c r="R2" s="1580"/>
      <c r="S2" s="1580"/>
      <c r="T2" s="1580"/>
      <c r="U2" s="1580"/>
      <c r="V2" s="1581"/>
      <c r="W2" s="1579" t="s">
        <v>239</v>
      </c>
      <c r="X2" s="1580"/>
      <c r="Y2" s="1580"/>
      <c r="Z2" s="1580"/>
      <c r="AA2" s="1580"/>
      <c r="AB2" s="1580"/>
      <c r="AC2" s="1580"/>
      <c r="AD2" s="1580"/>
      <c r="AE2" s="1580"/>
      <c r="AF2" s="1581"/>
      <c r="AG2" s="1579" t="s">
        <v>240</v>
      </c>
      <c r="AH2" s="1580"/>
      <c r="AI2" s="1580"/>
      <c r="AJ2" s="1580"/>
      <c r="AK2" s="1580"/>
      <c r="AL2" s="1580"/>
      <c r="AM2" s="1580"/>
      <c r="AN2" s="1580"/>
      <c r="AO2" s="1580"/>
      <c r="AP2" s="1581"/>
      <c r="AQ2" s="1579" t="s">
        <v>241</v>
      </c>
      <c r="AR2" s="1580"/>
      <c r="AS2" s="1580"/>
      <c r="AT2" s="1580"/>
      <c r="AU2" s="1580"/>
      <c r="AV2" s="1580"/>
      <c r="AW2" s="1580"/>
      <c r="AX2" s="1580"/>
      <c r="AY2" s="1580"/>
      <c r="AZ2" s="1581"/>
      <c r="BA2" s="1579" t="s">
        <v>242</v>
      </c>
      <c r="BB2" s="1580"/>
      <c r="BC2" s="1580"/>
      <c r="BD2" s="1580"/>
      <c r="BE2" s="1580"/>
      <c r="BF2" s="1580"/>
      <c r="BG2" s="1580"/>
      <c r="BH2" s="1580"/>
      <c r="BI2" s="1580"/>
      <c r="BJ2" s="1581"/>
      <c r="BK2" s="1579" t="s">
        <v>243</v>
      </c>
      <c r="BL2" s="1580"/>
      <c r="BM2" s="1580"/>
      <c r="BN2" s="1580"/>
      <c r="BO2" s="1580"/>
      <c r="BP2" s="1580"/>
      <c r="BQ2" s="1580"/>
      <c r="BR2" s="1580"/>
      <c r="BS2" s="1580"/>
      <c r="BT2" s="1581"/>
      <c r="BU2" s="1579" t="s">
        <v>244</v>
      </c>
      <c r="BV2" s="1580"/>
      <c r="BW2" s="1580"/>
      <c r="BX2" s="1580"/>
      <c r="BY2" s="1580"/>
      <c r="BZ2" s="1580"/>
      <c r="CA2" s="1580"/>
      <c r="CB2" s="1580"/>
      <c r="CC2" s="1580"/>
      <c r="CD2" s="1581"/>
      <c r="CE2" s="1579" t="s">
        <v>245</v>
      </c>
      <c r="CF2" s="1580"/>
      <c r="CG2" s="1580"/>
      <c r="CH2" s="1580"/>
      <c r="CI2" s="1580"/>
      <c r="CJ2" s="1580"/>
      <c r="CK2" s="1580"/>
      <c r="CL2" s="1580"/>
      <c r="CM2" s="1580"/>
      <c r="CN2" s="1581"/>
      <c r="CO2" s="1579" t="s">
        <v>246</v>
      </c>
      <c r="CP2" s="1580"/>
      <c r="CQ2" s="1580"/>
      <c r="CR2" s="1580"/>
      <c r="CS2" s="1580"/>
      <c r="CT2" s="1580"/>
      <c r="CU2" s="1580"/>
      <c r="CV2" s="1580"/>
      <c r="CW2" s="1580"/>
      <c r="CX2" s="1581"/>
      <c r="CY2" s="1579" t="s">
        <v>247</v>
      </c>
      <c r="CZ2" s="1580"/>
      <c r="DA2" s="1580"/>
      <c r="DB2" s="1580"/>
      <c r="DC2" s="1580"/>
      <c r="DD2" s="1580"/>
      <c r="DE2" s="1580"/>
      <c r="DF2" s="1580"/>
      <c r="DG2" s="1580"/>
      <c r="DH2" s="1581"/>
      <c r="DI2" s="1579" t="s">
        <v>248</v>
      </c>
      <c r="DJ2" s="1580"/>
      <c r="DK2" s="1580"/>
      <c r="DL2" s="1580"/>
      <c r="DM2" s="1580"/>
      <c r="DN2" s="1580"/>
      <c r="DO2" s="1580"/>
      <c r="DP2" s="1580"/>
      <c r="DQ2" s="1580"/>
      <c r="DR2" s="1581"/>
      <c r="DS2" s="1579" t="s">
        <v>249</v>
      </c>
      <c r="DT2" s="1580"/>
      <c r="DU2" s="1580"/>
      <c r="DV2" s="1580"/>
      <c r="DW2" s="1580"/>
      <c r="DX2" s="1580"/>
      <c r="DY2" s="1580"/>
      <c r="DZ2" s="1580"/>
      <c r="EA2" s="1580"/>
      <c r="EB2" s="1581"/>
      <c r="EC2" s="1579" t="s">
        <v>250</v>
      </c>
      <c r="ED2" s="1580"/>
      <c r="EE2" s="1580"/>
      <c r="EF2" s="1580"/>
      <c r="EG2" s="1580"/>
      <c r="EH2" s="1580"/>
      <c r="EI2" s="1580"/>
      <c r="EJ2" s="1580"/>
      <c r="EK2" s="1580"/>
      <c r="EL2" s="1581"/>
      <c r="EM2" s="1579" t="s">
        <v>251</v>
      </c>
      <c r="EN2" s="1589"/>
      <c r="EO2" s="1589"/>
      <c r="EP2" s="1589"/>
      <c r="EQ2" s="1589"/>
      <c r="ER2" s="1589"/>
      <c r="ES2" s="1589"/>
      <c r="ET2" s="1589"/>
      <c r="EU2" s="1589"/>
      <c r="EV2" s="1590"/>
      <c r="EW2" s="1579" t="s">
        <v>254</v>
      </c>
      <c r="EX2" s="1580"/>
      <c r="EY2" s="1580"/>
      <c r="EZ2" s="1580"/>
      <c r="FA2" s="1580"/>
      <c r="FB2" s="1580"/>
      <c r="FC2" s="1580"/>
      <c r="FD2" s="1580"/>
      <c r="FE2" s="1580"/>
      <c r="FF2" s="1581"/>
      <c r="FG2" s="1585" t="s">
        <v>153</v>
      </c>
      <c r="FH2" s="1580"/>
      <c r="FI2" s="1580"/>
      <c r="FJ2" s="1580"/>
      <c r="FK2" s="1580"/>
      <c r="FL2" s="1580"/>
      <c r="FM2" s="1580"/>
      <c r="FN2" s="1580"/>
      <c r="FO2" s="1580"/>
      <c r="FP2" s="1581"/>
      <c r="FQ2" s="1582" t="s">
        <v>253</v>
      </c>
      <c r="FR2" s="1583"/>
      <c r="FS2" s="1583"/>
      <c r="FT2" s="1583"/>
      <c r="FU2" s="1583"/>
      <c r="FV2" s="1583"/>
      <c r="FW2" s="1583"/>
      <c r="FX2" s="1583"/>
      <c r="FY2" s="1583"/>
      <c r="FZ2" s="1584"/>
      <c r="GA2" s="1586" t="s">
        <v>252</v>
      </c>
      <c r="GB2" s="1583"/>
      <c r="GC2" s="1583"/>
      <c r="GD2" s="1583"/>
      <c r="GE2" s="1583"/>
      <c r="GF2" s="1583"/>
      <c r="GG2" s="1583"/>
      <c r="GH2" s="1583"/>
      <c r="GI2" s="1583"/>
      <c r="GJ2" s="1584"/>
      <c r="GK2" s="1576" t="s">
        <v>179</v>
      </c>
      <c r="GL2" s="1577"/>
      <c r="GM2" s="1577"/>
      <c r="GN2" s="1577"/>
      <c r="GO2" s="1577"/>
      <c r="GP2" s="1577"/>
      <c r="GQ2" s="1577"/>
      <c r="GR2" s="1577"/>
      <c r="GS2" s="1577"/>
      <c r="GT2" s="1578"/>
      <c r="GU2" s="1576" t="s">
        <v>180</v>
      </c>
      <c r="GV2" s="1577"/>
      <c r="GW2" s="1577"/>
      <c r="GX2" s="1577"/>
      <c r="GY2" s="1577"/>
      <c r="GZ2" s="1577"/>
      <c r="HA2" s="1577"/>
      <c r="HB2" s="1577"/>
      <c r="HC2" s="1577"/>
      <c r="HD2" s="1578"/>
      <c r="HE2" s="1579" t="s">
        <v>178</v>
      </c>
      <c r="HF2" s="1580"/>
      <c r="HG2" s="1580"/>
      <c r="HH2" s="1580"/>
      <c r="HI2" s="1580"/>
      <c r="HJ2" s="1580"/>
      <c r="HK2" s="1580"/>
      <c r="HL2" s="1580"/>
      <c r="HM2" s="1580"/>
      <c r="HN2" s="1581"/>
      <c r="HO2" s="1579" t="s">
        <v>185</v>
      </c>
      <c r="HP2" s="1580"/>
      <c r="HQ2" s="1580"/>
      <c r="HR2" s="1580"/>
      <c r="HS2" s="1580"/>
      <c r="HT2" s="1580"/>
      <c r="HU2" s="1580"/>
      <c r="HV2" s="1580"/>
      <c r="HW2" s="1580"/>
      <c r="HX2" s="1581"/>
      <c r="HY2" s="1587"/>
      <c r="HZ2" s="1587"/>
      <c r="IA2" s="1587"/>
      <c r="IB2" s="1587"/>
      <c r="IC2" s="1587"/>
      <c r="ID2" s="1587"/>
      <c r="IE2" s="1587"/>
      <c r="IF2" s="1587"/>
      <c r="IG2" s="1587"/>
      <c r="IH2" s="1587"/>
      <c r="II2" s="1587"/>
      <c r="IJ2" s="1587"/>
      <c r="IK2" s="1587"/>
      <c r="IL2" s="1587"/>
      <c r="IM2" s="1587"/>
      <c r="IN2" s="1587"/>
      <c r="IO2" s="1587"/>
      <c r="IP2" s="1587"/>
      <c r="IQ2" s="1587"/>
      <c r="IR2" s="1587"/>
      <c r="IS2" s="1587"/>
      <c r="IT2" s="1587"/>
      <c r="IU2" s="1587"/>
      <c r="IV2" s="1587"/>
      <c r="IW2" s="1587"/>
      <c r="IX2" s="1587"/>
      <c r="IY2" s="1587"/>
      <c r="IZ2" s="1587"/>
      <c r="JA2" s="1587"/>
      <c r="JB2" s="1587"/>
      <c r="JC2" s="1587"/>
      <c r="JD2" s="1587"/>
      <c r="JE2" s="1587"/>
      <c r="JF2" s="1587"/>
      <c r="JG2" s="1587"/>
      <c r="JH2" s="1587"/>
      <c r="JI2" s="1587"/>
      <c r="JJ2" s="1587"/>
      <c r="JK2" s="1587"/>
      <c r="JL2" s="1587"/>
      <c r="JM2" s="1587"/>
      <c r="JN2" s="1587"/>
      <c r="JO2" s="1587"/>
      <c r="JP2" s="1587"/>
      <c r="JQ2" s="1587"/>
      <c r="JR2" s="1587"/>
      <c r="JS2" s="1587"/>
      <c r="JT2" s="1587"/>
      <c r="JU2" s="1587"/>
      <c r="JV2" s="1587"/>
      <c r="JW2" s="1587"/>
      <c r="JX2" s="1587"/>
      <c r="JY2" s="1587"/>
      <c r="JZ2" s="1587"/>
      <c r="KA2" s="1587"/>
      <c r="KB2" s="1587"/>
      <c r="KC2" s="1587"/>
      <c r="KD2" s="1587"/>
      <c r="KE2" s="1587"/>
      <c r="KF2" s="1587"/>
      <c r="KG2" s="1587"/>
      <c r="KH2" s="1587"/>
      <c r="KI2" s="1587"/>
      <c r="KJ2" s="1587"/>
      <c r="KK2" s="1587"/>
      <c r="KL2" s="1587"/>
      <c r="KM2" s="1587"/>
      <c r="KN2" s="1587"/>
      <c r="KO2" s="1587"/>
      <c r="KP2" s="1587"/>
      <c r="KQ2" s="1587"/>
      <c r="KR2" s="1587"/>
      <c r="KS2" s="1587"/>
      <c r="KT2" s="1587"/>
      <c r="KU2" s="1587"/>
      <c r="KV2" s="1587"/>
      <c r="KW2" s="1587"/>
      <c r="KX2" s="1587"/>
      <c r="KY2" s="1587"/>
      <c r="KZ2" s="1587"/>
      <c r="LA2" s="1587"/>
      <c r="LB2" s="1587"/>
      <c r="LC2" s="1587"/>
      <c r="LD2" s="1587"/>
      <c r="LE2" s="1587"/>
      <c r="LF2" s="1587"/>
      <c r="LG2" s="1587"/>
      <c r="LH2" s="1587"/>
      <c r="LI2" s="1587"/>
      <c r="LJ2" s="1587"/>
      <c r="LK2" s="1587"/>
      <c r="LL2" s="1587"/>
      <c r="LM2" s="1587"/>
      <c r="LN2" s="1587"/>
      <c r="LO2" s="1587"/>
      <c r="LP2" s="1587"/>
      <c r="LQ2" s="1587"/>
      <c r="LR2" s="1587"/>
      <c r="LS2" s="1587"/>
      <c r="LT2" s="1587"/>
      <c r="LU2" s="1587"/>
      <c r="LV2" s="1587"/>
      <c r="LW2" s="1587"/>
      <c r="LX2" s="1587"/>
      <c r="LY2" s="1587"/>
      <c r="LZ2" s="1587"/>
      <c r="MA2" s="1587"/>
      <c r="MB2" s="1587"/>
      <c r="MC2" s="1587"/>
      <c r="MD2" s="1587"/>
      <c r="ME2" s="1587"/>
      <c r="MF2" s="1587"/>
      <c r="MG2" s="1587"/>
      <c r="MH2" s="1587"/>
      <c r="MI2" s="1587"/>
      <c r="MJ2" s="1587"/>
      <c r="MK2" s="1587"/>
      <c r="ML2" s="1587"/>
      <c r="MM2" s="1587"/>
      <c r="MN2" s="1587"/>
      <c r="MO2" s="1587"/>
      <c r="MP2" s="1587"/>
      <c r="MQ2" s="1587"/>
      <c r="MR2" s="1587"/>
      <c r="MS2" s="1587"/>
      <c r="MT2" s="1587"/>
      <c r="MU2" s="1587"/>
      <c r="MV2" s="1587"/>
      <c r="MW2" s="1587"/>
      <c r="MX2" s="1587"/>
      <c r="MY2" s="1587"/>
      <c r="MZ2" s="1587"/>
      <c r="NA2" s="1587"/>
      <c r="NB2" s="1587"/>
      <c r="NC2" s="1587"/>
      <c r="ND2" s="1587"/>
      <c r="NE2" s="1587"/>
      <c r="NF2" s="1587"/>
      <c r="NG2" s="1587"/>
      <c r="NH2" s="1587"/>
      <c r="NI2" s="1587"/>
      <c r="NJ2" s="1587"/>
      <c r="NK2" s="1587"/>
      <c r="NL2" s="1587"/>
      <c r="NM2" s="1587"/>
      <c r="NN2" s="1587"/>
      <c r="NO2" s="1587"/>
      <c r="NP2" s="1587"/>
      <c r="NQ2" s="1587"/>
      <c r="NR2" s="1587"/>
      <c r="NS2" s="1587"/>
      <c r="NT2" s="1587"/>
      <c r="NU2" s="1587"/>
      <c r="NV2" s="1587"/>
      <c r="NW2" s="1587"/>
      <c r="NX2" s="1587"/>
      <c r="NY2" s="1587"/>
      <c r="NZ2" s="1587"/>
      <c r="OA2" s="1587"/>
      <c r="OB2" s="1587"/>
      <c r="OC2" s="1587"/>
      <c r="OD2" s="1587"/>
      <c r="OE2" s="1587"/>
      <c r="OF2" s="1587"/>
      <c r="OG2" s="1587"/>
      <c r="OH2" s="1587"/>
      <c r="OI2" s="1587"/>
      <c r="OJ2" s="1587"/>
      <c r="OK2" s="1587"/>
      <c r="OL2" s="1587"/>
      <c r="OM2" s="1587"/>
      <c r="ON2" s="1587"/>
      <c r="OO2" s="1587"/>
      <c r="OP2" s="1587"/>
      <c r="OQ2" s="1587"/>
      <c r="OR2" s="1587"/>
      <c r="OS2" s="1587"/>
      <c r="OT2" s="1587"/>
      <c r="OU2" s="1587"/>
      <c r="OV2" s="1587"/>
      <c r="OW2" s="1587"/>
      <c r="OX2" s="1587"/>
      <c r="OY2" s="1587"/>
      <c r="OZ2" s="1587"/>
      <c r="PA2" s="1587"/>
      <c r="PB2" s="1587"/>
      <c r="PC2" s="1587"/>
      <c r="PD2" s="1587"/>
      <c r="PE2" s="1587"/>
      <c r="PF2" s="1587"/>
      <c r="PG2" s="1588"/>
      <c r="PH2" s="1588"/>
      <c r="PI2" s="1588"/>
      <c r="PJ2" s="1588"/>
      <c r="PK2" s="1588"/>
      <c r="PL2" s="1588"/>
      <c r="PM2" s="1588"/>
      <c r="PN2" s="1588"/>
      <c r="PO2" s="1588"/>
      <c r="PP2" s="1588"/>
      <c r="PQ2" s="1588"/>
      <c r="PR2" s="1588"/>
      <c r="PS2" s="1588"/>
      <c r="PT2" s="1588"/>
      <c r="PU2" s="1588"/>
      <c r="PV2" s="1588"/>
      <c r="PW2" s="1588"/>
      <c r="PX2" s="1588"/>
      <c r="PY2" s="1588"/>
      <c r="PZ2" s="1588"/>
      <c r="QA2" s="1588"/>
      <c r="QB2" s="1588"/>
      <c r="QC2" s="1588"/>
      <c r="QD2" s="1588"/>
      <c r="QE2" s="1588"/>
      <c r="QF2" s="1588"/>
      <c r="QG2" s="1588"/>
      <c r="QH2" s="1588"/>
      <c r="QI2" s="1588"/>
      <c r="QJ2" s="1588"/>
      <c r="QK2" s="1588"/>
      <c r="QL2" s="1588"/>
      <c r="QM2" s="1588"/>
      <c r="QN2" s="1588"/>
      <c r="QO2" s="1588"/>
      <c r="QP2" s="1588"/>
      <c r="QQ2" s="1588"/>
      <c r="QR2" s="1588"/>
      <c r="QS2" s="1588"/>
      <c r="QT2" s="1588"/>
      <c r="QU2" s="1588"/>
      <c r="QV2" s="1588"/>
      <c r="QW2" s="1588"/>
      <c r="QX2" s="1588"/>
      <c r="QY2" s="1588"/>
      <c r="QZ2" s="1588"/>
      <c r="RA2" s="1588"/>
      <c r="RB2" s="1588"/>
      <c r="RC2" s="1588"/>
      <c r="RD2" s="1588"/>
      <c r="RE2" s="1588"/>
      <c r="RF2" s="1588"/>
      <c r="RG2" s="1588"/>
      <c r="RH2" s="1588"/>
      <c r="RI2" s="1588"/>
      <c r="RJ2" s="1588"/>
      <c r="RK2" s="1588"/>
      <c r="RL2" s="1588"/>
      <c r="RM2" s="1588"/>
      <c r="RN2" s="1588"/>
      <c r="RO2" s="1588"/>
      <c r="RP2" s="1588"/>
      <c r="RQ2" s="1588"/>
      <c r="RR2" s="1588"/>
      <c r="RS2" s="1588"/>
      <c r="RT2" s="1588"/>
      <c r="RU2" s="1588"/>
      <c r="RV2" s="1588"/>
      <c r="RW2" s="1588"/>
      <c r="RX2" s="1588"/>
      <c r="RY2" s="1588"/>
      <c r="RZ2" s="1588"/>
      <c r="SA2" s="1588"/>
      <c r="SB2" s="1588"/>
      <c r="SC2" s="1588"/>
      <c r="SD2" s="1588"/>
      <c r="SE2" s="1588"/>
      <c r="SF2" s="1588"/>
      <c r="SG2" s="1588"/>
      <c r="SH2" s="1588"/>
      <c r="SI2" s="1588"/>
      <c r="SJ2" s="1588"/>
      <c r="SK2" s="1588"/>
      <c r="SL2" s="1588"/>
      <c r="SM2" s="1588"/>
      <c r="SN2" s="1588"/>
      <c r="SO2" s="1588"/>
      <c r="SP2" s="1588"/>
      <c r="SQ2" s="1588"/>
      <c r="SR2" s="1588"/>
      <c r="SS2" s="1588"/>
      <c r="ST2" s="1588"/>
      <c r="SU2" s="1588"/>
      <c r="SV2" s="1588"/>
      <c r="SW2" s="1588"/>
      <c r="SX2" s="1588"/>
      <c r="SY2" s="1588"/>
      <c r="SZ2" s="1588"/>
      <c r="TA2" s="1588"/>
      <c r="TB2" s="1588"/>
      <c r="TC2" s="1588"/>
      <c r="TD2" s="1171"/>
      <c r="TE2" s="1171"/>
      <c r="TF2" s="1171"/>
      <c r="TG2" s="1171"/>
      <c r="TH2" s="1171"/>
      <c r="TI2" s="1171"/>
      <c r="TJ2" s="1171"/>
      <c r="TK2" s="1171"/>
      <c r="TL2" s="1171"/>
      <c r="TM2" s="1171"/>
      <c r="TN2" s="1171"/>
      <c r="TO2" s="1171"/>
      <c r="TP2" s="1171"/>
      <c r="TQ2" s="1171"/>
      <c r="TR2" s="1171"/>
      <c r="TS2" s="1171"/>
      <c r="TT2" s="1171"/>
      <c r="TU2" s="1171"/>
      <c r="TV2" s="1171"/>
      <c r="TW2" s="1171"/>
      <c r="TX2" s="1171"/>
      <c r="TY2" s="1171"/>
      <c r="TZ2" s="1171"/>
      <c r="UA2" s="1171"/>
      <c r="UB2" s="1171"/>
      <c r="UC2" s="1171"/>
      <c r="UD2" s="1171"/>
      <c r="UE2" s="1171"/>
      <c r="UF2" s="1171"/>
      <c r="UG2" s="1171"/>
      <c r="UH2" s="1171"/>
      <c r="UI2" s="1171"/>
      <c r="UJ2" s="1171"/>
      <c r="UK2" s="1171"/>
      <c r="UL2" s="1171"/>
      <c r="UM2" s="1171"/>
      <c r="UN2" s="1171"/>
      <c r="UO2" s="1171"/>
      <c r="UP2" s="1171"/>
      <c r="UQ2" s="1171"/>
      <c r="UR2" s="1171"/>
      <c r="US2" s="1171"/>
      <c r="UT2" s="1171"/>
      <c r="UU2" s="1171"/>
      <c r="UV2" s="1171"/>
      <c r="UW2" s="1171"/>
      <c r="UX2" s="1171"/>
      <c r="UY2" s="1171"/>
      <c r="UZ2" s="1171"/>
      <c r="VA2" s="1171"/>
      <c r="VB2" s="1171"/>
      <c r="VC2" s="1171"/>
      <c r="VD2" s="1171"/>
      <c r="VE2" s="1171"/>
      <c r="VF2" s="1171"/>
      <c r="VG2" s="1171"/>
      <c r="VH2" s="1171"/>
      <c r="VI2" s="1171"/>
      <c r="VJ2" s="1171"/>
      <c r="VK2" s="1171"/>
      <c r="VL2" s="1171"/>
      <c r="VM2" s="1171"/>
      <c r="VN2" s="1171"/>
      <c r="VO2" s="1171"/>
      <c r="VP2" s="1171"/>
      <c r="VQ2" s="1171"/>
      <c r="VR2" s="1171"/>
      <c r="VS2" s="1171"/>
      <c r="VT2" s="1171"/>
      <c r="VU2" s="1171"/>
      <c r="VV2" s="1171"/>
      <c r="VW2" s="1171"/>
      <c r="VX2" s="1171"/>
      <c r="VY2" s="1171"/>
      <c r="VZ2" s="1171"/>
      <c r="WA2" s="1171"/>
      <c r="WB2" s="1171"/>
      <c r="WC2" s="1171"/>
      <c r="WD2" s="1171"/>
      <c r="WE2" s="1171"/>
      <c r="WF2" s="1171"/>
      <c r="WG2" s="1171"/>
      <c r="WH2" s="1171"/>
      <c r="WI2" s="1171"/>
      <c r="WJ2" s="1171"/>
      <c r="WK2" s="1171"/>
      <c r="WL2" s="1171"/>
      <c r="WM2" s="1171"/>
      <c r="WN2" s="1171"/>
      <c r="WO2" s="1171"/>
      <c r="WP2" s="1171"/>
      <c r="WQ2" s="1171"/>
      <c r="WR2" s="1171"/>
      <c r="WS2" s="1171"/>
      <c r="WT2" s="1171"/>
      <c r="WU2" s="1171"/>
      <c r="WV2" s="1171"/>
      <c r="WW2" s="1171"/>
      <c r="WX2" s="1171"/>
      <c r="WY2" s="1171"/>
      <c r="WZ2" s="1171"/>
      <c r="XA2" s="1171"/>
      <c r="XB2" s="1171"/>
      <c r="XC2" s="1171"/>
      <c r="XD2" s="1171"/>
      <c r="XE2" s="1171"/>
      <c r="XF2" s="1171"/>
      <c r="XG2" s="1171"/>
      <c r="XH2" s="1171"/>
      <c r="XI2" s="1171"/>
      <c r="XJ2" s="1171"/>
      <c r="XK2" s="1171"/>
      <c r="XL2" s="1171"/>
      <c r="XM2" s="1171"/>
      <c r="XN2" s="1171"/>
      <c r="XO2" s="1171"/>
      <c r="XP2" s="1171"/>
      <c r="XQ2" s="1171"/>
      <c r="XR2" s="1171"/>
      <c r="XS2" s="1171"/>
      <c r="XT2" s="1171"/>
      <c r="XU2" s="1171"/>
      <c r="XV2" s="1171"/>
      <c r="XW2" s="1171"/>
      <c r="XX2" s="1171"/>
      <c r="XY2" s="1171"/>
      <c r="XZ2" s="1171"/>
      <c r="YA2" s="1171"/>
      <c r="YB2" s="1171"/>
      <c r="YC2" s="1171"/>
      <c r="YD2" s="1171"/>
      <c r="YE2" s="1171"/>
      <c r="YF2" s="1171"/>
      <c r="YG2" s="1171"/>
      <c r="YH2" s="1171"/>
      <c r="YI2" s="1171"/>
      <c r="YJ2" s="1171"/>
      <c r="YK2" s="1171"/>
      <c r="YL2" s="1171"/>
      <c r="YM2" s="1171"/>
      <c r="YN2" s="1171"/>
      <c r="YO2" s="1171"/>
      <c r="YP2" s="1171"/>
      <c r="YQ2" s="1171"/>
      <c r="YR2" s="1171"/>
      <c r="YS2" s="1171"/>
      <c r="YT2" s="1171"/>
      <c r="YU2" s="1171"/>
      <c r="YV2" s="1171"/>
      <c r="YW2" s="1171"/>
      <c r="YX2" s="1171"/>
      <c r="YY2" s="1171"/>
      <c r="YZ2" s="1171"/>
      <c r="ZA2" s="1171"/>
      <c r="ZB2" s="1171"/>
      <c r="ZC2" s="1171"/>
      <c r="ZD2" s="1171"/>
      <c r="ZE2" s="1171"/>
      <c r="ZF2" s="1171"/>
      <c r="ZG2" s="1171"/>
      <c r="ZH2" s="1171"/>
      <c r="ZI2" s="1171"/>
      <c r="ZJ2" s="1171"/>
      <c r="ZK2" s="1171"/>
      <c r="ZL2" s="1171"/>
      <c r="ZM2" s="1171"/>
      <c r="ZN2" s="1171"/>
      <c r="ZO2" s="1171"/>
      <c r="ZP2" s="1171"/>
      <c r="ZQ2" s="1171"/>
      <c r="ZR2" s="1171"/>
      <c r="ZS2" s="1171"/>
      <c r="ZT2" s="1171"/>
      <c r="ZU2" s="1171"/>
      <c r="ZV2" s="1171"/>
      <c r="ZW2" s="1171"/>
      <c r="ZX2" s="1171"/>
      <c r="ZY2" s="1171"/>
      <c r="ZZ2" s="1171"/>
      <c r="AAA2" s="1171"/>
      <c r="AAB2" s="1171"/>
      <c r="AAC2" s="1171"/>
      <c r="AAD2" s="1171"/>
      <c r="AAE2" s="1171"/>
      <c r="AAF2" s="1171"/>
      <c r="AAG2" s="1171"/>
      <c r="AAH2" s="1171"/>
      <c r="AAI2" s="1171"/>
      <c r="AAJ2" s="1171"/>
      <c r="AAK2" s="1171"/>
      <c r="AAL2" s="1171"/>
      <c r="AAM2" s="1171"/>
      <c r="AAN2" s="1171"/>
      <c r="AAO2" s="1171"/>
      <c r="AAP2" s="1171"/>
      <c r="AAQ2" s="1171"/>
      <c r="AAR2" s="1171"/>
      <c r="AAS2" s="1171"/>
      <c r="AAT2" s="1171"/>
      <c r="AAU2" s="1171"/>
      <c r="AAV2" s="1171"/>
      <c r="AAW2" s="1171"/>
      <c r="AAX2" s="1171"/>
      <c r="AAY2" s="1171"/>
      <c r="AAZ2" s="1171"/>
      <c r="ABA2" s="1171"/>
      <c r="ABB2" s="1171"/>
      <c r="ABC2" s="1171"/>
      <c r="ABD2" s="1171"/>
      <c r="ABE2" s="1171"/>
      <c r="ABF2" s="1171"/>
      <c r="ABG2" s="1171"/>
      <c r="ABH2" s="1171"/>
      <c r="ABI2" s="1171"/>
      <c r="ABJ2" s="1171"/>
      <c r="ABK2" s="1171"/>
      <c r="ABL2" s="1171"/>
      <c r="ABM2" s="1171"/>
      <c r="ABN2" s="1171"/>
      <c r="ABO2" s="1171"/>
      <c r="ABP2" s="1171"/>
      <c r="ABQ2" s="1171"/>
      <c r="ABR2" s="1171"/>
      <c r="ABS2" s="1171"/>
      <c r="ABT2" s="1171"/>
    </row>
    <row r="3" spans="1:748" s="1172" customFormat="1" ht="20.100000000000001" customHeight="1" x14ac:dyDescent="0.15">
      <c r="A3" s="1593"/>
      <c r="B3" s="1595"/>
      <c r="C3" s="1182" t="s">
        <v>1</v>
      </c>
      <c r="D3" s="1183" t="s">
        <v>5</v>
      </c>
      <c r="E3" s="1184" t="s">
        <v>2</v>
      </c>
      <c r="F3" s="1185" t="s">
        <v>6</v>
      </c>
      <c r="G3" s="1186" t="s">
        <v>4</v>
      </c>
      <c r="H3" s="1187" t="s">
        <v>187</v>
      </c>
      <c r="I3" s="1185" t="s">
        <v>7</v>
      </c>
      <c r="J3" s="1188" t="s">
        <v>8</v>
      </c>
      <c r="K3" s="1184" t="s">
        <v>9</v>
      </c>
      <c r="L3" s="1411" t="s">
        <v>3</v>
      </c>
      <c r="M3" s="1182" t="s">
        <v>1</v>
      </c>
      <c r="N3" s="1183" t="s">
        <v>5</v>
      </c>
      <c r="O3" s="1184" t="s">
        <v>2</v>
      </c>
      <c r="P3" s="1185" t="s">
        <v>6</v>
      </c>
      <c r="Q3" s="1186" t="s">
        <v>4</v>
      </c>
      <c r="R3" s="1187" t="s">
        <v>187</v>
      </c>
      <c r="S3" s="1185" t="s">
        <v>7</v>
      </c>
      <c r="T3" s="1188" t="s">
        <v>8</v>
      </c>
      <c r="U3" s="1184" t="s">
        <v>9</v>
      </c>
      <c r="V3" s="1411" t="s">
        <v>3</v>
      </c>
      <c r="W3" s="1176" t="s">
        <v>1</v>
      </c>
      <c r="X3" s="1177" t="s">
        <v>5</v>
      </c>
      <c r="Y3" s="1189" t="s">
        <v>2</v>
      </c>
      <c r="Z3" s="1181" t="s">
        <v>6</v>
      </c>
      <c r="AA3" s="1179" t="s">
        <v>4</v>
      </c>
      <c r="AB3" s="1180" t="s">
        <v>187</v>
      </c>
      <c r="AC3" s="1181" t="s">
        <v>7</v>
      </c>
      <c r="AD3" s="1180" t="s">
        <v>8</v>
      </c>
      <c r="AE3" s="1178" t="s">
        <v>9</v>
      </c>
      <c r="AF3" s="1190" t="s">
        <v>3</v>
      </c>
      <c r="AG3" s="1176" t="s">
        <v>1</v>
      </c>
      <c r="AH3" s="1177" t="s">
        <v>5</v>
      </c>
      <c r="AI3" s="1189" t="s">
        <v>2</v>
      </c>
      <c r="AJ3" s="1181" t="s">
        <v>6</v>
      </c>
      <c r="AK3" s="1179" t="s">
        <v>4</v>
      </c>
      <c r="AL3" s="1180" t="s">
        <v>187</v>
      </c>
      <c r="AM3" s="1181" t="s">
        <v>7</v>
      </c>
      <c r="AN3" s="1180" t="s">
        <v>8</v>
      </c>
      <c r="AO3" s="1178" t="s">
        <v>9</v>
      </c>
      <c r="AP3" s="1190" t="s">
        <v>3</v>
      </c>
      <c r="AQ3" s="1176" t="s">
        <v>1</v>
      </c>
      <c r="AR3" s="1177" t="s">
        <v>5</v>
      </c>
      <c r="AS3" s="1189" t="s">
        <v>2</v>
      </c>
      <c r="AT3" s="1181" t="s">
        <v>6</v>
      </c>
      <c r="AU3" s="1179" t="s">
        <v>4</v>
      </c>
      <c r="AV3" s="1180" t="s">
        <v>187</v>
      </c>
      <c r="AW3" s="1181" t="s">
        <v>7</v>
      </c>
      <c r="AX3" s="1180" t="s">
        <v>8</v>
      </c>
      <c r="AY3" s="1178" t="s">
        <v>9</v>
      </c>
      <c r="AZ3" s="1190" t="s">
        <v>3</v>
      </c>
      <c r="BA3" s="1191" t="s">
        <v>1</v>
      </c>
      <c r="BB3" s="1177" t="s">
        <v>5</v>
      </c>
      <c r="BC3" s="1178" t="s">
        <v>2</v>
      </c>
      <c r="BD3" s="1181" t="s">
        <v>6</v>
      </c>
      <c r="BE3" s="1179" t="s">
        <v>4</v>
      </c>
      <c r="BF3" s="1180" t="s">
        <v>187</v>
      </c>
      <c r="BG3" s="1181" t="s">
        <v>7</v>
      </c>
      <c r="BH3" s="1180" t="s">
        <v>8</v>
      </c>
      <c r="BI3" s="1178" t="s">
        <v>9</v>
      </c>
      <c r="BJ3" s="1190" t="s">
        <v>3</v>
      </c>
      <c r="BK3" s="1176" t="s">
        <v>1</v>
      </c>
      <c r="BL3" s="1177" t="s">
        <v>5</v>
      </c>
      <c r="BM3" s="1189" t="s">
        <v>2</v>
      </c>
      <c r="BN3" s="1181" t="s">
        <v>6</v>
      </c>
      <c r="BO3" s="1179" t="s">
        <v>4</v>
      </c>
      <c r="BP3" s="1180" t="s">
        <v>187</v>
      </c>
      <c r="BQ3" s="1181" t="s">
        <v>7</v>
      </c>
      <c r="BR3" s="1180" t="s">
        <v>8</v>
      </c>
      <c r="BS3" s="1178" t="s">
        <v>9</v>
      </c>
      <c r="BT3" s="1190" t="s">
        <v>3</v>
      </c>
      <c r="BU3" s="1176" t="s">
        <v>1</v>
      </c>
      <c r="BV3" s="1177" t="s">
        <v>5</v>
      </c>
      <c r="BW3" s="1192" t="s">
        <v>2</v>
      </c>
      <c r="BX3" s="1189" t="s">
        <v>6</v>
      </c>
      <c r="BY3" s="1179" t="s">
        <v>4</v>
      </c>
      <c r="BZ3" s="1180" t="s">
        <v>187</v>
      </c>
      <c r="CA3" s="1193" t="s">
        <v>7</v>
      </c>
      <c r="CB3" s="1180" t="s">
        <v>8</v>
      </c>
      <c r="CC3" s="1178" t="s">
        <v>9</v>
      </c>
      <c r="CD3" s="1190" t="s">
        <v>3</v>
      </c>
      <c r="CE3" s="1176" t="s">
        <v>1</v>
      </c>
      <c r="CF3" s="1177" t="s">
        <v>5</v>
      </c>
      <c r="CG3" s="1189" t="s">
        <v>2</v>
      </c>
      <c r="CH3" s="1181" t="s">
        <v>6</v>
      </c>
      <c r="CI3" s="1179" t="s">
        <v>4</v>
      </c>
      <c r="CJ3" s="1180" t="s">
        <v>187</v>
      </c>
      <c r="CK3" s="1181" t="s">
        <v>7</v>
      </c>
      <c r="CL3" s="1180" t="s">
        <v>8</v>
      </c>
      <c r="CM3" s="1178" t="s">
        <v>9</v>
      </c>
      <c r="CN3" s="1190" t="s">
        <v>3</v>
      </c>
      <c r="CO3" s="1176" t="s">
        <v>1</v>
      </c>
      <c r="CP3" s="1177" t="s">
        <v>5</v>
      </c>
      <c r="CQ3" s="1178" t="s">
        <v>2</v>
      </c>
      <c r="CR3" s="1181" t="s">
        <v>6</v>
      </c>
      <c r="CS3" s="1179" t="s">
        <v>4</v>
      </c>
      <c r="CT3" s="1180" t="s">
        <v>187</v>
      </c>
      <c r="CU3" s="1181" t="s">
        <v>7</v>
      </c>
      <c r="CV3" s="1180" t="s">
        <v>8</v>
      </c>
      <c r="CW3" s="1178" t="s">
        <v>9</v>
      </c>
      <c r="CX3" s="1190" t="s">
        <v>3</v>
      </c>
      <c r="CY3" s="1176" t="s">
        <v>1</v>
      </c>
      <c r="CZ3" s="1177" t="s">
        <v>5</v>
      </c>
      <c r="DA3" s="1178" t="s">
        <v>2</v>
      </c>
      <c r="DB3" s="1181" t="s">
        <v>6</v>
      </c>
      <c r="DC3" s="1179" t="s">
        <v>4</v>
      </c>
      <c r="DD3" s="1180" t="s">
        <v>187</v>
      </c>
      <c r="DE3" s="1181" t="s">
        <v>7</v>
      </c>
      <c r="DF3" s="1180" t="s">
        <v>8</v>
      </c>
      <c r="DG3" s="1194" t="s">
        <v>9</v>
      </c>
      <c r="DH3" s="1190" t="s">
        <v>3</v>
      </c>
      <c r="DI3" s="1176" t="s">
        <v>1</v>
      </c>
      <c r="DJ3" s="1177" t="s">
        <v>5</v>
      </c>
      <c r="DK3" s="1195" t="s">
        <v>2</v>
      </c>
      <c r="DL3" s="1181" t="s">
        <v>6</v>
      </c>
      <c r="DM3" s="1179" t="s">
        <v>4</v>
      </c>
      <c r="DN3" s="1180" t="s">
        <v>187</v>
      </c>
      <c r="DO3" s="1181" t="s">
        <v>7</v>
      </c>
      <c r="DP3" s="1180" t="s">
        <v>8</v>
      </c>
      <c r="DQ3" s="1178" t="s">
        <v>9</v>
      </c>
      <c r="DR3" s="1190" t="s">
        <v>3</v>
      </c>
      <c r="DS3" s="1196" t="s">
        <v>40</v>
      </c>
      <c r="DT3" s="1177" t="s">
        <v>5</v>
      </c>
      <c r="DU3" s="1178" t="s">
        <v>2</v>
      </c>
      <c r="DV3" s="1181" t="s">
        <v>6</v>
      </c>
      <c r="DW3" s="1179" t="s">
        <v>4</v>
      </c>
      <c r="DX3" s="1180" t="s">
        <v>187</v>
      </c>
      <c r="DY3" s="1181" t="s">
        <v>7</v>
      </c>
      <c r="DZ3" s="1180" t="s">
        <v>8</v>
      </c>
      <c r="EA3" s="1181" t="s">
        <v>9</v>
      </c>
      <c r="EB3" s="1190" t="s">
        <v>3</v>
      </c>
      <c r="EC3" s="1176" t="s">
        <v>1</v>
      </c>
      <c r="ED3" s="1177" t="s">
        <v>5</v>
      </c>
      <c r="EE3" s="1194" t="s">
        <v>2</v>
      </c>
      <c r="EF3" s="1181" t="s">
        <v>6</v>
      </c>
      <c r="EG3" s="1179" t="s">
        <v>4</v>
      </c>
      <c r="EH3" s="1180" t="s">
        <v>187</v>
      </c>
      <c r="EI3" s="1181" t="s">
        <v>7</v>
      </c>
      <c r="EJ3" s="1180" t="s">
        <v>8</v>
      </c>
      <c r="EK3" s="1178" t="s">
        <v>9</v>
      </c>
      <c r="EL3" s="1190" t="s">
        <v>3</v>
      </c>
      <c r="EM3" s="1176" t="s">
        <v>1</v>
      </c>
      <c r="EN3" s="1177" t="s">
        <v>5</v>
      </c>
      <c r="EO3" s="1178" t="s">
        <v>2</v>
      </c>
      <c r="EP3" s="1181" t="s">
        <v>6</v>
      </c>
      <c r="EQ3" s="1181" t="s">
        <v>4</v>
      </c>
      <c r="ER3" s="1180" t="s">
        <v>187</v>
      </c>
      <c r="ES3" s="1181" t="s">
        <v>7</v>
      </c>
      <c r="ET3" s="1180" t="s">
        <v>8</v>
      </c>
      <c r="EU3" s="1178" t="s">
        <v>9</v>
      </c>
      <c r="EV3" s="1190" t="s">
        <v>3</v>
      </c>
      <c r="EW3" s="1176" t="s">
        <v>1</v>
      </c>
      <c r="EX3" s="1177" t="s">
        <v>5</v>
      </c>
      <c r="EY3" s="1178" t="s">
        <v>2</v>
      </c>
      <c r="EZ3" s="1181" t="s">
        <v>6</v>
      </c>
      <c r="FA3" s="1179" t="s">
        <v>4</v>
      </c>
      <c r="FB3" s="1180" t="s">
        <v>187</v>
      </c>
      <c r="FC3" s="1181" t="s">
        <v>7</v>
      </c>
      <c r="FD3" s="1180" t="s">
        <v>8</v>
      </c>
      <c r="FE3" s="1178" t="s">
        <v>9</v>
      </c>
      <c r="FF3" s="1190" t="s">
        <v>3</v>
      </c>
      <c r="FG3" s="1176" t="s">
        <v>1</v>
      </c>
      <c r="FH3" s="1177" t="s">
        <v>5</v>
      </c>
      <c r="FI3" s="1178" t="s">
        <v>2</v>
      </c>
      <c r="FJ3" s="1181" t="s">
        <v>6</v>
      </c>
      <c r="FK3" s="1179" t="s">
        <v>4</v>
      </c>
      <c r="FL3" s="1180" t="s">
        <v>187</v>
      </c>
      <c r="FM3" s="1181" t="s">
        <v>7</v>
      </c>
      <c r="FN3" s="1180" t="s">
        <v>8</v>
      </c>
      <c r="FO3" s="1178" t="s">
        <v>9</v>
      </c>
      <c r="FP3" s="1190" t="s">
        <v>3</v>
      </c>
      <c r="FQ3" s="1264" t="s">
        <v>1</v>
      </c>
      <c r="FR3" s="1265" t="s">
        <v>5</v>
      </c>
      <c r="FS3" s="1442" t="s">
        <v>2</v>
      </c>
      <c r="FT3" s="1267" t="s">
        <v>6</v>
      </c>
      <c r="FU3" s="1304" t="s">
        <v>4</v>
      </c>
      <c r="FV3" s="1268" t="s">
        <v>187</v>
      </c>
      <c r="FW3" s="1267" t="s">
        <v>7</v>
      </c>
      <c r="FX3" s="1268" t="s">
        <v>8</v>
      </c>
      <c r="FY3" s="1266" t="s">
        <v>9</v>
      </c>
      <c r="FZ3" s="1417" t="s">
        <v>3</v>
      </c>
      <c r="GA3" s="1264" t="s">
        <v>1</v>
      </c>
      <c r="GB3" s="1265" t="s">
        <v>5</v>
      </c>
      <c r="GC3" s="1266" t="s">
        <v>2</v>
      </c>
      <c r="GD3" s="1267" t="s">
        <v>6</v>
      </c>
      <c r="GE3" s="1304" t="s">
        <v>4</v>
      </c>
      <c r="GF3" s="1268" t="s">
        <v>187</v>
      </c>
      <c r="GG3" s="1267" t="s">
        <v>7</v>
      </c>
      <c r="GH3" s="1268" t="s">
        <v>8</v>
      </c>
      <c r="GI3" s="1266" t="s">
        <v>9</v>
      </c>
      <c r="GJ3" s="1417" t="s">
        <v>3</v>
      </c>
      <c r="GK3" s="1173" t="s">
        <v>1</v>
      </c>
      <c r="GL3" s="1197" t="s">
        <v>5</v>
      </c>
      <c r="GM3" s="1174" t="s">
        <v>2</v>
      </c>
      <c r="GN3" s="1175" t="s">
        <v>6</v>
      </c>
      <c r="GO3" s="1174" t="s">
        <v>4</v>
      </c>
      <c r="GP3" s="1174" t="s">
        <v>177</v>
      </c>
      <c r="GQ3" s="1174" t="s">
        <v>7</v>
      </c>
      <c r="GR3" s="1174" t="s">
        <v>8</v>
      </c>
      <c r="GS3" s="1174" t="s">
        <v>9</v>
      </c>
      <c r="GT3" s="1423" t="s">
        <v>3</v>
      </c>
      <c r="GU3" s="1173" t="s">
        <v>1</v>
      </c>
      <c r="GV3" s="1174" t="s">
        <v>5</v>
      </c>
      <c r="GW3" s="1174" t="s">
        <v>2</v>
      </c>
      <c r="GX3" s="1175" t="s">
        <v>6</v>
      </c>
      <c r="GY3" s="1174" t="s">
        <v>4</v>
      </c>
      <c r="GZ3" s="1438" t="s">
        <v>177</v>
      </c>
      <c r="HA3" s="1174" t="s">
        <v>7</v>
      </c>
      <c r="HB3" s="1174" t="s">
        <v>8</v>
      </c>
      <c r="HC3" s="1174" t="s">
        <v>9</v>
      </c>
      <c r="HD3" s="1423" t="s">
        <v>3</v>
      </c>
      <c r="HE3" s="1176" t="s">
        <v>1</v>
      </c>
      <c r="HF3" s="1177" t="s">
        <v>5</v>
      </c>
      <c r="HG3" s="1178" t="s">
        <v>2</v>
      </c>
      <c r="HH3" s="1175" t="s">
        <v>6</v>
      </c>
      <c r="HI3" s="1429" t="s">
        <v>4</v>
      </c>
      <c r="HJ3" s="1180" t="s">
        <v>187</v>
      </c>
      <c r="HK3" s="1181" t="s">
        <v>7</v>
      </c>
      <c r="HL3" s="1180" t="s">
        <v>8</v>
      </c>
      <c r="HM3" s="1178" t="s">
        <v>9</v>
      </c>
      <c r="HN3" s="1190" t="s">
        <v>3</v>
      </c>
      <c r="HO3" s="1176" t="s">
        <v>1</v>
      </c>
      <c r="HP3" s="1177" t="s">
        <v>5</v>
      </c>
      <c r="HQ3" s="1178" t="s">
        <v>2</v>
      </c>
      <c r="HR3" s="1181" t="s">
        <v>6</v>
      </c>
      <c r="HS3" s="1181" t="s">
        <v>4</v>
      </c>
      <c r="HT3" s="1180" t="s">
        <v>187</v>
      </c>
      <c r="HU3" s="1181" t="s">
        <v>7</v>
      </c>
      <c r="HV3" s="1180" t="s">
        <v>8</v>
      </c>
      <c r="HW3" s="1178" t="s">
        <v>9</v>
      </c>
      <c r="HX3" s="1190" t="s">
        <v>3</v>
      </c>
      <c r="HY3" s="1587"/>
      <c r="HZ3" s="1587"/>
      <c r="IA3" s="1587"/>
      <c r="IB3" s="1587"/>
      <c r="IC3" s="1587"/>
      <c r="ID3" s="1587"/>
      <c r="IE3" s="1587"/>
      <c r="IF3" s="1587"/>
      <c r="IG3" s="1587"/>
      <c r="IH3" s="1587"/>
      <c r="II3" s="1587"/>
      <c r="IJ3" s="1587"/>
      <c r="IK3" s="1587"/>
      <c r="IL3" s="1587"/>
      <c r="IM3" s="1587"/>
      <c r="IN3" s="1587"/>
      <c r="IO3" s="1587"/>
      <c r="IP3" s="1587"/>
      <c r="IQ3" s="1587"/>
      <c r="IR3" s="1587"/>
      <c r="IS3" s="1587"/>
      <c r="IT3" s="1587"/>
      <c r="IU3" s="1587"/>
      <c r="IV3" s="1587"/>
      <c r="IW3" s="1587"/>
      <c r="IX3" s="1587"/>
      <c r="IY3" s="1587"/>
      <c r="IZ3" s="1587"/>
      <c r="JA3" s="1587"/>
      <c r="JB3" s="1587"/>
      <c r="JC3" s="1587"/>
      <c r="JD3" s="1587"/>
      <c r="JE3" s="1587"/>
      <c r="JF3" s="1587"/>
      <c r="JG3" s="1587"/>
      <c r="JH3" s="1587"/>
      <c r="JI3" s="1587"/>
      <c r="JJ3" s="1587"/>
      <c r="JK3" s="1587"/>
      <c r="JL3" s="1587"/>
      <c r="JM3" s="1587"/>
      <c r="JN3" s="1587"/>
      <c r="JO3" s="1587"/>
      <c r="JP3" s="1587"/>
      <c r="JQ3" s="1587"/>
      <c r="JR3" s="1587"/>
      <c r="JS3" s="1587"/>
      <c r="JT3" s="1587"/>
      <c r="JU3" s="1587"/>
      <c r="JV3" s="1587"/>
      <c r="JW3" s="1587"/>
      <c r="JX3" s="1587"/>
      <c r="JY3" s="1587"/>
      <c r="JZ3" s="1587"/>
      <c r="KA3" s="1587"/>
      <c r="KB3" s="1587"/>
      <c r="KC3" s="1587"/>
      <c r="KD3" s="1587"/>
      <c r="KE3" s="1587"/>
      <c r="KF3" s="1587"/>
      <c r="KG3" s="1587"/>
      <c r="KH3" s="1587"/>
      <c r="KI3" s="1587"/>
      <c r="KJ3" s="1587"/>
      <c r="KK3" s="1587"/>
      <c r="KL3" s="1587"/>
      <c r="KM3" s="1587"/>
      <c r="KN3" s="1587"/>
      <c r="KO3" s="1587"/>
      <c r="KP3" s="1587"/>
      <c r="KQ3" s="1587"/>
      <c r="KR3" s="1587"/>
      <c r="KS3" s="1587"/>
      <c r="KT3" s="1587"/>
      <c r="KU3" s="1587"/>
      <c r="KV3" s="1587"/>
      <c r="KW3" s="1587"/>
      <c r="KX3" s="1587"/>
      <c r="KY3" s="1587"/>
      <c r="KZ3" s="1587"/>
      <c r="LA3" s="1587"/>
      <c r="LB3" s="1587"/>
      <c r="LC3" s="1587"/>
      <c r="LD3" s="1587"/>
      <c r="LE3" s="1587"/>
      <c r="LF3" s="1587"/>
      <c r="LG3" s="1587"/>
      <c r="LH3" s="1587"/>
      <c r="LI3" s="1587"/>
      <c r="LJ3" s="1587"/>
      <c r="LK3" s="1587"/>
      <c r="LL3" s="1587"/>
      <c r="LM3" s="1587"/>
      <c r="LN3" s="1587"/>
      <c r="LO3" s="1587"/>
      <c r="LP3" s="1587"/>
      <c r="LQ3" s="1587"/>
      <c r="LR3" s="1587"/>
      <c r="LS3" s="1587"/>
      <c r="LT3" s="1587"/>
      <c r="LU3" s="1587"/>
      <c r="LV3" s="1587"/>
      <c r="LW3" s="1587"/>
      <c r="LX3" s="1587"/>
      <c r="LY3" s="1587"/>
      <c r="LZ3" s="1587"/>
      <c r="MA3" s="1587"/>
      <c r="MB3" s="1587"/>
      <c r="MC3" s="1587"/>
      <c r="MD3" s="1587"/>
      <c r="ME3" s="1587"/>
      <c r="MF3" s="1587"/>
      <c r="MG3" s="1587"/>
      <c r="MH3" s="1587"/>
      <c r="MI3" s="1587"/>
      <c r="MJ3" s="1587"/>
      <c r="MK3" s="1587"/>
      <c r="ML3" s="1587"/>
      <c r="MM3" s="1587"/>
      <c r="MN3" s="1587"/>
      <c r="MO3" s="1587"/>
      <c r="MP3" s="1587"/>
      <c r="MQ3" s="1587"/>
      <c r="MR3" s="1587"/>
      <c r="MS3" s="1587"/>
      <c r="MT3" s="1587"/>
      <c r="MU3" s="1587"/>
      <c r="MV3" s="1587"/>
      <c r="MW3" s="1587"/>
      <c r="MX3" s="1587"/>
      <c r="MY3" s="1587"/>
      <c r="MZ3" s="1587"/>
      <c r="NA3" s="1587"/>
      <c r="NB3" s="1587"/>
      <c r="NC3" s="1587"/>
      <c r="ND3" s="1587"/>
      <c r="NE3" s="1587"/>
      <c r="NF3" s="1587"/>
      <c r="NG3" s="1587"/>
      <c r="NH3" s="1587"/>
      <c r="NI3" s="1587"/>
      <c r="NJ3" s="1587"/>
      <c r="NK3" s="1587"/>
      <c r="NL3" s="1587"/>
      <c r="NM3" s="1587"/>
      <c r="NN3" s="1587"/>
      <c r="NO3" s="1587"/>
      <c r="NP3" s="1587"/>
      <c r="NQ3" s="1587"/>
      <c r="NR3" s="1587"/>
      <c r="NS3" s="1587"/>
      <c r="NT3" s="1587"/>
      <c r="NU3" s="1587"/>
      <c r="NV3" s="1587"/>
      <c r="NW3" s="1587"/>
      <c r="NX3" s="1587"/>
      <c r="NY3" s="1587"/>
      <c r="NZ3" s="1587"/>
      <c r="OA3" s="1587"/>
      <c r="OB3" s="1587"/>
      <c r="OC3" s="1587"/>
      <c r="OD3" s="1587"/>
      <c r="OE3" s="1587"/>
      <c r="OF3" s="1587"/>
      <c r="OG3" s="1587"/>
      <c r="OH3" s="1587"/>
      <c r="OI3" s="1587"/>
      <c r="OJ3" s="1587"/>
      <c r="OK3" s="1587"/>
      <c r="OL3" s="1587"/>
      <c r="OM3" s="1587"/>
      <c r="ON3" s="1587"/>
      <c r="OO3" s="1587"/>
      <c r="OP3" s="1587"/>
      <c r="OQ3" s="1587"/>
      <c r="OR3" s="1587"/>
      <c r="OS3" s="1587"/>
      <c r="OT3" s="1587"/>
      <c r="OU3" s="1587"/>
      <c r="OV3" s="1587"/>
      <c r="OW3" s="1587"/>
      <c r="OX3" s="1587"/>
      <c r="OY3" s="1587"/>
      <c r="OZ3" s="1587"/>
      <c r="PA3" s="1587"/>
      <c r="PB3" s="1587"/>
      <c r="PC3" s="1587"/>
      <c r="PD3" s="1587"/>
      <c r="PE3" s="1587"/>
      <c r="PF3" s="1587"/>
      <c r="PG3" s="1588"/>
      <c r="PH3" s="1588"/>
      <c r="PI3" s="1588"/>
      <c r="PJ3" s="1588"/>
      <c r="PK3" s="1588"/>
      <c r="PL3" s="1588"/>
      <c r="PM3" s="1588"/>
      <c r="PN3" s="1588"/>
      <c r="PO3" s="1588"/>
      <c r="PP3" s="1588"/>
      <c r="PQ3" s="1588"/>
      <c r="PR3" s="1588"/>
      <c r="PS3" s="1588"/>
      <c r="PT3" s="1588"/>
      <c r="PU3" s="1588"/>
      <c r="PV3" s="1588"/>
      <c r="PW3" s="1588"/>
      <c r="PX3" s="1588"/>
      <c r="PY3" s="1588"/>
      <c r="PZ3" s="1588"/>
      <c r="QA3" s="1588"/>
      <c r="QB3" s="1588"/>
      <c r="QC3" s="1588"/>
      <c r="QD3" s="1588"/>
      <c r="QE3" s="1588"/>
      <c r="QF3" s="1588"/>
      <c r="QG3" s="1588"/>
      <c r="QH3" s="1588"/>
      <c r="QI3" s="1588"/>
      <c r="QJ3" s="1588"/>
      <c r="QK3" s="1588"/>
      <c r="QL3" s="1588"/>
      <c r="QM3" s="1588"/>
      <c r="QN3" s="1588"/>
      <c r="QO3" s="1588"/>
      <c r="QP3" s="1588"/>
      <c r="QQ3" s="1588"/>
      <c r="QR3" s="1588"/>
      <c r="QS3" s="1588"/>
      <c r="QT3" s="1588"/>
      <c r="QU3" s="1588"/>
      <c r="QV3" s="1588"/>
      <c r="QW3" s="1588"/>
      <c r="QX3" s="1588"/>
      <c r="QY3" s="1588"/>
      <c r="QZ3" s="1588"/>
      <c r="RA3" s="1588"/>
      <c r="RB3" s="1588"/>
      <c r="RC3" s="1588"/>
      <c r="RD3" s="1588"/>
      <c r="RE3" s="1588"/>
      <c r="RF3" s="1588"/>
      <c r="RG3" s="1588"/>
      <c r="RH3" s="1588"/>
      <c r="RI3" s="1588"/>
      <c r="RJ3" s="1588"/>
      <c r="RK3" s="1588"/>
      <c r="RL3" s="1588"/>
      <c r="RM3" s="1588"/>
      <c r="RN3" s="1588"/>
      <c r="RO3" s="1588"/>
      <c r="RP3" s="1588"/>
      <c r="RQ3" s="1588"/>
      <c r="RR3" s="1588"/>
      <c r="RS3" s="1588"/>
      <c r="RT3" s="1588"/>
      <c r="RU3" s="1588"/>
      <c r="RV3" s="1588"/>
      <c r="RW3" s="1588"/>
      <c r="RX3" s="1588"/>
      <c r="RY3" s="1588"/>
      <c r="RZ3" s="1588"/>
      <c r="SA3" s="1588"/>
      <c r="SB3" s="1588"/>
      <c r="SC3" s="1588"/>
      <c r="SD3" s="1588"/>
      <c r="SE3" s="1588"/>
      <c r="SF3" s="1588"/>
      <c r="SG3" s="1588"/>
      <c r="SH3" s="1588"/>
      <c r="SI3" s="1588"/>
      <c r="SJ3" s="1588"/>
      <c r="SK3" s="1588"/>
      <c r="SL3" s="1588"/>
      <c r="SM3" s="1588"/>
      <c r="SN3" s="1588"/>
      <c r="SO3" s="1588"/>
      <c r="SP3" s="1588"/>
      <c r="SQ3" s="1588"/>
      <c r="SR3" s="1588"/>
      <c r="SS3" s="1588"/>
      <c r="ST3" s="1588"/>
      <c r="SU3" s="1588"/>
      <c r="SV3" s="1588"/>
      <c r="SW3" s="1588"/>
      <c r="SX3" s="1588"/>
      <c r="SY3" s="1588"/>
      <c r="SZ3" s="1588"/>
      <c r="TA3" s="1588"/>
      <c r="TB3" s="1588"/>
      <c r="TC3" s="1588"/>
      <c r="TD3" s="1171"/>
      <c r="TE3" s="1171"/>
      <c r="TF3" s="1171"/>
      <c r="TG3" s="1171"/>
      <c r="TH3" s="1171"/>
      <c r="TI3" s="1171"/>
      <c r="TJ3" s="1171"/>
      <c r="TK3" s="1171"/>
      <c r="TL3" s="1171"/>
      <c r="TM3" s="1171"/>
      <c r="TN3" s="1171"/>
      <c r="TO3" s="1171"/>
      <c r="TP3" s="1171"/>
      <c r="TQ3" s="1171"/>
      <c r="TR3" s="1171"/>
      <c r="TS3" s="1171"/>
      <c r="TT3" s="1171"/>
      <c r="TU3" s="1171"/>
      <c r="TV3" s="1171"/>
      <c r="TW3" s="1171"/>
      <c r="TX3" s="1171"/>
      <c r="TY3" s="1171"/>
      <c r="TZ3" s="1171"/>
      <c r="UA3" s="1171"/>
      <c r="UB3" s="1171"/>
      <c r="UC3" s="1171"/>
      <c r="UD3" s="1171"/>
      <c r="UE3" s="1171"/>
      <c r="UF3" s="1171"/>
      <c r="UG3" s="1171"/>
      <c r="UH3" s="1171"/>
      <c r="UI3" s="1171"/>
      <c r="UJ3" s="1171"/>
      <c r="UK3" s="1171"/>
      <c r="UL3" s="1171"/>
      <c r="UM3" s="1171"/>
      <c r="UN3" s="1171"/>
      <c r="UO3" s="1171"/>
      <c r="UP3" s="1171"/>
      <c r="UQ3" s="1171"/>
      <c r="UR3" s="1171"/>
      <c r="US3" s="1171"/>
      <c r="UT3" s="1171"/>
      <c r="UU3" s="1171"/>
      <c r="UV3" s="1171"/>
      <c r="UW3" s="1171"/>
      <c r="UX3" s="1171"/>
      <c r="UY3" s="1171"/>
      <c r="UZ3" s="1171"/>
      <c r="VA3" s="1171"/>
      <c r="VB3" s="1171"/>
      <c r="VC3" s="1171"/>
      <c r="VD3" s="1171"/>
      <c r="VE3" s="1171"/>
      <c r="VF3" s="1171"/>
      <c r="VG3" s="1171"/>
      <c r="VH3" s="1171"/>
      <c r="VI3" s="1171"/>
      <c r="VJ3" s="1171"/>
      <c r="VK3" s="1171"/>
      <c r="VL3" s="1171"/>
      <c r="VM3" s="1171"/>
      <c r="VN3" s="1171"/>
      <c r="VO3" s="1171"/>
      <c r="VP3" s="1171"/>
      <c r="VQ3" s="1171"/>
      <c r="VR3" s="1171"/>
      <c r="VS3" s="1171"/>
      <c r="VT3" s="1171"/>
      <c r="VU3" s="1171"/>
      <c r="VV3" s="1171"/>
      <c r="VW3" s="1171"/>
      <c r="VX3" s="1171"/>
      <c r="VY3" s="1171"/>
      <c r="VZ3" s="1171"/>
      <c r="WA3" s="1171"/>
      <c r="WB3" s="1171"/>
      <c r="WC3" s="1171"/>
      <c r="WD3" s="1171"/>
      <c r="WE3" s="1171"/>
      <c r="WF3" s="1171"/>
      <c r="WG3" s="1171"/>
      <c r="WH3" s="1171"/>
      <c r="WI3" s="1171"/>
      <c r="WJ3" s="1171"/>
      <c r="WK3" s="1171"/>
      <c r="WL3" s="1171"/>
      <c r="WM3" s="1171"/>
      <c r="WN3" s="1171"/>
      <c r="WO3" s="1171"/>
      <c r="WP3" s="1171"/>
      <c r="WQ3" s="1171"/>
      <c r="WR3" s="1171"/>
      <c r="WS3" s="1171"/>
      <c r="WT3" s="1171"/>
      <c r="WU3" s="1171"/>
      <c r="WV3" s="1171"/>
      <c r="WW3" s="1171"/>
      <c r="WX3" s="1171"/>
      <c r="WY3" s="1171"/>
      <c r="WZ3" s="1171"/>
      <c r="XA3" s="1171"/>
      <c r="XB3" s="1171"/>
      <c r="XC3" s="1171"/>
      <c r="XD3" s="1171"/>
      <c r="XE3" s="1171"/>
      <c r="XF3" s="1171"/>
      <c r="XG3" s="1171"/>
      <c r="XH3" s="1171"/>
      <c r="XI3" s="1171"/>
      <c r="XJ3" s="1171"/>
      <c r="XK3" s="1171"/>
      <c r="XL3" s="1171"/>
      <c r="XM3" s="1171"/>
      <c r="XN3" s="1171"/>
      <c r="XO3" s="1171"/>
      <c r="XP3" s="1171"/>
      <c r="XQ3" s="1171"/>
      <c r="XR3" s="1171"/>
      <c r="XS3" s="1171"/>
      <c r="XT3" s="1171"/>
      <c r="XU3" s="1171"/>
      <c r="XV3" s="1171"/>
      <c r="XW3" s="1171"/>
      <c r="XX3" s="1171"/>
      <c r="XY3" s="1171"/>
      <c r="XZ3" s="1171"/>
      <c r="YA3" s="1171"/>
      <c r="YB3" s="1171"/>
      <c r="YC3" s="1171"/>
      <c r="YD3" s="1171"/>
      <c r="YE3" s="1171"/>
      <c r="YF3" s="1171"/>
      <c r="YG3" s="1171"/>
      <c r="YH3" s="1171"/>
      <c r="YI3" s="1171"/>
      <c r="YJ3" s="1171"/>
      <c r="YK3" s="1171"/>
      <c r="YL3" s="1171"/>
      <c r="YM3" s="1171"/>
      <c r="YN3" s="1171"/>
      <c r="YO3" s="1171"/>
      <c r="YP3" s="1171"/>
      <c r="YQ3" s="1171"/>
      <c r="YR3" s="1171"/>
      <c r="YS3" s="1171"/>
      <c r="YT3" s="1171"/>
      <c r="YU3" s="1171"/>
      <c r="YV3" s="1171"/>
      <c r="YW3" s="1171"/>
      <c r="YX3" s="1171"/>
      <c r="YY3" s="1171"/>
      <c r="YZ3" s="1171"/>
      <c r="ZA3" s="1171"/>
      <c r="ZB3" s="1171"/>
      <c r="ZC3" s="1171"/>
      <c r="ZD3" s="1171"/>
      <c r="ZE3" s="1171"/>
      <c r="ZF3" s="1171"/>
      <c r="ZG3" s="1171"/>
      <c r="ZH3" s="1171"/>
      <c r="ZI3" s="1171"/>
      <c r="ZJ3" s="1171"/>
      <c r="ZK3" s="1171"/>
      <c r="ZL3" s="1171"/>
      <c r="ZM3" s="1171"/>
      <c r="ZN3" s="1171"/>
      <c r="ZO3" s="1171"/>
      <c r="ZP3" s="1171"/>
      <c r="ZQ3" s="1171"/>
      <c r="ZR3" s="1171"/>
      <c r="ZS3" s="1171"/>
      <c r="ZT3" s="1171"/>
      <c r="ZU3" s="1171"/>
      <c r="ZV3" s="1171"/>
      <c r="ZW3" s="1171"/>
      <c r="ZX3" s="1171"/>
      <c r="ZY3" s="1171"/>
      <c r="ZZ3" s="1171"/>
      <c r="AAA3" s="1171"/>
      <c r="AAB3" s="1171"/>
      <c r="AAC3" s="1171"/>
      <c r="AAD3" s="1171"/>
      <c r="AAE3" s="1171"/>
      <c r="AAF3" s="1171"/>
      <c r="AAG3" s="1171"/>
      <c r="AAH3" s="1171"/>
      <c r="AAI3" s="1171"/>
      <c r="AAJ3" s="1171"/>
      <c r="AAK3" s="1171"/>
      <c r="AAL3" s="1171"/>
      <c r="AAM3" s="1171"/>
      <c r="AAN3" s="1171"/>
      <c r="AAO3" s="1171"/>
      <c r="AAP3" s="1171"/>
      <c r="AAQ3" s="1171"/>
      <c r="AAR3" s="1171"/>
      <c r="AAS3" s="1171"/>
      <c r="AAT3" s="1171"/>
      <c r="AAU3" s="1171"/>
      <c r="AAV3" s="1171"/>
      <c r="AAW3" s="1171"/>
      <c r="AAX3" s="1171"/>
      <c r="AAY3" s="1171"/>
      <c r="AAZ3" s="1171"/>
      <c r="ABA3" s="1171"/>
      <c r="ABB3" s="1171"/>
      <c r="ABC3" s="1171"/>
      <c r="ABD3" s="1171"/>
      <c r="ABE3" s="1171"/>
      <c r="ABF3" s="1171"/>
      <c r="ABG3" s="1171"/>
      <c r="ABH3" s="1171"/>
      <c r="ABI3" s="1171"/>
      <c r="ABJ3" s="1171"/>
      <c r="ABK3" s="1171"/>
      <c r="ABL3" s="1171"/>
      <c r="ABM3" s="1171"/>
      <c r="ABN3" s="1171"/>
      <c r="ABO3" s="1171"/>
      <c r="ABP3" s="1171"/>
      <c r="ABQ3" s="1171"/>
      <c r="ABR3" s="1171"/>
      <c r="ABS3" s="1171"/>
      <c r="ABT3" s="1171"/>
    </row>
    <row r="4" spans="1:748" s="1172" customFormat="1" ht="20.100000000000001" customHeight="1" x14ac:dyDescent="0.15">
      <c r="A4" s="1593"/>
      <c r="B4" s="400" t="s">
        <v>41</v>
      </c>
      <c r="C4" s="401" t="s">
        <v>29</v>
      </c>
      <c r="D4" s="402" t="s">
        <v>27</v>
      </c>
      <c r="E4" s="409" t="s">
        <v>42</v>
      </c>
      <c r="F4" s="410" t="s">
        <v>29</v>
      </c>
      <c r="G4" s="878" t="s">
        <v>29</v>
      </c>
      <c r="H4" s="404" t="s">
        <v>29</v>
      </c>
      <c r="I4" s="410" t="s">
        <v>29</v>
      </c>
      <c r="J4" s="401" t="s">
        <v>29</v>
      </c>
      <c r="K4" s="409" t="s">
        <v>29</v>
      </c>
      <c r="L4" s="411" t="s">
        <v>29</v>
      </c>
      <c r="M4" s="401" t="s">
        <v>29</v>
      </c>
      <c r="N4" s="402" t="s">
        <v>27</v>
      </c>
      <c r="O4" s="409" t="s">
        <v>42</v>
      </c>
      <c r="P4" s="410" t="s">
        <v>29</v>
      </c>
      <c r="Q4" s="878" t="s">
        <v>29</v>
      </c>
      <c r="R4" s="404" t="s">
        <v>29</v>
      </c>
      <c r="S4" s="410" t="s">
        <v>29</v>
      </c>
      <c r="T4" s="401" t="s">
        <v>29</v>
      </c>
      <c r="U4" s="409" t="s">
        <v>29</v>
      </c>
      <c r="V4" s="411" t="s">
        <v>29</v>
      </c>
      <c r="W4" s="405" t="s">
        <v>114</v>
      </c>
      <c r="X4" s="402" t="s">
        <v>27</v>
      </c>
      <c r="Y4" s="406" t="s">
        <v>42</v>
      </c>
      <c r="Z4" s="410" t="s">
        <v>29</v>
      </c>
      <c r="AA4" s="878" t="s">
        <v>29</v>
      </c>
      <c r="AB4" s="404" t="s">
        <v>29</v>
      </c>
      <c r="AC4" s="410" t="s">
        <v>29</v>
      </c>
      <c r="AD4" s="404" t="s">
        <v>29</v>
      </c>
      <c r="AE4" s="409" t="s">
        <v>29</v>
      </c>
      <c r="AF4" s="411" t="s">
        <v>29</v>
      </c>
      <c r="AG4" s="405" t="s">
        <v>114</v>
      </c>
      <c r="AH4" s="402" t="s">
        <v>27</v>
      </c>
      <c r="AI4" s="406" t="s">
        <v>42</v>
      </c>
      <c r="AJ4" s="410" t="s">
        <v>29</v>
      </c>
      <c r="AK4" s="878" t="s">
        <v>29</v>
      </c>
      <c r="AL4" s="404" t="s">
        <v>29</v>
      </c>
      <c r="AM4" s="410" t="s">
        <v>29</v>
      </c>
      <c r="AN4" s="404" t="s">
        <v>29</v>
      </c>
      <c r="AO4" s="409" t="s">
        <v>29</v>
      </c>
      <c r="AP4" s="411" t="s">
        <v>29</v>
      </c>
      <c r="AQ4" s="405" t="s">
        <v>114</v>
      </c>
      <c r="AR4" s="402" t="s">
        <v>27</v>
      </c>
      <c r="AS4" s="406" t="s">
        <v>42</v>
      </c>
      <c r="AT4" s="410" t="s">
        <v>29</v>
      </c>
      <c r="AU4" s="878" t="s">
        <v>29</v>
      </c>
      <c r="AV4" s="404" t="s">
        <v>29</v>
      </c>
      <c r="AW4" s="410" t="s">
        <v>29</v>
      </c>
      <c r="AX4" s="404" t="s">
        <v>29</v>
      </c>
      <c r="AY4" s="409" t="s">
        <v>29</v>
      </c>
      <c r="AZ4" s="411" t="s">
        <v>29</v>
      </c>
      <c r="BA4" s="872" t="s">
        <v>114</v>
      </c>
      <c r="BB4" s="402" t="s">
        <v>27</v>
      </c>
      <c r="BC4" s="409" t="s">
        <v>42</v>
      </c>
      <c r="BD4" s="410" t="s">
        <v>29</v>
      </c>
      <c r="BE4" s="878" t="s">
        <v>29</v>
      </c>
      <c r="BF4" s="404" t="s">
        <v>29</v>
      </c>
      <c r="BG4" s="410" t="s">
        <v>29</v>
      </c>
      <c r="BH4" s="404" t="s">
        <v>29</v>
      </c>
      <c r="BI4" s="409" t="s">
        <v>29</v>
      </c>
      <c r="BJ4" s="411" t="s">
        <v>29</v>
      </c>
      <c r="BK4" s="405" t="s">
        <v>114</v>
      </c>
      <c r="BL4" s="402" t="s">
        <v>27</v>
      </c>
      <c r="BM4" s="406" t="s">
        <v>42</v>
      </c>
      <c r="BN4" s="410" t="s">
        <v>29</v>
      </c>
      <c r="BO4" s="878" t="s">
        <v>29</v>
      </c>
      <c r="BP4" s="404" t="s">
        <v>29</v>
      </c>
      <c r="BQ4" s="410" t="s">
        <v>29</v>
      </c>
      <c r="BR4" s="404" t="s">
        <v>29</v>
      </c>
      <c r="BS4" s="409" t="s">
        <v>29</v>
      </c>
      <c r="BT4" s="411" t="s">
        <v>29</v>
      </c>
      <c r="BU4" s="405" t="s">
        <v>114</v>
      </c>
      <c r="BV4" s="402" t="s">
        <v>27</v>
      </c>
      <c r="BW4" s="408" t="s">
        <v>42</v>
      </c>
      <c r="BX4" s="403" t="s">
        <v>29</v>
      </c>
      <c r="BY4" s="878" t="s">
        <v>29</v>
      </c>
      <c r="BZ4" s="404" t="s">
        <v>29</v>
      </c>
      <c r="CA4" s="647" t="s">
        <v>29</v>
      </c>
      <c r="CB4" s="404" t="s">
        <v>29</v>
      </c>
      <c r="CC4" s="409" t="s">
        <v>29</v>
      </c>
      <c r="CD4" s="411" t="s">
        <v>29</v>
      </c>
      <c r="CE4" s="405" t="s">
        <v>114</v>
      </c>
      <c r="CF4" s="402" t="s">
        <v>27</v>
      </c>
      <c r="CG4" s="406" t="s">
        <v>42</v>
      </c>
      <c r="CH4" s="410" t="s">
        <v>29</v>
      </c>
      <c r="CI4" s="878" t="s">
        <v>29</v>
      </c>
      <c r="CJ4" s="404" t="s">
        <v>29</v>
      </c>
      <c r="CK4" s="410" t="s">
        <v>29</v>
      </c>
      <c r="CL4" s="404" t="s">
        <v>29</v>
      </c>
      <c r="CM4" s="409" t="s">
        <v>29</v>
      </c>
      <c r="CN4" s="411" t="s">
        <v>29</v>
      </c>
      <c r="CO4" s="405" t="s">
        <v>114</v>
      </c>
      <c r="CP4" s="402" t="s">
        <v>27</v>
      </c>
      <c r="CQ4" s="409" t="s">
        <v>42</v>
      </c>
      <c r="CR4" s="410" t="s">
        <v>29</v>
      </c>
      <c r="CS4" s="878" t="s">
        <v>29</v>
      </c>
      <c r="CT4" s="404" t="s">
        <v>29</v>
      </c>
      <c r="CU4" s="410" t="s">
        <v>29</v>
      </c>
      <c r="CV4" s="404" t="s">
        <v>29</v>
      </c>
      <c r="CW4" s="409" t="s">
        <v>29</v>
      </c>
      <c r="CX4" s="411" t="s">
        <v>29</v>
      </c>
      <c r="CY4" s="405" t="s">
        <v>114</v>
      </c>
      <c r="CZ4" s="402" t="s">
        <v>27</v>
      </c>
      <c r="DA4" s="409" t="s">
        <v>42</v>
      </c>
      <c r="DB4" s="410" t="s">
        <v>29</v>
      </c>
      <c r="DC4" s="878" t="s">
        <v>29</v>
      </c>
      <c r="DD4" s="404" t="s">
        <v>29</v>
      </c>
      <c r="DE4" s="410" t="s">
        <v>29</v>
      </c>
      <c r="DF4" s="404" t="s">
        <v>29</v>
      </c>
      <c r="DG4" s="412" t="s">
        <v>29</v>
      </c>
      <c r="DH4" s="411" t="s">
        <v>29</v>
      </c>
      <c r="DI4" s="405" t="s">
        <v>114</v>
      </c>
      <c r="DJ4" s="402" t="s">
        <v>27</v>
      </c>
      <c r="DK4" s="407" t="s">
        <v>42</v>
      </c>
      <c r="DL4" s="410" t="s">
        <v>29</v>
      </c>
      <c r="DM4" s="878" t="s">
        <v>29</v>
      </c>
      <c r="DN4" s="404" t="s">
        <v>29</v>
      </c>
      <c r="DO4" s="410" t="s">
        <v>29</v>
      </c>
      <c r="DP4" s="404" t="s">
        <v>29</v>
      </c>
      <c r="DQ4" s="409" t="s">
        <v>29</v>
      </c>
      <c r="DR4" s="411" t="s">
        <v>29</v>
      </c>
      <c r="DS4" s="413" t="s">
        <v>114</v>
      </c>
      <c r="DT4" s="402" t="s">
        <v>27</v>
      </c>
      <c r="DU4" s="409" t="s">
        <v>42</v>
      </c>
      <c r="DV4" s="410" t="s">
        <v>29</v>
      </c>
      <c r="DW4" s="878" t="s">
        <v>29</v>
      </c>
      <c r="DX4" s="404" t="s">
        <v>29</v>
      </c>
      <c r="DY4" s="410" t="s">
        <v>29</v>
      </c>
      <c r="DZ4" s="404" t="s">
        <v>29</v>
      </c>
      <c r="EA4" s="410" t="s">
        <v>29</v>
      </c>
      <c r="EB4" s="411" t="s">
        <v>29</v>
      </c>
      <c r="EC4" s="405" t="s">
        <v>114</v>
      </c>
      <c r="ED4" s="402" t="s">
        <v>27</v>
      </c>
      <c r="EE4" s="412" t="s">
        <v>42</v>
      </c>
      <c r="EF4" s="410" t="s">
        <v>29</v>
      </c>
      <c r="EG4" s="878" t="s">
        <v>29</v>
      </c>
      <c r="EH4" s="404" t="s">
        <v>29</v>
      </c>
      <c r="EI4" s="410" t="s">
        <v>29</v>
      </c>
      <c r="EJ4" s="404" t="s">
        <v>29</v>
      </c>
      <c r="EK4" s="409" t="s">
        <v>29</v>
      </c>
      <c r="EL4" s="411" t="s">
        <v>29</v>
      </c>
      <c r="EM4" s="405" t="s">
        <v>114</v>
      </c>
      <c r="EN4" s="402" t="s">
        <v>27</v>
      </c>
      <c r="EO4" s="409" t="s">
        <v>42</v>
      </c>
      <c r="EP4" s="410" t="s">
        <v>29</v>
      </c>
      <c r="EQ4" s="410" t="s">
        <v>29</v>
      </c>
      <c r="ER4" s="404" t="s">
        <v>29</v>
      </c>
      <c r="ES4" s="410" t="s">
        <v>29</v>
      </c>
      <c r="ET4" s="404" t="s">
        <v>29</v>
      </c>
      <c r="EU4" s="409" t="s">
        <v>29</v>
      </c>
      <c r="EV4" s="411" t="s">
        <v>29</v>
      </c>
      <c r="EW4" s="405" t="s">
        <v>114</v>
      </c>
      <c r="EX4" s="402" t="s">
        <v>27</v>
      </c>
      <c r="EY4" s="409" t="s">
        <v>42</v>
      </c>
      <c r="EZ4" s="410" t="s">
        <v>29</v>
      </c>
      <c r="FA4" s="878" t="s">
        <v>29</v>
      </c>
      <c r="FB4" s="404" t="s">
        <v>29</v>
      </c>
      <c r="FC4" s="410" t="s">
        <v>29</v>
      </c>
      <c r="FD4" s="404" t="s">
        <v>29</v>
      </c>
      <c r="FE4" s="409" t="s">
        <v>29</v>
      </c>
      <c r="FF4" s="411" t="s">
        <v>29</v>
      </c>
      <c r="FG4" s="405" t="s">
        <v>114</v>
      </c>
      <c r="FH4" s="402" t="s">
        <v>27</v>
      </c>
      <c r="FI4" s="409" t="s">
        <v>42</v>
      </c>
      <c r="FJ4" s="410" t="s">
        <v>29</v>
      </c>
      <c r="FK4" s="878" t="s">
        <v>29</v>
      </c>
      <c r="FL4" s="404" t="s">
        <v>29</v>
      </c>
      <c r="FM4" s="410" t="s">
        <v>29</v>
      </c>
      <c r="FN4" s="404" t="s">
        <v>29</v>
      </c>
      <c r="FO4" s="409" t="s">
        <v>29</v>
      </c>
      <c r="FP4" s="411" t="s">
        <v>29</v>
      </c>
      <c r="FQ4" s="1269" t="s">
        <v>114</v>
      </c>
      <c r="FR4" s="1270" t="s">
        <v>27</v>
      </c>
      <c r="FS4" s="1443" t="s">
        <v>42</v>
      </c>
      <c r="FT4" s="1272" t="s">
        <v>29</v>
      </c>
      <c r="FU4" s="1305" t="s">
        <v>29</v>
      </c>
      <c r="FV4" s="1273" t="s">
        <v>29</v>
      </c>
      <c r="FW4" s="1272" t="s">
        <v>29</v>
      </c>
      <c r="FX4" s="1273" t="s">
        <v>29</v>
      </c>
      <c r="FY4" s="1271" t="s">
        <v>29</v>
      </c>
      <c r="FZ4" s="1418" t="s">
        <v>29</v>
      </c>
      <c r="GA4" s="1269" t="s">
        <v>114</v>
      </c>
      <c r="GB4" s="1270" t="s">
        <v>27</v>
      </c>
      <c r="GC4" s="1271" t="s">
        <v>42</v>
      </c>
      <c r="GD4" s="1272" t="s">
        <v>29</v>
      </c>
      <c r="GE4" s="1305" t="s">
        <v>29</v>
      </c>
      <c r="GF4" s="1273" t="s">
        <v>29</v>
      </c>
      <c r="GG4" s="1272" t="s">
        <v>29</v>
      </c>
      <c r="GH4" s="1273" t="s">
        <v>29</v>
      </c>
      <c r="GI4" s="1271" t="s">
        <v>29</v>
      </c>
      <c r="GJ4" s="1418" t="s">
        <v>29</v>
      </c>
      <c r="GK4" s="872" t="s">
        <v>41</v>
      </c>
      <c r="GL4" s="942" t="s">
        <v>27</v>
      </c>
      <c r="GM4" s="409" t="s">
        <v>42</v>
      </c>
      <c r="GN4" s="409" t="s">
        <v>29</v>
      </c>
      <c r="GO4" s="891" t="s">
        <v>29</v>
      </c>
      <c r="GP4" s="409" t="s">
        <v>29</v>
      </c>
      <c r="GQ4" s="409" t="s">
        <v>29</v>
      </c>
      <c r="GR4" s="409" t="s">
        <v>29</v>
      </c>
      <c r="GS4" s="409" t="s">
        <v>29</v>
      </c>
      <c r="GT4" s="411" t="s">
        <v>29</v>
      </c>
      <c r="GU4" s="872" t="s">
        <v>41</v>
      </c>
      <c r="GV4" s="409" t="s">
        <v>27</v>
      </c>
      <c r="GW4" s="409" t="s">
        <v>42</v>
      </c>
      <c r="GX4" s="409" t="s">
        <v>29</v>
      </c>
      <c r="GY4" s="891" t="s">
        <v>29</v>
      </c>
      <c r="GZ4" s="404" t="s">
        <v>29</v>
      </c>
      <c r="HA4" s="409" t="s">
        <v>29</v>
      </c>
      <c r="HB4" s="409" t="s">
        <v>29</v>
      </c>
      <c r="HC4" s="409" t="s">
        <v>29</v>
      </c>
      <c r="HD4" s="411" t="s">
        <v>29</v>
      </c>
      <c r="HE4" s="405" t="s">
        <v>114</v>
      </c>
      <c r="HF4" s="402" t="s">
        <v>27</v>
      </c>
      <c r="HG4" s="409" t="s">
        <v>42</v>
      </c>
      <c r="HH4" s="891" t="s">
        <v>29</v>
      </c>
      <c r="HI4" s="1430" t="s">
        <v>29</v>
      </c>
      <c r="HJ4" s="404" t="s">
        <v>29</v>
      </c>
      <c r="HK4" s="410" t="s">
        <v>29</v>
      </c>
      <c r="HL4" s="404" t="s">
        <v>29</v>
      </c>
      <c r="HM4" s="409" t="s">
        <v>29</v>
      </c>
      <c r="HN4" s="411" t="s">
        <v>29</v>
      </c>
      <c r="HO4" s="405" t="s">
        <v>114</v>
      </c>
      <c r="HP4" s="402" t="s">
        <v>27</v>
      </c>
      <c r="HQ4" s="409" t="s">
        <v>42</v>
      </c>
      <c r="HR4" s="410" t="s">
        <v>29</v>
      </c>
      <c r="HS4" s="410" t="s">
        <v>29</v>
      </c>
      <c r="HT4" s="404" t="s">
        <v>29</v>
      </c>
      <c r="HU4" s="410" t="s">
        <v>29</v>
      </c>
      <c r="HV4" s="404" t="s">
        <v>29</v>
      </c>
      <c r="HW4" s="409" t="s">
        <v>29</v>
      </c>
      <c r="HX4" s="411" t="s">
        <v>29</v>
      </c>
      <c r="HY4" s="1587"/>
      <c r="HZ4" s="1587"/>
      <c r="IA4" s="1587"/>
      <c r="IB4" s="1587"/>
      <c r="IC4" s="1587"/>
      <c r="ID4" s="1587"/>
      <c r="IE4" s="1587"/>
      <c r="IF4" s="1587"/>
      <c r="IG4" s="1587"/>
      <c r="IH4" s="1587"/>
      <c r="II4" s="1587"/>
      <c r="IJ4" s="1587"/>
      <c r="IK4" s="1587"/>
      <c r="IL4" s="1587"/>
      <c r="IM4" s="1587"/>
      <c r="IN4" s="1587"/>
      <c r="IO4" s="1587"/>
      <c r="IP4" s="1587"/>
      <c r="IQ4" s="1587"/>
      <c r="IR4" s="1587"/>
      <c r="IS4" s="1587"/>
      <c r="IT4" s="1587"/>
      <c r="IU4" s="1587"/>
      <c r="IV4" s="1587"/>
      <c r="IW4" s="1587"/>
      <c r="IX4" s="1587"/>
      <c r="IY4" s="1587"/>
      <c r="IZ4" s="1587"/>
      <c r="JA4" s="1587"/>
      <c r="JB4" s="1587"/>
      <c r="JC4" s="1587"/>
      <c r="JD4" s="1587"/>
      <c r="JE4" s="1587"/>
      <c r="JF4" s="1587"/>
      <c r="JG4" s="1587"/>
      <c r="JH4" s="1587"/>
      <c r="JI4" s="1587"/>
      <c r="JJ4" s="1587"/>
      <c r="JK4" s="1587"/>
      <c r="JL4" s="1587"/>
      <c r="JM4" s="1587"/>
      <c r="JN4" s="1587"/>
      <c r="JO4" s="1587"/>
      <c r="JP4" s="1587"/>
      <c r="JQ4" s="1587"/>
      <c r="JR4" s="1587"/>
      <c r="JS4" s="1587"/>
      <c r="JT4" s="1587"/>
      <c r="JU4" s="1587"/>
      <c r="JV4" s="1587"/>
      <c r="JW4" s="1587"/>
      <c r="JX4" s="1587"/>
      <c r="JY4" s="1587"/>
      <c r="JZ4" s="1587"/>
      <c r="KA4" s="1587"/>
      <c r="KB4" s="1587"/>
      <c r="KC4" s="1587"/>
      <c r="KD4" s="1587"/>
      <c r="KE4" s="1587"/>
      <c r="KF4" s="1587"/>
      <c r="KG4" s="1587"/>
      <c r="KH4" s="1587"/>
      <c r="KI4" s="1587"/>
      <c r="KJ4" s="1587"/>
      <c r="KK4" s="1587"/>
      <c r="KL4" s="1587"/>
      <c r="KM4" s="1587"/>
      <c r="KN4" s="1587"/>
      <c r="KO4" s="1587"/>
      <c r="KP4" s="1587"/>
      <c r="KQ4" s="1587"/>
      <c r="KR4" s="1587"/>
      <c r="KS4" s="1587"/>
      <c r="KT4" s="1587"/>
      <c r="KU4" s="1587"/>
      <c r="KV4" s="1587"/>
      <c r="KW4" s="1587"/>
      <c r="KX4" s="1587"/>
      <c r="KY4" s="1587"/>
      <c r="KZ4" s="1587"/>
      <c r="LA4" s="1587"/>
      <c r="LB4" s="1587"/>
      <c r="LC4" s="1587"/>
      <c r="LD4" s="1587"/>
      <c r="LE4" s="1587"/>
      <c r="LF4" s="1587"/>
      <c r="LG4" s="1587"/>
      <c r="LH4" s="1587"/>
      <c r="LI4" s="1587"/>
      <c r="LJ4" s="1587"/>
      <c r="LK4" s="1587"/>
      <c r="LL4" s="1587"/>
      <c r="LM4" s="1587"/>
      <c r="LN4" s="1587"/>
      <c r="LO4" s="1587"/>
      <c r="LP4" s="1587"/>
      <c r="LQ4" s="1587"/>
      <c r="LR4" s="1587"/>
      <c r="LS4" s="1587"/>
      <c r="LT4" s="1587"/>
      <c r="LU4" s="1587"/>
      <c r="LV4" s="1587"/>
      <c r="LW4" s="1587"/>
      <c r="LX4" s="1587"/>
      <c r="LY4" s="1587"/>
      <c r="LZ4" s="1587"/>
      <c r="MA4" s="1587"/>
      <c r="MB4" s="1587"/>
      <c r="MC4" s="1587"/>
      <c r="MD4" s="1587"/>
      <c r="ME4" s="1587"/>
      <c r="MF4" s="1587"/>
      <c r="MG4" s="1587"/>
      <c r="MH4" s="1587"/>
      <c r="MI4" s="1587"/>
      <c r="MJ4" s="1587"/>
      <c r="MK4" s="1587"/>
      <c r="ML4" s="1587"/>
      <c r="MM4" s="1587"/>
      <c r="MN4" s="1587"/>
      <c r="MO4" s="1587"/>
      <c r="MP4" s="1587"/>
      <c r="MQ4" s="1587"/>
      <c r="MR4" s="1587"/>
      <c r="MS4" s="1587"/>
      <c r="MT4" s="1587"/>
      <c r="MU4" s="1587"/>
      <c r="MV4" s="1587"/>
      <c r="MW4" s="1587"/>
      <c r="MX4" s="1587"/>
      <c r="MY4" s="1587"/>
      <c r="MZ4" s="1587"/>
      <c r="NA4" s="1587"/>
      <c r="NB4" s="1587"/>
      <c r="NC4" s="1587"/>
      <c r="ND4" s="1587"/>
      <c r="NE4" s="1587"/>
      <c r="NF4" s="1587"/>
      <c r="NG4" s="1587"/>
      <c r="NH4" s="1587"/>
      <c r="NI4" s="1587"/>
      <c r="NJ4" s="1587"/>
      <c r="NK4" s="1587"/>
      <c r="NL4" s="1587"/>
      <c r="NM4" s="1587"/>
      <c r="NN4" s="1587"/>
      <c r="NO4" s="1587"/>
      <c r="NP4" s="1587"/>
      <c r="NQ4" s="1587"/>
      <c r="NR4" s="1587"/>
      <c r="NS4" s="1587"/>
      <c r="NT4" s="1587"/>
      <c r="NU4" s="1587"/>
      <c r="NV4" s="1587"/>
      <c r="NW4" s="1587"/>
      <c r="NX4" s="1587"/>
      <c r="NY4" s="1587"/>
      <c r="NZ4" s="1587"/>
      <c r="OA4" s="1587"/>
      <c r="OB4" s="1587"/>
      <c r="OC4" s="1587"/>
      <c r="OD4" s="1587"/>
      <c r="OE4" s="1587"/>
      <c r="OF4" s="1587"/>
      <c r="OG4" s="1587"/>
      <c r="OH4" s="1587"/>
      <c r="OI4" s="1587"/>
      <c r="OJ4" s="1587"/>
      <c r="OK4" s="1587"/>
      <c r="OL4" s="1587"/>
      <c r="OM4" s="1587"/>
      <c r="ON4" s="1587"/>
      <c r="OO4" s="1587"/>
      <c r="OP4" s="1587"/>
      <c r="OQ4" s="1587"/>
      <c r="OR4" s="1587"/>
      <c r="OS4" s="1587"/>
      <c r="OT4" s="1587"/>
      <c r="OU4" s="1587"/>
      <c r="OV4" s="1587"/>
      <c r="OW4" s="1587"/>
      <c r="OX4" s="1587"/>
      <c r="OY4" s="1587"/>
      <c r="OZ4" s="1587"/>
      <c r="PA4" s="1587"/>
      <c r="PB4" s="1587"/>
      <c r="PC4" s="1587"/>
      <c r="PD4" s="1587"/>
      <c r="PE4" s="1587"/>
      <c r="PF4" s="1587"/>
      <c r="PG4" s="1588"/>
      <c r="PH4" s="1588"/>
      <c r="PI4" s="1588"/>
      <c r="PJ4" s="1588"/>
      <c r="PK4" s="1588"/>
      <c r="PL4" s="1588"/>
      <c r="PM4" s="1588"/>
      <c r="PN4" s="1588"/>
      <c r="PO4" s="1588"/>
      <c r="PP4" s="1588"/>
      <c r="PQ4" s="1588"/>
      <c r="PR4" s="1588"/>
      <c r="PS4" s="1588"/>
      <c r="PT4" s="1588"/>
      <c r="PU4" s="1588"/>
      <c r="PV4" s="1588"/>
      <c r="PW4" s="1588"/>
      <c r="PX4" s="1588"/>
      <c r="PY4" s="1588"/>
      <c r="PZ4" s="1588"/>
      <c r="QA4" s="1588"/>
      <c r="QB4" s="1588"/>
      <c r="QC4" s="1588"/>
      <c r="QD4" s="1588"/>
      <c r="QE4" s="1588"/>
      <c r="QF4" s="1588"/>
      <c r="QG4" s="1588"/>
      <c r="QH4" s="1588"/>
      <c r="QI4" s="1588"/>
      <c r="QJ4" s="1588"/>
      <c r="QK4" s="1588"/>
      <c r="QL4" s="1588"/>
      <c r="QM4" s="1588"/>
      <c r="QN4" s="1588"/>
      <c r="QO4" s="1588"/>
      <c r="QP4" s="1588"/>
      <c r="QQ4" s="1588"/>
      <c r="QR4" s="1588"/>
      <c r="QS4" s="1588"/>
      <c r="QT4" s="1588"/>
      <c r="QU4" s="1588"/>
      <c r="QV4" s="1588"/>
      <c r="QW4" s="1588"/>
      <c r="QX4" s="1588"/>
      <c r="QY4" s="1588"/>
      <c r="QZ4" s="1588"/>
      <c r="RA4" s="1588"/>
      <c r="RB4" s="1588"/>
      <c r="RC4" s="1588"/>
      <c r="RD4" s="1588"/>
      <c r="RE4" s="1588"/>
      <c r="RF4" s="1588"/>
      <c r="RG4" s="1588"/>
      <c r="RH4" s="1588"/>
      <c r="RI4" s="1588"/>
      <c r="RJ4" s="1588"/>
      <c r="RK4" s="1588"/>
      <c r="RL4" s="1588"/>
      <c r="RM4" s="1588"/>
      <c r="RN4" s="1588"/>
      <c r="RO4" s="1588"/>
      <c r="RP4" s="1588"/>
      <c r="RQ4" s="1588"/>
      <c r="RR4" s="1588"/>
      <c r="RS4" s="1588"/>
      <c r="RT4" s="1588"/>
      <c r="RU4" s="1588"/>
      <c r="RV4" s="1588"/>
      <c r="RW4" s="1588"/>
      <c r="RX4" s="1588"/>
      <c r="RY4" s="1588"/>
      <c r="RZ4" s="1588"/>
      <c r="SA4" s="1588"/>
      <c r="SB4" s="1588"/>
      <c r="SC4" s="1588"/>
      <c r="SD4" s="1588"/>
      <c r="SE4" s="1588"/>
      <c r="SF4" s="1588"/>
      <c r="SG4" s="1588"/>
      <c r="SH4" s="1588"/>
      <c r="SI4" s="1588"/>
      <c r="SJ4" s="1588"/>
      <c r="SK4" s="1588"/>
      <c r="SL4" s="1588"/>
      <c r="SM4" s="1588"/>
      <c r="SN4" s="1588"/>
      <c r="SO4" s="1588"/>
      <c r="SP4" s="1588"/>
      <c r="SQ4" s="1588"/>
      <c r="SR4" s="1588"/>
      <c r="SS4" s="1588"/>
      <c r="ST4" s="1588"/>
      <c r="SU4" s="1588"/>
      <c r="SV4" s="1588"/>
      <c r="SW4" s="1588"/>
      <c r="SX4" s="1588"/>
      <c r="SY4" s="1588"/>
      <c r="SZ4" s="1588"/>
      <c r="TA4" s="1588"/>
      <c r="TB4" s="1588"/>
      <c r="TC4" s="1588"/>
      <c r="TD4" s="1171"/>
      <c r="TE4" s="1171"/>
      <c r="TF4" s="1171"/>
      <c r="TG4" s="1171"/>
      <c r="TH4" s="1171"/>
      <c r="TI4" s="1171"/>
      <c r="TJ4" s="1171"/>
      <c r="TK4" s="1171"/>
      <c r="TL4" s="1171"/>
      <c r="TM4" s="1171"/>
      <c r="TN4" s="1171"/>
      <c r="TO4" s="1171"/>
      <c r="TP4" s="1171"/>
      <c r="TQ4" s="1171"/>
      <c r="TR4" s="1171"/>
      <c r="TS4" s="1171"/>
      <c r="TT4" s="1171"/>
      <c r="TU4" s="1171"/>
      <c r="TV4" s="1171"/>
      <c r="TW4" s="1171"/>
      <c r="TX4" s="1171"/>
      <c r="TY4" s="1171"/>
      <c r="TZ4" s="1171"/>
      <c r="UA4" s="1171"/>
      <c r="UB4" s="1171"/>
      <c r="UC4" s="1171"/>
      <c r="UD4" s="1171"/>
      <c r="UE4" s="1171"/>
      <c r="UF4" s="1171"/>
      <c r="UG4" s="1171"/>
      <c r="UH4" s="1171"/>
      <c r="UI4" s="1171"/>
      <c r="UJ4" s="1171"/>
      <c r="UK4" s="1171"/>
      <c r="UL4" s="1171"/>
      <c r="UM4" s="1171"/>
      <c r="UN4" s="1171"/>
      <c r="UO4" s="1171"/>
      <c r="UP4" s="1171"/>
      <c r="UQ4" s="1171"/>
      <c r="UR4" s="1171"/>
      <c r="US4" s="1171"/>
      <c r="UT4" s="1171"/>
      <c r="UU4" s="1171"/>
      <c r="UV4" s="1171"/>
      <c r="UW4" s="1171"/>
      <c r="UX4" s="1171"/>
      <c r="UY4" s="1171"/>
      <c r="UZ4" s="1171"/>
      <c r="VA4" s="1171"/>
      <c r="VB4" s="1171"/>
      <c r="VC4" s="1171"/>
      <c r="VD4" s="1171"/>
      <c r="VE4" s="1171"/>
      <c r="VF4" s="1171"/>
      <c r="VG4" s="1171"/>
      <c r="VH4" s="1171"/>
      <c r="VI4" s="1171"/>
      <c r="VJ4" s="1171"/>
      <c r="VK4" s="1171"/>
      <c r="VL4" s="1171"/>
      <c r="VM4" s="1171"/>
      <c r="VN4" s="1171"/>
      <c r="VO4" s="1171"/>
      <c r="VP4" s="1171"/>
      <c r="VQ4" s="1171"/>
      <c r="VR4" s="1171"/>
      <c r="VS4" s="1171"/>
      <c r="VT4" s="1171"/>
      <c r="VU4" s="1171"/>
      <c r="VV4" s="1171"/>
      <c r="VW4" s="1171"/>
      <c r="VX4" s="1171"/>
      <c r="VY4" s="1171"/>
      <c r="VZ4" s="1171"/>
      <c r="WA4" s="1171"/>
      <c r="WB4" s="1171"/>
      <c r="WC4" s="1171"/>
      <c r="WD4" s="1171"/>
      <c r="WE4" s="1171"/>
      <c r="WF4" s="1171"/>
      <c r="WG4" s="1171"/>
      <c r="WH4" s="1171"/>
      <c r="WI4" s="1171"/>
      <c r="WJ4" s="1171"/>
      <c r="WK4" s="1171"/>
      <c r="WL4" s="1171"/>
      <c r="WM4" s="1171"/>
      <c r="WN4" s="1171"/>
      <c r="WO4" s="1171"/>
      <c r="WP4" s="1171"/>
      <c r="WQ4" s="1171"/>
      <c r="WR4" s="1171"/>
      <c r="WS4" s="1171"/>
      <c r="WT4" s="1171"/>
      <c r="WU4" s="1171"/>
      <c r="WV4" s="1171"/>
      <c r="WW4" s="1171"/>
      <c r="WX4" s="1171"/>
      <c r="WY4" s="1171"/>
      <c r="WZ4" s="1171"/>
      <c r="XA4" s="1171"/>
      <c r="XB4" s="1171"/>
      <c r="XC4" s="1171"/>
      <c r="XD4" s="1171"/>
      <c r="XE4" s="1171"/>
      <c r="XF4" s="1171"/>
      <c r="XG4" s="1171"/>
      <c r="XH4" s="1171"/>
      <c r="XI4" s="1171"/>
      <c r="XJ4" s="1171"/>
      <c r="XK4" s="1171"/>
      <c r="XL4" s="1171"/>
      <c r="XM4" s="1171"/>
      <c r="XN4" s="1171"/>
      <c r="XO4" s="1171"/>
      <c r="XP4" s="1171"/>
      <c r="XQ4" s="1171"/>
      <c r="XR4" s="1171"/>
      <c r="XS4" s="1171"/>
      <c r="XT4" s="1171"/>
      <c r="XU4" s="1171"/>
      <c r="XV4" s="1171"/>
      <c r="XW4" s="1171"/>
      <c r="XX4" s="1171"/>
      <c r="XY4" s="1171"/>
      <c r="XZ4" s="1171"/>
      <c r="YA4" s="1171"/>
      <c r="YB4" s="1171"/>
      <c r="YC4" s="1171"/>
      <c r="YD4" s="1171"/>
      <c r="YE4" s="1171"/>
      <c r="YF4" s="1171"/>
      <c r="YG4" s="1171"/>
      <c r="YH4" s="1171"/>
      <c r="YI4" s="1171"/>
      <c r="YJ4" s="1171"/>
      <c r="YK4" s="1171"/>
      <c r="YL4" s="1171"/>
      <c r="YM4" s="1171"/>
      <c r="YN4" s="1171"/>
      <c r="YO4" s="1171"/>
      <c r="YP4" s="1171"/>
      <c r="YQ4" s="1171"/>
      <c r="YR4" s="1171"/>
      <c r="YS4" s="1171"/>
      <c r="YT4" s="1171"/>
      <c r="YU4" s="1171"/>
      <c r="YV4" s="1171"/>
      <c r="YW4" s="1171"/>
      <c r="YX4" s="1171"/>
      <c r="YY4" s="1171"/>
      <c r="YZ4" s="1171"/>
      <c r="ZA4" s="1171"/>
      <c r="ZB4" s="1171"/>
      <c r="ZC4" s="1171"/>
      <c r="ZD4" s="1171"/>
      <c r="ZE4" s="1171"/>
      <c r="ZF4" s="1171"/>
      <c r="ZG4" s="1171"/>
      <c r="ZH4" s="1171"/>
      <c r="ZI4" s="1171"/>
      <c r="ZJ4" s="1171"/>
      <c r="ZK4" s="1171"/>
      <c r="ZL4" s="1171"/>
      <c r="ZM4" s="1171"/>
      <c r="ZN4" s="1171"/>
      <c r="ZO4" s="1171"/>
      <c r="ZP4" s="1171"/>
      <c r="ZQ4" s="1171"/>
      <c r="ZR4" s="1171"/>
      <c r="ZS4" s="1171"/>
      <c r="ZT4" s="1171"/>
      <c r="ZU4" s="1171"/>
      <c r="ZV4" s="1171"/>
      <c r="ZW4" s="1171"/>
      <c r="ZX4" s="1171"/>
      <c r="ZY4" s="1171"/>
      <c r="ZZ4" s="1171"/>
      <c r="AAA4" s="1171"/>
      <c r="AAB4" s="1171"/>
      <c r="AAC4" s="1171"/>
      <c r="AAD4" s="1171"/>
      <c r="AAE4" s="1171"/>
      <c r="AAF4" s="1171"/>
      <c r="AAG4" s="1171"/>
      <c r="AAH4" s="1171"/>
      <c r="AAI4" s="1171"/>
      <c r="AAJ4" s="1171"/>
      <c r="AAK4" s="1171"/>
      <c r="AAL4" s="1171"/>
      <c r="AAM4" s="1171"/>
      <c r="AAN4" s="1171"/>
      <c r="AAO4" s="1171"/>
      <c r="AAP4" s="1171"/>
      <c r="AAQ4" s="1171"/>
      <c r="AAR4" s="1171"/>
      <c r="AAS4" s="1171"/>
      <c r="AAT4" s="1171"/>
      <c r="AAU4" s="1171"/>
      <c r="AAV4" s="1171"/>
      <c r="AAW4" s="1171"/>
      <c r="AAX4" s="1171"/>
      <c r="AAY4" s="1171"/>
      <c r="AAZ4" s="1171"/>
      <c r="ABA4" s="1171"/>
      <c r="ABB4" s="1171"/>
      <c r="ABC4" s="1171"/>
      <c r="ABD4" s="1171"/>
      <c r="ABE4" s="1171"/>
      <c r="ABF4" s="1171"/>
      <c r="ABG4" s="1171"/>
      <c r="ABH4" s="1171"/>
      <c r="ABI4" s="1171"/>
      <c r="ABJ4" s="1171"/>
      <c r="ABK4" s="1171"/>
      <c r="ABL4" s="1171"/>
      <c r="ABM4" s="1171"/>
      <c r="ABN4" s="1171"/>
      <c r="ABO4" s="1171"/>
      <c r="ABP4" s="1171"/>
      <c r="ABQ4" s="1171"/>
      <c r="ABR4" s="1171"/>
      <c r="ABS4" s="1171"/>
      <c r="ABT4" s="1171"/>
    </row>
    <row r="5" spans="1:748" s="432" customFormat="1" ht="15" customHeight="1" x14ac:dyDescent="0.15">
      <c r="A5" s="414">
        <v>43525</v>
      </c>
      <c r="B5" s="415">
        <f>M5+W5+AG5+AQ5+BA5+BK5+BU5+CE5+CO5+CY5+DI5+DS5+EC5+EM5+EW5+FG5+GK5+GU5+HE5+HO5</f>
        <v>819</v>
      </c>
      <c r="C5" s="416"/>
      <c r="D5" s="417"/>
      <c r="E5" s="425"/>
      <c r="F5" s="426"/>
      <c r="G5" s="879"/>
      <c r="H5" s="419"/>
      <c r="I5" s="426"/>
      <c r="J5" s="420"/>
      <c r="K5" s="425"/>
      <c r="L5" s="427"/>
      <c r="M5" s="416">
        <v>424</v>
      </c>
      <c r="N5" s="417">
        <v>7.3</v>
      </c>
      <c r="O5" s="425">
        <v>6450</v>
      </c>
      <c r="P5" s="426"/>
      <c r="Q5" s="879">
        <v>98</v>
      </c>
      <c r="R5" s="419">
        <v>2.6</v>
      </c>
      <c r="S5" s="426"/>
      <c r="T5" s="420"/>
      <c r="U5" s="425"/>
      <c r="V5" s="427"/>
      <c r="W5" s="421">
        <v>137</v>
      </c>
      <c r="X5" s="417">
        <v>7</v>
      </c>
      <c r="Y5" s="422">
        <v>2680</v>
      </c>
      <c r="Z5" s="426"/>
      <c r="AA5" s="879">
        <v>41</v>
      </c>
      <c r="AB5" s="419">
        <v>3.9</v>
      </c>
      <c r="AC5" s="426"/>
      <c r="AD5" s="419"/>
      <c r="AE5" s="425"/>
      <c r="AF5" s="427"/>
      <c r="AG5" s="421"/>
      <c r="AH5" s="417"/>
      <c r="AI5" s="422"/>
      <c r="AJ5" s="426"/>
      <c r="AK5" s="879"/>
      <c r="AL5" s="419"/>
      <c r="AM5" s="426"/>
      <c r="AN5" s="419"/>
      <c r="AO5" s="425"/>
      <c r="AP5" s="427"/>
      <c r="AQ5" s="421">
        <v>100</v>
      </c>
      <c r="AR5" s="417">
        <v>6.2</v>
      </c>
      <c r="AS5" s="422">
        <v>4090</v>
      </c>
      <c r="AT5" s="426"/>
      <c r="AU5" s="879">
        <v>71</v>
      </c>
      <c r="AV5" s="419">
        <v>7.8</v>
      </c>
      <c r="AW5" s="426"/>
      <c r="AX5" s="419"/>
      <c r="AY5" s="425"/>
      <c r="AZ5" s="427"/>
      <c r="BA5" s="416">
        <v>150</v>
      </c>
      <c r="BB5" s="417">
        <v>7.1</v>
      </c>
      <c r="BC5" s="425">
        <v>5470</v>
      </c>
      <c r="BD5" s="426"/>
      <c r="BE5" s="879">
        <v>110</v>
      </c>
      <c r="BF5" s="419">
        <v>2.4</v>
      </c>
      <c r="BG5" s="426"/>
      <c r="BH5" s="419"/>
      <c r="BI5" s="425"/>
      <c r="BJ5" s="427"/>
      <c r="BK5" s="421"/>
      <c r="BL5" s="417"/>
      <c r="BM5" s="422"/>
      <c r="BN5" s="426"/>
      <c r="BO5" s="879"/>
      <c r="BP5" s="419"/>
      <c r="BQ5" s="426"/>
      <c r="BR5" s="419"/>
      <c r="BS5" s="425"/>
      <c r="BT5" s="427"/>
      <c r="BU5" s="421">
        <v>8</v>
      </c>
      <c r="BV5" s="417"/>
      <c r="BW5" s="424"/>
      <c r="BX5" s="424"/>
      <c r="BY5" s="879"/>
      <c r="BZ5" s="419"/>
      <c r="CA5" s="648"/>
      <c r="CB5" s="419"/>
      <c r="CC5" s="425"/>
      <c r="CD5" s="622"/>
      <c r="CE5" s="421"/>
      <c r="CF5" s="417"/>
      <c r="CG5" s="422"/>
      <c r="CH5" s="426"/>
      <c r="CI5" s="879"/>
      <c r="CJ5" s="419"/>
      <c r="CK5" s="426"/>
      <c r="CL5" s="419"/>
      <c r="CM5" s="425"/>
      <c r="CN5" s="427"/>
      <c r="CO5" s="421"/>
      <c r="CP5" s="417"/>
      <c r="CQ5" s="425"/>
      <c r="CR5" s="426"/>
      <c r="CS5" s="879"/>
      <c r="CT5" s="419"/>
      <c r="CU5" s="426"/>
      <c r="CV5" s="419"/>
      <c r="CW5" s="425"/>
      <c r="CX5" s="427"/>
      <c r="CY5" s="421"/>
      <c r="CZ5" s="417"/>
      <c r="DA5" s="425"/>
      <c r="DB5" s="426"/>
      <c r="DC5" s="879"/>
      <c r="DD5" s="419"/>
      <c r="DE5" s="426"/>
      <c r="DF5" s="419"/>
      <c r="DG5" s="428"/>
      <c r="DH5" s="427"/>
      <c r="DI5" s="421"/>
      <c r="DJ5" s="417"/>
      <c r="DK5" s="423"/>
      <c r="DL5" s="426"/>
      <c r="DM5" s="879"/>
      <c r="DN5" s="419"/>
      <c r="DO5" s="426"/>
      <c r="DP5" s="419"/>
      <c r="DQ5" s="425"/>
      <c r="DR5" s="427"/>
      <c r="DS5" s="431"/>
      <c r="DT5" s="417"/>
      <c r="DU5" s="418"/>
      <c r="DV5" s="426"/>
      <c r="DW5" s="879"/>
      <c r="DX5" s="419"/>
      <c r="DY5" s="426"/>
      <c r="DZ5" s="419"/>
      <c r="EA5" s="426"/>
      <c r="EB5" s="427"/>
      <c r="EC5" s="421">
        <v>0</v>
      </c>
      <c r="ED5" s="417"/>
      <c r="EE5" s="428"/>
      <c r="EF5" s="426"/>
      <c r="EG5" s="879"/>
      <c r="EH5" s="419"/>
      <c r="EI5" s="426"/>
      <c r="EJ5" s="419"/>
      <c r="EK5" s="425"/>
      <c r="EL5" s="427"/>
      <c r="EM5" s="421">
        <v>0</v>
      </c>
      <c r="EN5" s="417"/>
      <c r="EO5" s="425"/>
      <c r="EP5" s="426"/>
      <c r="EQ5" s="426"/>
      <c r="ER5" s="419"/>
      <c r="ES5" s="426"/>
      <c r="ET5" s="418"/>
      <c r="EU5" s="425"/>
      <c r="EV5" s="427"/>
      <c r="EW5" s="421">
        <v>0</v>
      </c>
      <c r="EX5" s="417"/>
      <c r="EY5" s="425"/>
      <c r="EZ5" s="426"/>
      <c r="FA5" s="879"/>
      <c r="FB5" s="419"/>
      <c r="FC5" s="426"/>
      <c r="FD5" s="418"/>
      <c r="FE5" s="425"/>
      <c r="FF5" s="427"/>
      <c r="FG5" s="421">
        <v>0</v>
      </c>
      <c r="FH5" s="417"/>
      <c r="FI5" s="425"/>
      <c r="FJ5" s="426"/>
      <c r="FK5" s="879"/>
      <c r="FL5" s="419"/>
      <c r="FM5" s="426"/>
      <c r="FN5" s="418"/>
      <c r="FO5" s="425"/>
      <c r="FP5" s="427"/>
      <c r="FQ5" s="1262"/>
      <c r="FR5" s="1263"/>
      <c r="FS5" s="1444"/>
      <c r="FT5" s="1263"/>
      <c r="FU5" s="980"/>
      <c r="FV5" s="1263"/>
      <c r="FW5" s="954"/>
      <c r="FX5" s="1263"/>
      <c r="FY5" s="1263"/>
      <c r="FZ5" s="1419"/>
      <c r="GA5" s="1262"/>
      <c r="GB5" s="1263"/>
      <c r="GC5" s="1263"/>
      <c r="GD5" s="1263"/>
      <c r="GE5" s="980"/>
      <c r="GF5" s="1263"/>
      <c r="GG5" s="954"/>
      <c r="GH5" s="1263"/>
      <c r="GI5" s="1263"/>
      <c r="GJ5" s="1419"/>
      <c r="GK5" s="195"/>
      <c r="GL5" s="943"/>
      <c r="GM5" s="461"/>
      <c r="GN5" s="461"/>
      <c r="GO5" s="461"/>
      <c r="GP5" s="461"/>
      <c r="GQ5" s="461"/>
      <c r="GR5" s="461"/>
      <c r="GS5" s="461"/>
      <c r="GT5" s="463"/>
      <c r="GU5" s="195"/>
      <c r="GV5" s="461"/>
      <c r="GW5" s="461"/>
      <c r="GX5" s="461"/>
      <c r="GY5" s="461"/>
      <c r="GZ5" s="455"/>
      <c r="HA5" s="461"/>
      <c r="HB5" s="461"/>
      <c r="HC5" s="461"/>
      <c r="HD5" s="463"/>
      <c r="HE5" s="933">
        <v>0</v>
      </c>
      <c r="HF5" s="822"/>
      <c r="HG5" s="430"/>
      <c r="HH5" s="892"/>
      <c r="HI5" s="1431"/>
      <c r="HJ5" s="818"/>
      <c r="HK5" s="649"/>
      <c r="HL5" s="818"/>
      <c r="HM5" s="430"/>
      <c r="HN5" s="1414"/>
      <c r="HO5" s="429"/>
      <c r="HP5" s="822"/>
      <c r="HQ5" s="430"/>
      <c r="HR5" s="649"/>
      <c r="HS5" s="649"/>
      <c r="HT5" s="818"/>
      <c r="HU5" s="649"/>
      <c r="HV5" s="818"/>
      <c r="HW5" s="430"/>
      <c r="HX5" s="1414"/>
      <c r="HY5" s="1587"/>
      <c r="HZ5" s="1587"/>
      <c r="IA5" s="1587"/>
      <c r="IB5" s="1587"/>
      <c r="IC5" s="1587"/>
      <c r="ID5" s="1587"/>
      <c r="IE5" s="1587"/>
      <c r="IF5" s="1587"/>
      <c r="IG5" s="1587"/>
      <c r="IH5" s="1587"/>
      <c r="II5" s="1587"/>
      <c r="IJ5" s="1587"/>
      <c r="IK5" s="1587"/>
      <c r="IL5" s="1587"/>
      <c r="IM5" s="1587"/>
      <c r="IN5" s="1587"/>
      <c r="IO5" s="1587"/>
      <c r="IP5" s="1587"/>
      <c r="IQ5" s="1587"/>
      <c r="IR5" s="1587"/>
      <c r="IS5" s="1587"/>
      <c r="IT5" s="1587"/>
      <c r="IU5" s="1587"/>
      <c r="IV5" s="1587"/>
      <c r="IW5" s="1587"/>
      <c r="IX5" s="1587"/>
      <c r="IY5" s="1587"/>
      <c r="IZ5" s="1587"/>
      <c r="JA5" s="1587"/>
      <c r="JB5" s="1587"/>
      <c r="JC5" s="1587"/>
      <c r="JD5" s="1587"/>
      <c r="JE5" s="1587"/>
      <c r="JF5" s="1587"/>
      <c r="JG5" s="1587"/>
      <c r="JH5" s="1587"/>
      <c r="JI5" s="1587"/>
      <c r="JJ5" s="1587"/>
      <c r="JK5" s="1587"/>
      <c r="JL5" s="1587"/>
      <c r="JM5" s="1587"/>
      <c r="JN5" s="1587"/>
      <c r="JO5" s="1587"/>
      <c r="JP5" s="1587"/>
      <c r="JQ5" s="1587"/>
      <c r="JR5" s="1587"/>
      <c r="JS5" s="1587"/>
      <c r="JT5" s="1587"/>
      <c r="JU5" s="1587"/>
      <c r="JV5" s="1587"/>
      <c r="JW5" s="1587"/>
      <c r="JX5" s="1587"/>
      <c r="JY5" s="1587"/>
      <c r="JZ5" s="1587"/>
      <c r="KA5" s="1587"/>
      <c r="KB5" s="1587"/>
      <c r="KC5" s="1587"/>
      <c r="KD5" s="1587"/>
      <c r="KE5" s="1587"/>
      <c r="KF5" s="1587"/>
      <c r="KG5" s="1587"/>
      <c r="KH5" s="1587"/>
      <c r="KI5" s="1587"/>
      <c r="KJ5" s="1587"/>
      <c r="KK5" s="1587"/>
      <c r="KL5" s="1587"/>
      <c r="KM5" s="1587"/>
      <c r="KN5" s="1587"/>
      <c r="KO5" s="1587"/>
      <c r="KP5" s="1587"/>
      <c r="KQ5" s="1587"/>
      <c r="KR5" s="1587"/>
      <c r="KS5" s="1587"/>
      <c r="KT5" s="1587"/>
      <c r="KU5" s="1587"/>
      <c r="KV5" s="1587"/>
      <c r="KW5" s="1587"/>
      <c r="KX5" s="1587"/>
      <c r="KY5" s="1587"/>
      <c r="KZ5" s="1587"/>
      <c r="LA5" s="1587"/>
      <c r="LB5" s="1587"/>
      <c r="LC5" s="1587"/>
      <c r="LD5" s="1587"/>
      <c r="LE5" s="1587"/>
      <c r="LF5" s="1587"/>
      <c r="LG5" s="1587"/>
      <c r="LH5" s="1587"/>
      <c r="LI5" s="1587"/>
      <c r="LJ5" s="1587"/>
      <c r="LK5" s="1587"/>
      <c r="LL5" s="1587"/>
      <c r="LM5" s="1587"/>
      <c r="LN5" s="1587"/>
      <c r="LO5" s="1587"/>
      <c r="LP5" s="1587"/>
      <c r="LQ5" s="1587"/>
      <c r="LR5" s="1587"/>
      <c r="LS5" s="1587"/>
      <c r="LT5" s="1587"/>
      <c r="LU5" s="1587"/>
      <c r="LV5" s="1587"/>
      <c r="LW5" s="1587"/>
      <c r="LX5" s="1587"/>
      <c r="LY5" s="1587"/>
      <c r="LZ5" s="1587"/>
      <c r="MA5" s="1587"/>
      <c r="MB5" s="1587"/>
      <c r="MC5" s="1587"/>
      <c r="MD5" s="1587"/>
      <c r="ME5" s="1587"/>
      <c r="MF5" s="1587"/>
      <c r="MG5" s="1587"/>
      <c r="MH5" s="1587"/>
      <c r="MI5" s="1587"/>
      <c r="MJ5" s="1587"/>
      <c r="MK5" s="1587"/>
      <c r="ML5" s="1587"/>
      <c r="MM5" s="1587"/>
      <c r="MN5" s="1587"/>
      <c r="MO5" s="1587"/>
      <c r="MP5" s="1587"/>
      <c r="MQ5" s="1587"/>
      <c r="MR5" s="1587"/>
      <c r="MS5" s="1587"/>
      <c r="MT5" s="1587"/>
      <c r="MU5" s="1587"/>
      <c r="MV5" s="1587"/>
      <c r="MW5" s="1587"/>
      <c r="MX5" s="1587"/>
      <c r="MY5" s="1587"/>
      <c r="MZ5" s="1587"/>
      <c r="NA5" s="1587"/>
      <c r="NB5" s="1587"/>
      <c r="NC5" s="1587"/>
      <c r="ND5" s="1587"/>
      <c r="NE5" s="1587"/>
      <c r="NF5" s="1587"/>
      <c r="NG5" s="1587"/>
      <c r="NH5" s="1587"/>
      <c r="NI5" s="1587"/>
      <c r="NJ5" s="1587"/>
      <c r="NK5" s="1587"/>
      <c r="NL5" s="1587"/>
      <c r="NM5" s="1587"/>
      <c r="NN5" s="1587"/>
      <c r="NO5" s="1587"/>
      <c r="NP5" s="1587"/>
      <c r="NQ5" s="1587"/>
      <c r="NR5" s="1587"/>
      <c r="NS5" s="1587"/>
      <c r="NT5" s="1587"/>
      <c r="NU5" s="1587"/>
      <c r="NV5" s="1587"/>
      <c r="NW5" s="1587"/>
      <c r="NX5" s="1587"/>
      <c r="NY5" s="1587"/>
      <c r="NZ5" s="1587"/>
      <c r="OA5" s="1587"/>
      <c r="OB5" s="1587"/>
      <c r="OC5" s="1587"/>
      <c r="OD5" s="1587"/>
      <c r="OE5" s="1587"/>
      <c r="OF5" s="1587"/>
      <c r="OG5" s="1587"/>
      <c r="OH5" s="1587"/>
      <c r="OI5" s="1587"/>
      <c r="OJ5" s="1587"/>
      <c r="OK5" s="1587"/>
      <c r="OL5" s="1587"/>
      <c r="OM5" s="1587"/>
      <c r="ON5" s="1587"/>
      <c r="OO5" s="1587"/>
      <c r="OP5" s="1587"/>
      <c r="OQ5" s="1587"/>
      <c r="OR5" s="1587"/>
      <c r="OS5" s="1587"/>
      <c r="OT5" s="1587"/>
      <c r="OU5" s="1587"/>
      <c r="OV5" s="1587"/>
      <c r="OW5" s="1587"/>
      <c r="OX5" s="1587"/>
      <c r="OY5" s="1587"/>
      <c r="OZ5" s="1587"/>
      <c r="PA5" s="1587"/>
      <c r="PB5" s="1587"/>
      <c r="PC5" s="1587"/>
      <c r="PD5" s="1587"/>
      <c r="PE5" s="1587"/>
      <c r="PF5" s="1587"/>
      <c r="PG5" s="1588"/>
      <c r="PH5" s="1588"/>
      <c r="PI5" s="1588"/>
      <c r="PJ5" s="1588"/>
      <c r="PK5" s="1588"/>
      <c r="PL5" s="1588"/>
      <c r="PM5" s="1588"/>
      <c r="PN5" s="1588"/>
      <c r="PO5" s="1588"/>
      <c r="PP5" s="1588"/>
      <c r="PQ5" s="1588"/>
      <c r="PR5" s="1588"/>
      <c r="PS5" s="1588"/>
      <c r="PT5" s="1588"/>
      <c r="PU5" s="1588"/>
      <c r="PV5" s="1588"/>
      <c r="PW5" s="1588"/>
      <c r="PX5" s="1588"/>
      <c r="PY5" s="1588"/>
      <c r="PZ5" s="1588"/>
      <c r="QA5" s="1588"/>
      <c r="QB5" s="1588"/>
      <c r="QC5" s="1588"/>
      <c r="QD5" s="1588"/>
      <c r="QE5" s="1588"/>
      <c r="QF5" s="1588"/>
      <c r="QG5" s="1588"/>
      <c r="QH5" s="1588"/>
      <c r="QI5" s="1588"/>
      <c r="QJ5" s="1588"/>
      <c r="QK5" s="1588"/>
      <c r="QL5" s="1588"/>
      <c r="QM5" s="1588"/>
      <c r="QN5" s="1588"/>
      <c r="QO5" s="1588"/>
      <c r="QP5" s="1588"/>
      <c r="QQ5" s="1588"/>
      <c r="QR5" s="1588"/>
      <c r="QS5" s="1588"/>
      <c r="QT5" s="1588"/>
      <c r="QU5" s="1588"/>
      <c r="QV5" s="1588"/>
      <c r="QW5" s="1588"/>
      <c r="QX5" s="1588"/>
      <c r="QY5" s="1588"/>
      <c r="QZ5" s="1588"/>
      <c r="RA5" s="1588"/>
      <c r="RB5" s="1588"/>
      <c r="RC5" s="1588"/>
      <c r="RD5" s="1588"/>
      <c r="RE5" s="1588"/>
      <c r="RF5" s="1588"/>
      <c r="RG5" s="1588"/>
      <c r="RH5" s="1588"/>
      <c r="RI5" s="1588"/>
      <c r="RJ5" s="1588"/>
      <c r="RK5" s="1588"/>
      <c r="RL5" s="1588"/>
      <c r="RM5" s="1588"/>
      <c r="RN5" s="1588"/>
      <c r="RO5" s="1588"/>
      <c r="RP5" s="1588"/>
      <c r="RQ5" s="1588"/>
      <c r="RR5" s="1588"/>
      <c r="RS5" s="1588"/>
      <c r="RT5" s="1588"/>
      <c r="RU5" s="1588"/>
      <c r="RV5" s="1588"/>
      <c r="RW5" s="1588"/>
      <c r="RX5" s="1588"/>
      <c r="RY5" s="1588"/>
      <c r="RZ5" s="1588"/>
      <c r="SA5" s="1588"/>
      <c r="SB5" s="1588"/>
      <c r="SC5" s="1588"/>
      <c r="SD5" s="1588"/>
      <c r="SE5" s="1588"/>
      <c r="SF5" s="1588"/>
      <c r="SG5" s="1588"/>
      <c r="SH5" s="1588"/>
      <c r="SI5" s="1588"/>
      <c r="SJ5" s="1588"/>
      <c r="SK5" s="1588"/>
      <c r="SL5" s="1588"/>
      <c r="SM5" s="1588"/>
      <c r="SN5" s="1588"/>
      <c r="SO5" s="1588"/>
      <c r="SP5" s="1588"/>
      <c r="SQ5" s="1588"/>
      <c r="SR5" s="1588"/>
      <c r="SS5" s="1588"/>
      <c r="ST5" s="1588"/>
      <c r="SU5" s="1588"/>
      <c r="SV5" s="1588"/>
      <c r="SW5" s="1588"/>
      <c r="SX5" s="1588"/>
      <c r="SY5" s="1588"/>
      <c r="SZ5" s="1588"/>
      <c r="TA5" s="1588"/>
      <c r="TB5" s="1588"/>
      <c r="TC5" s="1588"/>
      <c r="TD5" s="531"/>
      <c r="TE5" s="531"/>
      <c r="TF5" s="531"/>
      <c r="TG5" s="531"/>
      <c r="TH5" s="531"/>
      <c r="TI5" s="531"/>
      <c r="TJ5" s="531"/>
      <c r="TK5" s="531"/>
      <c r="TL5" s="531"/>
      <c r="TM5" s="531"/>
      <c r="TN5" s="531"/>
      <c r="TO5" s="531"/>
      <c r="TP5" s="531"/>
      <c r="TQ5" s="531"/>
      <c r="TR5" s="531"/>
      <c r="TS5" s="531"/>
      <c r="TT5" s="531"/>
      <c r="TU5" s="531"/>
      <c r="TV5" s="531"/>
      <c r="TW5" s="531"/>
      <c r="TX5" s="531"/>
      <c r="TY5" s="531"/>
      <c r="TZ5" s="531"/>
      <c r="UA5" s="531"/>
      <c r="UB5" s="531"/>
      <c r="UC5" s="531"/>
      <c r="UD5" s="531"/>
      <c r="UE5" s="531"/>
      <c r="UF5" s="531"/>
      <c r="UG5" s="531"/>
      <c r="UH5" s="531"/>
      <c r="UI5" s="531"/>
      <c r="UJ5" s="531"/>
      <c r="UK5" s="531"/>
      <c r="UL5" s="531"/>
      <c r="UM5" s="531"/>
      <c r="UN5" s="531"/>
      <c r="UO5" s="531"/>
      <c r="UP5" s="531"/>
      <c r="UQ5" s="531"/>
      <c r="UR5" s="531"/>
      <c r="US5" s="531"/>
      <c r="UT5" s="531"/>
      <c r="UU5" s="531"/>
      <c r="UV5" s="531"/>
      <c r="UW5" s="531"/>
      <c r="UX5" s="531"/>
      <c r="UY5" s="531"/>
      <c r="UZ5" s="531"/>
      <c r="VA5" s="531"/>
      <c r="VB5" s="531"/>
      <c r="VC5" s="531"/>
      <c r="VD5" s="531"/>
      <c r="VE5" s="531"/>
      <c r="VF5" s="531"/>
      <c r="VG5" s="531"/>
      <c r="VH5" s="531"/>
      <c r="VI5" s="531"/>
      <c r="VJ5" s="531"/>
      <c r="VK5" s="531"/>
      <c r="VL5" s="531"/>
      <c r="VM5" s="531"/>
      <c r="VN5" s="531"/>
      <c r="VO5" s="531"/>
      <c r="VP5" s="531"/>
      <c r="VQ5" s="531"/>
      <c r="VR5" s="531"/>
      <c r="VS5" s="531"/>
      <c r="VT5" s="531"/>
      <c r="VU5" s="531"/>
      <c r="VV5" s="531"/>
      <c r="VW5" s="531"/>
      <c r="VX5" s="531"/>
      <c r="VY5" s="531"/>
      <c r="VZ5" s="531"/>
      <c r="WA5" s="531"/>
      <c r="WB5" s="531"/>
      <c r="WC5" s="531"/>
      <c r="WD5" s="531"/>
      <c r="WE5" s="531"/>
      <c r="WF5" s="531"/>
      <c r="WG5" s="531"/>
      <c r="WH5" s="531"/>
      <c r="WI5" s="531"/>
      <c r="WJ5" s="531"/>
      <c r="WK5" s="531"/>
      <c r="WL5" s="531"/>
      <c r="WM5" s="531"/>
      <c r="WN5" s="531"/>
      <c r="WO5" s="531"/>
      <c r="WP5" s="531"/>
      <c r="WQ5" s="531"/>
      <c r="WR5" s="531"/>
      <c r="WS5" s="531"/>
      <c r="WT5" s="531"/>
      <c r="WU5" s="531"/>
      <c r="WV5" s="531"/>
      <c r="WW5" s="531"/>
      <c r="WX5" s="531"/>
      <c r="WY5" s="531"/>
      <c r="WZ5" s="531"/>
      <c r="XA5" s="531"/>
      <c r="XB5" s="531"/>
      <c r="XC5" s="531"/>
      <c r="XD5" s="531"/>
      <c r="XE5" s="531"/>
      <c r="XF5" s="531"/>
      <c r="XG5" s="531"/>
      <c r="XH5" s="531"/>
      <c r="XI5" s="531"/>
      <c r="XJ5" s="531"/>
      <c r="XK5" s="531"/>
      <c r="XL5" s="531"/>
      <c r="XM5" s="531"/>
      <c r="XN5" s="531"/>
      <c r="XO5" s="531"/>
      <c r="XP5" s="531"/>
      <c r="XQ5" s="531"/>
      <c r="XR5" s="531"/>
      <c r="XS5" s="531"/>
      <c r="XT5" s="531"/>
      <c r="XU5" s="531"/>
      <c r="XV5" s="531"/>
      <c r="XW5" s="531"/>
      <c r="XX5" s="531"/>
      <c r="XY5" s="531"/>
      <c r="XZ5" s="531"/>
      <c r="YA5" s="531"/>
      <c r="YB5" s="531"/>
      <c r="YC5" s="531"/>
      <c r="YD5" s="531"/>
      <c r="YE5" s="531"/>
      <c r="YF5" s="531"/>
      <c r="YG5" s="531"/>
      <c r="YH5" s="531"/>
      <c r="YI5" s="531"/>
      <c r="YJ5" s="531"/>
      <c r="YK5" s="531"/>
      <c r="YL5" s="531"/>
      <c r="YM5" s="531"/>
      <c r="YN5" s="531"/>
      <c r="YO5" s="531"/>
      <c r="YP5" s="531"/>
      <c r="YQ5" s="531"/>
      <c r="YR5" s="531"/>
      <c r="YS5" s="531"/>
      <c r="YT5" s="531"/>
      <c r="YU5" s="531"/>
      <c r="YV5" s="531"/>
      <c r="YW5" s="531"/>
      <c r="YX5" s="531"/>
      <c r="YY5" s="531"/>
      <c r="YZ5" s="531"/>
      <c r="ZA5" s="531"/>
      <c r="ZB5" s="531"/>
      <c r="ZC5" s="531"/>
      <c r="ZD5" s="531"/>
      <c r="ZE5" s="531"/>
      <c r="ZF5" s="531"/>
      <c r="ZG5" s="531"/>
      <c r="ZH5" s="531"/>
      <c r="ZI5" s="531"/>
      <c r="ZJ5" s="531"/>
      <c r="ZK5" s="531"/>
      <c r="ZL5" s="531"/>
      <c r="ZM5" s="531"/>
      <c r="ZN5" s="531"/>
      <c r="ZO5" s="531"/>
      <c r="ZP5" s="531"/>
      <c r="ZQ5" s="531"/>
      <c r="ZR5" s="531"/>
      <c r="ZS5" s="531"/>
      <c r="ZT5" s="531"/>
      <c r="ZU5" s="531"/>
      <c r="ZV5" s="531"/>
      <c r="ZW5" s="531"/>
      <c r="ZX5" s="531"/>
      <c r="ZY5" s="531"/>
      <c r="ZZ5" s="531"/>
      <c r="AAA5" s="531"/>
      <c r="AAB5" s="531"/>
      <c r="AAC5" s="531"/>
      <c r="AAD5" s="531"/>
      <c r="AAE5" s="531"/>
      <c r="AAF5" s="531"/>
      <c r="AAG5" s="531"/>
      <c r="AAH5" s="531"/>
      <c r="AAI5" s="531"/>
      <c r="AAJ5" s="531"/>
      <c r="AAK5" s="531"/>
      <c r="AAL5" s="531"/>
      <c r="AAM5" s="531"/>
      <c r="AAN5" s="531"/>
      <c r="AAO5" s="531"/>
      <c r="AAP5" s="531"/>
      <c r="AAQ5" s="531"/>
      <c r="AAR5" s="531"/>
      <c r="AAS5" s="531"/>
      <c r="AAT5" s="531"/>
      <c r="AAU5" s="531"/>
      <c r="AAV5" s="531"/>
      <c r="AAW5" s="531"/>
      <c r="AAX5" s="531"/>
      <c r="AAY5" s="531"/>
      <c r="AAZ5" s="531"/>
      <c r="ABA5" s="531"/>
      <c r="ABB5" s="531"/>
      <c r="ABC5" s="531"/>
      <c r="ABD5" s="531"/>
      <c r="ABE5" s="531"/>
      <c r="ABF5" s="531"/>
      <c r="ABG5" s="531"/>
      <c r="ABH5" s="531"/>
      <c r="ABI5" s="531"/>
      <c r="ABJ5" s="531"/>
      <c r="ABK5" s="531"/>
      <c r="ABL5" s="531"/>
      <c r="ABM5" s="531"/>
      <c r="ABN5" s="531"/>
      <c r="ABO5" s="531"/>
      <c r="ABP5" s="531"/>
      <c r="ABQ5" s="531"/>
      <c r="ABR5" s="531"/>
      <c r="ABS5" s="531"/>
      <c r="ABT5" s="531"/>
    </row>
    <row r="6" spans="1:748" ht="15" customHeight="1" x14ac:dyDescent="0.15">
      <c r="A6" s="414">
        <v>43526</v>
      </c>
      <c r="B6" s="415">
        <f t="shared" ref="B6:B69" si="0">M6+W6+AG6+AQ6+BA6+BK6+BU6+CE6+CO6+CY6+DI6+DS6+EC6+EM6+EW6+FG6+GK6+GU6+HE6+HO6</f>
        <v>894</v>
      </c>
      <c r="C6" s="416"/>
      <c r="D6" s="417"/>
      <c r="E6" s="425"/>
      <c r="F6" s="426"/>
      <c r="G6" s="879"/>
      <c r="H6" s="419"/>
      <c r="I6" s="426"/>
      <c r="J6" s="420"/>
      <c r="K6" s="425"/>
      <c r="L6" s="427"/>
      <c r="M6" s="416">
        <v>313</v>
      </c>
      <c r="N6" s="417">
        <v>7.1</v>
      </c>
      <c r="O6" s="425">
        <v>6510</v>
      </c>
      <c r="P6" s="426"/>
      <c r="Q6" s="879">
        <v>102</v>
      </c>
      <c r="R6" s="419">
        <v>2.7</v>
      </c>
      <c r="S6" s="426"/>
      <c r="T6" s="420"/>
      <c r="U6" s="425"/>
      <c r="V6" s="427"/>
      <c r="W6" s="421">
        <v>263</v>
      </c>
      <c r="X6" s="417">
        <v>7</v>
      </c>
      <c r="Y6" s="422">
        <v>2680</v>
      </c>
      <c r="Z6" s="426"/>
      <c r="AA6" s="879">
        <v>36</v>
      </c>
      <c r="AB6" s="419">
        <v>3.9</v>
      </c>
      <c r="AC6" s="426"/>
      <c r="AD6" s="419"/>
      <c r="AE6" s="425"/>
      <c r="AF6" s="427"/>
      <c r="AG6" s="421"/>
      <c r="AH6" s="417"/>
      <c r="AI6" s="422"/>
      <c r="AJ6" s="426"/>
      <c r="AK6" s="879"/>
      <c r="AL6" s="419"/>
      <c r="AM6" s="426"/>
      <c r="AN6" s="419"/>
      <c r="AO6" s="425"/>
      <c r="AP6" s="427"/>
      <c r="AQ6" s="421">
        <v>86</v>
      </c>
      <c r="AR6" s="417">
        <v>6.3</v>
      </c>
      <c r="AS6" s="422">
        <v>4100</v>
      </c>
      <c r="AT6" s="426"/>
      <c r="AU6" s="879">
        <v>71</v>
      </c>
      <c r="AV6" s="419">
        <v>7.5</v>
      </c>
      <c r="AW6" s="426"/>
      <c r="AX6" s="419"/>
      <c r="AY6" s="425"/>
      <c r="AZ6" s="427"/>
      <c r="BA6" s="416">
        <v>125</v>
      </c>
      <c r="BB6" s="417">
        <v>7</v>
      </c>
      <c r="BC6" s="425">
        <v>5540</v>
      </c>
      <c r="BD6" s="426"/>
      <c r="BE6" s="879">
        <v>108</v>
      </c>
      <c r="BF6" s="419">
        <v>2.5</v>
      </c>
      <c r="BG6" s="426"/>
      <c r="BH6" s="419"/>
      <c r="BI6" s="425"/>
      <c r="BJ6" s="427"/>
      <c r="BK6" s="421"/>
      <c r="BL6" s="417"/>
      <c r="BM6" s="422"/>
      <c r="BN6" s="426"/>
      <c r="BO6" s="879"/>
      <c r="BP6" s="419"/>
      <c r="BQ6" s="426"/>
      <c r="BR6" s="419"/>
      <c r="BS6" s="425"/>
      <c r="BT6" s="427"/>
      <c r="BU6" s="421">
        <v>107</v>
      </c>
      <c r="BV6" s="417">
        <v>7</v>
      </c>
      <c r="BW6" s="424"/>
      <c r="BX6" s="424"/>
      <c r="BY6" s="879">
        <v>66</v>
      </c>
      <c r="BZ6" s="419">
        <v>2.4</v>
      </c>
      <c r="CA6" s="648"/>
      <c r="CB6" s="419"/>
      <c r="CC6" s="425"/>
      <c r="CD6" s="622"/>
      <c r="CE6" s="421"/>
      <c r="CF6" s="417"/>
      <c r="CG6" s="422"/>
      <c r="CH6" s="426"/>
      <c r="CI6" s="879"/>
      <c r="CJ6" s="419"/>
      <c r="CK6" s="426"/>
      <c r="CL6" s="419"/>
      <c r="CM6" s="425"/>
      <c r="CN6" s="427"/>
      <c r="CO6" s="421"/>
      <c r="CP6" s="417"/>
      <c r="CQ6" s="425"/>
      <c r="CR6" s="426"/>
      <c r="CS6" s="879"/>
      <c r="CT6" s="419"/>
      <c r="CU6" s="426"/>
      <c r="CV6" s="419"/>
      <c r="CW6" s="425"/>
      <c r="CX6" s="427"/>
      <c r="CY6" s="421"/>
      <c r="CZ6" s="417"/>
      <c r="DA6" s="425"/>
      <c r="DB6" s="426"/>
      <c r="DC6" s="879"/>
      <c r="DD6" s="419"/>
      <c r="DE6" s="426"/>
      <c r="DF6" s="419"/>
      <c r="DG6" s="428"/>
      <c r="DH6" s="427"/>
      <c r="DI6" s="421"/>
      <c r="DJ6" s="417"/>
      <c r="DK6" s="423"/>
      <c r="DL6" s="426"/>
      <c r="DM6" s="879"/>
      <c r="DN6" s="419"/>
      <c r="DO6" s="426"/>
      <c r="DP6" s="419"/>
      <c r="DQ6" s="425"/>
      <c r="DR6" s="427"/>
      <c r="DS6" s="431"/>
      <c r="DT6" s="417"/>
      <c r="DU6" s="418"/>
      <c r="DV6" s="426"/>
      <c r="DW6" s="879"/>
      <c r="DX6" s="419"/>
      <c r="DY6" s="426"/>
      <c r="DZ6" s="419"/>
      <c r="EA6" s="426"/>
      <c r="EB6" s="427"/>
      <c r="EC6" s="421">
        <v>0</v>
      </c>
      <c r="ED6" s="417"/>
      <c r="EE6" s="428"/>
      <c r="EF6" s="426"/>
      <c r="EG6" s="879"/>
      <c r="EH6" s="419"/>
      <c r="EI6" s="426"/>
      <c r="EJ6" s="419"/>
      <c r="EK6" s="425"/>
      <c r="EL6" s="427"/>
      <c r="EM6" s="421">
        <v>0</v>
      </c>
      <c r="EN6" s="417"/>
      <c r="EO6" s="425"/>
      <c r="EP6" s="426"/>
      <c r="EQ6" s="426"/>
      <c r="ER6" s="419"/>
      <c r="ES6" s="426"/>
      <c r="ET6" s="418"/>
      <c r="EU6" s="425"/>
      <c r="EV6" s="427"/>
      <c r="EW6" s="421">
        <v>0</v>
      </c>
      <c r="EX6" s="417"/>
      <c r="EY6" s="425"/>
      <c r="EZ6" s="426"/>
      <c r="FA6" s="879"/>
      <c r="FB6" s="419"/>
      <c r="FC6" s="426"/>
      <c r="FD6" s="418"/>
      <c r="FE6" s="425"/>
      <c r="FF6" s="427"/>
      <c r="FG6" s="421">
        <v>0</v>
      </c>
      <c r="FH6" s="417"/>
      <c r="FI6" s="425"/>
      <c r="FJ6" s="426"/>
      <c r="FK6" s="879"/>
      <c r="FL6" s="419"/>
      <c r="FM6" s="426"/>
      <c r="FN6" s="418"/>
      <c r="FO6" s="425"/>
      <c r="FP6" s="427"/>
      <c r="GK6" s="195"/>
      <c r="GL6" s="943"/>
      <c r="GM6" s="461"/>
      <c r="GN6" s="461"/>
      <c r="GO6" s="461"/>
      <c r="GP6" s="461"/>
      <c r="GQ6" s="461"/>
      <c r="GR6" s="461"/>
      <c r="GS6" s="461"/>
      <c r="GT6" s="463"/>
      <c r="GU6" s="195"/>
      <c r="GV6" s="461"/>
      <c r="GW6" s="461"/>
      <c r="GX6" s="461"/>
      <c r="GY6" s="461"/>
      <c r="GZ6" s="455"/>
      <c r="HA6" s="461"/>
      <c r="HB6" s="461"/>
      <c r="HC6" s="461"/>
      <c r="HD6" s="463"/>
      <c r="HE6" s="933">
        <v>0</v>
      </c>
      <c r="HF6" s="822"/>
      <c r="HG6" s="430"/>
      <c r="HH6" s="892"/>
      <c r="HI6" s="1431"/>
      <c r="HJ6" s="818"/>
      <c r="HK6" s="649"/>
      <c r="HL6" s="818"/>
      <c r="HM6" s="430"/>
      <c r="HN6" s="1414"/>
      <c r="HO6" s="429"/>
      <c r="HP6" s="822"/>
      <c r="HQ6" s="430"/>
      <c r="HR6" s="649"/>
      <c r="HS6" s="649"/>
      <c r="HT6" s="818"/>
      <c r="HU6" s="649"/>
      <c r="HV6" s="818"/>
      <c r="HW6" s="430"/>
      <c r="HX6" s="1414"/>
    </row>
    <row r="7" spans="1:748" s="451" customFormat="1" ht="15" customHeight="1" x14ac:dyDescent="0.15">
      <c r="A7" s="434">
        <v>43527</v>
      </c>
      <c r="B7" s="765">
        <f t="shared" si="0"/>
        <v>818</v>
      </c>
      <c r="C7" s="257"/>
      <c r="D7" s="435"/>
      <c r="E7" s="444"/>
      <c r="F7" s="445"/>
      <c r="G7" s="445"/>
      <c r="H7" s="438"/>
      <c r="I7" s="445"/>
      <c r="J7" s="439"/>
      <c r="K7" s="444"/>
      <c r="L7" s="446"/>
      <c r="M7" s="257">
        <v>338</v>
      </c>
      <c r="N7" s="435">
        <v>7.1</v>
      </c>
      <c r="O7" s="444">
        <v>7130</v>
      </c>
      <c r="P7" s="445"/>
      <c r="Q7" s="445">
        <v>106</v>
      </c>
      <c r="R7" s="438">
        <v>2.8</v>
      </c>
      <c r="S7" s="445"/>
      <c r="T7" s="439"/>
      <c r="U7" s="444"/>
      <c r="V7" s="446"/>
      <c r="W7" s="440">
        <v>234</v>
      </c>
      <c r="X7" s="435">
        <v>7</v>
      </c>
      <c r="Y7" s="441">
        <v>2160</v>
      </c>
      <c r="Z7" s="445"/>
      <c r="AA7" s="445">
        <v>33</v>
      </c>
      <c r="AB7" s="438">
        <v>3.6</v>
      </c>
      <c r="AC7" s="445"/>
      <c r="AD7" s="438"/>
      <c r="AE7" s="444"/>
      <c r="AF7" s="446"/>
      <c r="AG7" s="440"/>
      <c r="AH7" s="435"/>
      <c r="AI7" s="441"/>
      <c r="AJ7" s="445"/>
      <c r="AK7" s="445"/>
      <c r="AL7" s="438"/>
      <c r="AM7" s="445"/>
      <c r="AN7" s="438"/>
      <c r="AO7" s="444"/>
      <c r="AP7" s="446"/>
      <c r="AQ7" s="440">
        <v>44</v>
      </c>
      <c r="AR7" s="435">
        <v>6.5</v>
      </c>
      <c r="AS7" s="441">
        <v>4109</v>
      </c>
      <c r="AT7" s="445"/>
      <c r="AU7" s="445">
        <v>70</v>
      </c>
      <c r="AV7" s="438">
        <v>7.1</v>
      </c>
      <c r="AW7" s="445"/>
      <c r="AX7" s="438"/>
      <c r="AY7" s="444"/>
      <c r="AZ7" s="446"/>
      <c r="BA7" s="257">
        <v>132</v>
      </c>
      <c r="BB7" s="435">
        <v>6.9</v>
      </c>
      <c r="BC7" s="444">
        <v>5410</v>
      </c>
      <c r="BD7" s="445"/>
      <c r="BE7" s="445">
        <v>121</v>
      </c>
      <c r="BF7" s="438">
        <v>2.7</v>
      </c>
      <c r="BG7" s="445"/>
      <c r="BH7" s="438"/>
      <c r="BI7" s="444"/>
      <c r="BJ7" s="446"/>
      <c r="BK7" s="440"/>
      <c r="BL7" s="435"/>
      <c r="BM7" s="441"/>
      <c r="BN7" s="445"/>
      <c r="BO7" s="445"/>
      <c r="BP7" s="438"/>
      <c r="BQ7" s="445"/>
      <c r="BR7" s="438"/>
      <c r="BS7" s="444"/>
      <c r="BT7" s="446"/>
      <c r="BU7" s="440">
        <v>70</v>
      </c>
      <c r="BV7" s="435">
        <v>6.8</v>
      </c>
      <c r="BW7" s="443">
        <v>9310</v>
      </c>
      <c r="BX7" s="443"/>
      <c r="BY7" s="445">
        <v>132</v>
      </c>
      <c r="BZ7" s="438">
        <v>2.9</v>
      </c>
      <c r="CA7" s="645"/>
      <c r="CB7" s="438"/>
      <c r="CC7" s="444"/>
      <c r="CD7" s="617"/>
      <c r="CE7" s="440"/>
      <c r="CF7" s="435"/>
      <c r="CG7" s="441"/>
      <c r="CH7" s="445"/>
      <c r="CI7" s="445"/>
      <c r="CJ7" s="438"/>
      <c r="CK7" s="445"/>
      <c r="CL7" s="438"/>
      <c r="CM7" s="444"/>
      <c r="CN7" s="446"/>
      <c r="CO7" s="440"/>
      <c r="CP7" s="435"/>
      <c r="CQ7" s="444"/>
      <c r="CR7" s="445"/>
      <c r="CS7" s="445"/>
      <c r="CT7" s="438"/>
      <c r="CU7" s="445"/>
      <c r="CV7" s="438"/>
      <c r="CW7" s="444"/>
      <c r="CX7" s="446"/>
      <c r="CY7" s="440"/>
      <c r="CZ7" s="435"/>
      <c r="DA7" s="444"/>
      <c r="DB7" s="445"/>
      <c r="DC7" s="445"/>
      <c r="DD7" s="438"/>
      <c r="DE7" s="445"/>
      <c r="DF7" s="438"/>
      <c r="DG7" s="447"/>
      <c r="DH7" s="446"/>
      <c r="DI7" s="440"/>
      <c r="DJ7" s="435"/>
      <c r="DK7" s="442"/>
      <c r="DL7" s="445"/>
      <c r="DM7" s="445"/>
      <c r="DN7" s="438"/>
      <c r="DO7" s="445"/>
      <c r="DP7" s="438"/>
      <c r="DQ7" s="444"/>
      <c r="DR7" s="446"/>
      <c r="DS7" s="449"/>
      <c r="DT7" s="435"/>
      <c r="DU7" s="437"/>
      <c r="DV7" s="445"/>
      <c r="DW7" s="445"/>
      <c r="DX7" s="438"/>
      <c r="DY7" s="445"/>
      <c r="DZ7" s="438"/>
      <c r="EA7" s="445"/>
      <c r="EB7" s="446"/>
      <c r="EC7" s="440">
        <v>0</v>
      </c>
      <c r="ED7" s="435"/>
      <c r="EE7" s="447"/>
      <c r="EF7" s="445"/>
      <c r="EG7" s="445"/>
      <c r="EH7" s="438"/>
      <c r="EI7" s="445"/>
      <c r="EJ7" s="438"/>
      <c r="EK7" s="444"/>
      <c r="EL7" s="446"/>
      <c r="EM7" s="440">
        <v>0</v>
      </c>
      <c r="EN7" s="435"/>
      <c r="EO7" s="444"/>
      <c r="EP7" s="445"/>
      <c r="EQ7" s="445"/>
      <c r="ER7" s="438"/>
      <c r="ES7" s="445"/>
      <c r="ET7" s="437"/>
      <c r="EU7" s="444"/>
      <c r="EV7" s="446"/>
      <c r="EW7" s="440">
        <v>0</v>
      </c>
      <c r="EX7" s="435"/>
      <c r="EY7" s="444"/>
      <c r="EZ7" s="445"/>
      <c r="FA7" s="445"/>
      <c r="FB7" s="438"/>
      <c r="FC7" s="445"/>
      <c r="FD7" s="437"/>
      <c r="FE7" s="444"/>
      <c r="FF7" s="446"/>
      <c r="FG7" s="440">
        <v>0</v>
      </c>
      <c r="FH7" s="435"/>
      <c r="FI7" s="444"/>
      <c r="FJ7" s="445"/>
      <c r="FK7" s="445"/>
      <c r="FL7" s="438"/>
      <c r="FM7" s="445"/>
      <c r="FN7" s="437"/>
      <c r="FO7" s="444"/>
      <c r="FP7" s="446"/>
      <c r="FQ7" s="1261"/>
      <c r="FR7" s="584"/>
      <c r="FS7" s="589"/>
      <c r="FT7" s="584"/>
      <c r="FU7" s="590"/>
      <c r="FV7" s="584"/>
      <c r="FW7" s="590"/>
      <c r="FX7" s="584"/>
      <c r="FY7" s="584"/>
      <c r="FZ7" s="591"/>
      <c r="GA7" s="1261"/>
      <c r="GB7" s="584"/>
      <c r="GC7" s="584"/>
      <c r="GD7" s="584"/>
      <c r="GE7" s="590"/>
      <c r="GF7" s="584"/>
      <c r="GG7" s="590"/>
      <c r="GH7" s="584"/>
      <c r="GI7" s="584"/>
      <c r="GJ7" s="591"/>
      <c r="GK7" s="257"/>
      <c r="GL7" s="944"/>
      <c r="GM7" s="444"/>
      <c r="GN7" s="444"/>
      <c r="GO7" s="444"/>
      <c r="GP7" s="444"/>
      <c r="GQ7" s="444"/>
      <c r="GR7" s="444"/>
      <c r="GS7" s="444"/>
      <c r="GT7" s="446"/>
      <c r="GU7" s="257"/>
      <c r="GV7" s="444"/>
      <c r="GW7" s="444"/>
      <c r="GX7" s="444"/>
      <c r="GY7" s="444"/>
      <c r="GZ7" s="438"/>
      <c r="HA7" s="444"/>
      <c r="HB7" s="444"/>
      <c r="HC7" s="444"/>
      <c r="HD7" s="446"/>
      <c r="HE7" s="554">
        <v>0</v>
      </c>
      <c r="HF7" s="435"/>
      <c r="HG7" s="444"/>
      <c r="HH7" s="899"/>
      <c r="HI7" s="442"/>
      <c r="HJ7" s="438"/>
      <c r="HK7" s="445"/>
      <c r="HL7" s="438"/>
      <c r="HM7" s="444"/>
      <c r="HN7" s="446"/>
      <c r="HO7" s="448"/>
      <c r="HP7" s="435"/>
      <c r="HQ7" s="444"/>
      <c r="HR7" s="445"/>
      <c r="HS7" s="445"/>
      <c r="HT7" s="438"/>
      <c r="HU7" s="445"/>
      <c r="HV7" s="438"/>
      <c r="HW7" s="444"/>
      <c r="HX7" s="446"/>
      <c r="HY7" s="1587"/>
      <c r="HZ7" s="1587"/>
      <c r="IA7" s="1587"/>
      <c r="IB7" s="1587"/>
      <c r="IC7" s="1587"/>
      <c r="ID7" s="1587"/>
      <c r="IE7" s="1587"/>
      <c r="IF7" s="1587"/>
      <c r="IG7" s="1587"/>
      <c r="IH7" s="1587"/>
      <c r="II7" s="1587"/>
      <c r="IJ7" s="1587"/>
      <c r="IK7" s="1587"/>
      <c r="IL7" s="1587"/>
      <c r="IM7" s="1587"/>
      <c r="IN7" s="1587"/>
      <c r="IO7" s="1587"/>
      <c r="IP7" s="1587"/>
      <c r="IQ7" s="1587"/>
      <c r="IR7" s="1587"/>
      <c r="IS7" s="1587"/>
      <c r="IT7" s="1587"/>
      <c r="IU7" s="1587"/>
      <c r="IV7" s="1587"/>
      <c r="IW7" s="1587"/>
      <c r="IX7" s="1587"/>
      <c r="IY7" s="1587"/>
      <c r="IZ7" s="1587"/>
      <c r="JA7" s="1587"/>
      <c r="JB7" s="1587"/>
      <c r="JC7" s="1587"/>
      <c r="JD7" s="1587"/>
      <c r="JE7" s="1587"/>
      <c r="JF7" s="1587"/>
      <c r="JG7" s="1587"/>
      <c r="JH7" s="1587"/>
      <c r="JI7" s="1587"/>
      <c r="JJ7" s="1587"/>
      <c r="JK7" s="1587"/>
      <c r="JL7" s="1587"/>
      <c r="JM7" s="1587"/>
      <c r="JN7" s="1587"/>
      <c r="JO7" s="1587"/>
      <c r="JP7" s="1587"/>
      <c r="JQ7" s="1587"/>
      <c r="JR7" s="1587"/>
      <c r="JS7" s="1587"/>
      <c r="JT7" s="1587"/>
      <c r="JU7" s="1587"/>
      <c r="JV7" s="1587"/>
      <c r="JW7" s="1587"/>
      <c r="JX7" s="1587"/>
      <c r="JY7" s="1587"/>
      <c r="JZ7" s="1587"/>
      <c r="KA7" s="1587"/>
      <c r="KB7" s="1587"/>
      <c r="KC7" s="1587"/>
      <c r="KD7" s="1587"/>
      <c r="KE7" s="1587"/>
      <c r="KF7" s="1587"/>
      <c r="KG7" s="1587"/>
      <c r="KH7" s="1587"/>
      <c r="KI7" s="1587"/>
      <c r="KJ7" s="1587"/>
      <c r="KK7" s="1587"/>
      <c r="KL7" s="1587"/>
      <c r="KM7" s="1587"/>
      <c r="KN7" s="1587"/>
      <c r="KO7" s="1587"/>
      <c r="KP7" s="1587"/>
      <c r="KQ7" s="1587"/>
      <c r="KR7" s="1587"/>
      <c r="KS7" s="1587"/>
      <c r="KT7" s="1587"/>
      <c r="KU7" s="1587"/>
      <c r="KV7" s="1587"/>
      <c r="KW7" s="1587"/>
      <c r="KX7" s="1587"/>
      <c r="KY7" s="1587"/>
      <c r="KZ7" s="1587"/>
      <c r="LA7" s="1587"/>
      <c r="LB7" s="1587"/>
      <c r="LC7" s="1587"/>
      <c r="LD7" s="1587"/>
      <c r="LE7" s="1587"/>
      <c r="LF7" s="1587"/>
      <c r="LG7" s="1587"/>
      <c r="LH7" s="1587"/>
      <c r="LI7" s="1587"/>
      <c r="LJ7" s="1587"/>
      <c r="LK7" s="1587"/>
      <c r="LL7" s="1587"/>
      <c r="LM7" s="1587"/>
      <c r="LN7" s="1587"/>
      <c r="LO7" s="1587"/>
      <c r="LP7" s="1587"/>
      <c r="LQ7" s="1587"/>
      <c r="LR7" s="1587"/>
      <c r="LS7" s="1587"/>
      <c r="LT7" s="1587"/>
      <c r="LU7" s="1587"/>
      <c r="LV7" s="1587"/>
      <c r="LW7" s="1587"/>
      <c r="LX7" s="1587"/>
      <c r="LY7" s="1587"/>
      <c r="LZ7" s="1587"/>
      <c r="MA7" s="1587"/>
      <c r="MB7" s="1587"/>
      <c r="MC7" s="1587"/>
      <c r="MD7" s="1587"/>
      <c r="ME7" s="1587"/>
      <c r="MF7" s="1587"/>
      <c r="MG7" s="1587"/>
      <c r="MH7" s="1587"/>
      <c r="MI7" s="1587"/>
      <c r="MJ7" s="1587"/>
      <c r="MK7" s="1587"/>
      <c r="ML7" s="1587"/>
      <c r="MM7" s="1587"/>
      <c r="MN7" s="1587"/>
      <c r="MO7" s="1587"/>
      <c r="MP7" s="1587"/>
      <c r="MQ7" s="1587"/>
      <c r="MR7" s="1587"/>
      <c r="MS7" s="1587"/>
      <c r="MT7" s="1587"/>
      <c r="MU7" s="1587"/>
      <c r="MV7" s="1587"/>
      <c r="MW7" s="1587"/>
      <c r="MX7" s="1587"/>
      <c r="MY7" s="1587"/>
      <c r="MZ7" s="1587"/>
      <c r="NA7" s="1587"/>
      <c r="NB7" s="1587"/>
      <c r="NC7" s="1587"/>
      <c r="ND7" s="1587"/>
      <c r="NE7" s="1587"/>
      <c r="NF7" s="1587"/>
      <c r="NG7" s="1587"/>
      <c r="NH7" s="1587"/>
      <c r="NI7" s="1587"/>
      <c r="NJ7" s="1587"/>
      <c r="NK7" s="1587"/>
      <c r="NL7" s="1587"/>
      <c r="NM7" s="1587"/>
      <c r="NN7" s="1587"/>
      <c r="NO7" s="1587"/>
      <c r="NP7" s="1587"/>
      <c r="NQ7" s="1587"/>
      <c r="NR7" s="1587"/>
      <c r="NS7" s="1587"/>
      <c r="NT7" s="1587"/>
      <c r="NU7" s="1587"/>
      <c r="NV7" s="1587"/>
      <c r="NW7" s="1587"/>
      <c r="NX7" s="1587"/>
      <c r="NY7" s="1587"/>
      <c r="NZ7" s="1587"/>
      <c r="OA7" s="1587"/>
      <c r="OB7" s="1587"/>
      <c r="OC7" s="1587"/>
      <c r="OD7" s="1587"/>
      <c r="OE7" s="1587"/>
      <c r="OF7" s="1587"/>
      <c r="OG7" s="1587"/>
      <c r="OH7" s="1587"/>
      <c r="OI7" s="1587"/>
      <c r="OJ7" s="1587"/>
      <c r="OK7" s="1587"/>
      <c r="OL7" s="1587"/>
      <c r="OM7" s="1587"/>
      <c r="ON7" s="1587"/>
      <c r="OO7" s="1587"/>
      <c r="OP7" s="1587"/>
      <c r="OQ7" s="1587"/>
      <c r="OR7" s="1587"/>
      <c r="OS7" s="1587"/>
      <c r="OT7" s="1587"/>
      <c r="OU7" s="1587"/>
      <c r="OV7" s="1587"/>
      <c r="OW7" s="1587"/>
      <c r="OX7" s="1587"/>
      <c r="OY7" s="1587"/>
      <c r="OZ7" s="1587"/>
      <c r="PA7" s="1587"/>
      <c r="PB7" s="1587"/>
      <c r="PC7" s="1587"/>
      <c r="PD7" s="1587"/>
      <c r="PE7" s="1587"/>
      <c r="PF7" s="1587"/>
      <c r="PG7" s="1588"/>
      <c r="PH7" s="1588"/>
      <c r="PI7" s="1588"/>
      <c r="PJ7" s="1588"/>
      <c r="PK7" s="1588"/>
      <c r="PL7" s="1588"/>
      <c r="PM7" s="1588"/>
      <c r="PN7" s="1588"/>
      <c r="PO7" s="1588"/>
      <c r="PP7" s="1588"/>
      <c r="PQ7" s="1588"/>
      <c r="PR7" s="1588"/>
      <c r="PS7" s="1588"/>
      <c r="PT7" s="1588"/>
      <c r="PU7" s="1588"/>
      <c r="PV7" s="1588"/>
      <c r="PW7" s="1588"/>
      <c r="PX7" s="1588"/>
      <c r="PY7" s="1588"/>
      <c r="PZ7" s="1588"/>
      <c r="QA7" s="1588"/>
      <c r="QB7" s="1588"/>
      <c r="QC7" s="1588"/>
      <c r="QD7" s="1588"/>
      <c r="QE7" s="1588"/>
      <c r="QF7" s="1588"/>
      <c r="QG7" s="1588"/>
      <c r="QH7" s="1588"/>
      <c r="QI7" s="1588"/>
      <c r="QJ7" s="1588"/>
      <c r="QK7" s="1588"/>
      <c r="QL7" s="1588"/>
      <c r="QM7" s="1588"/>
      <c r="QN7" s="1588"/>
      <c r="QO7" s="1588"/>
      <c r="QP7" s="1588"/>
      <c r="QQ7" s="1588"/>
      <c r="QR7" s="1588"/>
      <c r="QS7" s="1588"/>
      <c r="QT7" s="1588"/>
      <c r="QU7" s="1588"/>
      <c r="QV7" s="1588"/>
      <c r="QW7" s="1588"/>
      <c r="QX7" s="1588"/>
      <c r="QY7" s="1588"/>
      <c r="QZ7" s="1588"/>
      <c r="RA7" s="1588"/>
      <c r="RB7" s="1588"/>
      <c r="RC7" s="1588"/>
      <c r="RD7" s="1588"/>
      <c r="RE7" s="1588"/>
      <c r="RF7" s="1588"/>
      <c r="RG7" s="1588"/>
      <c r="RH7" s="1588"/>
      <c r="RI7" s="1588"/>
      <c r="RJ7" s="1588"/>
      <c r="RK7" s="1588"/>
      <c r="RL7" s="1588"/>
      <c r="RM7" s="1588"/>
      <c r="RN7" s="1588"/>
      <c r="RO7" s="1588"/>
      <c r="RP7" s="1588"/>
      <c r="RQ7" s="1588"/>
      <c r="RR7" s="1588"/>
      <c r="RS7" s="1588"/>
      <c r="RT7" s="1588"/>
      <c r="RU7" s="1588"/>
      <c r="RV7" s="1588"/>
      <c r="RW7" s="1588"/>
      <c r="RX7" s="1588"/>
      <c r="RY7" s="1588"/>
      <c r="RZ7" s="1588"/>
      <c r="SA7" s="1588"/>
      <c r="SB7" s="1588"/>
      <c r="SC7" s="1588"/>
      <c r="SD7" s="1588"/>
      <c r="SE7" s="1588"/>
      <c r="SF7" s="1588"/>
      <c r="SG7" s="1588"/>
      <c r="SH7" s="1588"/>
      <c r="SI7" s="1588"/>
      <c r="SJ7" s="1588"/>
      <c r="SK7" s="1588"/>
      <c r="SL7" s="1588"/>
      <c r="SM7" s="1588"/>
      <c r="SN7" s="1588"/>
      <c r="SO7" s="1588"/>
      <c r="SP7" s="1588"/>
      <c r="SQ7" s="1588"/>
      <c r="SR7" s="1588"/>
      <c r="SS7" s="1588"/>
      <c r="ST7" s="1588"/>
      <c r="SU7" s="1588"/>
      <c r="SV7" s="1588"/>
      <c r="SW7" s="1588"/>
      <c r="SX7" s="1588"/>
      <c r="SY7" s="1588"/>
      <c r="SZ7" s="1588"/>
      <c r="TA7" s="1588"/>
      <c r="TB7" s="1588"/>
      <c r="TC7" s="1588"/>
    </row>
    <row r="8" spans="1:748" ht="15" customHeight="1" x14ac:dyDescent="0.15">
      <c r="A8" s="452">
        <v>43528</v>
      </c>
      <c r="B8" s="415">
        <f t="shared" si="0"/>
        <v>758</v>
      </c>
      <c r="C8" s="195"/>
      <c r="D8" s="453"/>
      <c r="E8" s="461"/>
      <c r="F8" s="462"/>
      <c r="G8" s="880"/>
      <c r="H8" s="455"/>
      <c r="I8" s="462"/>
      <c r="J8" s="456"/>
      <c r="K8" s="461"/>
      <c r="L8" s="463"/>
      <c r="M8" s="195">
        <v>322</v>
      </c>
      <c r="N8" s="453">
        <v>7</v>
      </c>
      <c r="O8" s="461">
        <v>7720</v>
      </c>
      <c r="P8" s="462"/>
      <c r="Q8" s="880">
        <v>99</v>
      </c>
      <c r="R8" s="455">
        <v>0.6</v>
      </c>
      <c r="S8" s="462"/>
      <c r="T8" s="456"/>
      <c r="U8" s="461"/>
      <c r="V8" s="463"/>
      <c r="W8" s="457">
        <v>275</v>
      </c>
      <c r="X8" s="453">
        <v>7</v>
      </c>
      <c r="Y8" s="458">
        <v>2330</v>
      </c>
      <c r="Z8" s="462"/>
      <c r="AA8" s="880">
        <v>20</v>
      </c>
      <c r="AB8" s="455">
        <v>0.9</v>
      </c>
      <c r="AC8" s="462"/>
      <c r="AD8" s="455"/>
      <c r="AE8" s="461"/>
      <c r="AF8" s="463"/>
      <c r="AG8" s="457"/>
      <c r="AH8" s="453"/>
      <c r="AI8" s="458"/>
      <c r="AJ8" s="462"/>
      <c r="AK8" s="880"/>
      <c r="AL8" s="455"/>
      <c r="AM8" s="462"/>
      <c r="AN8" s="455"/>
      <c r="AO8" s="461"/>
      <c r="AP8" s="463"/>
      <c r="AQ8" s="457">
        <v>28</v>
      </c>
      <c r="AR8" s="453">
        <v>7</v>
      </c>
      <c r="AS8" s="458">
        <v>3020</v>
      </c>
      <c r="AT8" s="462"/>
      <c r="AU8" s="880">
        <v>65</v>
      </c>
      <c r="AV8" s="455">
        <v>1</v>
      </c>
      <c r="AW8" s="462"/>
      <c r="AX8" s="455"/>
      <c r="AY8" s="461"/>
      <c r="AZ8" s="463"/>
      <c r="BA8" s="195">
        <v>133</v>
      </c>
      <c r="BB8" s="453">
        <v>6.9</v>
      </c>
      <c r="BC8" s="461">
        <v>6320</v>
      </c>
      <c r="BD8" s="462"/>
      <c r="BE8" s="880">
        <v>136</v>
      </c>
      <c r="BF8" s="455">
        <v>2.8</v>
      </c>
      <c r="BG8" s="462"/>
      <c r="BH8" s="455"/>
      <c r="BI8" s="461"/>
      <c r="BJ8" s="463"/>
      <c r="BK8" s="457"/>
      <c r="BL8" s="453"/>
      <c r="BM8" s="458"/>
      <c r="BN8" s="462"/>
      <c r="BO8" s="880"/>
      <c r="BP8" s="455"/>
      <c r="BQ8" s="462"/>
      <c r="BR8" s="455"/>
      <c r="BS8" s="461"/>
      <c r="BT8" s="463"/>
      <c r="BU8" s="457"/>
      <c r="BV8" s="453"/>
      <c r="BW8" s="460"/>
      <c r="BX8" s="460"/>
      <c r="BY8" s="880"/>
      <c r="BZ8" s="455"/>
      <c r="CA8" s="644"/>
      <c r="CB8" s="455"/>
      <c r="CC8" s="461"/>
      <c r="CD8" s="616"/>
      <c r="CE8" s="457"/>
      <c r="CF8" s="453"/>
      <c r="CG8" s="458"/>
      <c r="CH8" s="462"/>
      <c r="CI8" s="880"/>
      <c r="CJ8" s="455"/>
      <c r="CK8" s="462"/>
      <c r="CL8" s="455"/>
      <c r="CM8" s="461"/>
      <c r="CN8" s="463"/>
      <c r="CO8" s="457"/>
      <c r="CP8" s="453"/>
      <c r="CQ8" s="461"/>
      <c r="CR8" s="462"/>
      <c r="CS8" s="880"/>
      <c r="CT8" s="455"/>
      <c r="CU8" s="462"/>
      <c r="CV8" s="455"/>
      <c r="CW8" s="461"/>
      <c r="CX8" s="463"/>
      <c r="CY8" s="457"/>
      <c r="CZ8" s="453"/>
      <c r="DA8" s="461"/>
      <c r="DB8" s="462"/>
      <c r="DC8" s="880"/>
      <c r="DD8" s="455"/>
      <c r="DE8" s="462"/>
      <c r="DF8" s="455"/>
      <c r="DG8" s="464"/>
      <c r="DH8" s="463"/>
      <c r="DI8" s="457"/>
      <c r="DJ8" s="453"/>
      <c r="DK8" s="459"/>
      <c r="DL8" s="462"/>
      <c r="DM8" s="880"/>
      <c r="DN8" s="455"/>
      <c r="DO8" s="462"/>
      <c r="DP8" s="455"/>
      <c r="DQ8" s="461"/>
      <c r="DR8" s="463"/>
      <c r="DS8" s="468"/>
      <c r="DT8" s="453"/>
      <c r="DU8" s="454"/>
      <c r="DV8" s="462"/>
      <c r="DW8" s="880"/>
      <c r="DX8" s="455"/>
      <c r="DY8" s="462"/>
      <c r="DZ8" s="455"/>
      <c r="EA8" s="462"/>
      <c r="EB8" s="463"/>
      <c r="EC8" s="457">
        <v>0</v>
      </c>
      <c r="ED8" s="453"/>
      <c r="EE8" s="464"/>
      <c r="EF8" s="462"/>
      <c r="EG8" s="880"/>
      <c r="EH8" s="455"/>
      <c r="EI8" s="462"/>
      <c r="EJ8" s="455"/>
      <c r="EK8" s="461"/>
      <c r="EL8" s="463"/>
      <c r="EM8" s="457">
        <v>0</v>
      </c>
      <c r="EN8" s="453"/>
      <c r="EO8" s="461"/>
      <c r="EP8" s="462"/>
      <c r="EQ8" s="462"/>
      <c r="ER8" s="455"/>
      <c r="ES8" s="462"/>
      <c r="ET8" s="454"/>
      <c r="EU8" s="461"/>
      <c r="EV8" s="463"/>
      <c r="EW8" s="457">
        <v>0</v>
      </c>
      <c r="EX8" s="453"/>
      <c r="EY8" s="461"/>
      <c r="EZ8" s="462"/>
      <c r="FA8" s="880"/>
      <c r="FB8" s="455"/>
      <c r="FC8" s="462"/>
      <c r="FD8" s="454"/>
      <c r="FE8" s="461"/>
      <c r="FF8" s="463"/>
      <c r="FG8" s="457">
        <v>0</v>
      </c>
      <c r="FH8" s="453"/>
      <c r="FI8" s="461"/>
      <c r="FJ8" s="462"/>
      <c r="FK8" s="880"/>
      <c r="FL8" s="455"/>
      <c r="FM8" s="462"/>
      <c r="FN8" s="454"/>
      <c r="FO8" s="461"/>
      <c r="FP8" s="463"/>
      <c r="GK8" s="195"/>
      <c r="GL8" s="943"/>
      <c r="GM8" s="461"/>
      <c r="GN8" s="461"/>
      <c r="GO8" s="461"/>
      <c r="GP8" s="461"/>
      <c r="GQ8" s="461"/>
      <c r="GR8" s="461"/>
      <c r="GS8" s="461"/>
      <c r="GT8" s="463"/>
      <c r="GU8" s="195"/>
      <c r="GV8" s="461"/>
      <c r="GW8" s="461"/>
      <c r="GX8" s="461"/>
      <c r="GY8" s="461"/>
      <c r="GZ8" s="455"/>
      <c r="HA8" s="461"/>
      <c r="HB8" s="461"/>
      <c r="HC8" s="461"/>
      <c r="HD8" s="463"/>
      <c r="HE8" s="494">
        <v>0</v>
      </c>
      <c r="HO8" s="465"/>
    </row>
    <row r="9" spans="1:748" ht="15" customHeight="1" x14ac:dyDescent="0.15">
      <c r="A9" s="452">
        <v>43529</v>
      </c>
      <c r="B9" s="415">
        <f t="shared" si="0"/>
        <v>798</v>
      </c>
      <c r="C9" s="195"/>
      <c r="D9" s="453"/>
      <c r="E9" s="461"/>
      <c r="F9" s="462"/>
      <c r="G9" s="880"/>
      <c r="H9" s="455"/>
      <c r="I9" s="462"/>
      <c r="J9" s="456"/>
      <c r="K9" s="461"/>
      <c r="L9" s="463"/>
      <c r="M9" s="195">
        <v>314</v>
      </c>
      <c r="N9" s="453">
        <v>7.5</v>
      </c>
      <c r="O9" s="461">
        <v>7190</v>
      </c>
      <c r="P9" s="462"/>
      <c r="Q9" s="880">
        <v>84</v>
      </c>
      <c r="R9" s="455">
        <v>1.8</v>
      </c>
      <c r="S9" s="462"/>
      <c r="T9" s="456"/>
      <c r="U9" s="461"/>
      <c r="V9" s="463"/>
      <c r="W9" s="457">
        <v>220</v>
      </c>
      <c r="X9" s="453">
        <v>6.7</v>
      </c>
      <c r="Y9" s="458">
        <v>2100</v>
      </c>
      <c r="Z9" s="462"/>
      <c r="AA9" s="880">
        <v>22</v>
      </c>
      <c r="AB9" s="455">
        <v>0.7</v>
      </c>
      <c r="AC9" s="462"/>
      <c r="AD9" s="455"/>
      <c r="AE9" s="461"/>
      <c r="AF9" s="463"/>
      <c r="AG9" s="457"/>
      <c r="AH9" s="453">
        <v>7</v>
      </c>
      <c r="AI9" s="458">
        <v>4860</v>
      </c>
      <c r="AJ9" s="462"/>
      <c r="AK9" s="880">
        <v>56</v>
      </c>
      <c r="AL9" s="455">
        <v>1.3</v>
      </c>
      <c r="AM9" s="462"/>
      <c r="AN9" s="455"/>
      <c r="AO9" s="461"/>
      <c r="AP9" s="463"/>
      <c r="AQ9" s="457">
        <v>67</v>
      </c>
      <c r="AR9" s="453">
        <v>6.5</v>
      </c>
      <c r="AS9" s="458">
        <v>2850</v>
      </c>
      <c r="AT9" s="462"/>
      <c r="AU9" s="880">
        <v>53</v>
      </c>
      <c r="AV9" s="455">
        <v>2.9</v>
      </c>
      <c r="AW9" s="462"/>
      <c r="AX9" s="455"/>
      <c r="AY9" s="461"/>
      <c r="AZ9" s="463"/>
      <c r="BA9" s="195">
        <v>105</v>
      </c>
      <c r="BB9" s="453">
        <v>6.8</v>
      </c>
      <c r="BC9" s="461">
        <v>5340</v>
      </c>
      <c r="BD9" s="462"/>
      <c r="BE9" s="880">
        <v>129</v>
      </c>
      <c r="BF9" s="455">
        <v>2.9</v>
      </c>
      <c r="BG9" s="462"/>
      <c r="BH9" s="455"/>
      <c r="BI9" s="461"/>
      <c r="BJ9" s="463"/>
      <c r="BK9" s="457">
        <v>28</v>
      </c>
      <c r="BL9" s="453">
        <v>6.4</v>
      </c>
      <c r="BM9" s="458">
        <v>2610</v>
      </c>
      <c r="BN9" s="462"/>
      <c r="BO9" s="880">
        <v>122</v>
      </c>
      <c r="BP9" s="455">
        <v>1</v>
      </c>
      <c r="BQ9" s="462"/>
      <c r="BR9" s="455"/>
      <c r="BS9" s="461"/>
      <c r="BT9" s="463"/>
      <c r="BU9" s="457">
        <v>64</v>
      </c>
      <c r="BV9" s="453">
        <v>8</v>
      </c>
      <c r="BW9" s="460">
        <v>9010</v>
      </c>
      <c r="BX9" s="460"/>
      <c r="BY9" s="880">
        <v>131</v>
      </c>
      <c r="BZ9" s="455">
        <v>4</v>
      </c>
      <c r="CA9" s="644"/>
      <c r="CB9" s="455"/>
      <c r="CC9" s="461"/>
      <c r="CD9" s="616"/>
      <c r="CE9" s="457"/>
      <c r="CF9" s="453"/>
      <c r="CG9" s="458"/>
      <c r="CH9" s="462"/>
      <c r="CI9" s="880"/>
      <c r="CJ9" s="455"/>
      <c r="CK9" s="462"/>
      <c r="CL9" s="455"/>
      <c r="CM9" s="461"/>
      <c r="CN9" s="463"/>
      <c r="CO9" s="457"/>
      <c r="CP9" s="453"/>
      <c r="CQ9" s="461"/>
      <c r="CR9" s="462"/>
      <c r="CS9" s="880"/>
      <c r="CT9" s="455"/>
      <c r="CU9" s="462"/>
      <c r="CV9" s="455"/>
      <c r="CW9" s="461"/>
      <c r="CX9" s="463"/>
      <c r="CY9" s="457"/>
      <c r="CZ9" s="453"/>
      <c r="DA9" s="461"/>
      <c r="DB9" s="462"/>
      <c r="DC9" s="880"/>
      <c r="DD9" s="455"/>
      <c r="DE9" s="462"/>
      <c r="DF9" s="455"/>
      <c r="DG9" s="464"/>
      <c r="DH9" s="463"/>
      <c r="DI9" s="457"/>
      <c r="DJ9" s="453"/>
      <c r="DK9" s="459"/>
      <c r="DL9" s="462"/>
      <c r="DM9" s="880"/>
      <c r="DN9" s="455"/>
      <c r="DO9" s="462"/>
      <c r="DP9" s="455"/>
      <c r="DQ9" s="461"/>
      <c r="DR9" s="463"/>
      <c r="DS9" s="468"/>
      <c r="DT9" s="453"/>
      <c r="DU9" s="454"/>
      <c r="DV9" s="462"/>
      <c r="DW9" s="880"/>
      <c r="DX9" s="455"/>
      <c r="DY9" s="462"/>
      <c r="DZ9" s="455"/>
      <c r="EA9" s="462"/>
      <c r="EB9" s="463"/>
      <c r="EC9" s="457">
        <v>0</v>
      </c>
      <c r="ED9" s="453"/>
      <c r="EE9" s="464"/>
      <c r="EF9" s="462"/>
      <c r="EG9" s="880"/>
      <c r="EH9" s="455"/>
      <c r="EI9" s="462"/>
      <c r="EJ9" s="455"/>
      <c r="EK9" s="461"/>
      <c r="EL9" s="463"/>
      <c r="EM9" s="457">
        <v>0</v>
      </c>
      <c r="EN9" s="453"/>
      <c r="EO9" s="461"/>
      <c r="EP9" s="462"/>
      <c r="EQ9" s="462"/>
      <c r="ER9" s="455"/>
      <c r="ES9" s="462"/>
      <c r="ET9" s="454"/>
      <c r="EU9" s="461"/>
      <c r="EV9" s="463"/>
      <c r="EW9" s="457">
        <v>0</v>
      </c>
      <c r="EX9" s="453"/>
      <c r="EY9" s="461"/>
      <c r="EZ9" s="462"/>
      <c r="FA9" s="880"/>
      <c r="FB9" s="455"/>
      <c r="FC9" s="462"/>
      <c r="FD9" s="454"/>
      <c r="FE9" s="461"/>
      <c r="FF9" s="463"/>
      <c r="FG9" s="457">
        <v>0</v>
      </c>
      <c r="FH9" s="453"/>
      <c r="FI9" s="461"/>
      <c r="FJ9" s="462"/>
      <c r="FK9" s="880"/>
      <c r="FL9" s="455"/>
      <c r="FM9" s="462"/>
      <c r="FN9" s="454"/>
      <c r="FO9" s="461"/>
      <c r="FP9" s="463"/>
      <c r="GK9" s="195"/>
      <c r="GL9" s="943"/>
      <c r="GM9" s="461"/>
      <c r="GN9" s="461"/>
      <c r="GO9" s="461"/>
      <c r="GP9" s="461"/>
      <c r="GQ9" s="461"/>
      <c r="GR9" s="461"/>
      <c r="GS9" s="461"/>
      <c r="GT9" s="463"/>
      <c r="GU9" s="195"/>
      <c r="GV9" s="461"/>
      <c r="GW9" s="461"/>
      <c r="GX9" s="461"/>
      <c r="GY9" s="461"/>
      <c r="GZ9" s="455"/>
      <c r="HA9" s="461"/>
      <c r="HB9" s="461"/>
      <c r="HC9" s="461"/>
      <c r="HD9" s="463"/>
      <c r="HE9" s="494">
        <v>0</v>
      </c>
      <c r="HO9" s="465"/>
    </row>
    <row r="10" spans="1:748" ht="15" customHeight="1" x14ac:dyDescent="0.15">
      <c r="A10" s="452">
        <v>43530</v>
      </c>
      <c r="B10" s="415">
        <f t="shared" si="0"/>
        <v>1043</v>
      </c>
      <c r="C10" s="195"/>
      <c r="D10" s="453"/>
      <c r="E10" s="461"/>
      <c r="F10" s="462"/>
      <c r="G10" s="880"/>
      <c r="H10" s="455"/>
      <c r="I10" s="462"/>
      <c r="J10" s="456"/>
      <c r="K10" s="461"/>
      <c r="L10" s="463"/>
      <c r="M10" s="195">
        <v>367</v>
      </c>
      <c r="N10" s="453">
        <v>7.3</v>
      </c>
      <c r="O10" s="461">
        <v>7750</v>
      </c>
      <c r="P10" s="462"/>
      <c r="Q10" s="880">
        <v>86</v>
      </c>
      <c r="R10" s="455">
        <v>1.8</v>
      </c>
      <c r="S10" s="462"/>
      <c r="T10" s="456"/>
      <c r="U10" s="461"/>
      <c r="V10" s="463"/>
      <c r="W10" s="457">
        <v>357</v>
      </c>
      <c r="X10" s="453">
        <v>7.2</v>
      </c>
      <c r="Y10" s="458">
        <v>2660</v>
      </c>
      <c r="Z10" s="462"/>
      <c r="AA10" s="880">
        <v>21</v>
      </c>
      <c r="AB10" s="455">
        <v>0.3</v>
      </c>
      <c r="AC10" s="462"/>
      <c r="AD10" s="455"/>
      <c r="AE10" s="461"/>
      <c r="AF10" s="463"/>
      <c r="AG10" s="457"/>
      <c r="AH10" s="453"/>
      <c r="AI10" s="458"/>
      <c r="AJ10" s="462"/>
      <c r="AK10" s="880"/>
      <c r="AL10" s="455"/>
      <c r="AM10" s="462"/>
      <c r="AN10" s="455"/>
      <c r="AO10" s="461"/>
      <c r="AP10" s="463"/>
      <c r="AQ10" s="457">
        <v>63</v>
      </c>
      <c r="AR10" s="453">
        <v>6.4</v>
      </c>
      <c r="AS10" s="458">
        <v>3650</v>
      </c>
      <c r="AT10" s="462"/>
      <c r="AU10" s="880">
        <v>60</v>
      </c>
      <c r="AV10" s="455">
        <v>2.7</v>
      </c>
      <c r="AW10" s="462"/>
      <c r="AX10" s="455"/>
      <c r="AY10" s="461"/>
      <c r="AZ10" s="463"/>
      <c r="BA10" s="195">
        <v>131</v>
      </c>
      <c r="BB10" s="453">
        <v>6.8</v>
      </c>
      <c r="BC10" s="461">
        <v>5760</v>
      </c>
      <c r="BD10" s="462"/>
      <c r="BE10" s="880">
        <v>129</v>
      </c>
      <c r="BF10" s="455">
        <v>2.7</v>
      </c>
      <c r="BG10" s="462"/>
      <c r="BH10" s="455"/>
      <c r="BI10" s="461"/>
      <c r="BJ10" s="463"/>
      <c r="BK10" s="457">
        <v>42</v>
      </c>
      <c r="BL10" s="453">
        <v>6.5</v>
      </c>
      <c r="BM10" s="458">
        <v>1335</v>
      </c>
      <c r="BN10" s="462"/>
      <c r="BO10" s="880">
        <v>56</v>
      </c>
      <c r="BP10" s="455">
        <v>1.2</v>
      </c>
      <c r="BQ10" s="462"/>
      <c r="BR10" s="455"/>
      <c r="BS10" s="461"/>
      <c r="BT10" s="463"/>
      <c r="BU10" s="457">
        <v>83</v>
      </c>
      <c r="BV10" s="453">
        <v>7.4</v>
      </c>
      <c r="BW10" s="460">
        <v>6290</v>
      </c>
      <c r="BX10" s="460"/>
      <c r="BY10" s="880">
        <v>65</v>
      </c>
      <c r="BZ10" s="455">
        <v>2.2000000000000002</v>
      </c>
      <c r="CA10" s="644"/>
      <c r="CB10" s="455"/>
      <c r="CC10" s="461"/>
      <c r="CD10" s="616"/>
      <c r="CE10" s="457"/>
      <c r="CF10" s="453"/>
      <c r="CG10" s="458"/>
      <c r="CH10" s="462"/>
      <c r="CI10" s="880"/>
      <c r="CJ10" s="455"/>
      <c r="CK10" s="462"/>
      <c r="CL10" s="455"/>
      <c r="CM10" s="461"/>
      <c r="CN10" s="463"/>
      <c r="CO10" s="457"/>
      <c r="CP10" s="453"/>
      <c r="CQ10" s="461"/>
      <c r="CR10" s="462"/>
      <c r="CS10" s="880"/>
      <c r="CT10" s="455"/>
      <c r="CU10" s="462"/>
      <c r="CV10" s="455"/>
      <c r="CW10" s="461"/>
      <c r="CX10" s="463"/>
      <c r="CY10" s="457"/>
      <c r="CZ10" s="453"/>
      <c r="DA10" s="461"/>
      <c r="DB10" s="462"/>
      <c r="DC10" s="880"/>
      <c r="DD10" s="455"/>
      <c r="DE10" s="462"/>
      <c r="DF10" s="455"/>
      <c r="DG10" s="464"/>
      <c r="DH10" s="463"/>
      <c r="DI10" s="457"/>
      <c r="DJ10" s="453"/>
      <c r="DK10" s="459"/>
      <c r="DL10" s="462"/>
      <c r="DM10" s="880"/>
      <c r="DN10" s="455"/>
      <c r="DO10" s="462"/>
      <c r="DP10" s="455"/>
      <c r="DQ10" s="461"/>
      <c r="DR10" s="463"/>
      <c r="DS10" s="468"/>
      <c r="DT10" s="453"/>
      <c r="DU10" s="454"/>
      <c r="DV10" s="462"/>
      <c r="DW10" s="880"/>
      <c r="DX10" s="455"/>
      <c r="DY10" s="462"/>
      <c r="DZ10" s="455"/>
      <c r="EA10" s="462"/>
      <c r="EB10" s="463"/>
      <c r="EC10" s="457">
        <v>0</v>
      </c>
      <c r="ED10" s="453"/>
      <c r="EE10" s="464"/>
      <c r="EF10" s="462"/>
      <c r="EG10" s="880"/>
      <c r="EH10" s="455"/>
      <c r="EI10" s="462"/>
      <c r="EJ10" s="455"/>
      <c r="EK10" s="461"/>
      <c r="EL10" s="463"/>
      <c r="EM10" s="457">
        <v>0</v>
      </c>
      <c r="EN10" s="453"/>
      <c r="EO10" s="461"/>
      <c r="EP10" s="462"/>
      <c r="EQ10" s="462"/>
      <c r="ER10" s="455"/>
      <c r="ES10" s="462"/>
      <c r="ET10" s="454"/>
      <c r="EU10" s="461"/>
      <c r="EV10" s="463"/>
      <c r="EW10" s="457">
        <v>0</v>
      </c>
      <c r="EX10" s="453"/>
      <c r="EY10" s="461"/>
      <c r="EZ10" s="462"/>
      <c r="FA10" s="880"/>
      <c r="FB10" s="455"/>
      <c r="FC10" s="462"/>
      <c r="FD10" s="454"/>
      <c r="FE10" s="461"/>
      <c r="FF10" s="463"/>
      <c r="FG10" s="457">
        <v>0</v>
      </c>
      <c r="FH10" s="453"/>
      <c r="FI10" s="461"/>
      <c r="FJ10" s="462"/>
      <c r="FK10" s="880"/>
      <c r="FL10" s="455"/>
      <c r="FM10" s="462"/>
      <c r="FN10" s="454"/>
      <c r="FO10" s="461"/>
      <c r="FP10" s="463"/>
      <c r="GK10" s="195"/>
      <c r="GL10" s="943"/>
      <c r="GM10" s="461"/>
      <c r="GN10" s="461"/>
      <c r="GO10" s="461"/>
      <c r="GP10" s="461"/>
      <c r="GQ10" s="461"/>
      <c r="GR10" s="461"/>
      <c r="GS10" s="461"/>
      <c r="GT10" s="463"/>
      <c r="GU10" s="195"/>
      <c r="GV10" s="461"/>
      <c r="GW10" s="461"/>
      <c r="GX10" s="461"/>
      <c r="GY10" s="461"/>
      <c r="GZ10" s="455"/>
      <c r="HA10" s="461"/>
      <c r="HB10" s="461"/>
      <c r="HC10" s="461"/>
      <c r="HD10" s="463"/>
      <c r="HE10" s="494">
        <v>0</v>
      </c>
      <c r="HO10" s="465"/>
    </row>
    <row r="11" spans="1:748" ht="15" customHeight="1" x14ac:dyDescent="0.15">
      <c r="A11" s="452">
        <v>43531</v>
      </c>
      <c r="B11" s="415">
        <f t="shared" si="0"/>
        <v>965</v>
      </c>
      <c r="C11" s="195"/>
      <c r="D11" s="453"/>
      <c r="E11" s="461"/>
      <c r="F11" s="462"/>
      <c r="G11" s="880"/>
      <c r="H11" s="455"/>
      <c r="I11" s="462"/>
      <c r="J11" s="456"/>
      <c r="K11" s="461"/>
      <c r="L11" s="463"/>
      <c r="M11" s="195">
        <v>228</v>
      </c>
      <c r="N11" s="453">
        <v>7.3</v>
      </c>
      <c r="O11" s="461">
        <v>6010</v>
      </c>
      <c r="P11" s="462"/>
      <c r="Q11" s="880">
        <v>102</v>
      </c>
      <c r="R11" s="455">
        <v>2.1</v>
      </c>
      <c r="S11" s="462"/>
      <c r="T11" s="456"/>
      <c r="U11" s="461"/>
      <c r="V11" s="463"/>
      <c r="W11" s="457">
        <v>355</v>
      </c>
      <c r="X11" s="453">
        <v>7</v>
      </c>
      <c r="Y11" s="458">
        <v>2430</v>
      </c>
      <c r="Z11" s="462"/>
      <c r="AA11" s="880">
        <v>27</v>
      </c>
      <c r="AB11" s="455">
        <v>0.5</v>
      </c>
      <c r="AC11" s="462"/>
      <c r="AD11" s="455"/>
      <c r="AE11" s="461"/>
      <c r="AF11" s="463"/>
      <c r="AG11" s="457"/>
      <c r="AH11" s="453"/>
      <c r="AI11" s="458"/>
      <c r="AJ11" s="462"/>
      <c r="AK11" s="880"/>
      <c r="AL11" s="455"/>
      <c r="AM11" s="462"/>
      <c r="AN11" s="455"/>
      <c r="AO11" s="461"/>
      <c r="AP11" s="463"/>
      <c r="AQ11" s="457">
        <v>30</v>
      </c>
      <c r="AR11" s="453">
        <v>70</v>
      </c>
      <c r="AS11" s="458">
        <v>6080</v>
      </c>
      <c r="AT11" s="462"/>
      <c r="AU11" s="880">
        <v>84</v>
      </c>
      <c r="AV11" s="455">
        <v>4.0999999999999996</v>
      </c>
      <c r="AW11" s="462"/>
      <c r="AX11" s="455"/>
      <c r="AY11" s="461"/>
      <c r="AZ11" s="463"/>
      <c r="BA11" s="195">
        <v>115</v>
      </c>
      <c r="BB11" s="453">
        <v>7.1</v>
      </c>
      <c r="BC11" s="461">
        <v>6920</v>
      </c>
      <c r="BD11" s="462"/>
      <c r="BE11" s="880">
        <v>135</v>
      </c>
      <c r="BF11" s="455">
        <v>2.2999999999999998</v>
      </c>
      <c r="BG11" s="462"/>
      <c r="BH11" s="455"/>
      <c r="BI11" s="461"/>
      <c r="BJ11" s="463"/>
      <c r="BK11" s="457">
        <v>49</v>
      </c>
      <c r="BL11" s="453">
        <v>6.9</v>
      </c>
      <c r="BM11" s="458">
        <v>3450</v>
      </c>
      <c r="BN11" s="462"/>
      <c r="BO11" s="880">
        <v>99</v>
      </c>
      <c r="BP11" s="455">
        <v>2.8</v>
      </c>
      <c r="BQ11" s="462"/>
      <c r="BR11" s="455"/>
      <c r="BS11" s="461"/>
      <c r="BT11" s="463"/>
      <c r="BU11" s="457">
        <v>188</v>
      </c>
      <c r="BV11" s="453">
        <v>6.8</v>
      </c>
      <c r="BW11" s="460">
        <v>3610</v>
      </c>
      <c r="BX11" s="460"/>
      <c r="BY11" s="880">
        <v>70</v>
      </c>
      <c r="BZ11" s="455">
        <v>3.1</v>
      </c>
      <c r="CA11" s="644"/>
      <c r="CB11" s="455"/>
      <c r="CC11" s="461"/>
      <c r="CD11" s="616"/>
      <c r="CE11" s="457"/>
      <c r="CF11" s="453"/>
      <c r="CG11" s="458"/>
      <c r="CH11" s="462"/>
      <c r="CI11" s="880"/>
      <c r="CJ11" s="455"/>
      <c r="CK11" s="462"/>
      <c r="CL11" s="455"/>
      <c r="CM11" s="461"/>
      <c r="CN11" s="463"/>
      <c r="CO11" s="457"/>
      <c r="CP11" s="453"/>
      <c r="CQ11" s="461"/>
      <c r="CR11" s="462"/>
      <c r="CS11" s="880"/>
      <c r="CT11" s="455"/>
      <c r="CU11" s="462"/>
      <c r="CV11" s="455"/>
      <c r="CW11" s="461"/>
      <c r="CX11" s="463"/>
      <c r="CY11" s="457"/>
      <c r="CZ11" s="453"/>
      <c r="DA11" s="461"/>
      <c r="DB11" s="462"/>
      <c r="DC11" s="880"/>
      <c r="DD11" s="455"/>
      <c r="DE11" s="462"/>
      <c r="DF11" s="455"/>
      <c r="DG11" s="464"/>
      <c r="DH11" s="463"/>
      <c r="DI11" s="457"/>
      <c r="DJ11" s="453"/>
      <c r="DK11" s="459"/>
      <c r="DL11" s="462"/>
      <c r="DM11" s="880"/>
      <c r="DN11" s="455"/>
      <c r="DO11" s="462"/>
      <c r="DP11" s="455"/>
      <c r="DQ11" s="461"/>
      <c r="DR11" s="463"/>
      <c r="DS11" s="468"/>
      <c r="DT11" s="453"/>
      <c r="DU11" s="454"/>
      <c r="DV11" s="462"/>
      <c r="DW11" s="880"/>
      <c r="DX11" s="455"/>
      <c r="DY11" s="462"/>
      <c r="DZ11" s="455"/>
      <c r="EA11" s="462"/>
      <c r="EB11" s="463"/>
      <c r="EC11" s="457">
        <v>0</v>
      </c>
      <c r="ED11" s="453"/>
      <c r="EE11" s="464"/>
      <c r="EF11" s="462"/>
      <c r="EG11" s="880"/>
      <c r="EH11" s="455"/>
      <c r="EI11" s="462"/>
      <c r="EJ11" s="455"/>
      <c r="EK11" s="461"/>
      <c r="EL11" s="463"/>
      <c r="EM11" s="457">
        <v>0</v>
      </c>
      <c r="EN11" s="453"/>
      <c r="EO11" s="461"/>
      <c r="EP11" s="462"/>
      <c r="EQ11" s="462"/>
      <c r="ER11" s="455"/>
      <c r="ES11" s="462"/>
      <c r="ET11" s="454"/>
      <c r="EU11" s="461"/>
      <c r="EV11" s="463"/>
      <c r="EW11" s="457">
        <v>0</v>
      </c>
      <c r="EX11" s="453"/>
      <c r="EY11" s="461"/>
      <c r="EZ11" s="462"/>
      <c r="FA11" s="880"/>
      <c r="FB11" s="455"/>
      <c r="FC11" s="462"/>
      <c r="FD11" s="454"/>
      <c r="FE11" s="461"/>
      <c r="FF11" s="463"/>
      <c r="FG11" s="457">
        <v>0</v>
      </c>
      <c r="FH11" s="453"/>
      <c r="FI11" s="461"/>
      <c r="FJ11" s="462"/>
      <c r="FK11" s="880"/>
      <c r="FL11" s="455"/>
      <c r="FM11" s="462"/>
      <c r="FN11" s="454"/>
      <c r="FO11" s="461"/>
      <c r="FP11" s="463"/>
      <c r="GK11" s="195"/>
      <c r="GL11" s="943"/>
      <c r="GM11" s="461"/>
      <c r="GN11" s="461"/>
      <c r="GO11" s="461"/>
      <c r="GP11" s="461"/>
      <c r="GQ11" s="461"/>
      <c r="GR11" s="461"/>
      <c r="GS11" s="461"/>
      <c r="GT11" s="463"/>
      <c r="GU11" s="195"/>
      <c r="GV11" s="461"/>
      <c r="GW11" s="461"/>
      <c r="GX11" s="461"/>
      <c r="GY11" s="461"/>
      <c r="GZ11" s="455"/>
      <c r="HA11" s="461"/>
      <c r="HB11" s="461"/>
      <c r="HC11" s="461"/>
      <c r="HD11" s="463"/>
      <c r="HE11" s="494">
        <v>0</v>
      </c>
      <c r="HO11" s="465"/>
    </row>
    <row r="12" spans="1:748" ht="15" customHeight="1" x14ac:dyDescent="0.15">
      <c r="A12" s="452">
        <v>43532</v>
      </c>
      <c r="B12" s="415">
        <f t="shared" si="0"/>
        <v>730</v>
      </c>
      <c r="C12" s="195"/>
      <c r="D12" s="453"/>
      <c r="E12" s="461"/>
      <c r="F12" s="462"/>
      <c r="G12" s="880"/>
      <c r="H12" s="455"/>
      <c r="I12" s="462"/>
      <c r="J12" s="456"/>
      <c r="K12" s="461"/>
      <c r="L12" s="463"/>
      <c r="M12" s="195">
        <v>100</v>
      </c>
      <c r="N12" s="453">
        <v>7</v>
      </c>
      <c r="O12" s="461">
        <v>1430</v>
      </c>
      <c r="P12" s="462"/>
      <c r="Q12" s="880">
        <v>99</v>
      </c>
      <c r="R12" s="455">
        <v>1.5</v>
      </c>
      <c r="S12" s="462"/>
      <c r="T12" s="456"/>
      <c r="U12" s="461"/>
      <c r="V12" s="463"/>
      <c r="W12" s="457">
        <v>228</v>
      </c>
      <c r="X12" s="453">
        <v>6.4</v>
      </c>
      <c r="Y12" s="458">
        <v>2630</v>
      </c>
      <c r="Z12" s="462"/>
      <c r="AA12" s="880">
        <v>20</v>
      </c>
      <c r="AB12" s="455">
        <v>0.3</v>
      </c>
      <c r="AC12" s="462"/>
      <c r="AD12" s="455"/>
      <c r="AE12" s="461"/>
      <c r="AF12" s="463"/>
      <c r="AG12" s="457">
        <v>106</v>
      </c>
      <c r="AH12" s="453">
        <v>6.3</v>
      </c>
      <c r="AI12" s="458">
        <v>6000</v>
      </c>
      <c r="AJ12" s="462"/>
      <c r="AK12" s="880">
        <v>61</v>
      </c>
      <c r="AL12" s="455">
        <v>1</v>
      </c>
      <c r="AM12" s="462"/>
      <c r="AN12" s="455"/>
      <c r="AO12" s="461"/>
      <c r="AP12" s="463"/>
      <c r="AQ12" s="457">
        <v>53</v>
      </c>
      <c r="AR12" s="453">
        <v>7.5</v>
      </c>
      <c r="AS12" s="458">
        <v>16470</v>
      </c>
      <c r="AT12" s="462"/>
      <c r="AU12" s="880">
        <v>429</v>
      </c>
      <c r="AV12" s="455">
        <v>2.2999999999999998</v>
      </c>
      <c r="AW12" s="462"/>
      <c r="AX12" s="455"/>
      <c r="AY12" s="461"/>
      <c r="AZ12" s="463"/>
      <c r="BA12" s="195">
        <v>120</v>
      </c>
      <c r="BB12" s="453">
        <v>7</v>
      </c>
      <c r="BC12" s="461">
        <v>5150</v>
      </c>
      <c r="BD12" s="462"/>
      <c r="BE12" s="880">
        <v>137</v>
      </c>
      <c r="BF12" s="455">
        <v>1.8</v>
      </c>
      <c r="BG12" s="462"/>
      <c r="BH12" s="455"/>
      <c r="BI12" s="461"/>
      <c r="BJ12" s="463"/>
      <c r="BK12" s="457">
        <v>47</v>
      </c>
      <c r="BL12" s="453">
        <v>6</v>
      </c>
      <c r="BM12" s="458">
        <v>1999</v>
      </c>
      <c r="BN12" s="462"/>
      <c r="BO12" s="880">
        <v>114</v>
      </c>
      <c r="BP12" s="455">
        <v>0.6</v>
      </c>
      <c r="BQ12" s="462"/>
      <c r="BR12" s="455"/>
      <c r="BS12" s="461"/>
      <c r="BT12" s="463"/>
      <c r="BU12" s="457">
        <v>76</v>
      </c>
      <c r="BV12" s="453">
        <v>7.5</v>
      </c>
      <c r="BW12" s="460">
        <v>6030</v>
      </c>
      <c r="BX12" s="460"/>
      <c r="BY12" s="880">
        <v>78</v>
      </c>
      <c r="BZ12" s="455">
        <v>1</v>
      </c>
      <c r="CA12" s="644"/>
      <c r="CB12" s="455"/>
      <c r="CC12" s="461"/>
      <c r="CD12" s="616"/>
      <c r="CE12" s="457"/>
      <c r="CF12" s="453"/>
      <c r="CG12" s="458"/>
      <c r="CH12" s="462"/>
      <c r="CI12" s="880"/>
      <c r="CJ12" s="455"/>
      <c r="CK12" s="462"/>
      <c r="CL12" s="455"/>
      <c r="CM12" s="461"/>
      <c r="CN12" s="463"/>
      <c r="CO12" s="457"/>
      <c r="CP12" s="453"/>
      <c r="CQ12" s="461"/>
      <c r="CR12" s="462"/>
      <c r="CS12" s="880"/>
      <c r="CT12" s="455"/>
      <c r="CU12" s="462"/>
      <c r="CV12" s="455"/>
      <c r="CW12" s="461"/>
      <c r="CX12" s="463"/>
      <c r="CY12" s="457"/>
      <c r="CZ12" s="453"/>
      <c r="DA12" s="461"/>
      <c r="DB12" s="462"/>
      <c r="DC12" s="880"/>
      <c r="DD12" s="455"/>
      <c r="DE12" s="462"/>
      <c r="DF12" s="455"/>
      <c r="DG12" s="464"/>
      <c r="DH12" s="463"/>
      <c r="DI12" s="457"/>
      <c r="DJ12" s="453"/>
      <c r="DK12" s="459"/>
      <c r="DL12" s="462"/>
      <c r="DM12" s="880"/>
      <c r="DN12" s="455"/>
      <c r="DO12" s="462"/>
      <c r="DP12" s="455"/>
      <c r="DQ12" s="461"/>
      <c r="DR12" s="463"/>
      <c r="DS12" s="468"/>
      <c r="DT12" s="453"/>
      <c r="DU12" s="454"/>
      <c r="DV12" s="462"/>
      <c r="DW12" s="880"/>
      <c r="DX12" s="455"/>
      <c r="DY12" s="462"/>
      <c r="DZ12" s="455"/>
      <c r="EA12" s="462"/>
      <c r="EB12" s="463"/>
      <c r="EC12" s="457">
        <v>0</v>
      </c>
      <c r="ED12" s="453"/>
      <c r="EE12" s="464"/>
      <c r="EF12" s="462"/>
      <c r="EG12" s="880"/>
      <c r="EH12" s="455"/>
      <c r="EI12" s="462"/>
      <c r="EJ12" s="455"/>
      <c r="EK12" s="461"/>
      <c r="EL12" s="463"/>
      <c r="EM12" s="457">
        <v>0</v>
      </c>
      <c r="EN12" s="453"/>
      <c r="EO12" s="461"/>
      <c r="EP12" s="462"/>
      <c r="EQ12" s="462"/>
      <c r="ER12" s="455"/>
      <c r="ES12" s="462"/>
      <c r="ET12" s="454"/>
      <c r="EU12" s="461"/>
      <c r="EV12" s="463"/>
      <c r="EW12" s="457">
        <v>0</v>
      </c>
      <c r="EX12" s="453"/>
      <c r="EY12" s="461"/>
      <c r="EZ12" s="462"/>
      <c r="FA12" s="880"/>
      <c r="FB12" s="455"/>
      <c r="FC12" s="462"/>
      <c r="FD12" s="454"/>
      <c r="FE12" s="461"/>
      <c r="FF12" s="463"/>
      <c r="FG12" s="457">
        <v>0</v>
      </c>
      <c r="FH12" s="453"/>
      <c r="FI12" s="461"/>
      <c r="FJ12" s="462"/>
      <c r="FK12" s="880"/>
      <c r="FL12" s="455"/>
      <c r="FM12" s="462"/>
      <c r="FN12" s="454"/>
      <c r="FO12" s="461"/>
      <c r="FP12" s="463"/>
      <c r="GK12" s="195"/>
      <c r="GL12" s="943"/>
      <c r="GM12" s="461"/>
      <c r="GN12" s="461"/>
      <c r="GO12" s="461"/>
      <c r="GP12" s="461"/>
      <c r="GQ12" s="461"/>
      <c r="GR12" s="461"/>
      <c r="GS12" s="461"/>
      <c r="GT12" s="463"/>
      <c r="GU12" s="195"/>
      <c r="GV12" s="461"/>
      <c r="GW12" s="461"/>
      <c r="GX12" s="461"/>
      <c r="GY12" s="461"/>
      <c r="GZ12" s="455"/>
      <c r="HA12" s="461"/>
      <c r="HB12" s="461"/>
      <c r="HC12" s="461"/>
      <c r="HD12" s="463"/>
      <c r="HE12" s="494">
        <v>0</v>
      </c>
      <c r="HO12" s="465"/>
    </row>
    <row r="13" spans="1:748" ht="15" customHeight="1" x14ac:dyDescent="0.15">
      <c r="A13" s="452">
        <v>43533</v>
      </c>
      <c r="B13" s="415">
        <f t="shared" si="0"/>
        <v>958</v>
      </c>
      <c r="C13" s="195"/>
      <c r="D13" s="453"/>
      <c r="E13" s="461"/>
      <c r="F13" s="462"/>
      <c r="G13" s="880"/>
      <c r="H13" s="455"/>
      <c r="I13" s="462"/>
      <c r="J13" s="456"/>
      <c r="K13" s="461"/>
      <c r="L13" s="463"/>
      <c r="M13" s="195">
        <v>188</v>
      </c>
      <c r="N13" s="453">
        <v>7.2</v>
      </c>
      <c r="O13" s="461">
        <v>6730</v>
      </c>
      <c r="P13" s="462"/>
      <c r="Q13" s="880">
        <v>101</v>
      </c>
      <c r="R13" s="455">
        <v>1.7</v>
      </c>
      <c r="S13" s="462"/>
      <c r="T13" s="456"/>
      <c r="U13" s="461"/>
      <c r="V13" s="463"/>
      <c r="W13" s="457">
        <v>327</v>
      </c>
      <c r="X13" s="453">
        <v>7.3</v>
      </c>
      <c r="Y13" s="458">
        <v>2710</v>
      </c>
      <c r="Z13" s="462"/>
      <c r="AA13" s="880">
        <v>27</v>
      </c>
      <c r="AB13" s="455">
        <v>0.3</v>
      </c>
      <c r="AC13" s="462"/>
      <c r="AD13" s="455"/>
      <c r="AE13" s="461"/>
      <c r="AF13" s="463"/>
      <c r="AG13" s="457">
        <v>111</v>
      </c>
      <c r="AH13" s="453">
        <v>6.5</v>
      </c>
      <c r="AI13" s="458">
        <v>5380</v>
      </c>
      <c r="AJ13" s="462"/>
      <c r="AK13" s="880">
        <v>68</v>
      </c>
      <c r="AL13" s="455">
        <v>1.1000000000000001</v>
      </c>
      <c r="AM13" s="462"/>
      <c r="AN13" s="455"/>
      <c r="AO13" s="461"/>
      <c r="AP13" s="463"/>
      <c r="AQ13" s="457">
        <v>58</v>
      </c>
      <c r="AR13" s="453">
        <v>6.3</v>
      </c>
      <c r="AS13" s="458">
        <v>2840</v>
      </c>
      <c r="AT13" s="462"/>
      <c r="AU13" s="880">
        <v>56</v>
      </c>
      <c r="AV13" s="455">
        <v>2.5</v>
      </c>
      <c r="AW13" s="462"/>
      <c r="AX13" s="455"/>
      <c r="AY13" s="461"/>
      <c r="AZ13" s="463"/>
      <c r="BA13" s="195">
        <v>114</v>
      </c>
      <c r="BB13" s="453">
        <v>6.8</v>
      </c>
      <c r="BC13" s="461">
        <v>5490</v>
      </c>
      <c r="BD13" s="462"/>
      <c r="BE13" s="880">
        <v>138</v>
      </c>
      <c r="BF13" s="455">
        <v>2.2000000000000002</v>
      </c>
      <c r="BG13" s="462"/>
      <c r="BH13" s="455"/>
      <c r="BI13" s="461"/>
      <c r="BJ13" s="463"/>
      <c r="BK13" s="457">
        <v>49</v>
      </c>
      <c r="BL13" s="453">
        <v>6.5</v>
      </c>
      <c r="BM13" s="458">
        <v>2100</v>
      </c>
      <c r="BN13" s="462"/>
      <c r="BO13" s="880">
        <v>132</v>
      </c>
      <c r="BP13" s="455">
        <v>1.4</v>
      </c>
      <c r="BQ13" s="462"/>
      <c r="BR13" s="455"/>
      <c r="BS13" s="461"/>
      <c r="BT13" s="463"/>
      <c r="BU13" s="457">
        <v>56</v>
      </c>
      <c r="BV13" s="453">
        <v>7.1</v>
      </c>
      <c r="BW13" s="460">
        <v>4900</v>
      </c>
      <c r="BX13" s="460"/>
      <c r="BY13" s="880">
        <v>51</v>
      </c>
      <c r="BZ13" s="455">
        <v>1</v>
      </c>
      <c r="CA13" s="644"/>
      <c r="CB13" s="455"/>
      <c r="CC13" s="461"/>
      <c r="CD13" s="616"/>
      <c r="CE13" s="457">
        <v>55</v>
      </c>
      <c r="CF13" s="453"/>
      <c r="CG13" s="458"/>
      <c r="CH13" s="462"/>
      <c r="CI13" s="880"/>
      <c r="CJ13" s="455"/>
      <c r="CK13" s="462"/>
      <c r="CL13" s="455"/>
      <c r="CM13" s="461"/>
      <c r="CN13" s="463"/>
      <c r="CO13" s="457"/>
      <c r="CP13" s="453"/>
      <c r="CQ13" s="461"/>
      <c r="CR13" s="462"/>
      <c r="CS13" s="880"/>
      <c r="CT13" s="455"/>
      <c r="CU13" s="462"/>
      <c r="CV13" s="455"/>
      <c r="CW13" s="461"/>
      <c r="CX13" s="463"/>
      <c r="CY13" s="457"/>
      <c r="CZ13" s="453"/>
      <c r="DA13" s="461"/>
      <c r="DB13" s="462"/>
      <c r="DC13" s="880"/>
      <c r="DD13" s="455"/>
      <c r="DE13" s="462"/>
      <c r="DF13" s="455"/>
      <c r="DG13" s="464"/>
      <c r="DH13" s="463"/>
      <c r="DI13" s="457"/>
      <c r="DJ13" s="453"/>
      <c r="DK13" s="459"/>
      <c r="DL13" s="462"/>
      <c r="DM13" s="880"/>
      <c r="DN13" s="455"/>
      <c r="DO13" s="462"/>
      <c r="DP13" s="455"/>
      <c r="DQ13" s="461"/>
      <c r="DR13" s="463"/>
      <c r="DS13" s="468"/>
      <c r="DT13" s="453"/>
      <c r="DU13" s="454"/>
      <c r="DV13" s="462"/>
      <c r="DW13" s="880"/>
      <c r="DX13" s="455"/>
      <c r="DY13" s="462"/>
      <c r="DZ13" s="455"/>
      <c r="EA13" s="462"/>
      <c r="EB13" s="463"/>
      <c r="EC13" s="457">
        <v>0</v>
      </c>
      <c r="ED13" s="453"/>
      <c r="EE13" s="464"/>
      <c r="EF13" s="462"/>
      <c r="EG13" s="880"/>
      <c r="EH13" s="455"/>
      <c r="EI13" s="462"/>
      <c r="EJ13" s="455"/>
      <c r="EK13" s="461"/>
      <c r="EL13" s="463"/>
      <c r="EM13" s="457">
        <v>0</v>
      </c>
      <c r="EN13" s="453"/>
      <c r="EO13" s="461"/>
      <c r="EP13" s="462"/>
      <c r="EQ13" s="462"/>
      <c r="ER13" s="455"/>
      <c r="ES13" s="462"/>
      <c r="ET13" s="454"/>
      <c r="EU13" s="461"/>
      <c r="EV13" s="463"/>
      <c r="EW13" s="457">
        <v>0</v>
      </c>
      <c r="EX13" s="453"/>
      <c r="EY13" s="461"/>
      <c r="EZ13" s="462"/>
      <c r="FA13" s="880"/>
      <c r="FB13" s="455"/>
      <c r="FC13" s="462"/>
      <c r="FD13" s="454"/>
      <c r="FE13" s="461"/>
      <c r="FF13" s="463"/>
      <c r="FG13" s="457">
        <v>0</v>
      </c>
      <c r="FH13" s="453"/>
      <c r="FI13" s="461"/>
      <c r="FJ13" s="462"/>
      <c r="FK13" s="880"/>
      <c r="FL13" s="455"/>
      <c r="FM13" s="462"/>
      <c r="FN13" s="454"/>
      <c r="FO13" s="461"/>
      <c r="FP13" s="463"/>
      <c r="GK13" s="195"/>
      <c r="GL13" s="943"/>
      <c r="GM13" s="461"/>
      <c r="GN13" s="461"/>
      <c r="GO13" s="461"/>
      <c r="GP13" s="461"/>
      <c r="GQ13" s="461"/>
      <c r="GR13" s="461"/>
      <c r="GS13" s="461"/>
      <c r="GT13" s="463"/>
      <c r="GU13" s="195"/>
      <c r="GV13" s="461"/>
      <c r="GW13" s="461"/>
      <c r="GX13" s="461"/>
      <c r="GY13" s="461"/>
      <c r="GZ13" s="455"/>
      <c r="HA13" s="461"/>
      <c r="HB13" s="461"/>
      <c r="HC13" s="461"/>
      <c r="HD13" s="463"/>
      <c r="HE13" s="494">
        <v>0</v>
      </c>
      <c r="HO13" s="465"/>
    </row>
    <row r="14" spans="1:748" s="451" customFormat="1" ht="15" customHeight="1" x14ac:dyDescent="0.15">
      <c r="A14" s="434">
        <v>43534</v>
      </c>
      <c r="B14" s="765">
        <f t="shared" si="0"/>
        <v>1192</v>
      </c>
      <c r="C14" s="257"/>
      <c r="D14" s="435"/>
      <c r="E14" s="444"/>
      <c r="F14" s="445"/>
      <c r="G14" s="445"/>
      <c r="H14" s="438"/>
      <c r="I14" s="445"/>
      <c r="J14" s="439"/>
      <c r="K14" s="444"/>
      <c r="L14" s="446"/>
      <c r="M14" s="257">
        <v>201</v>
      </c>
      <c r="N14" s="435">
        <v>6.8</v>
      </c>
      <c r="O14" s="444">
        <v>7570</v>
      </c>
      <c r="P14" s="445"/>
      <c r="Q14" s="445">
        <v>90</v>
      </c>
      <c r="R14" s="438">
        <v>1.8</v>
      </c>
      <c r="S14" s="445"/>
      <c r="T14" s="439"/>
      <c r="U14" s="444"/>
      <c r="V14" s="446"/>
      <c r="W14" s="440">
        <v>568</v>
      </c>
      <c r="X14" s="435">
        <v>6.9</v>
      </c>
      <c r="Y14" s="441">
        <v>2630</v>
      </c>
      <c r="Z14" s="445"/>
      <c r="AA14" s="445">
        <v>29</v>
      </c>
      <c r="AB14" s="438">
        <v>0.5</v>
      </c>
      <c r="AC14" s="445"/>
      <c r="AD14" s="438"/>
      <c r="AE14" s="444"/>
      <c r="AF14" s="446"/>
      <c r="AG14" s="440">
        <v>113</v>
      </c>
      <c r="AH14" s="435">
        <v>6.5</v>
      </c>
      <c r="AI14" s="441">
        <v>5950</v>
      </c>
      <c r="AJ14" s="445"/>
      <c r="AK14" s="445">
        <v>86</v>
      </c>
      <c r="AL14" s="438">
        <v>1.7</v>
      </c>
      <c r="AM14" s="445"/>
      <c r="AN14" s="438"/>
      <c r="AO14" s="444"/>
      <c r="AP14" s="446"/>
      <c r="AQ14" s="440">
        <v>56</v>
      </c>
      <c r="AR14" s="435">
        <v>7.1</v>
      </c>
      <c r="AS14" s="441">
        <v>18810</v>
      </c>
      <c r="AT14" s="445"/>
      <c r="AU14" s="445">
        <v>266</v>
      </c>
      <c r="AV14" s="438">
        <v>4</v>
      </c>
      <c r="AW14" s="445"/>
      <c r="AX14" s="438"/>
      <c r="AY14" s="444"/>
      <c r="AZ14" s="446"/>
      <c r="BA14" s="257">
        <v>104</v>
      </c>
      <c r="BB14" s="435">
        <v>7.1</v>
      </c>
      <c r="BC14" s="444">
        <v>5980</v>
      </c>
      <c r="BD14" s="445"/>
      <c r="BE14" s="445">
        <v>143</v>
      </c>
      <c r="BF14" s="438">
        <v>3.1</v>
      </c>
      <c r="BG14" s="445"/>
      <c r="BH14" s="438"/>
      <c r="BI14" s="444"/>
      <c r="BJ14" s="446"/>
      <c r="BK14" s="440">
        <v>49</v>
      </c>
      <c r="BL14" s="435">
        <v>7</v>
      </c>
      <c r="BM14" s="441">
        <v>2300</v>
      </c>
      <c r="BN14" s="445"/>
      <c r="BO14" s="445">
        <v>117</v>
      </c>
      <c r="BP14" s="438">
        <v>1.3</v>
      </c>
      <c r="BQ14" s="445"/>
      <c r="BR14" s="438"/>
      <c r="BS14" s="444"/>
      <c r="BT14" s="446"/>
      <c r="BU14" s="440">
        <v>85</v>
      </c>
      <c r="BV14" s="435">
        <v>6.5</v>
      </c>
      <c r="BW14" s="443">
        <v>4870</v>
      </c>
      <c r="BX14" s="443"/>
      <c r="BY14" s="445">
        <v>50</v>
      </c>
      <c r="BZ14" s="438">
        <v>1.3</v>
      </c>
      <c r="CA14" s="645"/>
      <c r="CB14" s="438"/>
      <c r="CC14" s="444"/>
      <c r="CD14" s="617"/>
      <c r="CE14" s="440">
        <v>16</v>
      </c>
      <c r="CF14" s="435"/>
      <c r="CG14" s="441"/>
      <c r="CH14" s="445"/>
      <c r="CI14" s="445"/>
      <c r="CJ14" s="438"/>
      <c r="CK14" s="445"/>
      <c r="CL14" s="438"/>
      <c r="CM14" s="444"/>
      <c r="CN14" s="446"/>
      <c r="CO14" s="440"/>
      <c r="CP14" s="435"/>
      <c r="CQ14" s="444"/>
      <c r="CR14" s="445"/>
      <c r="CS14" s="445"/>
      <c r="CT14" s="438"/>
      <c r="CU14" s="445"/>
      <c r="CV14" s="438"/>
      <c r="CW14" s="444"/>
      <c r="CX14" s="446"/>
      <c r="CY14" s="440"/>
      <c r="CZ14" s="435"/>
      <c r="DA14" s="444"/>
      <c r="DB14" s="445"/>
      <c r="DC14" s="445"/>
      <c r="DD14" s="438"/>
      <c r="DE14" s="445"/>
      <c r="DF14" s="438"/>
      <c r="DG14" s="447"/>
      <c r="DH14" s="446"/>
      <c r="DI14" s="440"/>
      <c r="DJ14" s="435"/>
      <c r="DK14" s="442"/>
      <c r="DL14" s="445"/>
      <c r="DM14" s="445"/>
      <c r="DN14" s="438"/>
      <c r="DO14" s="445"/>
      <c r="DP14" s="438"/>
      <c r="DQ14" s="444"/>
      <c r="DR14" s="446"/>
      <c r="DS14" s="449"/>
      <c r="DT14" s="435"/>
      <c r="DU14" s="437"/>
      <c r="DV14" s="445"/>
      <c r="DW14" s="445"/>
      <c r="DX14" s="438"/>
      <c r="DY14" s="445"/>
      <c r="DZ14" s="438"/>
      <c r="EA14" s="445"/>
      <c r="EB14" s="446"/>
      <c r="EC14" s="440">
        <v>0</v>
      </c>
      <c r="ED14" s="435"/>
      <c r="EE14" s="447"/>
      <c r="EF14" s="445"/>
      <c r="EG14" s="445"/>
      <c r="EH14" s="438"/>
      <c r="EI14" s="445"/>
      <c r="EJ14" s="438"/>
      <c r="EK14" s="444"/>
      <c r="EL14" s="446"/>
      <c r="EM14" s="440">
        <v>0</v>
      </c>
      <c r="EN14" s="435"/>
      <c r="EO14" s="444"/>
      <c r="EP14" s="445"/>
      <c r="EQ14" s="445"/>
      <c r="ER14" s="438"/>
      <c r="ES14" s="445"/>
      <c r="ET14" s="437"/>
      <c r="EU14" s="444"/>
      <c r="EV14" s="446"/>
      <c r="EW14" s="440">
        <v>0</v>
      </c>
      <c r="EX14" s="435"/>
      <c r="EY14" s="444"/>
      <c r="EZ14" s="445"/>
      <c r="FA14" s="445"/>
      <c r="FB14" s="438"/>
      <c r="FC14" s="445"/>
      <c r="FD14" s="437"/>
      <c r="FE14" s="444"/>
      <c r="FF14" s="446"/>
      <c r="FG14" s="440">
        <v>0</v>
      </c>
      <c r="FH14" s="435"/>
      <c r="FI14" s="444"/>
      <c r="FJ14" s="445"/>
      <c r="FK14" s="445"/>
      <c r="FL14" s="438"/>
      <c r="FM14" s="445"/>
      <c r="FN14" s="437"/>
      <c r="FO14" s="444"/>
      <c r="FP14" s="446"/>
      <c r="FQ14" s="1261"/>
      <c r="FR14" s="584"/>
      <c r="FS14" s="589"/>
      <c r="FT14" s="584"/>
      <c r="FU14" s="590"/>
      <c r="FV14" s="584"/>
      <c r="FW14" s="590"/>
      <c r="FX14" s="584"/>
      <c r="FY14" s="584"/>
      <c r="FZ14" s="591"/>
      <c r="GA14" s="1261"/>
      <c r="GB14" s="584"/>
      <c r="GC14" s="584"/>
      <c r="GD14" s="584"/>
      <c r="GE14" s="590"/>
      <c r="GF14" s="584"/>
      <c r="GG14" s="590"/>
      <c r="GH14" s="584"/>
      <c r="GI14" s="584"/>
      <c r="GJ14" s="591"/>
      <c r="GK14" s="257"/>
      <c r="GL14" s="944"/>
      <c r="GM14" s="444"/>
      <c r="GN14" s="444"/>
      <c r="GO14" s="444"/>
      <c r="GP14" s="444"/>
      <c r="GQ14" s="444"/>
      <c r="GR14" s="444"/>
      <c r="GS14" s="444"/>
      <c r="GT14" s="446"/>
      <c r="GU14" s="257"/>
      <c r="GV14" s="444"/>
      <c r="GW14" s="444"/>
      <c r="GX14" s="444"/>
      <c r="GY14" s="444"/>
      <c r="GZ14" s="438"/>
      <c r="HA14" s="444"/>
      <c r="HB14" s="444"/>
      <c r="HC14" s="444"/>
      <c r="HD14" s="446"/>
      <c r="HE14" s="554">
        <v>0</v>
      </c>
      <c r="HF14" s="435"/>
      <c r="HG14" s="444"/>
      <c r="HH14" s="899"/>
      <c r="HI14" s="442"/>
      <c r="HJ14" s="438"/>
      <c r="HK14" s="445"/>
      <c r="HL14" s="438"/>
      <c r="HM14" s="444"/>
      <c r="HN14" s="446"/>
      <c r="HO14" s="448"/>
      <c r="HP14" s="435"/>
      <c r="HQ14" s="444"/>
      <c r="HR14" s="445"/>
      <c r="HS14" s="445"/>
      <c r="HT14" s="438"/>
      <c r="HU14" s="445"/>
      <c r="HV14" s="438"/>
      <c r="HW14" s="444"/>
      <c r="HX14" s="446"/>
      <c r="HY14" s="1587"/>
      <c r="HZ14" s="1587"/>
      <c r="IA14" s="1587"/>
      <c r="IB14" s="1587"/>
      <c r="IC14" s="1587"/>
      <c r="ID14" s="1587"/>
      <c r="IE14" s="1587"/>
      <c r="IF14" s="1587"/>
      <c r="IG14" s="1587"/>
      <c r="IH14" s="1587"/>
      <c r="II14" s="1587"/>
      <c r="IJ14" s="1587"/>
      <c r="IK14" s="1587"/>
      <c r="IL14" s="1587"/>
      <c r="IM14" s="1587"/>
      <c r="IN14" s="1587"/>
      <c r="IO14" s="1587"/>
      <c r="IP14" s="1587"/>
      <c r="IQ14" s="1587"/>
      <c r="IR14" s="1587"/>
      <c r="IS14" s="1587"/>
      <c r="IT14" s="1587"/>
      <c r="IU14" s="1587"/>
      <c r="IV14" s="1587"/>
      <c r="IW14" s="1587"/>
      <c r="IX14" s="1587"/>
      <c r="IY14" s="1587"/>
      <c r="IZ14" s="1587"/>
      <c r="JA14" s="1587"/>
      <c r="JB14" s="1587"/>
      <c r="JC14" s="1587"/>
      <c r="JD14" s="1587"/>
      <c r="JE14" s="1587"/>
      <c r="JF14" s="1587"/>
      <c r="JG14" s="1587"/>
      <c r="JH14" s="1587"/>
      <c r="JI14" s="1587"/>
      <c r="JJ14" s="1587"/>
      <c r="JK14" s="1587"/>
      <c r="JL14" s="1587"/>
      <c r="JM14" s="1587"/>
      <c r="JN14" s="1587"/>
      <c r="JO14" s="1587"/>
      <c r="JP14" s="1587"/>
      <c r="JQ14" s="1587"/>
      <c r="JR14" s="1587"/>
      <c r="JS14" s="1587"/>
      <c r="JT14" s="1587"/>
      <c r="JU14" s="1587"/>
      <c r="JV14" s="1587"/>
      <c r="JW14" s="1587"/>
      <c r="JX14" s="1587"/>
      <c r="JY14" s="1587"/>
      <c r="JZ14" s="1587"/>
      <c r="KA14" s="1587"/>
      <c r="KB14" s="1587"/>
      <c r="KC14" s="1587"/>
      <c r="KD14" s="1587"/>
      <c r="KE14" s="1587"/>
      <c r="KF14" s="1587"/>
      <c r="KG14" s="1587"/>
      <c r="KH14" s="1587"/>
      <c r="KI14" s="1587"/>
      <c r="KJ14" s="1587"/>
      <c r="KK14" s="1587"/>
      <c r="KL14" s="1587"/>
      <c r="KM14" s="1587"/>
      <c r="KN14" s="1587"/>
      <c r="KO14" s="1587"/>
      <c r="KP14" s="1587"/>
      <c r="KQ14" s="1587"/>
      <c r="KR14" s="1587"/>
      <c r="KS14" s="1587"/>
      <c r="KT14" s="1587"/>
      <c r="KU14" s="1587"/>
      <c r="KV14" s="1587"/>
      <c r="KW14" s="1587"/>
      <c r="KX14" s="1587"/>
      <c r="KY14" s="1587"/>
      <c r="KZ14" s="1587"/>
      <c r="LA14" s="1587"/>
      <c r="LB14" s="1587"/>
      <c r="LC14" s="1587"/>
      <c r="LD14" s="1587"/>
      <c r="LE14" s="1587"/>
      <c r="LF14" s="1587"/>
      <c r="LG14" s="1587"/>
      <c r="LH14" s="1587"/>
      <c r="LI14" s="1587"/>
      <c r="LJ14" s="1587"/>
      <c r="LK14" s="1587"/>
      <c r="LL14" s="1587"/>
      <c r="LM14" s="1587"/>
      <c r="LN14" s="1587"/>
      <c r="LO14" s="1587"/>
      <c r="LP14" s="1587"/>
      <c r="LQ14" s="1587"/>
      <c r="LR14" s="1587"/>
      <c r="LS14" s="1587"/>
      <c r="LT14" s="1587"/>
      <c r="LU14" s="1587"/>
      <c r="LV14" s="1587"/>
      <c r="LW14" s="1587"/>
      <c r="LX14" s="1587"/>
      <c r="LY14" s="1587"/>
      <c r="LZ14" s="1587"/>
      <c r="MA14" s="1587"/>
      <c r="MB14" s="1587"/>
      <c r="MC14" s="1587"/>
      <c r="MD14" s="1587"/>
      <c r="ME14" s="1587"/>
      <c r="MF14" s="1587"/>
      <c r="MG14" s="1587"/>
      <c r="MH14" s="1587"/>
      <c r="MI14" s="1587"/>
      <c r="MJ14" s="1587"/>
      <c r="MK14" s="1587"/>
      <c r="ML14" s="1587"/>
      <c r="MM14" s="1587"/>
      <c r="MN14" s="1587"/>
      <c r="MO14" s="1587"/>
      <c r="MP14" s="1587"/>
      <c r="MQ14" s="1587"/>
      <c r="MR14" s="1587"/>
      <c r="MS14" s="1587"/>
      <c r="MT14" s="1587"/>
      <c r="MU14" s="1587"/>
      <c r="MV14" s="1587"/>
      <c r="MW14" s="1587"/>
      <c r="MX14" s="1587"/>
      <c r="MY14" s="1587"/>
      <c r="MZ14" s="1587"/>
      <c r="NA14" s="1587"/>
      <c r="NB14" s="1587"/>
      <c r="NC14" s="1587"/>
      <c r="ND14" s="1587"/>
      <c r="NE14" s="1587"/>
      <c r="NF14" s="1587"/>
      <c r="NG14" s="1587"/>
      <c r="NH14" s="1587"/>
      <c r="NI14" s="1587"/>
      <c r="NJ14" s="1587"/>
      <c r="NK14" s="1587"/>
      <c r="NL14" s="1587"/>
      <c r="NM14" s="1587"/>
      <c r="NN14" s="1587"/>
      <c r="NO14" s="1587"/>
      <c r="NP14" s="1587"/>
      <c r="NQ14" s="1587"/>
      <c r="NR14" s="1587"/>
      <c r="NS14" s="1587"/>
      <c r="NT14" s="1587"/>
      <c r="NU14" s="1587"/>
      <c r="NV14" s="1587"/>
      <c r="NW14" s="1587"/>
      <c r="NX14" s="1587"/>
      <c r="NY14" s="1587"/>
      <c r="NZ14" s="1587"/>
      <c r="OA14" s="1587"/>
      <c r="OB14" s="1587"/>
      <c r="OC14" s="1587"/>
      <c r="OD14" s="1587"/>
      <c r="OE14" s="1587"/>
      <c r="OF14" s="1587"/>
      <c r="OG14" s="1587"/>
      <c r="OH14" s="1587"/>
      <c r="OI14" s="1587"/>
      <c r="OJ14" s="1587"/>
      <c r="OK14" s="1587"/>
      <c r="OL14" s="1587"/>
      <c r="OM14" s="1587"/>
      <c r="ON14" s="1587"/>
      <c r="OO14" s="1587"/>
      <c r="OP14" s="1587"/>
      <c r="OQ14" s="1587"/>
      <c r="OR14" s="1587"/>
      <c r="OS14" s="1587"/>
      <c r="OT14" s="1587"/>
      <c r="OU14" s="1587"/>
      <c r="OV14" s="1587"/>
      <c r="OW14" s="1587"/>
      <c r="OX14" s="1587"/>
      <c r="OY14" s="1587"/>
      <c r="OZ14" s="1587"/>
      <c r="PA14" s="1587"/>
      <c r="PB14" s="1587"/>
      <c r="PC14" s="1587"/>
      <c r="PD14" s="1587"/>
      <c r="PE14" s="1587"/>
      <c r="PF14" s="1587"/>
      <c r="PG14" s="1588"/>
      <c r="PH14" s="1588"/>
      <c r="PI14" s="1588"/>
      <c r="PJ14" s="1588"/>
      <c r="PK14" s="1588"/>
      <c r="PL14" s="1588"/>
      <c r="PM14" s="1588"/>
      <c r="PN14" s="1588"/>
      <c r="PO14" s="1588"/>
      <c r="PP14" s="1588"/>
      <c r="PQ14" s="1588"/>
      <c r="PR14" s="1588"/>
      <c r="PS14" s="1588"/>
      <c r="PT14" s="1588"/>
      <c r="PU14" s="1588"/>
      <c r="PV14" s="1588"/>
      <c r="PW14" s="1588"/>
      <c r="PX14" s="1588"/>
      <c r="PY14" s="1588"/>
      <c r="PZ14" s="1588"/>
      <c r="QA14" s="1588"/>
      <c r="QB14" s="1588"/>
      <c r="QC14" s="1588"/>
      <c r="QD14" s="1588"/>
      <c r="QE14" s="1588"/>
      <c r="QF14" s="1588"/>
      <c r="QG14" s="1588"/>
      <c r="QH14" s="1588"/>
      <c r="QI14" s="1588"/>
      <c r="QJ14" s="1588"/>
      <c r="QK14" s="1588"/>
      <c r="QL14" s="1588"/>
      <c r="QM14" s="1588"/>
      <c r="QN14" s="1588"/>
      <c r="QO14" s="1588"/>
      <c r="QP14" s="1588"/>
      <c r="QQ14" s="1588"/>
      <c r="QR14" s="1588"/>
      <c r="QS14" s="1588"/>
      <c r="QT14" s="1588"/>
      <c r="QU14" s="1588"/>
      <c r="QV14" s="1588"/>
      <c r="QW14" s="1588"/>
      <c r="QX14" s="1588"/>
      <c r="QY14" s="1588"/>
      <c r="QZ14" s="1588"/>
      <c r="RA14" s="1588"/>
      <c r="RB14" s="1588"/>
      <c r="RC14" s="1588"/>
      <c r="RD14" s="1588"/>
      <c r="RE14" s="1588"/>
      <c r="RF14" s="1588"/>
      <c r="RG14" s="1588"/>
      <c r="RH14" s="1588"/>
      <c r="RI14" s="1588"/>
      <c r="RJ14" s="1588"/>
      <c r="RK14" s="1588"/>
      <c r="RL14" s="1588"/>
      <c r="RM14" s="1588"/>
      <c r="RN14" s="1588"/>
      <c r="RO14" s="1588"/>
      <c r="RP14" s="1588"/>
      <c r="RQ14" s="1588"/>
      <c r="RR14" s="1588"/>
      <c r="RS14" s="1588"/>
      <c r="RT14" s="1588"/>
      <c r="RU14" s="1588"/>
      <c r="RV14" s="1588"/>
      <c r="RW14" s="1588"/>
      <c r="RX14" s="1588"/>
      <c r="RY14" s="1588"/>
      <c r="RZ14" s="1588"/>
      <c r="SA14" s="1588"/>
      <c r="SB14" s="1588"/>
      <c r="SC14" s="1588"/>
      <c r="SD14" s="1588"/>
      <c r="SE14" s="1588"/>
      <c r="SF14" s="1588"/>
      <c r="SG14" s="1588"/>
      <c r="SH14" s="1588"/>
      <c r="SI14" s="1588"/>
      <c r="SJ14" s="1588"/>
      <c r="SK14" s="1588"/>
      <c r="SL14" s="1588"/>
      <c r="SM14" s="1588"/>
      <c r="SN14" s="1588"/>
      <c r="SO14" s="1588"/>
      <c r="SP14" s="1588"/>
      <c r="SQ14" s="1588"/>
      <c r="SR14" s="1588"/>
      <c r="SS14" s="1588"/>
      <c r="ST14" s="1588"/>
      <c r="SU14" s="1588"/>
      <c r="SV14" s="1588"/>
      <c r="SW14" s="1588"/>
      <c r="SX14" s="1588"/>
      <c r="SY14" s="1588"/>
      <c r="SZ14" s="1588"/>
      <c r="TA14" s="1588"/>
      <c r="TB14" s="1588"/>
      <c r="TC14" s="1588"/>
    </row>
    <row r="15" spans="1:748" ht="15" customHeight="1" x14ac:dyDescent="0.15">
      <c r="A15" s="452">
        <v>43535</v>
      </c>
      <c r="B15" s="415">
        <f t="shared" si="0"/>
        <v>859</v>
      </c>
      <c r="C15" s="195"/>
      <c r="D15" s="453"/>
      <c r="E15" s="461"/>
      <c r="F15" s="462"/>
      <c r="G15" s="880"/>
      <c r="H15" s="455"/>
      <c r="I15" s="462"/>
      <c r="J15" s="456"/>
      <c r="K15" s="461"/>
      <c r="L15" s="463"/>
      <c r="M15" s="195">
        <v>238</v>
      </c>
      <c r="N15" s="453">
        <v>7</v>
      </c>
      <c r="O15" s="461">
        <v>7790</v>
      </c>
      <c r="P15" s="462"/>
      <c r="Q15" s="880">
        <v>87</v>
      </c>
      <c r="R15" s="455">
        <v>1.4</v>
      </c>
      <c r="S15" s="462"/>
      <c r="T15" s="456"/>
      <c r="U15" s="461"/>
      <c r="V15" s="463"/>
      <c r="W15" s="457">
        <v>189</v>
      </c>
      <c r="X15" s="453">
        <v>7</v>
      </c>
      <c r="Y15" s="458">
        <v>500</v>
      </c>
      <c r="Z15" s="462"/>
      <c r="AA15" s="880">
        <v>22</v>
      </c>
      <c r="AB15" s="455">
        <v>0.3</v>
      </c>
      <c r="AC15" s="462"/>
      <c r="AD15" s="455"/>
      <c r="AE15" s="461"/>
      <c r="AF15" s="463"/>
      <c r="AG15" s="457">
        <v>81</v>
      </c>
      <c r="AH15" s="453">
        <v>7</v>
      </c>
      <c r="AI15" s="458">
        <v>5910</v>
      </c>
      <c r="AJ15" s="462"/>
      <c r="AK15" s="880">
        <v>69</v>
      </c>
      <c r="AL15" s="455">
        <v>1.3</v>
      </c>
      <c r="AM15" s="462"/>
      <c r="AN15" s="455"/>
      <c r="AO15" s="461"/>
      <c r="AP15" s="463"/>
      <c r="AQ15" s="457">
        <v>60</v>
      </c>
      <c r="AR15" s="453">
        <v>6.1</v>
      </c>
      <c r="AS15" s="458">
        <v>4050</v>
      </c>
      <c r="AT15" s="462"/>
      <c r="AU15" s="880">
        <v>54</v>
      </c>
      <c r="AV15" s="455">
        <v>4</v>
      </c>
      <c r="AW15" s="462"/>
      <c r="AX15" s="455"/>
      <c r="AY15" s="461"/>
      <c r="AZ15" s="463"/>
      <c r="BA15" s="195">
        <v>150</v>
      </c>
      <c r="BB15" s="453">
        <v>7</v>
      </c>
      <c r="BC15" s="461">
        <v>5960</v>
      </c>
      <c r="BD15" s="462"/>
      <c r="BE15" s="880">
        <v>128</v>
      </c>
      <c r="BF15" s="455">
        <v>3.3</v>
      </c>
      <c r="BG15" s="462"/>
      <c r="BH15" s="455"/>
      <c r="BI15" s="461"/>
      <c r="BJ15" s="463"/>
      <c r="BK15" s="457">
        <v>6</v>
      </c>
      <c r="BL15" s="453">
        <v>6.5</v>
      </c>
      <c r="BM15" s="458">
        <v>2360</v>
      </c>
      <c r="BN15" s="462"/>
      <c r="BO15" s="880">
        <v>111</v>
      </c>
      <c r="BP15" s="455">
        <v>0.8</v>
      </c>
      <c r="BQ15" s="462"/>
      <c r="BR15" s="455"/>
      <c r="BS15" s="461"/>
      <c r="BT15" s="463"/>
      <c r="BU15" s="457">
        <v>89</v>
      </c>
      <c r="BV15" s="453">
        <v>7.4</v>
      </c>
      <c r="BW15" s="460">
        <v>5570</v>
      </c>
      <c r="BX15" s="460"/>
      <c r="BY15" s="880">
        <v>44</v>
      </c>
      <c r="BZ15" s="455">
        <v>1.2</v>
      </c>
      <c r="CA15" s="644"/>
      <c r="CB15" s="455"/>
      <c r="CC15" s="461"/>
      <c r="CD15" s="616"/>
      <c r="CE15" s="457">
        <v>46</v>
      </c>
      <c r="CF15" s="453">
        <v>6.4</v>
      </c>
      <c r="CG15" s="458">
        <v>5010</v>
      </c>
      <c r="CH15" s="462"/>
      <c r="CI15" s="880">
        <v>68</v>
      </c>
      <c r="CJ15" s="455">
        <v>1.9</v>
      </c>
      <c r="CK15" s="462"/>
      <c r="CL15" s="455"/>
      <c r="CM15" s="461"/>
      <c r="CN15" s="463"/>
      <c r="CO15" s="457"/>
      <c r="CP15" s="453"/>
      <c r="CQ15" s="461"/>
      <c r="CR15" s="462"/>
      <c r="CS15" s="880"/>
      <c r="CT15" s="455"/>
      <c r="CU15" s="462"/>
      <c r="CV15" s="455"/>
      <c r="CW15" s="461"/>
      <c r="CX15" s="463"/>
      <c r="CY15" s="457"/>
      <c r="CZ15" s="453"/>
      <c r="DA15" s="461"/>
      <c r="DB15" s="462"/>
      <c r="DC15" s="880"/>
      <c r="DD15" s="455"/>
      <c r="DE15" s="462"/>
      <c r="DF15" s="455"/>
      <c r="DG15" s="464"/>
      <c r="DH15" s="463"/>
      <c r="DI15" s="457"/>
      <c r="DJ15" s="453"/>
      <c r="DK15" s="459"/>
      <c r="DL15" s="462"/>
      <c r="DM15" s="880"/>
      <c r="DN15" s="455"/>
      <c r="DO15" s="462"/>
      <c r="DP15" s="455"/>
      <c r="DQ15" s="461"/>
      <c r="DR15" s="463"/>
      <c r="DS15" s="468"/>
      <c r="DT15" s="453"/>
      <c r="DU15" s="454"/>
      <c r="DV15" s="462"/>
      <c r="DW15" s="880"/>
      <c r="DX15" s="455"/>
      <c r="DY15" s="462"/>
      <c r="DZ15" s="455"/>
      <c r="EA15" s="462"/>
      <c r="EB15" s="463"/>
      <c r="EC15" s="457">
        <v>0</v>
      </c>
      <c r="ED15" s="453"/>
      <c r="EE15" s="464"/>
      <c r="EF15" s="462"/>
      <c r="EG15" s="880"/>
      <c r="EH15" s="455"/>
      <c r="EI15" s="462"/>
      <c r="EJ15" s="455"/>
      <c r="EK15" s="461"/>
      <c r="EL15" s="463"/>
      <c r="EM15" s="457">
        <v>0</v>
      </c>
      <c r="EN15" s="453"/>
      <c r="EO15" s="461"/>
      <c r="EP15" s="462"/>
      <c r="EQ15" s="462"/>
      <c r="ER15" s="455"/>
      <c r="ES15" s="462"/>
      <c r="ET15" s="454"/>
      <c r="EU15" s="461"/>
      <c r="EV15" s="463"/>
      <c r="EW15" s="457">
        <v>0</v>
      </c>
      <c r="EX15" s="453"/>
      <c r="EY15" s="461"/>
      <c r="EZ15" s="462"/>
      <c r="FA15" s="880"/>
      <c r="FB15" s="455"/>
      <c r="FC15" s="462"/>
      <c r="FD15" s="454"/>
      <c r="FE15" s="461"/>
      <c r="FF15" s="463"/>
      <c r="FG15" s="457">
        <v>0</v>
      </c>
      <c r="FH15" s="453"/>
      <c r="FI15" s="461"/>
      <c r="FJ15" s="462"/>
      <c r="FK15" s="880"/>
      <c r="FL15" s="455"/>
      <c r="FM15" s="462"/>
      <c r="FN15" s="454"/>
      <c r="FO15" s="461"/>
      <c r="FP15" s="463"/>
      <c r="GK15" s="195"/>
      <c r="GL15" s="943"/>
      <c r="GM15" s="461"/>
      <c r="GN15" s="461"/>
      <c r="GO15" s="461"/>
      <c r="GP15" s="461"/>
      <c r="GQ15" s="461"/>
      <c r="GR15" s="461"/>
      <c r="GS15" s="461"/>
      <c r="GT15" s="463"/>
      <c r="GU15" s="195"/>
      <c r="GV15" s="461"/>
      <c r="GW15" s="461"/>
      <c r="GX15" s="461"/>
      <c r="GY15" s="461"/>
      <c r="GZ15" s="455"/>
      <c r="HA15" s="461"/>
      <c r="HB15" s="461"/>
      <c r="HC15" s="461"/>
      <c r="HD15" s="463"/>
      <c r="HE15" s="494">
        <v>0</v>
      </c>
      <c r="HO15" s="465"/>
    </row>
    <row r="16" spans="1:748" ht="15" customHeight="1" x14ac:dyDescent="0.15">
      <c r="A16" s="452">
        <v>43536</v>
      </c>
      <c r="B16" s="415">
        <f t="shared" si="0"/>
        <v>1385</v>
      </c>
      <c r="C16" s="195"/>
      <c r="D16" s="453"/>
      <c r="E16" s="461"/>
      <c r="F16" s="462"/>
      <c r="G16" s="880"/>
      <c r="H16" s="455"/>
      <c r="I16" s="462"/>
      <c r="J16" s="456"/>
      <c r="K16" s="461"/>
      <c r="L16" s="463"/>
      <c r="M16" s="195">
        <v>157</v>
      </c>
      <c r="N16" s="453">
        <v>7</v>
      </c>
      <c r="O16" s="461">
        <v>9930</v>
      </c>
      <c r="P16" s="462"/>
      <c r="Q16" s="880">
        <v>60</v>
      </c>
      <c r="R16" s="455">
        <v>2.6</v>
      </c>
      <c r="S16" s="462"/>
      <c r="T16" s="456"/>
      <c r="U16" s="461"/>
      <c r="V16" s="463"/>
      <c r="W16" s="457">
        <v>417</v>
      </c>
      <c r="X16" s="453">
        <v>7</v>
      </c>
      <c r="Y16" s="458">
        <v>2510</v>
      </c>
      <c r="Z16" s="462"/>
      <c r="AA16" s="880">
        <v>21</v>
      </c>
      <c r="AB16" s="455">
        <v>0.3</v>
      </c>
      <c r="AC16" s="462"/>
      <c r="AD16" s="455"/>
      <c r="AE16" s="461"/>
      <c r="AF16" s="463"/>
      <c r="AG16" s="457">
        <v>121</v>
      </c>
      <c r="AH16" s="453">
        <v>6.8</v>
      </c>
      <c r="AI16" s="458">
        <v>7700</v>
      </c>
      <c r="AJ16" s="462"/>
      <c r="AK16" s="880">
        <v>92</v>
      </c>
      <c r="AL16" s="455">
        <v>2.4</v>
      </c>
      <c r="AM16" s="462"/>
      <c r="AN16" s="455"/>
      <c r="AO16" s="461"/>
      <c r="AP16" s="463"/>
      <c r="AQ16" s="457">
        <v>83</v>
      </c>
      <c r="AR16" s="453">
        <v>7</v>
      </c>
      <c r="AS16" s="458">
        <v>4420</v>
      </c>
      <c r="AT16" s="462"/>
      <c r="AU16" s="880">
        <v>60</v>
      </c>
      <c r="AV16" s="455">
        <v>1.6</v>
      </c>
      <c r="AW16" s="462"/>
      <c r="AX16" s="455"/>
      <c r="AY16" s="461"/>
      <c r="AZ16" s="463"/>
      <c r="BA16" s="195">
        <v>501</v>
      </c>
      <c r="BB16" s="453">
        <v>6.9</v>
      </c>
      <c r="BC16" s="461">
        <v>4380</v>
      </c>
      <c r="BD16" s="462"/>
      <c r="BE16" s="880">
        <v>193</v>
      </c>
      <c r="BF16" s="455">
        <v>4.7</v>
      </c>
      <c r="BG16" s="462"/>
      <c r="BH16" s="455"/>
      <c r="BI16" s="461"/>
      <c r="BJ16" s="463"/>
      <c r="BK16" s="457">
        <v>38</v>
      </c>
      <c r="BL16" s="453">
        <v>6.5</v>
      </c>
      <c r="BM16" s="458">
        <v>2090</v>
      </c>
      <c r="BN16" s="462"/>
      <c r="BO16" s="880">
        <v>87</v>
      </c>
      <c r="BP16" s="455">
        <v>1.4</v>
      </c>
      <c r="BQ16" s="462"/>
      <c r="BR16" s="455"/>
      <c r="BS16" s="461"/>
      <c r="BT16" s="463"/>
      <c r="BU16" s="457">
        <v>62</v>
      </c>
      <c r="BV16" s="453">
        <v>6.7</v>
      </c>
      <c r="BW16" s="460">
        <v>7030</v>
      </c>
      <c r="BX16" s="460"/>
      <c r="BY16" s="880">
        <v>62</v>
      </c>
      <c r="BZ16" s="455">
        <v>0.8</v>
      </c>
      <c r="CA16" s="644"/>
      <c r="CB16" s="455"/>
      <c r="CC16" s="461"/>
      <c r="CD16" s="616"/>
      <c r="CE16" s="457">
        <v>6</v>
      </c>
      <c r="CF16" s="453">
        <v>6.5</v>
      </c>
      <c r="CG16" s="458">
        <v>6210</v>
      </c>
      <c r="CH16" s="462"/>
      <c r="CI16" s="880">
        <v>68</v>
      </c>
      <c r="CJ16" s="455">
        <v>3.2</v>
      </c>
      <c r="CK16" s="462"/>
      <c r="CL16" s="455"/>
      <c r="CM16" s="461"/>
      <c r="CN16" s="463"/>
      <c r="CO16" s="457"/>
      <c r="CP16" s="453"/>
      <c r="CQ16" s="461"/>
      <c r="CR16" s="462"/>
      <c r="CS16" s="880"/>
      <c r="CT16" s="455"/>
      <c r="CU16" s="462"/>
      <c r="CV16" s="455"/>
      <c r="CW16" s="461"/>
      <c r="CX16" s="463"/>
      <c r="CY16" s="457"/>
      <c r="CZ16" s="453"/>
      <c r="DA16" s="461"/>
      <c r="DB16" s="462"/>
      <c r="DC16" s="880"/>
      <c r="DD16" s="455"/>
      <c r="DE16" s="462"/>
      <c r="DF16" s="455"/>
      <c r="DG16" s="464"/>
      <c r="DH16" s="463"/>
      <c r="DI16" s="457"/>
      <c r="DJ16" s="453"/>
      <c r="DK16" s="459"/>
      <c r="DL16" s="462"/>
      <c r="DM16" s="880"/>
      <c r="DN16" s="455"/>
      <c r="DO16" s="462"/>
      <c r="DP16" s="455"/>
      <c r="DQ16" s="461"/>
      <c r="DR16" s="463"/>
      <c r="DS16" s="468"/>
      <c r="DT16" s="453"/>
      <c r="DU16" s="454"/>
      <c r="DV16" s="462"/>
      <c r="DW16" s="880"/>
      <c r="DX16" s="455"/>
      <c r="DY16" s="462"/>
      <c r="DZ16" s="455"/>
      <c r="EA16" s="462"/>
      <c r="EB16" s="463"/>
      <c r="EC16" s="457">
        <v>0</v>
      </c>
      <c r="ED16" s="453"/>
      <c r="EE16" s="464"/>
      <c r="EF16" s="462"/>
      <c r="EG16" s="880"/>
      <c r="EH16" s="455"/>
      <c r="EI16" s="462"/>
      <c r="EJ16" s="455"/>
      <c r="EK16" s="461"/>
      <c r="EL16" s="463"/>
      <c r="EM16" s="457">
        <v>0</v>
      </c>
      <c r="EN16" s="453"/>
      <c r="EO16" s="461"/>
      <c r="EP16" s="462"/>
      <c r="EQ16" s="462"/>
      <c r="ER16" s="455"/>
      <c r="ES16" s="462"/>
      <c r="ET16" s="454"/>
      <c r="EU16" s="461"/>
      <c r="EV16" s="463"/>
      <c r="EW16" s="457">
        <v>0</v>
      </c>
      <c r="EX16" s="453"/>
      <c r="EY16" s="461"/>
      <c r="EZ16" s="462"/>
      <c r="FA16" s="880"/>
      <c r="FB16" s="455"/>
      <c r="FC16" s="462"/>
      <c r="FD16" s="454"/>
      <c r="FE16" s="461"/>
      <c r="FF16" s="463"/>
      <c r="FG16" s="457">
        <v>0</v>
      </c>
      <c r="FH16" s="453"/>
      <c r="FI16" s="461"/>
      <c r="FJ16" s="462"/>
      <c r="FK16" s="880"/>
      <c r="FL16" s="455"/>
      <c r="FM16" s="462"/>
      <c r="FN16" s="454"/>
      <c r="FO16" s="461"/>
      <c r="FP16" s="463"/>
      <c r="GK16" s="195"/>
      <c r="GL16" s="943"/>
      <c r="GM16" s="461"/>
      <c r="GN16" s="461"/>
      <c r="GO16" s="461"/>
      <c r="GP16" s="461"/>
      <c r="GQ16" s="461"/>
      <c r="GR16" s="461"/>
      <c r="GS16" s="461"/>
      <c r="GT16" s="463"/>
      <c r="GU16" s="195"/>
      <c r="GV16" s="461"/>
      <c r="GW16" s="461"/>
      <c r="GX16" s="461"/>
      <c r="GY16" s="461"/>
      <c r="GZ16" s="455"/>
      <c r="HA16" s="461"/>
      <c r="HB16" s="461"/>
      <c r="HC16" s="461"/>
      <c r="HD16" s="463"/>
      <c r="HE16" s="494">
        <v>0</v>
      </c>
      <c r="HO16" s="465"/>
    </row>
    <row r="17" spans="1:523" ht="15" customHeight="1" x14ac:dyDescent="0.15">
      <c r="A17" s="452">
        <v>43537</v>
      </c>
      <c r="B17" s="415">
        <f t="shared" si="0"/>
        <v>821</v>
      </c>
      <c r="C17" s="195"/>
      <c r="D17" s="453"/>
      <c r="E17" s="461"/>
      <c r="F17" s="462"/>
      <c r="G17" s="880"/>
      <c r="H17" s="455"/>
      <c r="I17" s="462"/>
      <c r="J17" s="456"/>
      <c r="K17" s="461"/>
      <c r="L17" s="463"/>
      <c r="M17" s="195">
        <v>110</v>
      </c>
      <c r="N17" s="453">
        <v>7.2</v>
      </c>
      <c r="O17" s="461">
        <v>8690</v>
      </c>
      <c r="P17" s="462"/>
      <c r="Q17" s="880">
        <v>51</v>
      </c>
      <c r="R17" s="455">
        <v>2.1</v>
      </c>
      <c r="S17" s="462"/>
      <c r="T17" s="456"/>
      <c r="U17" s="461"/>
      <c r="V17" s="463"/>
      <c r="W17" s="457">
        <v>186</v>
      </c>
      <c r="X17" s="453">
        <v>7</v>
      </c>
      <c r="Y17" s="458">
        <v>2870</v>
      </c>
      <c r="Z17" s="462"/>
      <c r="AA17" s="880">
        <v>22</v>
      </c>
      <c r="AB17" s="455">
        <v>0.4</v>
      </c>
      <c r="AC17" s="462"/>
      <c r="AD17" s="455"/>
      <c r="AE17" s="461"/>
      <c r="AF17" s="463"/>
      <c r="AG17" s="457">
        <v>117</v>
      </c>
      <c r="AH17" s="453">
        <v>7</v>
      </c>
      <c r="AI17" s="458">
        <v>7179</v>
      </c>
      <c r="AJ17" s="462"/>
      <c r="AK17" s="880">
        <v>110</v>
      </c>
      <c r="AL17" s="455">
        <v>2.2999999999999998</v>
      </c>
      <c r="AM17" s="462"/>
      <c r="AN17" s="455"/>
      <c r="AO17" s="461"/>
      <c r="AP17" s="463"/>
      <c r="AQ17" s="457">
        <v>61</v>
      </c>
      <c r="AR17" s="453">
        <v>6.1</v>
      </c>
      <c r="AS17" s="458">
        <v>4060</v>
      </c>
      <c r="AT17" s="462"/>
      <c r="AU17" s="880">
        <v>51</v>
      </c>
      <c r="AV17" s="455">
        <v>3.1</v>
      </c>
      <c r="AW17" s="462"/>
      <c r="AX17" s="455"/>
      <c r="AY17" s="461"/>
      <c r="AZ17" s="463"/>
      <c r="BA17" s="195">
        <v>174</v>
      </c>
      <c r="BB17" s="453">
        <v>6.8</v>
      </c>
      <c r="BC17" s="461">
        <v>3970</v>
      </c>
      <c r="BD17" s="462"/>
      <c r="BE17" s="880">
        <v>172</v>
      </c>
      <c r="BF17" s="455">
        <v>7.7</v>
      </c>
      <c r="BG17" s="462"/>
      <c r="BH17" s="455"/>
      <c r="BI17" s="461"/>
      <c r="BJ17" s="463"/>
      <c r="BK17" s="457">
        <v>40</v>
      </c>
      <c r="BL17" s="453">
        <v>6.3</v>
      </c>
      <c r="BM17" s="458">
        <v>2010</v>
      </c>
      <c r="BN17" s="462"/>
      <c r="BO17" s="880">
        <v>80</v>
      </c>
      <c r="BP17" s="455">
        <v>1.2</v>
      </c>
      <c r="BQ17" s="462"/>
      <c r="BR17" s="455"/>
      <c r="BS17" s="461"/>
      <c r="BT17" s="463"/>
      <c r="BU17" s="457">
        <v>83</v>
      </c>
      <c r="BV17" s="453">
        <v>7.4</v>
      </c>
      <c r="BW17" s="460">
        <v>5420</v>
      </c>
      <c r="BX17" s="460"/>
      <c r="BY17" s="880">
        <v>50</v>
      </c>
      <c r="BZ17" s="455">
        <v>1.3</v>
      </c>
      <c r="CA17" s="644"/>
      <c r="CB17" s="455"/>
      <c r="CC17" s="461"/>
      <c r="CD17" s="616"/>
      <c r="CE17" s="457">
        <v>50</v>
      </c>
      <c r="CF17" s="453">
        <v>6.5</v>
      </c>
      <c r="CG17" s="458">
        <v>5940</v>
      </c>
      <c r="CH17" s="462"/>
      <c r="CI17" s="880">
        <v>53</v>
      </c>
      <c r="CJ17" s="455">
        <v>1.1000000000000001</v>
      </c>
      <c r="CK17" s="462"/>
      <c r="CL17" s="455"/>
      <c r="CM17" s="461"/>
      <c r="CN17" s="463"/>
      <c r="CO17" s="457"/>
      <c r="CP17" s="453"/>
      <c r="CQ17" s="461"/>
      <c r="CR17" s="462"/>
      <c r="CS17" s="880"/>
      <c r="CT17" s="455"/>
      <c r="CU17" s="462"/>
      <c r="CV17" s="455"/>
      <c r="CW17" s="461"/>
      <c r="CX17" s="463"/>
      <c r="CY17" s="457"/>
      <c r="CZ17" s="453"/>
      <c r="DA17" s="461"/>
      <c r="DB17" s="462"/>
      <c r="DC17" s="880"/>
      <c r="DD17" s="455"/>
      <c r="DE17" s="462"/>
      <c r="DF17" s="455"/>
      <c r="DG17" s="464"/>
      <c r="DH17" s="463"/>
      <c r="DI17" s="457"/>
      <c r="DJ17" s="453"/>
      <c r="DK17" s="459"/>
      <c r="DL17" s="462"/>
      <c r="DM17" s="880"/>
      <c r="DN17" s="455"/>
      <c r="DO17" s="462"/>
      <c r="DP17" s="455"/>
      <c r="DQ17" s="461"/>
      <c r="DR17" s="463"/>
      <c r="DS17" s="468"/>
      <c r="DT17" s="453"/>
      <c r="DU17" s="454"/>
      <c r="DV17" s="462"/>
      <c r="DW17" s="880"/>
      <c r="DX17" s="455"/>
      <c r="DY17" s="462"/>
      <c r="DZ17" s="455"/>
      <c r="EA17" s="462"/>
      <c r="EB17" s="463"/>
      <c r="EC17" s="457">
        <v>0</v>
      </c>
      <c r="ED17" s="453"/>
      <c r="EE17" s="464"/>
      <c r="EF17" s="462"/>
      <c r="EG17" s="880"/>
      <c r="EH17" s="455"/>
      <c r="EI17" s="462"/>
      <c r="EJ17" s="455"/>
      <c r="EK17" s="461"/>
      <c r="EL17" s="463"/>
      <c r="EM17" s="457">
        <v>0</v>
      </c>
      <c r="EN17" s="453"/>
      <c r="EO17" s="461"/>
      <c r="EP17" s="462"/>
      <c r="EQ17" s="462"/>
      <c r="ER17" s="455"/>
      <c r="ES17" s="462"/>
      <c r="ET17" s="454"/>
      <c r="EU17" s="461"/>
      <c r="EV17" s="463"/>
      <c r="EW17" s="457">
        <v>0</v>
      </c>
      <c r="EX17" s="453"/>
      <c r="EY17" s="461"/>
      <c r="EZ17" s="462"/>
      <c r="FA17" s="880"/>
      <c r="FB17" s="455"/>
      <c r="FC17" s="462"/>
      <c r="FD17" s="454"/>
      <c r="FE17" s="461"/>
      <c r="FF17" s="463"/>
      <c r="FG17" s="457">
        <v>0</v>
      </c>
      <c r="FH17" s="453"/>
      <c r="FI17" s="461"/>
      <c r="FJ17" s="462"/>
      <c r="FK17" s="880"/>
      <c r="FL17" s="455"/>
      <c r="FM17" s="462"/>
      <c r="FN17" s="454"/>
      <c r="FO17" s="461"/>
      <c r="FP17" s="463"/>
      <c r="GK17" s="195"/>
      <c r="GL17" s="943"/>
      <c r="GM17" s="461"/>
      <c r="GN17" s="461"/>
      <c r="GO17" s="461"/>
      <c r="GP17" s="461"/>
      <c r="GQ17" s="461"/>
      <c r="GR17" s="461"/>
      <c r="GS17" s="461"/>
      <c r="GT17" s="463"/>
      <c r="GU17" s="195"/>
      <c r="GV17" s="461"/>
      <c r="GW17" s="461"/>
      <c r="GX17" s="461"/>
      <c r="GY17" s="461"/>
      <c r="GZ17" s="455"/>
      <c r="HA17" s="461"/>
      <c r="HB17" s="461"/>
      <c r="HC17" s="461"/>
      <c r="HD17" s="463"/>
      <c r="HE17" s="494">
        <v>0</v>
      </c>
      <c r="HO17" s="465"/>
    </row>
    <row r="18" spans="1:523" ht="15" customHeight="1" x14ac:dyDescent="0.15">
      <c r="A18" s="452">
        <v>43538</v>
      </c>
      <c r="B18" s="415">
        <f t="shared" si="0"/>
        <v>1274</v>
      </c>
      <c r="C18" s="195"/>
      <c r="D18" s="453"/>
      <c r="E18" s="461"/>
      <c r="F18" s="462"/>
      <c r="G18" s="880"/>
      <c r="H18" s="455"/>
      <c r="I18" s="462"/>
      <c r="J18" s="456"/>
      <c r="K18" s="461"/>
      <c r="L18" s="463"/>
      <c r="M18" s="195">
        <v>292</v>
      </c>
      <c r="N18" s="453">
        <v>6.9</v>
      </c>
      <c r="O18" s="461">
        <v>8480</v>
      </c>
      <c r="P18" s="462"/>
      <c r="Q18" s="880">
        <v>65</v>
      </c>
      <c r="R18" s="455">
        <v>2</v>
      </c>
      <c r="S18" s="462"/>
      <c r="T18" s="456"/>
      <c r="U18" s="461"/>
      <c r="V18" s="463"/>
      <c r="W18" s="457">
        <v>413</v>
      </c>
      <c r="X18" s="453">
        <v>7</v>
      </c>
      <c r="Y18" s="458">
        <v>2570</v>
      </c>
      <c r="Z18" s="462"/>
      <c r="AA18" s="880">
        <v>23</v>
      </c>
      <c r="AB18" s="455">
        <v>0.3</v>
      </c>
      <c r="AC18" s="462"/>
      <c r="AD18" s="455"/>
      <c r="AE18" s="461"/>
      <c r="AF18" s="463"/>
      <c r="AG18" s="457">
        <v>117</v>
      </c>
      <c r="AH18" s="453">
        <v>7</v>
      </c>
      <c r="AI18" s="458">
        <v>7530</v>
      </c>
      <c r="AJ18" s="462"/>
      <c r="AK18" s="880">
        <v>108</v>
      </c>
      <c r="AL18" s="455">
        <v>2.4</v>
      </c>
      <c r="AM18" s="462"/>
      <c r="AN18" s="455"/>
      <c r="AO18" s="461"/>
      <c r="AP18" s="463"/>
      <c r="AQ18" s="457">
        <v>69</v>
      </c>
      <c r="AR18" s="453">
        <v>6.7</v>
      </c>
      <c r="AS18" s="458">
        <v>5270</v>
      </c>
      <c r="AT18" s="462"/>
      <c r="AU18" s="880">
        <v>54</v>
      </c>
      <c r="AV18" s="455">
        <v>1.6</v>
      </c>
      <c r="AW18" s="462"/>
      <c r="AX18" s="455"/>
      <c r="AY18" s="461"/>
      <c r="AZ18" s="463"/>
      <c r="BA18" s="195">
        <v>186</v>
      </c>
      <c r="BB18" s="453">
        <v>7</v>
      </c>
      <c r="BC18" s="461">
        <v>5430</v>
      </c>
      <c r="BD18" s="462"/>
      <c r="BE18" s="880">
        <v>144</v>
      </c>
      <c r="BF18" s="455">
        <v>2.9</v>
      </c>
      <c r="BG18" s="462"/>
      <c r="BH18" s="455"/>
      <c r="BI18" s="461"/>
      <c r="BJ18" s="463"/>
      <c r="BK18" s="457">
        <v>4</v>
      </c>
      <c r="BL18" s="453">
        <v>6.4</v>
      </c>
      <c r="BM18" s="458">
        <v>1823</v>
      </c>
      <c r="BN18" s="462"/>
      <c r="BO18" s="880">
        <v>84</v>
      </c>
      <c r="BP18" s="455">
        <v>0.5</v>
      </c>
      <c r="BQ18" s="462"/>
      <c r="BR18" s="455"/>
      <c r="BS18" s="461"/>
      <c r="BT18" s="463"/>
      <c r="BU18" s="457">
        <v>154</v>
      </c>
      <c r="BV18" s="453">
        <v>7.1</v>
      </c>
      <c r="BW18" s="460">
        <v>5830</v>
      </c>
      <c r="BX18" s="460"/>
      <c r="BY18" s="880">
        <v>60</v>
      </c>
      <c r="BZ18" s="455">
        <v>1.3</v>
      </c>
      <c r="CA18" s="644"/>
      <c r="CB18" s="455"/>
      <c r="CC18" s="461"/>
      <c r="CD18" s="616"/>
      <c r="CE18" s="457">
        <v>39</v>
      </c>
      <c r="CF18" s="453">
        <v>6.7</v>
      </c>
      <c r="CG18" s="458">
        <v>5270</v>
      </c>
      <c r="CH18" s="462"/>
      <c r="CI18" s="880">
        <v>60</v>
      </c>
      <c r="CJ18" s="455">
        <v>1.2</v>
      </c>
      <c r="CK18" s="462"/>
      <c r="CL18" s="455"/>
      <c r="CM18" s="461"/>
      <c r="CN18" s="463"/>
      <c r="CO18" s="457"/>
      <c r="CP18" s="453"/>
      <c r="CQ18" s="461"/>
      <c r="CR18" s="462"/>
      <c r="CS18" s="880"/>
      <c r="CT18" s="455"/>
      <c r="CU18" s="462"/>
      <c r="CV18" s="455"/>
      <c r="CW18" s="461"/>
      <c r="CX18" s="463"/>
      <c r="CY18" s="457"/>
      <c r="CZ18" s="453"/>
      <c r="DA18" s="461"/>
      <c r="DB18" s="462"/>
      <c r="DC18" s="880"/>
      <c r="DD18" s="455"/>
      <c r="DE18" s="462"/>
      <c r="DF18" s="455"/>
      <c r="DG18" s="464"/>
      <c r="DH18" s="463"/>
      <c r="DI18" s="457"/>
      <c r="DJ18" s="453"/>
      <c r="DK18" s="459"/>
      <c r="DL18" s="462"/>
      <c r="DM18" s="880"/>
      <c r="DN18" s="455"/>
      <c r="DO18" s="462"/>
      <c r="DP18" s="455"/>
      <c r="DQ18" s="461"/>
      <c r="DR18" s="463"/>
      <c r="DS18" s="468"/>
      <c r="DT18" s="453"/>
      <c r="DU18" s="454"/>
      <c r="DV18" s="462"/>
      <c r="DW18" s="880"/>
      <c r="DX18" s="455"/>
      <c r="DY18" s="462"/>
      <c r="DZ18" s="455"/>
      <c r="EA18" s="462"/>
      <c r="EB18" s="463"/>
      <c r="EC18" s="457">
        <v>0</v>
      </c>
      <c r="ED18" s="453"/>
      <c r="EE18" s="464"/>
      <c r="EF18" s="462"/>
      <c r="EG18" s="880"/>
      <c r="EH18" s="455"/>
      <c r="EI18" s="462"/>
      <c r="EJ18" s="455"/>
      <c r="EK18" s="461"/>
      <c r="EL18" s="463"/>
      <c r="EM18" s="457">
        <v>0</v>
      </c>
      <c r="EN18" s="453"/>
      <c r="EO18" s="461"/>
      <c r="EP18" s="462"/>
      <c r="EQ18" s="462"/>
      <c r="ER18" s="455"/>
      <c r="ES18" s="462"/>
      <c r="ET18" s="454"/>
      <c r="EU18" s="461"/>
      <c r="EV18" s="463"/>
      <c r="EW18" s="457">
        <v>0</v>
      </c>
      <c r="EX18" s="453"/>
      <c r="EY18" s="461"/>
      <c r="EZ18" s="462"/>
      <c r="FA18" s="880"/>
      <c r="FB18" s="455"/>
      <c r="FC18" s="462"/>
      <c r="FD18" s="454"/>
      <c r="FE18" s="461"/>
      <c r="FF18" s="463"/>
      <c r="FG18" s="457">
        <v>0</v>
      </c>
      <c r="FH18" s="453"/>
      <c r="FI18" s="461"/>
      <c r="FJ18" s="462"/>
      <c r="FK18" s="880"/>
      <c r="FL18" s="455"/>
      <c r="FM18" s="462"/>
      <c r="FN18" s="454"/>
      <c r="FO18" s="461"/>
      <c r="FP18" s="463"/>
      <c r="GK18" s="195"/>
      <c r="GL18" s="943"/>
      <c r="GM18" s="461"/>
      <c r="GN18" s="461"/>
      <c r="GO18" s="461"/>
      <c r="GP18" s="461"/>
      <c r="GQ18" s="461"/>
      <c r="GR18" s="461"/>
      <c r="GS18" s="461"/>
      <c r="GT18" s="463"/>
      <c r="GU18" s="195"/>
      <c r="GV18" s="461"/>
      <c r="GW18" s="461"/>
      <c r="GX18" s="461"/>
      <c r="GY18" s="461"/>
      <c r="GZ18" s="455"/>
      <c r="HA18" s="461"/>
      <c r="HB18" s="461"/>
      <c r="HC18" s="461"/>
      <c r="HD18" s="463"/>
      <c r="HE18" s="494">
        <v>0</v>
      </c>
      <c r="HO18" s="465"/>
    </row>
    <row r="19" spans="1:523" ht="15" customHeight="1" x14ac:dyDescent="0.15">
      <c r="A19" s="452">
        <v>43539</v>
      </c>
      <c r="B19" s="415">
        <f t="shared" si="0"/>
        <v>880</v>
      </c>
      <c r="C19" s="195"/>
      <c r="D19" s="453"/>
      <c r="E19" s="461"/>
      <c r="F19" s="462"/>
      <c r="G19" s="880"/>
      <c r="H19" s="455"/>
      <c r="I19" s="462"/>
      <c r="J19" s="456"/>
      <c r="K19" s="461"/>
      <c r="L19" s="463"/>
      <c r="M19" s="195">
        <v>0</v>
      </c>
      <c r="N19" s="453">
        <v>7</v>
      </c>
      <c r="O19" s="461">
        <v>8480</v>
      </c>
      <c r="P19" s="462"/>
      <c r="Q19" s="880">
        <v>70</v>
      </c>
      <c r="R19" s="455">
        <v>2.1</v>
      </c>
      <c r="S19" s="462"/>
      <c r="T19" s="456"/>
      <c r="U19" s="461"/>
      <c r="V19" s="463"/>
      <c r="W19" s="457">
        <v>310</v>
      </c>
      <c r="X19" s="453">
        <v>7</v>
      </c>
      <c r="Y19" s="458">
        <v>2560</v>
      </c>
      <c r="Z19" s="462"/>
      <c r="AA19" s="880">
        <v>26</v>
      </c>
      <c r="AB19" s="455">
        <v>0.3</v>
      </c>
      <c r="AC19" s="462"/>
      <c r="AD19" s="455"/>
      <c r="AE19" s="461"/>
      <c r="AF19" s="463"/>
      <c r="AG19" s="457">
        <v>116</v>
      </c>
      <c r="AH19" s="453">
        <v>7</v>
      </c>
      <c r="AI19" s="458">
        <v>7590</v>
      </c>
      <c r="AJ19" s="462"/>
      <c r="AK19" s="880">
        <v>99</v>
      </c>
      <c r="AL19" s="455">
        <v>1.4</v>
      </c>
      <c r="AM19" s="462"/>
      <c r="AN19" s="455"/>
      <c r="AO19" s="461"/>
      <c r="AP19" s="463"/>
      <c r="AQ19" s="457">
        <v>60</v>
      </c>
      <c r="AR19" s="453">
        <v>6.2</v>
      </c>
      <c r="AS19" s="458">
        <v>3960</v>
      </c>
      <c r="AT19" s="462"/>
      <c r="AU19" s="880">
        <v>56</v>
      </c>
      <c r="AV19" s="455">
        <v>2.1</v>
      </c>
      <c r="AW19" s="462"/>
      <c r="AX19" s="455"/>
      <c r="AY19" s="461"/>
      <c r="AZ19" s="463"/>
      <c r="BA19" s="195">
        <v>169</v>
      </c>
      <c r="BB19" s="453">
        <v>6.8</v>
      </c>
      <c r="BC19" s="461">
        <v>5490</v>
      </c>
      <c r="BD19" s="462"/>
      <c r="BE19" s="880">
        <v>174</v>
      </c>
      <c r="BF19" s="455">
        <v>3.3</v>
      </c>
      <c r="BG19" s="462"/>
      <c r="BH19" s="455"/>
      <c r="BI19" s="461"/>
      <c r="BJ19" s="463"/>
      <c r="BK19" s="457">
        <v>93</v>
      </c>
      <c r="BL19" s="453">
        <v>6.8</v>
      </c>
      <c r="BM19" s="458">
        <v>1829</v>
      </c>
      <c r="BN19" s="462"/>
      <c r="BO19" s="880">
        <v>86</v>
      </c>
      <c r="BP19" s="455">
        <v>1.1000000000000001</v>
      </c>
      <c r="BQ19" s="462"/>
      <c r="BR19" s="455"/>
      <c r="BS19" s="461"/>
      <c r="BT19" s="463"/>
      <c r="BU19" s="457">
        <v>90</v>
      </c>
      <c r="BV19" s="453">
        <v>7.1</v>
      </c>
      <c r="BW19" s="460">
        <v>5840</v>
      </c>
      <c r="BX19" s="460"/>
      <c r="BY19" s="880">
        <v>63</v>
      </c>
      <c r="BZ19" s="455">
        <v>1.3</v>
      </c>
      <c r="CA19" s="644"/>
      <c r="CB19" s="455"/>
      <c r="CC19" s="461"/>
      <c r="CD19" s="616"/>
      <c r="CE19" s="457">
        <v>42</v>
      </c>
      <c r="CF19" s="453">
        <v>6.5</v>
      </c>
      <c r="CG19" s="458">
        <v>5280</v>
      </c>
      <c r="CH19" s="462"/>
      <c r="CI19" s="880">
        <v>54</v>
      </c>
      <c r="CJ19" s="455">
        <v>0.9</v>
      </c>
      <c r="CK19" s="462"/>
      <c r="CL19" s="455"/>
      <c r="CM19" s="461"/>
      <c r="CN19" s="463"/>
      <c r="CO19" s="457"/>
      <c r="CP19" s="453"/>
      <c r="CQ19" s="461"/>
      <c r="CR19" s="462"/>
      <c r="CS19" s="880"/>
      <c r="CT19" s="455"/>
      <c r="CU19" s="462"/>
      <c r="CV19" s="455"/>
      <c r="CW19" s="461"/>
      <c r="CX19" s="463"/>
      <c r="CY19" s="457"/>
      <c r="CZ19" s="453">
        <v>6.7</v>
      </c>
      <c r="DA19" s="461">
        <v>3940</v>
      </c>
      <c r="DB19" s="462"/>
      <c r="DC19" s="880">
        <v>35</v>
      </c>
      <c r="DD19" s="455">
        <v>1.7</v>
      </c>
      <c r="DE19" s="462"/>
      <c r="DF19" s="455"/>
      <c r="DG19" s="464"/>
      <c r="DH19" s="463"/>
      <c r="DI19" s="457"/>
      <c r="DJ19" s="453"/>
      <c r="DK19" s="459"/>
      <c r="DL19" s="462"/>
      <c r="DM19" s="880"/>
      <c r="DN19" s="455"/>
      <c r="DO19" s="462"/>
      <c r="DP19" s="455"/>
      <c r="DQ19" s="461"/>
      <c r="DR19" s="463"/>
      <c r="DS19" s="468"/>
      <c r="DT19" s="453"/>
      <c r="DU19" s="454"/>
      <c r="DV19" s="462"/>
      <c r="DW19" s="880"/>
      <c r="DX19" s="455"/>
      <c r="DY19" s="462"/>
      <c r="DZ19" s="455"/>
      <c r="EA19" s="462"/>
      <c r="EB19" s="463"/>
      <c r="EC19" s="457">
        <v>0</v>
      </c>
      <c r="ED19" s="453"/>
      <c r="EE19" s="464"/>
      <c r="EF19" s="462"/>
      <c r="EG19" s="880"/>
      <c r="EH19" s="455"/>
      <c r="EI19" s="462"/>
      <c r="EJ19" s="455"/>
      <c r="EK19" s="461"/>
      <c r="EL19" s="463"/>
      <c r="EM19" s="457">
        <v>0</v>
      </c>
      <c r="EN19" s="453"/>
      <c r="EO19" s="461"/>
      <c r="EP19" s="462"/>
      <c r="EQ19" s="462"/>
      <c r="ER19" s="455"/>
      <c r="ES19" s="462"/>
      <c r="ET19" s="454"/>
      <c r="EU19" s="461"/>
      <c r="EV19" s="463"/>
      <c r="EW19" s="457">
        <v>0</v>
      </c>
      <c r="EX19" s="453"/>
      <c r="EY19" s="461"/>
      <c r="EZ19" s="462"/>
      <c r="FA19" s="880"/>
      <c r="FB19" s="455"/>
      <c r="FC19" s="462"/>
      <c r="FD19" s="454"/>
      <c r="FE19" s="461"/>
      <c r="FF19" s="463"/>
      <c r="FG19" s="457">
        <v>0</v>
      </c>
      <c r="FH19" s="453"/>
      <c r="FI19" s="461"/>
      <c r="FJ19" s="462"/>
      <c r="FK19" s="880"/>
      <c r="FL19" s="455"/>
      <c r="FM19" s="462"/>
      <c r="FN19" s="454"/>
      <c r="FO19" s="461"/>
      <c r="FP19" s="463"/>
      <c r="GK19" s="195"/>
      <c r="GL19" s="943"/>
      <c r="GM19" s="461"/>
      <c r="GN19" s="461"/>
      <c r="GO19" s="461"/>
      <c r="GP19" s="461"/>
      <c r="GQ19" s="461"/>
      <c r="GR19" s="461"/>
      <c r="GS19" s="461"/>
      <c r="GT19" s="463"/>
      <c r="GU19" s="195"/>
      <c r="GV19" s="461"/>
      <c r="GW19" s="461"/>
      <c r="GX19" s="461"/>
      <c r="GY19" s="461"/>
      <c r="GZ19" s="455"/>
      <c r="HA19" s="461"/>
      <c r="HB19" s="461"/>
      <c r="HC19" s="461"/>
      <c r="HD19" s="463"/>
      <c r="HE19" s="494">
        <v>0</v>
      </c>
      <c r="HO19" s="465"/>
    </row>
    <row r="20" spans="1:523" ht="15" customHeight="1" x14ac:dyDescent="0.15">
      <c r="A20" s="452">
        <v>43540</v>
      </c>
      <c r="B20" s="415">
        <f t="shared" si="0"/>
        <v>1021</v>
      </c>
      <c r="C20" s="195"/>
      <c r="D20" s="453"/>
      <c r="E20" s="461"/>
      <c r="F20" s="462"/>
      <c r="G20" s="880"/>
      <c r="H20" s="455"/>
      <c r="I20" s="462"/>
      <c r="J20" s="456"/>
      <c r="K20" s="461"/>
      <c r="L20" s="463"/>
      <c r="M20" s="195">
        <v>143</v>
      </c>
      <c r="N20" s="453">
        <v>7.4</v>
      </c>
      <c r="O20" s="461">
        <v>9730</v>
      </c>
      <c r="P20" s="462"/>
      <c r="Q20" s="880">
        <v>53</v>
      </c>
      <c r="R20" s="455">
        <v>1.9</v>
      </c>
      <c r="S20" s="462"/>
      <c r="T20" s="456"/>
      <c r="U20" s="461"/>
      <c r="V20" s="463"/>
      <c r="W20" s="457">
        <v>310</v>
      </c>
      <c r="X20" s="453">
        <v>7</v>
      </c>
      <c r="Y20" s="458">
        <v>3040</v>
      </c>
      <c r="Z20" s="462"/>
      <c r="AA20" s="880">
        <v>125</v>
      </c>
      <c r="AB20" s="455">
        <v>0.5</v>
      </c>
      <c r="AC20" s="462"/>
      <c r="AD20" s="455"/>
      <c r="AE20" s="461"/>
      <c r="AF20" s="463"/>
      <c r="AG20" s="457">
        <v>78</v>
      </c>
      <c r="AH20" s="453">
        <v>7.5</v>
      </c>
      <c r="AI20" s="458">
        <v>8110</v>
      </c>
      <c r="AJ20" s="462"/>
      <c r="AK20" s="880">
        <v>90</v>
      </c>
      <c r="AL20" s="455">
        <v>2.1</v>
      </c>
      <c r="AM20" s="462"/>
      <c r="AN20" s="455"/>
      <c r="AO20" s="461"/>
      <c r="AP20" s="463"/>
      <c r="AQ20" s="457">
        <v>65</v>
      </c>
      <c r="AR20" s="453">
        <v>6.1</v>
      </c>
      <c r="AS20" s="458">
        <v>4510</v>
      </c>
      <c r="AT20" s="462"/>
      <c r="AU20" s="880">
        <v>47</v>
      </c>
      <c r="AV20" s="455">
        <v>3.9</v>
      </c>
      <c r="AW20" s="462"/>
      <c r="AX20" s="455"/>
      <c r="AY20" s="461"/>
      <c r="AZ20" s="463"/>
      <c r="BA20" s="195">
        <v>116</v>
      </c>
      <c r="BB20" s="453">
        <v>7</v>
      </c>
      <c r="BC20" s="461">
        <v>4740</v>
      </c>
      <c r="BD20" s="462"/>
      <c r="BE20" s="880">
        <v>98</v>
      </c>
      <c r="BF20" s="455">
        <v>1.4</v>
      </c>
      <c r="BG20" s="462"/>
      <c r="BH20" s="455"/>
      <c r="BI20" s="461"/>
      <c r="BJ20" s="463"/>
      <c r="BK20" s="457">
        <v>104</v>
      </c>
      <c r="BL20" s="453">
        <v>6.7</v>
      </c>
      <c r="BM20" s="458">
        <v>2040</v>
      </c>
      <c r="BN20" s="462"/>
      <c r="BO20" s="880">
        <v>77</v>
      </c>
      <c r="BP20" s="455">
        <v>0.6</v>
      </c>
      <c r="BQ20" s="462"/>
      <c r="BR20" s="455"/>
      <c r="BS20" s="461"/>
      <c r="BT20" s="463"/>
      <c r="BU20" s="457">
        <v>159</v>
      </c>
      <c r="BV20" s="453">
        <v>7.2</v>
      </c>
      <c r="BW20" s="460">
        <v>7550</v>
      </c>
      <c r="BX20" s="460"/>
      <c r="BY20" s="880">
        <v>159</v>
      </c>
      <c r="BZ20" s="455">
        <v>2.1</v>
      </c>
      <c r="CA20" s="644"/>
      <c r="CB20" s="455"/>
      <c r="CC20" s="461"/>
      <c r="CD20" s="616"/>
      <c r="CE20" s="457">
        <v>43</v>
      </c>
      <c r="CF20" s="453">
        <v>6.8</v>
      </c>
      <c r="CG20" s="458">
        <v>5740</v>
      </c>
      <c r="CH20" s="462"/>
      <c r="CI20" s="880">
        <v>141</v>
      </c>
      <c r="CJ20" s="455">
        <v>1</v>
      </c>
      <c r="CK20" s="462"/>
      <c r="CL20" s="455"/>
      <c r="CM20" s="461"/>
      <c r="CN20" s="463"/>
      <c r="CO20" s="457"/>
      <c r="CP20" s="453"/>
      <c r="CQ20" s="461"/>
      <c r="CR20" s="462"/>
      <c r="CS20" s="880"/>
      <c r="CT20" s="455"/>
      <c r="CU20" s="462"/>
      <c r="CV20" s="455"/>
      <c r="CW20" s="461"/>
      <c r="CX20" s="463"/>
      <c r="CY20" s="457"/>
      <c r="CZ20" s="453"/>
      <c r="DA20" s="461"/>
      <c r="DB20" s="462"/>
      <c r="DC20" s="880"/>
      <c r="DD20" s="455"/>
      <c r="DE20" s="462"/>
      <c r="DF20" s="455"/>
      <c r="DG20" s="464"/>
      <c r="DH20" s="463"/>
      <c r="DI20" s="457">
        <v>3</v>
      </c>
      <c r="DJ20" s="453"/>
      <c r="DK20" s="459"/>
      <c r="DL20" s="462"/>
      <c r="DM20" s="880"/>
      <c r="DN20" s="455"/>
      <c r="DO20" s="462"/>
      <c r="DP20" s="455"/>
      <c r="DQ20" s="461"/>
      <c r="DR20" s="463"/>
      <c r="DS20" s="468"/>
      <c r="DT20" s="453"/>
      <c r="DU20" s="454"/>
      <c r="DV20" s="462"/>
      <c r="DW20" s="880"/>
      <c r="DX20" s="455"/>
      <c r="DY20" s="462"/>
      <c r="DZ20" s="455"/>
      <c r="EA20" s="462"/>
      <c r="EB20" s="463"/>
      <c r="EC20" s="457">
        <v>0</v>
      </c>
      <c r="ED20" s="453"/>
      <c r="EE20" s="464"/>
      <c r="EF20" s="462"/>
      <c r="EG20" s="880"/>
      <c r="EH20" s="455"/>
      <c r="EI20" s="462"/>
      <c r="EJ20" s="455"/>
      <c r="EK20" s="461"/>
      <c r="EL20" s="463"/>
      <c r="EM20" s="457">
        <v>0</v>
      </c>
      <c r="EN20" s="453"/>
      <c r="EO20" s="461"/>
      <c r="EP20" s="462"/>
      <c r="EQ20" s="462"/>
      <c r="ER20" s="455"/>
      <c r="ES20" s="462"/>
      <c r="ET20" s="454"/>
      <c r="EU20" s="461"/>
      <c r="EV20" s="463"/>
      <c r="EW20" s="457">
        <v>0</v>
      </c>
      <c r="EX20" s="453"/>
      <c r="EY20" s="461"/>
      <c r="EZ20" s="462"/>
      <c r="FA20" s="880"/>
      <c r="FB20" s="455"/>
      <c r="FC20" s="462"/>
      <c r="FD20" s="454"/>
      <c r="FE20" s="461"/>
      <c r="FF20" s="463"/>
      <c r="FG20" s="457">
        <v>0</v>
      </c>
      <c r="FH20" s="453"/>
      <c r="FI20" s="461"/>
      <c r="FJ20" s="462"/>
      <c r="FK20" s="880"/>
      <c r="FL20" s="455"/>
      <c r="FM20" s="462"/>
      <c r="FN20" s="454"/>
      <c r="FO20" s="461"/>
      <c r="FP20" s="463"/>
      <c r="GK20" s="195"/>
      <c r="GL20" s="943"/>
      <c r="GM20" s="461"/>
      <c r="GN20" s="461"/>
      <c r="GO20" s="461"/>
      <c r="GP20" s="461"/>
      <c r="GQ20" s="461"/>
      <c r="GR20" s="461"/>
      <c r="GS20" s="461"/>
      <c r="GT20" s="463"/>
      <c r="GU20" s="195"/>
      <c r="GV20" s="461"/>
      <c r="GW20" s="461"/>
      <c r="GX20" s="461"/>
      <c r="GY20" s="461"/>
      <c r="GZ20" s="455"/>
      <c r="HA20" s="461"/>
      <c r="HB20" s="461"/>
      <c r="HC20" s="461"/>
      <c r="HD20" s="463"/>
      <c r="HE20" s="494">
        <v>0</v>
      </c>
      <c r="HO20" s="465"/>
    </row>
    <row r="21" spans="1:523" s="451" customFormat="1" ht="15" customHeight="1" x14ac:dyDescent="0.15">
      <c r="A21" s="434">
        <v>43541</v>
      </c>
      <c r="B21" s="765">
        <f t="shared" si="0"/>
        <v>765</v>
      </c>
      <c r="C21" s="257"/>
      <c r="D21" s="435"/>
      <c r="E21" s="444"/>
      <c r="F21" s="445"/>
      <c r="G21" s="445"/>
      <c r="H21" s="438"/>
      <c r="I21" s="445"/>
      <c r="J21" s="439"/>
      <c r="K21" s="444"/>
      <c r="L21" s="446"/>
      <c r="M21" s="257">
        <v>112</v>
      </c>
      <c r="N21" s="435">
        <v>6.9</v>
      </c>
      <c r="O21" s="444">
        <v>9410</v>
      </c>
      <c r="P21" s="445"/>
      <c r="Q21" s="445">
        <v>58</v>
      </c>
      <c r="R21" s="438">
        <v>2.1</v>
      </c>
      <c r="S21" s="445"/>
      <c r="T21" s="439"/>
      <c r="U21" s="444"/>
      <c r="V21" s="446"/>
      <c r="W21" s="440">
        <v>247</v>
      </c>
      <c r="X21" s="435">
        <v>7</v>
      </c>
      <c r="Y21" s="441">
        <v>2530</v>
      </c>
      <c r="Z21" s="445"/>
      <c r="AA21" s="445">
        <v>124</v>
      </c>
      <c r="AB21" s="438">
        <v>0.3</v>
      </c>
      <c r="AC21" s="445"/>
      <c r="AD21" s="438"/>
      <c r="AE21" s="444"/>
      <c r="AF21" s="446"/>
      <c r="AG21" s="440">
        <v>75</v>
      </c>
      <c r="AH21" s="435">
        <v>7</v>
      </c>
      <c r="AI21" s="441">
        <v>7590</v>
      </c>
      <c r="AJ21" s="445"/>
      <c r="AK21" s="445">
        <v>98</v>
      </c>
      <c r="AL21" s="438">
        <v>1.5</v>
      </c>
      <c r="AM21" s="445"/>
      <c r="AN21" s="438"/>
      <c r="AO21" s="444"/>
      <c r="AP21" s="446"/>
      <c r="AQ21" s="440">
        <v>51</v>
      </c>
      <c r="AR21" s="435">
        <v>6.3</v>
      </c>
      <c r="AS21" s="441">
        <v>4490</v>
      </c>
      <c r="AT21" s="445"/>
      <c r="AU21" s="445">
        <v>56</v>
      </c>
      <c r="AV21" s="438">
        <v>2.1</v>
      </c>
      <c r="AW21" s="445"/>
      <c r="AX21" s="438"/>
      <c r="AY21" s="444"/>
      <c r="AZ21" s="446"/>
      <c r="BA21" s="257">
        <v>136</v>
      </c>
      <c r="BB21" s="435">
        <v>6.5</v>
      </c>
      <c r="BC21" s="444">
        <v>5200</v>
      </c>
      <c r="BD21" s="445"/>
      <c r="BE21" s="445">
        <v>93</v>
      </c>
      <c r="BF21" s="438">
        <v>0.5</v>
      </c>
      <c r="BG21" s="445"/>
      <c r="BH21" s="438"/>
      <c r="BI21" s="444"/>
      <c r="BJ21" s="446"/>
      <c r="BK21" s="440"/>
      <c r="BL21" s="435">
        <v>6.8</v>
      </c>
      <c r="BM21" s="441">
        <v>2030</v>
      </c>
      <c r="BN21" s="445"/>
      <c r="BO21" s="445">
        <v>86</v>
      </c>
      <c r="BP21" s="438">
        <v>0.8</v>
      </c>
      <c r="BQ21" s="445"/>
      <c r="BR21" s="438"/>
      <c r="BS21" s="444"/>
      <c r="BT21" s="446"/>
      <c r="BU21" s="440">
        <v>114</v>
      </c>
      <c r="BV21" s="435">
        <v>7</v>
      </c>
      <c r="BW21" s="443">
        <v>7810</v>
      </c>
      <c r="BX21" s="443"/>
      <c r="BY21" s="445">
        <v>160</v>
      </c>
      <c r="BZ21" s="438">
        <v>1</v>
      </c>
      <c r="CA21" s="645"/>
      <c r="CB21" s="438"/>
      <c r="CC21" s="444"/>
      <c r="CD21" s="617"/>
      <c r="CE21" s="440">
        <v>30</v>
      </c>
      <c r="CF21" s="435">
        <v>6.5</v>
      </c>
      <c r="CG21" s="441">
        <v>5640</v>
      </c>
      <c r="CH21" s="445"/>
      <c r="CI21" s="445">
        <v>150</v>
      </c>
      <c r="CJ21" s="438">
        <v>0.5</v>
      </c>
      <c r="CK21" s="445"/>
      <c r="CL21" s="438"/>
      <c r="CM21" s="444"/>
      <c r="CN21" s="446"/>
      <c r="CO21" s="440"/>
      <c r="CP21" s="435"/>
      <c r="CQ21" s="444"/>
      <c r="CR21" s="445"/>
      <c r="CS21" s="445"/>
      <c r="CT21" s="438"/>
      <c r="CU21" s="445"/>
      <c r="CV21" s="438"/>
      <c r="CW21" s="444"/>
      <c r="CX21" s="446"/>
      <c r="CY21" s="440"/>
      <c r="CZ21" s="435"/>
      <c r="DA21" s="444"/>
      <c r="DB21" s="445"/>
      <c r="DC21" s="445"/>
      <c r="DD21" s="438"/>
      <c r="DE21" s="445"/>
      <c r="DF21" s="438"/>
      <c r="DG21" s="447"/>
      <c r="DH21" s="446"/>
      <c r="DI21" s="440"/>
      <c r="DJ21" s="435"/>
      <c r="DK21" s="442"/>
      <c r="DL21" s="445"/>
      <c r="DM21" s="445"/>
      <c r="DN21" s="438"/>
      <c r="DO21" s="445"/>
      <c r="DP21" s="438"/>
      <c r="DQ21" s="444"/>
      <c r="DR21" s="446"/>
      <c r="DS21" s="449"/>
      <c r="DT21" s="435"/>
      <c r="DU21" s="437"/>
      <c r="DV21" s="445"/>
      <c r="DW21" s="445"/>
      <c r="DX21" s="438"/>
      <c r="DY21" s="445"/>
      <c r="DZ21" s="438"/>
      <c r="EA21" s="445"/>
      <c r="EB21" s="446"/>
      <c r="EC21" s="440">
        <v>0</v>
      </c>
      <c r="ED21" s="435"/>
      <c r="EE21" s="447"/>
      <c r="EF21" s="445"/>
      <c r="EG21" s="445"/>
      <c r="EH21" s="438"/>
      <c r="EI21" s="445"/>
      <c r="EJ21" s="438"/>
      <c r="EK21" s="444"/>
      <c r="EL21" s="446"/>
      <c r="EM21" s="440">
        <v>0</v>
      </c>
      <c r="EN21" s="435"/>
      <c r="EO21" s="444"/>
      <c r="EP21" s="445"/>
      <c r="EQ21" s="445"/>
      <c r="ER21" s="438"/>
      <c r="ES21" s="445"/>
      <c r="ET21" s="437"/>
      <c r="EU21" s="444"/>
      <c r="EV21" s="446"/>
      <c r="EW21" s="440">
        <v>0</v>
      </c>
      <c r="EX21" s="435"/>
      <c r="EY21" s="444"/>
      <c r="EZ21" s="445"/>
      <c r="FA21" s="445"/>
      <c r="FB21" s="438"/>
      <c r="FC21" s="445"/>
      <c r="FD21" s="437"/>
      <c r="FE21" s="444"/>
      <c r="FF21" s="446"/>
      <c r="FG21" s="440">
        <v>0</v>
      </c>
      <c r="FH21" s="435"/>
      <c r="FI21" s="444"/>
      <c r="FJ21" s="445"/>
      <c r="FK21" s="445"/>
      <c r="FL21" s="438"/>
      <c r="FM21" s="445"/>
      <c r="FN21" s="437"/>
      <c r="FO21" s="444"/>
      <c r="FP21" s="446"/>
      <c r="FQ21" s="1261"/>
      <c r="FR21" s="584"/>
      <c r="FS21" s="589"/>
      <c r="FT21" s="584"/>
      <c r="FU21" s="590"/>
      <c r="FV21" s="584"/>
      <c r="FW21" s="590"/>
      <c r="FX21" s="584"/>
      <c r="FY21" s="584"/>
      <c r="FZ21" s="591"/>
      <c r="GA21" s="1261"/>
      <c r="GB21" s="584"/>
      <c r="GC21" s="584"/>
      <c r="GD21" s="584"/>
      <c r="GE21" s="590"/>
      <c r="GF21" s="584"/>
      <c r="GG21" s="590"/>
      <c r="GH21" s="584"/>
      <c r="GI21" s="584"/>
      <c r="GJ21" s="591"/>
      <c r="GK21" s="257"/>
      <c r="GL21" s="944"/>
      <c r="GM21" s="444"/>
      <c r="GN21" s="444"/>
      <c r="GO21" s="444"/>
      <c r="GP21" s="444"/>
      <c r="GQ21" s="444"/>
      <c r="GR21" s="444"/>
      <c r="GS21" s="444"/>
      <c r="GT21" s="446"/>
      <c r="GU21" s="257"/>
      <c r="GV21" s="444"/>
      <c r="GW21" s="444"/>
      <c r="GX21" s="444"/>
      <c r="GY21" s="444"/>
      <c r="GZ21" s="438"/>
      <c r="HA21" s="444"/>
      <c r="HB21" s="444"/>
      <c r="HC21" s="444"/>
      <c r="HD21" s="446"/>
      <c r="HE21" s="554">
        <v>0</v>
      </c>
      <c r="HF21" s="435"/>
      <c r="HG21" s="444"/>
      <c r="HH21" s="899"/>
      <c r="HI21" s="442"/>
      <c r="HJ21" s="438"/>
      <c r="HK21" s="445"/>
      <c r="HL21" s="438"/>
      <c r="HM21" s="444"/>
      <c r="HN21" s="446"/>
      <c r="HO21" s="448"/>
      <c r="HP21" s="435"/>
      <c r="HQ21" s="444"/>
      <c r="HR21" s="445"/>
      <c r="HS21" s="445"/>
      <c r="HT21" s="438"/>
      <c r="HU21" s="445"/>
      <c r="HV21" s="438"/>
      <c r="HW21" s="444"/>
      <c r="HX21" s="446"/>
      <c r="HY21" s="1587"/>
      <c r="HZ21" s="1587"/>
      <c r="IA21" s="1587"/>
      <c r="IB21" s="1587"/>
      <c r="IC21" s="1587"/>
      <c r="ID21" s="1587"/>
      <c r="IE21" s="1587"/>
      <c r="IF21" s="1587"/>
      <c r="IG21" s="1587"/>
      <c r="IH21" s="1587"/>
      <c r="II21" s="1587"/>
      <c r="IJ21" s="1587"/>
      <c r="IK21" s="1587"/>
      <c r="IL21" s="1587"/>
      <c r="IM21" s="1587"/>
      <c r="IN21" s="1587"/>
      <c r="IO21" s="1587"/>
      <c r="IP21" s="1587"/>
      <c r="IQ21" s="1587"/>
      <c r="IR21" s="1587"/>
      <c r="IS21" s="1587"/>
      <c r="IT21" s="1587"/>
      <c r="IU21" s="1587"/>
      <c r="IV21" s="1587"/>
      <c r="IW21" s="1587"/>
      <c r="IX21" s="1587"/>
      <c r="IY21" s="1587"/>
      <c r="IZ21" s="1587"/>
      <c r="JA21" s="1587"/>
      <c r="JB21" s="1587"/>
      <c r="JC21" s="1587"/>
      <c r="JD21" s="1587"/>
      <c r="JE21" s="1587"/>
      <c r="JF21" s="1587"/>
      <c r="JG21" s="1587"/>
      <c r="JH21" s="1587"/>
      <c r="JI21" s="1587"/>
      <c r="JJ21" s="1587"/>
      <c r="JK21" s="1587"/>
      <c r="JL21" s="1587"/>
      <c r="JM21" s="1587"/>
      <c r="JN21" s="1587"/>
      <c r="JO21" s="1587"/>
      <c r="JP21" s="1587"/>
      <c r="JQ21" s="1587"/>
      <c r="JR21" s="1587"/>
      <c r="JS21" s="1587"/>
      <c r="JT21" s="1587"/>
      <c r="JU21" s="1587"/>
      <c r="JV21" s="1587"/>
      <c r="JW21" s="1587"/>
      <c r="JX21" s="1587"/>
      <c r="JY21" s="1587"/>
      <c r="JZ21" s="1587"/>
      <c r="KA21" s="1587"/>
      <c r="KB21" s="1587"/>
      <c r="KC21" s="1587"/>
      <c r="KD21" s="1587"/>
      <c r="KE21" s="1587"/>
      <c r="KF21" s="1587"/>
      <c r="KG21" s="1587"/>
      <c r="KH21" s="1587"/>
      <c r="KI21" s="1587"/>
      <c r="KJ21" s="1587"/>
      <c r="KK21" s="1587"/>
      <c r="KL21" s="1587"/>
      <c r="KM21" s="1587"/>
      <c r="KN21" s="1587"/>
      <c r="KO21" s="1587"/>
      <c r="KP21" s="1587"/>
      <c r="KQ21" s="1587"/>
      <c r="KR21" s="1587"/>
      <c r="KS21" s="1587"/>
      <c r="KT21" s="1587"/>
      <c r="KU21" s="1587"/>
      <c r="KV21" s="1587"/>
      <c r="KW21" s="1587"/>
      <c r="KX21" s="1587"/>
      <c r="KY21" s="1587"/>
      <c r="KZ21" s="1587"/>
      <c r="LA21" s="1587"/>
      <c r="LB21" s="1587"/>
      <c r="LC21" s="1587"/>
      <c r="LD21" s="1587"/>
      <c r="LE21" s="1587"/>
      <c r="LF21" s="1587"/>
      <c r="LG21" s="1587"/>
      <c r="LH21" s="1587"/>
      <c r="LI21" s="1587"/>
      <c r="LJ21" s="1587"/>
      <c r="LK21" s="1587"/>
      <c r="LL21" s="1587"/>
      <c r="LM21" s="1587"/>
      <c r="LN21" s="1587"/>
      <c r="LO21" s="1587"/>
      <c r="LP21" s="1587"/>
      <c r="LQ21" s="1587"/>
      <c r="LR21" s="1587"/>
      <c r="LS21" s="1587"/>
      <c r="LT21" s="1587"/>
      <c r="LU21" s="1587"/>
      <c r="LV21" s="1587"/>
      <c r="LW21" s="1587"/>
      <c r="LX21" s="1587"/>
      <c r="LY21" s="1587"/>
      <c r="LZ21" s="1587"/>
      <c r="MA21" s="1587"/>
      <c r="MB21" s="1587"/>
      <c r="MC21" s="1587"/>
      <c r="MD21" s="1587"/>
      <c r="ME21" s="1587"/>
      <c r="MF21" s="1587"/>
      <c r="MG21" s="1587"/>
      <c r="MH21" s="1587"/>
      <c r="MI21" s="1587"/>
      <c r="MJ21" s="1587"/>
      <c r="MK21" s="1587"/>
      <c r="ML21" s="1587"/>
      <c r="MM21" s="1587"/>
      <c r="MN21" s="1587"/>
      <c r="MO21" s="1587"/>
      <c r="MP21" s="1587"/>
      <c r="MQ21" s="1587"/>
      <c r="MR21" s="1587"/>
      <c r="MS21" s="1587"/>
      <c r="MT21" s="1587"/>
      <c r="MU21" s="1587"/>
      <c r="MV21" s="1587"/>
      <c r="MW21" s="1587"/>
      <c r="MX21" s="1587"/>
      <c r="MY21" s="1587"/>
      <c r="MZ21" s="1587"/>
      <c r="NA21" s="1587"/>
      <c r="NB21" s="1587"/>
      <c r="NC21" s="1587"/>
      <c r="ND21" s="1587"/>
      <c r="NE21" s="1587"/>
      <c r="NF21" s="1587"/>
      <c r="NG21" s="1587"/>
      <c r="NH21" s="1587"/>
      <c r="NI21" s="1587"/>
      <c r="NJ21" s="1587"/>
      <c r="NK21" s="1587"/>
      <c r="NL21" s="1587"/>
      <c r="NM21" s="1587"/>
      <c r="NN21" s="1587"/>
      <c r="NO21" s="1587"/>
      <c r="NP21" s="1587"/>
      <c r="NQ21" s="1587"/>
      <c r="NR21" s="1587"/>
      <c r="NS21" s="1587"/>
      <c r="NT21" s="1587"/>
      <c r="NU21" s="1587"/>
      <c r="NV21" s="1587"/>
      <c r="NW21" s="1587"/>
      <c r="NX21" s="1587"/>
      <c r="NY21" s="1587"/>
      <c r="NZ21" s="1587"/>
      <c r="OA21" s="1587"/>
      <c r="OB21" s="1587"/>
      <c r="OC21" s="1587"/>
      <c r="OD21" s="1587"/>
      <c r="OE21" s="1587"/>
      <c r="OF21" s="1587"/>
      <c r="OG21" s="1587"/>
      <c r="OH21" s="1587"/>
      <c r="OI21" s="1587"/>
      <c r="OJ21" s="1587"/>
      <c r="OK21" s="1587"/>
      <c r="OL21" s="1587"/>
      <c r="OM21" s="1587"/>
      <c r="ON21" s="1587"/>
      <c r="OO21" s="1587"/>
      <c r="OP21" s="1587"/>
      <c r="OQ21" s="1587"/>
      <c r="OR21" s="1587"/>
      <c r="OS21" s="1587"/>
      <c r="OT21" s="1587"/>
      <c r="OU21" s="1587"/>
      <c r="OV21" s="1587"/>
      <c r="OW21" s="1587"/>
      <c r="OX21" s="1587"/>
      <c r="OY21" s="1587"/>
      <c r="OZ21" s="1587"/>
      <c r="PA21" s="1587"/>
      <c r="PB21" s="1587"/>
      <c r="PC21" s="1587"/>
      <c r="PD21" s="1587"/>
      <c r="PE21" s="1587"/>
      <c r="PF21" s="1587"/>
      <c r="PG21" s="1588"/>
      <c r="PH21" s="1588"/>
      <c r="PI21" s="1588"/>
      <c r="PJ21" s="1588"/>
      <c r="PK21" s="1588"/>
      <c r="PL21" s="1588"/>
      <c r="PM21" s="1588"/>
      <c r="PN21" s="1588"/>
      <c r="PO21" s="1588"/>
      <c r="PP21" s="1588"/>
      <c r="PQ21" s="1588"/>
      <c r="PR21" s="1588"/>
      <c r="PS21" s="1588"/>
      <c r="PT21" s="1588"/>
      <c r="PU21" s="1588"/>
      <c r="PV21" s="1588"/>
      <c r="PW21" s="1588"/>
      <c r="PX21" s="1588"/>
      <c r="PY21" s="1588"/>
      <c r="PZ21" s="1588"/>
      <c r="QA21" s="1588"/>
      <c r="QB21" s="1588"/>
      <c r="QC21" s="1588"/>
      <c r="QD21" s="1588"/>
      <c r="QE21" s="1588"/>
      <c r="QF21" s="1588"/>
      <c r="QG21" s="1588"/>
      <c r="QH21" s="1588"/>
      <c r="QI21" s="1588"/>
      <c r="QJ21" s="1588"/>
      <c r="QK21" s="1588"/>
      <c r="QL21" s="1588"/>
      <c r="QM21" s="1588"/>
      <c r="QN21" s="1588"/>
      <c r="QO21" s="1588"/>
      <c r="QP21" s="1588"/>
      <c r="QQ21" s="1588"/>
      <c r="QR21" s="1588"/>
      <c r="QS21" s="1588"/>
      <c r="QT21" s="1588"/>
      <c r="QU21" s="1588"/>
      <c r="QV21" s="1588"/>
      <c r="QW21" s="1588"/>
      <c r="QX21" s="1588"/>
      <c r="QY21" s="1588"/>
      <c r="QZ21" s="1588"/>
      <c r="RA21" s="1588"/>
      <c r="RB21" s="1588"/>
      <c r="RC21" s="1588"/>
      <c r="RD21" s="1588"/>
      <c r="RE21" s="1588"/>
      <c r="RF21" s="1588"/>
      <c r="RG21" s="1588"/>
      <c r="RH21" s="1588"/>
      <c r="RI21" s="1588"/>
      <c r="RJ21" s="1588"/>
      <c r="RK21" s="1588"/>
      <c r="RL21" s="1588"/>
      <c r="RM21" s="1588"/>
      <c r="RN21" s="1588"/>
      <c r="RO21" s="1588"/>
      <c r="RP21" s="1588"/>
      <c r="RQ21" s="1588"/>
      <c r="RR21" s="1588"/>
      <c r="RS21" s="1588"/>
      <c r="RT21" s="1588"/>
      <c r="RU21" s="1588"/>
      <c r="RV21" s="1588"/>
      <c r="RW21" s="1588"/>
      <c r="RX21" s="1588"/>
      <c r="RY21" s="1588"/>
      <c r="RZ21" s="1588"/>
      <c r="SA21" s="1588"/>
      <c r="SB21" s="1588"/>
      <c r="SC21" s="1588"/>
      <c r="SD21" s="1588"/>
      <c r="SE21" s="1588"/>
      <c r="SF21" s="1588"/>
      <c r="SG21" s="1588"/>
      <c r="SH21" s="1588"/>
      <c r="SI21" s="1588"/>
      <c r="SJ21" s="1588"/>
      <c r="SK21" s="1588"/>
      <c r="SL21" s="1588"/>
      <c r="SM21" s="1588"/>
      <c r="SN21" s="1588"/>
      <c r="SO21" s="1588"/>
      <c r="SP21" s="1588"/>
      <c r="SQ21" s="1588"/>
      <c r="SR21" s="1588"/>
      <c r="SS21" s="1588"/>
      <c r="ST21" s="1588"/>
      <c r="SU21" s="1588"/>
      <c r="SV21" s="1588"/>
      <c r="SW21" s="1588"/>
      <c r="SX21" s="1588"/>
      <c r="SY21" s="1588"/>
      <c r="SZ21" s="1588"/>
      <c r="TA21" s="1588"/>
      <c r="TB21" s="1588"/>
      <c r="TC21" s="1588"/>
    </row>
    <row r="22" spans="1:523" ht="15" customHeight="1" x14ac:dyDescent="0.15">
      <c r="A22" s="452">
        <v>43542</v>
      </c>
      <c r="B22" s="415">
        <f t="shared" si="0"/>
        <v>1118</v>
      </c>
      <c r="C22" s="195"/>
      <c r="D22" s="453"/>
      <c r="E22" s="461"/>
      <c r="F22" s="462"/>
      <c r="G22" s="880"/>
      <c r="H22" s="455"/>
      <c r="I22" s="462"/>
      <c r="J22" s="456"/>
      <c r="K22" s="461"/>
      <c r="L22" s="463"/>
      <c r="M22" s="195">
        <v>172</v>
      </c>
      <c r="N22" s="453">
        <v>7.1</v>
      </c>
      <c r="O22" s="461">
        <v>9650</v>
      </c>
      <c r="P22" s="462"/>
      <c r="Q22" s="880">
        <v>24</v>
      </c>
      <c r="R22" s="455">
        <v>2.5</v>
      </c>
      <c r="S22" s="462"/>
      <c r="T22" s="456"/>
      <c r="U22" s="461"/>
      <c r="V22" s="463"/>
      <c r="W22" s="457">
        <v>456</v>
      </c>
      <c r="X22" s="453">
        <v>7.5</v>
      </c>
      <c r="Y22" s="458">
        <v>5150</v>
      </c>
      <c r="Z22" s="462"/>
      <c r="AA22" s="880">
        <v>126</v>
      </c>
      <c r="AB22" s="455">
        <v>0.5</v>
      </c>
      <c r="AC22" s="462"/>
      <c r="AD22" s="455"/>
      <c r="AE22" s="461"/>
      <c r="AF22" s="463"/>
      <c r="AG22" s="457">
        <v>70</v>
      </c>
      <c r="AH22" s="453">
        <v>7.3</v>
      </c>
      <c r="AI22" s="458">
        <v>8160</v>
      </c>
      <c r="AJ22" s="462"/>
      <c r="AK22" s="880">
        <v>190</v>
      </c>
      <c r="AL22" s="455">
        <v>2</v>
      </c>
      <c r="AM22" s="462"/>
      <c r="AN22" s="455"/>
      <c r="AO22" s="461"/>
      <c r="AP22" s="463"/>
      <c r="AQ22" s="457">
        <v>53</v>
      </c>
      <c r="AR22" s="453">
        <v>6.4</v>
      </c>
      <c r="AS22" s="458">
        <v>4790</v>
      </c>
      <c r="AT22" s="462"/>
      <c r="AU22" s="880">
        <v>148</v>
      </c>
      <c r="AV22" s="455">
        <v>2.2999999999999998</v>
      </c>
      <c r="AW22" s="462"/>
      <c r="AX22" s="455"/>
      <c r="AY22" s="461"/>
      <c r="AZ22" s="463"/>
      <c r="BA22" s="195">
        <v>165</v>
      </c>
      <c r="BB22" s="453">
        <v>6.8</v>
      </c>
      <c r="BC22" s="461">
        <v>5430</v>
      </c>
      <c r="BD22" s="462"/>
      <c r="BE22" s="880">
        <v>187</v>
      </c>
      <c r="BF22" s="455">
        <v>1.7</v>
      </c>
      <c r="BG22" s="462"/>
      <c r="BH22" s="455"/>
      <c r="BI22" s="461"/>
      <c r="BJ22" s="463"/>
      <c r="BK22" s="457">
        <v>90</v>
      </c>
      <c r="BL22" s="453">
        <v>6.5</v>
      </c>
      <c r="BM22" s="458">
        <v>2130</v>
      </c>
      <c r="BN22" s="462"/>
      <c r="BO22" s="880">
        <v>181</v>
      </c>
      <c r="BP22" s="455">
        <v>0.6</v>
      </c>
      <c r="BQ22" s="462"/>
      <c r="BR22" s="455"/>
      <c r="BS22" s="461"/>
      <c r="BT22" s="463"/>
      <c r="BU22" s="457">
        <v>112</v>
      </c>
      <c r="BV22" s="453">
        <v>7.4</v>
      </c>
      <c r="BW22" s="460">
        <v>7730</v>
      </c>
      <c r="BX22" s="460"/>
      <c r="BY22" s="880">
        <v>148</v>
      </c>
      <c r="BZ22" s="455">
        <v>1.5</v>
      </c>
      <c r="CA22" s="644"/>
      <c r="CB22" s="455"/>
      <c r="CC22" s="461"/>
      <c r="CD22" s="616"/>
      <c r="CE22" s="457"/>
      <c r="CF22" s="453"/>
      <c r="CG22" s="458"/>
      <c r="CH22" s="462"/>
      <c r="CI22" s="880"/>
      <c r="CJ22" s="455"/>
      <c r="CK22" s="462"/>
      <c r="CL22" s="455"/>
      <c r="CM22" s="461"/>
      <c r="CN22" s="463"/>
      <c r="CO22" s="457"/>
      <c r="CP22" s="453"/>
      <c r="CQ22" s="461"/>
      <c r="CR22" s="462"/>
      <c r="CS22" s="880"/>
      <c r="CT22" s="455"/>
      <c r="CU22" s="462"/>
      <c r="CV22" s="455"/>
      <c r="CW22" s="461"/>
      <c r="CX22" s="463"/>
      <c r="CY22" s="457"/>
      <c r="CZ22" s="453"/>
      <c r="DA22" s="461"/>
      <c r="DB22" s="462"/>
      <c r="DC22" s="880"/>
      <c r="DD22" s="455"/>
      <c r="DE22" s="462"/>
      <c r="DF22" s="455"/>
      <c r="DG22" s="464"/>
      <c r="DH22" s="463"/>
      <c r="DI22" s="457"/>
      <c r="DJ22" s="453"/>
      <c r="DK22" s="459"/>
      <c r="DL22" s="462"/>
      <c r="DM22" s="880"/>
      <c r="DN22" s="455"/>
      <c r="DO22" s="462"/>
      <c r="DP22" s="455"/>
      <c r="DQ22" s="461"/>
      <c r="DR22" s="463"/>
      <c r="DS22" s="468"/>
      <c r="DT22" s="453"/>
      <c r="DU22" s="454"/>
      <c r="DV22" s="462"/>
      <c r="DW22" s="880"/>
      <c r="DX22" s="455"/>
      <c r="DY22" s="462"/>
      <c r="DZ22" s="455"/>
      <c r="EA22" s="462"/>
      <c r="EB22" s="463"/>
      <c r="EC22" s="457">
        <v>0</v>
      </c>
      <c r="ED22" s="453"/>
      <c r="EE22" s="464"/>
      <c r="EF22" s="462"/>
      <c r="EG22" s="880"/>
      <c r="EH22" s="455"/>
      <c r="EI22" s="462"/>
      <c r="EJ22" s="455"/>
      <c r="EK22" s="461"/>
      <c r="EL22" s="463"/>
      <c r="EM22" s="457">
        <v>0</v>
      </c>
      <c r="EN22" s="453"/>
      <c r="EO22" s="461"/>
      <c r="EP22" s="462"/>
      <c r="EQ22" s="462"/>
      <c r="ER22" s="455"/>
      <c r="ES22" s="462"/>
      <c r="ET22" s="454"/>
      <c r="EU22" s="461"/>
      <c r="EV22" s="463"/>
      <c r="EW22" s="457">
        <v>0</v>
      </c>
      <c r="EX22" s="453"/>
      <c r="EY22" s="461"/>
      <c r="EZ22" s="462"/>
      <c r="FA22" s="880"/>
      <c r="FB22" s="455"/>
      <c r="FC22" s="462"/>
      <c r="FD22" s="454"/>
      <c r="FE22" s="461"/>
      <c r="FF22" s="463"/>
      <c r="FG22" s="457">
        <v>0</v>
      </c>
      <c r="FH22" s="453"/>
      <c r="FI22" s="461"/>
      <c r="FJ22" s="462"/>
      <c r="FK22" s="880"/>
      <c r="FL22" s="455"/>
      <c r="FM22" s="462"/>
      <c r="FN22" s="454"/>
      <c r="FO22" s="461"/>
      <c r="FP22" s="463"/>
      <c r="GK22" s="195"/>
      <c r="GL22" s="943"/>
      <c r="GM22" s="461"/>
      <c r="GN22" s="461"/>
      <c r="GO22" s="461"/>
      <c r="GP22" s="461"/>
      <c r="GQ22" s="461"/>
      <c r="GR22" s="461"/>
      <c r="GS22" s="461"/>
      <c r="GT22" s="463"/>
      <c r="GU22" s="195"/>
      <c r="GV22" s="461"/>
      <c r="GW22" s="461"/>
      <c r="GX22" s="461"/>
      <c r="GY22" s="461"/>
      <c r="GZ22" s="455"/>
      <c r="HA22" s="461"/>
      <c r="HB22" s="461"/>
      <c r="HC22" s="461"/>
      <c r="HD22" s="463"/>
      <c r="HE22" s="494">
        <v>0</v>
      </c>
      <c r="HO22" s="465"/>
    </row>
    <row r="23" spans="1:523" ht="15" customHeight="1" x14ac:dyDescent="0.15">
      <c r="A23" s="452">
        <v>43543</v>
      </c>
      <c r="B23" s="415">
        <f t="shared" si="0"/>
        <v>1095</v>
      </c>
      <c r="C23" s="195"/>
      <c r="D23" s="453"/>
      <c r="E23" s="461"/>
      <c r="F23" s="462"/>
      <c r="G23" s="880"/>
      <c r="H23" s="455"/>
      <c r="I23" s="462"/>
      <c r="J23" s="456"/>
      <c r="K23" s="461"/>
      <c r="L23" s="463"/>
      <c r="M23" s="195">
        <v>243</v>
      </c>
      <c r="N23" s="453">
        <v>6.8</v>
      </c>
      <c r="O23" s="461">
        <v>9360</v>
      </c>
      <c r="P23" s="462"/>
      <c r="Q23" s="880">
        <v>50</v>
      </c>
      <c r="R23" s="455">
        <v>1.6</v>
      </c>
      <c r="S23" s="462"/>
      <c r="T23" s="456"/>
      <c r="U23" s="461"/>
      <c r="V23" s="463"/>
      <c r="W23" s="457">
        <v>251</v>
      </c>
      <c r="X23" s="453">
        <v>6.5</v>
      </c>
      <c r="Y23" s="458">
        <v>2240</v>
      </c>
      <c r="Z23" s="462"/>
      <c r="AA23" s="880">
        <v>108</v>
      </c>
      <c r="AB23" s="455">
        <v>0.3</v>
      </c>
      <c r="AC23" s="462"/>
      <c r="AD23" s="455"/>
      <c r="AE23" s="461"/>
      <c r="AF23" s="463"/>
      <c r="AG23" s="457">
        <v>80</v>
      </c>
      <c r="AH23" s="453">
        <v>6.7</v>
      </c>
      <c r="AI23" s="458">
        <v>8010</v>
      </c>
      <c r="AJ23" s="462"/>
      <c r="AK23" s="880">
        <v>96</v>
      </c>
      <c r="AL23" s="455">
        <v>2.1</v>
      </c>
      <c r="AM23" s="462"/>
      <c r="AN23" s="455"/>
      <c r="AO23" s="461"/>
      <c r="AP23" s="463"/>
      <c r="AQ23" s="457">
        <v>54</v>
      </c>
      <c r="AR23" s="453">
        <v>6.5</v>
      </c>
      <c r="AS23" s="458">
        <v>5120</v>
      </c>
      <c r="AT23" s="462"/>
      <c r="AU23" s="880">
        <v>177</v>
      </c>
      <c r="AV23" s="455">
        <v>4.0999999999999996</v>
      </c>
      <c r="AW23" s="462"/>
      <c r="AX23" s="455"/>
      <c r="AY23" s="461"/>
      <c r="AZ23" s="463"/>
      <c r="BA23" s="195">
        <v>155</v>
      </c>
      <c r="BB23" s="453">
        <v>6.5</v>
      </c>
      <c r="BC23" s="461">
        <v>5010</v>
      </c>
      <c r="BD23" s="462"/>
      <c r="BE23" s="880">
        <v>148</v>
      </c>
      <c r="BF23" s="455">
        <v>2</v>
      </c>
      <c r="BG23" s="462"/>
      <c r="BH23" s="455"/>
      <c r="BI23" s="461"/>
      <c r="BJ23" s="463"/>
      <c r="BK23" s="457">
        <v>87</v>
      </c>
      <c r="BL23" s="453">
        <v>6.9</v>
      </c>
      <c r="BM23" s="458">
        <v>2410</v>
      </c>
      <c r="BN23" s="462"/>
      <c r="BO23" s="880">
        <v>112</v>
      </c>
      <c r="BP23" s="455">
        <v>1.1000000000000001</v>
      </c>
      <c r="BQ23" s="462"/>
      <c r="BR23" s="455"/>
      <c r="BS23" s="461"/>
      <c r="BT23" s="463"/>
      <c r="BU23" s="457">
        <v>109</v>
      </c>
      <c r="BV23" s="453">
        <v>6.8</v>
      </c>
      <c r="BW23" s="460">
        <v>7950</v>
      </c>
      <c r="BX23" s="460"/>
      <c r="BY23" s="880">
        <v>160</v>
      </c>
      <c r="BZ23" s="455">
        <v>2.6</v>
      </c>
      <c r="CA23" s="644"/>
      <c r="CB23" s="455"/>
      <c r="CC23" s="461"/>
      <c r="CD23" s="616"/>
      <c r="CE23" s="457">
        <v>51</v>
      </c>
      <c r="CF23" s="453"/>
      <c r="CG23" s="458"/>
      <c r="CH23" s="462"/>
      <c r="CI23" s="880"/>
      <c r="CJ23" s="455"/>
      <c r="CK23" s="462"/>
      <c r="CL23" s="455"/>
      <c r="CM23" s="461"/>
      <c r="CN23" s="463"/>
      <c r="CO23" s="457">
        <v>65</v>
      </c>
      <c r="CP23" s="453">
        <v>6.7</v>
      </c>
      <c r="CQ23" s="461">
        <v>1789</v>
      </c>
      <c r="CR23" s="462"/>
      <c r="CS23" s="880">
        <v>135</v>
      </c>
      <c r="CT23" s="455">
        <v>0.9</v>
      </c>
      <c r="CU23" s="462"/>
      <c r="CV23" s="455"/>
      <c r="CW23" s="461"/>
      <c r="CX23" s="463"/>
      <c r="CY23" s="457"/>
      <c r="CZ23" s="453"/>
      <c r="DA23" s="461"/>
      <c r="DB23" s="462"/>
      <c r="DC23" s="880"/>
      <c r="DD23" s="455"/>
      <c r="DE23" s="462"/>
      <c r="DF23" s="455"/>
      <c r="DG23" s="464"/>
      <c r="DH23" s="463"/>
      <c r="DI23" s="457"/>
      <c r="DJ23" s="453"/>
      <c r="DK23" s="459"/>
      <c r="DL23" s="462"/>
      <c r="DM23" s="880"/>
      <c r="DN23" s="455"/>
      <c r="DO23" s="462"/>
      <c r="DP23" s="455"/>
      <c r="DQ23" s="461"/>
      <c r="DR23" s="463"/>
      <c r="DS23" s="468"/>
      <c r="DT23" s="453"/>
      <c r="DU23" s="454"/>
      <c r="DV23" s="462"/>
      <c r="DW23" s="880"/>
      <c r="DX23" s="455"/>
      <c r="DY23" s="462"/>
      <c r="DZ23" s="455"/>
      <c r="EA23" s="462"/>
      <c r="EB23" s="463"/>
      <c r="EC23" s="457">
        <v>0</v>
      </c>
      <c r="ED23" s="453"/>
      <c r="EE23" s="464"/>
      <c r="EF23" s="462"/>
      <c r="EG23" s="880"/>
      <c r="EH23" s="455"/>
      <c r="EI23" s="462"/>
      <c r="EJ23" s="455"/>
      <c r="EK23" s="461"/>
      <c r="EL23" s="463"/>
      <c r="EM23" s="457">
        <v>0</v>
      </c>
      <c r="EN23" s="453"/>
      <c r="EO23" s="461"/>
      <c r="EP23" s="462"/>
      <c r="EQ23" s="462"/>
      <c r="ER23" s="455"/>
      <c r="ES23" s="462"/>
      <c r="ET23" s="454"/>
      <c r="EU23" s="461"/>
      <c r="EV23" s="463"/>
      <c r="EW23" s="457">
        <v>0</v>
      </c>
      <c r="EX23" s="453"/>
      <c r="EY23" s="461"/>
      <c r="EZ23" s="462"/>
      <c r="FA23" s="880"/>
      <c r="FB23" s="455"/>
      <c r="FC23" s="462"/>
      <c r="FD23" s="454"/>
      <c r="FE23" s="461"/>
      <c r="FF23" s="463"/>
      <c r="FG23" s="457">
        <v>0</v>
      </c>
      <c r="FH23" s="453"/>
      <c r="FI23" s="461"/>
      <c r="FJ23" s="462"/>
      <c r="FK23" s="880"/>
      <c r="FL23" s="455"/>
      <c r="FM23" s="462"/>
      <c r="FN23" s="454"/>
      <c r="FO23" s="461"/>
      <c r="FP23" s="463"/>
      <c r="GK23" s="195"/>
      <c r="GL23" s="943"/>
      <c r="GM23" s="461"/>
      <c r="GN23" s="461"/>
      <c r="GO23" s="461"/>
      <c r="GP23" s="461"/>
      <c r="GQ23" s="461"/>
      <c r="GR23" s="461"/>
      <c r="GS23" s="461"/>
      <c r="GT23" s="463"/>
      <c r="GU23" s="195"/>
      <c r="GV23" s="461"/>
      <c r="GW23" s="461"/>
      <c r="GX23" s="461"/>
      <c r="GY23" s="461"/>
      <c r="GZ23" s="455"/>
      <c r="HA23" s="461"/>
      <c r="HB23" s="461"/>
      <c r="HC23" s="461"/>
      <c r="HD23" s="463"/>
      <c r="HE23" s="494">
        <v>0</v>
      </c>
      <c r="HO23" s="465"/>
    </row>
    <row r="24" spans="1:523" ht="15" customHeight="1" x14ac:dyDescent="0.15">
      <c r="A24" s="452">
        <v>43544</v>
      </c>
      <c r="B24" s="415">
        <f t="shared" si="0"/>
        <v>1123</v>
      </c>
      <c r="C24" s="195"/>
      <c r="D24" s="453"/>
      <c r="E24" s="461"/>
      <c r="F24" s="462"/>
      <c r="G24" s="880"/>
      <c r="H24" s="455"/>
      <c r="I24" s="462"/>
      <c r="J24" s="456"/>
      <c r="K24" s="461"/>
      <c r="L24" s="463"/>
      <c r="M24" s="195">
        <v>189</v>
      </c>
      <c r="N24" s="453"/>
      <c r="O24" s="461"/>
      <c r="P24" s="462"/>
      <c r="Q24" s="880"/>
      <c r="R24" s="455"/>
      <c r="S24" s="462">
        <v>34.200000000000003</v>
      </c>
      <c r="T24" s="456"/>
      <c r="U24" s="461"/>
      <c r="V24" s="463"/>
      <c r="W24" s="457">
        <v>359</v>
      </c>
      <c r="X24" s="453">
        <v>7</v>
      </c>
      <c r="Y24" s="458">
        <v>2850</v>
      </c>
      <c r="Z24" s="462"/>
      <c r="AA24" s="880">
        <v>126</v>
      </c>
      <c r="AB24" s="455">
        <v>0.4</v>
      </c>
      <c r="AC24" s="462">
        <v>2.9</v>
      </c>
      <c r="AD24" s="455"/>
      <c r="AE24" s="461"/>
      <c r="AF24" s="463"/>
      <c r="AG24" s="457">
        <v>74</v>
      </c>
      <c r="AH24" s="453">
        <v>7</v>
      </c>
      <c r="AI24" s="458">
        <v>6770</v>
      </c>
      <c r="AJ24" s="462"/>
      <c r="AK24" s="880">
        <v>81</v>
      </c>
      <c r="AL24" s="455">
        <v>2.2000000000000002</v>
      </c>
      <c r="AM24" s="462">
        <v>13</v>
      </c>
      <c r="AN24" s="455"/>
      <c r="AO24" s="461"/>
      <c r="AP24" s="463"/>
      <c r="AQ24" s="457">
        <v>90</v>
      </c>
      <c r="AR24" s="453">
        <v>7</v>
      </c>
      <c r="AS24" s="458">
        <v>5320</v>
      </c>
      <c r="AT24" s="462"/>
      <c r="AU24" s="880">
        <v>171</v>
      </c>
      <c r="AV24" s="455">
        <v>2</v>
      </c>
      <c r="AW24" s="462">
        <v>38.200000000000003</v>
      </c>
      <c r="AX24" s="455"/>
      <c r="AY24" s="461"/>
      <c r="AZ24" s="463"/>
      <c r="BA24" s="195">
        <v>187</v>
      </c>
      <c r="BB24" s="453">
        <v>7</v>
      </c>
      <c r="BC24" s="461">
        <v>5130</v>
      </c>
      <c r="BD24" s="462"/>
      <c r="BE24" s="880">
        <v>180</v>
      </c>
      <c r="BF24" s="455">
        <v>1</v>
      </c>
      <c r="BG24" s="462">
        <v>5.8</v>
      </c>
      <c r="BH24" s="455"/>
      <c r="BI24" s="461"/>
      <c r="BJ24" s="463"/>
      <c r="BK24" s="457">
        <v>77</v>
      </c>
      <c r="BL24" s="453">
        <v>6.8</v>
      </c>
      <c r="BM24" s="458">
        <v>2480</v>
      </c>
      <c r="BN24" s="462"/>
      <c r="BO24" s="880">
        <v>138</v>
      </c>
      <c r="BP24" s="455">
        <v>1.3</v>
      </c>
      <c r="BQ24" s="462">
        <v>11.6</v>
      </c>
      <c r="BR24" s="455"/>
      <c r="BS24" s="461"/>
      <c r="BT24" s="463"/>
      <c r="BU24" s="457">
        <v>106</v>
      </c>
      <c r="BV24" s="453">
        <v>6.7</v>
      </c>
      <c r="BW24" s="460">
        <v>9120</v>
      </c>
      <c r="BX24" s="460"/>
      <c r="BY24" s="880">
        <v>172</v>
      </c>
      <c r="BZ24" s="455">
        <v>0.8</v>
      </c>
      <c r="CA24" s="644">
        <v>10.199999999999999</v>
      </c>
      <c r="CB24" s="455"/>
      <c r="CC24" s="461"/>
      <c r="CD24" s="616"/>
      <c r="CE24" s="457">
        <v>41</v>
      </c>
      <c r="CF24" s="453"/>
      <c r="CG24" s="458"/>
      <c r="CH24" s="462"/>
      <c r="CI24" s="880"/>
      <c r="CJ24" s="455"/>
      <c r="CK24" s="462">
        <v>15.2</v>
      </c>
      <c r="CL24" s="455"/>
      <c r="CM24" s="461"/>
      <c r="CN24" s="463"/>
      <c r="CO24" s="457"/>
      <c r="CP24" s="453"/>
      <c r="CQ24" s="461"/>
      <c r="CR24" s="462"/>
      <c r="CS24" s="880"/>
      <c r="CT24" s="455"/>
      <c r="CU24" s="462"/>
      <c r="CV24" s="455"/>
      <c r="CW24" s="461"/>
      <c r="CX24" s="463"/>
      <c r="CY24" s="457"/>
      <c r="CZ24" s="453">
        <v>7</v>
      </c>
      <c r="DA24" s="461">
        <v>4150</v>
      </c>
      <c r="DB24" s="462"/>
      <c r="DC24" s="880">
        <v>136</v>
      </c>
      <c r="DD24" s="455">
        <v>5.2</v>
      </c>
      <c r="DE24" s="462"/>
      <c r="DF24" s="455"/>
      <c r="DG24" s="464"/>
      <c r="DH24" s="463"/>
      <c r="DI24" s="457"/>
      <c r="DJ24" s="453"/>
      <c r="DK24" s="459"/>
      <c r="DL24" s="462"/>
      <c r="DM24" s="880"/>
      <c r="DN24" s="455"/>
      <c r="DO24" s="462"/>
      <c r="DP24" s="455"/>
      <c r="DQ24" s="461"/>
      <c r="DR24" s="463"/>
      <c r="DS24" s="468"/>
      <c r="DT24" s="453"/>
      <c r="DU24" s="454"/>
      <c r="DV24" s="462"/>
      <c r="DW24" s="880"/>
      <c r="DX24" s="455"/>
      <c r="DY24" s="462"/>
      <c r="DZ24" s="455"/>
      <c r="EA24" s="462"/>
      <c r="EB24" s="463"/>
      <c r="EC24" s="457">
        <v>0</v>
      </c>
      <c r="ED24" s="453"/>
      <c r="EE24" s="464"/>
      <c r="EF24" s="462"/>
      <c r="EG24" s="880"/>
      <c r="EH24" s="455"/>
      <c r="EI24" s="462"/>
      <c r="EJ24" s="455"/>
      <c r="EK24" s="461"/>
      <c r="EL24" s="463"/>
      <c r="EM24" s="457">
        <v>0</v>
      </c>
      <c r="EN24" s="453"/>
      <c r="EO24" s="461"/>
      <c r="EP24" s="462"/>
      <c r="EQ24" s="462"/>
      <c r="ER24" s="455"/>
      <c r="ES24" s="462"/>
      <c r="ET24" s="454"/>
      <c r="EU24" s="461"/>
      <c r="EV24" s="463"/>
      <c r="EW24" s="457">
        <v>0</v>
      </c>
      <c r="EX24" s="453"/>
      <c r="EY24" s="461"/>
      <c r="EZ24" s="462"/>
      <c r="FA24" s="880"/>
      <c r="FB24" s="455"/>
      <c r="FC24" s="462"/>
      <c r="FD24" s="454"/>
      <c r="FE24" s="461"/>
      <c r="FF24" s="463"/>
      <c r="FG24" s="457">
        <v>0</v>
      </c>
      <c r="FH24" s="453"/>
      <c r="FI24" s="461"/>
      <c r="FJ24" s="462"/>
      <c r="FK24" s="880"/>
      <c r="FL24" s="455"/>
      <c r="FM24" s="462"/>
      <c r="FN24" s="454"/>
      <c r="FO24" s="461"/>
      <c r="FP24" s="463"/>
      <c r="GK24" s="195"/>
      <c r="GL24" s="943"/>
      <c r="GM24" s="461"/>
      <c r="GN24" s="461"/>
      <c r="GO24" s="461"/>
      <c r="GP24" s="461"/>
      <c r="GQ24" s="461"/>
      <c r="GR24" s="461"/>
      <c r="GS24" s="461"/>
      <c r="GT24" s="463"/>
      <c r="GU24" s="195"/>
      <c r="GV24" s="461"/>
      <c r="GW24" s="461"/>
      <c r="GX24" s="461"/>
      <c r="GY24" s="461"/>
      <c r="GZ24" s="455"/>
      <c r="HA24" s="461"/>
      <c r="HB24" s="461"/>
      <c r="HC24" s="461"/>
      <c r="HD24" s="463"/>
      <c r="HE24" s="494">
        <v>0</v>
      </c>
      <c r="HO24" s="465"/>
    </row>
    <row r="25" spans="1:523" ht="15" customHeight="1" x14ac:dyDescent="0.15">
      <c r="A25" s="452">
        <v>43545</v>
      </c>
      <c r="B25" s="415">
        <f t="shared" si="0"/>
        <v>1049</v>
      </c>
      <c r="C25" s="195"/>
      <c r="D25" s="453"/>
      <c r="E25" s="461"/>
      <c r="F25" s="462"/>
      <c r="G25" s="880"/>
      <c r="H25" s="455"/>
      <c r="I25" s="462"/>
      <c r="J25" s="456"/>
      <c r="K25" s="461"/>
      <c r="L25" s="463"/>
      <c r="M25" s="195">
        <v>203</v>
      </c>
      <c r="N25" s="453">
        <v>7</v>
      </c>
      <c r="O25" s="461">
        <v>8710</v>
      </c>
      <c r="P25" s="462"/>
      <c r="Q25" s="880">
        <v>36</v>
      </c>
      <c r="R25" s="455">
        <v>2.4</v>
      </c>
      <c r="S25" s="462">
        <v>41.9</v>
      </c>
      <c r="T25" s="456"/>
      <c r="U25" s="461"/>
      <c r="V25" s="463"/>
      <c r="W25" s="457">
        <v>280</v>
      </c>
      <c r="X25" s="453">
        <v>7</v>
      </c>
      <c r="Y25" s="458">
        <v>2980</v>
      </c>
      <c r="Z25" s="462"/>
      <c r="AA25" s="880">
        <v>25</v>
      </c>
      <c r="AB25" s="455">
        <v>0.3</v>
      </c>
      <c r="AC25" s="462">
        <v>4.9000000000000004</v>
      </c>
      <c r="AD25" s="455"/>
      <c r="AE25" s="461"/>
      <c r="AF25" s="463"/>
      <c r="AG25" s="457">
        <v>97</v>
      </c>
      <c r="AH25" s="453">
        <v>7</v>
      </c>
      <c r="AI25" s="458">
        <v>6750</v>
      </c>
      <c r="AJ25" s="462"/>
      <c r="AK25" s="880">
        <v>98</v>
      </c>
      <c r="AL25" s="455">
        <v>1.8</v>
      </c>
      <c r="AM25" s="462">
        <v>16.8</v>
      </c>
      <c r="AN25" s="455"/>
      <c r="AO25" s="461"/>
      <c r="AP25" s="463"/>
      <c r="AQ25" s="457">
        <v>45</v>
      </c>
      <c r="AR25" s="453">
        <v>7</v>
      </c>
      <c r="AS25" s="458">
        <v>5320</v>
      </c>
      <c r="AT25" s="462"/>
      <c r="AU25" s="880">
        <v>71</v>
      </c>
      <c r="AV25" s="455">
        <v>2.2000000000000002</v>
      </c>
      <c r="AW25" s="462">
        <v>48.8</v>
      </c>
      <c r="AX25" s="455"/>
      <c r="AY25" s="461"/>
      <c r="AZ25" s="463"/>
      <c r="BA25" s="195">
        <v>171</v>
      </c>
      <c r="BB25" s="453">
        <v>7</v>
      </c>
      <c r="BC25" s="461">
        <v>5140</v>
      </c>
      <c r="BD25" s="462"/>
      <c r="BE25" s="880">
        <v>77</v>
      </c>
      <c r="BF25" s="455">
        <v>1.7</v>
      </c>
      <c r="BG25" s="462">
        <v>8.6999999999999993</v>
      </c>
      <c r="BH25" s="455"/>
      <c r="BI25" s="461"/>
      <c r="BJ25" s="463"/>
      <c r="BK25" s="457">
        <v>106</v>
      </c>
      <c r="BL25" s="453">
        <v>6.1</v>
      </c>
      <c r="BM25" s="458">
        <v>2470</v>
      </c>
      <c r="BN25" s="462"/>
      <c r="BO25" s="880">
        <v>105</v>
      </c>
      <c r="BP25" s="455">
        <v>1.4</v>
      </c>
      <c r="BQ25" s="462">
        <v>16.8</v>
      </c>
      <c r="BR25" s="455"/>
      <c r="BS25" s="461"/>
      <c r="BT25" s="463"/>
      <c r="BU25" s="457">
        <v>104</v>
      </c>
      <c r="BV25" s="453">
        <v>7</v>
      </c>
      <c r="BW25" s="460">
        <v>9100</v>
      </c>
      <c r="BX25" s="460"/>
      <c r="BY25" s="880">
        <v>68</v>
      </c>
      <c r="BZ25" s="455">
        <v>1.4</v>
      </c>
      <c r="CA25" s="644">
        <v>14.2</v>
      </c>
      <c r="CB25" s="455"/>
      <c r="CC25" s="461"/>
      <c r="CD25" s="616"/>
      <c r="CE25" s="457">
        <v>43</v>
      </c>
      <c r="CF25" s="453">
        <v>6.7</v>
      </c>
      <c r="CG25" s="458">
        <v>5250</v>
      </c>
      <c r="CH25" s="462"/>
      <c r="CI25" s="880">
        <v>57</v>
      </c>
      <c r="CJ25" s="455">
        <v>1.5</v>
      </c>
      <c r="CK25" s="462">
        <v>13.1</v>
      </c>
      <c r="CL25" s="455"/>
      <c r="CM25" s="461"/>
      <c r="CN25" s="463"/>
      <c r="CO25" s="457"/>
      <c r="CP25" s="453"/>
      <c r="CQ25" s="461"/>
      <c r="CR25" s="462"/>
      <c r="CS25" s="880"/>
      <c r="CT25" s="455"/>
      <c r="CU25" s="462"/>
      <c r="CV25" s="455"/>
      <c r="CW25" s="461"/>
      <c r="CX25" s="463"/>
      <c r="CY25" s="457"/>
      <c r="CZ25" s="453"/>
      <c r="DA25" s="461"/>
      <c r="DB25" s="462"/>
      <c r="DC25" s="880"/>
      <c r="DD25" s="455"/>
      <c r="DE25" s="462"/>
      <c r="DF25" s="455"/>
      <c r="DG25" s="464"/>
      <c r="DH25" s="463"/>
      <c r="DI25" s="457"/>
      <c r="DJ25" s="453"/>
      <c r="DK25" s="459"/>
      <c r="DL25" s="462"/>
      <c r="DM25" s="880"/>
      <c r="DN25" s="455"/>
      <c r="DO25" s="462"/>
      <c r="DP25" s="455"/>
      <c r="DQ25" s="461"/>
      <c r="DR25" s="463"/>
      <c r="DS25" s="468"/>
      <c r="DT25" s="453"/>
      <c r="DU25" s="454"/>
      <c r="DV25" s="462"/>
      <c r="DW25" s="880"/>
      <c r="DX25" s="455"/>
      <c r="DY25" s="462"/>
      <c r="DZ25" s="455"/>
      <c r="EA25" s="462"/>
      <c r="EB25" s="463"/>
      <c r="EC25" s="457">
        <v>0</v>
      </c>
      <c r="ED25" s="453"/>
      <c r="EE25" s="464"/>
      <c r="EF25" s="462"/>
      <c r="EG25" s="880"/>
      <c r="EH25" s="455"/>
      <c r="EI25" s="462"/>
      <c r="EJ25" s="455"/>
      <c r="EK25" s="461"/>
      <c r="EL25" s="463"/>
      <c r="EM25" s="457">
        <v>0</v>
      </c>
      <c r="EN25" s="453"/>
      <c r="EO25" s="461"/>
      <c r="EP25" s="462"/>
      <c r="EQ25" s="462"/>
      <c r="ER25" s="455"/>
      <c r="ES25" s="462"/>
      <c r="ET25" s="454"/>
      <c r="EU25" s="461"/>
      <c r="EV25" s="463"/>
      <c r="EW25" s="457">
        <v>0</v>
      </c>
      <c r="EX25" s="453"/>
      <c r="EY25" s="461"/>
      <c r="EZ25" s="462"/>
      <c r="FA25" s="880"/>
      <c r="FB25" s="455"/>
      <c r="FC25" s="462"/>
      <c r="FD25" s="454"/>
      <c r="FE25" s="461"/>
      <c r="FF25" s="463"/>
      <c r="FG25" s="457">
        <v>0</v>
      </c>
      <c r="FH25" s="453"/>
      <c r="FI25" s="461"/>
      <c r="FJ25" s="462"/>
      <c r="FK25" s="880"/>
      <c r="FL25" s="455"/>
      <c r="FM25" s="462"/>
      <c r="FN25" s="454"/>
      <c r="FO25" s="461"/>
      <c r="FP25" s="463"/>
      <c r="GK25" s="195"/>
      <c r="GL25" s="943"/>
      <c r="GM25" s="461"/>
      <c r="GN25" s="461"/>
      <c r="GO25" s="461"/>
      <c r="GP25" s="461"/>
      <c r="GQ25" s="461"/>
      <c r="GR25" s="461"/>
      <c r="GS25" s="461"/>
      <c r="GT25" s="463"/>
      <c r="GU25" s="195"/>
      <c r="GV25" s="461"/>
      <c r="GW25" s="461"/>
      <c r="GX25" s="461"/>
      <c r="GY25" s="461"/>
      <c r="GZ25" s="455"/>
      <c r="HA25" s="461"/>
      <c r="HB25" s="461"/>
      <c r="HC25" s="461"/>
      <c r="HD25" s="463"/>
      <c r="HE25" s="494">
        <v>0</v>
      </c>
      <c r="HO25" s="465"/>
    </row>
    <row r="26" spans="1:523" ht="15" customHeight="1" x14ac:dyDescent="0.15">
      <c r="A26" s="452">
        <v>43546</v>
      </c>
      <c r="B26" s="415">
        <f t="shared" si="0"/>
        <v>1106</v>
      </c>
      <c r="C26" s="195"/>
      <c r="D26" s="453"/>
      <c r="E26" s="461"/>
      <c r="F26" s="462"/>
      <c r="G26" s="880"/>
      <c r="H26" s="455"/>
      <c r="I26" s="462"/>
      <c r="J26" s="456"/>
      <c r="K26" s="461"/>
      <c r="L26" s="463"/>
      <c r="M26" s="195">
        <v>201</v>
      </c>
      <c r="N26" s="453">
        <v>7</v>
      </c>
      <c r="O26" s="461">
        <v>7880</v>
      </c>
      <c r="P26" s="462"/>
      <c r="Q26" s="880">
        <v>36</v>
      </c>
      <c r="R26" s="455">
        <v>2.2999999999999998</v>
      </c>
      <c r="S26" s="462">
        <v>38</v>
      </c>
      <c r="T26" s="456"/>
      <c r="U26" s="461"/>
      <c r="V26" s="463"/>
      <c r="W26" s="457">
        <v>402</v>
      </c>
      <c r="X26" s="453">
        <v>7</v>
      </c>
      <c r="Y26" s="458">
        <v>2800</v>
      </c>
      <c r="Z26" s="462"/>
      <c r="AA26" s="880">
        <v>27</v>
      </c>
      <c r="AB26" s="455">
        <v>0.5</v>
      </c>
      <c r="AC26" s="462">
        <v>3</v>
      </c>
      <c r="AD26" s="455"/>
      <c r="AE26" s="461"/>
      <c r="AF26" s="463"/>
      <c r="AG26" s="457">
        <v>91</v>
      </c>
      <c r="AH26" s="453">
        <v>7</v>
      </c>
      <c r="AI26" s="458">
        <v>7040</v>
      </c>
      <c r="AJ26" s="462"/>
      <c r="AK26" s="880">
        <v>92</v>
      </c>
      <c r="AL26" s="455">
        <v>1.5</v>
      </c>
      <c r="AM26" s="462">
        <v>11</v>
      </c>
      <c r="AN26" s="455"/>
      <c r="AO26" s="461"/>
      <c r="AP26" s="463"/>
      <c r="AQ26" s="457">
        <v>19</v>
      </c>
      <c r="AR26" s="453">
        <v>7</v>
      </c>
      <c r="AS26" s="458">
        <v>4210</v>
      </c>
      <c r="AT26" s="462"/>
      <c r="AU26" s="880">
        <v>73</v>
      </c>
      <c r="AV26" s="455">
        <v>2.1</v>
      </c>
      <c r="AW26" s="462">
        <v>46</v>
      </c>
      <c r="AX26" s="455"/>
      <c r="AY26" s="461"/>
      <c r="AZ26" s="463"/>
      <c r="BA26" s="195"/>
      <c r="BB26" s="453">
        <v>6.8</v>
      </c>
      <c r="BC26" s="461">
        <v>8554</v>
      </c>
      <c r="BD26" s="462"/>
      <c r="BE26" s="880">
        <v>74</v>
      </c>
      <c r="BF26" s="455">
        <v>1</v>
      </c>
      <c r="BG26" s="462">
        <v>6.4</v>
      </c>
      <c r="BH26" s="455"/>
      <c r="BI26" s="461"/>
      <c r="BJ26" s="463"/>
      <c r="BK26" s="457">
        <v>109</v>
      </c>
      <c r="BL26" s="453">
        <v>6.7</v>
      </c>
      <c r="BM26" s="458">
        <v>2410</v>
      </c>
      <c r="BN26" s="462"/>
      <c r="BO26" s="880">
        <v>109</v>
      </c>
      <c r="BP26" s="455">
        <v>1.4</v>
      </c>
      <c r="BQ26" s="462">
        <v>13.2</v>
      </c>
      <c r="BR26" s="455"/>
      <c r="BS26" s="461"/>
      <c r="BT26" s="463"/>
      <c r="BU26" s="457">
        <v>94</v>
      </c>
      <c r="BV26" s="453">
        <v>6.8</v>
      </c>
      <c r="BW26" s="460">
        <v>5140</v>
      </c>
      <c r="BX26" s="460"/>
      <c r="BY26" s="880">
        <v>70</v>
      </c>
      <c r="BZ26" s="455">
        <v>1.2</v>
      </c>
      <c r="CA26" s="644">
        <v>12.4</v>
      </c>
      <c r="CB26" s="455"/>
      <c r="CC26" s="461"/>
      <c r="CD26" s="616"/>
      <c r="CE26" s="457">
        <v>43</v>
      </c>
      <c r="CF26" s="453">
        <v>6.5</v>
      </c>
      <c r="CG26" s="458">
        <v>4530</v>
      </c>
      <c r="CH26" s="462"/>
      <c r="CI26" s="880">
        <v>56</v>
      </c>
      <c r="CJ26" s="455">
        <v>1.1000000000000001</v>
      </c>
      <c r="CK26" s="462">
        <v>15.2</v>
      </c>
      <c r="CL26" s="455"/>
      <c r="CM26" s="461"/>
      <c r="CN26" s="463"/>
      <c r="CO26" s="457"/>
      <c r="CP26" s="453"/>
      <c r="CQ26" s="461"/>
      <c r="CR26" s="462"/>
      <c r="CS26" s="880"/>
      <c r="CT26" s="455"/>
      <c r="CU26" s="462"/>
      <c r="CV26" s="455"/>
      <c r="CW26" s="461"/>
      <c r="CX26" s="463"/>
      <c r="CY26" s="457"/>
      <c r="CZ26" s="453"/>
      <c r="DA26" s="461"/>
      <c r="DB26" s="462"/>
      <c r="DC26" s="880"/>
      <c r="DD26" s="455"/>
      <c r="DE26" s="462"/>
      <c r="DF26" s="455"/>
      <c r="DG26" s="464"/>
      <c r="DH26" s="463"/>
      <c r="DI26" s="457"/>
      <c r="DJ26" s="453"/>
      <c r="DK26" s="459"/>
      <c r="DL26" s="462"/>
      <c r="DM26" s="880"/>
      <c r="DN26" s="455"/>
      <c r="DO26" s="462"/>
      <c r="DP26" s="455"/>
      <c r="DQ26" s="461"/>
      <c r="DR26" s="463"/>
      <c r="DS26" s="468"/>
      <c r="DT26" s="453"/>
      <c r="DU26" s="454"/>
      <c r="DV26" s="462"/>
      <c r="DW26" s="880"/>
      <c r="DX26" s="455"/>
      <c r="DY26" s="462"/>
      <c r="DZ26" s="455"/>
      <c r="EA26" s="462"/>
      <c r="EB26" s="463"/>
      <c r="EC26" s="457">
        <v>49</v>
      </c>
      <c r="ED26" s="453"/>
      <c r="EE26" s="464"/>
      <c r="EF26" s="462"/>
      <c r="EG26" s="880"/>
      <c r="EH26" s="455"/>
      <c r="EI26" s="462"/>
      <c r="EJ26" s="455"/>
      <c r="EK26" s="461"/>
      <c r="EL26" s="463"/>
      <c r="EM26" s="457">
        <v>49</v>
      </c>
      <c r="EN26" s="453"/>
      <c r="EO26" s="461"/>
      <c r="EP26" s="462"/>
      <c r="EQ26" s="462"/>
      <c r="ER26" s="455"/>
      <c r="ES26" s="462"/>
      <c r="ET26" s="454"/>
      <c r="EU26" s="461"/>
      <c r="EV26" s="463"/>
      <c r="EW26" s="457">
        <v>49</v>
      </c>
      <c r="EX26" s="453"/>
      <c r="EY26" s="461"/>
      <c r="EZ26" s="462"/>
      <c r="FA26" s="880"/>
      <c r="FB26" s="455"/>
      <c r="FC26" s="462"/>
      <c r="FD26" s="454"/>
      <c r="FE26" s="461"/>
      <c r="FF26" s="463"/>
      <c r="FG26" s="457">
        <v>0</v>
      </c>
      <c r="FH26" s="453"/>
      <c r="FI26" s="461"/>
      <c r="FJ26" s="462"/>
      <c r="FK26" s="880"/>
      <c r="FL26" s="455"/>
      <c r="FM26" s="462"/>
      <c r="FN26" s="454"/>
      <c r="FO26" s="461"/>
      <c r="FP26" s="463"/>
      <c r="GK26" s="195"/>
      <c r="GL26" s="943"/>
      <c r="GM26" s="461"/>
      <c r="GN26" s="461"/>
      <c r="GO26" s="461"/>
      <c r="GP26" s="461"/>
      <c r="GQ26" s="461"/>
      <c r="GR26" s="461"/>
      <c r="GS26" s="461"/>
      <c r="GT26" s="463"/>
      <c r="GU26" s="195"/>
      <c r="GV26" s="461"/>
      <c r="GW26" s="461"/>
      <c r="GX26" s="461"/>
      <c r="GY26" s="461"/>
      <c r="GZ26" s="455"/>
      <c r="HA26" s="461"/>
      <c r="HB26" s="461"/>
      <c r="HC26" s="461"/>
      <c r="HD26" s="463"/>
      <c r="HE26" s="494">
        <v>0</v>
      </c>
      <c r="HO26" s="465"/>
    </row>
    <row r="27" spans="1:523" ht="15" customHeight="1" x14ac:dyDescent="0.15">
      <c r="A27" s="452">
        <v>43547</v>
      </c>
      <c r="B27" s="415">
        <f t="shared" si="0"/>
        <v>1482</v>
      </c>
      <c r="C27" s="195"/>
      <c r="D27" s="453"/>
      <c r="E27" s="461"/>
      <c r="F27" s="462"/>
      <c r="G27" s="880"/>
      <c r="H27" s="455"/>
      <c r="I27" s="462"/>
      <c r="J27" s="456"/>
      <c r="K27" s="461"/>
      <c r="L27" s="463"/>
      <c r="M27" s="195">
        <v>226</v>
      </c>
      <c r="N27" s="453">
        <v>7</v>
      </c>
      <c r="O27" s="461">
        <v>8720</v>
      </c>
      <c r="P27" s="462"/>
      <c r="Q27" s="880">
        <v>33</v>
      </c>
      <c r="R27" s="455">
        <v>1.7</v>
      </c>
      <c r="S27" s="462">
        <v>38.9</v>
      </c>
      <c r="T27" s="456"/>
      <c r="U27" s="461"/>
      <c r="V27" s="463"/>
      <c r="W27" s="457">
        <v>428</v>
      </c>
      <c r="X27" s="453">
        <v>7</v>
      </c>
      <c r="Y27" s="458">
        <v>2670</v>
      </c>
      <c r="Z27" s="462"/>
      <c r="AA27" s="880">
        <v>25</v>
      </c>
      <c r="AB27" s="455">
        <v>0.3</v>
      </c>
      <c r="AC27" s="462">
        <v>2.9</v>
      </c>
      <c r="AD27" s="455"/>
      <c r="AE27" s="461"/>
      <c r="AF27" s="463"/>
      <c r="AG27" s="457">
        <v>71</v>
      </c>
      <c r="AH27" s="453">
        <v>7</v>
      </c>
      <c r="AI27" s="458">
        <v>6750</v>
      </c>
      <c r="AJ27" s="462"/>
      <c r="AK27" s="880">
        <v>98</v>
      </c>
      <c r="AL27" s="455">
        <v>1.9</v>
      </c>
      <c r="AM27" s="462">
        <v>11.5</v>
      </c>
      <c r="AN27" s="455"/>
      <c r="AO27" s="461"/>
      <c r="AP27" s="463"/>
      <c r="AQ27" s="457">
        <v>69</v>
      </c>
      <c r="AR27" s="453">
        <v>7</v>
      </c>
      <c r="AS27" s="458">
        <v>5320</v>
      </c>
      <c r="AT27" s="462"/>
      <c r="AU27" s="880">
        <v>63</v>
      </c>
      <c r="AV27" s="455">
        <v>2.1</v>
      </c>
      <c r="AW27" s="462">
        <v>49.7</v>
      </c>
      <c r="AX27" s="455"/>
      <c r="AY27" s="461"/>
      <c r="AZ27" s="463"/>
      <c r="BA27" s="195">
        <v>270</v>
      </c>
      <c r="BB27" s="453">
        <v>6.7</v>
      </c>
      <c r="BC27" s="461">
        <v>5050</v>
      </c>
      <c r="BD27" s="462"/>
      <c r="BE27" s="880">
        <v>70</v>
      </c>
      <c r="BF27" s="455">
        <v>1</v>
      </c>
      <c r="BG27" s="462"/>
      <c r="BH27" s="455"/>
      <c r="BI27" s="461"/>
      <c r="BJ27" s="463"/>
      <c r="BK27" s="457">
        <v>109</v>
      </c>
      <c r="BL27" s="453">
        <v>6.7</v>
      </c>
      <c r="BM27" s="458">
        <v>2470</v>
      </c>
      <c r="BN27" s="462"/>
      <c r="BO27" s="880">
        <v>104</v>
      </c>
      <c r="BP27" s="455">
        <v>1.5</v>
      </c>
      <c r="BQ27" s="462">
        <v>16.8</v>
      </c>
      <c r="BR27" s="455"/>
      <c r="BS27" s="461"/>
      <c r="BT27" s="463"/>
      <c r="BU27" s="457">
        <v>188</v>
      </c>
      <c r="BV27" s="453">
        <v>6.7</v>
      </c>
      <c r="BW27" s="460">
        <v>9050</v>
      </c>
      <c r="BX27" s="460"/>
      <c r="BY27" s="880">
        <v>73</v>
      </c>
      <c r="BZ27" s="455">
        <v>1.1000000000000001</v>
      </c>
      <c r="CA27" s="644">
        <v>14.1</v>
      </c>
      <c r="CB27" s="455"/>
      <c r="CC27" s="461"/>
      <c r="CD27" s="616"/>
      <c r="CE27" s="457">
        <v>41</v>
      </c>
      <c r="CF27" s="453">
        <v>6.7</v>
      </c>
      <c r="CG27" s="458">
        <v>5240</v>
      </c>
      <c r="CH27" s="462"/>
      <c r="CI27" s="880">
        <v>39</v>
      </c>
      <c r="CJ27" s="455">
        <v>0.8</v>
      </c>
      <c r="CK27" s="462">
        <v>15.4</v>
      </c>
      <c r="CL27" s="455"/>
      <c r="CM27" s="461"/>
      <c r="CN27" s="463"/>
      <c r="CO27" s="457">
        <v>80</v>
      </c>
      <c r="CP27" s="453">
        <v>6.5</v>
      </c>
      <c r="CQ27" s="461">
        <v>1899</v>
      </c>
      <c r="CR27" s="462"/>
      <c r="CS27" s="880">
        <v>34</v>
      </c>
      <c r="CT27" s="455">
        <v>0.7</v>
      </c>
      <c r="CU27" s="462"/>
      <c r="CV27" s="455"/>
      <c r="CW27" s="461"/>
      <c r="CX27" s="463"/>
      <c r="CY27" s="457"/>
      <c r="CZ27" s="453"/>
      <c r="DA27" s="461"/>
      <c r="DB27" s="462"/>
      <c r="DC27" s="880"/>
      <c r="DD27" s="455"/>
      <c r="DE27" s="462"/>
      <c r="DF27" s="455"/>
      <c r="DG27" s="464"/>
      <c r="DH27" s="463"/>
      <c r="DI27" s="457"/>
      <c r="DJ27" s="453"/>
      <c r="DK27" s="459"/>
      <c r="DL27" s="462"/>
      <c r="DM27" s="880"/>
      <c r="DN27" s="455"/>
      <c r="DO27" s="462"/>
      <c r="DP27" s="455"/>
      <c r="DQ27" s="461"/>
      <c r="DR27" s="463"/>
      <c r="DS27" s="468"/>
      <c r="DT27" s="453"/>
      <c r="DU27" s="454"/>
      <c r="DV27" s="462"/>
      <c r="DW27" s="880"/>
      <c r="DX27" s="455"/>
      <c r="DY27" s="462"/>
      <c r="DZ27" s="455"/>
      <c r="EA27" s="462"/>
      <c r="EB27" s="463"/>
      <c r="EC27" s="457"/>
      <c r="ED27" s="453"/>
      <c r="EE27" s="464"/>
      <c r="EF27" s="462"/>
      <c r="EG27" s="880"/>
      <c r="EH27" s="455"/>
      <c r="EI27" s="462"/>
      <c r="EJ27" s="455"/>
      <c r="EK27" s="461"/>
      <c r="EL27" s="463"/>
      <c r="EM27" s="457"/>
      <c r="EN27" s="453"/>
      <c r="EO27" s="461"/>
      <c r="EP27" s="462"/>
      <c r="EQ27" s="462"/>
      <c r="ER27" s="455"/>
      <c r="ES27" s="462"/>
      <c r="ET27" s="454"/>
      <c r="EU27" s="461"/>
      <c r="EV27" s="463"/>
      <c r="EW27" s="457"/>
      <c r="EX27" s="453"/>
      <c r="EY27" s="461"/>
      <c r="EZ27" s="462"/>
      <c r="FA27" s="880"/>
      <c r="FB27" s="455"/>
      <c r="FC27" s="462"/>
      <c r="FD27" s="454"/>
      <c r="FE27" s="461"/>
      <c r="FF27" s="463"/>
      <c r="FG27" s="457">
        <v>0</v>
      </c>
      <c r="FH27" s="453"/>
      <c r="FI27" s="461"/>
      <c r="FJ27" s="462"/>
      <c r="FK27" s="880"/>
      <c r="FL27" s="455"/>
      <c r="FM27" s="462"/>
      <c r="FN27" s="454"/>
      <c r="FO27" s="461"/>
      <c r="FP27" s="463"/>
      <c r="GK27" s="195"/>
      <c r="GL27" s="943"/>
      <c r="GM27" s="461"/>
      <c r="GN27" s="461"/>
      <c r="GO27" s="461"/>
      <c r="GP27" s="461"/>
      <c r="GQ27" s="461"/>
      <c r="GR27" s="461"/>
      <c r="GS27" s="461"/>
      <c r="GT27" s="463"/>
      <c r="GU27" s="195"/>
      <c r="GV27" s="461"/>
      <c r="GW27" s="461"/>
      <c r="GX27" s="461"/>
      <c r="GY27" s="461"/>
      <c r="GZ27" s="455"/>
      <c r="HA27" s="461"/>
      <c r="HB27" s="461"/>
      <c r="HC27" s="461"/>
      <c r="HD27" s="463"/>
      <c r="HE27" s="494">
        <v>0</v>
      </c>
      <c r="HO27" s="465"/>
    </row>
    <row r="28" spans="1:523" s="472" customFormat="1" ht="15" customHeight="1" x14ac:dyDescent="0.15">
      <c r="A28" s="434">
        <v>43548</v>
      </c>
      <c r="B28" s="765">
        <f t="shared" si="0"/>
        <v>1111</v>
      </c>
      <c r="C28" s="257"/>
      <c r="D28" s="435"/>
      <c r="E28" s="444"/>
      <c r="F28" s="445"/>
      <c r="G28" s="445"/>
      <c r="H28" s="438"/>
      <c r="I28" s="445"/>
      <c r="J28" s="439"/>
      <c r="K28" s="444"/>
      <c r="L28" s="446"/>
      <c r="M28" s="257">
        <v>284</v>
      </c>
      <c r="N28" s="435">
        <v>7</v>
      </c>
      <c r="O28" s="444">
        <v>8790</v>
      </c>
      <c r="P28" s="445"/>
      <c r="Q28" s="445">
        <v>39</v>
      </c>
      <c r="R28" s="438">
        <v>2.4</v>
      </c>
      <c r="S28" s="445">
        <v>36.5</v>
      </c>
      <c r="T28" s="439"/>
      <c r="U28" s="444"/>
      <c r="V28" s="446"/>
      <c r="W28" s="440">
        <v>213</v>
      </c>
      <c r="X28" s="435">
        <v>7</v>
      </c>
      <c r="Y28" s="441">
        <v>2570</v>
      </c>
      <c r="Z28" s="445"/>
      <c r="AA28" s="445">
        <v>25</v>
      </c>
      <c r="AB28" s="438">
        <v>0.3</v>
      </c>
      <c r="AC28" s="445">
        <v>2.8</v>
      </c>
      <c r="AD28" s="438"/>
      <c r="AE28" s="444"/>
      <c r="AF28" s="446"/>
      <c r="AG28" s="440">
        <v>74</v>
      </c>
      <c r="AH28" s="435">
        <v>7</v>
      </c>
      <c r="AI28" s="441">
        <v>6760</v>
      </c>
      <c r="AJ28" s="445"/>
      <c r="AK28" s="445">
        <v>99</v>
      </c>
      <c r="AL28" s="438">
        <v>1.9</v>
      </c>
      <c r="AM28" s="445">
        <v>11.7</v>
      </c>
      <c r="AN28" s="438"/>
      <c r="AO28" s="444"/>
      <c r="AP28" s="446"/>
      <c r="AQ28" s="440">
        <v>64</v>
      </c>
      <c r="AR28" s="435">
        <v>7</v>
      </c>
      <c r="AS28" s="441">
        <v>5320</v>
      </c>
      <c r="AT28" s="445"/>
      <c r="AU28" s="445">
        <v>63</v>
      </c>
      <c r="AV28" s="438">
        <v>2.5</v>
      </c>
      <c r="AW28" s="445">
        <v>49.7</v>
      </c>
      <c r="AX28" s="438"/>
      <c r="AY28" s="444"/>
      <c r="AZ28" s="446"/>
      <c r="BA28" s="257">
        <v>115</v>
      </c>
      <c r="BB28" s="435">
        <v>7</v>
      </c>
      <c r="BC28" s="444">
        <v>5140</v>
      </c>
      <c r="BD28" s="445"/>
      <c r="BE28" s="445">
        <v>70</v>
      </c>
      <c r="BF28" s="438">
        <v>1.7</v>
      </c>
      <c r="BG28" s="445">
        <v>7.8</v>
      </c>
      <c r="BH28" s="438"/>
      <c r="BI28" s="444"/>
      <c r="BJ28" s="446"/>
      <c r="BK28" s="440">
        <v>142</v>
      </c>
      <c r="BL28" s="435">
        <v>6.7</v>
      </c>
      <c r="BM28" s="441">
        <v>2470</v>
      </c>
      <c r="BN28" s="445"/>
      <c r="BO28" s="445">
        <v>104</v>
      </c>
      <c r="BP28" s="438">
        <v>1.5</v>
      </c>
      <c r="BQ28" s="445">
        <v>12.4</v>
      </c>
      <c r="BR28" s="438"/>
      <c r="BS28" s="444"/>
      <c r="BT28" s="446"/>
      <c r="BU28" s="440">
        <v>176</v>
      </c>
      <c r="BV28" s="435">
        <v>6.8</v>
      </c>
      <c r="BW28" s="443">
        <v>9120</v>
      </c>
      <c r="BX28" s="443"/>
      <c r="BY28" s="445">
        <v>79</v>
      </c>
      <c r="BZ28" s="438">
        <v>1.6</v>
      </c>
      <c r="CA28" s="645">
        <v>14.9</v>
      </c>
      <c r="CB28" s="438"/>
      <c r="CC28" s="444"/>
      <c r="CD28" s="617"/>
      <c r="CE28" s="440">
        <v>43</v>
      </c>
      <c r="CF28" s="435">
        <v>6.7</v>
      </c>
      <c r="CG28" s="441">
        <v>5210</v>
      </c>
      <c r="CH28" s="445"/>
      <c r="CI28" s="445">
        <v>39</v>
      </c>
      <c r="CJ28" s="438">
        <v>4</v>
      </c>
      <c r="CK28" s="445">
        <v>15.1</v>
      </c>
      <c r="CL28" s="438"/>
      <c r="CM28" s="444"/>
      <c r="CN28" s="446"/>
      <c r="CO28" s="440"/>
      <c r="CP28" s="435"/>
      <c r="CQ28" s="444"/>
      <c r="CR28" s="445"/>
      <c r="CS28" s="445"/>
      <c r="CT28" s="438"/>
      <c r="CU28" s="445"/>
      <c r="CV28" s="438"/>
      <c r="CW28" s="444"/>
      <c r="CX28" s="446"/>
      <c r="CY28" s="440"/>
      <c r="CZ28" s="435"/>
      <c r="DA28" s="444"/>
      <c r="DB28" s="445"/>
      <c r="DC28" s="445"/>
      <c r="DD28" s="438"/>
      <c r="DE28" s="445"/>
      <c r="DF28" s="438"/>
      <c r="DG28" s="447"/>
      <c r="DH28" s="446"/>
      <c r="DI28" s="440"/>
      <c r="DJ28" s="435"/>
      <c r="DK28" s="442"/>
      <c r="DL28" s="445"/>
      <c r="DM28" s="445"/>
      <c r="DN28" s="438"/>
      <c r="DO28" s="445"/>
      <c r="DP28" s="438"/>
      <c r="DQ28" s="444"/>
      <c r="DR28" s="446"/>
      <c r="DS28" s="449"/>
      <c r="DT28" s="435"/>
      <c r="DU28" s="437"/>
      <c r="DV28" s="445"/>
      <c r="DW28" s="445"/>
      <c r="DX28" s="438"/>
      <c r="DY28" s="445"/>
      <c r="DZ28" s="438"/>
      <c r="EA28" s="445"/>
      <c r="EB28" s="446"/>
      <c r="EC28" s="440"/>
      <c r="ED28" s="435"/>
      <c r="EE28" s="447"/>
      <c r="EF28" s="445"/>
      <c r="EG28" s="445"/>
      <c r="EH28" s="438"/>
      <c r="EI28" s="445"/>
      <c r="EJ28" s="438"/>
      <c r="EK28" s="444"/>
      <c r="EL28" s="446"/>
      <c r="EM28" s="440"/>
      <c r="EN28" s="435"/>
      <c r="EO28" s="444"/>
      <c r="EP28" s="445"/>
      <c r="EQ28" s="445"/>
      <c r="ER28" s="438"/>
      <c r="ES28" s="445"/>
      <c r="ET28" s="437"/>
      <c r="EU28" s="444"/>
      <c r="EV28" s="446"/>
      <c r="EW28" s="440"/>
      <c r="EX28" s="435"/>
      <c r="EY28" s="444"/>
      <c r="EZ28" s="445"/>
      <c r="FA28" s="445"/>
      <c r="FB28" s="438"/>
      <c r="FC28" s="445"/>
      <c r="FD28" s="437"/>
      <c r="FE28" s="444"/>
      <c r="FF28" s="446"/>
      <c r="FG28" s="440">
        <v>0</v>
      </c>
      <c r="FH28" s="435"/>
      <c r="FI28" s="444"/>
      <c r="FJ28" s="445"/>
      <c r="FK28" s="445"/>
      <c r="FL28" s="438"/>
      <c r="FM28" s="445"/>
      <c r="FN28" s="437"/>
      <c r="FO28" s="444"/>
      <c r="FP28" s="446"/>
      <c r="FQ28" s="1261"/>
      <c r="FR28" s="584"/>
      <c r="FS28" s="589"/>
      <c r="FT28" s="584"/>
      <c r="FU28" s="590"/>
      <c r="FV28" s="584"/>
      <c r="FW28" s="590"/>
      <c r="FX28" s="584"/>
      <c r="FY28" s="584"/>
      <c r="FZ28" s="591"/>
      <c r="GA28" s="1261"/>
      <c r="GB28" s="584"/>
      <c r="GC28" s="584"/>
      <c r="GD28" s="584"/>
      <c r="GE28" s="590"/>
      <c r="GF28" s="584"/>
      <c r="GG28" s="590"/>
      <c r="GH28" s="584"/>
      <c r="GI28" s="584"/>
      <c r="GJ28" s="591"/>
      <c r="GK28" s="257"/>
      <c r="GL28" s="944"/>
      <c r="GM28" s="444"/>
      <c r="GN28" s="444"/>
      <c r="GO28" s="444"/>
      <c r="GP28" s="444"/>
      <c r="GQ28" s="444"/>
      <c r="GR28" s="444"/>
      <c r="GS28" s="444"/>
      <c r="GT28" s="446"/>
      <c r="GU28" s="257"/>
      <c r="GV28" s="444"/>
      <c r="GW28" s="444"/>
      <c r="GX28" s="444"/>
      <c r="GY28" s="444"/>
      <c r="GZ28" s="438"/>
      <c r="HA28" s="444"/>
      <c r="HB28" s="444"/>
      <c r="HC28" s="444"/>
      <c r="HD28" s="446"/>
      <c r="HE28" s="554">
        <v>0</v>
      </c>
      <c r="HF28" s="552"/>
      <c r="HG28" s="471"/>
      <c r="HH28" s="590"/>
      <c r="HI28" s="556"/>
      <c r="HJ28" s="541"/>
      <c r="HK28" s="577"/>
      <c r="HL28" s="541"/>
      <c r="HM28" s="471"/>
      <c r="HN28" s="557"/>
      <c r="HO28" s="448"/>
      <c r="HP28" s="552"/>
      <c r="HQ28" s="471"/>
      <c r="HR28" s="577"/>
      <c r="HS28" s="577"/>
      <c r="HT28" s="541"/>
      <c r="HU28" s="577"/>
      <c r="HV28" s="541"/>
      <c r="HW28" s="471"/>
      <c r="HX28" s="557"/>
      <c r="HY28" s="1587"/>
      <c r="HZ28" s="1587"/>
      <c r="IA28" s="1587"/>
      <c r="IB28" s="1587"/>
      <c r="IC28" s="1587"/>
      <c r="ID28" s="1587"/>
      <c r="IE28" s="1587"/>
      <c r="IF28" s="1587"/>
      <c r="IG28" s="1587"/>
      <c r="IH28" s="1587"/>
      <c r="II28" s="1587"/>
      <c r="IJ28" s="1587"/>
      <c r="IK28" s="1587"/>
      <c r="IL28" s="1587"/>
      <c r="IM28" s="1587"/>
      <c r="IN28" s="1587"/>
      <c r="IO28" s="1587"/>
      <c r="IP28" s="1587"/>
      <c r="IQ28" s="1587"/>
      <c r="IR28" s="1587"/>
      <c r="IS28" s="1587"/>
      <c r="IT28" s="1587"/>
      <c r="IU28" s="1587"/>
      <c r="IV28" s="1587"/>
      <c r="IW28" s="1587"/>
      <c r="IX28" s="1587"/>
      <c r="IY28" s="1587"/>
      <c r="IZ28" s="1587"/>
      <c r="JA28" s="1587"/>
      <c r="JB28" s="1587"/>
      <c r="JC28" s="1587"/>
      <c r="JD28" s="1587"/>
      <c r="JE28" s="1587"/>
      <c r="JF28" s="1587"/>
      <c r="JG28" s="1587"/>
      <c r="JH28" s="1587"/>
      <c r="JI28" s="1587"/>
      <c r="JJ28" s="1587"/>
      <c r="JK28" s="1587"/>
      <c r="JL28" s="1587"/>
      <c r="JM28" s="1587"/>
      <c r="JN28" s="1587"/>
      <c r="JO28" s="1587"/>
      <c r="JP28" s="1587"/>
      <c r="JQ28" s="1587"/>
      <c r="JR28" s="1587"/>
      <c r="JS28" s="1587"/>
      <c r="JT28" s="1587"/>
      <c r="JU28" s="1587"/>
      <c r="JV28" s="1587"/>
      <c r="JW28" s="1587"/>
      <c r="JX28" s="1587"/>
      <c r="JY28" s="1587"/>
      <c r="JZ28" s="1587"/>
      <c r="KA28" s="1587"/>
      <c r="KB28" s="1587"/>
      <c r="KC28" s="1587"/>
      <c r="KD28" s="1587"/>
      <c r="KE28" s="1587"/>
      <c r="KF28" s="1587"/>
      <c r="KG28" s="1587"/>
      <c r="KH28" s="1587"/>
      <c r="KI28" s="1587"/>
      <c r="KJ28" s="1587"/>
      <c r="KK28" s="1587"/>
      <c r="KL28" s="1587"/>
      <c r="KM28" s="1587"/>
      <c r="KN28" s="1587"/>
      <c r="KO28" s="1587"/>
      <c r="KP28" s="1587"/>
      <c r="KQ28" s="1587"/>
      <c r="KR28" s="1587"/>
      <c r="KS28" s="1587"/>
      <c r="KT28" s="1587"/>
      <c r="KU28" s="1587"/>
      <c r="KV28" s="1587"/>
      <c r="KW28" s="1587"/>
      <c r="KX28" s="1587"/>
      <c r="KY28" s="1587"/>
      <c r="KZ28" s="1587"/>
      <c r="LA28" s="1587"/>
      <c r="LB28" s="1587"/>
      <c r="LC28" s="1587"/>
      <c r="LD28" s="1587"/>
      <c r="LE28" s="1587"/>
      <c r="LF28" s="1587"/>
      <c r="LG28" s="1587"/>
      <c r="LH28" s="1587"/>
      <c r="LI28" s="1587"/>
      <c r="LJ28" s="1587"/>
      <c r="LK28" s="1587"/>
      <c r="LL28" s="1587"/>
      <c r="LM28" s="1587"/>
      <c r="LN28" s="1587"/>
      <c r="LO28" s="1587"/>
      <c r="LP28" s="1587"/>
      <c r="LQ28" s="1587"/>
      <c r="LR28" s="1587"/>
      <c r="LS28" s="1587"/>
      <c r="LT28" s="1587"/>
      <c r="LU28" s="1587"/>
      <c r="LV28" s="1587"/>
      <c r="LW28" s="1587"/>
      <c r="LX28" s="1587"/>
      <c r="LY28" s="1587"/>
      <c r="LZ28" s="1587"/>
      <c r="MA28" s="1587"/>
      <c r="MB28" s="1587"/>
      <c r="MC28" s="1587"/>
      <c r="MD28" s="1587"/>
      <c r="ME28" s="1587"/>
      <c r="MF28" s="1587"/>
      <c r="MG28" s="1587"/>
      <c r="MH28" s="1587"/>
      <c r="MI28" s="1587"/>
      <c r="MJ28" s="1587"/>
      <c r="MK28" s="1587"/>
      <c r="ML28" s="1587"/>
      <c r="MM28" s="1587"/>
      <c r="MN28" s="1587"/>
      <c r="MO28" s="1587"/>
      <c r="MP28" s="1587"/>
      <c r="MQ28" s="1587"/>
      <c r="MR28" s="1587"/>
      <c r="MS28" s="1587"/>
      <c r="MT28" s="1587"/>
      <c r="MU28" s="1587"/>
      <c r="MV28" s="1587"/>
      <c r="MW28" s="1587"/>
      <c r="MX28" s="1587"/>
      <c r="MY28" s="1587"/>
      <c r="MZ28" s="1587"/>
      <c r="NA28" s="1587"/>
      <c r="NB28" s="1587"/>
      <c r="NC28" s="1587"/>
      <c r="ND28" s="1587"/>
      <c r="NE28" s="1587"/>
      <c r="NF28" s="1587"/>
      <c r="NG28" s="1587"/>
      <c r="NH28" s="1587"/>
      <c r="NI28" s="1587"/>
      <c r="NJ28" s="1587"/>
      <c r="NK28" s="1587"/>
      <c r="NL28" s="1587"/>
      <c r="NM28" s="1587"/>
      <c r="NN28" s="1587"/>
      <c r="NO28" s="1587"/>
      <c r="NP28" s="1587"/>
      <c r="NQ28" s="1587"/>
      <c r="NR28" s="1587"/>
      <c r="NS28" s="1587"/>
      <c r="NT28" s="1587"/>
      <c r="NU28" s="1587"/>
      <c r="NV28" s="1587"/>
      <c r="NW28" s="1587"/>
      <c r="NX28" s="1587"/>
      <c r="NY28" s="1587"/>
      <c r="NZ28" s="1587"/>
      <c r="OA28" s="1587"/>
      <c r="OB28" s="1587"/>
      <c r="OC28" s="1587"/>
      <c r="OD28" s="1587"/>
      <c r="OE28" s="1587"/>
      <c r="OF28" s="1587"/>
      <c r="OG28" s="1587"/>
      <c r="OH28" s="1587"/>
      <c r="OI28" s="1587"/>
      <c r="OJ28" s="1587"/>
      <c r="OK28" s="1587"/>
      <c r="OL28" s="1587"/>
      <c r="OM28" s="1587"/>
      <c r="ON28" s="1587"/>
      <c r="OO28" s="1587"/>
      <c r="OP28" s="1587"/>
      <c r="OQ28" s="1587"/>
      <c r="OR28" s="1587"/>
      <c r="OS28" s="1587"/>
      <c r="OT28" s="1587"/>
      <c r="OU28" s="1587"/>
      <c r="OV28" s="1587"/>
      <c r="OW28" s="1587"/>
      <c r="OX28" s="1587"/>
      <c r="OY28" s="1587"/>
      <c r="OZ28" s="1587"/>
      <c r="PA28" s="1587"/>
      <c r="PB28" s="1587"/>
      <c r="PC28" s="1587"/>
      <c r="PD28" s="1587"/>
      <c r="PE28" s="1587"/>
      <c r="PF28" s="1587"/>
      <c r="PG28" s="1588"/>
      <c r="PH28" s="1588"/>
      <c r="PI28" s="1588"/>
      <c r="PJ28" s="1588"/>
      <c r="PK28" s="1588"/>
      <c r="PL28" s="1588"/>
      <c r="PM28" s="1588"/>
      <c r="PN28" s="1588"/>
      <c r="PO28" s="1588"/>
      <c r="PP28" s="1588"/>
      <c r="PQ28" s="1588"/>
      <c r="PR28" s="1588"/>
      <c r="PS28" s="1588"/>
      <c r="PT28" s="1588"/>
      <c r="PU28" s="1588"/>
      <c r="PV28" s="1588"/>
      <c r="PW28" s="1588"/>
      <c r="PX28" s="1588"/>
      <c r="PY28" s="1588"/>
      <c r="PZ28" s="1588"/>
      <c r="QA28" s="1588"/>
      <c r="QB28" s="1588"/>
      <c r="QC28" s="1588"/>
      <c r="QD28" s="1588"/>
      <c r="QE28" s="1588"/>
      <c r="QF28" s="1588"/>
      <c r="QG28" s="1588"/>
      <c r="QH28" s="1588"/>
      <c r="QI28" s="1588"/>
      <c r="QJ28" s="1588"/>
      <c r="QK28" s="1588"/>
      <c r="QL28" s="1588"/>
      <c r="QM28" s="1588"/>
      <c r="QN28" s="1588"/>
      <c r="QO28" s="1588"/>
      <c r="QP28" s="1588"/>
      <c r="QQ28" s="1588"/>
      <c r="QR28" s="1588"/>
      <c r="QS28" s="1588"/>
      <c r="QT28" s="1588"/>
      <c r="QU28" s="1588"/>
      <c r="QV28" s="1588"/>
      <c r="QW28" s="1588"/>
      <c r="QX28" s="1588"/>
      <c r="QY28" s="1588"/>
      <c r="QZ28" s="1588"/>
      <c r="RA28" s="1588"/>
      <c r="RB28" s="1588"/>
      <c r="RC28" s="1588"/>
      <c r="RD28" s="1588"/>
      <c r="RE28" s="1588"/>
      <c r="RF28" s="1588"/>
      <c r="RG28" s="1588"/>
      <c r="RH28" s="1588"/>
      <c r="RI28" s="1588"/>
      <c r="RJ28" s="1588"/>
      <c r="RK28" s="1588"/>
      <c r="RL28" s="1588"/>
      <c r="RM28" s="1588"/>
      <c r="RN28" s="1588"/>
      <c r="RO28" s="1588"/>
      <c r="RP28" s="1588"/>
      <c r="RQ28" s="1588"/>
      <c r="RR28" s="1588"/>
      <c r="RS28" s="1588"/>
      <c r="RT28" s="1588"/>
      <c r="RU28" s="1588"/>
      <c r="RV28" s="1588"/>
      <c r="RW28" s="1588"/>
      <c r="RX28" s="1588"/>
      <c r="RY28" s="1588"/>
      <c r="RZ28" s="1588"/>
      <c r="SA28" s="1588"/>
      <c r="SB28" s="1588"/>
      <c r="SC28" s="1588"/>
      <c r="SD28" s="1588"/>
      <c r="SE28" s="1588"/>
      <c r="SF28" s="1588"/>
      <c r="SG28" s="1588"/>
      <c r="SH28" s="1588"/>
      <c r="SI28" s="1588"/>
      <c r="SJ28" s="1588"/>
      <c r="SK28" s="1588"/>
      <c r="SL28" s="1588"/>
      <c r="SM28" s="1588"/>
      <c r="SN28" s="1588"/>
      <c r="SO28" s="1588"/>
      <c r="SP28" s="1588"/>
      <c r="SQ28" s="1588"/>
      <c r="SR28" s="1588"/>
      <c r="SS28" s="1588"/>
      <c r="ST28" s="1588"/>
      <c r="SU28" s="1588"/>
      <c r="SV28" s="1588"/>
      <c r="SW28" s="1588"/>
      <c r="SX28" s="1588"/>
      <c r="SY28" s="1588"/>
      <c r="SZ28" s="1588"/>
      <c r="TA28" s="1588"/>
      <c r="TB28" s="1588"/>
      <c r="TC28" s="1588"/>
    </row>
    <row r="29" spans="1:523" ht="15" customHeight="1" x14ac:dyDescent="0.15">
      <c r="A29" s="452">
        <v>43549</v>
      </c>
      <c r="B29" s="415">
        <f t="shared" si="0"/>
        <v>1325</v>
      </c>
      <c r="C29" s="195"/>
      <c r="D29" s="453"/>
      <c r="E29" s="461"/>
      <c r="F29" s="462"/>
      <c r="G29" s="880"/>
      <c r="H29" s="455"/>
      <c r="I29" s="462"/>
      <c r="J29" s="456"/>
      <c r="K29" s="461"/>
      <c r="L29" s="463"/>
      <c r="M29" s="195">
        <v>275</v>
      </c>
      <c r="N29" s="453">
        <v>7</v>
      </c>
      <c r="O29" s="461">
        <v>9010</v>
      </c>
      <c r="P29" s="462"/>
      <c r="Q29" s="880">
        <v>45</v>
      </c>
      <c r="R29" s="455">
        <v>1.8</v>
      </c>
      <c r="S29" s="462">
        <v>34</v>
      </c>
      <c r="T29" s="456"/>
      <c r="U29" s="461"/>
      <c r="V29" s="463"/>
      <c r="W29" s="457">
        <v>314</v>
      </c>
      <c r="X29" s="453">
        <v>7</v>
      </c>
      <c r="Y29" s="458">
        <v>5160</v>
      </c>
      <c r="Z29" s="462"/>
      <c r="AA29" s="880">
        <v>26</v>
      </c>
      <c r="AB29" s="455">
        <v>0.5</v>
      </c>
      <c r="AC29" s="462">
        <v>3.1</v>
      </c>
      <c r="AD29" s="455"/>
      <c r="AE29" s="461"/>
      <c r="AF29" s="463"/>
      <c r="AG29" s="457">
        <v>73</v>
      </c>
      <c r="AH29" s="453">
        <v>6.7</v>
      </c>
      <c r="AI29" s="458">
        <v>4860</v>
      </c>
      <c r="AJ29" s="462"/>
      <c r="AK29" s="880">
        <v>89</v>
      </c>
      <c r="AL29" s="455">
        <v>1.5</v>
      </c>
      <c r="AM29" s="462">
        <v>12.3</v>
      </c>
      <c r="AN29" s="455"/>
      <c r="AO29" s="461"/>
      <c r="AP29" s="463"/>
      <c r="AQ29" s="457">
        <v>69</v>
      </c>
      <c r="AR29" s="453">
        <v>7</v>
      </c>
      <c r="AS29" s="458">
        <v>4570</v>
      </c>
      <c r="AT29" s="462"/>
      <c r="AU29" s="880">
        <v>70</v>
      </c>
      <c r="AV29" s="455">
        <v>2.1</v>
      </c>
      <c r="AW29" s="462">
        <v>46.2</v>
      </c>
      <c r="AX29" s="455"/>
      <c r="AY29" s="461"/>
      <c r="AZ29" s="463"/>
      <c r="BA29" s="195">
        <v>149</v>
      </c>
      <c r="BB29" s="453">
        <v>6.7</v>
      </c>
      <c r="BC29" s="461">
        <v>5590</v>
      </c>
      <c r="BD29" s="462"/>
      <c r="BE29" s="880">
        <v>96</v>
      </c>
      <c r="BF29" s="455">
        <v>0.9</v>
      </c>
      <c r="BG29" s="462">
        <v>7.9</v>
      </c>
      <c r="BH29" s="455"/>
      <c r="BI29" s="461"/>
      <c r="BJ29" s="463"/>
      <c r="BK29" s="457">
        <v>154</v>
      </c>
      <c r="BL29" s="453">
        <v>6.7</v>
      </c>
      <c r="BM29" s="458">
        <v>2430</v>
      </c>
      <c r="BN29" s="462"/>
      <c r="BO29" s="880">
        <v>104</v>
      </c>
      <c r="BP29" s="455">
        <v>1.3</v>
      </c>
      <c r="BQ29" s="462">
        <v>15.9</v>
      </c>
      <c r="BR29" s="455"/>
      <c r="BS29" s="461"/>
      <c r="BT29" s="463"/>
      <c r="BU29" s="457">
        <v>250</v>
      </c>
      <c r="BV29" s="453">
        <v>6.5</v>
      </c>
      <c r="BW29" s="460">
        <v>7910</v>
      </c>
      <c r="BX29" s="460"/>
      <c r="BY29" s="880">
        <v>60</v>
      </c>
      <c r="BZ29" s="455">
        <v>1</v>
      </c>
      <c r="CA29" s="644">
        <v>16.399999999999999</v>
      </c>
      <c r="CB29" s="455"/>
      <c r="CC29" s="461"/>
      <c r="CD29" s="616"/>
      <c r="CE29" s="457">
        <v>41</v>
      </c>
      <c r="CF29" s="453">
        <v>6.5</v>
      </c>
      <c r="CG29" s="458">
        <v>4570</v>
      </c>
      <c r="CH29" s="462"/>
      <c r="CI29" s="880">
        <v>54</v>
      </c>
      <c r="CJ29" s="455">
        <v>1</v>
      </c>
      <c r="CK29" s="462">
        <v>14.5</v>
      </c>
      <c r="CL29" s="455"/>
      <c r="CM29" s="461"/>
      <c r="CN29" s="463"/>
      <c r="CO29" s="457"/>
      <c r="CP29" s="453"/>
      <c r="CQ29" s="461"/>
      <c r="CR29" s="462"/>
      <c r="CS29" s="880"/>
      <c r="CT29" s="455"/>
      <c r="CU29" s="462"/>
      <c r="CV29" s="455"/>
      <c r="CW29" s="461"/>
      <c r="CX29" s="463"/>
      <c r="CY29" s="457"/>
      <c r="CZ29" s="453"/>
      <c r="DA29" s="461"/>
      <c r="DB29" s="462"/>
      <c r="DC29" s="880"/>
      <c r="DD29" s="455"/>
      <c r="DE29" s="462"/>
      <c r="DF29" s="455"/>
      <c r="DG29" s="464"/>
      <c r="DH29" s="463"/>
      <c r="DI29" s="457"/>
      <c r="DJ29" s="453"/>
      <c r="DK29" s="459"/>
      <c r="DL29" s="462"/>
      <c r="DM29" s="880"/>
      <c r="DN29" s="455"/>
      <c r="DO29" s="462"/>
      <c r="DP29" s="455"/>
      <c r="DQ29" s="461"/>
      <c r="DR29" s="463"/>
      <c r="DS29" s="468"/>
      <c r="DT29" s="453"/>
      <c r="DU29" s="454"/>
      <c r="DV29" s="462"/>
      <c r="DW29" s="880"/>
      <c r="DX29" s="455"/>
      <c r="DY29" s="462"/>
      <c r="DZ29" s="455"/>
      <c r="EA29" s="462"/>
      <c r="EB29" s="463"/>
      <c r="EC29" s="457"/>
      <c r="ED29" s="453"/>
      <c r="EE29" s="464"/>
      <c r="EF29" s="462"/>
      <c r="EG29" s="880"/>
      <c r="EH29" s="455"/>
      <c r="EI29" s="462"/>
      <c r="EJ29" s="455"/>
      <c r="EK29" s="461"/>
      <c r="EL29" s="463"/>
      <c r="EM29" s="457"/>
      <c r="EN29" s="453"/>
      <c r="EO29" s="461"/>
      <c r="EP29" s="462"/>
      <c r="EQ29" s="462"/>
      <c r="ER29" s="455"/>
      <c r="ES29" s="462"/>
      <c r="ET29" s="454"/>
      <c r="EU29" s="461"/>
      <c r="EV29" s="463"/>
      <c r="EW29" s="457"/>
      <c r="EX29" s="453"/>
      <c r="EY29" s="461"/>
      <c r="EZ29" s="462"/>
      <c r="FA29" s="880"/>
      <c r="FB29" s="455"/>
      <c r="FC29" s="462"/>
      <c r="FD29" s="454"/>
      <c r="FE29" s="461"/>
      <c r="FF29" s="463"/>
      <c r="FG29" s="457">
        <v>0</v>
      </c>
      <c r="FH29" s="453"/>
      <c r="FI29" s="461"/>
      <c r="FJ29" s="462"/>
      <c r="FK29" s="880"/>
      <c r="FL29" s="455"/>
      <c r="FM29" s="462"/>
      <c r="FN29" s="454"/>
      <c r="FO29" s="461"/>
      <c r="FP29" s="463"/>
      <c r="GK29" s="195"/>
      <c r="GL29" s="943"/>
      <c r="GM29" s="461"/>
      <c r="GN29" s="461"/>
      <c r="GO29" s="461"/>
      <c r="GP29" s="461"/>
      <c r="GQ29" s="461"/>
      <c r="GR29" s="461"/>
      <c r="GS29" s="461"/>
      <c r="GT29" s="463"/>
      <c r="GU29" s="195"/>
      <c r="GV29" s="461"/>
      <c r="GW29" s="461"/>
      <c r="GX29" s="461"/>
      <c r="GY29" s="461"/>
      <c r="GZ29" s="455"/>
      <c r="HA29" s="461"/>
      <c r="HB29" s="461"/>
      <c r="HC29" s="461"/>
      <c r="HD29" s="463"/>
      <c r="HE29" s="494">
        <v>0</v>
      </c>
      <c r="HO29" s="465"/>
    </row>
    <row r="30" spans="1:523" ht="15" customHeight="1" x14ac:dyDescent="0.15">
      <c r="A30" s="452">
        <v>43550</v>
      </c>
      <c r="B30" s="415">
        <f t="shared" si="0"/>
        <v>1221</v>
      </c>
      <c r="C30" s="195"/>
      <c r="D30" s="453"/>
      <c r="E30" s="461"/>
      <c r="F30" s="462"/>
      <c r="G30" s="880"/>
      <c r="H30" s="455"/>
      <c r="I30" s="462"/>
      <c r="J30" s="456"/>
      <c r="K30" s="461"/>
      <c r="L30" s="463"/>
      <c r="M30" s="195">
        <v>275</v>
      </c>
      <c r="N30" s="453">
        <v>7</v>
      </c>
      <c r="O30" s="461">
        <v>8790</v>
      </c>
      <c r="P30" s="462"/>
      <c r="Q30" s="880">
        <v>39</v>
      </c>
      <c r="R30" s="455">
        <v>0.9</v>
      </c>
      <c r="S30" s="462">
        <v>28.1</v>
      </c>
      <c r="T30" s="456"/>
      <c r="U30" s="461"/>
      <c r="V30" s="463"/>
      <c r="W30" s="457">
        <v>270</v>
      </c>
      <c r="X30" s="453">
        <v>7</v>
      </c>
      <c r="Y30" s="458">
        <v>2570</v>
      </c>
      <c r="Z30" s="462"/>
      <c r="AA30" s="880">
        <v>26</v>
      </c>
      <c r="AB30" s="455">
        <v>0.3</v>
      </c>
      <c r="AC30" s="462">
        <v>2.8</v>
      </c>
      <c r="AD30" s="455"/>
      <c r="AE30" s="461"/>
      <c r="AF30" s="463"/>
      <c r="AG30" s="457"/>
      <c r="AH30" s="453">
        <v>7</v>
      </c>
      <c r="AI30" s="458">
        <v>6780</v>
      </c>
      <c r="AJ30" s="462"/>
      <c r="AK30" s="880">
        <v>81</v>
      </c>
      <c r="AL30" s="455">
        <v>2</v>
      </c>
      <c r="AM30" s="462">
        <v>12</v>
      </c>
      <c r="AN30" s="455"/>
      <c r="AO30" s="461"/>
      <c r="AP30" s="463"/>
      <c r="AQ30" s="457">
        <v>90</v>
      </c>
      <c r="AR30" s="453">
        <v>7</v>
      </c>
      <c r="AS30" s="458">
        <v>5320</v>
      </c>
      <c r="AT30" s="462"/>
      <c r="AU30" s="880">
        <v>84</v>
      </c>
      <c r="AV30" s="455">
        <v>2.1</v>
      </c>
      <c r="AW30" s="462">
        <v>36.700000000000003</v>
      </c>
      <c r="AX30" s="455"/>
      <c r="AY30" s="461"/>
      <c r="AZ30" s="463"/>
      <c r="BA30" s="195">
        <v>170</v>
      </c>
      <c r="BB30" s="453">
        <v>7</v>
      </c>
      <c r="BC30" s="461">
        <v>5940</v>
      </c>
      <c r="BD30" s="462"/>
      <c r="BE30" s="880">
        <v>108</v>
      </c>
      <c r="BF30" s="455">
        <v>2.8</v>
      </c>
      <c r="BG30" s="462">
        <v>8.6</v>
      </c>
      <c r="BH30" s="455"/>
      <c r="BI30" s="461"/>
      <c r="BJ30" s="463"/>
      <c r="BK30" s="457">
        <v>134</v>
      </c>
      <c r="BL30" s="453">
        <v>6.7</v>
      </c>
      <c r="BM30" s="458">
        <v>2570</v>
      </c>
      <c r="BN30" s="462"/>
      <c r="BO30" s="880">
        <v>99</v>
      </c>
      <c r="BP30" s="455">
        <v>2.4</v>
      </c>
      <c r="BQ30" s="462">
        <v>16.2</v>
      </c>
      <c r="BR30" s="455"/>
      <c r="BS30" s="461"/>
      <c r="BT30" s="463"/>
      <c r="BU30" s="457">
        <v>239</v>
      </c>
      <c r="BV30" s="453">
        <v>6.6</v>
      </c>
      <c r="BW30" s="460">
        <v>7990</v>
      </c>
      <c r="BX30" s="460"/>
      <c r="BY30" s="880">
        <v>59</v>
      </c>
      <c r="BZ30" s="455">
        <v>1.2</v>
      </c>
      <c r="CA30" s="644">
        <v>15</v>
      </c>
      <c r="CB30" s="455"/>
      <c r="CC30" s="461"/>
      <c r="CD30" s="616"/>
      <c r="CE30" s="457">
        <v>43</v>
      </c>
      <c r="CF30" s="453">
        <v>6.5</v>
      </c>
      <c r="CG30" s="458">
        <v>5230</v>
      </c>
      <c r="CH30" s="462"/>
      <c r="CI30" s="880">
        <v>48</v>
      </c>
      <c r="CJ30" s="455">
        <v>0.9</v>
      </c>
      <c r="CK30" s="462">
        <v>24</v>
      </c>
      <c r="CL30" s="455"/>
      <c r="CM30" s="461"/>
      <c r="CN30" s="463"/>
      <c r="CO30" s="457"/>
      <c r="CP30" s="453"/>
      <c r="CQ30" s="461"/>
      <c r="CR30" s="462"/>
      <c r="CS30" s="880"/>
      <c r="CT30" s="455"/>
      <c r="CU30" s="462"/>
      <c r="CV30" s="455"/>
      <c r="CW30" s="461"/>
      <c r="CX30" s="463"/>
      <c r="CY30" s="457"/>
      <c r="CZ30" s="453"/>
      <c r="DA30" s="461"/>
      <c r="DB30" s="462"/>
      <c r="DC30" s="880"/>
      <c r="DD30" s="455"/>
      <c r="DE30" s="462"/>
      <c r="DF30" s="455"/>
      <c r="DG30" s="464"/>
      <c r="DH30" s="463"/>
      <c r="DI30" s="457"/>
      <c r="DJ30" s="453"/>
      <c r="DK30" s="459"/>
      <c r="DL30" s="462"/>
      <c r="DM30" s="880"/>
      <c r="DN30" s="455"/>
      <c r="DO30" s="462"/>
      <c r="DP30" s="455"/>
      <c r="DQ30" s="461"/>
      <c r="DR30" s="463"/>
      <c r="DS30" s="468"/>
      <c r="DT30" s="453"/>
      <c r="DU30" s="454"/>
      <c r="DV30" s="462"/>
      <c r="DW30" s="880"/>
      <c r="DX30" s="455"/>
      <c r="DY30" s="462"/>
      <c r="DZ30" s="455"/>
      <c r="EA30" s="462"/>
      <c r="EB30" s="463"/>
      <c r="EC30" s="457"/>
      <c r="ED30" s="453"/>
      <c r="EE30" s="464"/>
      <c r="EF30" s="462"/>
      <c r="EG30" s="880"/>
      <c r="EH30" s="455"/>
      <c r="EI30" s="462"/>
      <c r="EJ30" s="455"/>
      <c r="EK30" s="461"/>
      <c r="EL30" s="463"/>
      <c r="EM30" s="457"/>
      <c r="EN30" s="453"/>
      <c r="EO30" s="461"/>
      <c r="EP30" s="462"/>
      <c r="EQ30" s="462"/>
      <c r="ER30" s="455"/>
      <c r="ES30" s="462"/>
      <c r="ET30" s="454"/>
      <c r="EU30" s="461"/>
      <c r="EV30" s="463"/>
      <c r="EW30" s="457"/>
      <c r="EX30" s="453"/>
      <c r="EY30" s="461"/>
      <c r="EZ30" s="462"/>
      <c r="FA30" s="880"/>
      <c r="FB30" s="455"/>
      <c r="FC30" s="462"/>
      <c r="FD30" s="454"/>
      <c r="FE30" s="461"/>
      <c r="FF30" s="463"/>
      <c r="FG30" s="457">
        <v>0</v>
      </c>
      <c r="FH30" s="453"/>
      <c r="FI30" s="461"/>
      <c r="FJ30" s="462"/>
      <c r="FK30" s="880"/>
      <c r="FL30" s="455"/>
      <c r="FM30" s="462"/>
      <c r="FN30" s="454"/>
      <c r="FO30" s="461"/>
      <c r="FP30" s="463"/>
      <c r="GK30" s="195"/>
      <c r="GL30" s="943"/>
      <c r="GM30" s="461"/>
      <c r="GN30" s="461"/>
      <c r="GO30" s="461"/>
      <c r="GP30" s="461"/>
      <c r="GQ30" s="461"/>
      <c r="GR30" s="461"/>
      <c r="GS30" s="461"/>
      <c r="GT30" s="463"/>
      <c r="GU30" s="195"/>
      <c r="GV30" s="461"/>
      <c r="GW30" s="461"/>
      <c r="GX30" s="461"/>
      <c r="GY30" s="461"/>
      <c r="GZ30" s="455"/>
      <c r="HA30" s="461"/>
      <c r="HB30" s="461"/>
      <c r="HC30" s="461"/>
      <c r="HD30" s="463"/>
      <c r="HE30" s="494">
        <v>0</v>
      </c>
      <c r="HO30" s="465"/>
    </row>
    <row r="31" spans="1:523" ht="15" customHeight="1" x14ac:dyDescent="0.15">
      <c r="A31" s="452">
        <v>43551</v>
      </c>
      <c r="B31" s="415">
        <f t="shared" si="0"/>
        <v>1067</v>
      </c>
      <c r="C31" s="195"/>
      <c r="D31" s="453"/>
      <c r="E31" s="461"/>
      <c r="F31" s="462"/>
      <c r="G31" s="880"/>
      <c r="H31" s="455"/>
      <c r="I31" s="462"/>
      <c r="J31" s="456"/>
      <c r="K31" s="461"/>
      <c r="L31" s="463"/>
      <c r="M31" s="195">
        <v>266</v>
      </c>
      <c r="N31" s="453">
        <v>7</v>
      </c>
      <c r="O31" s="461">
        <v>8790</v>
      </c>
      <c r="P31" s="462"/>
      <c r="Q31" s="880">
        <v>45</v>
      </c>
      <c r="R31" s="455">
        <v>1.6</v>
      </c>
      <c r="S31" s="462">
        <v>38.1</v>
      </c>
      <c r="T31" s="456"/>
      <c r="U31" s="461"/>
      <c r="V31" s="463"/>
      <c r="W31" s="457">
        <v>227</v>
      </c>
      <c r="X31" s="453">
        <v>7</v>
      </c>
      <c r="Y31" s="458">
        <v>2570</v>
      </c>
      <c r="Z31" s="462"/>
      <c r="AA31" s="880">
        <v>25</v>
      </c>
      <c r="AB31" s="455">
        <v>0.3</v>
      </c>
      <c r="AC31" s="462">
        <v>5.4</v>
      </c>
      <c r="AD31" s="455"/>
      <c r="AE31" s="461"/>
      <c r="AF31" s="463"/>
      <c r="AG31" s="457"/>
      <c r="AH31" s="453">
        <v>7</v>
      </c>
      <c r="AI31" s="458">
        <v>6780</v>
      </c>
      <c r="AJ31" s="462"/>
      <c r="AK31" s="880">
        <v>81</v>
      </c>
      <c r="AL31" s="455">
        <v>2</v>
      </c>
      <c r="AM31" s="462"/>
      <c r="AN31" s="455"/>
      <c r="AO31" s="461"/>
      <c r="AP31" s="463"/>
      <c r="AQ31" s="457">
        <v>68</v>
      </c>
      <c r="AR31" s="453">
        <v>7</v>
      </c>
      <c r="AS31" s="458">
        <v>5370</v>
      </c>
      <c r="AT31" s="462"/>
      <c r="AU31" s="880">
        <v>87</v>
      </c>
      <c r="AV31" s="455">
        <v>1.9</v>
      </c>
      <c r="AW31" s="462">
        <v>39.4</v>
      </c>
      <c r="AX31" s="455"/>
      <c r="AY31" s="461"/>
      <c r="AZ31" s="463"/>
      <c r="BA31" s="195">
        <v>152</v>
      </c>
      <c r="BB31" s="453">
        <v>7</v>
      </c>
      <c r="BC31" s="461">
        <v>5420</v>
      </c>
      <c r="BD31" s="462"/>
      <c r="BE31" s="880">
        <v>110</v>
      </c>
      <c r="BF31" s="455">
        <v>4.8</v>
      </c>
      <c r="BG31" s="462">
        <v>11.2</v>
      </c>
      <c r="BH31" s="455"/>
      <c r="BI31" s="461"/>
      <c r="BJ31" s="463"/>
      <c r="BK31" s="457">
        <v>148</v>
      </c>
      <c r="BL31" s="453">
        <v>6.5</v>
      </c>
      <c r="BM31" s="458">
        <v>2760</v>
      </c>
      <c r="BN31" s="462"/>
      <c r="BO31" s="880">
        <v>100</v>
      </c>
      <c r="BP31" s="455">
        <v>2.4</v>
      </c>
      <c r="BQ31" s="462">
        <v>21.7</v>
      </c>
      <c r="BR31" s="455"/>
      <c r="BS31" s="461"/>
      <c r="BT31" s="463"/>
      <c r="BU31" s="457">
        <v>165</v>
      </c>
      <c r="BV31" s="453">
        <v>6.7</v>
      </c>
      <c r="BW31" s="460">
        <v>7990</v>
      </c>
      <c r="BX31" s="460"/>
      <c r="BY31" s="880">
        <v>64</v>
      </c>
      <c r="BZ31" s="455">
        <v>1.3</v>
      </c>
      <c r="CA31" s="644">
        <v>25.5</v>
      </c>
      <c r="CB31" s="455"/>
      <c r="CC31" s="461"/>
      <c r="CD31" s="616"/>
      <c r="CE31" s="457">
        <v>41</v>
      </c>
      <c r="CF31" s="453">
        <v>6.7</v>
      </c>
      <c r="CG31" s="458">
        <v>5240</v>
      </c>
      <c r="CH31" s="462"/>
      <c r="CI31" s="880">
        <v>48</v>
      </c>
      <c r="CJ31" s="455">
        <v>1</v>
      </c>
      <c r="CK31" s="462"/>
      <c r="CL31" s="455"/>
      <c r="CM31" s="461"/>
      <c r="CN31" s="463"/>
      <c r="CO31" s="457"/>
      <c r="CP31" s="453"/>
      <c r="CQ31" s="461"/>
      <c r="CR31" s="462"/>
      <c r="CS31" s="880"/>
      <c r="CT31" s="455"/>
      <c r="CU31" s="462"/>
      <c r="CV31" s="455"/>
      <c r="CW31" s="461"/>
      <c r="CX31" s="463"/>
      <c r="CY31" s="457"/>
      <c r="CZ31" s="453"/>
      <c r="DA31" s="461"/>
      <c r="DB31" s="462"/>
      <c r="DC31" s="880"/>
      <c r="DD31" s="455"/>
      <c r="DE31" s="462"/>
      <c r="DF31" s="455"/>
      <c r="DG31" s="464"/>
      <c r="DH31" s="463"/>
      <c r="DI31" s="457"/>
      <c r="DJ31" s="453"/>
      <c r="DK31" s="459"/>
      <c r="DL31" s="462"/>
      <c r="DM31" s="880"/>
      <c r="DN31" s="455"/>
      <c r="DO31" s="462"/>
      <c r="DP31" s="455"/>
      <c r="DQ31" s="461"/>
      <c r="DR31" s="463"/>
      <c r="DS31" s="468"/>
      <c r="DT31" s="453"/>
      <c r="DU31" s="454"/>
      <c r="DV31" s="462"/>
      <c r="DW31" s="880"/>
      <c r="DX31" s="455"/>
      <c r="DY31" s="462"/>
      <c r="DZ31" s="455"/>
      <c r="EA31" s="462"/>
      <c r="EB31" s="463"/>
      <c r="EC31" s="457"/>
      <c r="ED31" s="453"/>
      <c r="EE31" s="464"/>
      <c r="EF31" s="462"/>
      <c r="EG31" s="880"/>
      <c r="EH31" s="455"/>
      <c r="EI31" s="462"/>
      <c r="EJ31" s="455"/>
      <c r="EK31" s="461"/>
      <c r="EL31" s="463"/>
      <c r="EM31" s="457"/>
      <c r="EN31" s="453"/>
      <c r="EO31" s="461"/>
      <c r="EP31" s="462"/>
      <c r="EQ31" s="462"/>
      <c r="ER31" s="455"/>
      <c r="ES31" s="462"/>
      <c r="ET31" s="454"/>
      <c r="EU31" s="461"/>
      <c r="EV31" s="463"/>
      <c r="EW31" s="457"/>
      <c r="EX31" s="453"/>
      <c r="EY31" s="461"/>
      <c r="EZ31" s="462"/>
      <c r="FA31" s="880"/>
      <c r="FB31" s="455"/>
      <c r="FC31" s="462"/>
      <c r="FD31" s="454"/>
      <c r="FE31" s="461"/>
      <c r="FF31" s="463"/>
      <c r="FG31" s="457">
        <v>0</v>
      </c>
      <c r="FH31" s="453"/>
      <c r="FI31" s="461"/>
      <c r="FJ31" s="462"/>
      <c r="FK31" s="880"/>
      <c r="FL31" s="455"/>
      <c r="FM31" s="462"/>
      <c r="FN31" s="454"/>
      <c r="FO31" s="461"/>
      <c r="FP31" s="463"/>
      <c r="GK31" s="195"/>
      <c r="GL31" s="943"/>
      <c r="GM31" s="461"/>
      <c r="GN31" s="461"/>
      <c r="GO31" s="461"/>
      <c r="GP31" s="461"/>
      <c r="GQ31" s="461"/>
      <c r="GR31" s="461"/>
      <c r="GS31" s="461"/>
      <c r="GT31" s="463"/>
      <c r="GU31" s="195"/>
      <c r="GV31" s="461"/>
      <c r="GW31" s="461"/>
      <c r="GX31" s="461"/>
      <c r="GY31" s="461"/>
      <c r="GZ31" s="455"/>
      <c r="HA31" s="461"/>
      <c r="HB31" s="461"/>
      <c r="HC31" s="461"/>
      <c r="HD31" s="463"/>
      <c r="HE31" s="494">
        <v>0</v>
      </c>
      <c r="HO31" s="465"/>
    </row>
    <row r="32" spans="1:523" ht="15" customHeight="1" x14ac:dyDescent="0.15">
      <c r="A32" s="452">
        <v>43552</v>
      </c>
      <c r="B32" s="415">
        <f t="shared" si="0"/>
        <v>966</v>
      </c>
      <c r="C32" s="195"/>
      <c r="D32" s="453"/>
      <c r="E32" s="461"/>
      <c r="F32" s="462"/>
      <c r="G32" s="880"/>
      <c r="H32" s="455"/>
      <c r="I32" s="462"/>
      <c r="J32" s="456"/>
      <c r="K32" s="461"/>
      <c r="L32" s="463"/>
      <c r="M32" s="195">
        <v>218</v>
      </c>
      <c r="N32" s="453">
        <v>7.2</v>
      </c>
      <c r="O32" s="461">
        <v>8920</v>
      </c>
      <c r="P32" s="462"/>
      <c r="Q32" s="880">
        <v>48</v>
      </c>
      <c r="R32" s="455">
        <v>4.3</v>
      </c>
      <c r="S32" s="462">
        <v>31</v>
      </c>
      <c r="T32" s="456"/>
      <c r="U32" s="461"/>
      <c r="V32" s="463"/>
      <c r="W32" s="457">
        <v>237</v>
      </c>
      <c r="X32" s="453">
        <v>7</v>
      </c>
      <c r="Y32" s="458">
        <v>2100</v>
      </c>
      <c r="Z32" s="462"/>
      <c r="AA32" s="880">
        <v>26</v>
      </c>
      <c r="AB32" s="455">
        <v>0.2</v>
      </c>
      <c r="AC32" s="462">
        <v>2.7</v>
      </c>
      <c r="AD32" s="455"/>
      <c r="AE32" s="461"/>
      <c r="AF32" s="463"/>
      <c r="AG32" s="457"/>
      <c r="AH32" s="453"/>
      <c r="AI32" s="458"/>
      <c r="AJ32" s="462"/>
      <c r="AK32" s="880"/>
      <c r="AL32" s="455"/>
      <c r="AM32" s="462"/>
      <c r="AN32" s="455"/>
      <c r="AO32" s="461"/>
      <c r="AP32" s="463"/>
      <c r="AQ32" s="457">
        <v>73</v>
      </c>
      <c r="AR32" s="453">
        <v>6.4</v>
      </c>
      <c r="AS32" s="458">
        <v>5320</v>
      </c>
      <c r="AT32" s="462"/>
      <c r="AU32" s="880">
        <v>83</v>
      </c>
      <c r="AV32" s="455">
        <v>9.9</v>
      </c>
      <c r="AW32" s="462">
        <v>48</v>
      </c>
      <c r="AX32" s="455"/>
      <c r="AY32" s="461"/>
      <c r="AZ32" s="463"/>
      <c r="BA32" s="195">
        <v>129</v>
      </c>
      <c r="BB32" s="453">
        <v>6.8</v>
      </c>
      <c r="BC32" s="461">
        <v>6420</v>
      </c>
      <c r="BD32" s="462"/>
      <c r="BE32" s="880">
        <v>102</v>
      </c>
      <c r="BF32" s="455">
        <v>6.1</v>
      </c>
      <c r="BG32" s="462">
        <v>13</v>
      </c>
      <c r="BH32" s="455"/>
      <c r="BI32" s="461"/>
      <c r="BJ32" s="463"/>
      <c r="BK32" s="457">
        <v>161</v>
      </c>
      <c r="BL32" s="453">
        <v>7</v>
      </c>
      <c r="BM32" s="458">
        <v>2310</v>
      </c>
      <c r="BN32" s="462"/>
      <c r="BO32" s="880">
        <v>95</v>
      </c>
      <c r="BP32" s="455">
        <v>1.3</v>
      </c>
      <c r="BQ32" s="462">
        <v>11</v>
      </c>
      <c r="BR32" s="455"/>
      <c r="BS32" s="461"/>
      <c r="BT32" s="463"/>
      <c r="BU32" s="457">
        <v>105</v>
      </c>
      <c r="BV32" s="453">
        <v>7.1</v>
      </c>
      <c r="BW32" s="460">
        <v>9930</v>
      </c>
      <c r="BX32" s="460"/>
      <c r="BY32" s="880">
        <v>90</v>
      </c>
      <c r="BZ32" s="455">
        <v>0.2</v>
      </c>
      <c r="CA32" s="644">
        <v>14.2</v>
      </c>
      <c r="CB32" s="455"/>
      <c r="CC32" s="461"/>
      <c r="CD32" s="616"/>
      <c r="CE32" s="457">
        <v>43</v>
      </c>
      <c r="CF32" s="453">
        <v>6.9</v>
      </c>
      <c r="CG32" s="458">
        <v>6830</v>
      </c>
      <c r="CH32" s="462"/>
      <c r="CI32" s="880">
        <v>50</v>
      </c>
      <c r="CJ32" s="455">
        <v>0.7</v>
      </c>
      <c r="CK32" s="462"/>
      <c r="CL32" s="455"/>
      <c r="CM32" s="461"/>
      <c r="CN32" s="463"/>
      <c r="CO32" s="457"/>
      <c r="CP32" s="453"/>
      <c r="CQ32" s="461"/>
      <c r="CR32" s="462"/>
      <c r="CS32" s="880"/>
      <c r="CT32" s="455"/>
      <c r="CU32" s="462"/>
      <c r="CV32" s="455"/>
      <c r="CW32" s="461"/>
      <c r="CX32" s="463"/>
      <c r="CY32" s="457"/>
      <c r="CZ32" s="453"/>
      <c r="DA32" s="461"/>
      <c r="DB32" s="462"/>
      <c r="DC32" s="880"/>
      <c r="DD32" s="455"/>
      <c r="DE32" s="462"/>
      <c r="DF32" s="455"/>
      <c r="DG32" s="464"/>
      <c r="DH32" s="463"/>
      <c r="DI32" s="457"/>
      <c r="DJ32" s="453"/>
      <c r="DK32" s="459"/>
      <c r="DL32" s="462"/>
      <c r="DM32" s="880"/>
      <c r="DN32" s="455"/>
      <c r="DO32" s="462"/>
      <c r="DP32" s="455"/>
      <c r="DQ32" s="461"/>
      <c r="DR32" s="463"/>
      <c r="DS32" s="468"/>
      <c r="DT32" s="453"/>
      <c r="DU32" s="454"/>
      <c r="DV32" s="462"/>
      <c r="DW32" s="880"/>
      <c r="DX32" s="455"/>
      <c r="DY32" s="462"/>
      <c r="DZ32" s="455"/>
      <c r="EA32" s="462"/>
      <c r="EB32" s="463"/>
      <c r="EC32" s="457"/>
      <c r="ED32" s="453"/>
      <c r="EE32" s="464"/>
      <c r="EF32" s="462"/>
      <c r="EG32" s="880"/>
      <c r="EH32" s="455"/>
      <c r="EI32" s="462"/>
      <c r="EJ32" s="455"/>
      <c r="EK32" s="461"/>
      <c r="EL32" s="463"/>
      <c r="EM32" s="457"/>
      <c r="EN32" s="453"/>
      <c r="EO32" s="461"/>
      <c r="EP32" s="462"/>
      <c r="EQ32" s="462"/>
      <c r="ER32" s="455"/>
      <c r="ES32" s="462"/>
      <c r="ET32" s="454"/>
      <c r="EU32" s="461"/>
      <c r="EV32" s="463"/>
      <c r="EW32" s="457"/>
      <c r="EX32" s="453"/>
      <c r="EY32" s="461"/>
      <c r="EZ32" s="462"/>
      <c r="FA32" s="880"/>
      <c r="FB32" s="455"/>
      <c r="FC32" s="462"/>
      <c r="FD32" s="454"/>
      <c r="FE32" s="461"/>
      <c r="FF32" s="463"/>
      <c r="FG32" s="457">
        <v>0</v>
      </c>
      <c r="FH32" s="453"/>
      <c r="FI32" s="461"/>
      <c r="FJ32" s="462"/>
      <c r="FK32" s="880"/>
      <c r="FL32" s="455"/>
      <c r="FM32" s="462"/>
      <c r="FN32" s="454"/>
      <c r="FO32" s="461"/>
      <c r="FP32" s="463"/>
      <c r="GK32" s="195"/>
      <c r="GL32" s="943"/>
      <c r="GM32" s="461"/>
      <c r="GN32" s="461"/>
      <c r="GO32" s="461"/>
      <c r="GP32" s="461"/>
      <c r="GQ32" s="461"/>
      <c r="GR32" s="461"/>
      <c r="GS32" s="461"/>
      <c r="GT32" s="463"/>
      <c r="GU32" s="195"/>
      <c r="GV32" s="461"/>
      <c r="GW32" s="461"/>
      <c r="GX32" s="461"/>
      <c r="GY32" s="461"/>
      <c r="GZ32" s="455"/>
      <c r="HA32" s="461"/>
      <c r="HB32" s="461"/>
      <c r="HC32" s="461"/>
      <c r="HD32" s="463"/>
      <c r="HE32" s="494">
        <v>0</v>
      </c>
      <c r="HO32" s="465"/>
    </row>
    <row r="33" spans="1:748" ht="15" customHeight="1" x14ac:dyDescent="0.15">
      <c r="A33" s="452">
        <v>43553</v>
      </c>
      <c r="B33" s="415">
        <f t="shared" si="0"/>
        <v>1260</v>
      </c>
      <c r="C33" s="195"/>
      <c r="D33" s="453"/>
      <c r="E33" s="461"/>
      <c r="F33" s="462"/>
      <c r="G33" s="880"/>
      <c r="H33" s="455"/>
      <c r="I33" s="462"/>
      <c r="J33" s="456"/>
      <c r="K33" s="461"/>
      <c r="L33" s="463"/>
      <c r="M33" s="195">
        <v>264</v>
      </c>
      <c r="N33" s="453">
        <v>7</v>
      </c>
      <c r="O33" s="461">
        <v>8250</v>
      </c>
      <c r="P33" s="462"/>
      <c r="Q33" s="880">
        <v>44</v>
      </c>
      <c r="R33" s="455">
        <v>2.6</v>
      </c>
      <c r="S33" s="462">
        <v>29.2</v>
      </c>
      <c r="T33" s="456"/>
      <c r="U33" s="461"/>
      <c r="V33" s="463"/>
      <c r="W33" s="457">
        <v>278</v>
      </c>
      <c r="X33" s="453">
        <v>7</v>
      </c>
      <c r="Y33" s="458">
        <v>2960</v>
      </c>
      <c r="Z33" s="462"/>
      <c r="AA33" s="880">
        <v>28</v>
      </c>
      <c r="AB33" s="455">
        <v>0.3</v>
      </c>
      <c r="AC33" s="462">
        <v>3</v>
      </c>
      <c r="AD33" s="455"/>
      <c r="AE33" s="461"/>
      <c r="AF33" s="463"/>
      <c r="AG33" s="457">
        <v>129</v>
      </c>
      <c r="AH33" s="453">
        <v>7</v>
      </c>
      <c r="AI33" s="458">
        <v>7010</v>
      </c>
      <c r="AJ33" s="462"/>
      <c r="AK33" s="880">
        <v>81</v>
      </c>
      <c r="AL33" s="455">
        <v>0.5</v>
      </c>
      <c r="AM33" s="462">
        <v>9.6</v>
      </c>
      <c r="AN33" s="455"/>
      <c r="AO33" s="461"/>
      <c r="AP33" s="463"/>
      <c r="AQ33" s="457">
        <v>80</v>
      </c>
      <c r="AR33" s="453">
        <v>7</v>
      </c>
      <c r="AS33" s="458">
        <v>4880</v>
      </c>
      <c r="AT33" s="462"/>
      <c r="AU33" s="880">
        <v>94</v>
      </c>
      <c r="AV33" s="455">
        <v>10.5</v>
      </c>
      <c r="AW33" s="462">
        <v>43.6</v>
      </c>
      <c r="AX33" s="455"/>
      <c r="AY33" s="461"/>
      <c r="AZ33" s="463"/>
      <c r="BA33" s="195">
        <v>152</v>
      </c>
      <c r="BB33" s="453">
        <v>7</v>
      </c>
      <c r="BC33" s="461">
        <v>5890</v>
      </c>
      <c r="BD33" s="462"/>
      <c r="BE33" s="880">
        <v>96</v>
      </c>
      <c r="BF33" s="455">
        <v>7.7</v>
      </c>
      <c r="BG33" s="462">
        <v>15.2</v>
      </c>
      <c r="BH33" s="455"/>
      <c r="BI33" s="461"/>
      <c r="BJ33" s="463"/>
      <c r="BK33" s="457">
        <v>140</v>
      </c>
      <c r="BL33" s="453">
        <v>6.7</v>
      </c>
      <c r="BM33" s="458">
        <v>2060</v>
      </c>
      <c r="BN33" s="462"/>
      <c r="BO33" s="880">
        <v>98</v>
      </c>
      <c r="BP33" s="455">
        <v>3.3</v>
      </c>
      <c r="BQ33" s="462">
        <v>19.8</v>
      </c>
      <c r="BR33" s="455"/>
      <c r="BS33" s="461"/>
      <c r="BT33" s="463"/>
      <c r="BU33" s="457">
        <v>177</v>
      </c>
      <c r="BV33" s="453">
        <v>6.5</v>
      </c>
      <c r="BW33" s="460">
        <v>9190</v>
      </c>
      <c r="BX33" s="460"/>
      <c r="BY33" s="880">
        <v>69</v>
      </c>
      <c r="BZ33" s="455">
        <v>0.8</v>
      </c>
      <c r="CA33" s="644">
        <v>15</v>
      </c>
      <c r="CB33" s="455"/>
      <c r="CC33" s="461"/>
      <c r="CD33" s="616"/>
      <c r="CE33" s="457">
        <v>1</v>
      </c>
      <c r="CF33" s="453">
        <v>6.5</v>
      </c>
      <c r="CG33" s="458">
        <v>4710</v>
      </c>
      <c r="CH33" s="462"/>
      <c r="CI33" s="880">
        <v>45</v>
      </c>
      <c r="CJ33" s="455">
        <v>2.7</v>
      </c>
      <c r="CK33" s="462">
        <v>19</v>
      </c>
      <c r="CL33" s="455"/>
      <c r="CM33" s="461"/>
      <c r="CN33" s="463"/>
      <c r="CO33" s="457"/>
      <c r="CP33" s="453"/>
      <c r="CQ33" s="461"/>
      <c r="CR33" s="462"/>
      <c r="CS33" s="880"/>
      <c r="CT33" s="455"/>
      <c r="CU33" s="462"/>
      <c r="CV33" s="455"/>
      <c r="CW33" s="461"/>
      <c r="CX33" s="463"/>
      <c r="CY33" s="457"/>
      <c r="CZ33" s="453"/>
      <c r="DA33" s="461"/>
      <c r="DB33" s="462"/>
      <c r="DC33" s="880"/>
      <c r="DD33" s="455"/>
      <c r="DE33" s="462"/>
      <c r="DF33" s="455"/>
      <c r="DG33" s="464"/>
      <c r="DH33" s="463"/>
      <c r="DI33" s="473">
        <v>39</v>
      </c>
      <c r="DJ33" s="474"/>
      <c r="DK33" s="475"/>
      <c r="DL33" s="650"/>
      <c r="DM33" s="888"/>
      <c r="DN33" s="476"/>
      <c r="DO33" s="650"/>
      <c r="DP33" s="476"/>
      <c r="DQ33" s="477"/>
      <c r="DR33" s="1416"/>
      <c r="DS33" s="468"/>
      <c r="DT33" s="453"/>
      <c r="DU33" s="454"/>
      <c r="DV33" s="462"/>
      <c r="DW33" s="880"/>
      <c r="DX33" s="455"/>
      <c r="DY33" s="462"/>
      <c r="DZ33" s="455"/>
      <c r="EA33" s="462"/>
      <c r="EB33" s="463"/>
      <c r="EC33" s="457"/>
      <c r="ED33" s="453"/>
      <c r="EE33" s="464"/>
      <c r="EF33" s="462"/>
      <c r="EG33" s="880"/>
      <c r="EH33" s="455"/>
      <c r="EI33" s="462"/>
      <c r="EJ33" s="455"/>
      <c r="EK33" s="461"/>
      <c r="EL33" s="463"/>
      <c r="EM33" s="457"/>
      <c r="EN33" s="453"/>
      <c r="EO33" s="461"/>
      <c r="EP33" s="462"/>
      <c r="EQ33" s="462"/>
      <c r="ER33" s="455"/>
      <c r="ES33" s="462"/>
      <c r="ET33" s="454"/>
      <c r="EU33" s="461"/>
      <c r="EV33" s="463"/>
      <c r="EW33" s="457"/>
      <c r="EX33" s="453"/>
      <c r="EY33" s="461"/>
      <c r="EZ33" s="462"/>
      <c r="FA33" s="880"/>
      <c r="FB33" s="455"/>
      <c r="FC33" s="462"/>
      <c r="FD33" s="454"/>
      <c r="FE33" s="461"/>
      <c r="FF33" s="463"/>
      <c r="FG33" s="457">
        <v>0</v>
      </c>
      <c r="FH33" s="453"/>
      <c r="FI33" s="461"/>
      <c r="FJ33" s="462"/>
      <c r="FK33" s="880"/>
      <c r="FL33" s="455"/>
      <c r="FM33" s="462"/>
      <c r="FN33" s="454"/>
      <c r="FO33" s="461"/>
      <c r="FP33" s="463"/>
      <c r="GK33" s="195"/>
      <c r="GL33" s="943"/>
      <c r="GM33" s="461"/>
      <c r="GN33" s="461"/>
      <c r="GO33" s="461"/>
      <c r="GP33" s="461"/>
      <c r="GQ33" s="461"/>
      <c r="GR33" s="461"/>
      <c r="GS33" s="461"/>
      <c r="GT33" s="463"/>
      <c r="GU33" s="195"/>
      <c r="GV33" s="461"/>
      <c r="GW33" s="461"/>
      <c r="GX33" s="461"/>
      <c r="GY33" s="461"/>
      <c r="GZ33" s="455"/>
      <c r="HA33" s="461"/>
      <c r="HB33" s="461"/>
      <c r="HC33" s="461"/>
      <c r="HD33" s="463"/>
      <c r="HE33" s="494">
        <v>0</v>
      </c>
      <c r="HO33" s="465"/>
    </row>
    <row r="34" spans="1:748" ht="15" customHeight="1" x14ac:dyDescent="0.15">
      <c r="A34" s="452">
        <v>43554</v>
      </c>
      <c r="B34" s="415">
        <f t="shared" si="0"/>
        <v>1407</v>
      </c>
      <c r="C34" s="195"/>
      <c r="D34" s="453"/>
      <c r="E34" s="461"/>
      <c r="F34" s="462"/>
      <c r="G34" s="880"/>
      <c r="H34" s="455"/>
      <c r="I34" s="462"/>
      <c r="J34" s="456"/>
      <c r="K34" s="461"/>
      <c r="L34" s="463"/>
      <c r="M34" s="195">
        <v>262</v>
      </c>
      <c r="N34" s="453">
        <v>6</v>
      </c>
      <c r="O34" s="461">
        <v>8850</v>
      </c>
      <c r="P34" s="462"/>
      <c r="Q34" s="880">
        <v>43.6</v>
      </c>
      <c r="R34" s="455">
        <v>4.8</v>
      </c>
      <c r="S34" s="462">
        <v>15.1</v>
      </c>
      <c r="T34" s="456"/>
      <c r="U34" s="461"/>
      <c r="V34" s="463"/>
      <c r="W34" s="457">
        <v>292</v>
      </c>
      <c r="X34" s="453">
        <v>6.4</v>
      </c>
      <c r="Y34" s="458">
        <v>2340</v>
      </c>
      <c r="Z34" s="462"/>
      <c r="AA34" s="880">
        <v>28.4</v>
      </c>
      <c r="AB34" s="455">
        <v>0.4</v>
      </c>
      <c r="AC34" s="462">
        <v>2.1</v>
      </c>
      <c r="AD34" s="455"/>
      <c r="AE34" s="461"/>
      <c r="AF34" s="463"/>
      <c r="AG34" s="457">
        <v>100</v>
      </c>
      <c r="AH34" s="453"/>
      <c r="AI34" s="458"/>
      <c r="AJ34" s="462"/>
      <c r="AK34" s="880"/>
      <c r="AL34" s="455"/>
      <c r="AM34" s="462"/>
      <c r="AN34" s="455"/>
      <c r="AO34" s="461"/>
      <c r="AP34" s="463"/>
      <c r="AQ34" s="457">
        <v>132</v>
      </c>
      <c r="AR34" s="453">
        <v>6</v>
      </c>
      <c r="AS34" s="458">
        <v>5250</v>
      </c>
      <c r="AT34" s="462"/>
      <c r="AU34" s="880">
        <v>105</v>
      </c>
      <c r="AV34" s="455">
        <v>19.600000000000001</v>
      </c>
      <c r="AW34" s="462">
        <v>27.8</v>
      </c>
      <c r="AX34" s="455"/>
      <c r="AY34" s="461"/>
      <c r="AZ34" s="463"/>
      <c r="BA34" s="195">
        <v>154</v>
      </c>
      <c r="BB34" s="453">
        <v>7.5</v>
      </c>
      <c r="BC34" s="461">
        <v>6380</v>
      </c>
      <c r="BD34" s="462"/>
      <c r="BE34" s="880">
        <v>108.3</v>
      </c>
      <c r="BF34" s="455">
        <v>14.4</v>
      </c>
      <c r="BG34" s="462">
        <v>24.5</v>
      </c>
      <c r="BH34" s="455"/>
      <c r="BI34" s="461"/>
      <c r="BJ34" s="463"/>
      <c r="BK34" s="457">
        <v>210</v>
      </c>
      <c r="BL34" s="453">
        <v>6</v>
      </c>
      <c r="BM34" s="458">
        <v>2060</v>
      </c>
      <c r="BN34" s="462"/>
      <c r="BO34" s="880">
        <v>90.3</v>
      </c>
      <c r="BP34" s="455">
        <v>0.6</v>
      </c>
      <c r="BQ34" s="462">
        <v>5.2</v>
      </c>
      <c r="BR34" s="455"/>
      <c r="BS34" s="461"/>
      <c r="BT34" s="463"/>
      <c r="BU34" s="457">
        <v>126</v>
      </c>
      <c r="BV34" s="453">
        <v>6.7</v>
      </c>
      <c r="BW34" s="460">
        <v>9260</v>
      </c>
      <c r="BX34" s="460"/>
      <c r="BY34" s="880">
        <v>86</v>
      </c>
      <c r="BZ34" s="455">
        <v>4.2</v>
      </c>
      <c r="CA34" s="644"/>
      <c r="CB34" s="455"/>
      <c r="CC34" s="461"/>
      <c r="CD34" s="616"/>
      <c r="CE34" s="457"/>
      <c r="CF34" s="453"/>
      <c r="CG34" s="458"/>
      <c r="CH34" s="462"/>
      <c r="CI34" s="880"/>
      <c r="CJ34" s="455"/>
      <c r="CK34" s="462"/>
      <c r="CL34" s="455"/>
      <c r="CM34" s="461"/>
      <c r="CN34" s="463"/>
      <c r="CO34" s="457"/>
      <c r="CP34" s="453"/>
      <c r="CQ34" s="461"/>
      <c r="CR34" s="462"/>
      <c r="CS34" s="880"/>
      <c r="CT34" s="455"/>
      <c r="CU34" s="462"/>
      <c r="CV34" s="455"/>
      <c r="CW34" s="461"/>
      <c r="CX34" s="463"/>
      <c r="CY34" s="457">
        <v>100</v>
      </c>
      <c r="CZ34" s="453">
        <v>7.5</v>
      </c>
      <c r="DA34" s="461">
        <v>4110</v>
      </c>
      <c r="DB34" s="462"/>
      <c r="DC34" s="880">
        <v>36.200000000000003</v>
      </c>
      <c r="DD34" s="455">
        <v>4.2</v>
      </c>
      <c r="DE34" s="462">
        <v>11.3</v>
      </c>
      <c r="DF34" s="455"/>
      <c r="DG34" s="464"/>
      <c r="DH34" s="463"/>
      <c r="DI34" s="473">
        <v>31</v>
      </c>
      <c r="DJ34" s="474"/>
      <c r="DK34" s="475"/>
      <c r="DL34" s="650"/>
      <c r="DM34" s="888"/>
      <c r="DN34" s="476"/>
      <c r="DO34" s="650"/>
      <c r="DP34" s="476"/>
      <c r="DQ34" s="477"/>
      <c r="DR34" s="1416"/>
      <c r="DS34" s="468"/>
      <c r="DT34" s="453"/>
      <c r="DU34" s="454"/>
      <c r="DV34" s="462"/>
      <c r="DW34" s="880"/>
      <c r="DX34" s="455"/>
      <c r="DY34" s="462"/>
      <c r="DZ34" s="455"/>
      <c r="EA34" s="462"/>
      <c r="EB34" s="463"/>
      <c r="EC34" s="457"/>
      <c r="ED34" s="453"/>
      <c r="EE34" s="464"/>
      <c r="EF34" s="462"/>
      <c r="EG34" s="880"/>
      <c r="EH34" s="455"/>
      <c r="EI34" s="462"/>
      <c r="EJ34" s="455"/>
      <c r="EK34" s="461"/>
      <c r="EL34" s="463"/>
      <c r="EM34" s="457"/>
      <c r="EN34" s="453"/>
      <c r="EO34" s="461"/>
      <c r="EP34" s="462"/>
      <c r="EQ34" s="462"/>
      <c r="ER34" s="455"/>
      <c r="ES34" s="462"/>
      <c r="ET34" s="454"/>
      <c r="EU34" s="461"/>
      <c r="EV34" s="463"/>
      <c r="EW34" s="457"/>
      <c r="EX34" s="453"/>
      <c r="EY34" s="461"/>
      <c r="EZ34" s="462"/>
      <c r="FA34" s="880"/>
      <c r="FB34" s="455"/>
      <c r="FC34" s="462"/>
      <c r="FD34" s="454"/>
      <c r="FE34" s="461"/>
      <c r="FF34" s="463"/>
      <c r="FG34" s="457">
        <v>0</v>
      </c>
      <c r="FH34" s="453"/>
      <c r="FI34" s="461"/>
      <c r="FJ34" s="462"/>
      <c r="FK34" s="880"/>
      <c r="FL34" s="455"/>
      <c r="FM34" s="462"/>
      <c r="FN34" s="454"/>
      <c r="FO34" s="461"/>
      <c r="FP34" s="463"/>
      <c r="GK34" s="195"/>
      <c r="GL34" s="943"/>
      <c r="GM34" s="461"/>
      <c r="GN34" s="461"/>
      <c r="GO34" s="461"/>
      <c r="GP34" s="461"/>
      <c r="GQ34" s="461"/>
      <c r="GR34" s="461"/>
      <c r="GS34" s="461"/>
      <c r="GT34" s="463"/>
      <c r="GU34" s="195"/>
      <c r="GV34" s="461"/>
      <c r="GW34" s="461"/>
      <c r="GX34" s="461"/>
      <c r="GY34" s="461"/>
      <c r="GZ34" s="455"/>
      <c r="HA34" s="461"/>
      <c r="HB34" s="461"/>
      <c r="HC34" s="461"/>
      <c r="HD34" s="463"/>
      <c r="HE34" s="494">
        <v>0</v>
      </c>
      <c r="HO34" s="465"/>
    </row>
    <row r="35" spans="1:748" s="472" customFormat="1" ht="15" customHeight="1" x14ac:dyDescent="0.15">
      <c r="A35" s="434">
        <v>43555</v>
      </c>
      <c r="B35" s="765">
        <f t="shared" si="0"/>
        <v>1417</v>
      </c>
      <c r="C35" s="257"/>
      <c r="D35" s="435"/>
      <c r="E35" s="444"/>
      <c r="F35" s="445"/>
      <c r="G35" s="445"/>
      <c r="H35" s="438"/>
      <c r="I35" s="445"/>
      <c r="J35" s="439"/>
      <c r="K35" s="444"/>
      <c r="L35" s="446"/>
      <c r="M35" s="257">
        <v>253</v>
      </c>
      <c r="N35" s="435">
        <v>7.4</v>
      </c>
      <c r="O35" s="444">
        <v>9180</v>
      </c>
      <c r="P35" s="445"/>
      <c r="Q35" s="445">
        <v>51</v>
      </c>
      <c r="R35" s="438">
        <v>5.0999999999999996</v>
      </c>
      <c r="S35" s="445">
        <v>23.7</v>
      </c>
      <c r="T35" s="439"/>
      <c r="U35" s="444"/>
      <c r="V35" s="446"/>
      <c r="W35" s="440">
        <v>327</v>
      </c>
      <c r="X35" s="435">
        <v>7</v>
      </c>
      <c r="Y35" s="441">
        <v>3130</v>
      </c>
      <c r="Z35" s="445"/>
      <c r="AA35" s="445">
        <v>22</v>
      </c>
      <c r="AB35" s="438">
        <v>3.1</v>
      </c>
      <c r="AC35" s="445">
        <v>4.0999999999999996</v>
      </c>
      <c r="AD35" s="438"/>
      <c r="AE35" s="444"/>
      <c r="AF35" s="446"/>
      <c r="AG35" s="440">
        <v>107</v>
      </c>
      <c r="AH35" s="435">
        <v>7</v>
      </c>
      <c r="AI35" s="441">
        <v>7200</v>
      </c>
      <c r="AJ35" s="445"/>
      <c r="AK35" s="445">
        <v>89</v>
      </c>
      <c r="AL35" s="438">
        <v>2.4</v>
      </c>
      <c r="AM35" s="445">
        <v>6.8</v>
      </c>
      <c r="AN35" s="438"/>
      <c r="AO35" s="444"/>
      <c r="AP35" s="446"/>
      <c r="AQ35" s="440">
        <v>116</v>
      </c>
      <c r="AR35" s="435">
        <v>6.3</v>
      </c>
      <c r="AS35" s="441">
        <v>5240</v>
      </c>
      <c r="AT35" s="445"/>
      <c r="AU35" s="445">
        <v>105</v>
      </c>
      <c r="AV35" s="438">
        <v>20.8</v>
      </c>
      <c r="AW35" s="445">
        <v>37.299999999999997</v>
      </c>
      <c r="AX35" s="438"/>
      <c r="AY35" s="444"/>
      <c r="AZ35" s="446"/>
      <c r="BA35" s="257">
        <v>141</v>
      </c>
      <c r="BB35" s="435">
        <v>6.9</v>
      </c>
      <c r="BC35" s="444">
        <v>8230</v>
      </c>
      <c r="BD35" s="445"/>
      <c r="BE35" s="445">
        <v>101</v>
      </c>
      <c r="BF35" s="438">
        <v>12</v>
      </c>
      <c r="BG35" s="445">
        <v>20.5</v>
      </c>
      <c r="BH35" s="438"/>
      <c r="BI35" s="444"/>
      <c r="BJ35" s="446"/>
      <c r="BK35" s="440">
        <v>209</v>
      </c>
      <c r="BL35" s="435">
        <v>6.2</v>
      </c>
      <c r="BM35" s="441">
        <v>2050</v>
      </c>
      <c r="BN35" s="445"/>
      <c r="BO35" s="445">
        <v>84</v>
      </c>
      <c r="BP35" s="438">
        <v>3.9</v>
      </c>
      <c r="BQ35" s="445">
        <v>24.8</v>
      </c>
      <c r="BR35" s="438"/>
      <c r="BS35" s="444"/>
      <c r="BT35" s="446"/>
      <c r="BU35" s="440">
        <v>140</v>
      </c>
      <c r="BV35" s="435">
        <v>7.5</v>
      </c>
      <c r="BW35" s="443">
        <v>9650</v>
      </c>
      <c r="BX35" s="443"/>
      <c r="BY35" s="445">
        <v>77</v>
      </c>
      <c r="BZ35" s="438">
        <v>11.1</v>
      </c>
      <c r="CA35" s="645">
        <v>15.3</v>
      </c>
      <c r="CB35" s="438"/>
      <c r="CC35" s="444"/>
      <c r="CD35" s="617"/>
      <c r="CE35" s="440">
        <v>22</v>
      </c>
      <c r="CF35" s="435">
        <v>6.5</v>
      </c>
      <c r="CG35" s="441">
        <v>7580</v>
      </c>
      <c r="CH35" s="445"/>
      <c r="CI35" s="445">
        <v>53</v>
      </c>
      <c r="CJ35" s="438">
        <v>3.7</v>
      </c>
      <c r="CK35" s="445">
        <v>12.6</v>
      </c>
      <c r="CL35" s="438"/>
      <c r="CM35" s="444"/>
      <c r="CN35" s="446"/>
      <c r="CO35" s="440">
        <v>77</v>
      </c>
      <c r="CP35" s="435">
        <v>6.4</v>
      </c>
      <c r="CQ35" s="444">
        <v>2240</v>
      </c>
      <c r="CR35" s="445"/>
      <c r="CS35" s="445">
        <v>38</v>
      </c>
      <c r="CT35" s="438">
        <v>0.8</v>
      </c>
      <c r="CU35" s="445">
        <v>5.7</v>
      </c>
      <c r="CV35" s="438"/>
      <c r="CW35" s="444"/>
      <c r="CX35" s="446"/>
      <c r="CY35" s="440"/>
      <c r="CZ35" s="435"/>
      <c r="DA35" s="444"/>
      <c r="DB35" s="445"/>
      <c r="DC35" s="445"/>
      <c r="DD35" s="438"/>
      <c r="DE35" s="445"/>
      <c r="DF35" s="438"/>
      <c r="DG35" s="447"/>
      <c r="DH35" s="446"/>
      <c r="DI35" s="440">
        <v>25</v>
      </c>
      <c r="DJ35" s="435">
        <v>7.5</v>
      </c>
      <c r="DK35" s="442">
        <v>6470</v>
      </c>
      <c r="DL35" s="445"/>
      <c r="DM35" s="445">
        <v>101</v>
      </c>
      <c r="DN35" s="438">
        <v>0.8</v>
      </c>
      <c r="DO35" s="445">
        <v>5.9</v>
      </c>
      <c r="DP35" s="438"/>
      <c r="DQ35" s="444"/>
      <c r="DR35" s="446"/>
      <c r="DS35" s="449"/>
      <c r="DT35" s="435"/>
      <c r="DU35" s="437"/>
      <c r="DV35" s="445"/>
      <c r="DW35" s="445"/>
      <c r="DX35" s="438"/>
      <c r="DY35" s="445"/>
      <c r="DZ35" s="438"/>
      <c r="EA35" s="445"/>
      <c r="EB35" s="446"/>
      <c r="EC35" s="440"/>
      <c r="ED35" s="435"/>
      <c r="EE35" s="447"/>
      <c r="EF35" s="445"/>
      <c r="EG35" s="445"/>
      <c r="EH35" s="438"/>
      <c r="EI35" s="445"/>
      <c r="EJ35" s="438"/>
      <c r="EK35" s="444"/>
      <c r="EL35" s="446"/>
      <c r="EM35" s="440"/>
      <c r="EN35" s="435"/>
      <c r="EO35" s="444"/>
      <c r="EP35" s="445"/>
      <c r="EQ35" s="445"/>
      <c r="ER35" s="438"/>
      <c r="ES35" s="445"/>
      <c r="ET35" s="437"/>
      <c r="EU35" s="444"/>
      <c r="EV35" s="446"/>
      <c r="EW35" s="440"/>
      <c r="EX35" s="435"/>
      <c r="EY35" s="444"/>
      <c r="EZ35" s="445"/>
      <c r="FA35" s="445"/>
      <c r="FB35" s="438"/>
      <c r="FC35" s="445"/>
      <c r="FD35" s="437"/>
      <c r="FE35" s="444"/>
      <c r="FF35" s="446"/>
      <c r="FG35" s="440">
        <v>0</v>
      </c>
      <c r="FH35" s="435"/>
      <c r="FI35" s="444"/>
      <c r="FJ35" s="445"/>
      <c r="FK35" s="445"/>
      <c r="FL35" s="438"/>
      <c r="FM35" s="445"/>
      <c r="FN35" s="437"/>
      <c r="FO35" s="444"/>
      <c r="FP35" s="446"/>
      <c r="FQ35" s="1261"/>
      <c r="FR35" s="584"/>
      <c r="FS35" s="589"/>
      <c r="FT35" s="584"/>
      <c r="FU35" s="590"/>
      <c r="FV35" s="584"/>
      <c r="FW35" s="590"/>
      <c r="FX35" s="584"/>
      <c r="FY35" s="584"/>
      <c r="FZ35" s="591"/>
      <c r="GA35" s="1261"/>
      <c r="GB35" s="584"/>
      <c r="GC35" s="584"/>
      <c r="GD35" s="584"/>
      <c r="GE35" s="590"/>
      <c r="GF35" s="584"/>
      <c r="GG35" s="590"/>
      <c r="GH35" s="584"/>
      <c r="GI35" s="584"/>
      <c r="GJ35" s="591"/>
      <c r="GK35" s="257"/>
      <c r="GL35" s="944"/>
      <c r="GM35" s="444"/>
      <c r="GN35" s="444"/>
      <c r="GO35" s="444"/>
      <c r="GP35" s="444"/>
      <c r="GQ35" s="444"/>
      <c r="GR35" s="444"/>
      <c r="GS35" s="444"/>
      <c r="GT35" s="446"/>
      <c r="GU35" s="257"/>
      <c r="GV35" s="444"/>
      <c r="GW35" s="444"/>
      <c r="GX35" s="444"/>
      <c r="GY35" s="444"/>
      <c r="GZ35" s="438"/>
      <c r="HA35" s="444"/>
      <c r="HB35" s="444"/>
      <c r="HC35" s="444"/>
      <c r="HD35" s="446"/>
      <c r="HE35" s="554">
        <v>0</v>
      </c>
      <c r="HF35" s="552"/>
      <c r="HG35" s="471"/>
      <c r="HH35" s="590"/>
      <c r="HI35" s="556"/>
      <c r="HJ35" s="541"/>
      <c r="HK35" s="577"/>
      <c r="HL35" s="541"/>
      <c r="HM35" s="471"/>
      <c r="HN35" s="557"/>
      <c r="HO35" s="448"/>
      <c r="HP35" s="552"/>
      <c r="HQ35" s="471"/>
      <c r="HR35" s="577"/>
      <c r="HS35" s="577"/>
      <c r="HT35" s="541"/>
      <c r="HU35" s="577"/>
      <c r="HV35" s="541"/>
      <c r="HW35" s="471"/>
      <c r="HX35" s="557"/>
      <c r="HY35" s="1587"/>
      <c r="HZ35" s="1587"/>
      <c r="IA35" s="1587"/>
      <c r="IB35" s="1587"/>
      <c r="IC35" s="1587"/>
      <c r="ID35" s="1587"/>
      <c r="IE35" s="1587"/>
      <c r="IF35" s="1587"/>
      <c r="IG35" s="1587"/>
      <c r="IH35" s="1587"/>
      <c r="II35" s="1587"/>
      <c r="IJ35" s="1587"/>
      <c r="IK35" s="1587"/>
      <c r="IL35" s="1587"/>
      <c r="IM35" s="1587"/>
      <c r="IN35" s="1587"/>
      <c r="IO35" s="1587"/>
      <c r="IP35" s="1587"/>
      <c r="IQ35" s="1587"/>
      <c r="IR35" s="1587"/>
      <c r="IS35" s="1587"/>
      <c r="IT35" s="1587"/>
      <c r="IU35" s="1587"/>
      <c r="IV35" s="1587"/>
      <c r="IW35" s="1587"/>
      <c r="IX35" s="1587"/>
      <c r="IY35" s="1587"/>
      <c r="IZ35" s="1587"/>
      <c r="JA35" s="1587"/>
      <c r="JB35" s="1587"/>
      <c r="JC35" s="1587"/>
      <c r="JD35" s="1587"/>
      <c r="JE35" s="1587"/>
      <c r="JF35" s="1587"/>
      <c r="JG35" s="1587"/>
      <c r="JH35" s="1587"/>
      <c r="JI35" s="1587"/>
      <c r="JJ35" s="1587"/>
      <c r="JK35" s="1587"/>
      <c r="JL35" s="1587"/>
      <c r="JM35" s="1587"/>
      <c r="JN35" s="1587"/>
      <c r="JO35" s="1587"/>
      <c r="JP35" s="1587"/>
      <c r="JQ35" s="1587"/>
      <c r="JR35" s="1587"/>
      <c r="JS35" s="1587"/>
      <c r="JT35" s="1587"/>
      <c r="JU35" s="1587"/>
      <c r="JV35" s="1587"/>
      <c r="JW35" s="1587"/>
      <c r="JX35" s="1587"/>
      <c r="JY35" s="1587"/>
      <c r="JZ35" s="1587"/>
      <c r="KA35" s="1587"/>
      <c r="KB35" s="1587"/>
      <c r="KC35" s="1587"/>
      <c r="KD35" s="1587"/>
      <c r="KE35" s="1587"/>
      <c r="KF35" s="1587"/>
      <c r="KG35" s="1587"/>
      <c r="KH35" s="1587"/>
      <c r="KI35" s="1587"/>
      <c r="KJ35" s="1587"/>
      <c r="KK35" s="1587"/>
      <c r="KL35" s="1587"/>
      <c r="KM35" s="1587"/>
      <c r="KN35" s="1587"/>
      <c r="KO35" s="1587"/>
      <c r="KP35" s="1587"/>
      <c r="KQ35" s="1587"/>
      <c r="KR35" s="1587"/>
      <c r="KS35" s="1587"/>
      <c r="KT35" s="1587"/>
      <c r="KU35" s="1587"/>
      <c r="KV35" s="1587"/>
      <c r="KW35" s="1587"/>
      <c r="KX35" s="1587"/>
      <c r="KY35" s="1587"/>
      <c r="KZ35" s="1587"/>
      <c r="LA35" s="1587"/>
      <c r="LB35" s="1587"/>
      <c r="LC35" s="1587"/>
      <c r="LD35" s="1587"/>
      <c r="LE35" s="1587"/>
      <c r="LF35" s="1587"/>
      <c r="LG35" s="1587"/>
      <c r="LH35" s="1587"/>
      <c r="LI35" s="1587"/>
      <c r="LJ35" s="1587"/>
      <c r="LK35" s="1587"/>
      <c r="LL35" s="1587"/>
      <c r="LM35" s="1587"/>
      <c r="LN35" s="1587"/>
      <c r="LO35" s="1587"/>
      <c r="LP35" s="1587"/>
      <c r="LQ35" s="1587"/>
      <c r="LR35" s="1587"/>
      <c r="LS35" s="1587"/>
      <c r="LT35" s="1587"/>
      <c r="LU35" s="1587"/>
      <c r="LV35" s="1587"/>
      <c r="LW35" s="1587"/>
      <c r="LX35" s="1587"/>
      <c r="LY35" s="1587"/>
      <c r="LZ35" s="1587"/>
      <c r="MA35" s="1587"/>
      <c r="MB35" s="1587"/>
      <c r="MC35" s="1587"/>
      <c r="MD35" s="1587"/>
      <c r="ME35" s="1587"/>
      <c r="MF35" s="1587"/>
      <c r="MG35" s="1587"/>
      <c r="MH35" s="1587"/>
      <c r="MI35" s="1587"/>
      <c r="MJ35" s="1587"/>
      <c r="MK35" s="1587"/>
      <c r="ML35" s="1587"/>
      <c r="MM35" s="1587"/>
      <c r="MN35" s="1587"/>
      <c r="MO35" s="1587"/>
      <c r="MP35" s="1587"/>
      <c r="MQ35" s="1587"/>
      <c r="MR35" s="1587"/>
      <c r="MS35" s="1587"/>
      <c r="MT35" s="1587"/>
      <c r="MU35" s="1587"/>
      <c r="MV35" s="1587"/>
      <c r="MW35" s="1587"/>
      <c r="MX35" s="1587"/>
      <c r="MY35" s="1587"/>
      <c r="MZ35" s="1587"/>
      <c r="NA35" s="1587"/>
      <c r="NB35" s="1587"/>
      <c r="NC35" s="1587"/>
      <c r="ND35" s="1587"/>
      <c r="NE35" s="1587"/>
      <c r="NF35" s="1587"/>
      <c r="NG35" s="1587"/>
      <c r="NH35" s="1587"/>
      <c r="NI35" s="1587"/>
      <c r="NJ35" s="1587"/>
      <c r="NK35" s="1587"/>
      <c r="NL35" s="1587"/>
      <c r="NM35" s="1587"/>
      <c r="NN35" s="1587"/>
      <c r="NO35" s="1587"/>
      <c r="NP35" s="1587"/>
      <c r="NQ35" s="1587"/>
      <c r="NR35" s="1587"/>
      <c r="NS35" s="1587"/>
      <c r="NT35" s="1587"/>
      <c r="NU35" s="1587"/>
      <c r="NV35" s="1587"/>
      <c r="NW35" s="1587"/>
      <c r="NX35" s="1587"/>
      <c r="NY35" s="1587"/>
      <c r="NZ35" s="1587"/>
      <c r="OA35" s="1587"/>
      <c r="OB35" s="1587"/>
      <c r="OC35" s="1587"/>
      <c r="OD35" s="1587"/>
      <c r="OE35" s="1587"/>
      <c r="OF35" s="1587"/>
      <c r="OG35" s="1587"/>
      <c r="OH35" s="1587"/>
      <c r="OI35" s="1587"/>
      <c r="OJ35" s="1587"/>
      <c r="OK35" s="1587"/>
      <c r="OL35" s="1587"/>
      <c r="OM35" s="1587"/>
      <c r="ON35" s="1587"/>
      <c r="OO35" s="1587"/>
      <c r="OP35" s="1587"/>
      <c r="OQ35" s="1587"/>
      <c r="OR35" s="1587"/>
      <c r="OS35" s="1587"/>
      <c r="OT35" s="1587"/>
      <c r="OU35" s="1587"/>
      <c r="OV35" s="1587"/>
      <c r="OW35" s="1587"/>
      <c r="OX35" s="1587"/>
      <c r="OY35" s="1587"/>
      <c r="OZ35" s="1587"/>
      <c r="PA35" s="1587"/>
      <c r="PB35" s="1587"/>
      <c r="PC35" s="1587"/>
      <c r="PD35" s="1587"/>
      <c r="PE35" s="1587"/>
      <c r="PF35" s="1587"/>
      <c r="PG35" s="1588"/>
      <c r="PH35" s="1588"/>
      <c r="PI35" s="1588"/>
      <c r="PJ35" s="1588"/>
      <c r="PK35" s="1588"/>
      <c r="PL35" s="1588"/>
      <c r="PM35" s="1588"/>
      <c r="PN35" s="1588"/>
      <c r="PO35" s="1588"/>
      <c r="PP35" s="1588"/>
      <c r="PQ35" s="1588"/>
      <c r="PR35" s="1588"/>
      <c r="PS35" s="1588"/>
      <c r="PT35" s="1588"/>
      <c r="PU35" s="1588"/>
      <c r="PV35" s="1588"/>
      <c r="PW35" s="1588"/>
      <c r="PX35" s="1588"/>
      <c r="PY35" s="1588"/>
      <c r="PZ35" s="1588"/>
      <c r="QA35" s="1588"/>
      <c r="QB35" s="1588"/>
      <c r="QC35" s="1588"/>
      <c r="QD35" s="1588"/>
      <c r="QE35" s="1588"/>
      <c r="QF35" s="1588"/>
      <c r="QG35" s="1588"/>
      <c r="QH35" s="1588"/>
      <c r="QI35" s="1588"/>
      <c r="QJ35" s="1588"/>
      <c r="QK35" s="1588"/>
      <c r="QL35" s="1588"/>
      <c r="QM35" s="1588"/>
      <c r="QN35" s="1588"/>
      <c r="QO35" s="1588"/>
      <c r="QP35" s="1588"/>
      <c r="QQ35" s="1588"/>
      <c r="QR35" s="1588"/>
      <c r="QS35" s="1588"/>
      <c r="QT35" s="1588"/>
      <c r="QU35" s="1588"/>
      <c r="QV35" s="1588"/>
      <c r="QW35" s="1588"/>
      <c r="QX35" s="1588"/>
      <c r="QY35" s="1588"/>
      <c r="QZ35" s="1588"/>
      <c r="RA35" s="1588"/>
      <c r="RB35" s="1588"/>
      <c r="RC35" s="1588"/>
      <c r="RD35" s="1588"/>
      <c r="RE35" s="1588"/>
      <c r="RF35" s="1588"/>
      <c r="RG35" s="1588"/>
      <c r="RH35" s="1588"/>
      <c r="RI35" s="1588"/>
      <c r="RJ35" s="1588"/>
      <c r="RK35" s="1588"/>
      <c r="RL35" s="1588"/>
      <c r="RM35" s="1588"/>
      <c r="RN35" s="1588"/>
      <c r="RO35" s="1588"/>
      <c r="RP35" s="1588"/>
      <c r="RQ35" s="1588"/>
      <c r="RR35" s="1588"/>
      <c r="RS35" s="1588"/>
      <c r="RT35" s="1588"/>
      <c r="RU35" s="1588"/>
      <c r="RV35" s="1588"/>
      <c r="RW35" s="1588"/>
      <c r="RX35" s="1588"/>
      <c r="RY35" s="1588"/>
      <c r="RZ35" s="1588"/>
      <c r="SA35" s="1588"/>
      <c r="SB35" s="1588"/>
      <c r="SC35" s="1588"/>
      <c r="SD35" s="1588"/>
      <c r="SE35" s="1588"/>
      <c r="SF35" s="1588"/>
      <c r="SG35" s="1588"/>
      <c r="SH35" s="1588"/>
      <c r="SI35" s="1588"/>
      <c r="SJ35" s="1588"/>
      <c r="SK35" s="1588"/>
      <c r="SL35" s="1588"/>
      <c r="SM35" s="1588"/>
      <c r="SN35" s="1588"/>
      <c r="SO35" s="1588"/>
      <c r="SP35" s="1588"/>
      <c r="SQ35" s="1588"/>
      <c r="SR35" s="1588"/>
      <c r="SS35" s="1588"/>
      <c r="ST35" s="1588"/>
      <c r="SU35" s="1588"/>
      <c r="SV35" s="1588"/>
      <c r="SW35" s="1588"/>
      <c r="SX35" s="1588"/>
      <c r="SY35" s="1588"/>
      <c r="SZ35" s="1588"/>
      <c r="TA35" s="1588"/>
      <c r="TB35" s="1588"/>
      <c r="TC35" s="1588"/>
    </row>
    <row r="36" spans="1:748" s="491" customFormat="1" ht="15" customHeight="1" x14ac:dyDescent="0.15">
      <c r="A36" s="478">
        <v>43556</v>
      </c>
      <c r="B36" s="415">
        <f t="shared" si="0"/>
        <v>1306</v>
      </c>
      <c r="C36" s="479"/>
      <c r="D36" s="480"/>
      <c r="E36" s="486"/>
      <c r="F36" s="487"/>
      <c r="G36" s="881"/>
      <c r="H36" s="482"/>
      <c r="I36" s="487"/>
      <c r="J36" s="483"/>
      <c r="K36" s="486"/>
      <c r="L36" s="488"/>
      <c r="M36" s="479">
        <v>293</v>
      </c>
      <c r="N36" s="480">
        <v>7</v>
      </c>
      <c r="O36" s="486">
        <v>8970</v>
      </c>
      <c r="P36" s="487"/>
      <c r="Q36" s="881">
        <v>60</v>
      </c>
      <c r="R36" s="482">
        <v>1.1000000000000001</v>
      </c>
      <c r="S36" s="487">
        <v>16.600000000000001</v>
      </c>
      <c r="T36" s="483"/>
      <c r="U36" s="486"/>
      <c r="V36" s="488"/>
      <c r="W36" s="484">
        <v>319</v>
      </c>
      <c r="X36" s="480">
        <v>6.7</v>
      </c>
      <c r="Y36" s="485">
        <v>2340</v>
      </c>
      <c r="Z36" s="487"/>
      <c r="AA36" s="881">
        <v>27</v>
      </c>
      <c r="AB36" s="482">
        <v>0.3</v>
      </c>
      <c r="AC36" s="487"/>
      <c r="AD36" s="482"/>
      <c r="AE36" s="486"/>
      <c r="AF36" s="488"/>
      <c r="AG36" s="484">
        <v>131</v>
      </c>
      <c r="AH36" s="480">
        <v>7</v>
      </c>
      <c r="AI36" s="485">
        <v>6950</v>
      </c>
      <c r="AJ36" s="487"/>
      <c r="AK36" s="881">
        <v>105</v>
      </c>
      <c r="AL36" s="482">
        <v>2.9</v>
      </c>
      <c r="AM36" s="487">
        <v>19.5</v>
      </c>
      <c r="AN36" s="482"/>
      <c r="AO36" s="486"/>
      <c r="AP36" s="488"/>
      <c r="AQ36" s="484">
        <v>49</v>
      </c>
      <c r="AR36" s="480">
        <v>7</v>
      </c>
      <c r="AS36" s="485">
        <v>21400</v>
      </c>
      <c r="AT36" s="487"/>
      <c r="AU36" s="881">
        <v>471</v>
      </c>
      <c r="AV36" s="482">
        <v>0.2</v>
      </c>
      <c r="AW36" s="487">
        <v>54.8</v>
      </c>
      <c r="AX36" s="482"/>
      <c r="AY36" s="486"/>
      <c r="AZ36" s="488"/>
      <c r="BA36" s="479">
        <v>136</v>
      </c>
      <c r="BB36" s="480">
        <v>7</v>
      </c>
      <c r="BC36" s="486">
        <v>6450</v>
      </c>
      <c r="BD36" s="487"/>
      <c r="BE36" s="881">
        <v>116</v>
      </c>
      <c r="BF36" s="482">
        <v>11.9</v>
      </c>
      <c r="BG36" s="487">
        <v>25.3</v>
      </c>
      <c r="BH36" s="482"/>
      <c r="BI36" s="486"/>
      <c r="BJ36" s="488"/>
      <c r="BK36" s="484">
        <v>185</v>
      </c>
      <c r="BL36" s="480">
        <v>6.5</v>
      </c>
      <c r="BM36" s="485">
        <v>1889</v>
      </c>
      <c r="BN36" s="487"/>
      <c r="BO36" s="881">
        <v>84</v>
      </c>
      <c r="BP36" s="482">
        <v>0.2</v>
      </c>
      <c r="BQ36" s="487">
        <v>6.7</v>
      </c>
      <c r="BR36" s="482"/>
      <c r="BS36" s="486"/>
      <c r="BT36" s="488"/>
      <c r="BU36" s="484">
        <v>117</v>
      </c>
      <c r="BV36" s="480">
        <v>7</v>
      </c>
      <c r="BW36" s="485">
        <v>9610</v>
      </c>
      <c r="BX36" s="485"/>
      <c r="BY36" s="881">
        <v>89</v>
      </c>
      <c r="BZ36" s="482">
        <v>4.5999999999999996</v>
      </c>
      <c r="CA36" s="487">
        <v>14.6</v>
      </c>
      <c r="CB36" s="482"/>
      <c r="CC36" s="486"/>
      <c r="CD36" s="488"/>
      <c r="CE36" s="484">
        <v>76</v>
      </c>
      <c r="CF36" s="480"/>
      <c r="CG36" s="485"/>
      <c r="CH36" s="487"/>
      <c r="CI36" s="881"/>
      <c r="CJ36" s="482"/>
      <c r="CK36" s="487"/>
      <c r="CL36" s="482"/>
      <c r="CM36" s="486"/>
      <c r="CN36" s="488"/>
      <c r="CO36" s="484"/>
      <c r="CP36" s="480"/>
      <c r="CQ36" s="486"/>
      <c r="CR36" s="487"/>
      <c r="CS36" s="881"/>
      <c r="CT36" s="482"/>
      <c r="CU36" s="487"/>
      <c r="CV36" s="482"/>
      <c r="CW36" s="486"/>
      <c r="CX36" s="488"/>
      <c r="CY36" s="484"/>
      <c r="CZ36" s="480" t="s">
        <v>43</v>
      </c>
      <c r="DA36" s="486">
        <v>2740</v>
      </c>
      <c r="DB36" s="487"/>
      <c r="DC36" s="881">
        <v>41</v>
      </c>
      <c r="DD36" s="482">
        <v>7.7</v>
      </c>
      <c r="DE36" s="487">
        <v>10.199999999999999</v>
      </c>
      <c r="DF36" s="482"/>
      <c r="DG36" s="489"/>
      <c r="DH36" s="488"/>
      <c r="DI36" s="484"/>
      <c r="DJ36" s="480"/>
      <c r="DK36" s="129"/>
      <c r="DL36" s="487"/>
      <c r="DM36" s="881"/>
      <c r="DN36" s="482"/>
      <c r="DO36" s="487"/>
      <c r="DP36" s="482"/>
      <c r="DQ36" s="486"/>
      <c r="DR36" s="488"/>
      <c r="DS36" s="490"/>
      <c r="DT36" s="480"/>
      <c r="DU36" s="481"/>
      <c r="DV36" s="487"/>
      <c r="DW36" s="881"/>
      <c r="DX36" s="482"/>
      <c r="DY36" s="487"/>
      <c r="DZ36" s="482"/>
      <c r="EA36" s="487"/>
      <c r="EB36" s="488"/>
      <c r="EC36" s="484"/>
      <c r="ED36" s="480"/>
      <c r="EE36" s="489"/>
      <c r="EF36" s="487"/>
      <c r="EG36" s="881"/>
      <c r="EH36" s="482"/>
      <c r="EI36" s="487"/>
      <c r="EJ36" s="482"/>
      <c r="EK36" s="486"/>
      <c r="EL36" s="488"/>
      <c r="EM36" s="484"/>
      <c r="EN36" s="480"/>
      <c r="EO36" s="486"/>
      <c r="EP36" s="487"/>
      <c r="EQ36" s="487"/>
      <c r="ER36" s="482"/>
      <c r="ES36" s="487"/>
      <c r="ET36" s="481"/>
      <c r="EU36" s="486"/>
      <c r="EV36" s="488"/>
      <c r="EW36" s="484"/>
      <c r="EX36" s="480"/>
      <c r="EY36" s="486"/>
      <c r="EZ36" s="487"/>
      <c r="FA36" s="881"/>
      <c r="FB36" s="482"/>
      <c r="FC36" s="487"/>
      <c r="FD36" s="481"/>
      <c r="FE36" s="486"/>
      <c r="FF36" s="488"/>
      <c r="FG36" s="457">
        <v>0</v>
      </c>
      <c r="FH36" s="480"/>
      <c r="FI36" s="486"/>
      <c r="FJ36" s="487"/>
      <c r="FK36" s="881"/>
      <c r="FL36" s="482"/>
      <c r="FM36" s="487"/>
      <c r="FN36" s="481"/>
      <c r="FO36" s="486"/>
      <c r="FP36" s="488"/>
      <c r="FQ36" s="1274"/>
      <c r="FR36" s="1275"/>
      <c r="FS36" s="1445"/>
      <c r="FT36" s="1275"/>
      <c r="FU36" s="1320"/>
      <c r="FV36" s="1275"/>
      <c r="FW36" s="1323"/>
      <c r="FX36" s="1275"/>
      <c r="FY36" s="1275"/>
      <c r="FZ36" s="1420"/>
      <c r="GA36" s="1274"/>
      <c r="GB36" s="1275"/>
      <c r="GC36" s="1275"/>
      <c r="GD36" s="1275"/>
      <c r="GE36" s="1320"/>
      <c r="GF36" s="1275"/>
      <c r="GG36" s="1323"/>
      <c r="GH36" s="1275"/>
      <c r="GI36" s="1275"/>
      <c r="GJ36" s="1420"/>
      <c r="GK36" s="479"/>
      <c r="GL36" s="945"/>
      <c r="GM36" s="486"/>
      <c r="GN36" s="486"/>
      <c r="GO36" s="486"/>
      <c r="GP36" s="486"/>
      <c r="GQ36" s="486"/>
      <c r="GR36" s="486"/>
      <c r="GS36" s="486"/>
      <c r="GT36" s="488"/>
      <c r="GU36" s="479"/>
      <c r="GV36" s="486"/>
      <c r="GW36" s="486"/>
      <c r="GX36" s="486"/>
      <c r="GY36" s="486"/>
      <c r="GZ36" s="482"/>
      <c r="HA36" s="486"/>
      <c r="HB36" s="486"/>
      <c r="HC36" s="486"/>
      <c r="HD36" s="488"/>
      <c r="HE36" s="494">
        <v>0</v>
      </c>
      <c r="HF36" s="480"/>
      <c r="HG36" s="486"/>
      <c r="HH36" s="895"/>
      <c r="HI36" s="1433"/>
      <c r="HJ36" s="482"/>
      <c r="HK36" s="487"/>
      <c r="HL36" s="482"/>
      <c r="HM36" s="486"/>
      <c r="HN36" s="488"/>
      <c r="HO36" s="465"/>
      <c r="HP36" s="480"/>
      <c r="HQ36" s="486"/>
      <c r="HR36" s="487"/>
      <c r="HS36" s="487"/>
      <c r="HT36" s="482"/>
      <c r="HU36" s="487"/>
      <c r="HV36" s="482"/>
      <c r="HW36" s="486"/>
      <c r="HX36" s="488"/>
      <c r="HY36" s="1587"/>
      <c r="HZ36" s="1587"/>
      <c r="IA36" s="1587"/>
      <c r="IB36" s="1587"/>
      <c r="IC36" s="1587"/>
      <c r="ID36" s="1587"/>
      <c r="IE36" s="1587"/>
      <c r="IF36" s="1587"/>
      <c r="IG36" s="1587"/>
      <c r="IH36" s="1587"/>
      <c r="II36" s="1587"/>
      <c r="IJ36" s="1587"/>
      <c r="IK36" s="1587"/>
      <c r="IL36" s="1587"/>
      <c r="IM36" s="1587"/>
      <c r="IN36" s="1587"/>
      <c r="IO36" s="1587"/>
      <c r="IP36" s="1587"/>
      <c r="IQ36" s="1587"/>
      <c r="IR36" s="1587"/>
      <c r="IS36" s="1587"/>
      <c r="IT36" s="1587"/>
      <c r="IU36" s="1587"/>
      <c r="IV36" s="1587"/>
      <c r="IW36" s="1587"/>
      <c r="IX36" s="1587"/>
      <c r="IY36" s="1587"/>
      <c r="IZ36" s="1587"/>
      <c r="JA36" s="1587"/>
      <c r="JB36" s="1587"/>
      <c r="JC36" s="1587"/>
      <c r="JD36" s="1587"/>
      <c r="JE36" s="1587"/>
      <c r="JF36" s="1587"/>
      <c r="JG36" s="1587"/>
      <c r="JH36" s="1587"/>
      <c r="JI36" s="1587"/>
      <c r="JJ36" s="1587"/>
      <c r="JK36" s="1587"/>
      <c r="JL36" s="1587"/>
      <c r="JM36" s="1587"/>
      <c r="JN36" s="1587"/>
      <c r="JO36" s="1587"/>
      <c r="JP36" s="1587"/>
      <c r="JQ36" s="1587"/>
      <c r="JR36" s="1587"/>
      <c r="JS36" s="1587"/>
      <c r="JT36" s="1587"/>
      <c r="JU36" s="1587"/>
      <c r="JV36" s="1587"/>
      <c r="JW36" s="1587"/>
      <c r="JX36" s="1587"/>
      <c r="JY36" s="1587"/>
      <c r="JZ36" s="1587"/>
      <c r="KA36" s="1587"/>
      <c r="KB36" s="1587"/>
      <c r="KC36" s="1587"/>
      <c r="KD36" s="1587"/>
      <c r="KE36" s="1587"/>
      <c r="KF36" s="1587"/>
      <c r="KG36" s="1587"/>
      <c r="KH36" s="1587"/>
      <c r="KI36" s="1587"/>
      <c r="KJ36" s="1587"/>
      <c r="KK36" s="1587"/>
      <c r="KL36" s="1587"/>
      <c r="KM36" s="1587"/>
      <c r="KN36" s="1587"/>
      <c r="KO36" s="1587"/>
      <c r="KP36" s="1587"/>
      <c r="KQ36" s="1587"/>
      <c r="KR36" s="1587"/>
      <c r="KS36" s="1587"/>
      <c r="KT36" s="1587"/>
      <c r="KU36" s="1587"/>
      <c r="KV36" s="1587"/>
      <c r="KW36" s="1587"/>
      <c r="KX36" s="1587"/>
      <c r="KY36" s="1587"/>
      <c r="KZ36" s="1587"/>
      <c r="LA36" s="1587"/>
      <c r="LB36" s="1587"/>
      <c r="LC36" s="1587"/>
      <c r="LD36" s="1587"/>
      <c r="LE36" s="1587"/>
      <c r="LF36" s="1587"/>
      <c r="LG36" s="1587"/>
      <c r="LH36" s="1587"/>
      <c r="LI36" s="1587"/>
      <c r="LJ36" s="1587"/>
      <c r="LK36" s="1587"/>
      <c r="LL36" s="1587"/>
      <c r="LM36" s="1587"/>
      <c r="LN36" s="1587"/>
      <c r="LO36" s="1587"/>
      <c r="LP36" s="1587"/>
      <c r="LQ36" s="1587"/>
      <c r="LR36" s="1587"/>
      <c r="LS36" s="1587"/>
      <c r="LT36" s="1587"/>
      <c r="LU36" s="1587"/>
      <c r="LV36" s="1587"/>
      <c r="LW36" s="1587"/>
      <c r="LX36" s="1587"/>
      <c r="LY36" s="1587"/>
      <c r="LZ36" s="1587"/>
      <c r="MA36" s="1587"/>
      <c r="MB36" s="1587"/>
      <c r="MC36" s="1587"/>
      <c r="MD36" s="1587"/>
      <c r="ME36" s="1587"/>
      <c r="MF36" s="1587"/>
      <c r="MG36" s="1587"/>
      <c r="MH36" s="1587"/>
      <c r="MI36" s="1587"/>
      <c r="MJ36" s="1587"/>
      <c r="MK36" s="1587"/>
      <c r="ML36" s="1587"/>
      <c r="MM36" s="1587"/>
      <c r="MN36" s="1587"/>
      <c r="MO36" s="1587"/>
      <c r="MP36" s="1587"/>
      <c r="MQ36" s="1587"/>
      <c r="MR36" s="1587"/>
      <c r="MS36" s="1587"/>
      <c r="MT36" s="1587"/>
      <c r="MU36" s="1587"/>
      <c r="MV36" s="1587"/>
      <c r="MW36" s="1587"/>
      <c r="MX36" s="1587"/>
      <c r="MY36" s="1587"/>
      <c r="MZ36" s="1587"/>
      <c r="NA36" s="1587"/>
      <c r="NB36" s="1587"/>
      <c r="NC36" s="1587"/>
      <c r="ND36" s="1587"/>
      <c r="NE36" s="1587"/>
      <c r="NF36" s="1587"/>
      <c r="NG36" s="1587"/>
      <c r="NH36" s="1587"/>
      <c r="NI36" s="1587"/>
      <c r="NJ36" s="1587"/>
      <c r="NK36" s="1587"/>
      <c r="NL36" s="1587"/>
      <c r="NM36" s="1587"/>
      <c r="NN36" s="1587"/>
      <c r="NO36" s="1587"/>
      <c r="NP36" s="1587"/>
      <c r="NQ36" s="1587"/>
      <c r="NR36" s="1587"/>
      <c r="NS36" s="1587"/>
      <c r="NT36" s="1587"/>
      <c r="NU36" s="1587"/>
      <c r="NV36" s="1587"/>
      <c r="NW36" s="1587"/>
      <c r="NX36" s="1587"/>
      <c r="NY36" s="1587"/>
      <c r="NZ36" s="1587"/>
      <c r="OA36" s="1587"/>
      <c r="OB36" s="1587"/>
      <c r="OC36" s="1587"/>
      <c r="OD36" s="1587"/>
      <c r="OE36" s="1587"/>
      <c r="OF36" s="1587"/>
      <c r="OG36" s="1587"/>
      <c r="OH36" s="1587"/>
      <c r="OI36" s="1587"/>
      <c r="OJ36" s="1587"/>
      <c r="OK36" s="1587"/>
      <c r="OL36" s="1587"/>
      <c r="OM36" s="1587"/>
      <c r="ON36" s="1587"/>
      <c r="OO36" s="1587"/>
      <c r="OP36" s="1587"/>
      <c r="OQ36" s="1587"/>
      <c r="OR36" s="1587"/>
      <c r="OS36" s="1587"/>
      <c r="OT36" s="1587"/>
      <c r="OU36" s="1587"/>
      <c r="OV36" s="1587"/>
      <c r="OW36" s="1587"/>
      <c r="OX36" s="1587"/>
      <c r="OY36" s="1587"/>
      <c r="OZ36" s="1587"/>
      <c r="PA36" s="1587"/>
      <c r="PB36" s="1587"/>
      <c r="PC36" s="1587"/>
      <c r="PD36" s="1587"/>
      <c r="PE36" s="1587"/>
      <c r="PF36" s="1587"/>
      <c r="PG36" s="1588"/>
      <c r="PH36" s="1588"/>
      <c r="PI36" s="1588"/>
      <c r="PJ36" s="1588"/>
      <c r="PK36" s="1588"/>
      <c r="PL36" s="1588"/>
      <c r="PM36" s="1588"/>
      <c r="PN36" s="1588"/>
      <c r="PO36" s="1588"/>
      <c r="PP36" s="1588"/>
      <c r="PQ36" s="1588"/>
      <c r="PR36" s="1588"/>
      <c r="PS36" s="1588"/>
      <c r="PT36" s="1588"/>
      <c r="PU36" s="1588"/>
      <c r="PV36" s="1588"/>
      <c r="PW36" s="1588"/>
      <c r="PX36" s="1588"/>
      <c r="PY36" s="1588"/>
      <c r="PZ36" s="1588"/>
      <c r="QA36" s="1588"/>
      <c r="QB36" s="1588"/>
      <c r="QC36" s="1588"/>
      <c r="QD36" s="1588"/>
      <c r="QE36" s="1588"/>
      <c r="QF36" s="1588"/>
      <c r="QG36" s="1588"/>
      <c r="QH36" s="1588"/>
      <c r="QI36" s="1588"/>
      <c r="QJ36" s="1588"/>
      <c r="QK36" s="1588"/>
      <c r="QL36" s="1588"/>
      <c r="QM36" s="1588"/>
      <c r="QN36" s="1588"/>
      <c r="QO36" s="1588"/>
      <c r="QP36" s="1588"/>
      <c r="QQ36" s="1588"/>
      <c r="QR36" s="1588"/>
      <c r="QS36" s="1588"/>
      <c r="QT36" s="1588"/>
      <c r="QU36" s="1588"/>
      <c r="QV36" s="1588"/>
      <c r="QW36" s="1588"/>
      <c r="QX36" s="1588"/>
      <c r="QY36" s="1588"/>
      <c r="QZ36" s="1588"/>
      <c r="RA36" s="1588"/>
      <c r="RB36" s="1588"/>
      <c r="RC36" s="1588"/>
      <c r="RD36" s="1588"/>
      <c r="RE36" s="1588"/>
      <c r="RF36" s="1588"/>
      <c r="RG36" s="1588"/>
      <c r="RH36" s="1588"/>
      <c r="RI36" s="1588"/>
      <c r="RJ36" s="1588"/>
      <c r="RK36" s="1588"/>
      <c r="RL36" s="1588"/>
      <c r="RM36" s="1588"/>
      <c r="RN36" s="1588"/>
      <c r="RO36" s="1588"/>
      <c r="RP36" s="1588"/>
      <c r="RQ36" s="1588"/>
      <c r="RR36" s="1588"/>
      <c r="RS36" s="1588"/>
      <c r="RT36" s="1588"/>
      <c r="RU36" s="1588"/>
      <c r="RV36" s="1588"/>
      <c r="RW36" s="1588"/>
      <c r="RX36" s="1588"/>
      <c r="RY36" s="1588"/>
      <c r="RZ36" s="1588"/>
      <c r="SA36" s="1588"/>
      <c r="SB36" s="1588"/>
      <c r="SC36" s="1588"/>
      <c r="SD36" s="1588"/>
      <c r="SE36" s="1588"/>
      <c r="SF36" s="1588"/>
      <c r="SG36" s="1588"/>
      <c r="SH36" s="1588"/>
      <c r="SI36" s="1588"/>
      <c r="SJ36" s="1588"/>
      <c r="SK36" s="1588"/>
      <c r="SL36" s="1588"/>
      <c r="SM36" s="1588"/>
      <c r="SN36" s="1588"/>
      <c r="SO36" s="1588"/>
      <c r="SP36" s="1588"/>
      <c r="SQ36" s="1588"/>
      <c r="SR36" s="1588"/>
      <c r="SS36" s="1588"/>
      <c r="ST36" s="1588"/>
      <c r="SU36" s="1588"/>
      <c r="SV36" s="1588"/>
      <c r="SW36" s="1588"/>
      <c r="SX36" s="1588"/>
      <c r="SY36" s="1588"/>
      <c r="SZ36" s="1588"/>
      <c r="TA36" s="1588"/>
      <c r="TB36" s="1588"/>
      <c r="TC36" s="1588"/>
    </row>
    <row r="37" spans="1:748" s="492" customFormat="1" ht="15" customHeight="1" x14ac:dyDescent="0.15">
      <c r="A37" s="452">
        <v>43557</v>
      </c>
      <c r="B37" s="415">
        <f t="shared" si="0"/>
        <v>1498</v>
      </c>
      <c r="C37" s="195"/>
      <c r="D37" s="453"/>
      <c r="E37" s="461"/>
      <c r="F37" s="462"/>
      <c r="G37" s="880"/>
      <c r="H37" s="455"/>
      <c r="I37" s="462"/>
      <c r="J37" s="456"/>
      <c r="K37" s="461"/>
      <c r="L37" s="463"/>
      <c r="M37" s="195">
        <v>305</v>
      </c>
      <c r="N37" s="453">
        <v>7.1</v>
      </c>
      <c r="O37" s="461">
        <v>9220</v>
      </c>
      <c r="P37" s="462"/>
      <c r="Q37" s="880">
        <v>54</v>
      </c>
      <c r="R37" s="455">
        <v>0.2</v>
      </c>
      <c r="S37" s="462">
        <v>28.5</v>
      </c>
      <c r="T37" s="456"/>
      <c r="U37" s="461"/>
      <c r="V37" s="463"/>
      <c r="W37" s="457">
        <v>357</v>
      </c>
      <c r="X37" s="453">
        <v>7</v>
      </c>
      <c r="Y37" s="458">
        <v>4050</v>
      </c>
      <c r="Z37" s="462"/>
      <c r="AA37" s="880">
        <v>22</v>
      </c>
      <c r="AB37" s="455">
        <v>0.7</v>
      </c>
      <c r="AC37" s="462">
        <v>5.4</v>
      </c>
      <c r="AD37" s="455"/>
      <c r="AE37" s="461"/>
      <c r="AF37" s="463"/>
      <c r="AG37" s="457">
        <v>135</v>
      </c>
      <c r="AH37" s="453">
        <v>7.5</v>
      </c>
      <c r="AI37" s="458">
        <v>9660</v>
      </c>
      <c r="AJ37" s="462"/>
      <c r="AK37" s="880">
        <v>122</v>
      </c>
      <c r="AL37" s="455">
        <v>0.3</v>
      </c>
      <c r="AM37" s="462">
        <v>19.600000000000001</v>
      </c>
      <c r="AN37" s="455"/>
      <c r="AO37" s="461"/>
      <c r="AP37" s="463"/>
      <c r="AQ37" s="457">
        <v>126</v>
      </c>
      <c r="AR37" s="453">
        <v>6</v>
      </c>
      <c r="AS37" s="458">
        <v>3310</v>
      </c>
      <c r="AT37" s="462"/>
      <c r="AU37" s="880">
        <v>71</v>
      </c>
      <c r="AV37" s="455">
        <v>10</v>
      </c>
      <c r="AW37" s="462">
        <v>23</v>
      </c>
      <c r="AX37" s="455"/>
      <c r="AY37" s="461"/>
      <c r="AZ37" s="463"/>
      <c r="BA37" s="195">
        <v>145</v>
      </c>
      <c r="BB37" s="453">
        <v>6.8</v>
      </c>
      <c r="BC37" s="461">
        <v>6430</v>
      </c>
      <c r="BD37" s="462"/>
      <c r="BE37" s="880">
        <v>99</v>
      </c>
      <c r="BF37" s="455">
        <v>12.3</v>
      </c>
      <c r="BG37" s="462">
        <v>20.6</v>
      </c>
      <c r="BH37" s="455"/>
      <c r="BI37" s="461"/>
      <c r="BJ37" s="463"/>
      <c r="BK37" s="457">
        <v>209</v>
      </c>
      <c r="BL37" s="453">
        <v>6.6</v>
      </c>
      <c r="BM37" s="458">
        <v>1836</v>
      </c>
      <c r="BN37" s="462"/>
      <c r="BO37" s="880">
        <v>68</v>
      </c>
      <c r="BP37" s="455">
        <v>1.1000000000000001</v>
      </c>
      <c r="BQ37" s="462">
        <v>17.2</v>
      </c>
      <c r="BR37" s="455"/>
      <c r="BS37" s="461"/>
      <c r="BT37" s="463"/>
      <c r="BU37" s="457">
        <v>73</v>
      </c>
      <c r="BV37" s="453">
        <v>7.2</v>
      </c>
      <c r="BW37" s="460">
        <v>6430</v>
      </c>
      <c r="BX37" s="460"/>
      <c r="BY37" s="880">
        <v>78</v>
      </c>
      <c r="BZ37" s="455">
        <v>0.4</v>
      </c>
      <c r="CA37" s="644">
        <v>13.3</v>
      </c>
      <c r="CB37" s="455"/>
      <c r="CC37" s="461"/>
      <c r="CD37" s="616"/>
      <c r="CE37" s="457">
        <v>56</v>
      </c>
      <c r="CF37" s="453">
        <v>6.5</v>
      </c>
      <c r="CG37" s="458">
        <v>7700</v>
      </c>
      <c r="CH37" s="462"/>
      <c r="CI37" s="880">
        <v>44</v>
      </c>
      <c r="CJ37" s="455">
        <v>0.5</v>
      </c>
      <c r="CK37" s="462">
        <v>29.6</v>
      </c>
      <c r="CL37" s="455"/>
      <c r="CM37" s="461"/>
      <c r="CN37" s="463"/>
      <c r="CO37" s="457">
        <v>92</v>
      </c>
      <c r="CP37" s="453">
        <v>6.4</v>
      </c>
      <c r="CQ37" s="461">
        <v>2150</v>
      </c>
      <c r="CR37" s="462"/>
      <c r="CS37" s="880">
        <v>41</v>
      </c>
      <c r="CT37" s="455">
        <v>0.8</v>
      </c>
      <c r="CU37" s="462">
        <v>5.2</v>
      </c>
      <c r="CV37" s="455"/>
      <c r="CW37" s="461"/>
      <c r="CX37" s="463"/>
      <c r="CY37" s="457"/>
      <c r="CZ37" s="453"/>
      <c r="DA37" s="461"/>
      <c r="DB37" s="462"/>
      <c r="DC37" s="880"/>
      <c r="DD37" s="455"/>
      <c r="DE37" s="462"/>
      <c r="DF37" s="455"/>
      <c r="DG37" s="464"/>
      <c r="DH37" s="463"/>
      <c r="DI37" s="457"/>
      <c r="DJ37" s="453"/>
      <c r="DK37" s="459"/>
      <c r="DL37" s="462"/>
      <c r="DM37" s="880"/>
      <c r="DN37" s="455"/>
      <c r="DO37" s="462"/>
      <c r="DP37" s="455"/>
      <c r="DQ37" s="461"/>
      <c r="DR37" s="463"/>
      <c r="DS37" s="468"/>
      <c r="DT37" s="453"/>
      <c r="DU37" s="454"/>
      <c r="DV37" s="462"/>
      <c r="DW37" s="880"/>
      <c r="DX37" s="455"/>
      <c r="DY37" s="462"/>
      <c r="DZ37" s="455"/>
      <c r="EA37" s="462"/>
      <c r="EB37" s="463"/>
      <c r="EC37" s="457"/>
      <c r="ED37" s="453"/>
      <c r="EE37" s="464"/>
      <c r="EF37" s="462"/>
      <c r="EG37" s="880"/>
      <c r="EH37" s="455"/>
      <c r="EI37" s="462"/>
      <c r="EJ37" s="455"/>
      <c r="EK37" s="461"/>
      <c r="EL37" s="463"/>
      <c r="EM37" s="457"/>
      <c r="EN37" s="453"/>
      <c r="EO37" s="461"/>
      <c r="EP37" s="462"/>
      <c r="EQ37" s="462"/>
      <c r="ER37" s="455"/>
      <c r="ES37" s="462"/>
      <c r="ET37" s="454"/>
      <c r="EU37" s="461"/>
      <c r="EV37" s="463"/>
      <c r="EW37" s="457"/>
      <c r="EX37" s="453"/>
      <c r="EY37" s="461"/>
      <c r="EZ37" s="462"/>
      <c r="FA37" s="880"/>
      <c r="FB37" s="455"/>
      <c r="FC37" s="462"/>
      <c r="FD37" s="454"/>
      <c r="FE37" s="461"/>
      <c r="FF37" s="463"/>
      <c r="FG37" s="457">
        <v>0</v>
      </c>
      <c r="FH37" s="453"/>
      <c r="FI37" s="461"/>
      <c r="FJ37" s="462"/>
      <c r="FK37" s="880"/>
      <c r="FL37" s="455"/>
      <c r="FM37" s="462"/>
      <c r="FN37" s="454"/>
      <c r="FO37" s="461"/>
      <c r="FP37" s="463"/>
      <c r="FQ37" s="1262"/>
      <c r="FR37" s="1263"/>
      <c r="FS37" s="1444"/>
      <c r="FT37" s="1263"/>
      <c r="FU37" s="980"/>
      <c r="FV37" s="1263"/>
      <c r="FW37" s="954"/>
      <c r="FX37" s="1263"/>
      <c r="FY37" s="1263"/>
      <c r="FZ37" s="1419"/>
      <c r="GA37" s="1262"/>
      <c r="GB37" s="1263"/>
      <c r="GC37" s="1263"/>
      <c r="GD37" s="1263"/>
      <c r="GE37" s="980"/>
      <c r="GF37" s="1263"/>
      <c r="GG37" s="954"/>
      <c r="GH37" s="1263"/>
      <c r="GI37" s="1263"/>
      <c r="GJ37" s="1419"/>
      <c r="GK37" s="195"/>
      <c r="GL37" s="943"/>
      <c r="GM37" s="461"/>
      <c r="GN37" s="461"/>
      <c r="GO37" s="461"/>
      <c r="GP37" s="461"/>
      <c r="GQ37" s="461"/>
      <c r="GR37" s="461"/>
      <c r="GS37" s="461"/>
      <c r="GT37" s="463"/>
      <c r="GU37" s="195"/>
      <c r="GV37" s="461"/>
      <c r="GW37" s="461"/>
      <c r="GX37" s="461"/>
      <c r="GY37" s="461"/>
      <c r="GZ37" s="455"/>
      <c r="HA37" s="461"/>
      <c r="HB37" s="461"/>
      <c r="HC37" s="461"/>
      <c r="HD37" s="463"/>
      <c r="HE37" s="494">
        <v>0</v>
      </c>
      <c r="HF37" s="453"/>
      <c r="HG37" s="461"/>
      <c r="HH37" s="893"/>
      <c r="HI37" s="1434"/>
      <c r="HJ37" s="455"/>
      <c r="HK37" s="462"/>
      <c r="HL37" s="455"/>
      <c r="HM37" s="461"/>
      <c r="HN37" s="463"/>
      <c r="HO37" s="465"/>
      <c r="HP37" s="453"/>
      <c r="HQ37" s="461"/>
      <c r="HR37" s="462"/>
      <c r="HS37" s="462"/>
      <c r="HT37" s="455"/>
      <c r="HU37" s="462"/>
      <c r="HV37" s="455"/>
      <c r="HW37" s="461"/>
      <c r="HX37" s="463"/>
      <c r="HY37" s="1587"/>
      <c r="HZ37" s="1587"/>
      <c r="IA37" s="1587"/>
      <c r="IB37" s="1587"/>
      <c r="IC37" s="1587"/>
      <c r="ID37" s="1587"/>
      <c r="IE37" s="1587"/>
      <c r="IF37" s="1587"/>
      <c r="IG37" s="1587"/>
      <c r="IH37" s="1587"/>
      <c r="II37" s="1587"/>
      <c r="IJ37" s="1587"/>
      <c r="IK37" s="1587"/>
      <c r="IL37" s="1587"/>
      <c r="IM37" s="1587"/>
      <c r="IN37" s="1587"/>
      <c r="IO37" s="1587"/>
      <c r="IP37" s="1587"/>
      <c r="IQ37" s="1587"/>
      <c r="IR37" s="1587"/>
      <c r="IS37" s="1587"/>
      <c r="IT37" s="1587"/>
      <c r="IU37" s="1587"/>
      <c r="IV37" s="1587"/>
      <c r="IW37" s="1587"/>
      <c r="IX37" s="1587"/>
      <c r="IY37" s="1587"/>
      <c r="IZ37" s="1587"/>
      <c r="JA37" s="1587"/>
      <c r="JB37" s="1587"/>
      <c r="JC37" s="1587"/>
      <c r="JD37" s="1587"/>
      <c r="JE37" s="1587"/>
      <c r="JF37" s="1587"/>
      <c r="JG37" s="1587"/>
      <c r="JH37" s="1587"/>
      <c r="JI37" s="1587"/>
      <c r="JJ37" s="1587"/>
      <c r="JK37" s="1587"/>
      <c r="JL37" s="1587"/>
      <c r="JM37" s="1587"/>
      <c r="JN37" s="1587"/>
      <c r="JO37" s="1587"/>
      <c r="JP37" s="1587"/>
      <c r="JQ37" s="1587"/>
      <c r="JR37" s="1587"/>
      <c r="JS37" s="1587"/>
      <c r="JT37" s="1587"/>
      <c r="JU37" s="1587"/>
      <c r="JV37" s="1587"/>
      <c r="JW37" s="1587"/>
      <c r="JX37" s="1587"/>
      <c r="JY37" s="1587"/>
      <c r="JZ37" s="1587"/>
      <c r="KA37" s="1587"/>
      <c r="KB37" s="1587"/>
      <c r="KC37" s="1587"/>
      <c r="KD37" s="1587"/>
      <c r="KE37" s="1587"/>
      <c r="KF37" s="1587"/>
      <c r="KG37" s="1587"/>
      <c r="KH37" s="1587"/>
      <c r="KI37" s="1587"/>
      <c r="KJ37" s="1587"/>
      <c r="KK37" s="1587"/>
      <c r="KL37" s="1587"/>
      <c r="KM37" s="1587"/>
      <c r="KN37" s="1587"/>
      <c r="KO37" s="1587"/>
      <c r="KP37" s="1587"/>
      <c r="KQ37" s="1587"/>
      <c r="KR37" s="1587"/>
      <c r="KS37" s="1587"/>
      <c r="KT37" s="1587"/>
      <c r="KU37" s="1587"/>
      <c r="KV37" s="1587"/>
      <c r="KW37" s="1587"/>
      <c r="KX37" s="1587"/>
      <c r="KY37" s="1587"/>
      <c r="KZ37" s="1587"/>
      <c r="LA37" s="1587"/>
      <c r="LB37" s="1587"/>
      <c r="LC37" s="1587"/>
      <c r="LD37" s="1587"/>
      <c r="LE37" s="1587"/>
      <c r="LF37" s="1587"/>
      <c r="LG37" s="1587"/>
      <c r="LH37" s="1587"/>
      <c r="LI37" s="1587"/>
      <c r="LJ37" s="1587"/>
      <c r="LK37" s="1587"/>
      <c r="LL37" s="1587"/>
      <c r="LM37" s="1587"/>
      <c r="LN37" s="1587"/>
      <c r="LO37" s="1587"/>
      <c r="LP37" s="1587"/>
      <c r="LQ37" s="1587"/>
      <c r="LR37" s="1587"/>
      <c r="LS37" s="1587"/>
      <c r="LT37" s="1587"/>
      <c r="LU37" s="1587"/>
      <c r="LV37" s="1587"/>
      <c r="LW37" s="1587"/>
      <c r="LX37" s="1587"/>
      <c r="LY37" s="1587"/>
      <c r="LZ37" s="1587"/>
      <c r="MA37" s="1587"/>
      <c r="MB37" s="1587"/>
      <c r="MC37" s="1587"/>
      <c r="MD37" s="1587"/>
      <c r="ME37" s="1587"/>
      <c r="MF37" s="1587"/>
      <c r="MG37" s="1587"/>
      <c r="MH37" s="1587"/>
      <c r="MI37" s="1587"/>
      <c r="MJ37" s="1587"/>
      <c r="MK37" s="1587"/>
      <c r="ML37" s="1587"/>
      <c r="MM37" s="1587"/>
      <c r="MN37" s="1587"/>
      <c r="MO37" s="1587"/>
      <c r="MP37" s="1587"/>
      <c r="MQ37" s="1587"/>
      <c r="MR37" s="1587"/>
      <c r="MS37" s="1587"/>
      <c r="MT37" s="1587"/>
      <c r="MU37" s="1587"/>
      <c r="MV37" s="1587"/>
      <c r="MW37" s="1587"/>
      <c r="MX37" s="1587"/>
      <c r="MY37" s="1587"/>
      <c r="MZ37" s="1587"/>
      <c r="NA37" s="1587"/>
      <c r="NB37" s="1587"/>
      <c r="NC37" s="1587"/>
      <c r="ND37" s="1587"/>
      <c r="NE37" s="1587"/>
      <c r="NF37" s="1587"/>
      <c r="NG37" s="1587"/>
      <c r="NH37" s="1587"/>
      <c r="NI37" s="1587"/>
      <c r="NJ37" s="1587"/>
      <c r="NK37" s="1587"/>
      <c r="NL37" s="1587"/>
      <c r="NM37" s="1587"/>
      <c r="NN37" s="1587"/>
      <c r="NO37" s="1587"/>
      <c r="NP37" s="1587"/>
      <c r="NQ37" s="1587"/>
      <c r="NR37" s="1587"/>
      <c r="NS37" s="1587"/>
      <c r="NT37" s="1587"/>
      <c r="NU37" s="1587"/>
      <c r="NV37" s="1587"/>
      <c r="NW37" s="1587"/>
      <c r="NX37" s="1587"/>
      <c r="NY37" s="1587"/>
      <c r="NZ37" s="1587"/>
      <c r="OA37" s="1587"/>
      <c r="OB37" s="1587"/>
      <c r="OC37" s="1587"/>
      <c r="OD37" s="1587"/>
      <c r="OE37" s="1587"/>
      <c r="OF37" s="1587"/>
      <c r="OG37" s="1587"/>
      <c r="OH37" s="1587"/>
      <c r="OI37" s="1587"/>
      <c r="OJ37" s="1587"/>
      <c r="OK37" s="1587"/>
      <c r="OL37" s="1587"/>
      <c r="OM37" s="1587"/>
      <c r="ON37" s="1587"/>
      <c r="OO37" s="1587"/>
      <c r="OP37" s="1587"/>
      <c r="OQ37" s="1587"/>
      <c r="OR37" s="1587"/>
      <c r="OS37" s="1587"/>
      <c r="OT37" s="1587"/>
      <c r="OU37" s="1587"/>
      <c r="OV37" s="1587"/>
      <c r="OW37" s="1587"/>
      <c r="OX37" s="1587"/>
      <c r="OY37" s="1587"/>
      <c r="OZ37" s="1587"/>
      <c r="PA37" s="1587"/>
      <c r="PB37" s="1587"/>
      <c r="PC37" s="1587"/>
      <c r="PD37" s="1587"/>
      <c r="PE37" s="1587"/>
      <c r="PF37" s="1587"/>
      <c r="PG37" s="1588"/>
      <c r="PH37" s="1588"/>
      <c r="PI37" s="1588"/>
      <c r="PJ37" s="1588"/>
      <c r="PK37" s="1588"/>
      <c r="PL37" s="1588"/>
      <c r="PM37" s="1588"/>
      <c r="PN37" s="1588"/>
      <c r="PO37" s="1588"/>
      <c r="PP37" s="1588"/>
      <c r="PQ37" s="1588"/>
      <c r="PR37" s="1588"/>
      <c r="PS37" s="1588"/>
      <c r="PT37" s="1588"/>
      <c r="PU37" s="1588"/>
      <c r="PV37" s="1588"/>
      <c r="PW37" s="1588"/>
      <c r="PX37" s="1588"/>
      <c r="PY37" s="1588"/>
      <c r="PZ37" s="1588"/>
      <c r="QA37" s="1588"/>
      <c r="QB37" s="1588"/>
      <c r="QC37" s="1588"/>
      <c r="QD37" s="1588"/>
      <c r="QE37" s="1588"/>
      <c r="QF37" s="1588"/>
      <c r="QG37" s="1588"/>
      <c r="QH37" s="1588"/>
      <c r="QI37" s="1588"/>
      <c r="QJ37" s="1588"/>
      <c r="QK37" s="1588"/>
      <c r="QL37" s="1588"/>
      <c r="QM37" s="1588"/>
      <c r="QN37" s="1588"/>
      <c r="QO37" s="1588"/>
      <c r="QP37" s="1588"/>
      <c r="QQ37" s="1588"/>
      <c r="QR37" s="1588"/>
      <c r="QS37" s="1588"/>
      <c r="QT37" s="1588"/>
      <c r="QU37" s="1588"/>
      <c r="QV37" s="1588"/>
      <c r="QW37" s="1588"/>
      <c r="QX37" s="1588"/>
      <c r="QY37" s="1588"/>
      <c r="QZ37" s="1588"/>
      <c r="RA37" s="1588"/>
      <c r="RB37" s="1588"/>
      <c r="RC37" s="1588"/>
      <c r="RD37" s="1588"/>
      <c r="RE37" s="1588"/>
      <c r="RF37" s="1588"/>
      <c r="RG37" s="1588"/>
      <c r="RH37" s="1588"/>
      <c r="RI37" s="1588"/>
      <c r="RJ37" s="1588"/>
      <c r="RK37" s="1588"/>
      <c r="RL37" s="1588"/>
      <c r="RM37" s="1588"/>
      <c r="RN37" s="1588"/>
      <c r="RO37" s="1588"/>
      <c r="RP37" s="1588"/>
      <c r="RQ37" s="1588"/>
      <c r="RR37" s="1588"/>
      <c r="RS37" s="1588"/>
      <c r="RT37" s="1588"/>
      <c r="RU37" s="1588"/>
      <c r="RV37" s="1588"/>
      <c r="RW37" s="1588"/>
      <c r="RX37" s="1588"/>
      <c r="RY37" s="1588"/>
      <c r="RZ37" s="1588"/>
      <c r="SA37" s="1588"/>
      <c r="SB37" s="1588"/>
      <c r="SC37" s="1588"/>
      <c r="SD37" s="1588"/>
      <c r="SE37" s="1588"/>
      <c r="SF37" s="1588"/>
      <c r="SG37" s="1588"/>
      <c r="SH37" s="1588"/>
      <c r="SI37" s="1588"/>
      <c r="SJ37" s="1588"/>
      <c r="SK37" s="1588"/>
      <c r="SL37" s="1588"/>
      <c r="SM37" s="1588"/>
      <c r="SN37" s="1588"/>
      <c r="SO37" s="1588"/>
      <c r="SP37" s="1588"/>
      <c r="SQ37" s="1588"/>
      <c r="SR37" s="1588"/>
      <c r="SS37" s="1588"/>
      <c r="ST37" s="1588"/>
      <c r="SU37" s="1588"/>
      <c r="SV37" s="1588"/>
      <c r="SW37" s="1588"/>
      <c r="SX37" s="1588"/>
      <c r="SY37" s="1588"/>
      <c r="SZ37" s="1588"/>
      <c r="TA37" s="1588"/>
      <c r="TB37" s="1588"/>
      <c r="TC37" s="1588"/>
      <c r="TD37" s="875"/>
      <c r="TE37" s="875"/>
      <c r="TF37" s="875"/>
      <c r="TG37" s="875"/>
      <c r="TH37" s="875"/>
      <c r="TI37" s="875"/>
      <c r="TJ37" s="875"/>
      <c r="TK37" s="875"/>
      <c r="TL37" s="875"/>
      <c r="TM37" s="875"/>
      <c r="TN37" s="875"/>
      <c r="TO37" s="875"/>
      <c r="TP37" s="875"/>
      <c r="TQ37" s="875"/>
      <c r="TR37" s="875"/>
      <c r="TS37" s="875"/>
      <c r="TT37" s="875"/>
      <c r="TU37" s="875"/>
      <c r="TV37" s="875"/>
      <c r="TW37" s="875"/>
      <c r="TX37" s="875"/>
      <c r="TY37" s="875"/>
      <c r="TZ37" s="875"/>
      <c r="UA37" s="875"/>
      <c r="UB37" s="875"/>
      <c r="UC37" s="875"/>
      <c r="UD37" s="875"/>
      <c r="UE37" s="875"/>
      <c r="UF37" s="875"/>
      <c r="UG37" s="875"/>
      <c r="UH37" s="875"/>
      <c r="UI37" s="875"/>
      <c r="UJ37" s="875"/>
      <c r="UK37" s="875"/>
      <c r="UL37" s="875"/>
      <c r="UM37" s="875"/>
      <c r="UN37" s="875"/>
      <c r="UO37" s="875"/>
      <c r="UP37" s="875"/>
      <c r="UQ37" s="875"/>
      <c r="UR37" s="875"/>
      <c r="US37" s="875"/>
      <c r="UT37" s="875"/>
      <c r="UU37" s="875"/>
      <c r="UV37" s="875"/>
      <c r="UW37" s="875"/>
      <c r="UX37" s="875"/>
      <c r="UY37" s="875"/>
      <c r="UZ37" s="875"/>
      <c r="VA37" s="875"/>
      <c r="VB37" s="875"/>
      <c r="VC37" s="875"/>
      <c r="VD37" s="875"/>
      <c r="VE37" s="875"/>
      <c r="VF37" s="875"/>
      <c r="VG37" s="875"/>
      <c r="VH37" s="875"/>
      <c r="VI37" s="875"/>
      <c r="VJ37" s="875"/>
      <c r="VK37" s="875"/>
      <c r="VL37" s="875"/>
      <c r="VM37" s="875"/>
      <c r="VN37" s="875"/>
      <c r="VO37" s="875"/>
      <c r="VP37" s="875"/>
      <c r="VQ37" s="875"/>
      <c r="VR37" s="875"/>
      <c r="VS37" s="875"/>
      <c r="VT37" s="875"/>
      <c r="VU37" s="875"/>
      <c r="VV37" s="875"/>
      <c r="VW37" s="875"/>
      <c r="VX37" s="875"/>
      <c r="VY37" s="875"/>
      <c r="VZ37" s="875"/>
      <c r="WA37" s="875"/>
      <c r="WB37" s="875"/>
      <c r="WC37" s="875"/>
      <c r="WD37" s="875"/>
      <c r="WE37" s="875"/>
      <c r="WF37" s="875"/>
      <c r="WG37" s="875"/>
      <c r="WH37" s="875"/>
      <c r="WI37" s="875"/>
      <c r="WJ37" s="875"/>
      <c r="WK37" s="875"/>
      <c r="WL37" s="875"/>
      <c r="WM37" s="875"/>
      <c r="WN37" s="875"/>
      <c r="WO37" s="875"/>
      <c r="WP37" s="875"/>
      <c r="WQ37" s="875"/>
      <c r="WR37" s="875"/>
      <c r="WS37" s="875"/>
      <c r="WT37" s="875"/>
      <c r="WU37" s="875"/>
      <c r="WV37" s="875"/>
      <c r="WW37" s="875"/>
      <c r="WX37" s="875"/>
      <c r="WY37" s="875"/>
      <c r="WZ37" s="875"/>
      <c r="XA37" s="875"/>
      <c r="XB37" s="875"/>
      <c r="XC37" s="875"/>
      <c r="XD37" s="875"/>
      <c r="XE37" s="875"/>
      <c r="XF37" s="875"/>
      <c r="XG37" s="875"/>
      <c r="XH37" s="875"/>
      <c r="XI37" s="875"/>
      <c r="XJ37" s="875"/>
      <c r="XK37" s="875"/>
      <c r="XL37" s="875"/>
      <c r="XM37" s="875"/>
      <c r="XN37" s="875"/>
      <c r="XO37" s="875"/>
      <c r="XP37" s="875"/>
      <c r="XQ37" s="875"/>
      <c r="XR37" s="875"/>
      <c r="XS37" s="875"/>
      <c r="XT37" s="875"/>
      <c r="XU37" s="875"/>
      <c r="XV37" s="875"/>
      <c r="XW37" s="875"/>
      <c r="XX37" s="875"/>
      <c r="XY37" s="875"/>
      <c r="XZ37" s="875"/>
      <c r="YA37" s="875"/>
      <c r="YB37" s="875"/>
      <c r="YC37" s="875"/>
      <c r="YD37" s="875"/>
      <c r="YE37" s="875"/>
      <c r="YF37" s="875"/>
      <c r="YG37" s="875"/>
      <c r="YH37" s="875"/>
      <c r="YI37" s="875"/>
      <c r="YJ37" s="875"/>
      <c r="YK37" s="875"/>
      <c r="YL37" s="875"/>
      <c r="YM37" s="875"/>
      <c r="YN37" s="875"/>
      <c r="YO37" s="875"/>
      <c r="YP37" s="875"/>
      <c r="YQ37" s="875"/>
      <c r="YR37" s="875"/>
      <c r="YS37" s="875"/>
      <c r="YT37" s="875"/>
      <c r="YU37" s="875"/>
      <c r="YV37" s="875"/>
      <c r="YW37" s="875"/>
      <c r="YX37" s="875"/>
      <c r="YY37" s="875"/>
      <c r="YZ37" s="875"/>
      <c r="ZA37" s="875"/>
      <c r="ZB37" s="875"/>
      <c r="ZC37" s="875"/>
      <c r="ZD37" s="875"/>
      <c r="ZE37" s="875"/>
      <c r="ZF37" s="875"/>
      <c r="ZG37" s="875"/>
      <c r="ZH37" s="875"/>
      <c r="ZI37" s="875"/>
      <c r="ZJ37" s="875"/>
      <c r="ZK37" s="875"/>
      <c r="ZL37" s="875"/>
      <c r="ZM37" s="875"/>
      <c r="ZN37" s="875"/>
      <c r="ZO37" s="875"/>
      <c r="ZP37" s="875"/>
      <c r="ZQ37" s="875"/>
      <c r="ZR37" s="875"/>
      <c r="ZS37" s="875"/>
      <c r="ZT37" s="875"/>
      <c r="ZU37" s="875"/>
      <c r="ZV37" s="875"/>
      <c r="ZW37" s="875"/>
      <c r="ZX37" s="875"/>
      <c r="ZY37" s="875"/>
      <c r="ZZ37" s="875"/>
      <c r="AAA37" s="875"/>
      <c r="AAB37" s="875"/>
      <c r="AAC37" s="875"/>
      <c r="AAD37" s="875"/>
      <c r="AAE37" s="875"/>
      <c r="AAF37" s="875"/>
      <c r="AAG37" s="875"/>
      <c r="AAH37" s="875"/>
      <c r="AAI37" s="875"/>
      <c r="AAJ37" s="875"/>
      <c r="AAK37" s="875"/>
      <c r="AAL37" s="875"/>
      <c r="AAM37" s="875"/>
      <c r="AAN37" s="875"/>
      <c r="AAO37" s="875"/>
      <c r="AAP37" s="875"/>
      <c r="AAQ37" s="875"/>
      <c r="AAR37" s="875"/>
      <c r="AAS37" s="875"/>
      <c r="AAT37" s="875"/>
      <c r="AAU37" s="875"/>
      <c r="AAV37" s="875"/>
      <c r="AAW37" s="875"/>
      <c r="AAX37" s="875"/>
      <c r="AAY37" s="875"/>
      <c r="AAZ37" s="875"/>
      <c r="ABA37" s="875"/>
      <c r="ABB37" s="875"/>
      <c r="ABC37" s="875"/>
      <c r="ABD37" s="875"/>
      <c r="ABE37" s="875"/>
      <c r="ABF37" s="875"/>
      <c r="ABG37" s="875"/>
      <c r="ABH37" s="875"/>
      <c r="ABI37" s="875"/>
      <c r="ABJ37" s="875"/>
      <c r="ABK37" s="875"/>
      <c r="ABL37" s="875"/>
      <c r="ABM37" s="875"/>
      <c r="ABN37" s="875"/>
      <c r="ABO37" s="875"/>
      <c r="ABP37" s="875"/>
      <c r="ABQ37" s="875"/>
      <c r="ABR37" s="875"/>
      <c r="ABS37" s="875"/>
      <c r="ABT37" s="875"/>
    </row>
    <row r="38" spans="1:748" ht="15" customHeight="1" x14ac:dyDescent="0.15">
      <c r="A38" s="452">
        <v>43558</v>
      </c>
      <c r="B38" s="415">
        <f t="shared" si="0"/>
        <v>1466</v>
      </c>
      <c r="C38" s="195"/>
      <c r="D38" s="453"/>
      <c r="E38" s="461"/>
      <c r="F38" s="462"/>
      <c r="G38" s="880"/>
      <c r="H38" s="455"/>
      <c r="I38" s="462"/>
      <c r="J38" s="456"/>
      <c r="K38" s="461"/>
      <c r="L38" s="463"/>
      <c r="M38" s="195">
        <v>326</v>
      </c>
      <c r="N38" s="453">
        <v>7</v>
      </c>
      <c r="O38" s="461">
        <v>8810</v>
      </c>
      <c r="P38" s="462"/>
      <c r="Q38" s="880">
        <v>53</v>
      </c>
      <c r="R38" s="455">
        <v>1.3</v>
      </c>
      <c r="S38" s="462">
        <v>27.6</v>
      </c>
      <c r="T38" s="456"/>
      <c r="U38" s="461"/>
      <c r="V38" s="463"/>
      <c r="W38" s="457">
        <v>254</v>
      </c>
      <c r="X38" s="453">
        <v>7</v>
      </c>
      <c r="Y38" s="458">
        <v>2900</v>
      </c>
      <c r="Z38" s="462"/>
      <c r="AA38" s="880">
        <v>21</v>
      </c>
      <c r="AB38" s="455">
        <v>0.3</v>
      </c>
      <c r="AC38" s="462">
        <v>3.4</v>
      </c>
      <c r="AD38" s="455"/>
      <c r="AE38" s="461"/>
      <c r="AF38" s="463"/>
      <c r="AG38" s="457">
        <v>130</v>
      </c>
      <c r="AH38" s="453">
        <v>6.8</v>
      </c>
      <c r="AI38" s="458">
        <v>8250</v>
      </c>
      <c r="AJ38" s="462"/>
      <c r="AK38" s="880">
        <v>102</v>
      </c>
      <c r="AL38" s="455">
        <v>0.2</v>
      </c>
      <c r="AM38" s="462">
        <v>15.9</v>
      </c>
      <c r="AN38" s="455"/>
      <c r="AO38" s="461"/>
      <c r="AP38" s="463"/>
      <c r="AQ38" s="457">
        <v>125</v>
      </c>
      <c r="AR38" s="453">
        <v>6</v>
      </c>
      <c r="AS38" s="458">
        <v>4170</v>
      </c>
      <c r="AT38" s="462"/>
      <c r="AU38" s="880">
        <v>89</v>
      </c>
      <c r="AV38" s="455">
        <v>15.5</v>
      </c>
      <c r="AW38" s="462">
        <v>29.4</v>
      </c>
      <c r="AX38" s="455"/>
      <c r="AY38" s="461"/>
      <c r="AZ38" s="463"/>
      <c r="BA38" s="195">
        <v>215</v>
      </c>
      <c r="BB38" s="453">
        <v>6.5</v>
      </c>
      <c r="BC38" s="461">
        <v>4920</v>
      </c>
      <c r="BD38" s="462"/>
      <c r="BE38" s="880">
        <v>141</v>
      </c>
      <c r="BF38" s="455">
        <v>11.3</v>
      </c>
      <c r="BG38" s="462">
        <v>17.3</v>
      </c>
      <c r="BH38" s="455"/>
      <c r="BI38" s="461"/>
      <c r="BJ38" s="463"/>
      <c r="BK38" s="457">
        <v>155</v>
      </c>
      <c r="BL38" s="453">
        <v>6</v>
      </c>
      <c r="BM38" s="458">
        <v>1735</v>
      </c>
      <c r="BN38" s="462"/>
      <c r="BO38" s="880">
        <v>71</v>
      </c>
      <c r="BP38" s="455">
        <v>0.3</v>
      </c>
      <c r="BQ38" s="462">
        <v>12.4</v>
      </c>
      <c r="BR38" s="455"/>
      <c r="BS38" s="461"/>
      <c r="BT38" s="463"/>
      <c r="BU38" s="457">
        <v>210</v>
      </c>
      <c r="BV38" s="453">
        <v>7</v>
      </c>
      <c r="BW38" s="460">
        <v>9390</v>
      </c>
      <c r="BX38" s="460"/>
      <c r="BY38" s="880">
        <v>77</v>
      </c>
      <c r="BZ38" s="455">
        <v>0.2</v>
      </c>
      <c r="CA38" s="644">
        <v>13.8</v>
      </c>
      <c r="CB38" s="455"/>
      <c r="CC38" s="461"/>
      <c r="CD38" s="616"/>
      <c r="CE38" s="457">
        <v>51</v>
      </c>
      <c r="CF38" s="453">
        <v>6.5</v>
      </c>
      <c r="CG38" s="458">
        <v>7350</v>
      </c>
      <c r="CH38" s="462"/>
      <c r="CI38" s="880">
        <v>50</v>
      </c>
      <c r="CJ38" s="455">
        <v>2</v>
      </c>
      <c r="CK38" s="462">
        <v>20.9</v>
      </c>
      <c r="CL38" s="455"/>
      <c r="CM38" s="461"/>
      <c r="CN38" s="463"/>
      <c r="CO38" s="457"/>
      <c r="CP38" s="453"/>
      <c r="CQ38" s="461"/>
      <c r="CR38" s="462"/>
      <c r="CS38" s="880"/>
      <c r="CT38" s="455"/>
      <c r="CU38" s="462"/>
      <c r="CV38" s="455"/>
      <c r="CW38" s="461"/>
      <c r="CX38" s="463"/>
      <c r="CY38" s="457"/>
      <c r="CZ38" s="453">
        <v>6</v>
      </c>
      <c r="DA38" s="461">
        <v>2810</v>
      </c>
      <c r="DB38" s="462"/>
      <c r="DC38" s="880">
        <v>32</v>
      </c>
      <c r="DD38" s="455">
        <v>3.4</v>
      </c>
      <c r="DE38" s="462">
        <v>11.7</v>
      </c>
      <c r="DF38" s="455"/>
      <c r="DG38" s="464"/>
      <c r="DH38" s="463"/>
      <c r="DI38" s="457"/>
      <c r="DJ38" s="453"/>
      <c r="DK38" s="459"/>
      <c r="DL38" s="462"/>
      <c r="DM38" s="880"/>
      <c r="DN38" s="455"/>
      <c r="DO38" s="462"/>
      <c r="DP38" s="455"/>
      <c r="DQ38" s="461"/>
      <c r="DR38" s="463"/>
      <c r="DS38" s="468"/>
      <c r="DT38" s="453"/>
      <c r="DU38" s="454"/>
      <c r="DV38" s="462"/>
      <c r="DW38" s="880"/>
      <c r="DX38" s="455"/>
      <c r="DY38" s="462"/>
      <c r="DZ38" s="455"/>
      <c r="EA38" s="462"/>
      <c r="EB38" s="463"/>
      <c r="EC38" s="457"/>
      <c r="ED38" s="453"/>
      <c r="EE38" s="464"/>
      <c r="EF38" s="462"/>
      <c r="EG38" s="880"/>
      <c r="EH38" s="455"/>
      <c r="EI38" s="462"/>
      <c r="EJ38" s="455"/>
      <c r="EK38" s="461"/>
      <c r="EL38" s="463"/>
      <c r="EM38" s="457"/>
      <c r="EN38" s="453"/>
      <c r="EO38" s="461"/>
      <c r="EP38" s="462"/>
      <c r="EQ38" s="462"/>
      <c r="ER38" s="455"/>
      <c r="ES38" s="462"/>
      <c r="ET38" s="454"/>
      <c r="EU38" s="461"/>
      <c r="EV38" s="463"/>
      <c r="EW38" s="457"/>
      <c r="EX38" s="453"/>
      <c r="EY38" s="461"/>
      <c r="EZ38" s="462"/>
      <c r="FA38" s="880"/>
      <c r="FB38" s="455"/>
      <c r="FC38" s="462"/>
      <c r="FD38" s="454"/>
      <c r="FE38" s="461"/>
      <c r="FF38" s="463"/>
      <c r="FG38" s="457">
        <v>0</v>
      </c>
      <c r="FH38" s="453"/>
      <c r="FI38" s="461"/>
      <c r="FJ38" s="462"/>
      <c r="FK38" s="880"/>
      <c r="FL38" s="455"/>
      <c r="FM38" s="462"/>
      <c r="FN38" s="454"/>
      <c r="FO38" s="461"/>
      <c r="FP38" s="463"/>
      <c r="GK38" s="195"/>
      <c r="GL38" s="943"/>
      <c r="GM38" s="461"/>
      <c r="GN38" s="461"/>
      <c r="GO38" s="461"/>
      <c r="GP38" s="461"/>
      <c r="GQ38" s="461"/>
      <c r="GR38" s="461"/>
      <c r="GS38" s="461"/>
      <c r="GT38" s="463"/>
      <c r="GU38" s="195"/>
      <c r="GV38" s="461"/>
      <c r="GW38" s="461"/>
      <c r="GX38" s="461"/>
      <c r="GY38" s="461"/>
      <c r="GZ38" s="455"/>
      <c r="HA38" s="461"/>
      <c r="HB38" s="461"/>
      <c r="HC38" s="461"/>
      <c r="HD38" s="463"/>
      <c r="HE38" s="494">
        <v>0</v>
      </c>
      <c r="HO38" s="465"/>
    </row>
    <row r="39" spans="1:748" ht="15" customHeight="1" x14ac:dyDescent="0.15">
      <c r="A39" s="452">
        <v>43559</v>
      </c>
      <c r="B39" s="415">
        <f t="shared" si="0"/>
        <v>1632</v>
      </c>
      <c r="C39" s="195"/>
      <c r="D39" s="453"/>
      <c r="E39" s="461"/>
      <c r="F39" s="462"/>
      <c r="G39" s="880"/>
      <c r="H39" s="455"/>
      <c r="I39" s="462"/>
      <c r="J39" s="456"/>
      <c r="K39" s="461"/>
      <c r="L39" s="463"/>
      <c r="M39" s="195">
        <v>372</v>
      </c>
      <c r="N39" s="453">
        <v>6.5</v>
      </c>
      <c r="O39" s="461">
        <v>8980</v>
      </c>
      <c r="P39" s="462"/>
      <c r="Q39" s="880">
        <v>54</v>
      </c>
      <c r="R39" s="455">
        <v>0.2</v>
      </c>
      <c r="S39" s="462">
        <v>26</v>
      </c>
      <c r="T39" s="456"/>
      <c r="U39" s="461"/>
      <c r="V39" s="463"/>
      <c r="W39" s="457">
        <v>258</v>
      </c>
      <c r="X39" s="453">
        <v>7</v>
      </c>
      <c r="Y39" s="458">
        <v>2240</v>
      </c>
      <c r="Z39" s="462"/>
      <c r="AA39" s="880">
        <v>25</v>
      </c>
      <c r="AB39" s="455">
        <v>0.5</v>
      </c>
      <c r="AC39" s="462">
        <v>3.2</v>
      </c>
      <c r="AD39" s="455"/>
      <c r="AE39" s="461"/>
      <c r="AF39" s="463"/>
      <c r="AG39" s="457">
        <v>117</v>
      </c>
      <c r="AH39" s="453">
        <v>7.5</v>
      </c>
      <c r="AI39" s="458">
        <v>7810</v>
      </c>
      <c r="AJ39" s="462"/>
      <c r="AK39" s="880">
        <v>101</v>
      </c>
      <c r="AL39" s="455">
        <v>0.2</v>
      </c>
      <c r="AM39" s="462">
        <v>16</v>
      </c>
      <c r="AN39" s="455"/>
      <c r="AO39" s="461"/>
      <c r="AP39" s="463"/>
      <c r="AQ39" s="457">
        <v>241</v>
      </c>
      <c r="AR39" s="453">
        <v>6.1</v>
      </c>
      <c r="AS39" s="458">
        <v>4800</v>
      </c>
      <c r="AT39" s="462"/>
      <c r="AU39" s="880">
        <v>98</v>
      </c>
      <c r="AV39" s="455">
        <v>22</v>
      </c>
      <c r="AW39" s="462">
        <v>29</v>
      </c>
      <c r="AX39" s="455"/>
      <c r="AY39" s="461"/>
      <c r="AZ39" s="463"/>
      <c r="BA39" s="195">
        <v>190</v>
      </c>
      <c r="BB39" s="453">
        <v>7.5</v>
      </c>
      <c r="BC39" s="461">
        <v>5220</v>
      </c>
      <c r="BD39" s="462"/>
      <c r="BE39" s="880">
        <v>173</v>
      </c>
      <c r="BF39" s="455">
        <v>11.1</v>
      </c>
      <c r="BG39" s="462">
        <v>19.399999999999999</v>
      </c>
      <c r="BH39" s="455"/>
      <c r="BI39" s="461"/>
      <c r="BJ39" s="463"/>
      <c r="BK39" s="457">
        <v>181</v>
      </c>
      <c r="BL39" s="453">
        <v>6.5</v>
      </c>
      <c r="BM39" s="458">
        <v>1748</v>
      </c>
      <c r="BN39" s="462"/>
      <c r="BO39" s="880">
        <v>67</v>
      </c>
      <c r="BP39" s="455">
        <v>3.6</v>
      </c>
      <c r="BQ39" s="462">
        <v>18.899999999999999</v>
      </c>
      <c r="BR39" s="455"/>
      <c r="BS39" s="461"/>
      <c r="BT39" s="463"/>
      <c r="BU39" s="457">
        <v>125</v>
      </c>
      <c r="BV39" s="453">
        <v>7.5</v>
      </c>
      <c r="BW39" s="460">
        <v>7810</v>
      </c>
      <c r="BX39" s="460"/>
      <c r="BY39" s="880">
        <v>84</v>
      </c>
      <c r="BZ39" s="455">
        <v>0.2</v>
      </c>
      <c r="CA39" s="644">
        <v>17.5</v>
      </c>
      <c r="CB39" s="455"/>
      <c r="CC39" s="461"/>
      <c r="CD39" s="616"/>
      <c r="CE39" s="457">
        <v>26</v>
      </c>
      <c r="CF39" s="453">
        <v>7</v>
      </c>
      <c r="CG39" s="458">
        <v>7090</v>
      </c>
      <c r="CH39" s="462"/>
      <c r="CI39" s="880">
        <v>41</v>
      </c>
      <c r="CJ39" s="455">
        <v>0.9</v>
      </c>
      <c r="CK39" s="462">
        <v>24</v>
      </c>
      <c r="CL39" s="455"/>
      <c r="CM39" s="461"/>
      <c r="CN39" s="463"/>
      <c r="CO39" s="457">
        <v>88</v>
      </c>
      <c r="CP39" s="453">
        <v>6.3</v>
      </c>
      <c r="CQ39" s="461">
        <v>2280</v>
      </c>
      <c r="CR39" s="462"/>
      <c r="CS39" s="880">
        <v>38</v>
      </c>
      <c r="CT39" s="455">
        <v>4.8</v>
      </c>
      <c r="CU39" s="462"/>
      <c r="CV39" s="455"/>
      <c r="CW39" s="461"/>
      <c r="CX39" s="463"/>
      <c r="CY39" s="457"/>
      <c r="CZ39" s="453"/>
      <c r="DA39" s="461"/>
      <c r="DB39" s="462"/>
      <c r="DC39" s="880"/>
      <c r="DD39" s="455"/>
      <c r="DE39" s="462"/>
      <c r="DF39" s="455"/>
      <c r="DG39" s="464"/>
      <c r="DH39" s="463"/>
      <c r="DI39" s="457">
        <v>34</v>
      </c>
      <c r="DJ39" s="453">
        <v>6.5</v>
      </c>
      <c r="DK39" s="459">
        <v>8170</v>
      </c>
      <c r="DL39" s="462"/>
      <c r="DM39" s="880">
        <v>104</v>
      </c>
      <c r="DN39" s="455">
        <v>4.8</v>
      </c>
      <c r="DO39" s="462">
        <v>8</v>
      </c>
      <c r="DP39" s="455"/>
      <c r="DQ39" s="461"/>
      <c r="DR39" s="463"/>
      <c r="DS39" s="468"/>
      <c r="DT39" s="453"/>
      <c r="DU39" s="454"/>
      <c r="DV39" s="462"/>
      <c r="DW39" s="880"/>
      <c r="DX39" s="455"/>
      <c r="DY39" s="462"/>
      <c r="DZ39" s="455"/>
      <c r="EA39" s="462"/>
      <c r="EB39" s="463"/>
      <c r="EC39" s="457"/>
      <c r="ED39" s="453"/>
      <c r="EE39" s="464"/>
      <c r="EF39" s="462"/>
      <c r="EG39" s="880"/>
      <c r="EH39" s="455"/>
      <c r="EI39" s="462"/>
      <c r="EJ39" s="455"/>
      <c r="EK39" s="461"/>
      <c r="EL39" s="463"/>
      <c r="EM39" s="457"/>
      <c r="EN39" s="453"/>
      <c r="EO39" s="461"/>
      <c r="EP39" s="462"/>
      <c r="EQ39" s="462"/>
      <c r="ER39" s="455"/>
      <c r="ES39" s="462"/>
      <c r="ET39" s="454"/>
      <c r="EU39" s="461"/>
      <c r="EV39" s="463"/>
      <c r="EW39" s="457"/>
      <c r="EX39" s="453"/>
      <c r="EY39" s="461"/>
      <c r="EZ39" s="462"/>
      <c r="FA39" s="880"/>
      <c r="FB39" s="455"/>
      <c r="FC39" s="462"/>
      <c r="FD39" s="454"/>
      <c r="FE39" s="461"/>
      <c r="FF39" s="463"/>
      <c r="FG39" s="457">
        <v>0</v>
      </c>
      <c r="FH39" s="453"/>
      <c r="FI39" s="461"/>
      <c r="FJ39" s="462"/>
      <c r="FK39" s="880"/>
      <c r="FL39" s="455"/>
      <c r="FM39" s="462"/>
      <c r="FN39" s="454"/>
      <c r="FO39" s="461"/>
      <c r="FP39" s="463"/>
      <c r="GK39" s="195"/>
      <c r="GL39" s="943"/>
      <c r="GM39" s="461"/>
      <c r="GN39" s="461"/>
      <c r="GO39" s="461"/>
      <c r="GP39" s="461"/>
      <c r="GQ39" s="461"/>
      <c r="GR39" s="461"/>
      <c r="GS39" s="461"/>
      <c r="GT39" s="463"/>
      <c r="GU39" s="195"/>
      <c r="GV39" s="461"/>
      <c r="GW39" s="461"/>
      <c r="GX39" s="461"/>
      <c r="GY39" s="461"/>
      <c r="GZ39" s="455"/>
      <c r="HA39" s="461"/>
      <c r="HB39" s="461"/>
      <c r="HC39" s="461"/>
      <c r="HD39" s="463"/>
      <c r="HE39" s="494">
        <v>0</v>
      </c>
      <c r="HO39" s="465"/>
    </row>
    <row r="40" spans="1:748" ht="15" customHeight="1" x14ac:dyDescent="0.15">
      <c r="A40" s="452">
        <v>43560</v>
      </c>
      <c r="B40" s="415">
        <f t="shared" si="0"/>
        <v>1888</v>
      </c>
      <c r="C40" s="195"/>
      <c r="D40" s="453"/>
      <c r="E40" s="461"/>
      <c r="F40" s="462"/>
      <c r="G40" s="880"/>
      <c r="H40" s="455"/>
      <c r="I40" s="462"/>
      <c r="J40" s="456"/>
      <c r="K40" s="461"/>
      <c r="L40" s="463"/>
      <c r="M40" s="195">
        <v>406</v>
      </c>
      <c r="N40" s="453">
        <v>7</v>
      </c>
      <c r="O40" s="461">
        <v>9020</v>
      </c>
      <c r="P40" s="462"/>
      <c r="Q40" s="880">
        <v>47</v>
      </c>
      <c r="R40" s="455">
        <v>3.7</v>
      </c>
      <c r="S40" s="462">
        <v>31</v>
      </c>
      <c r="T40" s="456"/>
      <c r="U40" s="461"/>
      <c r="V40" s="463"/>
      <c r="W40" s="457">
        <v>325</v>
      </c>
      <c r="X40" s="453"/>
      <c r="Y40" s="458"/>
      <c r="Z40" s="462"/>
      <c r="AA40" s="880"/>
      <c r="AB40" s="455"/>
      <c r="AC40" s="462"/>
      <c r="AD40" s="455"/>
      <c r="AE40" s="461"/>
      <c r="AF40" s="463"/>
      <c r="AG40" s="457">
        <v>122</v>
      </c>
      <c r="AH40" s="453">
        <v>7</v>
      </c>
      <c r="AI40" s="458">
        <v>6920</v>
      </c>
      <c r="AJ40" s="462"/>
      <c r="AK40" s="880">
        <v>91</v>
      </c>
      <c r="AL40" s="455">
        <v>0.3</v>
      </c>
      <c r="AM40" s="462">
        <v>12</v>
      </c>
      <c r="AN40" s="455"/>
      <c r="AO40" s="461"/>
      <c r="AP40" s="463"/>
      <c r="AQ40" s="457">
        <v>406</v>
      </c>
      <c r="AR40" s="453">
        <v>6.1</v>
      </c>
      <c r="AS40" s="458">
        <v>5660</v>
      </c>
      <c r="AT40" s="462"/>
      <c r="AU40" s="880">
        <v>117</v>
      </c>
      <c r="AV40" s="455">
        <v>12.2</v>
      </c>
      <c r="AW40" s="462">
        <v>25.7</v>
      </c>
      <c r="AX40" s="455"/>
      <c r="AY40" s="461"/>
      <c r="AZ40" s="463"/>
      <c r="BA40" s="195">
        <v>216</v>
      </c>
      <c r="BB40" s="453">
        <v>6.4</v>
      </c>
      <c r="BC40" s="461">
        <v>3460</v>
      </c>
      <c r="BD40" s="462"/>
      <c r="BE40" s="880">
        <v>137</v>
      </c>
      <c r="BF40" s="455">
        <v>6.5</v>
      </c>
      <c r="BG40" s="462">
        <v>13.1</v>
      </c>
      <c r="BH40" s="455"/>
      <c r="BI40" s="461"/>
      <c r="BJ40" s="463"/>
      <c r="BK40" s="457">
        <v>189</v>
      </c>
      <c r="BL40" s="453">
        <v>6.3</v>
      </c>
      <c r="BM40" s="458">
        <v>1675</v>
      </c>
      <c r="BN40" s="462"/>
      <c r="BO40" s="880">
        <v>53</v>
      </c>
      <c r="BP40" s="455">
        <v>0.2</v>
      </c>
      <c r="BQ40" s="462">
        <v>14</v>
      </c>
      <c r="BR40" s="455"/>
      <c r="BS40" s="461"/>
      <c r="BT40" s="463"/>
      <c r="BU40" s="457">
        <v>115</v>
      </c>
      <c r="BV40" s="453">
        <v>7.1</v>
      </c>
      <c r="BW40" s="460">
        <v>9720</v>
      </c>
      <c r="BX40" s="460"/>
      <c r="BY40" s="880">
        <v>83</v>
      </c>
      <c r="BZ40" s="455">
        <v>4.9000000000000004</v>
      </c>
      <c r="CA40" s="644">
        <v>24</v>
      </c>
      <c r="CB40" s="455"/>
      <c r="CC40" s="461"/>
      <c r="CD40" s="616"/>
      <c r="CE40" s="457">
        <v>65</v>
      </c>
      <c r="CF40" s="453">
        <v>6.5</v>
      </c>
      <c r="CG40" s="458">
        <v>6870</v>
      </c>
      <c r="CH40" s="462"/>
      <c r="CI40" s="880">
        <v>56</v>
      </c>
      <c r="CJ40" s="455">
        <v>1</v>
      </c>
      <c r="CK40" s="462">
        <v>12.9</v>
      </c>
      <c r="CL40" s="455"/>
      <c r="CM40" s="461"/>
      <c r="CN40" s="463"/>
      <c r="CO40" s="457"/>
      <c r="CP40" s="453"/>
      <c r="CQ40" s="461"/>
      <c r="CR40" s="462"/>
      <c r="CS40" s="880"/>
      <c r="CT40" s="455"/>
      <c r="CU40" s="462"/>
      <c r="CV40" s="455"/>
      <c r="CW40" s="461"/>
      <c r="CX40" s="463"/>
      <c r="CY40" s="457"/>
      <c r="CZ40" s="453"/>
      <c r="DA40" s="461"/>
      <c r="DB40" s="462"/>
      <c r="DC40" s="880"/>
      <c r="DD40" s="455"/>
      <c r="DE40" s="462"/>
      <c r="DF40" s="455"/>
      <c r="DG40" s="464"/>
      <c r="DH40" s="463"/>
      <c r="DI40" s="457">
        <v>44</v>
      </c>
      <c r="DJ40" s="453">
        <v>7</v>
      </c>
      <c r="DK40" s="459">
        <v>9200</v>
      </c>
      <c r="DL40" s="462"/>
      <c r="DM40" s="880">
        <v>102</v>
      </c>
      <c r="DN40" s="455">
        <v>0.4</v>
      </c>
      <c r="DO40" s="462">
        <v>13.1</v>
      </c>
      <c r="DP40" s="455"/>
      <c r="DQ40" s="461"/>
      <c r="DR40" s="463"/>
      <c r="DS40" s="468"/>
      <c r="DT40" s="453"/>
      <c r="DU40" s="454"/>
      <c r="DV40" s="462"/>
      <c r="DW40" s="880"/>
      <c r="DX40" s="455"/>
      <c r="DY40" s="462"/>
      <c r="DZ40" s="455"/>
      <c r="EA40" s="462"/>
      <c r="EB40" s="463"/>
      <c r="EC40" s="457"/>
      <c r="ED40" s="453"/>
      <c r="EE40" s="464"/>
      <c r="EF40" s="462"/>
      <c r="EG40" s="880"/>
      <c r="EH40" s="455"/>
      <c r="EI40" s="462"/>
      <c r="EJ40" s="455"/>
      <c r="EK40" s="461"/>
      <c r="EL40" s="463"/>
      <c r="EM40" s="457"/>
      <c r="EN40" s="453"/>
      <c r="EO40" s="461"/>
      <c r="EP40" s="462"/>
      <c r="EQ40" s="462"/>
      <c r="ER40" s="455"/>
      <c r="ES40" s="462"/>
      <c r="ET40" s="454"/>
      <c r="EU40" s="461"/>
      <c r="EV40" s="463"/>
      <c r="EW40" s="457"/>
      <c r="EX40" s="453"/>
      <c r="EY40" s="461"/>
      <c r="EZ40" s="462"/>
      <c r="FA40" s="880"/>
      <c r="FB40" s="455"/>
      <c r="FC40" s="462"/>
      <c r="FD40" s="454"/>
      <c r="FE40" s="461"/>
      <c r="FF40" s="463"/>
      <c r="FG40" s="457">
        <v>0</v>
      </c>
      <c r="FH40" s="453"/>
      <c r="FI40" s="461"/>
      <c r="FJ40" s="462"/>
      <c r="FK40" s="880"/>
      <c r="FL40" s="455"/>
      <c r="FM40" s="462"/>
      <c r="FN40" s="454"/>
      <c r="FO40" s="461"/>
      <c r="FP40" s="463"/>
      <c r="GK40" s="195"/>
      <c r="GL40" s="943"/>
      <c r="GM40" s="461"/>
      <c r="GN40" s="461"/>
      <c r="GO40" s="461"/>
      <c r="GP40" s="461"/>
      <c r="GQ40" s="461"/>
      <c r="GR40" s="461"/>
      <c r="GS40" s="461"/>
      <c r="GT40" s="463"/>
      <c r="GU40" s="195"/>
      <c r="GV40" s="461"/>
      <c r="GW40" s="461"/>
      <c r="GX40" s="461"/>
      <c r="GY40" s="461"/>
      <c r="GZ40" s="455"/>
      <c r="HA40" s="461"/>
      <c r="HB40" s="461"/>
      <c r="HC40" s="461"/>
      <c r="HD40" s="463"/>
      <c r="HE40" s="494">
        <v>0</v>
      </c>
      <c r="HO40" s="465"/>
    </row>
    <row r="41" spans="1:748" ht="15" customHeight="1" x14ac:dyDescent="0.15">
      <c r="A41" s="452">
        <v>43561</v>
      </c>
      <c r="B41" s="415">
        <f t="shared" si="0"/>
        <v>1669</v>
      </c>
      <c r="C41" s="195"/>
      <c r="D41" s="453"/>
      <c r="E41" s="461"/>
      <c r="F41" s="462"/>
      <c r="G41" s="880"/>
      <c r="H41" s="455"/>
      <c r="I41" s="462"/>
      <c r="J41" s="456"/>
      <c r="K41" s="461"/>
      <c r="L41" s="463"/>
      <c r="M41" s="195">
        <v>387</v>
      </c>
      <c r="N41" s="453">
        <v>7</v>
      </c>
      <c r="O41" s="461">
        <v>9370</v>
      </c>
      <c r="P41" s="462"/>
      <c r="Q41" s="880">
        <v>44</v>
      </c>
      <c r="R41" s="455">
        <v>0.2</v>
      </c>
      <c r="S41" s="462">
        <v>24</v>
      </c>
      <c r="T41" s="456"/>
      <c r="U41" s="461"/>
      <c r="V41" s="463"/>
      <c r="W41" s="457">
        <v>317</v>
      </c>
      <c r="X41" s="453">
        <v>6.6</v>
      </c>
      <c r="Y41" s="458">
        <v>2900</v>
      </c>
      <c r="Z41" s="462"/>
      <c r="AA41" s="880">
        <v>26</v>
      </c>
      <c r="AB41" s="455">
        <v>0.7</v>
      </c>
      <c r="AC41" s="462">
        <v>8.9</v>
      </c>
      <c r="AD41" s="455"/>
      <c r="AE41" s="461"/>
      <c r="AF41" s="463"/>
      <c r="AG41" s="457">
        <v>114</v>
      </c>
      <c r="AH41" s="453">
        <v>7</v>
      </c>
      <c r="AI41" s="458">
        <v>7840</v>
      </c>
      <c r="AJ41" s="462"/>
      <c r="AK41" s="880">
        <v>92</v>
      </c>
      <c r="AL41" s="455">
        <v>1.2</v>
      </c>
      <c r="AM41" s="462">
        <v>13</v>
      </c>
      <c r="AN41" s="455"/>
      <c r="AO41" s="461"/>
      <c r="AP41" s="463"/>
      <c r="AQ41" s="457">
        <v>158</v>
      </c>
      <c r="AR41" s="453">
        <v>6.8</v>
      </c>
      <c r="AS41" s="458">
        <v>4840</v>
      </c>
      <c r="AT41" s="462"/>
      <c r="AU41" s="880">
        <v>114</v>
      </c>
      <c r="AV41" s="455">
        <v>7.9</v>
      </c>
      <c r="AW41" s="462">
        <v>32</v>
      </c>
      <c r="AX41" s="455"/>
      <c r="AY41" s="461"/>
      <c r="AZ41" s="463"/>
      <c r="BA41" s="195">
        <v>212</v>
      </c>
      <c r="BB41" s="453">
        <v>6.5</v>
      </c>
      <c r="BC41" s="461">
        <v>4080</v>
      </c>
      <c r="BD41" s="462"/>
      <c r="BE41" s="880">
        <v>148</v>
      </c>
      <c r="BF41" s="455">
        <v>3.7</v>
      </c>
      <c r="BG41" s="462">
        <v>14</v>
      </c>
      <c r="BH41" s="455"/>
      <c r="BI41" s="461"/>
      <c r="BJ41" s="463"/>
      <c r="BK41" s="457">
        <v>103</v>
      </c>
      <c r="BL41" s="453">
        <v>6.2</v>
      </c>
      <c r="BM41" s="458">
        <v>1603</v>
      </c>
      <c r="BN41" s="462"/>
      <c r="BO41" s="880">
        <v>45</v>
      </c>
      <c r="BP41" s="455">
        <v>1.7</v>
      </c>
      <c r="BQ41" s="462">
        <v>12</v>
      </c>
      <c r="BR41" s="455"/>
      <c r="BS41" s="461"/>
      <c r="BT41" s="463"/>
      <c r="BU41" s="457">
        <v>236</v>
      </c>
      <c r="BV41" s="453">
        <v>7</v>
      </c>
      <c r="BW41" s="460">
        <v>9940</v>
      </c>
      <c r="BX41" s="460"/>
      <c r="BY41" s="880">
        <v>77</v>
      </c>
      <c r="BZ41" s="455">
        <v>15.6</v>
      </c>
      <c r="CA41" s="644">
        <v>18.399999999999999</v>
      </c>
      <c r="CB41" s="455"/>
      <c r="CC41" s="461"/>
      <c r="CD41" s="616"/>
      <c r="CE41" s="457">
        <v>45</v>
      </c>
      <c r="CF41" s="453">
        <v>6.6</v>
      </c>
      <c r="CG41" s="458">
        <v>6630</v>
      </c>
      <c r="CH41" s="462"/>
      <c r="CI41" s="880">
        <v>27</v>
      </c>
      <c r="CJ41" s="455">
        <v>3.2</v>
      </c>
      <c r="CK41" s="462">
        <v>27</v>
      </c>
      <c r="CL41" s="455"/>
      <c r="CM41" s="461"/>
      <c r="CN41" s="463"/>
      <c r="CO41" s="457">
        <v>90</v>
      </c>
      <c r="CP41" s="453">
        <v>6.4</v>
      </c>
      <c r="CQ41" s="461">
        <v>2440</v>
      </c>
      <c r="CR41" s="462"/>
      <c r="CS41" s="880">
        <v>35</v>
      </c>
      <c r="CT41" s="455">
        <v>3.5</v>
      </c>
      <c r="CU41" s="462">
        <v>3.9</v>
      </c>
      <c r="CV41" s="455"/>
      <c r="CW41" s="461"/>
      <c r="CX41" s="463"/>
      <c r="CY41" s="457"/>
      <c r="CZ41" s="453">
        <v>6.3</v>
      </c>
      <c r="DA41" s="461">
        <v>5010</v>
      </c>
      <c r="DB41" s="462"/>
      <c r="DC41" s="880">
        <v>49</v>
      </c>
      <c r="DD41" s="455">
        <v>2.2999999999999998</v>
      </c>
      <c r="DE41" s="462">
        <v>17</v>
      </c>
      <c r="DF41" s="455"/>
      <c r="DG41" s="464"/>
      <c r="DH41" s="463"/>
      <c r="DI41" s="457">
        <v>7</v>
      </c>
      <c r="DJ41" s="453"/>
      <c r="DK41" s="459"/>
      <c r="DL41" s="462"/>
      <c r="DM41" s="880"/>
      <c r="DN41" s="455"/>
      <c r="DO41" s="462"/>
      <c r="DP41" s="455"/>
      <c r="DQ41" s="461"/>
      <c r="DR41" s="463"/>
      <c r="DS41" s="468"/>
      <c r="DT41" s="453"/>
      <c r="DU41" s="454"/>
      <c r="DV41" s="462"/>
      <c r="DW41" s="880"/>
      <c r="DX41" s="455"/>
      <c r="DY41" s="462"/>
      <c r="DZ41" s="455"/>
      <c r="EA41" s="462"/>
      <c r="EB41" s="463"/>
      <c r="EC41" s="457"/>
      <c r="ED41" s="453"/>
      <c r="EE41" s="464"/>
      <c r="EF41" s="462"/>
      <c r="EG41" s="880"/>
      <c r="EH41" s="455"/>
      <c r="EI41" s="462"/>
      <c r="EJ41" s="455"/>
      <c r="EK41" s="461"/>
      <c r="EL41" s="463"/>
      <c r="EM41" s="457"/>
      <c r="EN41" s="453"/>
      <c r="EO41" s="461"/>
      <c r="EP41" s="462"/>
      <c r="EQ41" s="462"/>
      <c r="ER41" s="455"/>
      <c r="ES41" s="462"/>
      <c r="ET41" s="454"/>
      <c r="EU41" s="461"/>
      <c r="EV41" s="463"/>
      <c r="EW41" s="457"/>
      <c r="EX41" s="453"/>
      <c r="EY41" s="461"/>
      <c r="EZ41" s="462"/>
      <c r="FA41" s="880"/>
      <c r="FB41" s="455"/>
      <c r="FC41" s="462"/>
      <c r="FD41" s="454"/>
      <c r="FE41" s="461"/>
      <c r="FF41" s="463"/>
      <c r="FG41" s="457">
        <v>0</v>
      </c>
      <c r="FH41" s="453"/>
      <c r="FI41" s="461"/>
      <c r="FJ41" s="462"/>
      <c r="FK41" s="880"/>
      <c r="FL41" s="455"/>
      <c r="FM41" s="462"/>
      <c r="FN41" s="454"/>
      <c r="FO41" s="461"/>
      <c r="FP41" s="463"/>
      <c r="GK41" s="195"/>
      <c r="GL41" s="943"/>
      <c r="GM41" s="461"/>
      <c r="GN41" s="461"/>
      <c r="GO41" s="461"/>
      <c r="GP41" s="461"/>
      <c r="GQ41" s="461"/>
      <c r="GR41" s="461"/>
      <c r="GS41" s="461"/>
      <c r="GT41" s="463"/>
      <c r="GU41" s="195"/>
      <c r="GV41" s="461"/>
      <c r="GW41" s="461"/>
      <c r="GX41" s="461"/>
      <c r="GY41" s="461"/>
      <c r="GZ41" s="455"/>
      <c r="HA41" s="461"/>
      <c r="HB41" s="461"/>
      <c r="HC41" s="461"/>
      <c r="HD41" s="463"/>
      <c r="HE41" s="494">
        <v>0</v>
      </c>
      <c r="HO41" s="465"/>
    </row>
    <row r="42" spans="1:748" s="472" customFormat="1" ht="15" customHeight="1" x14ac:dyDescent="0.15">
      <c r="A42" s="434">
        <v>43562</v>
      </c>
      <c r="B42" s="765">
        <f t="shared" si="0"/>
        <v>1732</v>
      </c>
      <c r="C42" s="257"/>
      <c r="D42" s="435"/>
      <c r="E42" s="444"/>
      <c r="F42" s="445"/>
      <c r="G42" s="445"/>
      <c r="H42" s="438"/>
      <c r="I42" s="445"/>
      <c r="J42" s="439"/>
      <c r="K42" s="444"/>
      <c r="L42" s="446"/>
      <c r="M42" s="257">
        <v>437</v>
      </c>
      <c r="N42" s="435">
        <v>7</v>
      </c>
      <c r="O42" s="444">
        <v>8980</v>
      </c>
      <c r="P42" s="445"/>
      <c r="Q42" s="445">
        <v>63.2</v>
      </c>
      <c r="R42" s="438">
        <v>0.5</v>
      </c>
      <c r="S42" s="445">
        <v>33.5</v>
      </c>
      <c r="T42" s="439"/>
      <c r="U42" s="444"/>
      <c r="V42" s="446"/>
      <c r="W42" s="440">
        <v>263</v>
      </c>
      <c r="X42" s="435">
        <v>7</v>
      </c>
      <c r="Y42" s="441">
        <v>2460</v>
      </c>
      <c r="Z42" s="445"/>
      <c r="AA42" s="445">
        <v>24</v>
      </c>
      <c r="AB42" s="438">
        <v>0.2</v>
      </c>
      <c r="AC42" s="445">
        <v>2.9</v>
      </c>
      <c r="AD42" s="438"/>
      <c r="AE42" s="444"/>
      <c r="AF42" s="446"/>
      <c r="AG42" s="440">
        <v>202</v>
      </c>
      <c r="AH42" s="435">
        <v>7</v>
      </c>
      <c r="AI42" s="441">
        <v>7150</v>
      </c>
      <c r="AJ42" s="445"/>
      <c r="AK42" s="445">
        <v>76.8</v>
      </c>
      <c r="AL42" s="438">
        <v>0.7</v>
      </c>
      <c r="AM42" s="445">
        <v>11</v>
      </c>
      <c r="AN42" s="438"/>
      <c r="AO42" s="444"/>
      <c r="AP42" s="446"/>
      <c r="AQ42" s="440">
        <v>169</v>
      </c>
      <c r="AR42" s="435">
        <v>6.5</v>
      </c>
      <c r="AS42" s="441">
        <v>5740</v>
      </c>
      <c r="AT42" s="445"/>
      <c r="AU42" s="445">
        <v>99.3</v>
      </c>
      <c r="AV42" s="438">
        <v>12.9</v>
      </c>
      <c r="AW42" s="445">
        <v>37.5</v>
      </c>
      <c r="AX42" s="438"/>
      <c r="AY42" s="444"/>
      <c r="AZ42" s="446"/>
      <c r="BA42" s="257">
        <v>178</v>
      </c>
      <c r="BB42" s="435">
        <v>7.1</v>
      </c>
      <c r="BC42" s="444">
        <v>5360</v>
      </c>
      <c r="BD42" s="445"/>
      <c r="BE42" s="445">
        <v>148</v>
      </c>
      <c r="BF42" s="438">
        <v>1.6</v>
      </c>
      <c r="BG42" s="445">
        <v>7</v>
      </c>
      <c r="BH42" s="438"/>
      <c r="BI42" s="444"/>
      <c r="BJ42" s="446"/>
      <c r="BK42" s="440">
        <v>202</v>
      </c>
      <c r="BL42" s="435">
        <v>6</v>
      </c>
      <c r="BM42" s="441">
        <v>1484</v>
      </c>
      <c r="BN42" s="445"/>
      <c r="BO42" s="445">
        <v>43.6</v>
      </c>
      <c r="BP42" s="438">
        <v>0.4</v>
      </c>
      <c r="BQ42" s="445">
        <v>12.5</v>
      </c>
      <c r="BR42" s="438"/>
      <c r="BS42" s="444"/>
      <c r="BT42" s="446"/>
      <c r="BU42" s="440">
        <v>161</v>
      </c>
      <c r="BV42" s="435">
        <v>6.5</v>
      </c>
      <c r="BW42" s="443">
        <v>9280</v>
      </c>
      <c r="BX42" s="443"/>
      <c r="BY42" s="445">
        <v>70.7</v>
      </c>
      <c r="BZ42" s="438">
        <v>15.1</v>
      </c>
      <c r="CA42" s="645">
        <v>22</v>
      </c>
      <c r="CB42" s="438"/>
      <c r="CC42" s="444"/>
      <c r="CD42" s="617"/>
      <c r="CE42" s="440">
        <v>48</v>
      </c>
      <c r="CF42" s="435">
        <v>7</v>
      </c>
      <c r="CG42" s="441">
        <v>6510</v>
      </c>
      <c r="CH42" s="445"/>
      <c r="CI42" s="445">
        <v>38</v>
      </c>
      <c r="CJ42" s="438">
        <v>0.4</v>
      </c>
      <c r="CK42" s="445">
        <v>26</v>
      </c>
      <c r="CL42" s="438"/>
      <c r="CM42" s="444"/>
      <c r="CN42" s="446"/>
      <c r="CO42" s="440">
        <v>7</v>
      </c>
      <c r="CP42" s="435">
        <v>6</v>
      </c>
      <c r="CQ42" s="444">
        <v>2430</v>
      </c>
      <c r="CR42" s="445"/>
      <c r="CS42" s="445">
        <v>60</v>
      </c>
      <c r="CT42" s="438">
        <v>0.3</v>
      </c>
      <c r="CU42" s="445">
        <v>3.1</v>
      </c>
      <c r="CV42" s="438"/>
      <c r="CW42" s="444"/>
      <c r="CX42" s="446"/>
      <c r="CY42" s="440">
        <v>58</v>
      </c>
      <c r="CZ42" s="435">
        <v>6</v>
      </c>
      <c r="DA42" s="444">
        <v>5530</v>
      </c>
      <c r="DB42" s="445"/>
      <c r="DC42" s="445">
        <v>55.7</v>
      </c>
      <c r="DD42" s="438">
        <v>4</v>
      </c>
      <c r="DE42" s="445">
        <v>12.3</v>
      </c>
      <c r="DF42" s="438"/>
      <c r="DG42" s="447"/>
      <c r="DH42" s="446"/>
      <c r="DI42" s="440">
        <v>7</v>
      </c>
      <c r="DJ42" s="435">
        <v>7.3</v>
      </c>
      <c r="DK42" s="442">
        <v>8430</v>
      </c>
      <c r="DL42" s="445"/>
      <c r="DM42" s="445">
        <v>90</v>
      </c>
      <c r="DN42" s="438">
        <v>1.4</v>
      </c>
      <c r="DO42" s="445">
        <v>7</v>
      </c>
      <c r="DP42" s="438"/>
      <c r="DQ42" s="444"/>
      <c r="DR42" s="446"/>
      <c r="DS42" s="449"/>
      <c r="DT42" s="435"/>
      <c r="DU42" s="437"/>
      <c r="DV42" s="445"/>
      <c r="DW42" s="445"/>
      <c r="DX42" s="438"/>
      <c r="DY42" s="445"/>
      <c r="DZ42" s="438"/>
      <c r="EA42" s="445"/>
      <c r="EB42" s="446"/>
      <c r="EC42" s="440"/>
      <c r="ED42" s="435"/>
      <c r="EE42" s="447"/>
      <c r="EF42" s="445"/>
      <c r="EG42" s="445"/>
      <c r="EH42" s="438"/>
      <c r="EI42" s="445"/>
      <c r="EJ42" s="438"/>
      <c r="EK42" s="444"/>
      <c r="EL42" s="446"/>
      <c r="EM42" s="440"/>
      <c r="EN42" s="435"/>
      <c r="EO42" s="444"/>
      <c r="EP42" s="445"/>
      <c r="EQ42" s="445"/>
      <c r="ER42" s="438"/>
      <c r="ES42" s="445"/>
      <c r="ET42" s="437"/>
      <c r="EU42" s="444"/>
      <c r="EV42" s="446"/>
      <c r="EW42" s="440"/>
      <c r="EX42" s="435"/>
      <c r="EY42" s="444"/>
      <c r="EZ42" s="445"/>
      <c r="FA42" s="445"/>
      <c r="FB42" s="438"/>
      <c r="FC42" s="445"/>
      <c r="FD42" s="437"/>
      <c r="FE42" s="444"/>
      <c r="FF42" s="446"/>
      <c r="FG42" s="440">
        <v>0</v>
      </c>
      <c r="FH42" s="435"/>
      <c r="FI42" s="444"/>
      <c r="FJ42" s="445"/>
      <c r="FK42" s="445"/>
      <c r="FL42" s="438"/>
      <c r="FM42" s="445"/>
      <c r="FN42" s="437"/>
      <c r="FO42" s="444"/>
      <c r="FP42" s="446"/>
      <c r="FQ42" s="1261"/>
      <c r="FR42" s="584"/>
      <c r="FS42" s="589"/>
      <c r="FT42" s="584"/>
      <c r="FU42" s="590"/>
      <c r="FV42" s="584"/>
      <c r="FW42" s="590"/>
      <c r="FX42" s="584"/>
      <c r="FY42" s="584"/>
      <c r="FZ42" s="591"/>
      <c r="GA42" s="1261"/>
      <c r="GB42" s="584"/>
      <c r="GC42" s="584"/>
      <c r="GD42" s="584"/>
      <c r="GE42" s="590"/>
      <c r="GF42" s="584"/>
      <c r="GG42" s="590"/>
      <c r="GH42" s="584"/>
      <c r="GI42" s="584"/>
      <c r="GJ42" s="591"/>
      <c r="GK42" s="257"/>
      <c r="GL42" s="944"/>
      <c r="GM42" s="444"/>
      <c r="GN42" s="444"/>
      <c r="GO42" s="444"/>
      <c r="GP42" s="444"/>
      <c r="GQ42" s="444"/>
      <c r="GR42" s="444"/>
      <c r="GS42" s="444"/>
      <c r="GT42" s="446"/>
      <c r="GU42" s="257"/>
      <c r="GV42" s="444"/>
      <c r="GW42" s="444"/>
      <c r="GX42" s="444"/>
      <c r="GY42" s="444"/>
      <c r="GZ42" s="438"/>
      <c r="HA42" s="444"/>
      <c r="HB42" s="444"/>
      <c r="HC42" s="444"/>
      <c r="HD42" s="446"/>
      <c r="HE42" s="554">
        <v>0</v>
      </c>
      <c r="HF42" s="552"/>
      <c r="HG42" s="471"/>
      <c r="HH42" s="590"/>
      <c r="HI42" s="556"/>
      <c r="HJ42" s="541"/>
      <c r="HK42" s="577"/>
      <c r="HL42" s="541"/>
      <c r="HM42" s="471"/>
      <c r="HN42" s="557"/>
      <c r="HO42" s="448"/>
      <c r="HP42" s="552"/>
      <c r="HQ42" s="471"/>
      <c r="HR42" s="577"/>
      <c r="HS42" s="577"/>
      <c r="HT42" s="541"/>
      <c r="HU42" s="577"/>
      <c r="HV42" s="541"/>
      <c r="HW42" s="471"/>
      <c r="HX42" s="557"/>
      <c r="HY42" s="1587"/>
      <c r="HZ42" s="1587"/>
      <c r="IA42" s="1587"/>
      <c r="IB42" s="1587"/>
      <c r="IC42" s="1587"/>
      <c r="ID42" s="1587"/>
      <c r="IE42" s="1587"/>
      <c r="IF42" s="1587"/>
      <c r="IG42" s="1587"/>
      <c r="IH42" s="1587"/>
      <c r="II42" s="1587"/>
      <c r="IJ42" s="1587"/>
      <c r="IK42" s="1587"/>
      <c r="IL42" s="1587"/>
      <c r="IM42" s="1587"/>
      <c r="IN42" s="1587"/>
      <c r="IO42" s="1587"/>
      <c r="IP42" s="1587"/>
      <c r="IQ42" s="1587"/>
      <c r="IR42" s="1587"/>
      <c r="IS42" s="1587"/>
      <c r="IT42" s="1587"/>
      <c r="IU42" s="1587"/>
      <c r="IV42" s="1587"/>
      <c r="IW42" s="1587"/>
      <c r="IX42" s="1587"/>
      <c r="IY42" s="1587"/>
      <c r="IZ42" s="1587"/>
      <c r="JA42" s="1587"/>
      <c r="JB42" s="1587"/>
      <c r="JC42" s="1587"/>
      <c r="JD42" s="1587"/>
      <c r="JE42" s="1587"/>
      <c r="JF42" s="1587"/>
      <c r="JG42" s="1587"/>
      <c r="JH42" s="1587"/>
      <c r="JI42" s="1587"/>
      <c r="JJ42" s="1587"/>
      <c r="JK42" s="1587"/>
      <c r="JL42" s="1587"/>
      <c r="JM42" s="1587"/>
      <c r="JN42" s="1587"/>
      <c r="JO42" s="1587"/>
      <c r="JP42" s="1587"/>
      <c r="JQ42" s="1587"/>
      <c r="JR42" s="1587"/>
      <c r="JS42" s="1587"/>
      <c r="JT42" s="1587"/>
      <c r="JU42" s="1587"/>
      <c r="JV42" s="1587"/>
      <c r="JW42" s="1587"/>
      <c r="JX42" s="1587"/>
      <c r="JY42" s="1587"/>
      <c r="JZ42" s="1587"/>
      <c r="KA42" s="1587"/>
      <c r="KB42" s="1587"/>
      <c r="KC42" s="1587"/>
      <c r="KD42" s="1587"/>
      <c r="KE42" s="1587"/>
      <c r="KF42" s="1587"/>
      <c r="KG42" s="1587"/>
      <c r="KH42" s="1587"/>
      <c r="KI42" s="1587"/>
      <c r="KJ42" s="1587"/>
      <c r="KK42" s="1587"/>
      <c r="KL42" s="1587"/>
      <c r="KM42" s="1587"/>
      <c r="KN42" s="1587"/>
      <c r="KO42" s="1587"/>
      <c r="KP42" s="1587"/>
      <c r="KQ42" s="1587"/>
      <c r="KR42" s="1587"/>
      <c r="KS42" s="1587"/>
      <c r="KT42" s="1587"/>
      <c r="KU42" s="1587"/>
      <c r="KV42" s="1587"/>
      <c r="KW42" s="1587"/>
      <c r="KX42" s="1587"/>
      <c r="KY42" s="1587"/>
      <c r="KZ42" s="1587"/>
      <c r="LA42" s="1587"/>
      <c r="LB42" s="1587"/>
      <c r="LC42" s="1587"/>
      <c r="LD42" s="1587"/>
      <c r="LE42" s="1587"/>
      <c r="LF42" s="1587"/>
      <c r="LG42" s="1587"/>
      <c r="LH42" s="1587"/>
      <c r="LI42" s="1587"/>
      <c r="LJ42" s="1587"/>
      <c r="LK42" s="1587"/>
      <c r="LL42" s="1587"/>
      <c r="LM42" s="1587"/>
      <c r="LN42" s="1587"/>
      <c r="LO42" s="1587"/>
      <c r="LP42" s="1587"/>
      <c r="LQ42" s="1587"/>
      <c r="LR42" s="1587"/>
      <c r="LS42" s="1587"/>
      <c r="LT42" s="1587"/>
      <c r="LU42" s="1587"/>
      <c r="LV42" s="1587"/>
      <c r="LW42" s="1587"/>
      <c r="LX42" s="1587"/>
      <c r="LY42" s="1587"/>
      <c r="LZ42" s="1587"/>
      <c r="MA42" s="1587"/>
      <c r="MB42" s="1587"/>
      <c r="MC42" s="1587"/>
      <c r="MD42" s="1587"/>
      <c r="ME42" s="1587"/>
      <c r="MF42" s="1587"/>
      <c r="MG42" s="1587"/>
      <c r="MH42" s="1587"/>
      <c r="MI42" s="1587"/>
      <c r="MJ42" s="1587"/>
      <c r="MK42" s="1587"/>
      <c r="ML42" s="1587"/>
      <c r="MM42" s="1587"/>
      <c r="MN42" s="1587"/>
      <c r="MO42" s="1587"/>
      <c r="MP42" s="1587"/>
      <c r="MQ42" s="1587"/>
      <c r="MR42" s="1587"/>
      <c r="MS42" s="1587"/>
      <c r="MT42" s="1587"/>
      <c r="MU42" s="1587"/>
      <c r="MV42" s="1587"/>
      <c r="MW42" s="1587"/>
      <c r="MX42" s="1587"/>
      <c r="MY42" s="1587"/>
      <c r="MZ42" s="1587"/>
      <c r="NA42" s="1587"/>
      <c r="NB42" s="1587"/>
      <c r="NC42" s="1587"/>
      <c r="ND42" s="1587"/>
      <c r="NE42" s="1587"/>
      <c r="NF42" s="1587"/>
      <c r="NG42" s="1587"/>
      <c r="NH42" s="1587"/>
      <c r="NI42" s="1587"/>
      <c r="NJ42" s="1587"/>
      <c r="NK42" s="1587"/>
      <c r="NL42" s="1587"/>
      <c r="NM42" s="1587"/>
      <c r="NN42" s="1587"/>
      <c r="NO42" s="1587"/>
      <c r="NP42" s="1587"/>
      <c r="NQ42" s="1587"/>
      <c r="NR42" s="1587"/>
      <c r="NS42" s="1587"/>
      <c r="NT42" s="1587"/>
      <c r="NU42" s="1587"/>
      <c r="NV42" s="1587"/>
      <c r="NW42" s="1587"/>
      <c r="NX42" s="1587"/>
      <c r="NY42" s="1587"/>
      <c r="NZ42" s="1587"/>
      <c r="OA42" s="1587"/>
      <c r="OB42" s="1587"/>
      <c r="OC42" s="1587"/>
      <c r="OD42" s="1587"/>
      <c r="OE42" s="1587"/>
      <c r="OF42" s="1587"/>
      <c r="OG42" s="1587"/>
      <c r="OH42" s="1587"/>
      <c r="OI42" s="1587"/>
      <c r="OJ42" s="1587"/>
      <c r="OK42" s="1587"/>
      <c r="OL42" s="1587"/>
      <c r="OM42" s="1587"/>
      <c r="ON42" s="1587"/>
      <c r="OO42" s="1587"/>
      <c r="OP42" s="1587"/>
      <c r="OQ42" s="1587"/>
      <c r="OR42" s="1587"/>
      <c r="OS42" s="1587"/>
      <c r="OT42" s="1587"/>
      <c r="OU42" s="1587"/>
      <c r="OV42" s="1587"/>
      <c r="OW42" s="1587"/>
      <c r="OX42" s="1587"/>
      <c r="OY42" s="1587"/>
      <c r="OZ42" s="1587"/>
      <c r="PA42" s="1587"/>
      <c r="PB42" s="1587"/>
      <c r="PC42" s="1587"/>
      <c r="PD42" s="1587"/>
      <c r="PE42" s="1587"/>
      <c r="PF42" s="1587"/>
      <c r="PG42" s="1588"/>
      <c r="PH42" s="1588"/>
      <c r="PI42" s="1588"/>
      <c r="PJ42" s="1588"/>
      <c r="PK42" s="1588"/>
      <c r="PL42" s="1588"/>
      <c r="PM42" s="1588"/>
      <c r="PN42" s="1588"/>
      <c r="PO42" s="1588"/>
      <c r="PP42" s="1588"/>
      <c r="PQ42" s="1588"/>
      <c r="PR42" s="1588"/>
      <c r="PS42" s="1588"/>
      <c r="PT42" s="1588"/>
      <c r="PU42" s="1588"/>
      <c r="PV42" s="1588"/>
      <c r="PW42" s="1588"/>
      <c r="PX42" s="1588"/>
      <c r="PY42" s="1588"/>
      <c r="PZ42" s="1588"/>
      <c r="QA42" s="1588"/>
      <c r="QB42" s="1588"/>
      <c r="QC42" s="1588"/>
      <c r="QD42" s="1588"/>
      <c r="QE42" s="1588"/>
      <c r="QF42" s="1588"/>
      <c r="QG42" s="1588"/>
      <c r="QH42" s="1588"/>
      <c r="QI42" s="1588"/>
      <c r="QJ42" s="1588"/>
      <c r="QK42" s="1588"/>
      <c r="QL42" s="1588"/>
      <c r="QM42" s="1588"/>
      <c r="QN42" s="1588"/>
      <c r="QO42" s="1588"/>
      <c r="QP42" s="1588"/>
      <c r="QQ42" s="1588"/>
      <c r="QR42" s="1588"/>
      <c r="QS42" s="1588"/>
      <c r="QT42" s="1588"/>
      <c r="QU42" s="1588"/>
      <c r="QV42" s="1588"/>
      <c r="QW42" s="1588"/>
      <c r="QX42" s="1588"/>
      <c r="QY42" s="1588"/>
      <c r="QZ42" s="1588"/>
      <c r="RA42" s="1588"/>
      <c r="RB42" s="1588"/>
      <c r="RC42" s="1588"/>
      <c r="RD42" s="1588"/>
      <c r="RE42" s="1588"/>
      <c r="RF42" s="1588"/>
      <c r="RG42" s="1588"/>
      <c r="RH42" s="1588"/>
      <c r="RI42" s="1588"/>
      <c r="RJ42" s="1588"/>
      <c r="RK42" s="1588"/>
      <c r="RL42" s="1588"/>
      <c r="RM42" s="1588"/>
      <c r="RN42" s="1588"/>
      <c r="RO42" s="1588"/>
      <c r="RP42" s="1588"/>
      <c r="RQ42" s="1588"/>
      <c r="RR42" s="1588"/>
      <c r="RS42" s="1588"/>
      <c r="RT42" s="1588"/>
      <c r="RU42" s="1588"/>
      <c r="RV42" s="1588"/>
      <c r="RW42" s="1588"/>
      <c r="RX42" s="1588"/>
      <c r="RY42" s="1588"/>
      <c r="RZ42" s="1588"/>
      <c r="SA42" s="1588"/>
      <c r="SB42" s="1588"/>
      <c r="SC42" s="1588"/>
      <c r="SD42" s="1588"/>
      <c r="SE42" s="1588"/>
      <c r="SF42" s="1588"/>
      <c r="SG42" s="1588"/>
      <c r="SH42" s="1588"/>
      <c r="SI42" s="1588"/>
      <c r="SJ42" s="1588"/>
      <c r="SK42" s="1588"/>
      <c r="SL42" s="1588"/>
      <c r="SM42" s="1588"/>
      <c r="SN42" s="1588"/>
      <c r="SO42" s="1588"/>
      <c r="SP42" s="1588"/>
      <c r="SQ42" s="1588"/>
      <c r="SR42" s="1588"/>
      <c r="SS42" s="1588"/>
      <c r="ST42" s="1588"/>
      <c r="SU42" s="1588"/>
      <c r="SV42" s="1588"/>
      <c r="SW42" s="1588"/>
      <c r="SX42" s="1588"/>
      <c r="SY42" s="1588"/>
      <c r="SZ42" s="1588"/>
      <c r="TA42" s="1588"/>
      <c r="TB42" s="1588"/>
      <c r="TC42" s="1588"/>
    </row>
    <row r="43" spans="1:748" ht="15" customHeight="1" x14ac:dyDescent="0.15">
      <c r="A43" s="452">
        <v>43563</v>
      </c>
      <c r="B43" s="415">
        <f t="shared" si="0"/>
        <v>1997</v>
      </c>
      <c r="C43" s="195"/>
      <c r="D43" s="453"/>
      <c r="E43" s="461"/>
      <c r="F43" s="462"/>
      <c r="G43" s="880"/>
      <c r="H43" s="455"/>
      <c r="I43" s="462"/>
      <c r="J43" s="456"/>
      <c r="K43" s="461"/>
      <c r="L43" s="463"/>
      <c r="M43" s="195">
        <v>495</v>
      </c>
      <c r="N43" s="453">
        <v>6.9</v>
      </c>
      <c r="O43" s="461">
        <v>8810</v>
      </c>
      <c r="P43" s="462"/>
      <c r="Q43" s="880">
        <v>60</v>
      </c>
      <c r="R43" s="455">
        <v>4.0999999999999996</v>
      </c>
      <c r="S43" s="462">
        <v>29.5</v>
      </c>
      <c r="T43" s="456"/>
      <c r="U43" s="461"/>
      <c r="V43" s="463"/>
      <c r="W43" s="457">
        <v>274</v>
      </c>
      <c r="X43" s="453">
        <v>7.1</v>
      </c>
      <c r="Y43" s="458">
        <v>5300</v>
      </c>
      <c r="Z43" s="462"/>
      <c r="AA43" s="880">
        <v>27</v>
      </c>
      <c r="AB43" s="455">
        <v>0.4</v>
      </c>
      <c r="AC43" s="462">
        <v>15.7</v>
      </c>
      <c r="AD43" s="455"/>
      <c r="AE43" s="461"/>
      <c r="AF43" s="463"/>
      <c r="AG43" s="457">
        <v>111</v>
      </c>
      <c r="AH43" s="453">
        <v>7.5</v>
      </c>
      <c r="AI43" s="458">
        <v>9540</v>
      </c>
      <c r="AJ43" s="462"/>
      <c r="AK43" s="880">
        <v>87</v>
      </c>
      <c r="AL43" s="455">
        <v>2</v>
      </c>
      <c r="AM43" s="462">
        <v>11.4</v>
      </c>
      <c r="AN43" s="455"/>
      <c r="AO43" s="461"/>
      <c r="AP43" s="463"/>
      <c r="AQ43" s="457">
        <v>326</v>
      </c>
      <c r="AR43" s="453">
        <v>6</v>
      </c>
      <c r="AS43" s="458">
        <v>5610</v>
      </c>
      <c r="AT43" s="462"/>
      <c r="AU43" s="880">
        <v>107</v>
      </c>
      <c r="AV43" s="455">
        <v>4.8</v>
      </c>
      <c r="AW43" s="462">
        <v>37</v>
      </c>
      <c r="AX43" s="455"/>
      <c r="AY43" s="461"/>
      <c r="AZ43" s="463"/>
      <c r="BA43" s="195">
        <v>216</v>
      </c>
      <c r="BB43" s="453">
        <v>6.7</v>
      </c>
      <c r="BC43" s="461">
        <v>5140</v>
      </c>
      <c r="BD43" s="462"/>
      <c r="BE43" s="880">
        <v>144</v>
      </c>
      <c r="BF43" s="455">
        <v>3.9</v>
      </c>
      <c r="BG43" s="462">
        <v>21.5</v>
      </c>
      <c r="BH43" s="455"/>
      <c r="BI43" s="461"/>
      <c r="BJ43" s="463"/>
      <c r="BK43" s="457">
        <v>269</v>
      </c>
      <c r="BL43" s="453">
        <v>6.3</v>
      </c>
      <c r="BM43" s="458">
        <v>1480</v>
      </c>
      <c r="BN43" s="462"/>
      <c r="BO43" s="880">
        <v>47</v>
      </c>
      <c r="BP43" s="455">
        <v>0.2</v>
      </c>
      <c r="BQ43" s="462">
        <v>13</v>
      </c>
      <c r="BR43" s="455"/>
      <c r="BS43" s="461"/>
      <c r="BT43" s="463"/>
      <c r="BU43" s="457">
        <v>183</v>
      </c>
      <c r="BV43" s="453">
        <v>7.3</v>
      </c>
      <c r="BW43" s="460">
        <v>9240</v>
      </c>
      <c r="BX43" s="460"/>
      <c r="BY43" s="880">
        <v>77</v>
      </c>
      <c r="BZ43" s="455">
        <v>15.5</v>
      </c>
      <c r="CA43" s="644">
        <v>46.7</v>
      </c>
      <c r="CB43" s="455"/>
      <c r="CC43" s="461"/>
      <c r="CD43" s="616"/>
      <c r="CE43" s="457">
        <v>47</v>
      </c>
      <c r="CF43" s="453">
        <v>6.7</v>
      </c>
      <c r="CG43" s="458">
        <v>7320</v>
      </c>
      <c r="CH43" s="462"/>
      <c r="CI43" s="880">
        <v>56</v>
      </c>
      <c r="CJ43" s="455">
        <v>1.2</v>
      </c>
      <c r="CK43" s="462">
        <v>29</v>
      </c>
      <c r="CL43" s="455"/>
      <c r="CM43" s="461"/>
      <c r="CN43" s="463"/>
      <c r="CO43" s="457"/>
      <c r="CP43" s="453"/>
      <c r="CQ43" s="461"/>
      <c r="CR43" s="462"/>
      <c r="CS43" s="880"/>
      <c r="CT43" s="455"/>
      <c r="CU43" s="462"/>
      <c r="CV43" s="455"/>
      <c r="CW43" s="461"/>
      <c r="CX43" s="463"/>
      <c r="CY43" s="457">
        <v>73</v>
      </c>
      <c r="CZ43" s="453">
        <v>6.9</v>
      </c>
      <c r="DA43" s="461">
        <v>5420</v>
      </c>
      <c r="DB43" s="462"/>
      <c r="DC43" s="880">
        <v>51</v>
      </c>
      <c r="DD43" s="455">
        <v>1.7</v>
      </c>
      <c r="DE43" s="462">
        <v>15.7</v>
      </c>
      <c r="DF43" s="455"/>
      <c r="DG43" s="464"/>
      <c r="DH43" s="463"/>
      <c r="DI43" s="457">
        <v>3</v>
      </c>
      <c r="DJ43" s="453"/>
      <c r="DK43" s="459"/>
      <c r="DL43" s="462"/>
      <c r="DM43" s="880"/>
      <c r="DN43" s="455"/>
      <c r="DO43" s="462"/>
      <c r="DP43" s="455"/>
      <c r="DQ43" s="461"/>
      <c r="DR43" s="463"/>
      <c r="DS43" s="468"/>
      <c r="DT43" s="453"/>
      <c r="DU43" s="454"/>
      <c r="DV43" s="462"/>
      <c r="DW43" s="880"/>
      <c r="DX43" s="455"/>
      <c r="DY43" s="462"/>
      <c r="DZ43" s="455"/>
      <c r="EA43" s="462"/>
      <c r="EB43" s="463"/>
      <c r="EC43" s="457"/>
      <c r="ED43" s="453"/>
      <c r="EE43" s="464"/>
      <c r="EF43" s="462"/>
      <c r="EG43" s="880"/>
      <c r="EH43" s="455"/>
      <c r="EI43" s="462"/>
      <c r="EJ43" s="455"/>
      <c r="EK43" s="461"/>
      <c r="EL43" s="463"/>
      <c r="EM43" s="457"/>
      <c r="EN43" s="453"/>
      <c r="EO43" s="461"/>
      <c r="EP43" s="462"/>
      <c r="EQ43" s="462"/>
      <c r="ER43" s="455"/>
      <c r="ES43" s="462"/>
      <c r="ET43" s="454"/>
      <c r="EU43" s="461"/>
      <c r="EV43" s="463"/>
      <c r="EW43" s="457"/>
      <c r="EX43" s="453"/>
      <c r="EY43" s="461"/>
      <c r="EZ43" s="462"/>
      <c r="FA43" s="880"/>
      <c r="FB43" s="455"/>
      <c r="FC43" s="462"/>
      <c r="FD43" s="454"/>
      <c r="FE43" s="461"/>
      <c r="FF43" s="463"/>
      <c r="FG43" s="457">
        <v>0</v>
      </c>
      <c r="FH43" s="453"/>
      <c r="FI43" s="461"/>
      <c r="FJ43" s="462"/>
      <c r="FK43" s="880"/>
      <c r="FL43" s="455"/>
      <c r="FM43" s="462"/>
      <c r="FN43" s="454"/>
      <c r="FO43" s="461"/>
      <c r="FP43" s="463"/>
      <c r="GK43" s="195"/>
      <c r="GL43" s="943"/>
      <c r="GM43" s="461"/>
      <c r="GN43" s="461"/>
      <c r="GO43" s="461"/>
      <c r="GP43" s="461"/>
      <c r="GQ43" s="461"/>
      <c r="GR43" s="461"/>
      <c r="GS43" s="461"/>
      <c r="GT43" s="463"/>
      <c r="GU43" s="195"/>
      <c r="GV43" s="461"/>
      <c r="GW43" s="461"/>
      <c r="GX43" s="461"/>
      <c r="GY43" s="461"/>
      <c r="GZ43" s="455"/>
      <c r="HA43" s="461"/>
      <c r="HB43" s="461"/>
      <c r="HC43" s="461"/>
      <c r="HD43" s="463"/>
      <c r="HE43" s="494">
        <v>0</v>
      </c>
      <c r="HO43" s="465"/>
    </row>
    <row r="44" spans="1:748" ht="15" customHeight="1" x14ac:dyDescent="0.15">
      <c r="A44" s="452">
        <v>43564</v>
      </c>
      <c r="B44" s="415">
        <f t="shared" si="0"/>
        <v>1408</v>
      </c>
      <c r="C44" s="195"/>
      <c r="D44" s="453"/>
      <c r="E44" s="461"/>
      <c r="F44" s="462"/>
      <c r="G44" s="880"/>
      <c r="H44" s="455"/>
      <c r="I44" s="462"/>
      <c r="J44" s="456"/>
      <c r="K44" s="461"/>
      <c r="L44" s="463"/>
      <c r="M44" s="195">
        <v>500</v>
      </c>
      <c r="N44" s="453">
        <v>5.5</v>
      </c>
      <c r="O44" s="461">
        <v>9020</v>
      </c>
      <c r="P44" s="462"/>
      <c r="Q44" s="880">
        <v>57</v>
      </c>
      <c r="R44" s="455">
        <v>1.1000000000000001</v>
      </c>
      <c r="S44" s="462">
        <v>27</v>
      </c>
      <c r="T44" s="456"/>
      <c r="U44" s="461"/>
      <c r="V44" s="463"/>
      <c r="W44" s="457">
        <v>212</v>
      </c>
      <c r="X44" s="453">
        <v>7</v>
      </c>
      <c r="Y44" s="458">
        <v>2750</v>
      </c>
      <c r="Z44" s="462"/>
      <c r="AA44" s="880">
        <v>19</v>
      </c>
      <c r="AB44" s="455">
        <v>0.3</v>
      </c>
      <c r="AC44" s="462">
        <v>3.2</v>
      </c>
      <c r="AD44" s="455"/>
      <c r="AE44" s="461"/>
      <c r="AF44" s="463"/>
      <c r="AG44" s="457"/>
      <c r="AH44" s="453"/>
      <c r="AI44" s="458"/>
      <c r="AJ44" s="462"/>
      <c r="AK44" s="880"/>
      <c r="AL44" s="455"/>
      <c r="AM44" s="462">
        <v>11.7</v>
      </c>
      <c r="AN44" s="455"/>
      <c r="AO44" s="461"/>
      <c r="AP44" s="463"/>
      <c r="AQ44" s="457">
        <v>181</v>
      </c>
      <c r="AR44" s="453">
        <v>6</v>
      </c>
      <c r="AS44" s="458">
        <v>6500</v>
      </c>
      <c r="AT44" s="462"/>
      <c r="AU44" s="880">
        <v>119</v>
      </c>
      <c r="AV44" s="455">
        <v>2.4</v>
      </c>
      <c r="AW44" s="462">
        <v>46</v>
      </c>
      <c r="AX44" s="455"/>
      <c r="AY44" s="461"/>
      <c r="AZ44" s="463"/>
      <c r="BA44" s="195">
        <v>144</v>
      </c>
      <c r="BB44" s="453">
        <v>6.6</v>
      </c>
      <c r="BC44" s="461">
        <v>6790</v>
      </c>
      <c r="BD44" s="462"/>
      <c r="BE44" s="880">
        <v>99</v>
      </c>
      <c r="BF44" s="455">
        <v>2.1</v>
      </c>
      <c r="BG44" s="462">
        <v>15.3</v>
      </c>
      <c r="BH44" s="455"/>
      <c r="BI44" s="461"/>
      <c r="BJ44" s="463"/>
      <c r="BK44" s="457">
        <v>154</v>
      </c>
      <c r="BL44" s="453">
        <v>7</v>
      </c>
      <c r="BM44" s="458">
        <v>1476</v>
      </c>
      <c r="BN44" s="462"/>
      <c r="BO44" s="880">
        <v>57</v>
      </c>
      <c r="BP44" s="455">
        <v>0.6</v>
      </c>
      <c r="BQ44" s="462">
        <v>12.4</v>
      </c>
      <c r="BR44" s="455"/>
      <c r="BS44" s="461"/>
      <c r="BT44" s="463"/>
      <c r="BU44" s="457">
        <v>113</v>
      </c>
      <c r="BV44" s="453">
        <v>7.3</v>
      </c>
      <c r="BW44" s="460">
        <v>9530</v>
      </c>
      <c r="BX44" s="460"/>
      <c r="BY44" s="880">
        <v>96</v>
      </c>
      <c r="BZ44" s="455">
        <v>18.399999999999999</v>
      </c>
      <c r="CA44" s="644">
        <v>35.799999999999997</v>
      </c>
      <c r="CB44" s="455"/>
      <c r="CC44" s="461"/>
      <c r="CD44" s="616"/>
      <c r="CE44" s="457">
        <v>47</v>
      </c>
      <c r="CF44" s="453">
        <v>7</v>
      </c>
      <c r="CG44" s="458">
        <v>7280</v>
      </c>
      <c r="CH44" s="462"/>
      <c r="CI44" s="880">
        <v>63</v>
      </c>
      <c r="CJ44" s="455">
        <v>0.5</v>
      </c>
      <c r="CK44" s="462">
        <v>31</v>
      </c>
      <c r="CL44" s="455"/>
      <c r="CM44" s="461"/>
      <c r="CN44" s="463"/>
      <c r="CO44" s="457"/>
      <c r="CP44" s="453"/>
      <c r="CQ44" s="461"/>
      <c r="CR44" s="462"/>
      <c r="CS44" s="880"/>
      <c r="CT44" s="455"/>
      <c r="CU44" s="462"/>
      <c r="CV44" s="455"/>
      <c r="CW44" s="461"/>
      <c r="CX44" s="463"/>
      <c r="CY44" s="457">
        <v>27</v>
      </c>
      <c r="CZ44" s="453">
        <v>7</v>
      </c>
      <c r="DA44" s="461">
        <v>5740</v>
      </c>
      <c r="DB44" s="462"/>
      <c r="DC44" s="880">
        <v>66</v>
      </c>
      <c r="DD44" s="455">
        <v>0.3</v>
      </c>
      <c r="DE44" s="462">
        <v>10.6</v>
      </c>
      <c r="DF44" s="455"/>
      <c r="DG44" s="464"/>
      <c r="DH44" s="463"/>
      <c r="DI44" s="457">
        <v>30</v>
      </c>
      <c r="DJ44" s="453">
        <v>6.5</v>
      </c>
      <c r="DK44" s="459">
        <v>8280</v>
      </c>
      <c r="DL44" s="462"/>
      <c r="DM44" s="880">
        <v>109</v>
      </c>
      <c r="DN44" s="455">
        <v>0.3</v>
      </c>
      <c r="DO44" s="462">
        <v>7.4</v>
      </c>
      <c r="DP44" s="455"/>
      <c r="DQ44" s="461"/>
      <c r="DR44" s="463"/>
      <c r="DS44" s="468"/>
      <c r="DT44" s="453"/>
      <c r="DU44" s="454"/>
      <c r="DV44" s="462"/>
      <c r="DW44" s="880"/>
      <c r="DX44" s="455"/>
      <c r="DY44" s="462"/>
      <c r="DZ44" s="455"/>
      <c r="EA44" s="462"/>
      <c r="EB44" s="463"/>
      <c r="EC44" s="457"/>
      <c r="ED44" s="453"/>
      <c r="EE44" s="464"/>
      <c r="EF44" s="462"/>
      <c r="EG44" s="880"/>
      <c r="EH44" s="455"/>
      <c r="EI44" s="462"/>
      <c r="EJ44" s="455"/>
      <c r="EK44" s="461"/>
      <c r="EL44" s="463"/>
      <c r="EM44" s="457"/>
      <c r="EN44" s="453"/>
      <c r="EO44" s="461"/>
      <c r="EP44" s="462"/>
      <c r="EQ44" s="462"/>
      <c r="ER44" s="455"/>
      <c r="ES44" s="462"/>
      <c r="ET44" s="454"/>
      <c r="EU44" s="461"/>
      <c r="EV44" s="463"/>
      <c r="EW44" s="457"/>
      <c r="EX44" s="453"/>
      <c r="EY44" s="461"/>
      <c r="EZ44" s="462"/>
      <c r="FA44" s="880"/>
      <c r="FB44" s="455"/>
      <c r="FC44" s="462"/>
      <c r="FD44" s="454"/>
      <c r="FE44" s="461"/>
      <c r="FF44" s="463"/>
      <c r="FG44" s="457">
        <v>0</v>
      </c>
      <c r="FH44" s="453"/>
      <c r="FI44" s="461"/>
      <c r="FJ44" s="462"/>
      <c r="FK44" s="880"/>
      <c r="FL44" s="455"/>
      <c r="FM44" s="462"/>
      <c r="FN44" s="454"/>
      <c r="FO44" s="461"/>
      <c r="FP44" s="463"/>
      <c r="GK44" s="195"/>
      <c r="GL44" s="943"/>
      <c r="GM44" s="461"/>
      <c r="GN44" s="461"/>
      <c r="GO44" s="461"/>
      <c r="GP44" s="461"/>
      <c r="GQ44" s="461"/>
      <c r="GR44" s="461"/>
      <c r="GS44" s="461"/>
      <c r="GT44" s="463"/>
      <c r="GU44" s="195"/>
      <c r="GV44" s="461"/>
      <c r="GW44" s="461"/>
      <c r="GX44" s="461"/>
      <c r="GY44" s="461"/>
      <c r="GZ44" s="455"/>
      <c r="HA44" s="461"/>
      <c r="HB44" s="461"/>
      <c r="HC44" s="461"/>
      <c r="HD44" s="463"/>
      <c r="HE44" s="494">
        <v>0</v>
      </c>
      <c r="HO44" s="465"/>
    </row>
    <row r="45" spans="1:748" ht="15" customHeight="1" x14ac:dyDescent="0.15">
      <c r="A45" s="452">
        <v>43565</v>
      </c>
      <c r="B45" s="415">
        <f t="shared" si="0"/>
        <v>1327</v>
      </c>
      <c r="C45" s="195"/>
      <c r="D45" s="453"/>
      <c r="E45" s="461"/>
      <c r="F45" s="462"/>
      <c r="G45" s="880"/>
      <c r="H45" s="455"/>
      <c r="I45" s="462"/>
      <c r="J45" s="456"/>
      <c r="K45" s="461"/>
      <c r="L45" s="463"/>
      <c r="M45" s="195">
        <v>315</v>
      </c>
      <c r="N45" s="453">
        <v>7.3</v>
      </c>
      <c r="O45" s="461">
        <v>8560</v>
      </c>
      <c r="P45" s="462"/>
      <c r="Q45" s="880">
        <v>117</v>
      </c>
      <c r="R45" s="455">
        <v>1.5</v>
      </c>
      <c r="S45" s="462">
        <v>27</v>
      </c>
      <c r="T45" s="456"/>
      <c r="U45" s="461"/>
      <c r="V45" s="463"/>
      <c r="W45" s="457">
        <v>217</v>
      </c>
      <c r="X45" s="453">
        <v>7</v>
      </c>
      <c r="Y45" s="458">
        <v>3270</v>
      </c>
      <c r="Z45" s="462"/>
      <c r="AA45" s="880">
        <v>22</v>
      </c>
      <c r="AB45" s="455">
        <v>0.2</v>
      </c>
      <c r="AC45" s="462">
        <v>8.6</v>
      </c>
      <c r="AD45" s="455"/>
      <c r="AE45" s="461"/>
      <c r="AF45" s="463"/>
      <c r="AG45" s="457">
        <v>116</v>
      </c>
      <c r="AH45" s="453">
        <v>7.3</v>
      </c>
      <c r="AI45" s="458">
        <v>8860</v>
      </c>
      <c r="AJ45" s="462"/>
      <c r="AK45" s="880">
        <v>105</v>
      </c>
      <c r="AL45" s="455">
        <v>1.3</v>
      </c>
      <c r="AM45" s="462">
        <v>20</v>
      </c>
      <c r="AN45" s="455"/>
      <c r="AO45" s="461"/>
      <c r="AP45" s="463"/>
      <c r="AQ45" s="457">
        <v>74</v>
      </c>
      <c r="AR45" s="453">
        <v>5.5</v>
      </c>
      <c r="AS45" s="458">
        <v>6050</v>
      </c>
      <c r="AT45" s="462"/>
      <c r="AU45" s="880">
        <v>147</v>
      </c>
      <c r="AV45" s="455">
        <v>1.3</v>
      </c>
      <c r="AW45" s="462">
        <v>36</v>
      </c>
      <c r="AX45" s="455"/>
      <c r="AY45" s="461"/>
      <c r="AZ45" s="463"/>
      <c r="BA45" s="195">
        <v>135</v>
      </c>
      <c r="BB45" s="453">
        <v>7.3</v>
      </c>
      <c r="BC45" s="461">
        <v>8870</v>
      </c>
      <c r="BD45" s="462"/>
      <c r="BE45" s="880">
        <v>134</v>
      </c>
      <c r="BF45" s="455">
        <v>0.4</v>
      </c>
      <c r="BG45" s="462">
        <v>13.8</v>
      </c>
      <c r="BH45" s="455"/>
      <c r="BI45" s="461"/>
      <c r="BJ45" s="463"/>
      <c r="BK45" s="457">
        <v>218</v>
      </c>
      <c r="BL45" s="453">
        <v>6.8</v>
      </c>
      <c r="BM45" s="458">
        <v>1361</v>
      </c>
      <c r="BN45" s="462"/>
      <c r="BO45" s="880">
        <v>75</v>
      </c>
      <c r="BP45" s="455">
        <v>0.2</v>
      </c>
      <c r="BQ45" s="462">
        <v>12.6</v>
      </c>
      <c r="BR45" s="455"/>
      <c r="BS45" s="461"/>
      <c r="BT45" s="463"/>
      <c r="BU45" s="457">
        <v>133</v>
      </c>
      <c r="BV45" s="453">
        <v>6.5</v>
      </c>
      <c r="BW45" s="460">
        <v>6300</v>
      </c>
      <c r="BX45" s="460"/>
      <c r="BY45" s="880">
        <v>112</v>
      </c>
      <c r="BZ45" s="455">
        <v>8.5</v>
      </c>
      <c r="CA45" s="644">
        <v>38.1</v>
      </c>
      <c r="CB45" s="455"/>
      <c r="CC45" s="461"/>
      <c r="CD45" s="616"/>
      <c r="CE45" s="457">
        <v>44</v>
      </c>
      <c r="CF45" s="453">
        <v>5.8</v>
      </c>
      <c r="CG45" s="458">
        <v>6810</v>
      </c>
      <c r="CH45" s="462"/>
      <c r="CI45" s="880">
        <v>80</v>
      </c>
      <c r="CJ45" s="455">
        <v>0.3</v>
      </c>
      <c r="CK45" s="462">
        <v>21</v>
      </c>
      <c r="CL45" s="455"/>
      <c r="CM45" s="461"/>
      <c r="CN45" s="463"/>
      <c r="CO45" s="457"/>
      <c r="CP45" s="453"/>
      <c r="CQ45" s="461"/>
      <c r="CR45" s="462"/>
      <c r="CS45" s="880"/>
      <c r="CT45" s="455"/>
      <c r="CU45" s="462"/>
      <c r="CV45" s="455"/>
      <c r="CW45" s="461"/>
      <c r="CX45" s="463"/>
      <c r="CY45" s="457">
        <v>68</v>
      </c>
      <c r="CZ45" s="453"/>
      <c r="DA45" s="461"/>
      <c r="DB45" s="462"/>
      <c r="DC45" s="880"/>
      <c r="DD45" s="455"/>
      <c r="DE45" s="462"/>
      <c r="DF45" s="455"/>
      <c r="DG45" s="464"/>
      <c r="DH45" s="463"/>
      <c r="DI45" s="457"/>
      <c r="DJ45" s="453"/>
      <c r="DK45" s="459"/>
      <c r="DL45" s="462"/>
      <c r="DM45" s="880"/>
      <c r="DN45" s="455"/>
      <c r="DO45" s="462"/>
      <c r="DP45" s="455"/>
      <c r="DQ45" s="461"/>
      <c r="DR45" s="463"/>
      <c r="DS45" s="468">
        <v>7</v>
      </c>
      <c r="DT45" s="453"/>
      <c r="DU45" s="454"/>
      <c r="DV45" s="462"/>
      <c r="DW45" s="880"/>
      <c r="DX45" s="455"/>
      <c r="DY45" s="462"/>
      <c r="DZ45" s="455"/>
      <c r="EA45" s="462"/>
      <c r="EB45" s="463"/>
      <c r="EC45" s="457"/>
      <c r="ED45" s="453"/>
      <c r="EE45" s="464"/>
      <c r="EF45" s="462"/>
      <c r="EG45" s="880"/>
      <c r="EH45" s="455"/>
      <c r="EI45" s="462"/>
      <c r="EJ45" s="455"/>
      <c r="EK45" s="461"/>
      <c r="EL45" s="463"/>
      <c r="EM45" s="457"/>
      <c r="EN45" s="453"/>
      <c r="EO45" s="461"/>
      <c r="EP45" s="462"/>
      <c r="EQ45" s="462"/>
      <c r="ER45" s="455"/>
      <c r="ES45" s="462"/>
      <c r="ET45" s="454"/>
      <c r="EU45" s="461"/>
      <c r="EV45" s="463"/>
      <c r="EW45" s="457"/>
      <c r="EX45" s="453"/>
      <c r="EY45" s="461"/>
      <c r="EZ45" s="462"/>
      <c r="FA45" s="880"/>
      <c r="FB45" s="455"/>
      <c r="FC45" s="462"/>
      <c r="FD45" s="454"/>
      <c r="FE45" s="461"/>
      <c r="FF45" s="463"/>
      <c r="FG45" s="457">
        <v>0</v>
      </c>
      <c r="FH45" s="453"/>
      <c r="FI45" s="461"/>
      <c r="FJ45" s="462"/>
      <c r="FK45" s="880"/>
      <c r="FL45" s="455"/>
      <c r="FM45" s="462"/>
      <c r="FN45" s="454"/>
      <c r="FO45" s="461"/>
      <c r="FP45" s="463"/>
      <c r="GK45" s="195"/>
      <c r="GL45" s="943"/>
      <c r="GM45" s="461"/>
      <c r="GN45" s="461"/>
      <c r="GO45" s="461"/>
      <c r="GP45" s="461"/>
      <c r="GQ45" s="461"/>
      <c r="GR45" s="461"/>
      <c r="GS45" s="461"/>
      <c r="GT45" s="463"/>
      <c r="GU45" s="195"/>
      <c r="GV45" s="461"/>
      <c r="GW45" s="461"/>
      <c r="GX45" s="461"/>
      <c r="GY45" s="461"/>
      <c r="GZ45" s="455"/>
      <c r="HA45" s="461"/>
      <c r="HB45" s="461"/>
      <c r="HC45" s="461"/>
      <c r="HD45" s="463"/>
      <c r="HE45" s="494">
        <v>0</v>
      </c>
      <c r="HO45" s="465"/>
    </row>
    <row r="46" spans="1:748" ht="15" customHeight="1" x14ac:dyDescent="0.15">
      <c r="A46" s="452">
        <v>43566</v>
      </c>
      <c r="B46" s="415">
        <f t="shared" si="0"/>
        <v>1915</v>
      </c>
      <c r="C46" s="195"/>
      <c r="D46" s="453"/>
      <c r="E46" s="461"/>
      <c r="F46" s="462"/>
      <c r="G46" s="880"/>
      <c r="H46" s="455"/>
      <c r="I46" s="462"/>
      <c r="J46" s="456"/>
      <c r="K46" s="461"/>
      <c r="L46" s="463"/>
      <c r="M46" s="195">
        <v>400</v>
      </c>
      <c r="N46" s="453">
        <v>6.7</v>
      </c>
      <c r="O46" s="461">
        <v>8630</v>
      </c>
      <c r="P46" s="462"/>
      <c r="Q46" s="880">
        <v>47</v>
      </c>
      <c r="R46" s="455">
        <v>1</v>
      </c>
      <c r="S46" s="462">
        <v>31.8</v>
      </c>
      <c r="T46" s="456"/>
      <c r="U46" s="461"/>
      <c r="V46" s="463"/>
      <c r="W46" s="457">
        <v>342</v>
      </c>
      <c r="X46" s="453"/>
      <c r="Y46" s="458">
        <v>3050</v>
      </c>
      <c r="Z46" s="462"/>
      <c r="AA46" s="880">
        <v>28</v>
      </c>
      <c r="AB46" s="455">
        <v>0.3</v>
      </c>
      <c r="AC46" s="462">
        <v>9.8000000000000007</v>
      </c>
      <c r="AD46" s="455"/>
      <c r="AE46" s="461"/>
      <c r="AF46" s="463"/>
      <c r="AG46" s="457">
        <v>113</v>
      </c>
      <c r="AH46" s="453">
        <v>7.3</v>
      </c>
      <c r="AI46" s="458">
        <v>8700</v>
      </c>
      <c r="AJ46" s="462"/>
      <c r="AK46" s="880">
        <v>98</v>
      </c>
      <c r="AL46" s="455">
        <v>1.3</v>
      </c>
      <c r="AM46" s="462">
        <v>14.7</v>
      </c>
      <c r="AN46" s="455"/>
      <c r="AO46" s="461"/>
      <c r="AP46" s="463"/>
      <c r="AQ46" s="457">
        <v>276</v>
      </c>
      <c r="AR46" s="453">
        <v>6.1</v>
      </c>
      <c r="AS46" s="458">
        <v>6480</v>
      </c>
      <c r="AT46" s="462"/>
      <c r="AU46" s="880">
        <v>128</v>
      </c>
      <c r="AV46" s="455">
        <v>2.1</v>
      </c>
      <c r="AW46" s="462">
        <v>42</v>
      </c>
      <c r="AX46" s="455"/>
      <c r="AY46" s="461"/>
      <c r="AZ46" s="463"/>
      <c r="BA46" s="195">
        <v>251</v>
      </c>
      <c r="BB46" s="453">
        <v>6.9</v>
      </c>
      <c r="BC46" s="461">
        <v>6360</v>
      </c>
      <c r="BD46" s="462"/>
      <c r="BE46" s="880">
        <v>102</v>
      </c>
      <c r="BF46" s="455">
        <v>1.3</v>
      </c>
      <c r="BG46" s="462">
        <v>15</v>
      </c>
      <c r="BH46" s="455"/>
      <c r="BI46" s="461"/>
      <c r="BJ46" s="463"/>
      <c r="BK46" s="457">
        <v>261</v>
      </c>
      <c r="BL46" s="453">
        <v>6.4</v>
      </c>
      <c r="BM46" s="458">
        <v>1332</v>
      </c>
      <c r="BN46" s="462"/>
      <c r="BO46" s="880">
        <v>39</v>
      </c>
      <c r="BP46" s="455">
        <v>0.7</v>
      </c>
      <c r="BQ46" s="462">
        <v>11.8</v>
      </c>
      <c r="BR46" s="455"/>
      <c r="BS46" s="461"/>
      <c r="BT46" s="463"/>
      <c r="BU46" s="457">
        <v>134</v>
      </c>
      <c r="BV46" s="453">
        <v>7</v>
      </c>
      <c r="BW46" s="460">
        <v>9450</v>
      </c>
      <c r="BX46" s="460"/>
      <c r="BY46" s="880">
        <v>83</v>
      </c>
      <c r="BZ46" s="455">
        <v>0.8</v>
      </c>
      <c r="CA46" s="644">
        <v>35</v>
      </c>
      <c r="CB46" s="455"/>
      <c r="CC46" s="461"/>
      <c r="CD46" s="616"/>
      <c r="CE46" s="457">
        <v>46</v>
      </c>
      <c r="CF46" s="453">
        <v>6.6</v>
      </c>
      <c r="CG46" s="458">
        <v>7440</v>
      </c>
      <c r="CH46" s="462"/>
      <c r="CI46" s="880">
        <v>74</v>
      </c>
      <c r="CJ46" s="455">
        <v>0.8</v>
      </c>
      <c r="CK46" s="462">
        <v>28</v>
      </c>
      <c r="CL46" s="455"/>
      <c r="CM46" s="461"/>
      <c r="CN46" s="463"/>
      <c r="CO46" s="457"/>
      <c r="CP46" s="453"/>
      <c r="CQ46" s="461"/>
      <c r="CR46" s="462"/>
      <c r="CS46" s="880"/>
      <c r="CT46" s="455"/>
      <c r="CU46" s="462"/>
      <c r="CV46" s="455"/>
      <c r="CW46" s="461"/>
      <c r="CX46" s="463"/>
      <c r="CY46" s="457">
        <v>92</v>
      </c>
      <c r="CZ46" s="453">
        <v>6.4</v>
      </c>
      <c r="DA46" s="461">
        <v>5660</v>
      </c>
      <c r="DB46" s="462"/>
      <c r="DC46" s="880">
        <v>66</v>
      </c>
      <c r="DD46" s="455">
        <v>0.6</v>
      </c>
      <c r="DE46" s="462">
        <v>9.9</v>
      </c>
      <c r="DF46" s="455"/>
      <c r="DG46" s="464"/>
      <c r="DH46" s="463"/>
      <c r="DI46" s="457"/>
      <c r="DJ46" s="453">
        <v>6.9</v>
      </c>
      <c r="DK46" s="459">
        <v>8112</v>
      </c>
      <c r="DL46" s="462"/>
      <c r="DM46" s="880">
        <v>105</v>
      </c>
      <c r="DN46" s="455">
        <v>1.7</v>
      </c>
      <c r="DO46" s="462">
        <v>7.7</v>
      </c>
      <c r="DP46" s="455"/>
      <c r="DQ46" s="461"/>
      <c r="DR46" s="463"/>
      <c r="DS46" s="468"/>
      <c r="DT46" s="453"/>
      <c r="DU46" s="454"/>
      <c r="DV46" s="462"/>
      <c r="DW46" s="880"/>
      <c r="DX46" s="455"/>
      <c r="DY46" s="462"/>
      <c r="DZ46" s="455"/>
      <c r="EA46" s="462"/>
      <c r="EB46" s="463"/>
      <c r="EC46" s="457"/>
      <c r="ED46" s="453"/>
      <c r="EE46" s="464"/>
      <c r="EF46" s="462"/>
      <c r="EG46" s="880"/>
      <c r="EH46" s="455"/>
      <c r="EI46" s="462"/>
      <c r="EJ46" s="455"/>
      <c r="EK46" s="461"/>
      <c r="EL46" s="463"/>
      <c r="EM46" s="457"/>
      <c r="EN46" s="453"/>
      <c r="EO46" s="461"/>
      <c r="EP46" s="462"/>
      <c r="EQ46" s="462"/>
      <c r="ER46" s="455"/>
      <c r="ES46" s="462"/>
      <c r="ET46" s="454"/>
      <c r="EU46" s="461"/>
      <c r="EV46" s="463"/>
      <c r="EW46" s="457"/>
      <c r="EX46" s="453"/>
      <c r="EY46" s="461"/>
      <c r="EZ46" s="462"/>
      <c r="FA46" s="880"/>
      <c r="FB46" s="455"/>
      <c r="FC46" s="462"/>
      <c r="FD46" s="454"/>
      <c r="FE46" s="461"/>
      <c r="FF46" s="463"/>
      <c r="FG46" s="457">
        <v>0</v>
      </c>
      <c r="FH46" s="453"/>
      <c r="FI46" s="461"/>
      <c r="FJ46" s="462"/>
      <c r="FK46" s="880"/>
      <c r="FL46" s="455"/>
      <c r="FM46" s="462"/>
      <c r="FN46" s="454"/>
      <c r="FO46" s="461"/>
      <c r="FP46" s="463"/>
      <c r="GK46" s="195"/>
      <c r="GL46" s="943"/>
      <c r="GM46" s="461"/>
      <c r="GN46" s="461"/>
      <c r="GO46" s="461"/>
      <c r="GP46" s="461"/>
      <c r="GQ46" s="461"/>
      <c r="GR46" s="461"/>
      <c r="GS46" s="461"/>
      <c r="GT46" s="463"/>
      <c r="GU46" s="195"/>
      <c r="GV46" s="461"/>
      <c r="GW46" s="461"/>
      <c r="GX46" s="461"/>
      <c r="GY46" s="461"/>
      <c r="GZ46" s="455"/>
      <c r="HA46" s="461"/>
      <c r="HB46" s="461"/>
      <c r="HC46" s="461"/>
      <c r="HD46" s="463"/>
      <c r="HE46" s="494">
        <v>0</v>
      </c>
      <c r="HO46" s="465"/>
    </row>
    <row r="47" spans="1:748" ht="15" customHeight="1" x14ac:dyDescent="0.15">
      <c r="A47" s="452">
        <v>43567</v>
      </c>
      <c r="B47" s="415">
        <f t="shared" si="0"/>
        <v>1764</v>
      </c>
      <c r="C47" s="195"/>
      <c r="D47" s="453"/>
      <c r="E47" s="461"/>
      <c r="F47" s="462"/>
      <c r="G47" s="880"/>
      <c r="H47" s="455"/>
      <c r="I47" s="462"/>
      <c r="J47" s="456"/>
      <c r="K47" s="461"/>
      <c r="L47" s="463"/>
      <c r="M47" s="195">
        <v>434</v>
      </c>
      <c r="N47" s="453">
        <v>7</v>
      </c>
      <c r="O47" s="461">
        <v>9030</v>
      </c>
      <c r="P47" s="462"/>
      <c r="Q47" s="880">
        <v>56</v>
      </c>
      <c r="R47" s="455">
        <v>2</v>
      </c>
      <c r="S47" s="462">
        <v>37.299999999999997</v>
      </c>
      <c r="T47" s="456"/>
      <c r="U47" s="461"/>
      <c r="V47" s="463"/>
      <c r="W47" s="457">
        <v>352</v>
      </c>
      <c r="X47" s="453">
        <v>7</v>
      </c>
      <c r="Y47" s="458">
        <v>4100</v>
      </c>
      <c r="Z47" s="462"/>
      <c r="AA47" s="880">
        <v>21</v>
      </c>
      <c r="AB47" s="455">
        <v>1.5</v>
      </c>
      <c r="AC47" s="462">
        <v>11.6</v>
      </c>
      <c r="AD47" s="455"/>
      <c r="AE47" s="461"/>
      <c r="AF47" s="463"/>
      <c r="AG47" s="457">
        <v>155</v>
      </c>
      <c r="AH47" s="453">
        <v>7</v>
      </c>
      <c r="AI47" s="458">
        <v>8370</v>
      </c>
      <c r="AJ47" s="462"/>
      <c r="AK47" s="880">
        <v>98</v>
      </c>
      <c r="AL47" s="455">
        <v>1.9</v>
      </c>
      <c r="AM47" s="462">
        <v>13.6</v>
      </c>
      <c r="AN47" s="455"/>
      <c r="AO47" s="461"/>
      <c r="AP47" s="463"/>
      <c r="AQ47" s="457">
        <v>132</v>
      </c>
      <c r="AR47" s="453">
        <v>6.5</v>
      </c>
      <c r="AS47" s="458">
        <v>7070</v>
      </c>
      <c r="AT47" s="462"/>
      <c r="AU47" s="880">
        <v>171</v>
      </c>
      <c r="AV47" s="455">
        <v>26.5</v>
      </c>
      <c r="AW47" s="462">
        <v>37.6</v>
      </c>
      <c r="AX47" s="455"/>
      <c r="AY47" s="461"/>
      <c r="AZ47" s="463"/>
      <c r="BA47" s="195">
        <v>149</v>
      </c>
      <c r="BB47" s="453">
        <v>6.5</v>
      </c>
      <c r="BC47" s="461">
        <v>6430</v>
      </c>
      <c r="BD47" s="462"/>
      <c r="BE47" s="880">
        <v>104</v>
      </c>
      <c r="BF47" s="455">
        <v>2.8</v>
      </c>
      <c r="BG47" s="462">
        <v>17.600000000000001</v>
      </c>
      <c r="BH47" s="455"/>
      <c r="BI47" s="461"/>
      <c r="BJ47" s="463"/>
      <c r="BK47" s="457">
        <v>270</v>
      </c>
      <c r="BL47" s="453">
        <v>6</v>
      </c>
      <c r="BM47" s="458">
        <v>1236</v>
      </c>
      <c r="BN47" s="462"/>
      <c r="BO47" s="880">
        <v>39</v>
      </c>
      <c r="BP47" s="455">
        <v>1.7</v>
      </c>
      <c r="BQ47" s="462">
        <v>10.8</v>
      </c>
      <c r="BR47" s="455"/>
      <c r="BS47" s="461"/>
      <c r="BT47" s="463"/>
      <c r="BU47" s="457">
        <v>144</v>
      </c>
      <c r="BV47" s="453">
        <v>6.5</v>
      </c>
      <c r="BW47" s="460">
        <v>9210</v>
      </c>
      <c r="BX47" s="460"/>
      <c r="BY47" s="880">
        <v>95</v>
      </c>
      <c r="BZ47" s="455">
        <v>12.9</v>
      </c>
      <c r="CA47" s="644">
        <v>36</v>
      </c>
      <c r="CB47" s="455"/>
      <c r="CC47" s="461"/>
      <c r="CD47" s="616"/>
      <c r="CE47" s="457">
        <v>47</v>
      </c>
      <c r="CF47" s="453">
        <v>6.5</v>
      </c>
      <c r="CG47" s="458">
        <v>6880</v>
      </c>
      <c r="CH47" s="462"/>
      <c r="CI47" s="880">
        <v>54</v>
      </c>
      <c r="CJ47" s="455">
        <v>0.7</v>
      </c>
      <c r="CK47" s="462">
        <v>30</v>
      </c>
      <c r="CL47" s="455"/>
      <c r="CM47" s="461"/>
      <c r="CN47" s="463"/>
      <c r="CO47" s="457">
        <v>81</v>
      </c>
      <c r="CP47" s="453">
        <v>6.5</v>
      </c>
      <c r="CQ47" s="461">
        <v>2540</v>
      </c>
      <c r="CR47" s="462"/>
      <c r="CS47" s="880">
        <v>36</v>
      </c>
      <c r="CT47" s="455">
        <v>0.9</v>
      </c>
      <c r="CU47" s="462">
        <v>7</v>
      </c>
      <c r="CV47" s="455"/>
      <c r="CW47" s="461"/>
      <c r="CX47" s="463"/>
      <c r="CY47" s="457"/>
      <c r="CZ47" s="453"/>
      <c r="DA47" s="461"/>
      <c r="DB47" s="462"/>
      <c r="DC47" s="880"/>
      <c r="DD47" s="455"/>
      <c r="DE47" s="462"/>
      <c r="DF47" s="455"/>
      <c r="DG47" s="464"/>
      <c r="DH47" s="463"/>
      <c r="DI47" s="457"/>
      <c r="DJ47" s="453"/>
      <c r="DK47" s="459"/>
      <c r="DL47" s="462"/>
      <c r="DM47" s="880"/>
      <c r="DN47" s="455"/>
      <c r="DO47" s="462"/>
      <c r="DP47" s="455"/>
      <c r="DQ47" s="461"/>
      <c r="DR47" s="463"/>
      <c r="DS47" s="468"/>
      <c r="DT47" s="453"/>
      <c r="DU47" s="454"/>
      <c r="DV47" s="462"/>
      <c r="DW47" s="880"/>
      <c r="DX47" s="455"/>
      <c r="DY47" s="462"/>
      <c r="DZ47" s="455"/>
      <c r="EA47" s="462"/>
      <c r="EB47" s="463"/>
      <c r="EC47" s="457"/>
      <c r="ED47" s="453"/>
      <c r="EE47" s="464"/>
      <c r="EF47" s="462"/>
      <c r="EG47" s="880"/>
      <c r="EH47" s="455"/>
      <c r="EI47" s="462"/>
      <c r="EJ47" s="455"/>
      <c r="EK47" s="461"/>
      <c r="EL47" s="463"/>
      <c r="EM47" s="457"/>
      <c r="EN47" s="453"/>
      <c r="EO47" s="461"/>
      <c r="EP47" s="462"/>
      <c r="EQ47" s="462"/>
      <c r="ER47" s="455"/>
      <c r="ES47" s="462"/>
      <c r="ET47" s="454"/>
      <c r="EU47" s="461"/>
      <c r="EV47" s="463"/>
      <c r="EW47" s="457"/>
      <c r="EX47" s="453"/>
      <c r="EY47" s="461"/>
      <c r="EZ47" s="462"/>
      <c r="FA47" s="880"/>
      <c r="FB47" s="455"/>
      <c r="FC47" s="462"/>
      <c r="FD47" s="454"/>
      <c r="FE47" s="461"/>
      <c r="FF47" s="463"/>
      <c r="FG47" s="457">
        <v>0</v>
      </c>
      <c r="FH47" s="453"/>
      <c r="FI47" s="461"/>
      <c r="FJ47" s="462"/>
      <c r="FK47" s="880"/>
      <c r="FL47" s="455"/>
      <c r="FM47" s="462"/>
      <c r="FN47" s="454"/>
      <c r="FO47" s="461"/>
      <c r="FP47" s="463"/>
      <c r="GK47" s="195"/>
      <c r="GL47" s="943"/>
      <c r="GM47" s="461"/>
      <c r="GN47" s="461"/>
      <c r="GO47" s="461"/>
      <c r="GP47" s="461"/>
      <c r="GQ47" s="461"/>
      <c r="GR47" s="461"/>
      <c r="GS47" s="461"/>
      <c r="GT47" s="463"/>
      <c r="GU47" s="195"/>
      <c r="GV47" s="461"/>
      <c r="GW47" s="461"/>
      <c r="GX47" s="461"/>
      <c r="GY47" s="461"/>
      <c r="GZ47" s="455"/>
      <c r="HA47" s="461"/>
      <c r="HB47" s="461"/>
      <c r="HC47" s="461"/>
      <c r="HD47" s="463"/>
      <c r="HE47" s="494">
        <v>0</v>
      </c>
      <c r="HO47" s="465"/>
    </row>
    <row r="48" spans="1:748" ht="15" customHeight="1" x14ac:dyDescent="0.15">
      <c r="A48" s="452">
        <v>43568</v>
      </c>
      <c r="B48" s="415">
        <f t="shared" si="0"/>
        <v>1552</v>
      </c>
      <c r="C48" s="195"/>
      <c r="D48" s="453"/>
      <c r="E48" s="461"/>
      <c r="F48" s="462"/>
      <c r="G48" s="880"/>
      <c r="H48" s="455"/>
      <c r="I48" s="462"/>
      <c r="J48" s="456"/>
      <c r="K48" s="461"/>
      <c r="L48" s="463"/>
      <c r="M48" s="195">
        <v>518</v>
      </c>
      <c r="N48" s="453">
        <v>7</v>
      </c>
      <c r="O48" s="461">
        <v>9200</v>
      </c>
      <c r="P48" s="462"/>
      <c r="Q48" s="880">
        <v>65</v>
      </c>
      <c r="R48" s="455">
        <v>4.5</v>
      </c>
      <c r="S48" s="462">
        <v>33</v>
      </c>
      <c r="T48" s="456"/>
      <c r="U48" s="461"/>
      <c r="V48" s="463"/>
      <c r="W48" s="457">
        <v>224</v>
      </c>
      <c r="X48" s="453">
        <v>7.5</v>
      </c>
      <c r="Y48" s="458">
        <v>4190</v>
      </c>
      <c r="Z48" s="462"/>
      <c r="AA48" s="880">
        <v>22</v>
      </c>
      <c r="AB48" s="455">
        <v>0.2</v>
      </c>
      <c r="AC48" s="462"/>
      <c r="AD48" s="455"/>
      <c r="AE48" s="461"/>
      <c r="AF48" s="463"/>
      <c r="AG48" s="457">
        <v>122</v>
      </c>
      <c r="AH48" s="453">
        <v>6.5</v>
      </c>
      <c r="AI48" s="458">
        <v>8810</v>
      </c>
      <c r="AJ48" s="462"/>
      <c r="AK48" s="880">
        <v>128</v>
      </c>
      <c r="AL48" s="455">
        <v>1.7</v>
      </c>
      <c r="AM48" s="462">
        <v>21</v>
      </c>
      <c r="AN48" s="455"/>
      <c r="AO48" s="461"/>
      <c r="AP48" s="463"/>
      <c r="AQ48" s="457">
        <v>148</v>
      </c>
      <c r="AR48" s="453">
        <v>6.5</v>
      </c>
      <c r="AS48" s="458">
        <v>6500</v>
      </c>
      <c r="AT48" s="462"/>
      <c r="AU48" s="880">
        <v>189</v>
      </c>
      <c r="AV48" s="455">
        <v>24.9</v>
      </c>
      <c r="AW48" s="462">
        <v>43</v>
      </c>
      <c r="AX48" s="455"/>
      <c r="AY48" s="461"/>
      <c r="AZ48" s="463"/>
      <c r="BA48" s="195">
        <v>157</v>
      </c>
      <c r="BB48" s="453">
        <v>7</v>
      </c>
      <c r="BC48" s="461">
        <v>7700</v>
      </c>
      <c r="BD48" s="462"/>
      <c r="BE48" s="880">
        <v>143</v>
      </c>
      <c r="BF48" s="455">
        <v>0.9</v>
      </c>
      <c r="BG48" s="462">
        <v>24</v>
      </c>
      <c r="BH48" s="455"/>
      <c r="BI48" s="461"/>
      <c r="BJ48" s="463"/>
      <c r="BK48" s="457">
        <v>249</v>
      </c>
      <c r="BL48" s="453">
        <v>6.5</v>
      </c>
      <c r="BM48" s="458">
        <v>1390</v>
      </c>
      <c r="BN48" s="462"/>
      <c r="BO48" s="880">
        <v>45</v>
      </c>
      <c r="BP48" s="455">
        <v>1</v>
      </c>
      <c r="BQ48" s="462">
        <v>13</v>
      </c>
      <c r="BR48" s="455"/>
      <c r="BS48" s="461"/>
      <c r="BT48" s="463"/>
      <c r="BU48" s="457">
        <v>6</v>
      </c>
      <c r="BV48" s="453">
        <v>7</v>
      </c>
      <c r="BW48" s="460">
        <v>9330</v>
      </c>
      <c r="BX48" s="460"/>
      <c r="BY48" s="880">
        <v>135</v>
      </c>
      <c r="BZ48" s="455">
        <v>10.9</v>
      </c>
      <c r="CA48" s="644">
        <v>30.5</v>
      </c>
      <c r="CB48" s="455"/>
      <c r="CC48" s="461"/>
      <c r="CD48" s="616"/>
      <c r="CE48" s="457">
        <v>44</v>
      </c>
      <c r="CF48" s="453">
        <v>6.5</v>
      </c>
      <c r="CG48" s="458">
        <v>6860</v>
      </c>
      <c r="CH48" s="462"/>
      <c r="CI48" s="880">
        <v>44</v>
      </c>
      <c r="CJ48" s="455">
        <v>1.5</v>
      </c>
      <c r="CK48" s="462">
        <v>26</v>
      </c>
      <c r="CL48" s="455"/>
      <c r="CM48" s="461"/>
      <c r="CN48" s="463"/>
      <c r="CO48" s="457">
        <v>84</v>
      </c>
      <c r="CP48" s="453">
        <v>7</v>
      </c>
      <c r="CQ48" s="461">
        <v>2510</v>
      </c>
      <c r="CR48" s="462"/>
      <c r="CS48" s="880">
        <v>38</v>
      </c>
      <c r="CT48" s="455">
        <v>0.9</v>
      </c>
      <c r="CU48" s="462">
        <v>6</v>
      </c>
      <c r="CV48" s="455"/>
      <c r="CW48" s="461"/>
      <c r="CX48" s="463"/>
      <c r="CY48" s="457"/>
      <c r="CZ48" s="453"/>
      <c r="DA48" s="461"/>
      <c r="DB48" s="462"/>
      <c r="DC48" s="880"/>
      <c r="DD48" s="455"/>
      <c r="DE48" s="462"/>
      <c r="DF48" s="455"/>
      <c r="DG48" s="464"/>
      <c r="DH48" s="463"/>
      <c r="DI48" s="457"/>
      <c r="DJ48" s="453"/>
      <c r="DK48" s="459"/>
      <c r="DL48" s="462"/>
      <c r="DM48" s="880"/>
      <c r="DN48" s="455"/>
      <c r="DO48" s="462"/>
      <c r="DP48" s="455"/>
      <c r="DQ48" s="461"/>
      <c r="DR48" s="463"/>
      <c r="DS48" s="468"/>
      <c r="DT48" s="453"/>
      <c r="DU48" s="454"/>
      <c r="DV48" s="462"/>
      <c r="DW48" s="880"/>
      <c r="DX48" s="455"/>
      <c r="DY48" s="462"/>
      <c r="DZ48" s="455"/>
      <c r="EA48" s="462"/>
      <c r="EB48" s="463"/>
      <c r="EC48" s="457"/>
      <c r="ED48" s="453"/>
      <c r="EE48" s="464"/>
      <c r="EF48" s="462"/>
      <c r="EG48" s="880"/>
      <c r="EH48" s="455"/>
      <c r="EI48" s="462"/>
      <c r="EJ48" s="455"/>
      <c r="EK48" s="461"/>
      <c r="EL48" s="463"/>
      <c r="EM48" s="457"/>
      <c r="EN48" s="453"/>
      <c r="EO48" s="461"/>
      <c r="EP48" s="462"/>
      <c r="EQ48" s="462"/>
      <c r="ER48" s="455"/>
      <c r="ES48" s="462"/>
      <c r="ET48" s="454"/>
      <c r="EU48" s="461"/>
      <c r="EV48" s="463"/>
      <c r="EW48" s="457"/>
      <c r="EX48" s="453"/>
      <c r="EY48" s="461"/>
      <c r="EZ48" s="462"/>
      <c r="FA48" s="880"/>
      <c r="FB48" s="455"/>
      <c r="FC48" s="462"/>
      <c r="FD48" s="454"/>
      <c r="FE48" s="461"/>
      <c r="FF48" s="463"/>
      <c r="FG48" s="457">
        <v>0</v>
      </c>
      <c r="FH48" s="453"/>
      <c r="FI48" s="461"/>
      <c r="FJ48" s="462"/>
      <c r="FK48" s="880"/>
      <c r="FL48" s="455"/>
      <c r="FM48" s="462"/>
      <c r="FN48" s="454"/>
      <c r="FO48" s="461"/>
      <c r="FP48" s="463"/>
      <c r="GK48" s="195"/>
      <c r="GL48" s="943"/>
      <c r="GM48" s="461"/>
      <c r="GN48" s="461"/>
      <c r="GO48" s="461"/>
      <c r="GP48" s="461"/>
      <c r="GQ48" s="461"/>
      <c r="GR48" s="461"/>
      <c r="GS48" s="461"/>
      <c r="GT48" s="463"/>
      <c r="GU48" s="195"/>
      <c r="GV48" s="461"/>
      <c r="GW48" s="461"/>
      <c r="GX48" s="461"/>
      <c r="GY48" s="461"/>
      <c r="GZ48" s="455"/>
      <c r="HA48" s="461"/>
      <c r="HB48" s="461"/>
      <c r="HC48" s="461"/>
      <c r="HD48" s="463"/>
      <c r="HE48" s="494">
        <v>0</v>
      </c>
      <c r="HO48" s="465"/>
    </row>
    <row r="49" spans="1:523" s="472" customFormat="1" ht="15" customHeight="1" x14ac:dyDescent="0.15">
      <c r="A49" s="434">
        <v>43569</v>
      </c>
      <c r="B49" s="765">
        <f t="shared" si="0"/>
        <v>2273</v>
      </c>
      <c r="C49" s="257"/>
      <c r="D49" s="435"/>
      <c r="E49" s="444"/>
      <c r="F49" s="445"/>
      <c r="G49" s="445"/>
      <c r="H49" s="438"/>
      <c r="I49" s="445"/>
      <c r="J49" s="439"/>
      <c r="K49" s="444"/>
      <c r="L49" s="446"/>
      <c r="M49" s="257">
        <v>552</v>
      </c>
      <c r="N49" s="435">
        <v>7.5</v>
      </c>
      <c r="O49" s="444">
        <v>8550</v>
      </c>
      <c r="P49" s="445"/>
      <c r="Q49" s="445">
        <v>59</v>
      </c>
      <c r="R49" s="438">
        <v>0.9</v>
      </c>
      <c r="S49" s="445">
        <v>30</v>
      </c>
      <c r="T49" s="439"/>
      <c r="U49" s="444"/>
      <c r="V49" s="446"/>
      <c r="W49" s="440">
        <v>339</v>
      </c>
      <c r="X49" s="435"/>
      <c r="Y49" s="441"/>
      <c r="Z49" s="445"/>
      <c r="AA49" s="445"/>
      <c r="AB49" s="438"/>
      <c r="AC49" s="445"/>
      <c r="AD49" s="438"/>
      <c r="AE49" s="444"/>
      <c r="AF49" s="446"/>
      <c r="AG49" s="440">
        <v>180</v>
      </c>
      <c r="AH49" s="435">
        <v>7.5</v>
      </c>
      <c r="AI49" s="441">
        <v>7750</v>
      </c>
      <c r="AJ49" s="445"/>
      <c r="AK49" s="445">
        <v>93</v>
      </c>
      <c r="AL49" s="438">
        <v>0.8</v>
      </c>
      <c r="AM49" s="445">
        <v>26.4</v>
      </c>
      <c r="AN49" s="438"/>
      <c r="AO49" s="444"/>
      <c r="AP49" s="446"/>
      <c r="AQ49" s="440">
        <v>414</v>
      </c>
      <c r="AR49" s="435">
        <v>6.7</v>
      </c>
      <c r="AS49" s="441">
        <v>5010</v>
      </c>
      <c r="AT49" s="445"/>
      <c r="AU49" s="445">
        <v>116</v>
      </c>
      <c r="AV49" s="438">
        <v>27.2</v>
      </c>
      <c r="AW49" s="445">
        <v>40.799999999999997</v>
      </c>
      <c r="AX49" s="438"/>
      <c r="AY49" s="444"/>
      <c r="AZ49" s="446"/>
      <c r="BA49" s="257">
        <v>168</v>
      </c>
      <c r="BB49" s="435">
        <v>7</v>
      </c>
      <c r="BC49" s="444">
        <v>6580</v>
      </c>
      <c r="BD49" s="445"/>
      <c r="BE49" s="445">
        <v>113</v>
      </c>
      <c r="BF49" s="438">
        <v>0.7</v>
      </c>
      <c r="BG49" s="445">
        <v>19.7</v>
      </c>
      <c r="BH49" s="438"/>
      <c r="BI49" s="444"/>
      <c r="BJ49" s="446"/>
      <c r="BK49" s="440">
        <v>273</v>
      </c>
      <c r="BL49" s="435">
        <v>6.5</v>
      </c>
      <c r="BM49" s="441">
        <v>1299</v>
      </c>
      <c r="BN49" s="445"/>
      <c r="BO49" s="445">
        <v>60</v>
      </c>
      <c r="BP49" s="438">
        <v>0.4</v>
      </c>
      <c r="BQ49" s="445">
        <v>10</v>
      </c>
      <c r="BR49" s="438"/>
      <c r="BS49" s="444"/>
      <c r="BT49" s="446"/>
      <c r="BU49" s="440">
        <v>200</v>
      </c>
      <c r="BV49" s="435"/>
      <c r="BW49" s="443"/>
      <c r="BX49" s="443"/>
      <c r="BY49" s="445"/>
      <c r="BZ49" s="438"/>
      <c r="CA49" s="645">
        <v>40.1</v>
      </c>
      <c r="CB49" s="438"/>
      <c r="CC49" s="444"/>
      <c r="CD49" s="617"/>
      <c r="CE49" s="440">
        <v>47</v>
      </c>
      <c r="CF49" s="435">
        <v>6.5</v>
      </c>
      <c r="CG49" s="441">
        <v>6790</v>
      </c>
      <c r="CH49" s="445"/>
      <c r="CI49" s="445">
        <v>66</v>
      </c>
      <c r="CJ49" s="438">
        <v>0.9</v>
      </c>
      <c r="CK49" s="445">
        <v>13.6</v>
      </c>
      <c r="CL49" s="438"/>
      <c r="CM49" s="444"/>
      <c r="CN49" s="446"/>
      <c r="CO49" s="440">
        <v>97</v>
      </c>
      <c r="CP49" s="435">
        <v>6.5</v>
      </c>
      <c r="CQ49" s="444">
        <v>2590</v>
      </c>
      <c r="CR49" s="445"/>
      <c r="CS49" s="445">
        <v>42</v>
      </c>
      <c r="CT49" s="438">
        <v>0.6</v>
      </c>
      <c r="CU49" s="445">
        <v>7.4</v>
      </c>
      <c r="CV49" s="438"/>
      <c r="CW49" s="444"/>
      <c r="CX49" s="446"/>
      <c r="CY49" s="440"/>
      <c r="CZ49" s="435"/>
      <c r="DA49" s="444"/>
      <c r="DB49" s="445"/>
      <c r="DC49" s="445"/>
      <c r="DD49" s="438"/>
      <c r="DE49" s="445"/>
      <c r="DF49" s="438"/>
      <c r="DG49" s="447"/>
      <c r="DH49" s="446"/>
      <c r="DI49" s="440">
        <v>2</v>
      </c>
      <c r="DJ49" s="435"/>
      <c r="DK49" s="442"/>
      <c r="DL49" s="445"/>
      <c r="DM49" s="445"/>
      <c r="DN49" s="438"/>
      <c r="DO49" s="445"/>
      <c r="DP49" s="438"/>
      <c r="DQ49" s="444"/>
      <c r="DR49" s="446"/>
      <c r="DS49" s="449">
        <v>1</v>
      </c>
      <c r="DT49" s="435"/>
      <c r="DU49" s="437"/>
      <c r="DV49" s="445"/>
      <c r="DW49" s="445"/>
      <c r="DX49" s="438"/>
      <c r="DY49" s="445"/>
      <c r="DZ49" s="438"/>
      <c r="EA49" s="445"/>
      <c r="EB49" s="446"/>
      <c r="EC49" s="440"/>
      <c r="ED49" s="435"/>
      <c r="EE49" s="447"/>
      <c r="EF49" s="445"/>
      <c r="EG49" s="445"/>
      <c r="EH49" s="438"/>
      <c r="EI49" s="445"/>
      <c r="EJ49" s="438"/>
      <c r="EK49" s="444"/>
      <c r="EL49" s="446"/>
      <c r="EM49" s="440"/>
      <c r="EN49" s="435"/>
      <c r="EO49" s="444"/>
      <c r="EP49" s="445"/>
      <c r="EQ49" s="445"/>
      <c r="ER49" s="438"/>
      <c r="ES49" s="445"/>
      <c r="ET49" s="437"/>
      <c r="EU49" s="444"/>
      <c r="EV49" s="446"/>
      <c r="EW49" s="440"/>
      <c r="EX49" s="435"/>
      <c r="EY49" s="444"/>
      <c r="EZ49" s="445"/>
      <c r="FA49" s="445"/>
      <c r="FB49" s="438"/>
      <c r="FC49" s="445"/>
      <c r="FD49" s="437"/>
      <c r="FE49" s="444"/>
      <c r="FF49" s="446"/>
      <c r="FG49" s="440">
        <v>0</v>
      </c>
      <c r="FH49" s="435"/>
      <c r="FI49" s="444"/>
      <c r="FJ49" s="445"/>
      <c r="FK49" s="445"/>
      <c r="FL49" s="438"/>
      <c r="FM49" s="445"/>
      <c r="FN49" s="437"/>
      <c r="FO49" s="444"/>
      <c r="FP49" s="446"/>
      <c r="FQ49" s="1261"/>
      <c r="FR49" s="584"/>
      <c r="FS49" s="589"/>
      <c r="FT49" s="584"/>
      <c r="FU49" s="590"/>
      <c r="FV49" s="584"/>
      <c r="FW49" s="590"/>
      <c r="FX49" s="584"/>
      <c r="FY49" s="584"/>
      <c r="FZ49" s="591"/>
      <c r="GA49" s="1261"/>
      <c r="GB49" s="584"/>
      <c r="GC49" s="584"/>
      <c r="GD49" s="584"/>
      <c r="GE49" s="590"/>
      <c r="GF49" s="584"/>
      <c r="GG49" s="590"/>
      <c r="GH49" s="584"/>
      <c r="GI49" s="584"/>
      <c r="GJ49" s="591"/>
      <c r="GK49" s="257"/>
      <c r="GL49" s="944"/>
      <c r="GM49" s="444"/>
      <c r="GN49" s="444"/>
      <c r="GO49" s="444"/>
      <c r="GP49" s="444"/>
      <c r="GQ49" s="444"/>
      <c r="GR49" s="444"/>
      <c r="GS49" s="444"/>
      <c r="GT49" s="446"/>
      <c r="GU49" s="257"/>
      <c r="GV49" s="444"/>
      <c r="GW49" s="444"/>
      <c r="GX49" s="444"/>
      <c r="GY49" s="444"/>
      <c r="GZ49" s="438"/>
      <c r="HA49" s="444"/>
      <c r="HB49" s="444"/>
      <c r="HC49" s="444"/>
      <c r="HD49" s="446"/>
      <c r="HE49" s="554">
        <v>0</v>
      </c>
      <c r="HF49" s="552"/>
      <c r="HG49" s="471"/>
      <c r="HH49" s="590"/>
      <c r="HI49" s="556"/>
      <c r="HJ49" s="541"/>
      <c r="HK49" s="577"/>
      <c r="HL49" s="541"/>
      <c r="HM49" s="471"/>
      <c r="HN49" s="557"/>
      <c r="HO49" s="448"/>
      <c r="HP49" s="552"/>
      <c r="HQ49" s="471"/>
      <c r="HR49" s="577"/>
      <c r="HS49" s="577"/>
      <c r="HT49" s="541"/>
      <c r="HU49" s="577"/>
      <c r="HV49" s="541"/>
      <c r="HW49" s="471"/>
      <c r="HX49" s="557"/>
      <c r="HY49" s="1587"/>
      <c r="HZ49" s="1587"/>
      <c r="IA49" s="1587"/>
      <c r="IB49" s="1587"/>
      <c r="IC49" s="1587"/>
      <c r="ID49" s="1587"/>
      <c r="IE49" s="1587"/>
      <c r="IF49" s="1587"/>
      <c r="IG49" s="1587"/>
      <c r="IH49" s="1587"/>
      <c r="II49" s="1587"/>
      <c r="IJ49" s="1587"/>
      <c r="IK49" s="1587"/>
      <c r="IL49" s="1587"/>
      <c r="IM49" s="1587"/>
      <c r="IN49" s="1587"/>
      <c r="IO49" s="1587"/>
      <c r="IP49" s="1587"/>
      <c r="IQ49" s="1587"/>
      <c r="IR49" s="1587"/>
      <c r="IS49" s="1587"/>
      <c r="IT49" s="1587"/>
      <c r="IU49" s="1587"/>
      <c r="IV49" s="1587"/>
      <c r="IW49" s="1587"/>
      <c r="IX49" s="1587"/>
      <c r="IY49" s="1587"/>
      <c r="IZ49" s="1587"/>
      <c r="JA49" s="1587"/>
      <c r="JB49" s="1587"/>
      <c r="JC49" s="1587"/>
      <c r="JD49" s="1587"/>
      <c r="JE49" s="1587"/>
      <c r="JF49" s="1587"/>
      <c r="JG49" s="1587"/>
      <c r="JH49" s="1587"/>
      <c r="JI49" s="1587"/>
      <c r="JJ49" s="1587"/>
      <c r="JK49" s="1587"/>
      <c r="JL49" s="1587"/>
      <c r="JM49" s="1587"/>
      <c r="JN49" s="1587"/>
      <c r="JO49" s="1587"/>
      <c r="JP49" s="1587"/>
      <c r="JQ49" s="1587"/>
      <c r="JR49" s="1587"/>
      <c r="JS49" s="1587"/>
      <c r="JT49" s="1587"/>
      <c r="JU49" s="1587"/>
      <c r="JV49" s="1587"/>
      <c r="JW49" s="1587"/>
      <c r="JX49" s="1587"/>
      <c r="JY49" s="1587"/>
      <c r="JZ49" s="1587"/>
      <c r="KA49" s="1587"/>
      <c r="KB49" s="1587"/>
      <c r="KC49" s="1587"/>
      <c r="KD49" s="1587"/>
      <c r="KE49" s="1587"/>
      <c r="KF49" s="1587"/>
      <c r="KG49" s="1587"/>
      <c r="KH49" s="1587"/>
      <c r="KI49" s="1587"/>
      <c r="KJ49" s="1587"/>
      <c r="KK49" s="1587"/>
      <c r="KL49" s="1587"/>
      <c r="KM49" s="1587"/>
      <c r="KN49" s="1587"/>
      <c r="KO49" s="1587"/>
      <c r="KP49" s="1587"/>
      <c r="KQ49" s="1587"/>
      <c r="KR49" s="1587"/>
      <c r="KS49" s="1587"/>
      <c r="KT49" s="1587"/>
      <c r="KU49" s="1587"/>
      <c r="KV49" s="1587"/>
      <c r="KW49" s="1587"/>
      <c r="KX49" s="1587"/>
      <c r="KY49" s="1587"/>
      <c r="KZ49" s="1587"/>
      <c r="LA49" s="1587"/>
      <c r="LB49" s="1587"/>
      <c r="LC49" s="1587"/>
      <c r="LD49" s="1587"/>
      <c r="LE49" s="1587"/>
      <c r="LF49" s="1587"/>
      <c r="LG49" s="1587"/>
      <c r="LH49" s="1587"/>
      <c r="LI49" s="1587"/>
      <c r="LJ49" s="1587"/>
      <c r="LK49" s="1587"/>
      <c r="LL49" s="1587"/>
      <c r="LM49" s="1587"/>
      <c r="LN49" s="1587"/>
      <c r="LO49" s="1587"/>
      <c r="LP49" s="1587"/>
      <c r="LQ49" s="1587"/>
      <c r="LR49" s="1587"/>
      <c r="LS49" s="1587"/>
      <c r="LT49" s="1587"/>
      <c r="LU49" s="1587"/>
      <c r="LV49" s="1587"/>
      <c r="LW49" s="1587"/>
      <c r="LX49" s="1587"/>
      <c r="LY49" s="1587"/>
      <c r="LZ49" s="1587"/>
      <c r="MA49" s="1587"/>
      <c r="MB49" s="1587"/>
      <c r="MC49" s="1587"/>
      <c r="MD49" s="1587"/>
      <c r="ME49" s="1587"/>
      <c r="MF49" s="1587"/>
      <c r="MG49" s="1587"/>
      <c r="MH49" s="1587"/>
      <c r="MI49" s="1587"/>
      <c r="MJ49" s="1587"/>
      <c r="MK49" s="1587"/>
      <c r="ML49" s="1587"/>
      <c r="MM49" s="1587"/>
      <c r="MN49" s="1587"/>
      <c r="MO49" s="1587"/>
      <c r="MP49" s="1587"/>
      <c r="MQ49" s="1587"/>
      <c r="MR49" s="1587"/>
      <c r="MS49" s="1587"/>
      <c r="MT49" s="1587"/>
      <c r="MU49" s="1587"/>
      <c r="MV49" s="1587"/>
      <c r="MW49" s="1587"/>
      <c r="MX49" s="1587"/>
      <c r="MY49" s="1587"/>
      <c r="MZ49" s="1587"/>
      <c r="NA49" s="1587"/>
      <c r="NB49" s="1587"/>
      <c r="NC49" s="1587"/>
      <c r="ND49" s="1587"/>
      <c r="NE49" s="1587"/>
      <c r="NF49" s="1587"/>
      <c r="NG49" s="1587"/>
      <c r="NH49" s="1587"/>
      <c r="NI49" s="1587"/>
      <c r="NJ49" s="1587"/>
      <c r="NK49" s="1587"/>
      <c r="NL49" s="1587"/>
      <c r="NM49" s="1587"/>
      <c r="NN49" s="1587"/>
      <c r="NO49" s="1587"/>
      <c r="NP49" s="1587"/>
      <c r="NQ49" s="1587"/>
      <c r="NR49" s="1587"/>
      <c r="NS49" s="1587"/>
      <c r="NT49" s="1587"/>
      <c r="NU49" s="1587"/>
      <c r="NV49" s="1587"/>
      <c r="NW49" s="1587"/>
      <c r="NX49" s="1587"/>
      <c r="NY49" s="1587"/>
      <c r="NZ49" s="1587"/>
      <c r="OA49" s="1587"/>
      <c r="OB49" s="1587"/>
      <c r="OC49" s="1587"/>
      <c r="OD49" s="1587"/>
      <c r="OE49" s="1587"/>
      <c r="OF49" s="1587"/>
      <c r="OG49" s="1587"/>
      <c r="OH49" s="1587"/>
      <c r="OI49" s="1587"/>
      <c r="OJ49" s="1587"/>
      <c r="OK49" s="1587"/>
      <c r="OL49" s="1587"/>
      <c r="OM49" s="1587"/>
      <c r="ON49" s="1587"/>
      <c r="OO49" s="1587"/>
      <c r="OP49" s="1587"/>
      <c r="OQ49" s="1587"/>
      <c r="OR49" s="1587"/>
      <c r="OS49" s="1587"/>
      <c r="OT49" s="1587"/>
      <c r="OU49" s="1587"/>
      <c r="OV49" s="1587"/>
      <c r="OW49" s="1587"/>
      <c r="OX49" s="1587"/>
      <c r="OY49" s="1587"/>
      <c r="OZ49" s="1587"/>
      <c r="PA49" s="1587"/>
      <c r="PB49" s="1587"/>
      <c r="PC49" s="1587"/>
      <c r="PD49" s="1587"/>
      <c r="PE49" s="1587"/>
      <c r="PF49" s="1587"/>
      <c r="PG49" s="1588"/>
      <c r="PH49" s="1588"/>
      <c r="PI49" s="1588"/>
      <c r="PJ49" s="1588"/>
      <c r="PK49" s="1588"/>
      <c r="PL49" s="1588"/>
      <c r="PM49" s="1588"/>
      <c r="PN49" s="1588"/>
      <c r="PO49" s="1588"/>
      <c r="PP49" s="1588"/>
      <c r="PQ49" s="1588"/>
      <c r="PR49" s="1588"/>
      <c r="PS49" s="1588"/>
      <c r="PT49" s="1588"/>
      <c r="PU49" s="1588"/>
      <c r="PV49" s="1588"/>
      <c r="PW49" s="1588"/>
      <c r="PX49" s="1588"/>
      <c r="PY49" s="1588"/>
      <c r="PZ49" s="1588"/>
      <c r="QA49" s="1588"/>
      <c r="QB49" s="1588"/>
      <c r="QC49" s="1588"/>
      <c r="QD49" s="1588"/>
      <c r="QE49" s="1588"/>
      <c r="QF49" s="1588"/>
      <c r="QG49" s="1588"/>
      <c r="QH49" s="1588"/>
      <c r="QI49" s="1588"/>
      <c r="QJ49" s="1588"/>
      <c r="QK49" s="1588"/>
      <c r="QL49" s="1588"/>
      <c r="QM49" s="1588"/>
      <c r="QN49" s="1588"/>
      <c r="QO49" s="1588"/>
      <c r="QP49" s="1588"/>
      <c r="QQ49" s="1588"/>
      <c r="QR49" s="1588"/>
      <c r="QS49" s="1588"/>
      <c r="QT49" s="1588"/>
      <c r="QU49" s="1588"/>
      <c r="QV49" s="1588"/>
      <c r="QW49" s="1588"/>
      <c r="QX49" s="1588"/>
      <c r="QY49" s="1588"/>
      <c r="QZ49" s="1588"/>
      <c r="RA49" s="1588"/>
      <c r="RB49" s="1588"/>
      <c r="RC49" s="1588"/>
      <c r="RD49" s="1588"/>
      <c r="RE49" s="1588"/>
      <c r="RF49" s="1588"/>
      <c r="RG49" s="1588"/>
      <c r="RH49" s="1588"/>
      <c r="RI49" s="1588"/>
      <c r="RJ49" s="1588"/>
      <c r="RK49" s="1588"/>
      <c r="RL49" s="1588"/>
      <c r="RM49" s="1588"/>
      <c r="RN49" s="1588"/>
      <c r="RO49" s="1588"/>
      <c r="RP49" s="1588"/>
      <c r="RQ49" s="1588"/>
      <c r="RR49" s="1588"/>
      <c r="RS49" s="1588"/>
      <c r="RT49" s="1588"/>
      <c r="RU49" s="1588"/>
      <c r="RV49" s="1588"/>
      <c r="RW49" s="1588"/>
      <c r="RX49" s="1588"/>
      <c r="RY49" s="1588"/>
      <c r="RZ49" s="1588"/>
      <c r="SA49" s="1588"/>
      <c r="SB49" s="1588"/>
      <c r="SC49" s="1588"/>
      <c r="SD49" s="1588"/>
      <c r="SE49" s="1588"/>
      <c r="SF49" s="1588"/>
      <c r="SG49" s="1588"/>
      <c r="SH49" s="1588"/>
      <c r="SI49" s="1588"/>
      <c r="SJ49" s="1588"/>
      <c r="SK49" s="1588"/>
      <c r="SL49" s="1588"/>
      <c r="SM49" s="1588"/>
      <c r="SN49" s="1588"/>
      <c r="SO49" s="1588"/>
      <c r="SP49" s="1588"/>
      <c r="SQ49" s="1588"/>
      <c r="SR49" s="1588"/>
      <c r="SS49" s="1588"/>
      <c r="ST49" s="1588"/>
      <c r="SU49" s="1588"/>
      <c r="SV49" s="1588"/>
      <c r="SW49" s="1588"/>
      <c r="SX49" s="1588"/>
      <c r="SY49" s="1588"/>
      <c r="SZ49" s="1588"/>
      <c r="TA49" s="1588"/>
      <c r="TB49" s="1588"/>
      <c r="TC49" s="1588"/>
    </row>
    <row r="50" spans="1:523" ht="15" customHeight="1" x14ac:dyDescent="0.15">
      <c r="A50" s="452">
        <v>43570</v>
      </c>
      <c r="B50" s="415">
        <f t="shared" si="0"/>
        <v>1932</v>
      </c>
      <c r="C50" s="195"/>
      <c r="D50" s="453"/>
      <c r="E50" s="461"/>
      <c r="F50" s="462"/>
      <c r="G50" s="880"/>
      <c r="H50" s="455"/>
      <c r="I50" s="462"/>
      <c r="J50" s="456"/>
      <c r="K50" s="461"/>
      <c r="L50" s="463"/>
      <c r="M50" s="195">
        <v>513</v>
      </c>
      <c r="N50" s="453">
        <v>7.3</v>
      </c>
      <c r="O50" s="461">
        <v>9090</v>
      </c>
      <c r="P50" s="462"/>
      <c r="Q50" s="880">
        <v>53</v>
      </c>
      <c r="R50" s="455">
        <v>1.9</v>
      </c>
      <c r="S50" s="462">
        <v>30.3</v>
      </c>
      <c r="T50" s="456"/>
      <c r="U50" s="461"/>
      <c r="V50" s="463"/>
      <c r="W50" s="457">
        <v>355</v>
      </c>
      <c r="X50" s="453">
        <v>7</v>
      </c>
      <c r="Y50" s="458">
        <v>4010</v>
      </c>
      <c r="Z50" s="462"/>
      <c r="AA50" s="880">
        <v>22</v>
      </c>
      <c r="AB50" s="455">
        <v>1.1000000000000001</v>
      </c>
      <c r="AC50" s="462">
        <v>10</v>
      </c>
      <c r="AD50" s="455"/>
      <c r="AE50" s="461"/>
      <c r="AF50" s="463"/>
      <c r="AG50" s="457">
        <v>126</v>
      </c>
      <c r="AH50" s="453"/>
      <c r="AI50" s="458"/>
      <c r="AJ50" s="462"/>
      <c r="AK50" s="880">
        <v>22</v>
      </c>
      <c r="AL50" s="455"/>
      <c r="AM50" s="462">
        <v>22</v>
      </c>
      <c r="AN50" s="455"/>
      <c r="AO50" s="461"/>
      <c r="AP50" s="463"/>
      <c r="AQ50" s="457">
        <v>205</v>
      </c>
      <c r="AR50" s="453">
        <v>7</v>
      </c>
      <c r="AS50" s="458">
        <v>6990</v>
      </c>
      <c r="AT50" s="462"/>
      <c r="AU50" s="880">
        <v>149</v>
      </c>
      <c r="AV50" s="455">
        <v>4.4000000000000004</v>
      </c>
      <c r="AW50" s="462">
        <v>52</v>
      </c>
      <c r="AX50" s="455"/>
      <c r="AY50" s="461"/>
      <c r="AZ50" s="463"/>
      <c r="BA50" s="195">
        <v>167</v>
      </c>
      <c r="BB50" s="453">
        <v>7</v>
      </c>
      <c r="BC50" s="461">
        <v>6700</v>
      </c>
      <c r="BD50" s="462"/>
      <c r="BE50" s="880">
        <v>109</v>
      </c>
      <c r="BF50" s="455">
        <v>2.8</v>
      </c>
      <c r="BG50" s="462">
        <v>19.5</v>
      </c>
      <c r="BH50" s="455"/>
      <c r="BI50" s="461"/>
      <c r="BJ50" s="463"/>
      <c r="BK50" s="457">
        <v>265</v>
      </c>
      <c r="BL50" s="453">
        <v>6.5</v>
      </c>
      <c r="BM50" s="458">
        <v>1179</v>
      </c>
      <c r="BN50" s="462"/>
      <c r="BO50" s="880">
        <v>56</v>
      </c>
      <c r="BP50" s="455">
        <v>1.1000000000000001</v>
      </c>
      <c r="BQ50" s="462">
        <v>10.3</v>
      </c>
      <c r="BR50" s="455"/>
      <c r="BS50" s="461"/>
      <c r="BT50" s="463"/>
      <c r="BU50" s="457">
        <v>160</v>
      </c>
      <c r="BV50" s="453">
        <v>7.3</v>
      </c>
      <c r="BW50" s="460">
        <v>10290</v>
      </c>
      <c r="BX50" s="460"/>
      <c r="BY50" s="880">
        <v>71</v>
      </c>
      <c r="BZ50" s="455">
        <v>16.399999999999999</v>
      </c>
      <c r="CA50" s="644"/>
      <c r="CB50" s="455"/>
      <c r="CC50" s="461"/>
      <c r="CD50" s="616"/>
      <c r="CE50" s="457">
        <v>45</v>
      </c>
      <c r="CF50" s="453">
        <v>6.5</v>
      </c>
      <c r="CG50" s="458">
        <v>6970</v>
      </c>
      <c r="CH50" s="462"/>
      <c r="CI50" s="880">
        <v>47</v>
      </c>
      <c r="CJ50" s="455">
        <v>1.2</v>
      </c>
      <c r="CK50" s="462">
        <v>31.5</v>
      </c>
      <c r="CL50" s="455"/>
      <c r="CM50" s="461"/>
      <c r="CN50" s="463"/>
      <c r="CO50" s="457">
        <v>96</v>
      </c>
      <c r="CP50" s="453">
        <v>6</v>
      </c>
      <c r="CQ50" s="461">
        <v>2580</v>
      </c>
      <c r="CR50" s="462"/>
      <c r="CS50" s="880">
        <v>44</v>
      </c>
      <c r="CT50" s="455">
        <v>2.5</v>
      </c>
      <c r="CU50" s="462">
        <v>7.8</v>
      </c>
      <c r="CV50" s="455"/>
      <c r="CW50" s="461"/>
      <c r="CX50" s="463"/>
      <c r="CY50" s="457"/>
      <c r="CZ50" s="453">
        <v>6.5</v>
      </c>
      <c r="DA50" s="461">
        <v>5660</v>
      </c>
      <c r="DB50" s="462"/>
      <c r="DC50" s="880">
        <v>54</v>
      </c>
      <c r="DD50" s="455">
        <v>1.9</v>
      </c>
      <c r="DE50" s="462"/>
      <c r="DF50" s="455"/>
      <c r="DG50" s="464"/>
      <c r="DH50" s="463"/>
      <c r="DI50" s="457"/>
      <c r="DJ50" s="453"/>
      <c r="DK50" s="459"/>
      <c r="DL50" s="462"/>
      <c r="DM50" s="880"/>
      <c r="DN50" s="455"/>
      <c r="DO50" s="462"/>
      <c r="DP50" s="455"/>
      <c r="DQ50" s="461"/>
      <c r="DR50" s="463"/>
      <c r="DS50" s="468"/>
      <c r="DT50" s="453"/>
      <c r="DU50" s="454"/>
      <c r="DV50" s="462"/>
      <c r="DW50" s="880"/>
      <c r="DX50" s="455"/>
      <c r="DY50" s="462"/>
      <c r="DZ50" s="455"/>
      <c r="EA50" s="462"/>
      <c r="EB50" s="463"/>
      <c r="EC50" s="457"/>
      <c r="ED50" s="453"/>
      <c r="EE50" s="464"/>
      <c r="EF50" s="462"/>
      <c r="EG50" s="880"/>
      <c r="EH50" s="455"/>
      <c r="EI50" s="462"/>
      <c r="EJ50" s="455"/>
      <c r="EK50" s="461"/>
      <c r="EL50" s="463"/>
      <c r="EM50" s="457"/>
      <c r="EN50" s="453"/>
      <c r="EO50" s="461"/>
      <c r="EP50" s="462"/>
      <c r="EQ50" s="462"/>
      <c r="ER50" s="455"/>
      <c r="ES50" s="462"/>
      <c r="ET50" s="454"/>
      <c r="EU50" s="461"/>
      <c r="EV50" s="463"/>
      <c r="EW50" s="457"/>
      <c r="EX50" s="453"/>
      <c r="EY50" s="461"/>
      <c r="EZ50" s="462"/>
      <c r="FA50" s="880"/>
      <c r="FB50" s="455"/>
      <c r="FC50" s="462"/>
      <c r="FD50" s="454"/>
      <c r="FE50" s="461"/>
      <c r="FF50" s="463"/>
      <c r="FG50" s="457">
        <v>0</v>
      </c>
      <c r="FH50" s="453"/>
      <c r="FI50" s="461"/>
      <c r="FJ50" s="462"/>
      <c r="FK50" s="880"/>
      <c r="FL50" s="455"/>
      <c r="FM50" s="462"/>
      <c r="FN50" s="454"/>
      <c r="FO50" s="461"/>
      <c r="FP50" s="463"/>
      <c r="GK50" s="195"/>
      <c r="GL50" s="943"/>
      <c r="GM50" s="461"/>
      <c r="GN50" s="461"/>
      <c r="GO50" s="461"/>
      <c r="GP50" s="461"/>
      <c r="GQ50" s="461"/>
      <c r="GR50" s="461"/>
      <c r="GS50" s="461"/>
      <c r="GT50" s="463"/>
      <c r="GU50" s="195"/>
      <c r="GV50" s="461"/>
      <c r="GW50" s="461"/>
      <c r="GX50" s="461"/>
      <c r="GY50" s="461"/>
      <c r="GZ50" s="455"/>
      <c r="HA50" s="461"/>
      <c r="HB50" s="461"/>
      <c r="HC50" s="461"/>
      <c r="HD50" s="463"/>
      <c r="HE50" s="494">
        <v>0</v>
      </c>
      <c r="HO50" s="465"/>
    </row>
    <row r="51" spans="1:523" ht="15" customHeight="1" x14ac:dyDescent="0.15">
      <c r="A51" s="452">
        <v>43571</v>
      </c>
      <c r="B51" s="415">
        <f t="shared" si="0"/>
        <v>1790</v>
      </c>
      <c r="C51" s="195"/>
      <c r="D51" s="453"/>
      <c r="E51" s="461"/>
      <c r="F51" s="462"/>
      <c r="G51" s="880"/>
      <c r="H51" s="455"/>
      <c r="I51" s="462"/>
      <c r="J51" s="456"/>
      <c r="K51" s="461"/>
      <c r="L51" s="463"/>
      <c r="M51" s="195">
        <v>599</v>
      </c>
      <c r="N51" s="453">
        <v>7</v>
      </c>
      <c r="O51" s="461">
        <v>9290</v>
      </c>
      <c r="P51" s="462"/>
      <c r="Q51" s="880">
        <v>64</v>
      </c>
      <c r="R51" s="455">
        <v>2.4</v>
      </c>
      <c r="S51" s="462">
        <v>28</v>
      </c>
      <c r="T51" s="456"/>
      <c r="U51" s="461"/>
      <c r="V51" s="463"/>
      <c r="W51" s="457">
        <v>300</v>
      </c>
      <c r="X51" s="453">
        <v>7</v>
      </c>
      <c r="Y51" s="458">
        <v>3310</v>
      </c>
      <c r="Z51" s="462"/>
      <c r="AA51" s="880">
        <v>33</v>
      </c>
      <c r="AB51" s="455">
        <v>0.6</v>
      </c>
      <c r="AC51" s="462">
        <v>9.9</v>
      </c>
      <c r="AD51" s="455"/>
      <c r="AE51" s="461"/>
      <c r="AF51" s="463"/>
      <c r="AG51" s="457">
        <v>119</v>
      </c>
      <c r="AH51" s="453">
        <v>7.5</v>
      </c>
      <c r="AI51" s="458">
        <v>8310</v>
      </c>
      <c r="AJ51" s="462"/>
      <c r="AK51" s="880">
        <v>87</v>
      </c>
      <c r="AL51" s="455">
        <v>2.5</v>
      </c>
      <c r="AM51" s="462"/>
      <c r="AN51" s="455"/>
      <c r="AO51" s="461"/>
      <c r="AP51" s="463"/>
      <c r="AQ51" s="457">
        <v>212</v>
      </c>
      <c r="AR51" s="453">
        <v>7</v>
      </c>
      <c r="AS51" s="458">
        <v>7710</v>
      </c>
      <c r="AT51" s="462"/>
      <c r="AU51" s="880">
        <v>167</v>
      </c>
      <c r="AV51" s="455">
        <v>46</v>
      </c>
      <c r="AW51" s="462">
        <v>51</v>
      </c>
      <c r="AX51" s="455"/>
      <c r="AY51" s="461"/>
      <c r="AZ51" s="463"/>
      <c r="BA51" s="195">
        <v>166</v>
      </c>
      <c r="BB51" s="453">
        <v>7.5</v>
      </c>
      <c r="BC51" s="461">
        <v>6890</v>
      </c>
      <c r="BD51" s="462"/>
      <c r="BE51" s="880">
        <v>109</v>
      </c>
      <c r="BF51" s="455">
        <v>3.2</v>
      </c>
      <c r="BG51" s="462">
        <v>16</v>
      </c>
      <c r="BH51" s="455"/>
      <c r="BI51" s="461"/>
      <c r="BJ51" s="463"/>
      <c r="BK51" s="457">
        <v>266</v>
      </c>
      <c r="BL51" s="453">
        <v>6.5</v>
      </c>
      <c r="BM51" s="458">
        <v>1355</v>
      </c>
      <c r="BN51" s="462"/>
      <c r="BO51" s="880">
        <v>70</v>
      </c>
      <c r="BP51" s="455">
        <v>1.8</v>
      </c>
      <c r="BQ51" s="462">
        <v>23</v>
      </c>
      <c r="BR51" s="455"/>
      <c r="BS51" s="461"/>
      <c r="BT51" s="463"/>
      <c r="BU51" s="457">
        <v>18</v>
      </c>
      <c r="BV51" s="453">
        <v>7</v>
      </c>
      <c r="BW51" s="460">
        <v>9810</v>
      </c>
      <c r="BX51" s="460"/>
      <c r="BY51" s="880">
        <v>71</v>
      </c>
      <c r="BZ51" s="455">
        <v>17.2</v>
      </c>
      <c r="CA51" s="644">
        <v>19</v>
      </c>
      <c r="CB51" s="455"/>
      <c r="CC51" s="461"/>
      <c r="CD51" s="616"/>
      <c r="CE51" s="457">
        <v>47</v>
      </c>
      <c r="CF51" s="453">
        <v>6.8</v>
      </c>
      <c r="CG51" s="458">
        <v>6950</v>
      </c>
      <c r="CH51" s="462"/>
      <c r="CI51" s="880">
        <v>62</v>
      </c>
      <c r="CJ51" s="455">
        <v>2.5</v>
      </c>
      <c r="CK51" s="462">
        <v>26</v>
      </c>
      <c r="CL51" s="455"/>
      <c r="CM51" s="461"/>
      <c r="CN51" s="463"/>
      <c r="CO51" s="457"/>
      <c r="CP51" s="453"/>
      <c r="CQ51" s="461"/>
      <c r="CR51" s="462"/>
      <c r="CS51" s="880"/>
      <c r="CT51" s="455"/>
      <c r="CU51" s="462"/>
      <c r="CV51" s="455"/>
      <c r="CW51" s="461"/>
      <c r="CX51" s="463"/>
      <c r="CY51" s="457">
        <v>63</v>
      </c>
      <c r="CZ51" s="453"/>
      <c r="DA51" s="461"/>
      <c r="DB51" s="462"/>
      <c r="DC51" s="880"/>
      <c r="DD51" s="455"/>
      <c r="DE51" s="462"/>
      <c r="DF51" s="455"/>
      <c r="DG51" s="464"/>
      <c r="DH51" s="463"/>
      <c r="DI51" s="457"/>
      <c r="DJ51" s="453"/>
      <c r="DK51" s="459"/>
      <c r="DL51" s="462"/>
      <c r="DM51" s="880"/>
      <c r="DN51" s="455"/>
      <c r="DO51" s="462"/>
      <c r="DP51" s="455"/>
      <c r="DQ51" s="461"/>
      <c r="DR51" s="463"/>
      <c r="DS51" s="468"/>
      <c r="DT51" s="453"/>
      <c r="DU51" s="454"/>
      <c r="DV51" s="462"/>
      <c r="DW51" s="880"/>
      <c r="DX51" s="455"/>
      <c r="DY51" s="462"/>
      <c r="DZ51" s="455"/>
      <c r="EA51" s="462"/>
      <c r="EB51" s="463"/>
      <c r="EC51" s="457"/>
      <c r="ED51" s="453"/>
      <c r="EE51" s="464"/>
      <c r="EF51" s="462"/>
      <c r="EG51" s="880"/>
      <c r="EH51" s="455"/>
      <c r="EI51" s="462"/>
      <c r="EJ51" s="455"/>
      <c r="EK51" s="461"/>
      <c r="EL51" s="463"/>
      <c r="EM51" s="457"/>
      <c r="EN51" s="453"/>
      <c r="EO51" s="461"/>
      <c r="EP51" s="462"/>
      <c r="EQ51" s="462"/>
      <c r="ER51" s="455"/>
      <c r="ES51" s="462"/>
      <c r="ET51" s="454"/>
      <c r="EU51" s="461"/>
      <c r="EV51" s="463"/>
      <c r="EW51" s="457"/>
      <c r="EX51" s="453"/>
      <c r="EY51" s="461"/>
      <c r="EZ51" s="462"/>
      <c r="FA51" s="880"/>
      <c r="FB51" s="455"/>
      <c r="FC51" s="462"/>
      <c r="FD51" s="454"/>
      <c r="FE51" s="461"/>
      <c r="FF51" s="463"/>
      <c r="FG51" s="457">
        <v>0</v>
      </c>
      <c r="FH51" s="453"/>
      <c r="FI51" s="461"/>
      <c r="FJ51" s="462"/>
      <c r="FK51" s="880"/>
      <c r="FL51" s="455"/>
      <c r="FM51" s="462"/>
      <c r="FN51" s="454"/>
      <c r="FO51" s="461"/>
      <c r="FP51" s="463"/>
      <c r="GK51" s="195"/>
      <c r="GL51" s="943"/>
      <c r="GM51" s="461"/>
      <c r="GN51" s="461"/>
      <c r="GO51" s="461"/>
      <c r="GP51" s="461"/>
      <c r="GQ51" s="461"/>
      <c r="GR51" s="461"/>
      <c r="GS51" s="461"/>
      <c r="GT51" s="463"/>
      <c r="GU51" s="195"/>
      <c r="GV51" s="461"/>
      <c r="GW51" s="461"/>
      <c r="GX51" s="461"/>
      <c r="GY51" s="461"/>
      <c r="GZ51" s="455"/>
      <c r="HA51" s="461"/>
      <c r="HB51" s="461"/>
      <c r="HC51" s="461"/>
      <c r="HD51" s="463"/>
      <c r="HE51" s="494">
        <v>0</v>
      </c>
      <c r="HO51" s="465"/>
    </row>
    <row r="52" spans="1:523" ht="15" customHeight="1" x14ac:dyDescent="0.15">
      <c r="A52" s="452">
        <v>43572</v>
      </c>
      <c r="B52" s="415">
        <f t="shared" si="0"/>
        <v>1987</v>
      </c>
      <c r="C52" s="195"/>
      <c r="D52" s="453"/>
      <c r="E52" s="461"/>
      <c r="F52" s="462"/>
      <c r="G52" s="880"/>
      <c r="H52" s="455"/>
      <c r="I52" s="462"/>
      <c r="J52" s="456"/>
      <c r="K52" s="461"/>
      <c r="L52" s="463"/>
      <c r="M52" s="195">
        <v>505</v>
      </c>
      <c r="N52" s="453">
        <v>7</v>
      </c>
      <c r="O52" s="461">
        <v>7560</v>
      </c>
      <c r="P52" s="462"/>
      <c r="Q52" s="880">
        <v>51</v>
      </c>
      <c r="R52" s="455">
        <v>3.1</v>
      </c>
      <c r="S52" s="462">
        <v>30.5</v>
      </c>
      <c r="T52" s="456"/>
      <c r="U52" s="461"/>
      <c r="V52" s="463"/>
      <c r="W52" s="457">
        <v>316</v>
      </c>
      <c r="X52" s="453">
        <v>7</v>
      </c>
      <c r="Y52" s="458">
        <v>3570</v>
      </c>
      <c r="Z52" s="462"/>
      <c r="AA52" s="880">
        <v>20</v>
      </c>
      <c r="AB52" s="455">
        <v>0.8</v>
      </c>
      <c r="AC52" s="462">
        <v>11</v>
      </c>
      <c r="AD52" s="455"/>
      <c r="AE52" s="461"/>
      <c r="AF52" s="463"/>
      <c r="AG52" s="457">
        <v>132</v>
      </c>
      <c r="AH52" s="453">
        <v>7.5</v>
      </c>
      <c r="AI52" s="458">
        <v>8120</v>
      </c>
      <c r="AJ52" s="462"/>
      <c r="AK52" s="880">
        <v>93</v>
      </c>
      <c r="AL52" s="455">
        <v>0.5</v>
      </c>
      <c r="AM52" s="462">
        <v>16.5</v>
      </c>
      <c r="AN52" s="455"/>
      <c r="AO52" s="461"/>
      <c r="AP52" s="463"/>
      <c r="AQ52" s="457">
        <v>374</v>
      </c>
      <c r="AR52" s="453">
        <v>7</v>
      </c>
      <c r="AS52" s="458">
        <v>7560</v>
      </c>
      <c r="AT52" s="462"/>
      <c r="AU52" s="880">
        <v>175</v>
      </c>
      <c r="AV52" s="455">
        <v>41.3</v>
      </c>
      <c r="AW52" s="462">
        <v>59</v>
      </c>
      <c r="AX52" s="455"/>
      <c r="AY52" s="461"/>
      <c r="AZ52" s="463"/>
      <c r="BA52" s="195">
        <v>136</v>
      </c>
      <c r="BB52" s="453">
        <v>6.8</v>
      </c>
      <c r="BC52" s="461">
        <v>7170</v>
      </c>
      <c r="BD52" s="462"/>
      <c r="BE52" s="880">
        <v>105</v>
      </c>
      <c r="BF52" s="455">
        <v>1.1000000000000001</v>
      </c>
      <c r="BG52" s="462">
        <v>46</v>
      </c>
      <c r="BH52" s="455"/>
      <c r="BI52" s="461"/>
      <c r="BJ52" s="463"/>
      <c r="BK52" s="457">
        <v>266</v>
      </c>
      <c r="BL52" s="453">
        <v>6.5</v>
      </c>
      <c r="BM52" s="458">
        <v>1191</v>
      </c>
      <c r="BN52" s="462"/>
      <c r="BO52" s="880">
        <v>60</v>
      </c>
      <c r="BP52" s="455">
        <v>0.4</v>
      </c>
      <c r="BQ52" s="462">
        <v>9.1999999999999993</v>
      </c>
      <c r="BR52" s="455"/>
      <c r="BS52" s="461"/>
      <c r="BT52" s="463"/>
      <c r="BU52" s="457">
        <v>182</v>
      </c>
      <c r="BV52" s="453">
        <v>7</v>
      </c>
      <c r="BW52" s="460">
        <v>3570</v>
      </c>
      <c r="BX52" s="460"/>
      <c r="BY52" s="880">
        <v>68</v>
      </c>
      <c r="BZ52" s="455">
        <v>6.9</v>
      </c>
      <c r="CA52" s="644">
        <v>42</v>
      </c>
      <c r="CB52" s="455"/>
      <c r="CC52" s="461"/>
      <c r="CD52" s="616"/>
      <c r="CE52" s="457">
        <v>44</v>
      </c>
      <c r="CF52" s="453">
        <v>6.9</v>
      </c>
      <c r="CG52" s="458">
        <v>6650</v>
      </c>
      <c r="CH52" s="462"/>
      <c r="CI52" s="880">
        <v>56</v>
      </c>
      <c r="CJ52" s="455">
        <v>1.1000000000000001</v>
      </c>
      <c r="CK52" s="462">
        <v>29</v>
      </c>
      <c r="CL52" s="455"/>
      <c r="CM52" s="461"/>
      <c r="CN52" s="463"/>
      <c r="CO52" s="457"/>
      <c r="CP52" s="453"/>
      <c r="CQ52" s="461"/>
      <c r="CR52" s="462"/>
      <c r="CS52" s="880"/>
      <c r="CT52" s="455"/>
      <c r="CU52" s="462"/>
      <c r="CV52" s="455"/>
      <c r="CW52" s="461"/>
      <c r="CX52" s="463"/>
      <c r="CY52" s="457">
        <v>32</v>
      </c>
      <c r="CZ52" s="453">
        <v>6.5</v>
      </c>
      <c r="DA52" s="461">
        <v>5880</v>
      </c>
      <c r="DB52" s="462"/>
      <c r="DC52" s="880">
        <v>65</v>
      </c>
      <c r="DD52" s="455">
        <v>0.5</v>
      </c>
      <c r="DE52" s="462">
        <v>7</v>
      </c>
      <c r="DF52" s="455"/>
      <c r="DG52" s="464"/>
      <c r="DH52" s="463"/>
      <c r="DI52" s="457"/>
      <c r="DJ52" s="453"/>
      <c r="DK52" s="459"/>
      <c r="DL52" s="462"/>
      <c r="DM52" s="880"/>
      <c r="DN52" s="455"/>
      <c r="DO52" s="462"/>
      <c r="DP52" s="455"/>
      <c r="DQ52" s="461"/>
      <c r="DR52" s="463"/>
      <c r="DS52" s="468"/>
      <c r="DT52" s="453"/>
      <c r="DU52" s="454"/>
      <c r="DV52" s="462"/>
      <c r="DW52" s="880"/>
      <c r="DX52" s="455"/>
      <c r="DY52" s="462"/>
      <c r="DZ52" s="455"/>
      <c r="EA52" s="462"/>
      <c r="EB52" s="463"/>
      <c r="EC52" s="457"/>
      <c r="ED52" s="453"/>
      <c r="EE52" s="464"/>
      <c r="EF52" s="462"/>
      <c r="EG52" s="880"/>
      <c r="EH52" s="455"/>
      <c r="EI52" s="462"/>
      <c r="EJ52" s="455"/>
      <c r="EK52" s="461"/>
      <c r="EL52" s="463"/>
      <c r="EM52" s="457"/>
      <c r="EN52" s="453"/>
      <c r="EO52" s="461"/>
      <c r="EP52" s="462"/>
      <c r="EQ52" s="462"/>
      <c r="ER52" s="455"/>
      <c r="ES52" s="462"/>
      <c r="ET52" s="454"/>
      <c r="EU52" s="461"/>
      <c r="EV52" s="463"/>
      <c r="EW52" s="457"/>
      <c r="EX52" s="453"/>
      <c r="EY52" s="461"/>
      <c r="EZ52" s="462"/>
      <c r="FA52" s="880"/>
      <c r="FB52" s="455"/>
      <c r="FC52" s="462"/>
      <c r="FD52" s="454"/>
      <c r="FE52" s="461"/>
      <c r="FF52" s="463"/>
      <c r="FG52" s="457">
        <v>0</v>
      </c>
      <c r="FH52" s="453"/>
      <c r="FI52" s="461"/>
      <c r="FJ52" s="462"/>
      <c r="FK52" s="880"/>
      <c r="FL52" s="455"/>
      <c r="FM52" s="462"/>
      <c r="FN52" s="454"/>
      <c r="FO52" s="461"/>
      <c r="FP52" s="463"/>
      <c r="GK52" s="195"/>
      <c r="GL52" s="943"/>
      <c r="GM52" s="461"/>
      <c r="GN52" s="461"/>
      <c r="GO52" s="461"/>
      <c r="GP52" s="461"/>
      <c r="GQ52" s="461"/>
      <c r="GR52" s="461"/>
      <c r="GS52" s="461"/>
      <c r="GT52" s="463"/>
      <c r="GU52" s="195"/>
      <c r="GV52" s="461"/>
      <c r="GW52" s="461"/>
      <c r="GX52" s="461"/>
      <c r="GY52" s="461"/>
      <c r="GZ52" s="455"/>
      <c r="HA52" s="461"/>
      <c r="HB52" s="461"/>
      <c r="HC52" s="461"/>
      <c r="HD52" s="463"/>
      <c r="HE52" s="494">
        <v>0</v>
      </c>
      <c r="HO52" s="465"/>
    </row>
    <row r="53" spans="1:523" ht="15" customHeight="1" x14ac:dyDescent="0.15">
      <c r="A53" s="452">
        <v>43573</v>
      </c>
      <c r="B53" s="415">
        <f t="shared" si="0"/>
        <v>1822</v>
      </c>
      <c r="C53" s="195"/>
      <c r="D53" s="453"/>
      <c r="E53" s="461"/>
      <c r="F53" s="462"/>
      <c r="G53" s="880"/>
      <c r="H53" s="455"/>
      <c r="I53" s="462"/>
      <c r="J53" s="456"/>
      <c r="K53" s="461"/>
      <c r="L53" s="463"/>
      <c r="M53" s="195">
        <v>535</v>
      </c>
      <c r="N53" s="453">
        <v>7</v>
      </c>
      <c r="O53" s="461">
        <v>9210</v>
      </c>
      <c r="P53" s="462"/>
      <c r="Q53" s="880">
        <v>53</v>
      </c>
      <c r="R53" s="455">
        <v>1.1000000000000001</v>
      </c>
      <c r="S53" s="462">
        <v>37</v>
      </c>
      <c r="T53" s="456"/>
      <c r="U53" s="461"/>
      <c r="V53" s="463"/>
      <c r="W53" s="457">
        <v>321</v>
      </c>
      <c r="X53" s="453">
        <v>7.5</v>
      </c>
      <c r="Y53" s="458">
        <v>5330</v>
      </c>
      <c r="Z53" s="462"/>
      <c r="AA53" s="880">
        <v>35</v>
      </c>
      <c r="AB53" s="455">
        <v>0.4</v>
      </c>
      <c r="AC53" s="462">
        <v>13.6</v>
      </c>
      <c r="AD53" s="455"/>
      <c r="AE53" s="461"/>
      <c r="AF53" s="463"/>
      <c r="AG53" s="457">
        <v>115</v>
      </c>
      <c r="AH53" s="453">
        <v>7.5</v>
      </c>
      <c r="AI53" s="458">
        <v>8410</v>
      </c>
      <c r="AJ53" s="462"/>
      <c r="AK53" s="880">
        <v>98</v>
      </c>
      <c r="AL53" s="455">
        <v>1</v>
      </c>
      <c r="AM53" s="462">
        <v>15.5</v>
      </c>
      <c r="AN53" s="455"/>
      <c r="AO53" s="461"/>
      <c r="AP53" s="463"/>
      <c r="AQ53" s="457">
        <v>295</v>
      </c>
      <c r="AR53" s="453">
        <v>7</v>
      </c>
      <c r="AS53" s="458">
        <v>6810</v>
      </c>
      <c r="AT53" s="462"/>
      <c r="AU53" s="880">
        <v>167</v>
      </c>
      <c r="AV53" s="455">
        <v>26</v>
      </c>
      <c r="AW53" s="462">
        <v>42.4</v>
      </c>
      <c r="AX53" s="455"/>
      <c r="AY53" s="461"/>
      <c r="AZ53" s="463"/>
      <c r="BA53" s="195">
        <v>155</v>
      </c>
      <c r="BB53" s="453">
        <v>7</v>
      </c>
      <c r="BC53" s="461">
        <v>7560</v>
      </c>
      <c r="BD53" s="462"/>
      <c r="BE53" s="880">
        <v>105</v>
      </c>
      <c r="BF53" s="455">
        <v>1.1000000000000001</v>
      </c>
      <c r="BG53" s="462">
        <v>16.5</v>
      </c>
      <c r="BH53" s="455"/>
      <c r="BI53" s="461"/>
      <c r="BJ53" s="463"/>
      <c r="BK53" s="457">
        <v>266</v>
      </c>
      <c r="BL53" s="453">
        <v>6.5</v>
      </c>
      <c r="BM53" s="458">
        <v>1346</v>
      </c>
      <c r="BN53" s="462"/>
      <c r="BO53" s="880">
        <v>75</v>
      </c>
      <c r="BP53" s="455">
        <v>0.4</v>
      </c>
      <c r="BQ53" s="462">
        <v>6.5</v>
      </c>
      <c r="BR53" s="455"/>
      <c r="BS53" s="461"/>
      <c r="BT53" s="463"/>
      <c r="BU53" s="457">
        <v>88</v>
      </c>
      <c r="BV53" s="453">
        <v>7.3</v>
      </c>
      <c r="BW53" s="460">
        <v>9990</v>
      </c>
      <c r="BX53" s="460"/>
      <c r="BY53" s="880">
        <v>86</v>
      </c>
      <c r="BZ53" s="455">
        <v>0.7</v>
      </c>
      <c r="CA53" s="644">
        <v>20.2</v>
      </c>
      <c r="CB53" s="455"/>
      <c r="CC53" s="461"/>
      <c r="CD53" s="616"/>
      <c r="CE53" s="457">
        <v>47</v>
      </c>
      <c r="CF53" s="453"/>
      <c r="CG53" s="458"/>
      <c r="CH53" s="462"/>
      <c r="CI53" s="880"/>
      <c r="CJ53" s="455"/>
      <c r="CK53" s="462"/>
      <c r="CL53" s="455"/>
      <c r="CM53" s="461"/>
      <c r="CN53" s="463"/>
      <c r="CO53" s="457"/>
      <c r="CP53" s="453"/>
      <c r="CQ53" s="461"/>
      <c r="CR53" s="462"/>
      <c r="CS53" s="880"/>
      <c r="CT53" s="455"/>
      <c r="CU53" s="462"/>
      <c r="CV53" s="455"/>
      <c r="CW53" s="461"/>
      <c r="CX53" s="463"/>
      <c r="CY53" s="457"/>
      <c r="CZ53" s="453">
        <v>6.5</v>
      </c>
      <c r="DA53" s="461">
        <v>5900</v>
      </c>
      <c r="DB53" s="462"/>
      <c r="DC53" s="880">
        <v>57</v>
      </c>
      <c r="DD53" s="455">
        <v>0.2</v>
      </c>
      <c r="DE53" s="462">
        <v>8.6999999999999993</v>
      </c>
      <c r="DF53" s="455"/>
      <c r="DG53" s="464"/>
      <c r="DH53" s="463"/>
      <c r="DI53" s="457"/>
      <c r="DJ53" s="453"/>
      <c r="DK53" s="459"/>
      <c r="DL53" s="462"/>
      <c r="DM53" s="880"/>
      <c r="DN53" s="455"/>
      <c r="DO53" s="462"/>
      <c r="DP53" s="455"/>
      <c r="DQ53" s="461"/>
      <c r="DR53" s="463"/>
      <c r="DS53" s="468"/>
      <c r="DT53" s="453"/>
      <c r="DU53" s="454"/>
      <c r="DV53" s="462"/>
      <c r="DW53" s="880"/>
      <c r="DX53" s="455"/>
      <c r="DY53" s="462"/>
      <c r="DZ53" s="455"/>
      <c r="EA53" s="462"/>
      <c r="EB53" s="463"/>
      <c r="EC53" s="457"/>
      <c r="ED53" s="453"/>
      <c r="EE53" s="464"/>
      <c r="EF53" s="462"/>
      <c r="EG53" s="880"/>
      <c r="EH53" s="455"/>
      <c r="EI53" s="462"/>
      <c r="EJ53" s="455"/>
      <c r="EK53" s="461"/>
      <c r="EL53" s="463"/>
      <c r="EM53" s="457"/>
      <c r="EN53" s="453"/>
      <c r="EO53" s="461"/>
      <c r="EP53" s="462"/>
      <c r="EQ53" s="462"/>
      <c r="ER53" s="455"/>
      <c r="ES53" s="462"/>
      <c r="ET53" s="454"/>
      <c r="EU53" s="461"/>
      <c r="EV53" s="463"/>
      <c r="EW53" s="457"/>
      <c r="EX53" s="453"/>
      <c r="EY53" s="461"/>
      <c r="EZ53" s="462"/>
      <c r="FA53" s="880"/>
      <c r="FB53" s="455"/>
      <c r="FC53" s="462"/>
      <c r="FD53" s="454"/>
      <c r="FE53" s="461"/>
      <c r="FF53" s="463"/>
      <c r="FG53" s="457">
        <v>0</v>
      </c>
      <c r="FH53" s="453"/>
      <c r="FI53" s="461"/>
      <c r="FJ53" s="462"/>
      <c r="FK53" s="880"/>
      <c r="FL53" s="455"/>
      <c r="FM53" s="462"/>
      <c r="FN53" s="454"/>
      <c r="FO53" s="461"/>
      <c r="FP53" s="463"/>
      <c r="GK53" s="195"/>
      <c r="GL53" s="943"/>
      <c r="GM53" s="461"/>
      <c r="GN53" s="461"/>
      <c r="GO53" s="461"/>
      <c r="GP53" s="461"/>
      <c r="GQ53" s="461"/>
      <c r="GR53" s="461"/>
      <c r="GS53" s="461"/>
      <c r="GT53" s="463"/>
      <c r="GU53" s="195"/>
      <c r="GV53" s="461"/>
      <c r="GW53" s="461"/>
      <c r="GX53" s="461"/>
      <c r="GY53" s="461"/>
      <c r="GZ53" s="455"/>
      <c r="HA53" s="461"/>
      <c r="HB53" s="461"/>
      <c r="HC53" s="461"/>
      <c r="HD53" s="463"/>
      <c r="HE53" s="494">
        <v>0</v>
      </c>
      <c r="HO53" s="465"/>
    </row>
    <row r="54" spans="1:523" ht="15" customHeight="1" x14ac:dyDescent="0.15">
      <c r="A54" s="452">
        <v>43574</v>
      </c>
      <c r="B54" s="415">
        <f t="shared" si="0"/>
        <v>1852</v>
      </c>
      <c r="C54" s="195"/>
      <c r="D54" s="453"/>
      <c r="E54" s="461"/>
      <c r="F54" s="462"/>
      <c r="G54" s="880"/>
      <c r="H54" s="455"/>
      <c r="I54" s="462"/>
      <c r="J54" s="456"/>
      <c r="K54" s="461"/>
      <c r="L54" s="463"/>
      <c r="M54" s="195">
        <v>691</v>
      </c>
      <c r="N54" s="453">
        <v>7</v>
      </c>
      <c r="O54" s="461">
        <v>9330</v>
      </c>
      <c r="P54" s="462"/>
      <c r="Q54" s="880">
        <v>53</v>
      </c>
      <c r="R54" s="455">
        <v>1.8</v>
      </c>
      <c r="S54" s="462">
        <v>28.6</v>
      </c>
      <c r="T54" s="456"/>
      <c r="U54" s="461"/>
      <c r="V54" s="463"/>
      <c r="W54" s="457">
        <v>189</v>
      </c>
      <c r="X54" s="453">
        <v>7.3</v>
      </c>
      <c r="Y54" s="458">
        <v>5500</v>
      </c>
      <c r="Z54" s="462"/>
      <c r="AA54" s="880">
        <v>44</v>
      </c>
      <c r="AB54" s="455">
        <v>1</v>
      </c>
      <c r="AC54" s="462">
        <v>20.7</v>
      </c>
      <c r="AD54" s="455"/>
      <c r="AE54" s="461"/>
      <c r="AF54" s="463"/>
      <c r="AG54" s="457">
        <v>134</v>
      </c>
      <c r="AH54" s="453">
        <v>7.5</v>
      </c>
      <c r="AI54" s="458">
        <v>8780</v>
      </c>
      <c r="AJ54" s="462"/>
      <c r="AK54" s="880">
        <v>92</v>
      </c>
      <c r="AL54" s="455">
        <v>1.6</v>
      </c>
      <c r="AM54" s="462">
        <v>18.3</v>
      </c>
      <c r="AN54" s="455"/>
      <c r="AO54" s="461"/>
      <c r="AP54" s="463"/>
      <c r="AQ54" s="457">
        <v>221</v>
      </c>
      <c r="AR54" s="453">
        <v>7</v>
      </c>
      <c r="AS54" s="458">
        <v>7520</v>
      </c>
      <c r="AT54" s="462"/>
      <c r="AU54" s="880">
        <v>197</v>
      </c>
      <c r="AV54" s="455">
        <v>20.3</v>
      </c>
      <c r="AW54" s="462">
        <v>56.1</v>
      </c>
      <c r="AX54" s="455"/>
      <c r="AY54" s="461"/>
      <c r="AZ54" s="463"/>
      <c r="BA54" s="195">
        <v>192</v>
      </c>
      <c r="BB54" s="453">
        <v>6.6</v>
      </c>
      <c r="BC54" s="461">
        <v>7180</v>
      </c>
      <c r="BD54" s="462"/>
      <c r="BE54" s="880">
        <v>101</v>
      </c>
      <c r="BF54" s="455">
        <v>1.2</v>
      </c>
      <c r="BG54" s="462">
        <v>19.3</v>
      </c>
      <c r="BH54" s="455"/>
      <c r="BI54" s="461"/>
      <c r="BJ54" s="463"/>
      <c r="BK54" s="457">
        <v>263</v>
      </c>
      <c r="BL54" s="453">
        <v>6.5</v>
      </c>
      <c r="BM54" s="458">
        <v>1255</v>
      </c>
      <c r="BN54" s="462"/>
      <c r="BO54" s="880">
        <v>77</v>
      </c>
      <c r="BP54" s="455">
        <v>0.1</v>
      </c>
      <c r="BQ54" s="462">
        <v>8.8000000000000007</v>
      </c>
      <c r="BR54" s="455"/>
      <c r="BS54" s="461"/>
      <c r="BT54" s="463"/>
      <c r="BU54" s="457">
        <v>118</v>
      </c>
      <c r="BV54" s="453">
        <v>7.4</v>
      </c>
      <c r="BW54" s="460">
        <v>10900</v>
      </c>
      <c r="BX54" s="460"/>
      <c r="BY54" s="880">
        <v>101</v>
      </c>
      <c r="BZ54" s="455">
        <v>1.2</v>
      </c>
      <c r="CA54" s="644">
        <v>68.8</v>
      </c>
      <c r="CB54" s="455"/>
      <c r="CC54" s="461"/>
      <c r="CD54" s="616"/>
      <c r="CE54" s="457">
        <v>44</v>
      </c>
      <c r="CF54" s="453"/>
      <c r="CG54" s="458"/>
      <c r="CH54" s="462"/>
      <c r="CI54" s="880"/>
      <c r="CJ54" s="455"/>
      <c r="CK54" s="462"/>
      <c r="CL54" s="455"/>
      <c r="CM54" s="461"/>
      <c r="CN54" s="463"/>
      <c r="CO54" s="457"/>
      <c r="CP54" s="453"/>
      <c r="CQ54" s="461"/>
      <c r="CR54" s="462"/>
      <c r="CS54" s="880"/>
      <c r="CT54" s="455"/>
      <c r="CU54" s="462"/>
      <c r="CV54" s="455"/>
      <c r="CW54" s="461"/>
      <c r="CX54" s="463"/>
      <c r="CY54" s="457"/>
      <c r="CZ54" s="453"/>
      <c r="DA54" s="461"/>
      <c r="DB54" s="462"/>
      <c r="DC54" s="880"/>
      <c r="DD54" s="455"/>
      <c r="DE54" s="462"/>
      <c r="DF54" s="455"/>
      <c r="DG54" s="464"/>
      <c r="DH54" s="463"/>
      <c r="DI54" s="457"/>
      <c r="DJ54" s="453"/>
      <c r="DK54" s="459"/>
      <c r="DL54" s="462"/>
      <c r="DM54" s="880"/>
      <c r="DN54" s="455"/>
      <c r="DO54" s="462"/>
      <c r="DP54" s="455"/>
      <c r="DQ54" s="461"/>
      <c r="DR54" s="463"/>
      <c r="DS54" s="468"/>
      <c r="DT54" s="453"/>
      <c r="DU54" s="454"/>
      <c r="DV54" s="462"/>
      <c r="DW54" s="880"/>
      <c r="DX54" s="455"/>
      <c r="DY54" s="462"/>
      <c r="DZ54" s="455"/>
      <c r="EA54" s="462"/>
      <c r="EB54" s="463"/>
      <c r="EC54" s="457"/>
      <c r="ED54" s="453"/>
      <c r="EE54" s="464"/>
      <c r="EF54" s="462"/>
      <c r="EG54" s="880"/>
      <c r="EH54" s="455"/>
      <c r="EI54" s="462"/>
      <c r="EJ54" s="455"/>
      <c r="EK54" s="461"/>
      <c r="EL54" s="463"/>
      <c r="EM54" s="457"/>
      <c r="EN54" s="453"/>
      <c r="EO54" s="461"/>
      <c r="EP54" s="462"/>
      <c r="EQ54" s="462"/>
      <c r="ER54" s="455"/>
      <c r="ES54" s="462"/>
      <c r="ET54" s="454"/>
      <c r="EU54" s="461"/>
      <c r="EV54" s="463"/>
      <c r="EW54" s="457"/>
      <c r="EX54" s="453"/>
      <c r="EY54" s="461"/>
      <c r="EZ54" s="462"/>
      <c r="FA54" s="880"/>
      <c r="FB54" s="455"/>
      <c r="FC54" s="462"/>
      <c r="FD54" s="454"/>
      <c r="FE54" s="461"/>
      <c r="FF54" s="463"/>
      <c r="FG54" s="457">
        <v>0</v>
      </c>
      <c r="FH54" s="453"/>
      <c r="FI54" s="461"/>
      <c r="FJ54" s="462"/>
      <c r="FK54" s="880"/>
      <c r="FL54" s="455"/>
      <c r="FM54" s="462"/>
      <c r="FN54" s="454"/>
      <c r="FO54" s="461"/>
      <c r="FP54" s="463"/>
      <c r="GK54" s="195"/>
      <c r="GL54" s="943"/>
      <c r="GM54" s="461"/>
      <c r="GN54" s="461"/>
      <c r="GO54" s="461"/>
      <c r="GP54" s="461"/>
      <c r="GQ54" s="461"/>
      <c r="GR54" s="461"/>
      <c r="GS54" s="461"/>
      <c r="GT54" s="463"/>
      <c r="GU54" s="195"/>
      <c r="GV54" s="461"/>
      <c r="GW54" s="461"/>
      <c r="GX54" s="461"/>
      <c r="GY54" s="461"/>
      <c r="GZ54" s="455"/>
      <c r="HA54" s="461"/>
      <c r="HB54" s="461"/>
      <c r="HC54" s="461"/>
      <c r="HD54" s="463"/>
      <c r="HE54" s="494">
        <v>0</v>
      </c>
      <c r="HO54" s="465"/>
    </row>
    <row r="55" spans="1:523" ht="15" customHeight="1" x14ac:dyDescent="0.15">
      <c r="A55" s="452">
        <v>43575</v>
      </c>
      <c r="B55" s="415">
        <f t="shared" si="0"/>
        <v>1771</v>
      </c>
      <c r="C55" s="195"/>
      <c r="D55" s="453"/>
      <c r="E55" s="461"/>
      <c r="F55" s="462"/>
      <c r="G55" s="880"/>
      <c r="H55" s="455"/>
      <c r="I55" s="462"/>
      <c r="J55" s="456"/>
      <c r="K55" s="461"/>
      <c r="L55" s="463"/>
      <c r="M55" s="195">
        <v>635</v>
      </c>
      <c r="N55" s="453">
        <v>7</v>
      </c>
      <c r="O55" s="461">
        <v>9980</v>
      </c>
      <c r="P55" s="462"/>
      <c r="Q55" s="880">
        <v>56</v>
      </c>
      <c r="R55" s="455">
        <v>0.6</v>
      </c>
      <c r="S55" s="462">
        <v>17.7</v>
      </c>
      <c r="T55" s="456"/>
      <c r="U55" s="461"/>
      <c r="V55" s="463"/>
      <c r="W55" s="457">
        <v>209</v>
      </c>
      <c r="X55" s="453">
        <v>7</v>
      </c>
      <c r="Y55" s="458">
        <v>5680</v>
      </c>
      <c r="Z55" s="462"/>
      <c r="AA55" s="880">
        <v>45</v>
      </c>
      <c r="AB55" s="455">
        <v>0.8</v>
      </c>
      <c r="AC55" s="462">
        <v>18.600000000000001</v>
      </c>
      <c r="AD55" s="455"/>
      <c r="AE55" s="461"/>
      <c r="AF55" s="463"/>
      <c r="AG55" s="457"/>
      <c r="AH55" s="453">
        <v>7.5</v>
      </c>
      <c r="AI55" s="458">
        <v>9430</v>
      </c>
      <c r="AJ55" s="462"/>
      <c r="AK55" s="880">
        <v>87</v>
      </c>
      <c r="AL55" s="455">
        <v>0.9</v>
      </c>
      <c r="AM55" s="462">
        <v>18.399999999999999</v>
      </c>
      <c r="AN55" s="455"/>
      <c r="AO55" s="461"/>
      <c r="AP55" s="463"/>
      <c r="AQ55" s="457">
        <v>366</v>
      </c>
      <c r="AR55" s="453">
        <v>6.5</v>
      </c>
      <c r="AS55" s="458">
        <v>6180</v>
      </c>
      <c r="AT55" s="462"/>
      <c r="AU55" s="880">
        <v>117</v>
      </c>
      <c r="AV55" s="455">
        <v>0.7</v>
      </c>
      <c r="AW55" s="462">
        <v>30.9</v>
      </c>
      <c r="AX55" s="455"/>
      <c r="AY55" s="461"/>
      <c r="AZ55" s="463"/>
      <c r="BA55" s="195">
        <v>156</v>
      </c>
      <c r="BB55" s="453">
        <v>6.5</v>
      </c>
      <c r="BC55" s="461">
        <v>8470</v>
      </c>
      <c r="BD55" s="462"/>
      <c r="BE55" s="880">
        <v>92</v>
      </c>
      <c r="BF55" s="455">
        <v>1.1000000000000001</v>
      </c>
      <c r="BG55" s="462">
        <v>21</v>
      </c>
      <c r="BH55" s="455"/>
      <c r="BI55" s="461"/>
      <c r="BJ55" s="463"/>
      <c r="BK55" s="457">
        <v>263</v>
      </c>
      <c r="BL55" s="453">
        <v>7</v>
      </c>
      <c r="BM55" s="458">
        <v>1474</v>
      </c>
      <c r="BN55" s="462"/>
      <c r="BO55" s="880">
        <v>65</v>
      </c>
      <c r="BP55" s="455">
        <v>0.3</v>
      </c>
      <c r="BQ55" s="462">
        <v>8.6</v>
      </c>
      <c r="BR55" s="455"/>
      <c r="BS55" s="461"/>
      <c r="BT55" s="463"/>
      <c r="BU55" s="457">
        <v>94</v>
      </c>
      <c r="BV55" s="453">
        <v>7</v>
      </c>
      <c r="BW55" s="460">
        <v>12330</v>
      </c>
      <c r="BX55" s="460"/>
      <c r="BY55" s="880">
        <v>134</v>
      </c>
      <c r="BZ55" s="455">
        <v>6.8</v>
      </c>
      <c r="CA55" s="644">
        <v>39.799999999999997</v>
      </c>
      <c r="CB55" s="455"/>
      <c r="CC55" s="461"/>
      <c r="CD55" s="616"/>
      <c r="CE55" s="457">
        <v>48</v>
      </c>
      <c r="CF55" s="453"/>
      <c r="CG55" s="458"/>
      <c r="CH55" s="462"/>
      <c r="CI55" s="880"/>
      <c r="CJ55" s="455"/>
      <c r="CK55" s="462"/>
      <c r="CL55" s="455"/>
      <c r="CM55" s="461"/>
      <c r="CN55" s="463"/>
      <c r="CO55" s="457"/>
      <c r="CP55" s="453"/>
      <c r="CQ55" s="461"/>
      <c r="CR55" s="462"/>
      <c r="CS55" s="880"/>
      <c r="CT55" s="455"/>
      <c r="CU55" s="462"/>
      <c r="CV55" s="455"/>
      <c r="CW55" s="461"/>
      <c r="CX55" s="463"/>
      <c r="CY55" s="457"/>
      <c r="CZ55" s="453"/>
      <c r="DA55" s="461"/>
      <c r="DB55" s="462"/>
      <c r="DC55" s="880"/>
      <c r="DD55" s="455"/>
      <c r="DE55" s="462"/>
      <c r="DF55" s="455"/>
      <c r="DG55" s="464"/>
      <c r="DH55" s="463"/>
      <c r="DI55" s="457"/>
      <c r="DJ55" s="453"/>
      <c r="DK55" s="459"/>
      <c r="DL55" s="462"/>
      <c r="DM55" s="880"/>
      <c r="DN55" s="455"/>
      <c r="DO55" s="462"/>
      <c r="DP55" s="455"/>
      <c r="DQ55" s="461"/>
      <c r="DR55" s="463"/>
      <c r="DS55" s="468"/>
      <c r="DT55" s="453"/>
      <c r="DU55" s="454"/>
      <c r="DV55" s="462"/>
      <c r="DW55" s="880"/>
      <c r="DX55" s="455"/>
      <c r="DY55" s="462"/>
      <c r="DZ55" s="455"/>
      <c r="EA55" s="462"/>
      <c r="EB55" s="463"/>
      <c r="EC55" s="457"/>
      <c r="ED55" s="453"/>
      <c r="EE55" s="464"/>
      <c r="EF55" s="462"/>
      <c r="EG55" s="880"/>
      <c r="EH55" s="455"/>
      <c r="EI55" s="462"/>
      <c r="EJ55" s="455"/>
      <c r="EK55" s="461"/>
      <c r="EL55" s="463"/>
      <c r="EM55" s="457"/>
      <c r="EN55" s="453"/>
      <c r="EO55" s="461"/>
      <c r="EP55" s="462"/>
      <c r="EQ55" s="462"/>
      <c r="ER55" s="455"/>
      <c r="ES55" s="462"/>
      <c r="ET55" s="454"/>
      <c r="EU55" s="461"/>
      <c r="EV55" s="463"/>
      <c r="EW55" s="457"/>
      <c r="EX55" s="453"/>
      <c r="EY55" s="461"/>
      <c r="EZ55" s="462"/>
      <c r="FA55" s="880"/>
      <c r="FB55" s="455"/>
      <c r="FC55" s="462"/>
      <c r="FD55" s="454"/>
      <c r="FE55" s="461"/>
      <c r="FF55" s="463"/>
      <c r="FG55" s="457">
        <v>0</v>
      </c>
      <c r="FH55" s="453"/>
      <c r="FI55" s="461"/>
      <c r="FJ55" s="462"/>
      <c r="FK55" s="880"/>
      <c r="FL55" s="455"/>
      <c r="FM55" s="462"/>
      <c r="FN55" s="454"/>
      <c r="FO55" s="461"/>
      <c r="FP55" s="463"/>
      <c r="GK55" s="195"/>
      <c r="GL55" s="943"/>
      <c r="GM55" s="461"/>
      <c r="GN55" s="461"/>
      <c r="GO55" s="461"/>
      <c r="GP55" s="461"/>
      <c r="GQ55" s="461"/>
      <c r="GR55" s="461"/>
      <c r="GS55" s="461"/>
      <c r="GT55" s="463"/>
      <c r="GU55" s="195"/>
      <c r="GV55" s="461"/>
      <c r="GW55" s="461"/>
      <c r="GX55" s="461"/>
      <c r="GY55" s="461"/>
      <c r="GZ55" s="455"/>
      <c r="HA55" s="461"/>
      <c r="HB55" s="461"/>
      <c r="HC55" s="461"/>
      <c r="HD55" s="463"/>
      <c r="HE55" s="494">
        <v>0</v>
      </c>
      <c r="HO55" s="465"/>
    </row>
    <row r="56" spans="1:523" s="472" customFormat="1" ht="15" customHeight="1" x14ac:dyDescent="0.15">
      <c r="A56" s="434">
        <v>43576</v>
      </c>
      <c r="B56" s="765">
        <f t="shared" si="0"/>
        <v>1816</v>
      </c>
      <c r="C56" s="257"/>
      <c r="D56" s="435"/>
      <c r="E56" s="444"/>
      <c r="F56" s="445"/>
      <c r="G56" s="445"/>
      <c r="H56" s="438"/>
      <c r="I56" s="445"/>
      <c r="J56" s="439"/>
      <c r="K56" s="444"/>
      <c r="L56" s="446"/>
      <c r="M56" s="257">
        <v>576</v>
      </c>
      <c r="N56" s="435">
        <v>7</v>
      </c>
      <c r="O56" s="444">
        <v>9670</v>
      </c>
      <c r="P56" s="445"/>
      <c r="Q56" s="445">
        <v>51</v>
      </c>
      <c r="R56" s="438">
        <v>2.2000000000000002</v>
      </c>
      <c r="S56" s="445">
        <v>20.3</v>
      </c>
      <c r="T56" s="439"/>
      <c r="U56" s="444"/>
      <c r="V56" s="446"/>
      <c r="W56" s="440">
        <v>242</v>
      </c>
      <c r="X56" s="435">
        <v>7.2</v>
      </c>
      <c r="Y56" s="441">
        <v>6050</v>
      </c>
      <c r="Z56" s="445"/>
      <c r="AA56" s="445">
        <v>81</v>
      </c>
      <c r="AB56" s="438">
        <v>1.7</v>
      </c>
      <c r="AC56" s="445">
        <v>27.4</v>
      </c>
      <c r="AD56" s="438"/>
      <c r="AE56" s="444"/>
      <c r="AF56" s="446"/>
      <c r="AG56" s="440">
        <v>128</v>
      </c>
      <c r="AH56" s="435">
        <v>7.5</v>
      </c>
      <c r="AI56" s="441">
        <v>9450</v>
      </c>
      <c r="AJ56" s="445"/>
      <c r="AK56" s="445">
        <v>101</v>
      </c>
      <c r="AL56" s="438">
        <v>1</v>
      </c>
      <c r="AM56" s="445">
        <v>17.600000000000001</v>
      </c>
      <c r="AN56" s="438"/>
      <c r="AO56" s="444"/>
      <c r="AP56" s="446"/>
      <c r="AQ56" s="440">
        <v>314</v>
      </c>
      <c r="AR56" s="435">
        <v>6.8</v>
      </c>
      <c r="AS56" s="441">
        <v>6390</v>
      </c>
      <c r="AT56" s="445"/>
      <c r="AU56" s="445">
        <v>116</v>
      </c>
      <c r="AV56" s="438">
        <v>1.4</v>
      </c>
      <c r="AW56" s="445">
        <v>43.5</v>
      </c>
      <c r="AX56" s="438"/>
      <c r="AY56" s="444"/>
      <c r="AZ56" s="446"/>
      <c r="BA56" s="257">
        <v>144</v>
      </c>
      <c r="BB56" s="435"/>
      <c r="BC56" s="444"/>
      <c r="BD56" s="445"/>
      <c r="BE56" s="445"/>
      <c r="BF56" s="438"/>
      <c r="BG56" s="445">
        <v>21</v>
      </c>
      <c r="BH56" s="438"/>
      <c r="BI56" s="444"/>
      <c r="BJ56" s="446"/>
      <c r="BK56" s="440">
        <v>265</v>
      </c>
      <c r="BL56" s="435">
        <v>6.5</v>
      </c>
      <c r="BM56" s="441">
        <v>1466</v>
      </c>
      <c r="BN56" s="445"/>
      <c r="BO56" s="445">
        <v>68</v>
      </c>
      <c r="BP56" s="438">
        <v>1</v>
      </c>
      <c r="BQ56" s="445">
        <v>10.4</v>
      </c>
      <c r="BR56" s="438"/>
      <c r="BS56" s="444"/>
      <c r="BT56" s="446"/>
      <c r="BU56" s="440">
        <v>6</v>
      </c>
      <c r="BV56" s="435"/>
      <c r="BW56" s="443"/>
      <c r="BX56" s="443"/>
      <c r="BY56" s="445"/>
      <c r="BZ56" s="438"/>
      <c r="CA56" s="645">
        <v>60</v>
      </c>
      <c r="CB56" s="438"/>
      <c r="CC56" s="444"/>
      <c r="CD56" s="617"/>
      <c r="CE56" s="440">
        <v>45</v>
      </c>
      <c r="CF56" s="435"/>
      <c r="CG56" s="441"/>
      <c r="CH56" s="445"/>
      <c r="CI56" s="445"/>
      <c r="CJ56" s="438"/>
      <c r="CK56" s="445">
        <v>20.7</v>
      </c>
      <c r="CL56" s="438"/>
      <c r="CM56" s="444"/>
      <c r="CN56" s="446"/>
      <c r="CO56" s="440">
        <v>96</v>
      </c>
      <c r="CP56" s="435"/>
      <c r="CQ56" s="444"/>
      <c r="CR56" s="445"/>
      <c r="CS56" s="445"/>
      <c r="CT56" s="438"/>
      <c r="CU56" s="445"/>
      <c r="CV56" s="438"/>
      <c r="CW56" s="444"/>
      <c r="CX56" s="446"/>
      <c r="CY56" s="440"/>
      <c r="CZ56" s="435"/>
      <c r="DA56" s="444"/>
      <c r="DB56" s="445"/>
      <c r="DC56" s="445"/>
      <c r="DD56" s="438"/>
      <c r="DE56" s="445"/>
      <c r="DF56" s="438"/>
      <c r="DG56" s="447"/>
      <c r="DH56" s="446"/>
      <c r="DI56" s="440"/>
      <c r="DJ56" s="435"/>
      <c r="DK56" s="442"/>
      <c r="DL56" s="445"/>
      <c r="DM56" s="445"/>
      <c r="DN56" s="438"/>
      <c r="DO56" s="445"/>
      <c r="DP56" s="438"/>
      <c r="DQ56" s="444"/>
      <c r="DR56" s="446"/>
      <c r="DS56" s="449"/>
      <c r="DT56" s="435"/>
      <c r="DU56" s="437"/>
      <c r="DV56" s="445"/>
      <c r="DW56" s="445"/>
      <c r="DX56" s="438"/>
      <c r="DY56" s="445"/>
      <c r="DZ56" s="438"/>
      <c r="EA56" s="445"/>
      <c r="EB56" s="446"/>
      <c r="EC56" s="440"/>
      <c r="ED56" s="435"/>
      <c r="EE56" s="447"/>
      <c r="EF56" s="445"/>
      <c r="EG56" s="445"/>
      <c r="EH56" s="438"/>
      <c r="EI56" s="445"/>
      <c r="EJ56" s="438"/>
      <c r="EK56" s="444"/>
      <c r="EL56" s="446"/>
      <c r="EM56" s="440"/>
      <c r="EN56" s="435"/>
      <c r="EO56" s="444"/>
      <c r="EP56" s="445"/>
      <c r="EQ56" s="445"/>
      <c r="ER56" s="438"/>
      <c r="ES56" s="445"/>
      <c r="ET56" s="437"/>
      <c r="EU56" s="444"/>
      <c r="EV56" s="446"/>
      <c r="EW56" s="440"/>
      <c r="EX56" s="435"/>
      <c r="EY56" s="444"/>
      <c r="EZ56" s="445"/>
      <c r="FA56" s="445"/>
      <c r="FB56" s="438"/>
      <c r="FC56" s="445"/>
      <c r="FD56" s="437"/>
      <c r="FE56" s="444"/>
      <c r="FF56" s="446"/>
      <c r="FG56" s="440">
        <v>0</v>
      </c>
      <c r="FH56" s="435"/>
      <c r="FI56" s="444"/>
      <c r="FJ56" s="445"/>
      <c r="FK56" s="445"/>
      <c r="FL56" s="438"/>
      <c r="FM56" s="445"/>
      <c r="FN56" s="437"/>
      <c r="FO56" s="444"/>
      <c r="FP56" s="446"/>
      <c r="FQ56" s="1261"/>
      <c r="FR56" s="584"/>
      <c r="FS56" s="589"/>
      <c r="FT56" s="584"/>
      <c r="FU56" s="590"/>
      <c r="FV56" s="584"/>
      <c r="FW56" s="590"/>
      <c r="FX56" s="584"/>
      <c r="FY56" s="584"/>
      <c r="FZ56" s="591"/>
      <c r="GA56" s="1261"/>
      <c r="GB56" s="584"/>
      <c r="GC56" s="584"/>
      <c r="GD56" s="584"/>
      <c r="GE56" s="590"/>
      <c r="GF56" s="584"/>
      <c r="GG56" s="590"/>
      <c r="GH56" s="584"/>
      <c r="GI56" s="584"/>
      <c r="GJ56" s="591"/>
      <c r="GK56" s="257"/>
      <c r="GL56" s="944"/>
      <c r="GM56" s="444"/>
      <c r="GN56" s="444"/>
      <c r="GO56" s="444"/>
      <c r="GP56" s="444"/>
      <c r="GQ56" s="444"/>
      <c r="GR56" s="444"/>
      <c r="GS56" s="444"/>
      <c r="GT56" s="446"/>
      <c r="GU56" s="257"/>
      <c r="GV56" s="444"/>
      <c r="GW56" s="444"/>
      <c r="GX56" s="444"/>
      <c r="GY56" s="444"/>
      <c r="GZ56" s="438"/>
      <c r="HA56" s="444"/>
      <c r="HB56" s="444"/>
      <c r="HC56" s="444"/>
      <c r="HD56" s="446"/>
      <c r="HE56" s="554">
        <v>0</v>
      </c>
      <c r="HF56" s="552"/>
      <c r="HG56" s="471"/>
      <c r="HH56" s="590"/>
      <c r="HI56" s="556"/>
      <c r="HJ56" s="541"/>
      <c r="HK56" s="577"/>
      <c r="HL56" s="541"/>
      <c r="HM56" s="471"/>
      <c r="HN56" s="557"/>
      <c r="HO56" s="448"/>
      <c r="HP56" s="552"/>
      <c r="HQ56" s="471"/>
      <c r="HR56" s="577"/>
      <c r="HS56" s="577"/>
      <c r="HT56" s="541"/>
      <c r="HU56" s="577"/>
      <c r="HV56" s="541"/>
      <c r="HW56" s="471"/>
      <c r="HX56" s="557"/>
      <c r="HY56" s="1587"/>
      <c r="HZ56" s="1587"/>
      <c r="IA56" s="1587"/>
      <c r="IB56" s="1587"/>
      <c r="IC56" s="1587"/>
      <c r="ID56" s="1587"/>
      <c r="IE56" s="1587"/>
      <c r="IF56" s="1587"/>
      <c r="IG56" s="1587"/>
      <c r="IH56" s="1587"/>
      <c r="II56" s="1587"/>
      <c r="IJ56" s="1587"/>
      <c r="IK56" s="1587"/>
      <c r="IL56" s="1587"/>
      <c r="IM56" s="1587"/>
      <c r="IN56" s="1587"/>
      <c r="IO56" s="1587"/>
      <c r="IP56" s="1587"/>
      <c r="IQ56" s="1587"/>
      <c r="IR56" s="1587"/>
      <c r="IS56" s="1587"/>
      <c r="IT56" s="1587"/>
      <c r="IU56" s="1587"/>
      <c r="IV56" s="1587"/>
      <c r="IW56" s="1587"/>
      <c r="IX56" s="1587"/>
      <c r="IY56" s="1587"/>
      <c r="IZ56" s="1587"/>
      <c r="JA56" s="1587"/>
      <c r="JB56" s="1587"/>
      <c r="JC56" s="1587"/>
      <c r="JD56" s="1587"/>
      <c r="JE56" s="1587"/>
      <c r="JF56" s="1587"/>
      <c r="JG56" s="1587"/>
      <c r="JH56" s="1587"/>
      <c r="JI56" s="1587"/>
      <c r="JJ56" s="1587"/>
      <c r="JK56" s="1587"/>
      <c r="JL56" s="1587"/>
      <c r="JM56" s="1587"/>
      <c r="JN56" s="1587"/>
      <c r="JO56" s="1587"/>
      <c r="JP56" s="1587"/>
      <c r="JQ56" s="1587"/>
      <c r="JR56" s="1587"/>
      <c r="JS56" s="1587"/>
      <c r="JT56" s="1587"/>
      <c r="JU56" s="1587"/>
      <c r="JV56" s="1587"/>
      <c r="JW56" s="1587"/>
      <c r="JX56" s="1587"/>
      <c r="JY56" s="1587"/>
      <c r="JZ56" s="1587"/>
      <c r="KA56" s="1587"/>
      <c r="KB56" s="1587"/>
      <c r="KC56" s="1587"/>
      <c r="KD56" s="1587"/>
      <c r="KE56" s="1587"/>
      <c r="KF56" s="1587"/>
      <c r="KG56" s="1587"/>
      <c r="KH56" s="1587"/>
      <c r="KI56" s="1587"/>
      <c r="KJ56" s="1587"/>
      <c r="KK56" s="1587"/>
      <c r="KL56" s="1587"/>
      <c r="KM56" s="1587"/>
      <c r="KN56" s="1587"/>
      <c r="KO56" s="1587"/>
      <c r="KP56" s="1587"/>
      <c r="KQ56" s="1587"/>
      <c r="KR56" s="1587"/>
      <c r="KS56" s="1587"/>
      <c r="KT56" s="1587"/>
      <c r="KU56" s="1587"/>
      <c r="KV56" s="1587"/>
      <c r="KW56" s="1587"/>
      <c r="KX56" s="1587"/>
      <c r="KY56" s="1587"/>
      <c r="KZ56" s="1587"/>
      <c r="LA56" s="1587"/>
      <c r="LB56" s="1587"/>
      <c r="LC56" s="1587"/>
      <c r="LD56" s="1587"/>
      <c r="LE56" s="1587"/>
      <c r="LF56" s="1587"/>
      <c r="LG56" s="1587"/>
      <c r="LH56" s="1587"/>
      <c r="LI56" s="1587"/>
      <c r="LJ56" s="1587"/>
      <c r="LK56" s="1587"/>
      <c r="LL56" s="1587"/>
      <c r="LM56" s="1587"/>
      <c r="LN56" s="1587"/>
      <c r="LO56" s="1587"/>
      <c r="LP56" s="1587"/>
      <c r="LQ56" s="1587"/>
      <c r="LR56" s="1587"/>
      <c r="LS56" s="1587"/>
      <c r="LT56" s="1587"/>
      <c r="LU56" s="1587"/>
      <c r="LV56" s="1587"/>
      <c r="LW56" s="1587"/>
      <c r="LX56" s="1587"/>
      <c r="LY56" s="1587"/>
      <c r="LZ56" s="1587"/>
      <c r="MA56" s="1587"/>
      <c r="MB56" s="1587"/>
      <c r="MC56" s="1587"/>
      <c r="MD56" s="1587"/>
      <c r="ME56" s="1587"/>
      <c r="MF56" s="1587"/>
      <c r="MG56" s="1587"/>
      <c r="MH56" s="1587"/>
      <c r="MI56" s="1587"/>
      <c r="MJ56" s="1587"/>
      <c r="MK56" s="1587"/>
      <c r="ML56" s="1587"/>
      <c r="MM56" s="1587"/>
      <c r="MN56" s="1587"/>
      <c r="MO56" s="1587"/>
      <c r="MP56" s="1587"/>
      <c r="MQ56" s="1587"/>
      <c r="MR56" s="1587"/>
      <c r="MS56" s="1587"/>
      <c r="MT56" s="1587"/>
      <c r="MU56" s="1587"/>
      <c r="MV56" s="1587"/>
      <c r="MW56" s="1587"/>
      <c r="MX56" s="1587"/>
      <c r="MY56" s="1587"/>
      <c r="MZ56" s="1587"/>
      <c r="NA56" s="1587"/>
      <c r="NB56" s="1587"/>
      <c r="NC56" s="1587"/>
      <c r="ND56" s="1587"/>
      <c r="NE56" s="1587"/>
      <c r="NF56" s="1587"/>
      <c r="NG56" s="1587"/>
      <c r="NH56" s="1587"/>
      <c r="NI56" s="1587"/>
      <c r="NJ56" s="1587"/>
      <c r="NK56" s="1587"/>
      <c r="NL56" s="1587"/>
      <c r="NM56" s="1587"/>
      <c r="NN56" s="1587"/>
      <c r="NO56" s="1587"/>
      <c r="NP56" s="1587"/>
      <c r="NQ56" s="1587"/>
      <c r="NR56" s="1587"/>
      <c r="NS56" s="1587"/>
      <c r="NT56" s="1587"/>
      <c r="NU56" s="1587"/>
      <c r="NV56" s="1587"/>
      <c r="NW56" s="1587"/>
      <c r="NX56" s="1587"/>
      <c r="NY56" s="1587"/>
      <c r="NZ56" s="1587"/>
      <c r="OA56" s="1587"/>
      <c r="OB56" s="1587"/>
      <c r="OC56" s="1587"/>
      <c r="OD56" s="1587"/>
      <c r="OE56" s="1587"/>
      <c r="OF56" s="1587"/>
      <c r="OG56" s="1587"/>
      <c r="OH56" s="1587"/>
      <c r="OI56" s="1587"/>
      <c r="OJ56" s="1587"/>
      <c r="OK56" s="1587"/>
      <c r="OL56" s="1587"/>
      <c r="OM56" s="1587"/>
      <c r="ON56" s="1587"/>
      <c r="OO56" s="1587"/>
      <c r="OP56" s="1587"/>
      <c r="OQ56" s="1587"/>
      <c r="OR56" s="1587"/>
      <c r="OS56" s="1587"/>
      <c r="OT56" s="1587"/>
      <c r="OU56" s="1587"/>
      <c r="OV56" s="1587"/>
      <c r="OW56" s="1587"/>
      <c r="OX56" s="1587"/>
      <c r="OY56" s="1587"/>
      <c r="OZ56" s="1587"/>
      <c r="PA56" s="1587"/>
      <c r="PB56" s="1587"/>
      <c r="PC56" s="1587"/>
      <c r="PD56" s="1587"/>
      <c r="PE56" s="1587"/>
      <c r="PF56" s="1587"/>
      <c r="PG56" s="1588"/>
      <c r="PH56" s="1588"/>
      <c r="PI56" s="1588"/>
      <c r="PJ56" s="1588"/>
      <c r="PK56" s="1588"/>
      <c r="PL56" s="1588"/>
      <c r="PM56" s="1588"/>
      <c r="PN56" s="1588"/>
      <c r="PO56" s="1588"/>
      <c r="PP56" s="1588"/>
      <c r="PQ56" s="1588"/>
      <c r="PR56" s="1588"/>
      <c r="PS56" s="1588"/>
      <c r="PT56" s="1588"/>
      <c r="PU56" s="1588"/>
      <c r="PV56" s="1588"/>
      <c r="PW56" s="1588"/>
      <c r="PX56" s="1588"/>
      <c r="PY56" s="1588"/>
      <c r="PZ56" s="1588"/>
      <c r="QA56" s="1588"/>
      <c r="QB56" s="1588"/>
      <c r="QC56" s="1588"/>
      <c r="QD56" s="1588"/>
      <c r="QE56" s="1588"/>
      <c r="QF56" s="1588"/>
      <c r="QG56" s="1588"/>
      <c r="QH56" s="1588"/>
      <c r="QI56" s="1588"/>
      <c r="QJ56" s="1588"/>
      <c r="QK56" s="1588"/>
      <c r="QL56" s="1588"/>
      <c r="QM56" s="1588"/>
      <c r="QN56" s="1588"/>
      <c r="QO56" s="1588"/>
      <c r="QP56" s="1588"/>
      <c r="QQ56" s="1588"/>
      <c r="QR56" s="1588"/>
      <c r="QS56" s="1588"/>
      <c r="QT56" s="1588"/>
      <c r="QU56" s="1588"/>
      <c r="QV56" s="1588"/>
      <c r="QW56" s="1588"/>
      <c r="QX56" s="1588"/>
      <c r="QY56" s="1588"/>
      <c r="QZ56" s="1588"/>
      <c r="RA56" s="1588"/>
      <c r="RB56" s="1588"/>
      <c r="RC56" s="1588"/>
      <c r="RD56" s="1588"/>
      <c r="RE56" s="1588"/>
      <c r="RF56" s="1588"/>
      <c r="RG56" s="1588"/>
      <c r="RH56" s="1588"/>
      <c r="RI56" s="1588"/>
      <c r="RJ56" s="1588"/>
      <c r="RK56" s="1588"/>
      <c r="RL56" s="1588"/>
      <c r="RM56" s="1588"/>
      <c r="RN56" s="1588"/>
      <c r="RO56" s="1588"/>
      <c r="RP56" s="1588"/>
      <c r="RQ56" s="1588"/>
      <c r="RR56" s="1588"/>
      <c r="RS56" s="1588"/>
      <c r="RT56" s="1588"/>
      <c r="RU56" s="1588"/>
      <c r="RV56" s="1588"/>
      <c r="RW56" s="1588"/>
      <c r="RX56" s="1588"/>
      <c r="RY56" s="1588"/>
      <c r="RZ56" s="1588"/>
      <c r="SA56" s="1588"/>
      <c r="SB56" s="1588"/>
      <c r="SC56" s="1588"/>
      <c r="SD56" s="1588"/>
      <c r="SE56" s="1588"/>
      <c r="SF56" s="1588"/>
      <c r="SG56" s="1588"/>
      <c r="SH56" s="1588"/>
      <c r="SI56" s="1588"/>
      <c r="SJ56" s="1588"/>
      <c r="SK56" s="1588"/>
      <c r="SL56" s="1588"/>
      <c r="SM56" s="1588"/>
      <c r="SN56" s="1588"/>
      <c r="SO56" s="1588"/>
      <c r="SP56" s="1588"/>
      <c r="SQ56" s="1588"/>
      <c r="SR56" s="1588"/>
      <c r="SS56" s="1588"/>
      <c r="ST56" s="1588"/>
      <c r="SU56" s="1588"/>
      <c r="SV56" s="1588"/>
      <c r="SW56" s="1588"/>
      <c r="SX56" s="1588"/>
      <c r="SY56" s="1588"/>
      <c r="SZ56" s="1588"/>
      <c r="TA56" s="1588"/>
      <c r="TB56" s="1588"/>
      <c r="TC56" s="1588"/>
    </row>
    <row r="57" spans="1:523" ht="15" customHeight="1" x14ac:dyDescent="0.15">
      <c r="A57" s="452">
        <v>43577</v>
      </c>
      <c r="B57" s="415">
        <f t="shared" si="0"/>
        <v>1582</v>
      </c>
      <c r="C57" s="195"/>
      <c r="D57" s="453"/>
      <c r="E57" s="461"/>
      <c r="F57" s="462"/>
      <c r="G57" s="880"/>
      <c r="H57" s="455"/>
      <c r="I57" s="462"/>
      <c r="J57" s="456"/>
      <c r="K57" s="461"/>
      <c r="L57" s="463"/>
      <c r="M57" s="195">
        <v>639</v>
      </c>
      <c r="N57" s="453">
        <v>7</v>
      </c>
      <c r="O57" s="461">
        <v>9560</v>
      </c>
      <c r="P57" s="462"/>
      <c r="Q57" s="880">
        <v>47</v>
      </c>
      <c r="R57" s="455">
        <v>5.7</v>
      </c>
      <c r="S57" s="462">
        <v>21.2</v>
      </c>
      <c r="T57" s="456"/>
      <c r="U57" s="461"/>
      <c r="V57" s="463"/>
      <c r="W57" s="457">
        <v>226</v>
      </c>
      <c r="X57" s="453">
        <v>7.3</v>
      </c>
      <c r="Y57" s="458">
        <v>4320</v>
      </c>
      <c r="Z57" s="462"/>
      <c r="AA57" s="880">
        <v>66</v>
      </c>
      <c r="AB57" s="455">
        <v>2.8</v>
      </c>
      <c r="AC57" s="462">
        <v>23.2</v>
      </c>
      <c r="AD57" s="455"/>
      <c r="AE57" s="461"/>
      <c r="AF57" s="463"/>
      <c r="AG57" s="457"/>
      <c r="AH57" s="453">
        <v>7.6</v>
      </c>
      <c r="AI57" s="458">
        <v>8910</v>
      </c>
      <c r="AJ57" s="462"/>
      <c r="AK57" s="880">
        <v>92</v>
      </c>
      <c r="AL57" s="455">
        <v>1.8</v>
      </c>
      <c r="AM57" s="462">
        <v>12.6</v>
      </c>
      <c r="AN57" s="455"/>
      <c r="AO57" s="461"/>
      <c r="AP57" s="463"/>
      <c r="AQ57" s="457">
        <v>234</v>
      </c>
      <c r="AR57" s="453">
        <v>6.5</v>
      </c>
      <c r="AS57" s="458">
        <v>6250</v>
      </c>
      <c r="AT57" s="462"/>
      <c r="AU57" s="880">
        <v>99</v>
      </c>
      <c r="AV57" s="455">
        <v>1.2</v>
      </c>
      <c r="AW57" s="462">
        <v>50</v>
      </c>
      <c r="AX57" s="455"/>
      <c r="AY57" s="461"/>
      <c r="AZ57" s="463"/>
      <c r="BA57" s="195">
        <v>167</v>
      </c>
      <c r="BB57" s="453">
        <v>7</v>
      </c>
      <c r="BC57" s="461">
        <v>7800</v>
      </c>
      <c r="BD57" s="462"/>
      <c r="BE57" s="880">
        <v>89</v>
      </c>
      <c r="BF57" s="455">
        <v>1.6</v>
      </c>
      <c r="BG57" s="462">
        <v>21.2</v>
      </c>
      <c r="BH57" s="455"/>
      <c r="BI57" s="461"/>
      <c r="BJ57" s="463"/>
      <c r="BK57" s="457">
        <v>266</v>
      </c>
      <c r="BL57" s="453">
        <v>6.5</v>
      </c>
      <c r="BM57" s="458">
        <v>1353</v>
      </c>
      <c r="BN57" s="462"/>
      <c r="BO57" s="880">
        <v>66</v>
      </c>
      <c r="BP57" s="455">
        <v>0.6</v>
      </c>
      <c r="BQ57" s="462">
        <v>9.1</v>
      </c>
      <c r="BR57" s="455"/>
      <c r="BS57" s="461"/>
      <c r="BT57" s="463"/>
      <c r="BU57" s="457">
        <v>4</v>
      </c>
      <c r="BV57" s="453"/>
      <c r="BW57" s="460"/>
      <c r="BX57" s="460"/>
      <c r="BY57" s="880"/>
      <c r="BZ57" s="455"/>
      <c r="CA57" s="644"/>
      <c r="CB57" s="455"/>
      <c r="CC57" s="461"/>
      <c r="CD57" s="616"/>
      <c r="CE57" s="457">
        <v>46</v>
      </c>
      <c r="CF57" s="453">
        <v>6.5</v>
      </c>
      <c r="CG57" s="458">
        <v>6370</v>
      </c>
      <c r="CH57" s="462"/>
      <c r="CI57" s="880">
        <v>63</v>
      </c>
      <c r="CJ57" s="455">
        <v>1.2</v>
      </c>
      <c r="CK57" s="462">
        <v>29.7</v>
      </c>
      <c r="CL57" s="455"/>
      <c r="CM57" s="461"/>
      <c r="CN57" s="463"/>
      <c r="CO57" s="457"/>
      <c r="CP57" s="453"/>
      <c r="CQ57" s="461"/>
      <c r="CR57" s="462"/>
      <c r="CS57" s="880"/>
      <c r="CT57" s="455"/>
      <c r="CU57" s="462"/>
      <c r="CV57" s="455"/>
      <c r="CW57" s="461"/>
      <c r="CX57" s="463"/>
      <c r="CY57" s="457"/>
      <c r="CZ57" s="453"/>
      <c r="DA57" s="461"/>
      <c r="DB57" s="462"/>
      <c r="DC57" s="880"/>
      <c r="DD57" s="455"/>
      <c r="DE57" s="462"/>
      <c r="DF57" s="455"/>
      <c r="DG57" s="464"/>
      <c r="DH57" s="463"/>
      <c r="DI57" s="457"/>
      <c r="DJ57" s="453"/>
      <c r="DK57" s="459"/>
      <c r="DL57" s="462"/>
      <c r="DM57" s="880"/>
      <c r="DN57" s="455"/>
      <c r="DO57" s="462"/>
      <c r="DP57" s="455"/>
      <c r="DQ57" s="461"/>
      <c r="DR57" s="463"/>
      <c r="DS57" s="468"/>
      <c r="DT57" s="453"/>
      <c r="DU57" s="454"/>
      <c r="DV57" s="462"/>
      <c r="DW57" s="880"/>
      <c r="DX57" s="455"/>
      <c r="DY57" s="462"/>
      <c r="DZ57" s="455"/>
      <c r="EA57" s="462"/>
      <c r="EB57" s="463"/>
      <c r="EC57" s="457"/>
      <c r="ED57" s="453"/>
      <c r="EE57" s="464"/>
      <c r="EF57" s="462"/>
      <c r="EG57" s="880"/>
      <c r="EH57" s="455"/>
      <c r="EI57" s="462"/>
      <c r="EJ57" s="455"/>
      <c r="EK57" s="461"/>
      <c r="EL57" s="463"/>
      <c r="EM57" s="457"/>
      <c r="EN57" s="453"/>
      <c r="EO57" s="461"/>
      <c r="EP57" s="462"/>
      <c r="EQ57" s="462"/>
      <c r="ER57" s="455"/>
      <c r="ES57" s="462"/>
      <c r="ET57" s="454"/>
      <c r="EU57" s="461"/>
      <c r="EV57" s="463"/>
      <c r="EW57" s="457"/>
      <c r="EX57" s="453"/>
      <c r="EY57" s="461"/>
      <c r="EZ57" s="462"/>
      <c r="FA57" s="880"/>
      <c r="FB57" s="455"/>
      <c r="FC57" s="462"/>
      <c r="FD57" s="454"/>
      <c r="FE57" s="461"/>
      <c r="FF57" s="463"/>
      <c r="FG57" s="457">
        <v>0</v>
      </c>
      <c r="FH57" s="453"/>
      <c r="FI57" s="461"/>
      <c r="FJ57" s="462"/>
      <c r="FK57" s="880"/>
      <c r="FL57" s="455"/>
      <c r="FM57" s="462"/>
      <c r="FN57" s="454"/>
      <c r="FO57" s="461"/>
      <c r="FP57" s="463"/>
      <c r="GK57" s="195"/>
      <c r="GL57" s="943"/>
      <c r="GM57" s="461"/>
      <c r="GN57" s="461"/>
      <c r="GO57" s="461"/>
      <c r="GP57" s="461"/>
      <c r="GQ57" s="461"/>
      <c r="GR57" s="461"/>
      <c r="GS57" s="461"/>
      <c r="GT57" s="463"/>
      <c r="GU57" s="195"/>
      <c r="GV57" s="461"/>
      <c r="GW57" s="461"/>
      <c r="GX57" s="461"/>
      <c r="GY57" s="461"/>
      <c r="GZ57" s="455"/>
      <c r="HA57" s="461"/>
      <c r="HB57" s="461"/>
      <c r="HC57" s="461"/>
      <c r="HD57" s="463"/>
      <c r="HE57" s="494">
        <v>0</v>
      </c>
      <c r="HO57" s="465"/>
    </row>
    <row r="58" spans="1:523" ht="15" customHeight="1" x14ac:dyDescent="0.15">
      <c r="A58" s="452">
        <v>43578</v>
      </c>
      <c r="B58" s="415">
        <f t="shared" si="0"/>
        <v>1670</v>
      </c>
      <c r="C58" s="195"/>
      <c r="D58" s="453"/>
      <c r="E58" s="461"/>
      <c r="F58" s="462"/>
      <c r="G58" s="880"/>
      <c r="H58" s="455"/>
      <c r="I58" s="462"/>
      <c r="J58" s="456"/>
      <c r="K58" s="461"/>
      <c r="L58" s="463"/>
      <c r="M58" s="195">
        <v>645</v>
      </c>
      <c r="N58" s="453">
        <v>7</v>
      </c>
      <c r="O58" s="461">
        <v>9890</v>
      </c>
      <c r="P58" s="462"/>
      <c r="Q58" s="880">
        <v>48</v>
      </c>
      <c r="R58" s="455">
        <v>0.3</v>
      </c>
      <c r="S58" s="462">
        <v>21</v>
      </c>
      <c r="T58" s="456"/>
      <c r="U58" s="461"/>
      <c r="V58" s="463"/>
      <c r="W58" s="457">
        <v>291</v>
      </c>
      <c r="X58" s="453">
        <v>7</v>
      </c>
      <c r="Y58" s="458">
        <v>4590</v>
      </c>
      <c r="Z58" s="462"/>
      <c r="AA58" s="880">
        <v>75</v>
      </c>
      <c r="AB58" s="455">
        <v>2.8</v>
      </c>
      <c r="AC58" s="462">
        <v>19.2</v>
      </c>
      <c r="AD58" s="455"/>
      <c r="AE58" s="461"/>
      <c r="AF58" s="463"/>
      <c r="AG58" s="457"/>
      <c r="AH58" s="453">
        <v>7.5</v>
      </c>
      <c r="AI58" s="458">
        <v>9240</v>
      </c>
      <c r="AJ58" s="462"/>
      <c r="AK58" s="880">
        <v>107</v>
      </c>
      <c r="AL58" s="455">
        <v>0.7</v>
      </c>
      <c r="AM58" s="462">
        <v>10.199999999999999</v>
      </c>
      <c r="AN58" s="455"/>
      <c r="AO58" s="461"/>
      <c r="AP58" s="463"/>
      <c r="AQ58" s="457">
        <v>173</v>
      </c>
      <c r="AR58" s="453">
        <v>7</v>
      </c>
      <c r="AS58" s="458">
        <v>7340</v>
      </c>
      <c r="AT58" s="462"/>
      <c r="AU58" s="880">
        <v>147</v>
      </c>
      <c r="AV58" s="455">
        <v>1.5</v>
      </c>
      <c r="AW58" s="462">
        <v>32</v>
      </c>
      <c r="AX58" s="455"/>
      <c r="AY58" s="461"/>
      <c r="AZ58" s="463"/>
      <c r="BA58" s="195">
        <v>209</v>
      </c>
      <c r="BB58" s="453">
        <v>7</v>
      </c>
      <c r="BC58" s="461">
        <v>7400</v>
      </c>
      <c r="BD58" s="462"/>
      <c r="BE58" s="880">
        <v>147</v>
      </c>
      <c r="BF58" s="455">
        <v>1.8</v>
      </c>
      <c r="BG58" s="462">
        <v>16.399999999999999</v>
      </c>
      <c r="BH58" s="455"/>
      <c r="BI58" s="461"/>
      <c r="BJ58" s="463"/>
      <c r="BK58" s="457">
        <v>266</v>
      </c>
      <c r="BL58" s="453">
        <v>7</v>
      </c>
      <c r="BM58" s="458">
        <v>1455</v>
      </c>
      <c r="BN58" s="462"/>
      <c r="BO58" s="880">
        <v>68</v>
      </c>
      <c r="BP58" s="455">
        <v>0.5</v>
      </c>
      <c r="BQ58" s="462">
        <v>8.1</v>
      </c>
      <c r="BR58" s="455"/>
      <c r="BS58" s="461"/>
      <c r="BT58" s="463"/>
      <c r="BU58" s="457">
        <v>7</v>
      </c>
      <c r="BV58" s="453"/>
      <c r="BW58" s="460"/>
      <c r="BX58" s="460"/>
      <c r="BY58" s="880"/>
      <c r="BZ58" s="455"/>
      <c r="CA58" s="644">
        <v>16.399999999999999</v>
      </c>
      <c r="CB58" s="455"/>
      <c r="CC58" s="461"/>
      <c r="CD58" s="616"/>
      <c r="CE58" s="457">
        <v>45</v>
      </c>
      <c r="CF58" s="453"/>
      <c r="CG58" s="458"/>
      <c r="CH58" s="462"/>
      <c r="CI58" s="880"/>
      <c r="CJ58" s="455"/>
      <c r="CK58" s="462"/>
      <c r="CL58" s="455"/>
      <c r="CM58" s="461"/>
      <c r="CN58" s="463"/>
      <c r="CO58" s="457"/>
      <c r="CP58" s="453"/>
      <c r="CQ58" s="461"/>
      <c r="CR58" s="462"/>
      <c r="CS58" s="880"/>
      <c r="CT58" s="455"/>
      <c r="CU58" s="462"/>
      <c r="CV58" s="455"/>
      <c r="CW58" s="461"/>
      <c r="CX58" s="463"/>
      <c r="CY58" s="457"/>
      <c r="CZ58" s="453"/>
      <c r="DA58" s="461"/>
      <c r="DB58" s="462"/>
      <c r="DC58" s="880"/>
      <c r="DD58" s="455"/>
      <c r="DE58" s="462"/>
      <c r="DF58" s="455"/>
      <c r="DG58" s="464"/>
      <c r="DH58" s="463"/>
      <c r="DI58" s="457">
        <v>34</v>
      </c>
      <c r="DJ58" s="453"/>
      <c r="DK58" s="459"/>
      <c r="DL58" s="462"/>
      <c r="DM58" s="880"/>
      <c r="DN58" s="455"/>
      <c r="DO58" s="462"/>
      <c r="DP58" s="455"/>
      <c r="DQ58" s="461"/>
      <c r="DR58" s="463"/>
      <c r="DS58" s="468"/>
      <c r="DT58" s="453"/>
      <c r="DU58" s="454"/>
      <c r="DV58" s="462"/>
      <c r="DW58" s="880"/>
      <c r="DX58" s="455"/>
      <c r="DY58" s="462"/>
      <c r="DZ58" s="455"/>
      <c r="EA58" s="462"/>
      <c r="EB58" s="463"/>
      <c r="EC58" s="457"/>
      <c r="ED58" s="453"/>
      <c r="EE58" s="464"/>
      <c r="EF58" s="462"/>
      <c r="EG58" s="880"/>
      <c r="EH58" s="455"/>
      <c r="EI58" s="462"/>
      <c r="EJ58" s="455"/>
      <c r="EK58" s="461"/>
      <c r="EL58" s="463"/>
      <c r="EM58" s="457"/>
      <c r="EN58" s="453"/>
      <c r="EO58" s="461"/>
      <c r="EP58" s="462"/>
      <c r="EQ58" s="462"/>
      <c r="ER58" s="455"/>
      <c r="ES58" s="462"/>
      <c r="ET58" s="454"/>
      <c r="EU58" s="461"/>
      <c r="EV58" s="463"/>
      <c r="EW58" s="457"/>
      <c r="EX58" s="453"/>
      <c r="EY58" s="461"/>
      <c r="EZ58" s="462"/>
      <c r="FA58" s="880"/>
      <c r="FB58" s="455"/>
      <c r="FC58" s="462"/>
      <c r="FD58" s="454"/>
      <c r="FE58" s="461"/>
      <c r="FF58" s="463"/>
      <c r="FG58" s="457">
        <v>0</v>
      </c>
      <c r="FH58" s="453"/>
      <c r="FI58" s="461"/>
      <c r="FJ58" s="462"/>
      <c r="FK58" s="880"/>
      <c r="FL58" s="455"/>
      <c r="FM58" s="462"/>
      <c r="FN58" s="454"/>
      <c r="FO58" s="461"/>
      <c r="FP58" s="463"/>
      <c r="GK58" s="195"/>
      <c r="GL58" s="943"/>
      <c r="GM58" s="461"/>
      <c r="GN58" s="461"/>
      <c r="GO58" s="461"/>
      <c r="GP58" s="461"/>
      <c r="GQ58" s="461"/>
      <c r="GR58" s="461"/>
      <c r="GS58" s="461"/>
      <c r="GT58" s="463"/>
      <c r="GU58" s="195"/>
      <c r="GV58" s="461"/>
      <c r="GW58" s="461"/>
      <c r="GX58" s="461"/>
      <c r="GY58" s="461"/>
      <c r="GZ58" s="455"/>
      <c r="HA58" s="461"/>
      <c r="HB58" s="461"/>
      <c r="HC58" s="461"/>
      <c r="HD58" s="463"/>
      <c r="HE58" s="494">
        <v>0</v>
      </c>
      <c r="HO58" s="465"/>
    </row>
    <row r="59" spans="1:523" ht="15" customHeight="1" x14ac:dyDescent="0.15">
      <c r="A59" s="452">
        <v>43579</v>
      </c>
      <c r="B59" s="415">
        <f t="shared" si="0"/>
        <v>1923</v>
      </c>
      <c r="C59" s="195"/>
      <c r="D59" s="453"/>
      <c r="E59" s="461"/>
      <c r="F59" s="462"/>
      <c r="G59" s="880"/>
      <c r="H59" s="455"/>
      <c r="I59" s="462"/>
      <c r="J59" s="456"/>
      <c r="K59" s="461"/>
      <c r="L59" s="463"/>
      <c r="M59" s="195">
        <v>608</v>
      </c>
      <c r="N59" s="453">
        <v>7.1</v>
      </c>
      <c r="O59" s="461">
        <v>10090</v>
      </c>
      <c r="P59" s="462"/>
      <c r="Q59" s="880">
        <v>38</v>
      </c>
      <c r="R59" s="455">
        <v>0.7</v>
      </c>
      <c r="S59" s="462">
        <v>21.8</v>
      </c>
      <c r="T59" s="456"/>
      <c r="U59" s="461"/>
      <c r="V59" s="463"/>
      <c r="W59" s="457">
        <v>320</v>
      </c>
      <c r="X59" s="453">
        <v>7.2</v>
      </c>
      <c r="Y59" s="458">
        <v>4170</v>
      </c>
      <c r="Z59" s="462"/>
      <c r="AA59" s="880">
        <v>68</v>
      </c>
      <c r="AB59" s="455">
        <v>2.8</v>
      </c>
      <c r="AC59" s="462">
        <v>14</v>
      </c>
      <c r="AD59" s="455"/>
      <c r="AE59" s="461"/>
      <c r="AF59" s="463"/>
      <c r="AG59" s="457">
        <v>114</v>
      </c>
      <c r="AH59" s="453">
        <v>7.5</v>
      </c>
      <c r="AI59" s="458">
        <v>8350</v>
      </c>
      <c r="AJ59" s="462"/>
      <c r="AK59" s="880">
        <v>84</v>
      </c>
      <c r="AL59" s="455">
        <v>1.8</v>
      </c>
      <c r="AM59" s="462">
        <v>12</v>
      </c>
      <c r="AN59" s="455"/>
      <c r="AO59" s="461"/>
      <c r="AP59" s="463"/>
      <c r="AQ59" s="457">
        <v>273</v>
      </c>
      <c r="AR59" s="453">
        <v>7</v>
      </c>
      <c r="AS59" s="458">
        <v>5240</v>
      </c>
      <c r="AT59" s="462"/>
      <c r="AU59" s="880">
        <v>90</v>
      </c>
      <c r="AV59" s="455">
        <v>1.5</v>
      </c>
      <c r="AW59" s="462">
        <v>17.8</v>
      </c>
      <c r="AX59" s="455"/>
      <c r="AY59" s="461"/>
      <c r="AZ59" s="463"/>
      <c r="BA59" s="195">
        <v>159</v>
      </c>
      <c r="BB59" s="453">
        <v>7</v>
      </c>
      <c r="BC59" s="461">
        <v>8110</v>
      </c>
      <c r="BD59" s="462"/>
      <c r="BE59" s="880">
        <v>81</v>
      </c>
      <c r="BF59" s="455">
        <v>0.6</v>
      </c>
      <c r="BG59" s="462">
        <v>15.6</v>
      </c>
      <c r="BH59" s="455"/>
      <c r="BI59" s="461"/>
      <c r="BJ59" s="463"/>
      <c r="BK59" s="457">
        <v>265</v>
      </c>
      <c r="BL59" s="453">
        <v>7</v>
      </c>
      <c r="BM59" s="458">
        <v>1360</v>
      </c>
      <c r="BN59" s="462"/>
      <c r="BO59" s="880">
        <v>62</v>
      </c>
      <c r="BP59" s="455">
        <v>0.7</v>
      </c>
      <c r="BQ59" s="462">
        <v>8.4</v>
      </c>
      <c r="BR59" s="455"/>
      <c r="BS59" s="461"/>
      <c r="BT59" s="463"/>
      <c r="BU59" s="457">
        <v>137</v>
      </c>
      <c r="BV59" s="453">
        <v>7</v>
      </c>
      <c r="BW59" s="460">
        <v>10690</v>
      </c>
      <c r="BX59" s="460"/>
      <c r="BY59" s="880">
        <v>74</v>
      </c>
      <c r="BZ59" s="455">
        <v>1.8</v>
      </c>
      <c r="CA59" s="644">
        <v>28.5</v>
      </c>
      <c r="CB59" s="455"/>
      <c r="CC59" s="461"/>
      <c r="CD59" s="616"/>
      <c r="CE59" s="457">
        <v>47</v>
      </c>
      <c r="CF59" s="453">
        <v>6.3</v>
      </c>
      <c r="CG59" s="458">
        <v>6730</v>
      </c>
      <c r="CH59" s="462"/>
      <c r="CI59" s="880">
        <v>48</v>
      </c>
      <c r="CJ59" s="455">
        <v>0.6</v>
      </c>
      <c r="CK59" s="462">
        <v>22.4</v>
      </c>
      <c r="CL59" s="455"/>
      <c r="CM59" s="461"/>
      <c r="CN59" s="463"/>
      <c r="CO59" s="457"/>
      <c r="CP59" s="453"/>
      <c r="CQ59" s="461"/>
      <c r="CR59" s="462"/>
      <c r="CS59" s="880"/>
      <c r="CT59" s="455"/>
      <c r="CU59" s="462"/>
      <c r="CV59" s="455"/>
      <c r="CW59" s="461"/>
      <c r="CX59" s="463"/>
      <c r="CY59" s="457"/>
      <c r="CZ59" s="453"/>
      <c r="DA59" s="461"/>
      <c r="DB59" s="462"/>
      <c r="DC59" s="880"/>
      <c r="DD59" s="455"/>
      <c r="DE59" s="462"/>
      <c r="DF59" s="455"/>
      <c r="DG59" s="464"/>
      <c r="DH59" s="463"/>
      <c r="DI59" s="457"/>
      <c r="DJ59" s="453"/>
      <c r="DK59" s="459"/>
      <c r="DL59" s="462"/>
      <c r="DM59" s="880"/>
      <c r="DN59" s="455"/>
      <c r="DO59" s="462"/>
      <c r="DP59" s="455"/>
      <c r="DQ59" s="461"/>
      <c r="DR59" s="463"/>
      <c r="DS59" s="468"/>
      <c r="DT59" s="453"/>
      <c r="DU59" s="454"/>
      <c r="DV59" s="462"/>
      <c r="DW59" s="880"/>
      <c r="DX59" s="455"/>
      <c r="DY59" s="462"/>
      <c r="DZ59" s="455"/>
      <c r="EA59" s="462"/>
      <c r="EB59" s="463"/>
      <c r="EC59" s="457"/>
      <c r="ED59" s="453"/>
      <c r="EE59" s="464"/>
      <c r="EF59" s="462"/>
      <c r="EG59" s="880"/>
      <c r="EH59" s="455"/>
      <c r="EI59" s="462"/>
      <c r="EJ59" s="455"/>
      <c r="EK59" s="461"/>
      <c r="EL59" s="463"/>
      <c r="EM59" s="457"/>
      <c r="EN59" s="453"/>
      <c r="EO59" s="461"/>
      <c r="EP59" s="462"/>
      <c r="EQ59" s="462"/>
      <c r="ER59" s="455"/>
      <c r="ES59" s="462"/>
      <c r="ET59" s="454"/>
      <c r="EU59" s="461"/>
      <c r="EV59" s="463"/>
      <c r="EW59" s="457"/>
      <c r="EX59" s="453"/>
      <c r="EY59" s="461"/>
      <c r="EZ59" s="462"/>
      <c r="FA59" s="880"/>
      <c r="FB59" s="455"/>
      <c r="FC59" s="462"/>
      <c r="FD59" s="454"/>
      <c r="FE59" s="461"/>
      <c r="FF59" s="463"/>
      <c r="FG59" s="457">
        <v>0</v>
      </c>
      <c r="FH59" s="453"/>
      <c r="FI59" s="461"/>
      <c r="FJ59" s="462"/>
      <c r="FK59" s="880"/>
      <c r="FL59" s="455"/>
      <c r="FM59" s="462"/>
      <c r="FN59" s="454"/>
      <c r="FO59" s="461"/>
      <c r="FP59" s="463"/>
      <c r="GK59" s="195"/>
      <c r="GL59" s="943"/>
      <c r="GM59" s="461"/>
      <c r="GN59" s="461"/>
      <c r="GO59" s="461"/>
      <c r="GP59" s="461"/>
      <c r="GQ59" s="461"/>
      <c r="GR59" s="461"/>
      <c r="GS59" s="461"/>
      <c r="GT59" s="463"/>
      <c r="GU59" s="195"/>
      <c r="GV59" s="461"/>
      <c r="GW59" s="461"/>
      <c r="GX59" s="461"/>
      <c r="GY59" s="461"/>
      <c r="GZ59" s="455"/>
      <c r="HA59" s="461"/>
      <c r="HB59" s="461"/>
      <c r="HC59" s="461"/>
      <c r="HD59" s="463"/>
      <c r="HE59" s="494">
        <v>0</v>
      </c>
      <c r="HO59" s="465"/>
    </row>
    <row r="60" spans="1:523" ht="15" customHeight="1" x14ac:dyDescent="0.15">
      <c r="A60" s="452">
        <v>43580</v>
      </c>
      <c r="B60" s="415">
        <f t="shared" si="0"/>
        <v>2037</v>
      </c>
      <c r="C60" s="195"/>
      <c r="D60" s="453"/>
      <c r="E60" s="461"/>
      <c r="F60" s="462"/>
      <c r="G60" s="880"/>
      <c r="H60" s="455"/>
      <c r="I60" s="462"/>
      <c r="J60" s="456"/>
      <c r="K60" s="461"/>
      <c r="L60" s="463"/>
      <c r="M60" s="195">
        <v>615</v>
      </c>
      <c r="N60" s="453">
        <v>6.5</v>
      </c>
      <c r="O60" s="461">
        <v>10090</v>
      </c>
      <c r="P60" s="462"/>
      <c r="Q60" s="880">
        <v>42</v>
      </c>
      <c r="R60" s="455">
        <v>2.6</v>
      </c>
      <c r="S60" s="462">
        <v>11.1</v>
      </c>
      <c r="T60" s="456"/>
      <c r="U60" s="461"/>
      <c r="V60" s="463"/>
      <c r="W60" s="457">
        <v>391</v>
      </c>
      <c r="X60" s="453">
        <v>7.5</v>
      </c>
      <c r="Y60" s="458">
        <v>3840</v>
      </c>
      <c r="Z60" s="462"/>
      <c r="AA60" s="880">
        <v>68</v>
      </c>
      <c r="AB60" s="455">
        <v>2.2999999999999998</v>
      </c>
      <c r="AC60" s="462">
        <v>13.1</v>
      </c>
      <c r="AD60" s="455"/>
      <c r="AE60" s="461"/>
      <c r="AF60" s="463"/>
      <c r="AG60" s="457">
        <v>125</v>
      </c>
      <c r="AH60" s="453">
        <v>7.4</v>
      </c>
      <c r="AI60" s="458">
        <v>8760</v>
      </c>
      <c r="AJ60" s="462"/>
      <c r="AK60" s="880">
        <v>91</v>
      </c>
      <c r="AL60" s="455">
        <v>1.4</v>
      </c>
      <c r="AM60" s="462">
        <v>10.4</v>
      </c>
      <c r="AN60" s="455"/>
      <c r="AO60" s="461"/>
      <c r="AP60" s="463"/>
      <c r="AQ60" s="457">
        <v>271</v>
      </c>
      <c r="AR60" s="453">
        <v>6.5</v>
      </c>
      <c r="AS60" s="458">
        <v>5240</v>
      </c>
      <c r="AT60" s="462"/>
      <c r="AU60" s="880">
        <v>98</v>
      </c>
      <c r="AV60" s="455">
        <v>1.1000000000000001</v>
      </c>
      <c r="AW60" s="462">
        <v>11.2</v>
      </c>
      <c r="AX60" s="455"/>
      <c r="AY60" s="461"/>
      <c r="AZ60" s="463"/>
      <c r="BA60" s="195">
        <v>208</v>
      </c>
      <c r="BB60" s="453">
        <v>7</v>
      </c>
      <c r="BC60" s="461">
        <v>8430</v>
      </c>
      <c r="BD60" s="462"/>
      <c r="BE60" s="880">
        <v>102</v>
      </c>
      <c r="BF60" s="455">
        <v>1.2</v>
      </c>
      <c r="BG60" s="462">
        <v>13.4</v>
      </c>
      <c r="BH60" s="455"/>
      <c r="BI60" s="461"/>
      <c r="BJ60" s="463"/>
      <c r="BK60" s="457">
        <v>265</v>
      </c>
      <c r="BL60" s="453">
        <v>7</v>
      </c>
      <c r="BM60" s="458">
        <v>1463</v>
      </c>
      <c r="BN60" s="462"/>
      <c r="BO60" s="880">
        <v>56</v>
      </c>
      <c r="BP60" s="455">
        <v>0.6</v>
      </c>
      <c r="BQ60" s="462">
        <v>7.6</v>
      </c>
      <c r="BR60" s="455"/>
      <c r="BS60" s="461"/>
      <c r="BT60" s="463"/>
      <c r="BU60" s="457">
        <v>117</v>
      </c>
      <c r="BV60" s="453">
        <v>7</v>
      </c>
      <c r="BW60" s="460">
        <v>10050</v>
      </c>
      <c r="BX60" s="460"/>
      <c r="BY60" s="880">
        <v>113</v>
      </c>
      <c r="BZ60" s="455">
        <v>3.7</v>
      </c>
      <c r="CA60" s="644">
        <v>35.700000000000003</v>
      </c>
      <c r="CB60" s="455"/>
      <c r="CC60" s="461"/>
      <c r="CD60" s="616"/>
      <c r="CE60" s="457">
        <v>45</v>
      </c>
      <c r="CF60" s="453">
        <v>7</v>
      </c>
      <c r="CG60" s="458">
        <v>6240</v>
      </c>
      <c r="CH60" s="462"/>
      <c r="CI60" s="880">
        <v>48</v>
      </c>
      <c r="CJ60" s="455">
        <v>1.2</v>
      </c>
      <c r="CK60" s="462">
        <v>30.6</v>
      </c>
      <c r="CL60" s="455"/>
      <c r="CM60" s="461"/>
      <c r="CN60" s="463"/>
      <c r="CO60" s="457"/>
      <c r="CP60" s="453"/>
      <c r="CQ60" s="461"/>
      <c r="CR60" s="462"/>
      <c r="CS60" s="880"/>
      <c r="CT60" s="455"/>
      <c r="CU60" s="462"/>
      <c r="CV60" s="455"/>
      <c r="CW60" s="461"/>
      <c r="CX60" s="463"/>
      <c r="CY60" s="457"/>
      <c r="CZ60" s="453"/>
      <c r="DA60" s="461"/>
      <c r="DB60" s="462"/>
      <c r="DC60" s="880"/>
      <c r="DD60" s="455"/>
      <c r="DE60" s="462"/>
      <c r="DF60" s="455"/>
      <c r="DG60" s="464"/>
      <c r="DH60" s="463"/>
      <c r="DI60" s="457"/>
      <c r="DJ60" s="453"/>
      <c r="DK60" s="459"/>
      <c r="DL60" s="462"/>
      <c r="DM60" s="880"/>
      <c r="DN60" s="455"/>
      <c r="DO60" s="462"/>
      <c r="DP60" s="455"/>
      <c r="DQ60" s="461"/>
      <c r="DR60" s="463"/>
      <c r="DS60" s="468"/>
      <c r="DT60" s="453"/>
      <c r="DU60" s="454"/>
      <c r="DV60" s="462"/>
      <c r="DW60" s="880"/>
      <c r="DX60" s="455"/>
      <c r="DY60" s="462"/>
      <c r="DZ60" s="455"/>
      <c r="EA60" s="462"/>
      <c r="EB60" s="463"/>
      <c r="EC60" s="457"/>
      <c r="ED60" s="453"/>
      <c r="EE60" s="464"/>
      <c r="EF60" s="462"/>
      <c r="EG60" s="880"/>
      <c r="EH60" s="455"/>
      <c r="EI60" s="462"/>
      <c r="EJ60" s="455"/>
      <c r="EK60" s="461"/>
      <c r="EL60" s="463"/>
      <c r="EM60" s="457"/>
      <c r="EN60" s="453"/>
      <c r="EO60" s="461"/>
      <c r="EP60" s="462"/>
      <c r="EQ60" s="462"/>
      <c r="ER60" s="455"/>
      <c r="ES60" s="462"/>
      <c r="ET60" s="454"/>
      <c r="EU60" s="461"/>
      <c r="EV60" s="463"/>
      <c r="EW60" s="457"/>
      <c r="EX60" s="453"/>
      <c r="EY60" s="461"/>
      <c r="EZ60" s="462"/>
      <c r="FA60" s="880"/>
      <c r="FB60" s="455"/>
      <c r="FC60" s="462"/>
      <c r="FD60" s="454"/>
      <c r="FE60" s="461"/>
      <c r="FF60" s="463"/>
      <c r="FG60" s="457">
        <v>0</v>
      </c>
      <c r="FH60" s="453"/>
      <c r="FI60" s="461"/>
      <c r="FJ60" s="462"/>
      <c r="FK60" s="880"/>
      <c r="FL60" s="455"/>
      <c r="FM60" s="462"/>
      <c r="FN60" s="454"/>
      <c r="FO60" s="461"/>
      <c r="FP60" s="463"/>
      <c r="GK60" s="195"/>
      <c r="GL60" s="943"/>
      <c r="GM60" s="461"/>
      <c r="GN60" s="461"/>
      <c r="GO60" s="461"/>
      <c r="GP60" s="461"/>
      <c r="GQ60" s="461"/>
      <c r="GR60" s="461"/>
      <c r="GS60" s="461"/>
      <c r="GT60" s="463"/>
      <c r="GU60" s="195"/>
      <c r="GV60" s="461"/>
      <c r="GW60" s="461"/>
      <c r="GX60" s="461"/>
      <c r="GY60" s="461"/>
      <c r="GZ60" s="455"/>
      <c r="HA60" s="461"/>
      <c r="HB60" s="461"/>
      <c r="HC60" s="461"/>
      <c r="HD60" s="463"/>
      <c r="HE60" s="494">
        <v>0</v>
      </c>
      <c r="HO60" s="465"/>
    </row>
    <row r="61" spans="1:523" ht="15" customHeight="1" x14ac:dyDescent="0.15">
      <c r="A61" s="452">
        <v>43581</v>
      </c>
      <c r="B61" s="415">
        <f t="shared" si="0"/>
        <v>1792</v>
      </c>
      <c r="C61" s="195"/>
      <c r="D61" s="453"/>
      <c r="E61" s="461"/>
      <c r="F61" s="462"/>
      <c r="G61" s="880"/>
      <c r="H61" s="455"/>
      <c r="I61" s="462"/>
      <c r="J61" s="456"/>
      <c r="K61" s="461"/>
      <c r="L61" s="463"/>
      <c r="M61" s="195">
        <v>552</v>
      </c>
      <c r="N61" s="453">
        <v>7</v>
      </c>
      <c r="O61" s="461">
        <v>9800</v>
      </c>
      <c r="P61" s="462"/>
      <c r="Q61" s="880">
        <v>48</v>
      </c>
      <c r="R61" s="455">
        <v>0.8</v>
      </c>
      <c r="S61" s="462">
        <v>10.7</v>
      </c>
      <c r="T61" s="456"/>
      <c r="U61" s="461"/>
      <c r="V61" s="463"/>
      <c r="W61" s="457">
        <v>318</v>
      </c>
      <c r="X61" s="453">
        <v>7</v>
      </c>
      <c r="Y61" s="458">
        <v>4110</v>
      </c>
      <c r="Z61" s="462"/>
      <c r="AA61" s="880">
        <v>71</v>
      </c>
      <c r="AB61" s="455">
        <v>2.6</v>
      </c>
      <c r="AC61" s="462">
        <v>10.7</v>
      </c>
      <c r="AD61" s="455"/>
      <c r="AE61" s="461"/>
      <c r="AF61" s="463"/>
      <c r="AG61" s="457">
        <v>131</v>
      </c>
      <c r="AH61" s="453">
        <v>7.5</v>
      </c>
      <c r="AI61" s="458">
        <v>8350</v>
      </c>
      <c r="AJ61" s="462"/>
      <c r="AK61" s="880">
        <v>87</v>
      </c>
      <c r="AL61" s="455">
        <v>1.2</v>
      </c>
      <c r="AM61" s="462">
        <v>11</v>
      </c>
      <c r="AN61" s="455"/>
      <c r="AO61" s="461"/>
      <c r="AP61" s="463"/>
      <c r="AQ61" s="457">
        <v>185</v>
      </c>
      <c r="AR61" s="453">
        <v>7</v>
      </c>
      <c r="AS61" s="458">
        <v>4820</v>
      </c>
      <c r="AT61" s="462"/>
      <c r="AU61" s="880">
        <v>92</v>
      </c>
      <c r="AV61" s="455">
        <v>1.4</v>
      </c>
      <c r="AW61" s="462">
        <v>13.8</v>
      </c>
      <c r="AX61" s="455"/>
      <c r="AY61" s="461"/>
      <c r="AZ61" s="463"/>
      <c r="BA61" s="195">
        <v>166</v>
      </c>
      <c r="BB61" s="453">
        <v>7</v>
      </c>
      <c r="BC61" s="461">
        <v>7920</v>
      </c>
      <c r="BD61" s="462"/>
      <c r="BE61" s="880">
        <v>92</v>
      </c>
      <c r="BF61" s="455">
        <v>1.2</v>
      </c>
      <c r="BG61" s="462">
        <v>13</v>
      </c>
      <c r="BH61" s="455"/>
      <c r="BI61" s="461"/>
      <c r="BJ61" s="463"/>
      <c r="BK61" s="457">
        <v>221</v>
      </c>
      <c r="BL61" s="453">
        <v>7</v>
      </c>
      <c r="BM61" s="458">
        <v>1289</v>
      </c>
      <c r="BN61" s="462"/>
      <c r="BO61" s="880">
        <v>54</v>
      </c>
      <c r="BP61" s="455">
        <v>0.3</v>
      </c>
      <c r="BQ61" s="462">
        <v>9.6</v>
      </c>
      <c r="BR61" s="455"/>
      <c r="BS61" s="461"/>
      <c r="BT61" s="463"/>
      <c r="BU61" s="457">
        <v>172</v>
      </c>
      <c r="BV61" s="453">
        <v>7.5</v>
      </c>
      <c r="BW61" s="460">
        <v>12660</v>
      </c>
      <c r="BX61" s="460"/>
      <c r="BY61" s="880">
        <v>189</v>
      </c>
      <c r="BZ61" s="455">
        <v>11.9</v>
      </c>
      <c r="CA61" s="644">
        <v>60</v>
      </c>
      <c r="CB61" s="455"/>
      <c r="CC61" s="461"/>
      <c r="CD61" s="616"/>
      <c r="CE61" s="457">
        <v>47</v>
      </c>
      <c r="CF61" s="453"/>
      <c r="CG61" s="458"/>
      <c r="CH61" s="462"/>
      <c r="CI61" s="880"/>
      <c r="CJ61" s="455"/>
      <c r="CK61" s="462"/>
      <c r="CL61" s="455"/>
      <c r="CM61" s="461"/>
      <c r="CN61" s="463"/>
      <c r="CO61" s="457"/>
      <c r="CP61" s="453"/>
      <c r="CQ61" s="461"/>
      <c r="CR61" s="462"/>
      <c r="CS61" s="880"/>
      <c r="CT61" s="455"/>
      <c r="CU61" s="462"/>
      <c r="CV61" s="455"/>
      <c r="CW61" s="461"/>
      <c r="CX61" s="463"/>
      <c r="CY61" s="457"/>
      <c r="CZ61" s="453"/>
      <c r="DA61" s="461"/>
      <c r="DB61" s="462"/>
      <c r="DC61" s="880"/>
      <c r="DD61" s="455"/>
      <c r="DE61" s="462"/>
      <c r="DF61" s="455"/>
      <c r="DG61" s="464"/>
      <c r="DH61" s="463"/>
      <c r="DI61" s="457"/>
      <c r="DJ61" s="453"/>
      <c r="DK61" s="459"/>
      <c r="DL61" s="462"/>
      <c r="DM61" s="880"/>
      <c r="DN61" s="455"/>
      <c r="DO61" s="462"/>
      <c r="DP61" s="455"/>
      <c r="DQ61" s="461"/>
      <c r="DR61" s="463"/>
      <c r="DS61" s="468"/>
      <c r="DT61" s="453"/>
      <c r="DU61" s="454"/>
      <c r="DV61" s="462"/>
      <c r="DW61" s="880"/>
      <c r="DX61" s="455"/>
      <c r="DY61" s="462"/>
      <c r="DZ61" s="455"/>
      <c r="EA61" s="462"/>
      <c r="EB61" s="463"/>
      <c r="EC61" s="457"/>
      <c r="ED61" s="453"/>
      <c r="EE61" s="464"/>
      <c r="EF61" s="462"/>
      <c r="EG61" s="880"/>
      <c r="EH61" s="455"/>
      <c r="EI61" s="462"/>
      <c r="EJ61" s="455"/>
      <c r="EK61" s="461"/>
      <c r="EL61" s="463"/>
      <c r="EM61" s="457"/>
      <c r="EN61" s="453"/>
      <c r="EO61" s="461"/>
      <c r="EP61" s="462"/>
      <c r="EQ61" s="462"/>
      <c r="ER61" s="455"/>
      <c r="ES61" s="462"/>
      <c r="ET61" s="454"/>
      <c r="EU61" s="461"/>
      <c r="EV61" s="463"/>
      <c r="EW61" s="457"/>
      <c r="EX61" s="453"/>
      <c r="EY61" s="461"/>
      <c r="EZ61" s="462"/>
      <c r="FA61" s="880"/>
      <c r="FB61" s="455"/>
      <c r="FC61" s="462"/>
      <c r="FD61" s="454"/>
      <c r="FE61" s="461"/>
      <c r="FF61" s="463"/>
      <c r="FG61" s="457">
        <v>0</v>
      </c>
      <c r="FH61" s="453"/>
      <c r="FI61" s="461"/>
      <c r="FJ61" s="462"/>
      <c r="FK61" s="880"/>
      <c r="FL61" s="455"/>
      <c r="FM61" s="462"/>
      <c r="FN61" s="454"/>
      <c r="FO61" s="461"/>
      <c r="FP61" s="463"/>
      <c r="GK61" s="195"/>
      <c r="GL61" s="943"/>
      <c r="GM61" s="461"/>
      <c r="GN61" s="461"/>
      <c r="GO61" s="461"/>
      <c r="GP61" s="461"/>
      <c r="GQ61" s="461"/>
      <c r="GR61" s="461"/>
      <c r="GS61" s="461"/>
      <c r="GT61" s="463"/>
      <c r="GU61" s="195"/>
      <c r="GV61" s="461"/>
      <c r="GW61" s="461"/>
      <c r="GX61" s="461"/>
      <c r="GY61" s="461"/>
      <c r="GZ61" s="455"/>
      <c r="HA61" s="461"/>
      <c r="HB61" s="461"/>
      <c r="HC61" s="461"/>
      <c r="HD61" s="463"/>
      <c r="HE61" s="494">
        <v>0</v>
      </c>
      <c r="HO61" s="465"/>
    </row>
    <row r="62" spans="1:523" ht="15" customHeight="1" x14ac:dyDescent="0.15">
      <c r="A62" s="452">
        <v>43582</v>
      </c>
      <c r="B62" s="415">
        <f t="shared" si="0"/>
        <v>1831</v>
      </c>
      <c r="C62" s="195"/>
      <c r="D62" s="453"/>
      <c r="E62" s="461"/>
      <c r="F62" s="462"/>
      <c r="G62" s="880"/>
      <c r="H62" s="455"/>
      <c r="I62" s="462"/>
      <c r="J62" s="456"/>
      <c r="K62" s="461"/>
      <c r="L62" s="463"/>
      <c r="M62" s="195">
        <v>480</v>
      </c>
      <c r="N62" s="453">
        <v>7</v>
      </c>
      <c r="O62" s="461">
        <v>10120</v>
      </c>
      <c r="P62" s="462"/>
      <c r="Q62" s="880">
        <v>95</v>
      </c>
      <c r="R62" s="455">
        <v>1.9</v>
      </c>
      <c r="S62" s="462">
        <v>13.2</v>
      </c>
      <c r="T62" s="456"/>
      <c r="U62" s="461"/>
      <c r="V62" s="463"/>
      <c r="W62" s="457">
        <v>408</v>
      </c>
      <c r="X62" s="453">
        <v>7</v>
      </c>
      <c r="Y62" s="458">
        <v>3280</v>
      </c>
      <c r="Z62" s="462"/>
      <c r="AA62" s="880">
        <v>59</v>
      </c>
      <c r="AB62" s="455">
        <v>1.8</v>
      </c>
      <c r="AC62" s="462">
        <v>16.5</v>
      </c>
      <c r="AD62" s="455"/>
      <c r="AE62" s="461"/>
      <c r="AF62" s="463"/>
      <c r="AG62" s="457">
        <v>121</v>
      </c>
      <c r="AH62" s="453">
        <v>7.5</v>
      </c>
      <c r="AI62" s="458">
        <v>8430</v>
      </c>
      <c r="AJ62" s="462"/>
      <c r="AK62" s="880">
        <v>90</v>
      </c>
      <c r="AL62" s="455">
        <v>2.4</v>
      </c>
      <c r="AM62" s="462">
        <v>13.4</v>
      </c>
      <c r="AN62" s="455"/>
      <c r="AO62" s="461"/>
      <c r="AP62" s="463"/>
      <c r="AQ62" s="457">
        <v>185</v>
      </c>
      <c r="AR62" s="453">
        <v>6.5</v>
      </c>
      <c r="AS62" s="458">
        <v>5510</v>
      </c>
      <c r="AT62" s="462"/>
      <c r="AU62" s="880">
        <v>99</v>
      </c>
      <c r="AV62" s="455">
        <v>1.5</v>
      </c>
      <c r="AW62" s="462">
        <v>17.2</v>
      </c>
      <c r="AX62" s="455"/>
      <c r="AY62" s="461"/>
      <c r="AZ62" s="463"/>
      <c r="BA62" s="195">
        <v>172</v>
      </c>
      <c r="BB62" s="453">
        <v>7</v>
      </c>
      <c r="BC62" s="461">
        <v>7980</v>
      </c>
      <c r="BD62" s="462"/>
      <c r="BE62" s="880">
        <v>108</v>
      </c>
      <c r="BF62" s="455">
        <v>1.5</v>
      </c>
      <c r="BG62" s="462">
        <v>16.600000000000001</v>
      </c>
      <c r="BH62" s="455"/>
      <c r="BI62" s="461"/>
      <c r="BJ62" s="463"/>
      <c r="BK62" s="457">
        <v>257</v>
      </c>
      <c r="BL62" s="453">
        <v>6.4</v>
      </c>
      <c r="BM62" s="458">
        <v>1226</v>
      </c>
      <c r="BN62" s="462"/>
      <c r="BO62" s="880">
        <v>65</v>
      </c>
      <c r="BP62" s="455">
        <v>0.5</v>
      </c>
      <c r="BQ62" s="462">
        <v>11.3</v>
      </c>
      <c r="BR62" s="455"/>
      <c r="BS62" s="461"/>
      <c r="BT62" s="463"/>
      <c r="BU62" s="457">
        <v>145</v>
      </c>
      <c r="BV62" s="453">
        <v>7</v>
      </c>
      <c r="BW62" s="460">
        <v>12480</v>
      </c>
      <c r="BX62" s="460"/>
      <c r="BY62" s="880">
        <v>179</v>
      </c>
      <c r="BZ62" s="455">
        <v>1.6</v>
      </c>
      <c r="CA62" s="644">
        <v>74.599999999999994</v>
      </c>
      <c r="CB62" s="455"/>
      <c r="CC62" s="461"/>
      <c r="CD62" s="616"/>
      <c r="CE62" s="457">
        <v>35</v>
      </c>
      <c r="CF62" s="453">
        <v>6.5</v>
      </c>
      <c r="CG62" s="458">
        <v>6490</v>
      </c>
      <c r="CH62" s="462"/>
      <c r="CI62" s="880">
        <v>75</v>
      </c>
      <c r="CJ62" s="455">
        <v>1.1000000000000001</v>
      </c>
      <c r="CK62" s="462">
        <v>28.9</v>
      </c>
      <c r="CL62" s="455"/>
      <c r="CM62" s="461"/>
      <c r="CN62" s="463"/>
      <c r="CO62" s="457"/>
      <c r="CP62" s="453"/>
      <c r="CQ62" s="461"/>
      <c r="CR62" s="462"/>
      <c r="CS62" s="880"/>
      <c r="CT62" s="455"/>
      <c r="CU62" s="462"/>
      <c r="CV62" s="455"/>
      <c r="CW62" s="461"/>
      <c r="CX62" s="463"/>
      <c r="CY62" s="457"/>
      <c r="CZ62" s="453"/>
      <c r="DA62" s="461"/>
      <c r="DB62" s="462"/>
      <c r="DC62" s="880"/>
      <c r="DD62" s="455"/>
      <c r="DE62" s="462"/>
      <c r="DF62" s="455"/>
      <c r="DG62" s="464"/>
      <c r="DH62" s="463"/>
      <c r="DI62" s="457">
        <v>28</v>
      </c>
      <c r="DJ62" s="453"/>
      <c r="DK62" s="459"/>
      <c r="DL62" s="462"/>
      <c r="DM62" s="880">
        <v>102</v>
      </c>
      <c r="DN62" s="455">
        <v>1.5</v>
      </c>
      <c r="DO62" s="462"/>
      <c r="DP62" s="455"/>
      <c r="DQ62" s="461"/>
      <c r="DR62" s="463"/>
      <c r="DS62" s="468"/>
      <c r="DT62" s="453"/>
      <c r="DU62" s="454"/>
      <c r="DV62" s="462"/>
      <c r="DW62" s="880"/>
      <c r="DX62" s="455"/>
      <c r="DY62" s="462"/>
      <c r="DZ62" s="455"/>
      <c r="EA62" s="462"/>
      <c r="EB62" s="463"/>
      <c r="EC62" s="457"/>
      <c r="ED62" s="453"/>
      <c r="EE62" s="464"/>
      <c r="EF62" s="462"/>
      <c r="EG62" s="880"/>
      <c r="EH62" s="455"/>
      <c r="EI62" s="462"/>
      <c r="EJ62" s="455"/>
      <c r="EK62" s="461"/>
      <c r="EL62" s="463"/>
      <c r="EM62" s="457"/>
      <c r="EN62" s="453"/>
      <c r="EO62" s="461"/>
      <c r="EP62" s="462"/>
      <c r="EQ62" s="462"/>
      <c r="ER62" s="455"/>
      <c r="ES62" s="462"/>
      <c r="ET62" s="454"/>
      <c r="EU62" s="461"/>
      <c r="EV62" s="463"/>
      <c r="EW62" s="457"/>
      <c r="EX62" s="453"/>
      <c r="EY62" s="461"/>
      <c r="EZ62" s="462"/>
      <c r="FA62" s="880"/>
      <c r="FB62" s="455"/>
      <c r="FC62" s="462"/>
      <c r="FD62" s="454"/>
      <c r="FE62" s="461"/>
      <c r="FF62" s="463"/>
      <c r="FG62" s="457">
        <v>0</v>
      </c>
      <c r="FH62" s="453"/>
      <c r="FI62" s="461"/>
      <c r="FJ62" s="462"/>
      <c r="FK62" s="880"/>
      <c r="FL62" s="455"/>
      <c r="FM62" s="462"/>
      <c r="FN62" s="454"/>
      <c r="FO62" s="461"/>
      <c r="FP62" s="463"/>
      <c r="GK62" s="195"/>
      <c r="GL62" s="943"/>
      <c r="GM62" s="461"/>
      <c r="GN62" s="461"/>
      <c r="GO62" s="461"/>
      <c r="GP62" s="461"/>
      <c r="GQ62" s="461"/>
      <c r="GR62" s="461"/>
      <c r="GS62" s="461"/>
      <c r="GT62" s="463"/>
      <c r="GU62" s="195"/>
      <c r="GV62" s="461"/>
      <c r="GW62" s="461"/>
      <c r="GX62" s="461"/>
      <c r="GY62" s="461"/>
      <c r="GZ62" s="455"/>
      <c r="HA62" s="461"/>
      <c r="HB62" s="461"/>
      <c r="HC62" s="461"/>
      <c r="HD62" s="463"/>
      <c r="HE62" s="494">
        <v>0</v>
      </c>
      <c r="HO62" s="465"/>
    </row>
    <row r="63" spans="1:523" s="472" customFormat="1" ht="15" customHeight="1" x14ac:dyDescent="0.15">
      <c r="A63" s="434">
        <v>43583</v>
      </c>
      <c r="B63" s="765">
        <f t="shared" si="0"/>
        <v>500</v>
      </c>
      <c r="C63" s="257"/>
      <c r="D63" s="435"/>
      <c r="E63" s="444"/>
      <c r="F63" s="445"/>
      <c r="G63" s="445"/>
      <c r="H63" s="438"/>
      <c r="I63" s="445"/>
      <c r="J63" s="439"/>
      <c r="K63" s="444"/>
      <c r="L63" s="446"/>
      <c r="M63" s="257">
        <v>500</v>
      </c>
      <c r="N63" s="435">
        <v>7.1</v>
      </c>
      <c r="O63" s="444">
        <v>9660</v>
      </c>
      <c r="P63" s="445"/>
      <c r="Q63" s="445">
        <v>47</v>
      </c>
      <c r="R63" s="438">
        <v>1.7</v>
      </c>
      <c r="S63" s="445"/>
      <c r="T63" s="439"/>
      <c r="U63" s="444"/>
      <c r="V63" s="446"/>
      <c r="W63" s="440"/>
      <c r="X63" s="435">
        <v>7.2</v>
      </c>
      <c r="Y63" s="441">
        <v>2970</v>
      </c>
      <c r="Z63" s="445"/>
      <c r="AA63" s="445">
        <v>57</v>
      </c>
      <c r="AB63" s="438">
        <v>2.6</v>
      </c>
      <c r="AC63" s="445"/>
      <c r="AD63" s="438"/>
      <c r="AE63" s="444"/>
      <c r="AF63" s="446"/>
      <c r="AG63" s="440"/>
      <c r="AH63" s="435">
        <v>7.5</v>
      </c>
      <c r="AI63" s="441">
        <v>8420</v>
      </c>
      <c r="AJ63" s="445"/>
      <c r="AK63" s="445">
        <v>78</v>
      </c>
      <c r="AL63" s="438">
        <v>1.4</v>
      </c>
      <c r="AM63" s="445"/>
      <c r="AN63" s="438"/>
      <c r="AO63" s="444"/>
      <c r="AP63" s="446"/>
      <c r="AQ63" s="440"/>
      <c r="AR63" s="435">
        <v>6.5</v>
      </c>
      <c r="AS63" s="441">
        <v>5620</v>
      </c>
      <c r="AT63" s="445"/>
      <c r="AU63" s="445">
        <v>120</v>
      </c>
      <c r="AV63" s="438">
        <v>1.2</v>
      </c>
      <c r="AW63" s="445"/>
      <c r="AX63" s="438"/>
      <c r="AY63" s="444"/>
      <c r="AZ63" s="446"/>
      <c r="BA63" s="257"/>
      <c r="BB63" s="435">
        <v>7</v>
      </c>
      <c r="BC63" s="444">
        <v>7980</v>
      </c>
      <c r="BD63" s="445"/>
      <c r="BE63" s="445">
        <v>74</v>
      </c>
      <c r="BF63" s="438">
        <v>0.7</v>
      </c>
      <c r="BG63" s="445"/>
      <c r="BH63" s="438"/>
      <c r="BI63" s="444"/>
      <c r="BJ63" s="446"/>
      <c r="BK63" s="440"/>
      <c r="BL63" s="435">
        <v>7</v>
      </c>
      <c r="BM63" s="441">
        <v>1210</v>
      </c>
      <c r="BN63" s="445"/>
      <c r="BO63" s="445">
        <v>45</v>
      </c>
      <c r="BP63" s="438">
        <v>0.4</v>
      </c>
      <c r="BQ63" s="445"/>
      <c r="BR63" s="438"/>
      <c r="BS63" s="444"/>
      <c r="BT63" s="446"/>
      <c r="BU63" s="440"/>
      <c r="BV63" s="435">
        <v>7</v>
      </c>
      <c r="BW63" s="443">
        <v>7620</v>
      </c>
      <c r="BX63" s="443"/>
      <c r="BY63" s="445">
        <v>51</v>
      </c>
      <c r="BZ63" s="438">
        <v>2.2000000000000002</v>
      </c>
      <c r="CA63" s="645"/>
      <c r="CB63" s="438"/>
      <c r="CC63" s="444"/>
      <c r="CD63" s="617"/>
      <c r="CE63" s="440"/>
      <c r="CF63" s="435">
        <v>6.5</v>
      </c>
      <c r="CG63" s="441">
        <v>6570</v>
      </c>
      <c r="CH63" s="445"/>
      <c r="CI63" s="445">
        <v>39</v>
      </c>
      <c r="CJ63" s="438">
        <v>0.7</v>
      </c>
      <c r="CK63" s="445"/>
      <c r="CL63" s="438"/>
      <c r="CM63" s="444"/>
      <c r="CN63" s="446"/>
      <c r="CO63" s="440"/>
      <c r="CP63" s="435"/>
      <c r="CQ63" s="444"/>
      <c r="CR63" s="445"/>
      <c r="CS63" s="445"/>
      <c r="CT63" s="438"/>
      <c r="CU63" s="445"/>
      <c r="CV63" s="438"/>
      <c r="CW63" s="444"/>
      <c r="CX63" s="446"/>
      <c r="CY63" s="440"/>
      <c r="CZ63" s="435"/>
      <c r="DA63" s="444"/>
      <c r="DB63" s="445"/>
      <c r="DC63" s="445"/>
      <c r="DD63" s="438"/>
      <c r="DE63" s="445"/>
      <c r="DF63" s="438"/>
      <c r="DG63" s="447"/>
      <c r="DH63" s="446"/>
      <c r="DI63" s="440"/>
      <c r="DJ63" s="435"/>
      <c r="DK63" s="442"/>
      <c r="DL63" s="445"/>
      <c r="DM63" s="445">
        <v>95</v>
      </c>
      <c r="DN63" s="438">
        <v>0.9</v>
      </c>
      <c r="DO63" s="445"/>
      <c r="DP63" s="438"/>
      <c r="DQ63" s="444"/>
      <c r="DR63" s="446"/>
      <c r="DS63" s="449"/>
      <c r="DT63" s="435"/>
      <c r="DU63" s="437"/>
      <c r="DV63" s="445"/>
      <c r="DW63" s="445"/>
      <c r="DX63" s="438"/>
      <c r="DY63" s="445"/>
      <c r="DZ63" s="438"/>
      <c r="EA63" s="445"/>
      <c r="EB63" s="446"/>
      <c r="EC63" s="440"/>
      <c r="ED63" s="435"/>
      <c r="EE63" s="447"/>
      <c r="EF63" s="445"/>
      <c r="EG63" s="445"/>
      <c r="EH63" s="438"/>
      <c r="EI63" s="445"/>
      <c r="EJ63" s="438"/>
      <c r="EK63" s="444"/>
      <c r="EL63" s="446"/>
      <c r="EM63" s="440"/>
      <c r="EN63" s="435"/>
      <c r="EO63" s="444"/>
      <c r="EP63" s="445"/>
      <c r="EQ63" s="445"/>
      <c r="ER63" s="438"/>
      <c r="ES63" s="445"/>
      <c r="ET63" s="437"/>
      <c r="EU63" s="444"/>
      <c r="EV63" s="446"/>
      <c r="EW63" s="440"/>
      <c r="EX63" s="435"/>
      <c r="EY63" s="444"/>
      <c r="EZ63" s="445"/>
      <c r="FA63" s="445"/>
      <c r="FB63" s="438"/>
      <c r="FC63" s="445"/>
      <c r="FD63" s="437"/>
      <c r="FE63" s="444"/>
      <c r="FF63" s="446"/>
      <c r="FG63" s="440">
        <v>0</v>
      </c>
      <c r="FH63" s="435"/>
      <c r="FI63" s="444"/>
      <c r="FJ63" s="445"/>
      <c r="FK63" s="445"/>
      <c r="FL63" s="438"/>
      <c r="FM63" s="445"/>
      <c r="FN63" s="437"/>
      <c r="FO63" s="444"/>
      <c r="FP63" s="446"/>
      <c r="FQ63" s="1261"/>
      <c r="FR63" s="584"/>
      <c r="FS63" s="589"/>
      <c r="FT63" s="584"/>
      <c r="FU63" s="590"/>
      <c r="FV63" s="584"/>
      <c r="FW63" s="590"/>
      <c r="FX63" s="584"/>
      <c r="FY63" s="584"/>
      <c r="FZ63" s="591"/>
      <c r="GA63" s="1261"/>
      <c r="GB63" s="584"/>
      <c r="GC63" s="584"/>
      <c r="GD63" s="584"/>
      <c r="GE63" s="590"/>
      <c r="GF63" s="584"/>
      <c r="GG63" s="590"/>
      <c r="GH63" s="584"/>
      <c r="GI63" s="584"/>
      <c r="GJ63" s="591"/>
      <c r="GK63" s="257"/>
      <c r="GL63" s="944"/>
      <c r="GM63" s="444"/>
      <c r="GN63" s="444"/>
      <c r="GO63" s="444"/>
      <c r="GP63" s="444"/>
      <c r="GQ63" s="444"/>
      <c r="GR63" s="444"/>
      <c r="GS63" s="444"/>
      <c r="GT63" s="446"/>
      <c r="GU63" s="257"/>
      <c r="GV63" s="444"/>
      <c r="GW63" s="444"/>
      <c r="GX63" s="444"/>
      <c r="GY63" s="444"/>
      <c r="GZ63" s="438"/>
      <c r="HA63" s="444"/>
      <c r="HB63" s="444"/>
      <c r="HC63" s="444"/>
      <c r="HD63" s="446"/>
      <c r="HE63" s="554">
        <v>0</v>
      </c>
      <c r="HF63" s="552"/>
      <c r="HG63" s="471"/>
      <c r="HH63" s="590"/>
      <c r="HI63" s="556"/>
      <c r="HJ63" s="541"/>
      <c r="HK63" s="577"/>
      <c r="HL63" s="541"/>
      <c r="HM63" s="471"/>
      <c r="HN63" s="557"/>
      <c r="HO63" s="448"/>
      <c r="HP63" s="552"/>
      <c r="HQ63" s="471"/>
      <c r="HR63" s="577"/>
      <c r="HS63" s="577"/>
      <c r="HT63" s="541"/>
      <c r="HU63" s="577"/>
      <c r="HV63" s="541"/>
      <c r="HW63" s="471"/>
      <c r="HX63" s="557"/>
      <c r="HY63" s="1587"/>
      <c r="HZ63" s="1587"/>
      <c r="IA63" s="1587"/>
      <c r="IB63" s="1587"/>
      <c r="IC63" s="1587"/>
      <c r="ID63" s="1587"/>
      <c r="IE63" s="1587"/>
      <c r="IF63" s="1587"/>
      <c r="IG63" s="1587"/>
      <c r="IH63" s="1587"/>
      <c r="II63" s="1587"/>
      <c r="IJ63" s="1587"/>
      <c r="IK63" s="1587"/>
      <c r="IL63" s="1587"/>
      <c r="IM63" s="1587"/>
      <c r="IN63" s="1587"/>
      <c r="IO63" s="1587"/>
      <c r="IP63" s="1587"/>
      <c r="IQ63" s="1587"/>
      <c r="IR63" s="1587"/>
      <c r="IS63" s="1587"/>
      <c r="IT63" s="1587"/>
      <c r="IU63" s="1587"/>
      <c r="IV63" s="1587"/>
      <c r="IW63" s="1587"/>
      <c r="IX63" s="1587"/>
      <c r="IY63" s="1587"/>
      <c r="IZ63" s="1587"/>
      <c r="JA63" s="1587"/>
      <c r="JB63" s="1587"/>
      <c r="JC63" s="1587"/>
      <c r="JD63" s="1587"/>
      <c r="JE63" s="1587"/>
      <c r="JF63" s="1587"/>
      <c r="JG63" s="1587"/>
      <c r="JH63" s="1587"/>
      <c r="JI63" s="1587"/>
      <c r="JJ63" s="1587"/>
      <c r="JK63" s="1587"/>
      <c r="JL63" s="1587"/>
      <c r="JM63" s="1587"/>
      <c r="JN63" s="1587"/>
      <c r="JO63" s="1587"/>
      <c r="JP63" s="1587"/>
      <c r="JQ63" s="1587"/>
      <c r="JR63" s="1587"/>
      <c r="JS63" s="1587"/>
      <c r="JT63" s="1587"/>
      <c r="JU63" s="1587"/>
      <c r="JV63" s="1587"/>
      <c r="JW63" s="1587"/>
      <c r="JX63" s="1587"/>
      <c r="JY63" s="1587"/>
      <c r="JZ63" s="1587"/>
      <c r="KA63" s="1587"/>
      <c r="KB63" s="1587"/>
      <c r="KC63" s="1587"/>
      <c r="KD63" s="1587"/>
      <c r="KE63" s="1587"/>
      <c r="KF63" s="1587"/>
      <c r="KG63" s="1587"/>
      <c r="KH63" s="1587"/>
      <c r="KI63" s="1587"/>
      <c r="KJ63" s="1587"/>
      <c r="KK63" s="1587"/>
      <c r="KL63" s="1587"/>
      <c r="KM63" s="1587"/>
      <c r="KN63" s="1587"/>
      <c r="KO63" s="1587"/>
      <c r="KP63" s="1587"/>
      <c r="KQ63" s="1587"/>
      <c r="KR63" s="1587"/>
      <c r="KS63" s="1587"/>
      <c r="KT63" s="1587"/>
      <c r="KU63" s="1587"/>
      <c r="KV63" s="1587"/>
      <c r="KW63" s="1587"/>
      <c r="KX63" s="1587"/>
      <c r="KY63" s="1587"/>
      <c r="KZ63" s="1587"/>
      <c r="LA63" s="1587"/>
      <c r="LB63" s="1587"/>
      <c r="LC63" s="1587"/>
      <c r="LD63" s="1587"/>
      <c r="LE63" s="1587"/>
      <c r="LF63" s="1587"/>
      <c r="LG63" s="1587"/>
      <c r="LH63" s="1587"/>
      <c r="LI63" s="1587"/>
      <c r="LJ63" s="1587"/>
      <c r="LK63" s="1587"/>
      <c r="LL63" s="1587"/>
      <c r="LM63" s="1587"/>
      <c r="LN63" s="1587"/>
      <c r="LO63" s="1587"/>
      <c r="LP63" s="1587"/>
      <c r="LQ63" s="1587"/>
      <c r="LR63" s="1587"/>
      <c r="LS63" s="1587"/>
      <c r="LT63" s="1587"/>
      <c r="LU63" s="1587"/>
      <c r="LV63" s="1587"/>
      <c r="LW63" s="1587"/>
      <c r="LX63" s="1587"/>
      <c r="LY63" s="1587"/>
      <c r="LZ63" s="1587"/>
      <c r="MA63" s="1587"/>
      <c r="MB63" s="1587"/>
      <c r="MC63" s="1587"/>
      <c r="MD63" s="1587"/>
      <c r="ME63" s="1587"/>
      <c r="MF63" s="1587"/>
      <c r="MG63" s="1587"/>
      <c r="MH63" s="1587"/>
      <c r="MI63" s="1587"/>
      <c r="MJ63" s="1587"/>
      <c r="MK63" s="1587"/>
      <c r="ML63" s="1587"/>
      <c r="MM63" s="1587"/>
      <c r="MN63" s="1587"/>
      <c r="MO63" s="1587"/>
      <c r="MP63" s="1587"/>
      <c r="MQ63" s="1587"/>
      <c r="MR63" s="1587"/>
      <c r="MS63" s="1587"/>
      <c r="MT63" s="1587"/>
      <c r="MU63" s="1587"/>
      <c r="MV63" s="1587"/>
      <c r="MW63" s="1587"/>
      <c r="MX63" s="1587"/>
      <c r="MY63" s="1587"/>
      <c r="MZ63" s="1587"/>
      <c r="NA63" s="1587"/>
      <c r="NB63" s="1587"/>
      <c r="NC63" s="1587"/>
      <c r="ND63" s="1587"/>
      <c r="NE63" s="1587"/>
      <c r="NF63" s="1587"/>
      <c r="NG63" s="1587"/>
      <c r="NH63" s="1587"/>
      <c r="NI63" s="1587"/>
      <c r="NJ63" s="1587"/>
      <c r="NK63" s="1587"/>
      <c r="NL63" s="1587"/>
      <c r="NM63" s="1587"/>
      <c r="NN63" s="1587"/>
      <c r="NO63" s="1587"/>
      <c r="NP63" s="1587"/>
      <c r="NQ63" s="1587"/>
      <c r="NR63" s="1587"/>
      <c r="NS63" s="1587"/>
      <c r="NT63" s="1587"/>
      <c r="NU63" s="1587"/>
      <c r="NV63" s="1587"/>
      <c r="NW63" s="1587"/>
      <c r="NX63" s="1587"/>
      <c r="NY63" s="1587"/>
      <c r="NZ63" s="1587"/>
      <c r="OA63" s="1587"/>
      <c r="OB63" s="1587"/>
      <c r="OC63" s="1587"/>
      <c r="OD63" s="1587"/>
      <c r="OE63" s="1587"/>
      <c r="OF63" s="1587"/>
      <c r="OG63" s="1587"/>
      <c r="OH63" s="1587"/>
      <c r="OI63" s="1587"/>
      <c r="OJ63" s="1587"/>
      <c r="OK63" s="1587"/>
      <c r="OL63" s="1587"/>
      <c r="OM63" s="1587"/>
      <c r="ON63" s="1587"/>
      <c r="OO63" s="1587"/>
      <c r="OP63" s="1587"/>
      <c r="OQ63" s="1587"/>
      <c r="OR63" s="1587"/>
      <c r="OS63" s="1587"/>
      <c r="OT63" s="1587"/>
      <c r="OU63" s="1587"/>
      <c r="OV63" s="1587"/>
      <c r="OW63" s="1587"/>
      <c r="OX63" s="1587"/>
      <c r="OY63" s="1587"/>
      <c r="OZ63" s="1587"/>
      <c r="PA63" s="1587"/>
      <c r="PB63" s="1587"/>
      <c r="PC63" s="1587"/>
      <c r="PD63" s="1587"/>
      <c r="PE63" s="1587"/>
      <c r="PF63" s="1587"/>
      <c r="PG63" s="1588"/>
      <c r="PH63" s="1588"/>
      <c r="PI63" s="1588"/>
      <c r="PJ63" s="1588"/>
      <c r="PK63" s="1588"/>
      <c r="PL63" s="1588"/>
      <c r="PM63" s="1588"/>
      <c r="PN63" s="1588"/>
      <c r="PO63" s="1588"/>
      <c r="PP63" s="1588"/>
      <c r="PQ63" s="1588"/>
      <c r="PR63" s="1588"/>
      <c r="PS63" s="1588"/>
      <c r="PT63" s="1588"/>
      <c r="PU63" s="1588"/>
      <c r="PV63" s="1588"/>
      <c r="PW63" s="1588"/>
      <c r="PX63" s="1588"/>
      <c r="PY63" s="1588"/>
      <c r="PZ63" s="1588"/>
      <c r="QA63" s="1588"/>
      <c r="QB63" s="1588"/>
      <c r="QC63" s="1588"/>
      <c r="QD63" s="1588"/>
      <c r="QE63" s="1588"/>
      <c r="QF63" s="1588"/>
      <c r="QG63" s="1588"/>
      <c r="QH63" s="1588"/>
      <c r="QI63" s="1588"/>
      <c r="QJ63" s="1588"/>
      <c r="QK63" s="1588"/>
      <c r="QL63" s="1588"/>
      <c r="QM63" s="1588"/>
      <c r="QN63" s="1588"/>
      <c r="QO63" s="1588"/>
      <c r="QP63" s="1588"/>
      <c r="QQ63" s="1588"/>
      <c r="QR63" s="1588"/>
      <c r="QS63" s="1588"/>
      <c r="QT63" s="1588"/>
      <c r="QU63" s="1588"/>
      <c r="QV63" s="1588"/>
      <c r="QW63" s="1588"/>
      <c r="QX63" s="1588"/>
      <c r="QY63" s="1588"/>
      <c r="QZ63" s="1588"/>
      <c r="RA63" s="1588"/>
      <c r="RB63" s="1588"/>
      <c r="RC63" s="1588"/>
      <c r="RD63" s="1588"/>
      <c r="RE63" s="1588"/>
      <c r="RF63" s="1588"/>
      <c r="RG63" s="1588"/>
      <c r="RH63" s="1588"/>
      <c r="RI63" s="1588"/>
      <c r="RJ63" s="1588"/>
      <c r="RK63" s="1588"/>
      <c r="RL63" s="1588"/>
      <c r="RM63" s="1588"/>
      <c r="RN63" s="1588"/>
      <c r="RO63" s="1588"/>
      <c r="RP63" s="1588"/>
      <c r="RQ63" s="1588"/>
      <c r="RR63" s="1588"/>
      <c r="RS63" s="1588"/>
      <c r="RT63" s="1588"/>
      <c r="RU63" s="1588"/>
      <c r="RV63" s="1588"/>
      <c r="RW63" s="1588"/>
      <c r="RX63" s="1588"/>
      <c r="RY63" s="1588"/>
      <c r="RZ63" s="1588"/>
      <c r="SA63" s="1588"/>
      <c r="SB63" s="1588"/>
      <c r="SC63" s="1588"/>
      <c r="SD63" s="1588"/>
      <c r="SE63" s="1588"/>
      <c r="SF63" s="1588"/>
      <c r="SG63" s="1588"/>
      <c r="SH63" s="1588"/>
      <c r="SI63" s="1588"/>
      <c r="SJ63" s="1588"/>
      <c r="SK63" s="1588"/>
      <c r="SL63" s="1588"/>
      <c r="SM63" s="1588"/>
      <c r="SN63" s="1588"/>
      <c r="SO63" s="1588"/>
      <c r="SP63" s="1588"/>
      <c r="SQ63" s="1588"/>
      <c r="SR63" s="1588"/>
      <c r="SS63" s="1588"/>
      <c r="ST63" s="1588"/>
      <c r="SU63" s="1588"/>
      <c r="SV63" s="1588"/>
      <c r="SW63" s="1588"/>
      <c r="SX63" s="1588"/>
      <c r="SY63" s="1588"/>
      <c r="SZ63" s="1588"/>
      <c r="TA63" s="1588"/>
      <c r="TB63" s="1588"/>
      <c r="TC63" s="1588"/>
    </row>
    <row r="64" spans="1:523" ht="15" customHeight="1" x14ac:dyDescent="0.15">
      <c r="A64" s="452">
        <v>43584</v>
      </c>
      <c r="B64" s="415">
        <f t="shared" si="0"/>
        <v>550</v>
      </c>
      <c r="C64" s="195"/>
      <c r="D64" s="453"/>
      <c r="E64" s="461"/>
      <c r="F64" s="462"/>
      <c r="G64" s="880"/>
      <c r="H64" s="455"/>
      <c r="I64" s="462"/>
      <c r="J64" s="456"/>
      <c r="K64" s="461"/>
      <c r="L64" s="463"/>
      <c r="M64" s="195">
        <v>550</v>
      </c>
      <c r="N64" s="453">
        <v>6.5</v>
      </c>
      <c r="O64" s="461">
        <v>10100</v>
      </c>
      <c r="P64" s="462"/>
      <c r="Q64" s="880">
        <v>63</v>
      </c>
      <c r="R64" s="455">
        <v>0.5</v>
      </c>
      <c r="S64" s="462"/>
      <c r="T64" s="456"/>
      <c r="U64" s="461"/>
      <c r="V64" s="463"/>
      <c r="W64" s="457"/>
      <c r="X64" s="453">
        <v>7.5</v>
      </c>
      <c r="Y64" s="458">
        <v>1389</v>
      </c>
      <c r="Z64" s="462"/>
      <c r="AA64" s="880">
        <v>93</v>
      </c>
      <c r="AB64" s="455">
        <v>2</v>
      </c>
      <c r="AC64" s="462"/>
      <c r="AD64" s="455"/>
      <c r="AE64" s="461"/>
      <c r="AF64" s="463"/>
      <c r="AG64" s="457"/>
      <c r="AH64" s="453">
        <v>7.5</v>
      </c>
      <c r="AI64" s="458">
        <v>8710</v>
      </c>
      <c r="AJ64" s="462"/>
      <c r="AK64" s="880">
        <v>80</v>
      </c>
      <c r="AL64" s="455">
        <v>5.3</v>
      </c>
      <c r="AM64" s="462"/>
      <c r="AN64" s="455"/>
      <c r="AO64" s="461"/>
      <c r="AP64" s="463"/>
      <c r="AQ64" s="457"/>
      <c r="AR64" s="453">
        <v>7</v>
      </c>
      <c r="AS64" s="458">
        <v>6780</v>
      </c>
      <c r="AT64" s="462"/>
      <c r="AU64" s="880">
        <v>135</v>
      </c>
      <c r="AV64" s="455">
        <v>2.1</v>
      </c>
      <c r="AW64" s="462"/>
      <c r="AX64" s="455"/>
      <c r="AY64" s="461"/>
      <c r="AZ64" s="463"/>
      <c r="BA64" s="195"/>
      <c r="BB64" s="453">
        <v>7</v>
      </c>
      <c r="BC64" s="461">
        <v>7910</v>
      </c>
      <c r="BD64" s="462"/>
      <c r="BE64" s="880">
        <v>83</v>
      </c>
      <c r="BF64" s="455">
        <v>0.5</v>
      </c>
      <c r="BG64" s="462"/>
      <c r="BH64" s="455"/>
      <c r="BI64" s="461"/>
      <c r="BJ64" s="463"/>
      <c r="BK64" s="457"/>
      <c r="BL64" s="453">
        <v>7</v>
      </c>
      <c r="BM64" s="458">
        <v>1266</v>
      </c>
      <c r="BN64" s="462"/>
      <c r="BO64" s="880">
        <v>36</v>
      </c>
      <c r="BP64" s="455">
        <v>0.3</v>
      </c>
      <c r="BQ64" s="462"/>
      <c r="BR64" s="455"/>
      <c r="BS64" s="461"/>
      <c r="BT64" s="463"/>
      <c r="BU64" s="457"/>
      <c r="BV64" s="453">
        <v>7.5</v>
      </c>
      <c r="BW64" s="460">
        <v>5810</v>
      </c>
      <c r="BX64" s="460"/>
      <c r="BY64" s="880">
        <v>101</v>
      </c>
      <c r="BZ64" s="455">
        <v>1</v>
      </c>
      <c r="CA64" s="644"/>
      <c r="CB64" s="455"/>
      <c r="CC64" s="461"/>
      <c r="CD64" s="616"/>
      <c r="CE64" s="457"/>
      <c r="CF64" s="453">
        <v>7</v>
      </c>
      <c r="CG64" s="458">
        <v>6390</v>
      </c>
      <c r="CH64" s="462"/>
      <c r="CI64" s="880">
        <v>51</v>
      </c>
      <c r="CJ64" s="455">
        <v>0.6</v>
      </c>
      <c r="CK64" s="462"/>
      <c r="CL64" s="455"/>
      <c r="CM64" s="461"/>
      <c r="CN64" s="463"/>
      <c r="CO64" s="457"/>
      <c r="CP64" s="453"/>
      <c r="CQ64" s="461"/>
      <c r="CR64" s="462"/>
      <c r="CS64" s="880"/>
      <c r="CT64" s="455"/>
      <c r="CU64" s="462"/>
      <c r="CV64" s="455"/>
      <c r="CW64" s="461"/>
      <c r="CX64" s="463"/>
      <c r="CY64" s="457"/>
      <c r="CZ64" s="453"/>
      <c r="DA64" s="461"/>
      <c r="DB64" s="462"/>
      <c r="DC64" s="880"/>
      <c r="DD64" s="455"/>
      <c r="DE64" s="462"/>
      <c r="DF64" s="455"/>
      <c r="DG64" s="464"/>
      <c r="DH64" s="463"/>
      <c r="DI64" s="457"/>
      <c r="DJ64" s="453"/>
      <c r="DK64" s="459"/>
      <c r="DL64" s="462"/>
      <c r="DM64" s="880"/>
      <c r="DN64" s="455"/>
      <c r="DO64" s="462"/>
      <c r="DP64" s="455"/>
      <c r="DQ64" s="461"/>
      <c r="DR64" s="463"/>
      <c r="DS64" s="468"/>
      <c r="DT64" s="453"/>
      <c r="DU64" s="454"/>
      <c r="DV64" s="462"/>
      <c r="DW64" s="880"/>
      <c r="DX64" s="455"/>
      <c r="DY64" s="462"/>
      <c r="DZ64" s="455"/>
      <c r="EA64" s="462"/>
      <c r="EB64" s="463"/>
      <c r="EC64" s="457"/>
      <c r="ED64" s="453"/>
      <c r="EE64" s="464"/>
      <c r="EF64" s="462"/>
      <c r="EG64" s="880"/>
      <c r="EH64" s="455"/>
      <c r="EI64" s="462"/>
      <c r="EJ64" s="455"/>
      <c r="EK64" s="461"/>
      <c r="EL64" s="463"/>
      <c r="EM64" s="457"/>
      <c r="EN64" s="453"/>
      <c r="EO64" s="461"/>
      <c r="EP64" s="462"/>
      <c r="EQ64" s="462"/>
      <c r="ER64" s="455"/>
      <c r="ES64" s="462"/>
      <c r="ET64" s="454"/>
      <c r="EU64" s="461"/>
      <c r="EV64" s="463"/>
      <c r="EW64" s="457"/>
      <c r="EX64" s="453"/>
      <c r="EY64" s="461"/>
      <c r="EZ64" s="462"/>
      <c r="FA64" s="880"/>
      <c r="FB64" s="455"/>
      <c r="FC64" s="462"/>
      <c r="FD64" s="454"/>
      <c r="FE64" s="461"/>
      <c r="FF64" s="463"/>
      <c r="FG64" s="457">
        <v>0</v>
      </c>
      <c r="FH64" s="453"/>
      <c r="FI64" s="461"/>
      <c r="FJ64" s="462"/>
      <c r="FK64" s="880"/>
      <c r="FL64" s="455"/>
      <c r="FM64" s="462"/>
      <c r="FN64" s="454"/>
      <c r="FO64" s="461"/>
      <c r="FP64" s="463"/>
      <c r="GK64" s="195"/>
      <c r="GL64" s="943"/>
      <c r="GM64" s="461"/>
      <c r="GN64" s="461"/>
      <c r="GO64" s="461"/>
      <c r="GP64" s="461"/>
      <c r="GQ64" s="461"/>
      <c r="GR64" s="461"/>
      <c r="GS64" s="461"/>
      <c r="GT64" s="463"/>
      <c r="GU64" s="195"/>
      <c r="GV64" s="461"/>
      <c r="GW64" s="461"/>
      <c r="GX64" s="461"/>
      <c r="GY64" s="461"/>
      <c r="GZ64" s="455"/>
      <c r="HA64" s="461"/>
      <c r="HB64" s="461"/>
      <c r="HC64" s="461"/>
      <c r="HD64" s="463"/>
      <c r="HE64" s="494">
        <v>0</v>
      </c>
      <c r="HO64" s="465"/>
    </row>
    <row r="65" spans="1:523" ht="15" customHeight="1" x14ac:dyDescent="0.15">
      <c r="A65" s="452">
        <v>43585</v>
      </c>
      <c r="B65" s="415">
        <f t="shared" si="0"/>
        <v>600</v>
      </c>
      <c r="C65" s="195"/>
      <c r="D65" s="453"/>
      <c r="E65" s="461"/>
      <c r="F65" s="462"/>
      <c r="G65" s="880"/>
      <c r="H65" s="455"/>
      <c r="I65" s="462"/>
      <c r="J65" s="456"/>
      <c r="K65" s="461"/>
      <c r="L65" s="463"/>
      <c r="M65" s="195">
        <v>600</v>
      </c>
      <c r="N65" s="453">
        <v>7</v>
      </c>
      <c r="O65" s="461">
        <v>9730</v>
      </c>
      <c r="P65" s="462"/>
      <c r="Q65" s="880">
        <v>51</v>
      </c>
      <c r="R65" s="455">
        <v>0.7</v>
      </c>
      <c r="S65" s="462"/>
      <c r="T65" s="456"/>
      <c r="U65" s="461"/>
      <c r="V65" s="463"/>
      <c r="W65" s="457"/>
      <c r="X65" s="453">
        <v>7</v>
      </c>
      <c r="Y65" s="458">
        <v>2510</v>
      </c>
      <c r="Z65" s="462"/>
      <c r="AA65" s="880">
        <v>54</v>
      </c>
      <c r="AB65" s="455">
        <v>0.9</v>
      </c>
      <c r="AC65" s="462"/>
      <c r="AD65" s="455"/>
      <c r="AE65" s="461"/>
      <c r="AF65" s="463"/>
      <c r="AG65" s="457"/>
      <c r="AH65" s="453">
        <v>7.4</v>
      </c>
      <c r="AI65" s="458">
        <v>8100</v>
      </c>
      <c r="AJ65" s="462"/>
      <c r="AK65" s="880">
        <v>99</v>
      </c>
      <c r="AL65" s="455">
        <v>2.1</v>
      </c>
      <c r="AM65" s="462"/>
      <c r="AN65" s="455"/>
      <c r="AO65" s="461"/>
      <c r="AP65" s="463"/>
      <c r="AQ65" s="457"/>
      <c r="AR65" s="453">
        <v>7</v>
      </c>
      <c r="AS65" s="458">
        <v>7910</v>
      </c>
      <c r="AT65" s="462"/>
      <c r="AU65" s="880">
        <v>163</v>
      </c>
      <c r="AV65" s="455">
        <v>1.5</v>
      </c>
      <c r="AW65" s="462"/>
      <c r="AX65" s="455"/>
      <c r="AY65" s="461"/>
      <c r="AZ65" s="463"/>
      <c r="BA65" s="195"/>
      <c r="BB65" s="453">
        <v>7</v>
      </c>
      <c r="BC65" s="461">
        <v>7940</v>
      </c>
      <c r="BD65" s="462"/>
      <c r="BE65" s="880">
        <v>84</v>
      </c>
      <c r="BF65" s="455">
        <v>0.6</v>
      </c>
      <c r="BG65" s="462"/>
      <c r="BH65" s="455"/>
      <c r="BI65" s="461"/>
      <c r="BJ65" s="463"/>
      <c r="BK65" s="457"/>
      <c r="BL65" s="453">
        <v>7</v>
      </c>
      <c r="BM65" s="458">
        <v>1434</v>
      </c>
      <c r="BN65" s="462"/>
      <c r="BO65" s="880">
        <v>54</v>
      </c>
      <c r="BP65" s="455">
        <v>0.7</v>
      </c>
      <c r="BQ65" s="462"/>
      <c r="BR65" s="455"/>
      <c r="BS65" s="461"/>
      <c r="BT65" s="463"/>
      <c r="BU65" s="457"/>
      <c r="BV65" s="453">
        <v>7</v>
      </c>
      <c r="BW65" s="460">
        <v>9710</v>
      </c>
      <c r="BX65" s="460"/>
      <c r="BY65" s="880">
        <v>56</v>
      </c>
      <c r="BZ65" s="455">
        <v>0.5</v>
      </c>
      <c r="CA65" s="644"/>
      <c r="CB65" s="455"/>
      <c r="CC65" s="461"/>
      <c r="CD65" s="616"/>
      <c r="CE65" s="457"/>
      <c r="CF65" s="453">
        <v>6.5</v>
      </c>
      <c r="CG65" s="458"/>
      <c r="CH65" s="462"/>
      <c r="CI65" s="880"/>
      <c r="CJ65" s="455">
        <v>1.2</v>
      </c>
      <c r="CK65" s="462"/>
      <c r="CL65" s="455"/>
      <c r="CM65" s="461"/>
      <c r="CN65" s="463"/>
      <c r="CO65" s="457"/>
      <c r="CP65" s="453"/>
      <c r="CQ65" s="461"/>
      <c r="CR65" s="462"/>
      <c r="CS65" s="880"/>
      <c r="CT65" s="455"/>
      <c r="CU65" s="462"/>
      <c r="CV65" s="455"/>
      <c r="CW65" s="461"/>
      <c r="CX65" s="463"/>
      <c r="CY65" s="457"/>
      <c r="CZ65" s="453"/>
      <c r="DA65" s="461"/>
      <c r="DB65" s="462"/>
      <c r="DC65" s="880"/>
      <c r="DD65" s="455"/>
      <c r="DE65" s="462"/>
      <c r="DF65" s="455"/>
      <c r="DG65" s="464"/>
      <c r="DH65" s="463"/>
      <c r="DI65" s="457"/>
      <c r="DJ65" s="453"/>
      <c r="DK65" s="459"/>
      <c r="DL65" s="462"/>
      <c r="DM65" s="880"/>
      <c r="DN65" s="455"/>
      <c r="DO65" s="462"/>
      <c r="DP65" s="455"/>
      <c r="DQ65" s="461"/>
      <c r="DR65" s="463"/>
      <c r="DS65" s="468"/>
      <c r="DT65" s="453"/>
      <c r="DU65" s="454"/>
      <c r="DV65" s="462"/>
      <c r="DW65" s="880"/>
      <c r="DX65" s="455"/>
      <c r="DY65" s="462"/>
      <c r="DZ65" s="455"/>
      <c r="EA65" s="462"/>
      <c r="EB65" s="463"/>
      <c r="EC65" s="457"/>
      <c r="ED65" s="453"/>
      <c r="EE65" s="464"/>
      <c r="EF65" s="462"/>
      <c r="EG65" s="880"/>
      <c r="EH65" s="455"/>
      <c r="EI65" s="462"/>
      <c r="EJ65" s="455"/>
      <c r="EK65" s="461"/>
      <c r="EL65" s="463"/>
      <c r="EM65" s="457"/>
      <c r="EN65" s="453"/>
      <c r="EO65" s="461"/>
      <c r="EP65" s="462"/>
      <c r="EQ65" s="462"/>
      <c r="ER65" s="455"/>
      <c r="ES65" s="462"/>
      <c r="ET65" s="454"/>
      <c r="EU65" s="461"/>
      <c r="EV65" s="463"/>
      <c r="EW65" s="457"/>
      <c r="EX65" s="453"/>
      <c r="EY65" s="461"/>
      <c r="EZ65" s="462"/>
      <c r="FA65" s="880"/>
      <c r="FB65" s="455"/>
      <c r="FC65" s="462"/>
      <c r="FD65" s="454"/>
      <c r="FE65" s="461"/>
      <c r="FF65" s="463"/>
      <c r="FG65" s="457">
        <v>0</v>
      </c>
      <c r="FH65" s="453"/>
      <c r="FI65" s="461"/>
      <c r="FJ65" s="462"/>
      <c r="FK65" s="880"/>
      <c r="FL65" s="455"/>
      <c r="FM65" s="462"/>
      <c r="FN65" s="454"/>
      <c r="FO65" s="461"/>
      <c r="FP65" s="463"/>
      <c r="GK65" s="195"/>
      <c r="GL65" s="943"/>
      <c r="GM65" s="461"/>
      <c r="GN65" s="461"/>
      <c r="GO65" s="461"/>
      <c r="GP65" s="461"/>
      <c r="GQ65" s="461"/>
      <c r="GR65" s="461"/>
      <c r="GS65" s="461"/>
      <c r="GT65" s="463"/>
      <c r="GU65" s="195"/>
      <c r="GV65" s="461"/>
      <c r="GW65" s="461"/>
      <c r="GX65" s="461"/>
      <c r="GY65" s="461"/>
      <c r="GZ65" s="455"/>
      <c r="HA65" s="461"/>
      <c r="HB65" s="461"/>
      <c r="HC65" s="461"/>
      <c r="HD65" s="463"/>
      <c r="HE65" s="494">
        <v>0</v>
      </c>
      <c r="HO65" s="465"/>
    </row>
    <row r="66" spans="1:523" ht="15" customHeight="1" x14ac:dyDescent="0.15">
      <c r="A66" s="452">
        <v>43586</v>
      </c>
      <c r="B66" s="415">
        <f t="shared" si="0"/>
        <v>2328</v>
      </c>
      <c r="C66" s="195"/>
      <c r="D66" s="453"/>
      <c r="E66" s="461"/>
      <c r="F66" s="462"/>
      <c r="G66" s="880"/>
      <c r="H66" s="455"/>
      <c r="I66" s="462"/>
      <c r="J66" s="456"/>
      <c r="K66" s="461"/>
      <c r="L66" s="463"/>
      <c r="M66" s="195">
        <v>631</v>
      </c>
      <c r="N66" s="453">
        <v>7</v>
      </c>
      <c r="O66" s="461">
        <v>9380</v>
      </c>
      <c r="P66" s="462"/>
      <c r="Q66" s="880">
        <v>54</v>
      </c>
      <c r="R66" s="455">
        <v>2.1</v>
      </c>
      <c r="S66" s="462">
        <v>11.8</v>
      </c>
      <c r="T66" s="456"/>
      <c r="U66" s="461"/>
      <c r="V66" s="463"/>
      <c r="W66" s="457">
        <v>538</v>
      </c>
      <c r="X66" s="453">
        <v>7</v>
      </c>
      <c r="Y66" s="458">
        <v>2810</v>
      </c>
      <c r="Z66" s="462"/>
      <c r="AA66" s="880">
        <v>57</v>
      </c>
      <c r="AB66" s="455">
        <v>2.1</v>
      </c>
      <c r="AC66" s="462">
        <v>11.7</v>
      </c>
      <c r="AD66" s="455"/>
      <c r="AE66" s="461"/>
      <c r="AF66" s="463"/>
      <c r="AG66" s="457">
        <v>140</v>
      </c>
      <c r="AH66" s="453">
        <v>7.5</v>
      </c>
      <c r="AI66" s="458">
        <v>8000</v>
      </c>
      <c r="AJ66" s="462"/>
      <c r="AK66" s="880">
        <v>86</v>
      </c>
      <c r="AL66" s="455">
        <v>0.5</v>
      </c>
      <c r="AM66" s="462">
        <v>7.1</v>
      </c>
      <c r="AN66" s="455"/>
      <c r="AO66" s="461"/>
      <c r="AP66" s="463"/>
      <c r="AQ66" s="457">
        <v>264</v>
      </c>
      <c r="AR66" s="453">
        <v>6.5</v>
      </c>
      <c r="AS66" s="458">
        <v>7650</v>
      </c>
      <c r="AT66" s="462"/>
      <c r="AU66" s="880">
        <v>135</v>
      </c>
      <c r="AV66" s="455">
        <v>1.3</v>
      </c>
      <c r="AW66" s="462">
        <v>11.5</v>
      </c>
      <c r="AX66" s="455"/>
      <c r="AY66" s="461"/>
      <c r="AZ66" s="463"/>
      <c r="BA66" s="195">
        <v>187</v>
      </c>
      <c r="BB66" s="453">
        <v>7</v>
      </c>
      <c r="BC66" s="461">
        <v>7800</v>
      </c>
      <c r="BD66" s="462"/>
      <c r="BE66" s="880">
        <v>81</v>
      </c>
      <c r="BF66" s="455">
        <v>0.4</v>
      </c>
      <c r="BG66" s="462">
        <v>17.899999999999999</v>
      </c>
      <c r="BH66" s="455"/>
      <c r="BI66" s="461"/>
      <c r="BJ66" s="463"/>
      <c r="BK66" s="457">
        <v>260</v>
      </c>
      <c r="BL66" s="453">
        <v>6.4</v>
      </c>
      <c r="BM66" s="458">
        <v>1506</v>
      </c>
      <c r="BN66" s="462"/>
      <c r="BO66" s="880">
        <v>31</v>
      </c>
      <c r="BP66" s="455">
        <v>0.2</v>
      </c>
      <c r="BQ66" s="462"/>
      <c r="BR66" s="455"/>
      <c r="BS66" s="461"/>
      <c r="BT66" s="463"/>
      <c r="BU66" s="457">
        <v>198</v>
      </c>
      <c r="BV66" s="453">
        <v>7.3</v>
      </c>
      <c r="BW66" s="460">
        <v>11340</v>
      </c>
      <c r="BX66" s="460"/>
      <c r="BY66" s="880">
        <v>102</v>
      </c>
      <c r="BZ66" s="455">
        <v>0.3</v>
      </c>
      <c r="CA66" s="644">
        <v>21.1</v>
      </c>
      <c r="CB66" s="455"/>
      <c r="CC66" s="461"/>
      <c r="CD66" s="616"/>
      <c r="CE66" s="457">
        <v>45</v>
      </c>
      <c r="CF66" s="453">
        <v>6.6</v>
      </c>
      <c r="CG66" s="458">
        <v>6440</v>
      </c>
      <c r="CH66" s="462"/>
      <c r="CI66" s="880">
        <v>48</v>
      </c>
      <c r="CJ66" s="455">
        <v>0.4</v>
      </c>
      <c r="CK66" s="462"/>
      <c r="CL66" s="455"/>
      <c r="CM66" s="461"/>
      <c r="CN66" s="463"/>
      <c r="CO66" s="457">
        <v>0</v>
      </c>
      <c r="CP66" s="453"/>
      <c r="CQ66" s="461"/>
      <c r="CR66" s="462"/>
      <c r="CS66" s="880"/>
      <c r="CT66" s="455"/>
      <c r="CU66" s="462"/>
      <c r="CV66" s="455"/>
      <c r="CW66" s="461"/>
      <c r="CX66" s="463"/>
      <c r="CY66" s="457">
        <v>0</v>
      </c>
      <c r="CZ66" s="453"/>
      <c r="DA66" s="461"/>
      <c r="DB66" s="462"/>
      <c r="DC66" s="880"/>
      <c r="DD66" s="455"/>
      <c r="DE66" s="462"/>
      <c r="DF66" s="455"/>
      <c r="DG66" s="464"/>
      <c r="DH66" s="463"/>
      <c r="DI66" s="457">
        <v>65</v>
      </c>
      <c r="DJ66" s="453"/>
      <c r="DK66" s="459"/>
      <c r="DL66" s="462"/>
      <c r="DM66" s="880"/>
      <c r="DN66" s="455"/>
      <c r="DO66" s="462"/>
      <c r="DP66" s="455"/>
      <c r="DQ66" s="461"/>
      <c r="DR66" s="463"/>
      <c r="DS66" s="468">
        <v>0</v>
      </c>
      <c r="DT66" s="453"/>
      <c r="DU66" s="454"/>
      <c r="DV66" s="462"/>
      <c r="DW66" s="880"/>
      <c r="DX66" s="455"/>
      <c r="DY66" s="462"/>
      <c r="DZ66" s="455"/>
      <c r="EA66" s="462"/>
      <c r="EB66" s="463"/>
      <c r="EC66" s="457">
        <v>0</v>
      </c>
      <c r="ED66" s="453"/>
      <c r="EE66" s="464"/>
      <c r="EF66" s="462"/>
      <c r="EG66" s="880"/>
      <c r="EH66" s="455"/>
      <c r="EI66" s="462"/>
      <c r="EJ66" s="455"/>
      <c r="EK66" s="461"/>
      <c r="EL66" s="463"/>
      <c r="EM66" s="457">
        <v>0</v>
      </c>
      <c r="EN66" s="453"/>
      <c r="EO66" s="461"/>
      <c r="EP66" s="462"/>
      <c r="EQ66" s="462"/>
      <c r="ER66" s="455"/>
      <c r="ES66" s="462"/>
      <c r="ET66" s="454"/>
      <c r="EU66" s="461"/>
      <c r="EV66" s="463"/>
      <c r="EW66" s="457">
        <v>0</v>
      </c>
      <c r="EX66" s="453"/>
      <c r="EY66" s="461"/>
      <c r="EZ66" s="462"/>
      <c r="FA66" s="880"/>
      <c r="FB66" s="455"/>
      <c r="FC66" s="462"/>
      <c r="FD66" s="454"/>
      <c r="FE66" s="461"/>
      <c r="FF66" s="463"/>
      <c r="FG66" s="457">
        <v>0</v>
      </c>
      <c r="FH66" s="453"/>
      <c r="FI66" s="461"/>
      <c r="FJ66" s="462"/>
      <c r="FK66" s="880"/>
      <c r="FL66" s="455"/>
      <c r="FM66" s="462"/>
      <c r="FN66" s="454"/>
      <c r="FO66" s="461"/>
      <c r="FP66" s="463"/>
      <c r="GK66" s="195"/>
      <c r="GL66" s="943"/>
      <c r="GM66" s="461"/>
      <c r="GN66" s="461"/>
      <c r="GO66" s="461"/>
      <c r="GP66" s="461"/>
      <c r="GQ66" s="461"/>
      <c r="GR66" s="461"/>
      <c r="GS66" s="461"/>
      <c r="GT66" s="463"/>
      <c r="GU66" s="195"/>
      <c r="GV66" s="461"/>
      <c r="GW66" s="461"/>
      <c r="GX66" s="461"/>
      <c r="GY66" s="461"/>
      <c r="GZ66" s="455"/>
      <c r="HA66" s="461"/>
      <c r="HB66" s="461"/>
      <c r="HC66" s="461"/>
      <c r="HD66" s="463"/>
      <c r="HE66" s="494">
        <v>0</v>
      </c>
      <c r="HO66" s="465"/>
    </row>
    <row r="67" spans="1:523" ht="15" customHeight="1" x14ac:dyDescent="0.15">
      <c r="A67" s="452">
        <v>43587</v>
      </c>
      <c r="B67" s="415">
        <f t="shared" si="0"/>
        <v>2386</v>
      </c>
      <c r="C67" s="195"/>
      <c r="D67" s="453"/>
      <c r="E67" s="461"/>
      <c r="F67" s="462"/>
      <c r="G67" s="880"/>
      <c r="H67" s="455"/>
      <c r="I67" s="462"/>
      <c r="J67" s="456"/>
      <c r="K67" s="461"/>
      <c r="L67" s="463"/>
      <c r="M67" s="195">
        <v>716</v>
      </c>
      <c r="N67" s="453">
        <v>7</v>
      </c>
      <c r="O67" s="461">
        <v>9530</v>
      </c>
      <c r="P67" s="462"/>
      <c r="Q67" s="880">
        <v>45</v>
      </c>
      <c r="R67" s="455">
        <v>0.9</v>
      </c>
      <c r="S67" s="462">
        <v>14.3</v>
      </c>
      <c r="T67" s="456"/>
      <c r="U67" s="461"/>
      <c r="V67" s="463"/>
      <c r="W67" s="457">
        <v>425</v>
      </c>
      <c r="X67" s="453">
        <v>7</v>
      </c>
      <c r="Y67" s="458">
        <v>2660</v>
      </c>
      <c r="Z67" s="462"/>
      <c r="AA67" s="880">
        <v>41</v>
      </c>
      <c r="AB67" s="455">
        <v>1</v>
      </c>
      <c r="AC67" s="462">
        <v>6.8</v>
      </c>
      <c r="AD67" s="455"/>
      <c r="AE67" s="461"/>
      <c r="AF67" s="463"/>
      <c r="AG67" s="457">
        <v>118</v>
      </c>
      <c r="AH67" s="453">
        <v>7</v>
      </c>
      <c r="AI67" s="458">
        <v>8270</v>
      </c>
      <c r="AJ67" s="462"/>
      <c r="AK67" s="880">
        <v>84</v>
      </c>
      <c r="AL67" s="455">
        <v>0.8</v>
      </c>
      <c r="AM67" s="462">
        <v>5.7</v>
      </c>
      <c r="AN67" s="455"/>
      <c r="AO67" s="461"/>
      <c r="AP67" s="463"/>
      <c r="AQ67" s="457">
        <v>326</v>
      </c>
      <c r="AR67" s="453">
        <v>7</v>
      </c>
      <c r="AS67" s="458">
        <v>6710</v>
      </c>
      <c r="AT67" s="462"/>
      <c r="AU67" s="880">
        <v>184</v>
      </c>
      <c r="AV67" s="455">
        <v>9.9</v>
      </c>
      <c r="AW67" s="462">
        <v>9.6</v>
      </c>
      <c r="AX67" s="455"/>
      <c r="AY67" s="461"/>
      <c r="AZ67" s="463"/>
      <c r="BA67" s="195">
        <v>209</v>
      </c>
      <c r="BB67" s="453">
        <v>7</v>
      </c>
      <c r="BC67" s="461">
        <v>7080</v>
      </c>
      <c r="BD67" s="462"/>
      <c r="BE67" s="880">
        <v>66</v>
      </c>
      <c r="BF67" s="455">
        <v>1.3</v>
      </c>
      <c r="BG67" s="462"/>
      <c r="BH67" s="455"/>
      <c r="BI67" s="461"/>
      <c r="BJ67" s="463"/>
      <c r="BK67" s="457">
        <v>262</v>
      </c>
      <c r="BL67" s="453">
        <v>6.5</v>
      </c>
      <c r="BM67" s="458">
        <v>1615</v>
      </c>
      <c r="BN67" s="462"/>
      <c r="BO67" s="880">
        <v>45</v>
      </c>
      <c r="BP67" s="455">
        <v>0.4</v>
      </c>
      <c r="BQ67" s="462">
        <v>9.5</v>
      </c>
      <c r="BR67" s="455"/>
      <c r="BS67" s="461"/>
      <c r="BT67" s="463"/>
      <c r="BU67" s="457">
        <v>176</v>
      </c>
      <c r="BV67" s="453">
        <v>7.4</v>
      </c>
      <c r="BW67" s="460">
        <v>13770</v>
      </c>
      <c r="BX67" s="460"/>
      <c r="BY67" s="880">
        <v>230</v>
      </c>
      <c r="BZ67" s="455">
        <v>10.7</v>
      </c>
      <c r="CA67" s="644"/>
      <c r="CB67" s="455"/>
      <c r="CC67" s="461"/>
      <c r="CD67" s="616"/>
      <c r="CE67" s="457">
        <v>47</v>
      </c>
      <c r="CF67" s="453">
        <v>6.5</v>
      </c>
      <c r="CG67" s="458">
        <v>6230</v>
      </c>
      <c r="CH67" s="462"/>
      <c r="CI67" s="880">
        <v>39</v>
      </c>
      <c r="CJ67" s="455">
        <v>0.9</v>
      </c>
      <c r="CK67" s="462"/>
      <c r="CL67" s="455"/>
      <c r="CM67" s="461"/>
      <c r="CN67" s="463"/>
      <c r="CO67" s="457">
        <v>0</v>
      </c>
      <c r="CP67" s="453"/>
      <c r="CQ67" s="461"/>
      <c r="CR67" s="462"/>
      <c r="CS67" s="880"/>
      <c r="CT67" s="455"/>
      <c r="CU67" s="462"/>
      <c r="CV67" s="455"/>
      <c r="CW67" s="461"/>
      <c r="CX67" s="463"/>
      <c r="CY67" s="457">
        <v>0</v>
      </c>
      <c r="CZ67" s="453"/>
      <c r="DA67" s="461"/>
      <c r="DB67" s="462"/>
      <c r="DC67" s="880"/>
      <c r="DD67" s="455"/>
      <c r="DE67" s="462"/>
      <c r="DF67" s="455"/>
      <c r="DG67" s="464"/>
      <c r="DH67" s="463"/>
      <c r="DI67" s="457">
        <v>107</v>
      </c>
      <c r="DJ67" s="453"/>
      <c r="DK67" s="459"/>
      <c r="DL67" s="462"/>
      <c r="DM67" s="880">
        <v>84</v>
      </c>
      <c r="DN67" s="455">
        <v>0.6</v>
      </c>
      <c r="DO67" s="462"/>
      <c r="DP67" s="455"/>
      <c r="DQ67" s="461"/>
      <c r="DR67" s="463"/>
      <c r="DS67" s="468">
        <v>0</v>
      </c>
      <c r="DT67" s="453"/>
      <c r="DU67" s="454"/>
      <c r="DV67" s="462"/>
      <c r="DW67" s="880"/>
      <c r="DX67" s="455"/>
      <c r="DY67" s="462"/>
      <c r="DZ67" s="455"/>
      <c r="EA67" s="462"/>
      <c r="EB67" s="463"/>
      <c r="EC67" s="457">
        <v>0</v>
      </c>
      <c r="ED67" s="453"/>
      <c r="EE67" s="464"/>
      <c r="EF67" s="462"/>
      <c r="EG67" s="880"/>
      <c r="EH67" s="455"/>
      <c r="EI67" s="462"/>
      <c r="EJ67" s="455"/>
      <c r="EK67" s="461"/>
      <c r="EL67" s="463"/>
      <c r="EM67" s="457">
        <v>0</v>
      </c>
      <c r="EN67" s="453"/>
      <c r="EO67" s="461"/>
      <c r="EP67" s="462"/>
      <c r="EQ67" s="462"/>
      <c r="ER67" s="455"/>
      <c r="ES67" s="462"/>
      <c r="ET67" s="454"/>
      <c r="EU67" s="461"/>
      <c r="EV67" s="463"/>
      <c r="EW67" s="457">
        <v>0</v>
      </c>
      <c r="EX67" s="453"/>
      <c r="EY67" s="461"/>
      <c r="EZ67" s="462"/>
      <c r="FA67" s="880"/>
      <c r="FB67" s="455"/>
      <c r="FC67" s="462"/>
      <c r="FD67" s="454"/>
      <c r="FE67" s="461"/>
      <c r="FF67" s="463"/>
      <c r="FG67" s="457">
        <v>0</v>
      </c>
      <c r="FH67" s="453"/>
      <c r="FI67" s="461"/>
      <c r="FJ67" s="462"/>
      <c r="FK67" s="880"/>
      <c r="FL67" s="455"/>
      <c r="FM67" s="462"/>
      <c r="FN67" s="454"/>
      <c r="FO67" s="461"/>
      <c r="FP67" s="463"/>
      <c r="GK67" s="195"/>
      <c r="GL67" s="943"/>
      <c r="GM67" s="461"/>
      <c r="GN67" s="461"/>
      <c r="GO67" s="461"/>
      <c r="GP67" s="461"/>
      <c r="GQ67" s="461"/>
      <c r="GR67" s="461"/>
      <c r="GS67" s="461"/>
      <c r="GT67" s="463"/>
      <c r="GU67" s="195"/>
      <c r="GV67" s="461"/>
      <c r="GW67" s="461"/>
      <c r="GX67" s="461"/>
      <c r="GY67" s="461"/>
      <c r="GZ67" s="455"/>
      <c r="HA67" s="461"/>
      <c r="HB67" s="461"/>
      <c r="HC67" s="461"/>
      <c r="HD67" s="463"/>
      <c r="HE67" s="494">
        <v>0</v>
      </c>
      <c r="HO67" s="465"/>
    </row>
    <row r="68" spans="1:523" ht="15" customHeight="1" x14ac:dyDescent="0.15">
      <c r="A68" s="452">
        <v>43588</v>
      </c>
      <c r="B68" s="415">
        <f t="shared" si="0"/>
        <v>2412</v>
      </c>
      <c r="C68" s="195"/>
      <c r="D68" s="453"/>
      <c r="E68" s="461"/>
      <c r="F68" s="462"/>
      <c r="G68" s="880"/>
      <c r="H68" s="455"/>
      <c r="I68" s="462"/>
      <c r="J68" s="456"/>
      <c r="K68" s="461"/>
      <c r="L68" s="463"/>
      <c r="M68" s="195">
        <v>722</v>
      </c>
      <c r="N68" s="453">
        <v>7</v>
      </c>
      <c r="O68" s="461">
        <v>9620</v>
      </c>
      <c r="P68" s="462"/>
      <c r="Q68" s="880">
        <v>51</v>
      </c>
      <c r="R68" s="455">
        <v>0.4</v>
      </c>
      <c r="S68" s="462">
        <v>13.5</v>
      </c>
      <c r="T68" s="456"/>
      <c r="U68" s="461"/>
      <c r="V68" s="463"/>
      <c r="W68" s="457">
        <v>505</v>
      </c>
      <c r="X68" s="453">
        <v>7</v>
      </c>
      <c r="Y68" s="458">
        <v>2840</v>
      </c>
      <c r="Z68" s="462"/>
      <c r="AA68" s="880">
        <v>47</v>
      </c>
      <c r="AB68" s="455">
        <v>0.4</v>
      </c>
      <c r="AC68" s="462">
        <v>5.0999999999999996</v>
      </c>
      <c r="AD68" s="455"/>
      <c r="AE68" s="461"/>
      <c r="AF68" s="463"/>
      <c r="AG68" s="457">
        <v>107</v>
      </c>
      <c r="AH68" s="453">
        <v>7.5</v>
      </c>
      <c r="AI68" s="458">
        <v>9360</v>
      </c>
      <c r="AJ68" s="462"/>
      <c r="AK68" s="880">
        <v>101</v>
      </c>
      <c r="AL68" s="455">
        <v>1.6</v>
      </c>
      <c r="AM68" s="462"/>
      <c r="AN68" s="455"/>
      <c r="AO68" s="461"/>
      <c r="AP68" s="463"/>
      <c r="AQ68" s="457">
        <v>283</v>
      </c>
      <c r="AR68" s="453">
        <v>7</v>
      </c>
      <c r="AS68" s="458">
        <v>6810</v>
      </c>
      <c r="AT68" s="462"/>
      <c r="AU68" s="880">
        <v>193</v>
      </c>
      <c r="AV68" s="455">
        <v>10.6</v>
      </c>
      <c r="AW68" s="462">
        <v>20.6</v>
      </c>
      <c r="AX68" s="455"/>
      <c r="AY68" s="461"/>
      <c r="AZ68" s="463"/>
      <c r="BA68" s="195">
        <v>187</v>
      </c>
      <c r="BB68" s="453">
        <v>7</v>
      </c>
      <c r="BC68" s="461">
        <v>7720</v>
      </c>
      <c r="BD68" s="462"/>
      <c r="BE68" s="880">
        <v>77</v>
      </c>
      <c r="BF68" s="455">
        <v>0.9</v>
      </c>
      <c r="BG68" s="462"/>
      <c r="BH68" s="455"/>
      <c r="BI68" s="461"/>
      <c r="BJ68" s="463"/>
      <c r="BK68" s="457">
        <v>266</v>
      </c>
      <c r="BL68" s="453">
        <v>6.5</v>
      </c>
      <c r="BM68" s="458">
        <v>1615</v>
      </c>
      <c r="BN68" s="462"/>
      <c r="BO68" s="880">
        <v>43</v>
      </c>
      <c r="BP68" s="455">
        <v>0.3</v>
      </c>
      <c r="BQ68" s="462"/>
      <c r="BR68" s="455"/>
      <c r="BS68" s="461"/>
      <c r="BT68" s="463"/>
      <c r="BU68" s="457">
        <v>174</v>
      </c>
      <c r="BV68" s="453">
        <v>7</v>
      </c>
      <c r="BW68" s="460">
        <v>10120</v>
      </c>
      <c r="BX68" s="460"/>
      <c r="BY68" s="880">
        <v>95</v>
      </c>
      <c r="BZ68" s="455">
        <v>5.5</v>
      </c>
      <c r="CA68" s="644"/>
      <c r="CB68" s="455"/>
      <c r="CC68" s="461"/>
      <c r="CD68" s="616"/>
      <c r="CE68" s="457">
        <v>0</v>
      </c>
      <c r="CF68" s="453"/>
      <c r="CG68" s="458"/>
      <c r="CH68" s="462"/>
      <c r="CI68" s="880"/>
      <c r="CJ68" s="455"/>
      <c r="CK68" s="462"/>
      <c r="CL68" s="455"/>
      <c r="CM68" s="461"/>
      <c r="CN68" s="463"/>
      <c r="CO68" s="457">
        <v>0</v>
      </c>
      <c r="CP68" s="453"/>
      <c r="CQ68" s="461"/>
      <c r="CR68" s="462"/>
      <c r="CS68" s="880"/>
      <c r="CT68" s="455"/>
      <c r="CU68" s="462"/>
      <c r="CV68" s="455"/>
      <c r="CW68" s="461"/>
      <c r="CX68" s="463"/>
      <c r="CY68" s="457">
        <v>0</v>
      </c>
      <c r="CZ68" s="453"/>
      <c r="DA68" s="461"/>
      <c r="DB68" s="462"/>
      <c r="DC68" s="880"/>
      <c r="DD68" s="455"/>
      <c r="DE68" s="462"/>
      <c r="DF68" s="455"/>
      <c r="DG68" s="464"/>
      <c r="DH68" s="463"/>
      <c r="DI68" s="457">
        <v>36</v>
      </c>
      <c r="DJ68" s="453"/>
      <c r="DK68" s="459"/>
      <c r="DL68" s="462"/>
      <c r="DM68" s="880">
        <v>92</v>
      </c>
      <c r="DN68" s="455">
        <v>0.5</v>
      </c>
      <c r="DO68" s="462">
        <v>13.8</v>
      </c>
      <c r="DP68" s="455"/>
      <c r="DQ68" s="461"/>
      <c r="DR68" s="463"/>
      <c r="DS68" s="468">
        <v>0</v>
      </c>
      <c r="DT68" s="453"/>
      <c r="DU68" s="454"/>
      <c r="DV68" s="462"/>
      <c r="DW68" s="880"/>
      <c r="DX68" s="455"/>
      <c r="DY68" s="462"/>
      <c r="DZ68" s="455"/>
      <c r="EA68" s="462"/>
      <c r="EB68" s="463"/>
      <c r="EC68" s="457">
        <v>44</v>
      </c>
      <c r="ED68" s="453"/>
      <c r="EE68" s="464"/>
      <c r="EF68" s="462"/>
      <c r="EG68" s="880"/>
      <c r="EH68" s="455"/>
      <c r="EI68" s="462"/>
      <c r="EJ68" s="455"/>
      <c r="EK68" s="461"/>
      <c r="EL68" s="463"/>
      <c r="EM68" s="457">
        <v>44</v>
      </c>
      <c r="EN68" s="453"/>
      <c r="EO68" s="461"/>
      <c r="EP68" s="462"/>
      <c r="EQ68" s="462"/>
      <c r="ER68" s="455"/>
      <c r="ES68" s="462"/>
      <c r="ET68" s="454"/>
      <c r="EU68" s="461"/>
      <c r="EV68" s="463"/>
      <c r="EW68" s="457">
        <v>44</v>
      </c>
      <c r="EX68" s="453"/>
      <c r="EY68" s="461"/>
      <c r="EZ68" s="462"/>
      <c r="FA68" s="880"/>
      <c r="FB68" s="455"/>
      <c r="FC68" s="462"/>
      <c r="FD68" s="454"/>
      <c r="FE68" s="461"/>
      <c r="FF68" s="463"/>
      <c r="FG68" s="457">
        <v>0</v>
      </c>
      <c r="FH68" s="453"/>
      <c r="FI68" s="461"/>
      <c r="FJ68" s="462"/>
      <c r="FK68" s="880"/>
      <c r="FL68" s="455"/>
      <c r="FM68" s="462"/>
      <c r="FN68" s="454"/>
      <c r="FO68" s="461"/>
      <c r="FP68" s="463"/>
      <c r="GK68" s="195"/>
      <c r="GL68" s="943"/>
      <c r="GM68" s="461"/>
      <c r="GN68" s="461"/>
      <c r="GO68" s="461"/>
      <c r="GP68" s="461"/>
      <c r="GQ68" s="461"/>
      <c r="GR68" s="461"/>
      <c r="GS68" s="461"/>
      <c r="GT68" s="463"/>
      <c r="GU68" s="195"/>
      <c r="GV68" s="461"/>
      <c r="GW68" s="461"/>
      <c r="GX68" s="461"/>
      <c r="GY68" s="461"/>
      <c r="GZ68" s="455"/>
      <c r="HA68" s="461"/>
      <c r="HB68" s="461"/>
      <c r="HC68" s="461"/>
      <c r="HD68" s="463"/>
      <c r="HE68" s="494">
        <v>0</v>
      </c>
      <c r="HO68" s="465"/>
    </row>
    <row r="69" spans="1:523" ht="15" customHeight="1" x14ac:dyDescent="0.15">
      <c r="A69" s="452">
        <v>43589</v>
      </c>
      <c r="B69" s="415">
        <f t="shared" si="0"/>
        <v>2278</v>
      </c>
      <c r="C69" s="195"/>
      <c r="D69" s="453"/>
      <c r="E69" s="461"/>
      <c r="F69" s="462"/>
      <c r="G69" s="880"/>
      <c r="H69" s="455"/>
      <c r="I69" s="462"/>
      <c r="J69" s="456"/>
      <c r="K69" s="461"/>
      <c r="L69" s="463"/>
      <c r="M69" s="195">
        <v>726</v>
      </c>
      <c r="N69" s="453">
        <v>6.5</v>
      </c>
      <c r="O69" s="461">
        <v>9780</v>
      </c>
      <c r="P69" s="462"/>
      <c r="Q69" s="880">
        <v>54</v>
      </c>
      <c r="R69" s="455">
        <v>0.7</v>
      </c>
      <c r="S69" s="462">
        <v>44.6</v>
      </c>
      <c r="T69" s="456"/>
      <c r="U69" s="461"/>
      <c r="V69" s="463"/>
      <c r="W69" s="457">
        <v>396</v>
      </c>
      <c r="X69" s="453">
        <v>7</v>
      </c>
      <c r="Y69" s="458">
        <v>2720</v>
      </c>
      <c r="Z69" s="462"/>
      <c r="AA69" s="880">
        <v>45</v>
      </c>
      <c r="AB69" s="455">
        <v>1.1000000000000001</v>
      </c>
      <c r="AC69" s="462">
        <v>7.8</v>
      </c>
      <c r="AD69" s="455"/>
      <c r="AE69" s="461"/>
      <c r="AF69" s="463"/>
      <c r="AG69" s="457">
        <v>125</v>
      </c>
      <c r="AH69" s="453"/>
      <c r="AI69" s="458"/>
      <c r="AJ69" s="462"/>
      <c r="AK69" s="880"/>
      <c r="AL69" s="455"/>
      <c r="AM69" s="462">
        <v>12.4</v>
      </c>
      <c r="AN69" s="455"/>
      <c r="AO69" s="461"/>
      <c r="AP69" s="463"/>
      <c r="AQ69" s="457">
        <v>325</v>
      </c>
      <c r="AR69" s="453">
        <v>7</v>
      </c>
      <c r="AS69" s="458">
        <v>7140</v>
      </c>
      <c r="AT69" s="462"/>
      <c r="AU69" s="880">
        <v>180</v>
      </c>
      <c r="AV69" s="455">
        <v>17.899999999999999</v>
      </c>
      <c r="AW69" s="462">
        <v>29.2</v>
      </c>
      <c r="AX69" s="455"/>
      <c r="AY69" s="461"/>
      <c r="AZ69" s="463"/>
      <c r="BA69" s="195">
        <v>163</v>
      </c>
      <c r="BB69" s="453">
        <v>7</v>
      </c>
      <c r="BC69" s="461">
        <v>7540</v>
      </c>
      <c r="BD69" s="462"/>
      <c r="BE69" s="880">
        <v>80</v>
      </c>
      <c r="BF69" s="455">
        <v>1.1000000000000001</v>
      </c>
      <c r="BG69" s="462">
        <v>22.5</v>
      </c>
      <c r="BH69" s="455"/>
      <c r="BI69" s="461"/>
      <c r="BJ69" s="463"/>
      <c r="BK69" s="457">
        <v>264</v>
      </c>
      <c r="BL69" s="453">
        <v>6.5</v>
      </c>
      <c r="BM69" s="458">
        <v>1612</v>
      </c>
      <c r="BN69" s="462"/>
      <c r="BO69" s="880">
        <v>45</v>
      </c>
      <c r="BP69" s="455">
        <v>0.7</v>
      </c>
      <c r="BQ69" s="462">
        <v>13.8</v>
      </c>
      <c r="BR69" s="455"/>
      <c r="BS69" s="461"/>
      <c r="BT69" s="463"/>
      <c r="BU69" s="457">
        <v>146</v>
      </c>
      <c r="BV69" s="453">
        <v>7</v>
      </c>
      <c r="BW69" s="460">
        <v>9570</v>
      </c>
      <c r="BX69" s="460"/>
      <c r="BY69" s="880">
        <v>104</v>
      </c>
      <c r="BZ69" s="455">
        <v>4.5</v>
      </c>
      <c r="CA69" s="644">
        <v>24.5</v>
      </c>
      <c r="CB69" s="455"/>
      <c r="CC69" s="461"/>
      <c r="CD69" s="616"/>
      <c r="CE69" s="457">
        <v>34</v>
      </c>
      <c r="CF69" s="453">
        <v>6.5</v>
      </c>
      <c r="CG69" s="458">
        <v>9130</v>
      </c>
      <c r="CH69" s="462"/>
      <c r="CI69" s="880">
        <v>33</v>
      </c>
      <c r="CJ69" s="455">
        <v>0.4</v>
      </c>
      <c r="CK69" s="462">
        <v>20.7</v>
      </c>
      <c r="CL69" s="455"/>
      <c r="CM69" s="461"/>
      <c r="CN69" s="463"/>
      <c r="CO69" s="457">
        <v>0</v>
      </c>
      <c r="CP69" s="453"/>
      <c r="CQ69" s="461"/>
      <c r="CR69" s="462"/>
      <c r="CS69" s="880"/>
      <c r="CT69" s="455"/>
      <c r="CU69" s="462"/>
      <c r="CV69" s="455"/>
      <c r="CW69" s="461"/>
      <c r="CX69" s="463"/>
      <c r="CY69" s="457">
        <v>0</v>
      </c>
      <c r="CZ69" s="453"/>
      <c r="DA69" s="461"/>
      <c r="DB69" s="462"/>
      <c r="DC69" s="880"/>
      <c r="DD69" s="455"/>
      <c r="DE69" s="462"/>
      <c r="DF69" s="455"/>
      <c r="DG69" s="464"/>
      <c r="DH69" s="463"/>
      <c r="DI69" s="457">
        <v>99</v>
      </c>
      <c r="DJ69" s="453"/>
      <c r="DK69" s="459"/>
      <c r="DL69" s="462"/>
      <c r="DM69" s="880"/>
      <c r="DN69" s="455"/>
      <c r="DO69" s="462"/>
      <c r="DP69" s="455"/>
      <c r="DQ69" s="461"/>
      <c r="DR69" s="463"/>
      <c r="DS69" s="468">
        <v>0</v>
      </c>
      <c r="DT69" s="453"/>
      <c r="DU69" s="454"/>
      <c r="DV69" s="462"/>
      <c r="DW69" s="880"/>
      <c r="DX69" s="455"/>
      <c r="DY69" s="462"/>
      <c r="DZ69" s="455"/>
      <c r="EA69" s="462"/>
      <c r="EB69" s="463"/>
      <c r="EC69" s="457">
        <v>0</v>
      </c>
      <c r="ED69" s="453"/>
      <c r="EE69" s="464"/>
      <c r="EF69" s="462"/>
      <c r="EG69" s="880"/>
      <c r="EH69" s="455"/>
      <c r="EI69" s="462"/>
      <c r="EJ69" s="455"/>
      <c r="EK69" s="461"/>
      <c r="EL69" s="463"/>
      <c r="EM69" s="457">
        <v>0</v>
      </c>
      <c r="EN69" s="453"/>
      <c r="EO69" s="461"/>
      <c r="EP69" s="462"/>
      <c r="EQ69" s="462"/>
      <c r="ER69" s="455"/>
      <c r="ES69" s="462"/>
      <c r="ET69" s="454"/>
      <c r="EU69" s="461"/>
      <c r="EV69" s="463"/>
      <c r="EW69" s="457">
        <v>0</v>
      </c>
      <c r="EX69" s="453"/>
      <c r="EY69" s="461"/>
      <c r="EZ69" s="462"/>
      <c r="FA69" s="880"/>
      <c r="FB69" s="455"/>
      <c r="FC69" s="462"/>
      <c r="FD69" s="454"/>
      <c r="FE69" s="461"/>
      <c r="FF69" s="463"/>
      <c r="FG69" s="457">
        <v>0</v>
      </c>
      <c r="FH69" s="453"/>
      <c r="FI69" s="461"/>
      <c r="FJ69" s="462"/>
      <c r="FK69" s="880"/>
      <c r="FL69" s="455"/>
      <c r="FM69" s="462"/>
      <c r="FN69" s="454"/>
      <c r="FO69" s="461"/>
      <c r="FP69" s="463"/>
      <c r="GK69" s="195"/>
      <c r="GL69" s="943"/>
      <c r="GM69" s="461"/>
      <c r="GN69" s="461"/>
      <c r="GO69" s="461"/>
      <c r="GP69" s="461"/>
      <c r="GQ69" s="461"/>
      <c r="GR69" s="461"/>
      <c r="GS69" s="461"/>
      <c r="GT69" s="463"/>
      <c r="GU69" s="195"/>
      <c r="GV69" s="461"/>
      <c r="GW69" s="461"/>
      <c r="GX69" s="461"/>
      <c r="GY69" s="461"/>
      <c r="GZ69" s="455"/>
      <c r="HA69" s="461"/>
      <c r="HB69" s="461"/>
      <c r="HC69" s="461"/>
      <c r="HD69" s="463"/>
      <c r="HE69" s="494">
        <v>0</v>
      </c>
      <c r="HO69" s="465"/>
    </row>
    <row r="70" spans="1:523" s="472" customFormat="1" ht="15" customHeight="1" x14ac:dyDescent="0.15">
      <c r="A70" s="434">
        <v>43590</v>
      </c>
      <c r="B70" s="765">
        <f t="shared" ref="B70:B133" si="1">M70+W70+AG70+AQ70+BA70+BK70+BU70+CE70+CO70+CY70+DI70+DS70+EC70+EM70+EW70+FG70+GK70+GU70+HE70+HO70</f>
        <v>2440</v>
      </c>
      <c r="C70" s="257"/>
      <c r="D70" s="435"/>
      <c r="E70" s="444"/>
      <c r="F70" s="445"/>
      <c r="G70" s="445"/>
      <c r="H70" s="438"/>
      <c r="I70" s="445"/>
      <c r="J70" s="439"/>
      <c r="K70" s="444"/>
      <c r="L70" s="446"/>
      <c r="M70" s="257">
        <v>695</v>
      </c>
      <c r="N70" s="435">
        <v>7</v>
      </c>
      <c r="O70" s="444">
        <v>9450</v>
      </c>
      <c r="P70" s="445"/>
      <c r="Q70" s="445">
        <v>57</v>
      </c>
      <c r="R70" s="438">
        <v>2</v>
      </c>
      <c r="S70" s="445">
        <v>25.7</v>
      </c>
      <c r="T70" s="439"/>
      <c r="U70" s="444"/>
      <c r="V70" s="446"/>
      <c r="W70" s="440">
        <v>519</v>
      </c>
      <c r="X70" s="435">
        <v>7</v>
      </c>
      <c r="Y70" s="441">
        <v>3040</v>
      </c>
      <c r="Z70" s="445"/>
      <c r="AA70" s="445">
        <v>42</v>
      </c>
      <c r="AB70" s="438">
        <v>1.3</v>
      </c>
      <c r="AC70" s="445">
        <v>5.3</v>
      </c>
      <c r="AD70" s="438"/>
      <c r="AE70" s="444"/>
      <c r="AF70" s="446"/>
      <c r="AG70" s="440">
        <v>122</v>
      </c>
      <c r="AH70" s="435">
        <v>7.5</v>
      </c>
      <c r="AI70" s="441">
        <v>8650</v>
      </c>
      <c r="AJ70" s="445"/>
      <c r="AK70" s="445">
        <v>101</v>
      </c>
      <c r="AL70" s="438">
        <v>1.2</v>
      </c>
      <c r="AM70" s="445">
        <v>4.5</v>
      </c>
      <c r="AN70" s="438"/>
      <c r="AO70" s="444"/>
      <c r="AP70" s="446"/>
      <c r="AQ70" s="440">
        <v>310</v>
      </c>
      <c r="AR70" s="435">
        <v>6.9</v>
      </c>
      <c r="AS70" s="441">
        <v>3840</v>
      </c>
      <c r="AT70" s="445"/>
      <c r="AU70" s="445">
        <v>160</v>
      </c>
      <c r="AV70" s="438">
        <v>29.6</v>
      </c>
      <c r="AW70" s="445">
        <v>31.2</v>
      </c>
      <c r="AX70" s="438"/>
      <c r="AY70" s="444"/>
      <c r="AZ70" s="446"/>
      <c r="BA70" s="257">
        <v>256</v>
      </c>
      <c r="BB70" s="435">
        <v>6.5</v>
      </c>
      <c r="BC70" s="444">
        <v>7600</v>
      </c>
      <c r="BD70" s="445"/>
      <c r="BE70" s="445">
        <v>72</v>
      </c>
      <c r="BF70" s="438">
        <v>0.8</v>
      </c>
      <c r="BG70" s="445">
        <v>17.399999999999999</v>
      </c>
      <c r="BH70" s="438"/>
      <c r="BI70" s="444"/>
      <c r="BJ70" s="446"/>
      <c r="BK70" s="440">
        <v>261</v>
      </c>
      <c r="BL70" s="435">
        <v>6.6</v>
      </c>
      <c r="BM70" s="441">
        <v>1476</v>
      </c>
      <c r="BN70" s="445"/>
      <c r="BO70" s="445">
        <v>62</v>
      </c>
      <c r="BP70" s="438">
        <v>0.3</v>
      </c>
      <c r="BQ70" s="445">
        <v>11.2</v>
      </c>
      <c r="BR70" s="438"/>
      <c r="BS70" s="444"/>
      <c r="BT70" s="446"/>
      <c r="BU70" s="440">
        <v>176</v>
      </c>
      <c r="BV70" s="435">
        <v>7.5</v>
      </c>
      <c r="BW70" s="443">
        <v>12460</v>
      </c>
      <c r="BX70" s="443"/>
      <c r="BY70" s="445">
        <v>116</v>
      </c>
      <c r="BZ70" s="438">
        <v>0.9</v>
      </c>
      <c r="CA70" s="645">
        <v>20.6</v>
      </c>
      <c r="CB70" s="438"/>
      <c r="CC70" s="444"/>
      <c r="CD70" s="617"/>
      <c r="CE70" s="440">
        <v>58</v>
      </c>
      <c r="CF70" s="435">
        <v>6.5</v>
      </c>
      <c r="CG70" s="441">
        <v>5900</v>
      </c>
      <c r="CH70" s="445"/>
      <c r="CI70" s="445">
        <v>90</v>
      </c>
      <c r="CJ70" s="438">
        <v>0.7</v>
      </c>
      <c r="CK70" s="445"/>
      <c r="CL70" s="438"/>
      <c r="CM70" s="444"/>
      <c r="CN70" s="446"/>
      <c r="CO70" s="440">
        <v>0</v>
      </c>
      <c r="CP70" s="435"/>
      <c r="CQ70" s="444"/>
      <c r="CR70" s="445"/>
      <c r="CS70" s="445"/>
      <c r="CT70" s="438"/>
      <c r="CU70" s="445"/>
      <c r="CV70" s="438"/>
      <c r="CW70" s="444"/>
      <c r="CX70" s="446"/>
      <c r="CY70" s="440">
        <v>0</v>
      </c>
      <c r="CZ70" s="435"/>
      <c r="DA70" s="444"/>
      <c r="DB70" s="445"/>
      <c r="DC70" s="445"/>
      <c r="DD70" s="438"/>
      <c r="DE70" s="445"/>
      <c r="DF70" s="438"/>
      <c r="DG70" s="447"/>
      <c r="DH70" s="446"/>
      <c r="DI70" s="440">
        <v>43</v>
      </c>
      <c r="DJ70" s="435"/>
      <c r="DK70" s="442"/>
      <c r="DL70" s="445"/>
      <c r="DM70" s="445"/>
      <c r="DN70" s="438"/>
      <c r="DO70" s="445"/>
      <c r="DP70" s="438"/>
      <c r="DQ70" s="444"/>
      <c r="DR70" s="446"/>
      <c r="DS70" s="449">
        <v>0</v>
      </c>
      <c r="DT70" s="435"/>
      <c r="DU70" s="437"/>
      <c r="DV70" s="445"/>
      <c r="DW70" s="445"/>
      <c r="DX70" s="438"/>
      <c r="DY70" s="445"/>
      <c r="DZ70" s="438"/>
      <c r="EA70" s="445"/>
      <c r="EB70" s="446"/>
      <c r="EC70" s="440">
        <v>0</v>
      </c>
      <c r="ED70" s="435"/>
      <c r="EE70" s="447"/>
      <c r="EF70" s="445"/>
      <c r="EG70" s="445"/>
      <c r="EH70" s="438"/>
      <c r="EI70" s="445"/>
      <c r="EJ70" s="438"/>
      <c r="EK70" s="444"/>
      <c r="EL70" s="446"/>
      <c r="EM70" s="440">
        <v>0</v>
      </c>
      <c r="EN70" s="435"/>
      <c r="EO70" s="444"/>
      <c r="EP70" s="445"/>
      <c r="EQ70" s="445"/>
      <c r="ER70" s="438"/>
      <c r="ES70" s="445"/>
      <c r="ET70" s="437"/>
      <c r="EU70" s="444"/>
      <c r="EV70" s="446"/>
      <c r="EW70" s="440">
        <v>0</v>
      </c>
      <c r="EX70" s="435"/>
      <c r="EY70" s="444"/>
      <c r="EZ70" s="445"/>
      <c r="FA70" s="445"/>
      <c r="FB70" s="438"/>
      <c r="FC70" s="445"/>
      <c r="FD70" s="437"/>
      <c r="FE70" s="444"/>
      <c r="FF70" s="446"/>
      <c r="FG70" s="440">
        <v>0</v>
      </c>
      <c r="FH70" s="435"/>
      <c r="FI70" s="444"/>
      <c r="FJ70" s="445"/>
      <c r="FK70" s="445"/>
      <c r="FL70" s="438"/>
      <c r="FM70" s="445"/>
      <c r="FN70" s="437"/>
      <c r="FO70" s="444"/>
      <c r="FP70" s="446"/>
      <c r="FQ70" s="1261"/>
      <c r="FR70" s="584"/>
      <c r="FS70" s="589"/>
      <c r="FT70" s="584"/>
      <c r="FU70" s="590"/>
      <c r="FV70" s="584"/>
      <c r="FW70" s="590"/>
      <c r="FX70" s="584"/>
      <c r="FY70" s="584"/>
      <c r="FZ70" s="591"/>
      <c r="GA70" s="1261"/>
      <c r="GB70" s="584"/>
      <c r="GC70" s="584"/>
      <c r="GD70" s="584"/>
      <c r="GE70" s="590"/>
      <c r="GF70" s="584"/>
      <c r="GG70" s="590"/>
      <c r="GH70" s="584"/>
      <c r="GI70" s="584"/>
      <c r="GJ70" s="591"/>
      <c r="GK70" s="257"/>
      <c r="GL70" s="944"/>
      <c r="GM70" s="444"/>
      <c r="GN70" s="444"/>
      <c r="GO70" s="444"/>
      <c r="GP70" s="444"/>
      <c r="GQ70" s="444"/>
      <c r="GR70" s="444"/>
      <c r="GS70" s="444"/>
      <c r="GT70" s="446"/>
      <c r="GU70" s="257"/>
      <c r="GV70" s="444"/>
      <c r="GW70" s="444"/>
      <c r="GX70" s="444"/>
      <c r="GY70" s="444"/>
      <c r="GZ70" s="438"/>
      <c r="HA70" s="444"/>
      <c r="HB70" s="444"/>
      <c r="HC70" s="444"/>
      <c r="HD70" s="446"/>
      <c r="HE70" s="554">
        <v>0</v>
      </c>
      <c r="HF70" s="552"/>
      <c r="HG70" s="471"/>
      <c r="HH70" s="590"/>
      <c r="HI70" s="556"/>
      <c r="HJ70" s="541"/>
      <c r="HK70" s="577"/>
      <c r="HL70" s="541"/>
      <c r="HM70" s="471"/>
      <c r="HN70" s="557"/>
      <c r="HO70" s="448"/>
      <c r="HP70" s="552"/>
      <c r="HQ70" s="471"/>
      <c r="HR70" s="577"/>
      <c r="HS70" s="577"/>
      <c r="HT70" s="541"/>
      <c r="HU70" s="577"/>
      <c r="HV70" s="541"/>
      <c r="HW70" s="471"/>
      <c r="HX70" s="557"/>
      <c r="HY70" s="1587"/>
      <c r="HZ70" s="1587"/>
      <c r="IA70" s="1587"/>
      <c r="IB70" s="1587"/>
      <c r="IC70" s="1587"/>
      <c r="ID70" s="1587"/>
      <c r="IE70" s="1587"/>
      <c r="IF70" s="1587"/>
      <c r="IG70" s="1587"/>
      <c r="IH70" s="1587"/>
      <c r="II70" s="1587"/>
      <c r="IJ70" s="1587"/>
      <c r="IK70" s="1587"/>
      <c r="IL70" s="1587"/>
      <c r="IM70" s="1587"/>
      <c r="IN70" s="1587"/>
      <c r="IO70" s="1587"/>
      <c r="IP70" s="1587"/>
      <c r="IQ70" s="1587"/>
      <c r="IR70" s="1587"/>
      <c r="IS70" s="1587"/>
      <c r="IT70" s="1587"/>
      <c r="IU70" s="1587"/>
      <c r="IV70" s="1587"/>
      <c r="IW70" s="1587"/>
      <c r="IX70" s="1587"/>
      <c r="IY70" s="1587"/>
      <c r="IZ70" s="1587"/>
      <c r="JA70" s="1587"/>
      <c r="JB70" s="1587"/>
      <c r="JC70" s="1587"/>
      <c r="JD70" s="1587"/>
      <c r="JE70" s="1587"/>
      <c r="JF70" s="1587"/>
      <c r="JG70" s="1587"/>
      <c r="JH70" s="1587"/>
      <c r="JI70" s="1587"/>
      <c r="JJ70" s="1587"/>
      <c r="JK70" s="1587"/>
      <c r="JL70" s="1587"/>
      <c r="JM70" s="1587"/>
      <c r="JN70" s="1587"/>
      <c r="JO70" s="1587"/>
      <c r="JP70" s="1587"/>
      <c r="JQ70" s="1587"/>
      <c r="JR70" s="1587"/>
      <c r="JS70" s="1587"/>
      <c r="JT70" s="1587"/>
      <c r="JU70" s="1587"/>
      <c r="JV70" s="1587"/>
      <c r="JW70" s="1587"/>
      <c r="JX70" s="1587"/>
      <c r="JY70" s="1587"/>
      <c r="JZ70" s="1587"/>
      <c r="KA70" s="1587"/>
      <c r="KB70" s="1587"/>
      <c r="KC70" s="1587"/>
      <c r="KD70" s="1587"/>
      <c r="KE70" s="1587"/>
      <c r="KF70" s="1587"/>
      <c r="KG70" s="1587"/>
      <c r="KH70" s="1587"/>
      <c r="KI70" s="1587"/>
      <c r="KJ70" s="1587"/>
      <c r="KK70" s="1587"/>
      <c r="KL70" s="1587"/>
      <c r="KM70" s="1587"/>
      <c r="KN70" s="1587"/>
      <c r="KO70" s="1587"/>
      <c r="KP70" s="1587"/>
      <c r="KQ70" s="1587"/>
      <c r="KR70" s="1587"/>
      <c r="KS70" s="1587"/>
      <c r="KT70" s="1587"/>
      <c r="KU70" s="1587"/>
      <c r="KV70" s="1587"/>
      <c r="KW70" s="1587"/>
      <c r="KX70" s="1587"/>
      <c r="KY70" s="1587"/>
      <c r="KZ70" s="1587"/>
      <c r="LA70" s="1587"/>
      <c r="LB70" s="1587"/>
      <c r="LC70" s="1587"/>
      <c r="LD70" s="1587"/>
      <c r="LE70" s="1587"/>
      <c r="LF70" s="1587"/>
      <c r="LG70" s="1587"/>
      <c r="LH70" s="1587"/>
      <c r="LI70" s="1587"/>
      <c r="LJ70" s="1587"/>
      <c r="LK70" s="1587"/>
      <c r="LL70" s="1587"/>
      <c r="LM70" s="1587"/>
      <c r="LN70" s="1587"/>
      <c r="LO70" s="1587"/>
      <c r="LP70" s="1587"/>
      <c r="LQ70" s="1587"/>
      <c r="LR70" s="1587"/>
      <c r="LS70" s="1587"/>
      <c r="LT70" s="1587"/>
      <c r="LU70" s="1587"/>
      <c r="LV70" s="1587"/>
      <c r="LW70" s="1587"/>
      <c r="LX70" s="1587"/>
      <c r="LY70" s="1587"/>
      <c r="LZ70" s="1587"/>
      <c r="MA70" s="1587"/>
      <c r="MB70" s="1587"/>
      <c r="MC70" s="1587"/>
      <c r="MD70" s="1587"/>
      <c r="ME70" s="1587"/>
      <c r="MF70" s="1587"/>
      <c r="MG70" s="1587"/>
      <c r="MH70" s="1587"/>
      <c r="MI70" s="1587"/>
      <c r="MJ70" s="1587"/>
      <c r="MK70" s="1587"/>
      <c r="ML70" s="1587"/>
      <c r="MM70" s="1587"/>
      <c r="MN70" s="1587"/>
      <c r="MO70" s="1587"/>
      <c r="MP70" s="1587"/>
      <c r="MQ70" s="1587"/>
      <c r="MR70" s="1587"/>
      <c r="MS70" s="1587"/>
      <c r="MT70" s="1587"/>
      <c r="MU70" s="1587"/>
      <c r="MV70" s="1587"/>
      <c r="MW70" s="1587"/>
      <c r="MX70" s="1587"/>
      <c r="MY70" s="1587"/>
      <c r="MZ70" s="1587"/>
      <c r="NA70" s="1587"/>
      <c r="NB70" s="1587"/>
      <c r="NC70" s="1587"/>
      <c r="ND70" s="1587"/>
      <c r="NE70" s="1587"/>
      <c r="NF70" s="1587"/>
      <c r="NG70" s="1587"/>
      <c r="NH70" s="1587"/>
      <c r="NI70" s="1587"/>
      <c r="NJ70" s="1587"/>
      <c r="NK70" s="1587"/>
      <c r="NL70" s="1587"/>
      <c r="NM70" s="1587"/>
      <c r="NN70" s="1587"/>
      <c r="NO70" s="1587"/>
      <c r="NP70" s="1587"/>
      <c r="NQ70" s="1587"/>
      <c r="NR70" s="1587"/>
      <c r="NS70" s="1587"/>
      <c r="NT70" s="1587"/>
      <c r="NU70" s="1587"/>
      <c r="NV70" s="1587"/>
      <c r="NW70" s="1587"/>
      <c r="NX70" s="1587"/>
      <c r="NY70" s="1587"/>
      <c r="NZ70" s="1587"/>
      <c r="OA70" s="1587"/>
      <c r="OB70" s="1587"/>
      <c r="OC70" s="1587"/>
      <c r="OD70" s="1587"/>
      <c r="OE70" s="1587"/>
      <c r="OF70" s="1587"/>
      <c r="OG70" s="1587"/>
      <c r="OH70" s="1587"/>
      <c r="OI70" s="1587"/>
      <c r="OJ70" s="1587"/>
      <c r="OK70" s="1587"/>
      <c r="OL70" s="1587"/>
      <c r="OM70" s="1587"/>
      <c r="ON70" s="1587"/>
      <c r="OO70" s="1587"/>
      <c r="OP70" s="1587"/>
      <c r="OQ70" s="1587"/>
      <c r="OR70" s="1587"/>
      <c r="OS70" s="1587"/>
      <c r="OT70" s="1587"/>
      <c r="OU70" s="1587"/>
      <c r="OV70" s="1587"/>
      <c r="OW70" s="1587"/>
      <c r="OX70" s="1587"/>
      <c r="OY70" s="1587"/>
      <c r="OZ70" s="1587"/>
      <c r="PA70" s="1587"/>
      <c r="PB70" s="1587"/>
      <c r="PC70" s="1587"/>
      <c r="PD70" s="1587"/>
      <c r="PE70" s="1587"/>
      <c r="PF70" s="1587"/>
      <c r="PG70" s="1588"/>
      <c r="PH70" s="1588"/>
      <c r="PI70" s="1588"/>
      <c r="PJ70" s="1588"/>
      <c r="PK70" s="1588"/>
      <c r="PL70" s="1588"/>
      <c r="PM70" s="1588"/>
      <c r="PN70" s="1588"/>
      <c r="PO70" s="1588"/>
      <c r="PP70" s="1588"/>
      <c r="PQ70" s="1588"/>
      <c r="PR70" s="1588"/>
      <c r="PS70" s="1588"/>
      <c r="PT70" s="1588"/>
      <c r="PU70" s="1588"/>
      <c r="PV70" s="1588"/>
      <c r="PW70" s="1588"/>
      <c r="PX70" s="1588"/>
      <c r="PY70" s="1588"/>
      <c r="PZ70" s="1588"/>
      <c r="QA70" s="1588"/>
      <c r="QB70" s="1588"/>
      <c r="QC70" s="1588"/>
      <c r="QD70" s="1588"/>
      <c r="QE70" s="1588"/>
      <c r="QF70" s="1588"/>
      <c r="QG70" s="1588"/>
      <c r="QH70" s="1588"/>
      <c r="QI70" s="1588"/>
      <c r="QJ70" s="1588"/>
      <c r="QK70" s="1588"/>
      <c r="QL70" s="1588"/>
      <c r="QM70" s="1588"/>
      <c r="QN70" s="1588"/>
      <c r="QO70" s="1588"/>
      <c r="QP70" s="1588"/>
      <c r="QQ70" s="1588"/>
      <c r="QR70" s="1588"/>
      <c r="QS70" s="1588"/>
      <c r="QT70" s="1588"/>
      <c r="QU70" s="1588"/>
      <c r="QV70" s="1588"/>
      <c r="QW70" s="1588"/>
      <c r="QX70" s="1588"/>
      <c r="QY70" s="1588"/>
      <c r="QZ70" s="1588"/>
      <c r="RA70" s="1588"/>
      <c r="RB70" s="1588"/>
      <c r="RC70" s="1588"/>
      <c r="RD70" s="1588"/>
      <c r="RE70" s="1588"/>
      <c r="RF70" s="1588"/>
      <c r="RG70" s="1588"/>
      <c r="RH70" s="1588"/>
      <c r="RI70" s="1588"/>
      <c r="RJ70" s="1588"/>
      <c r="RK70" s="1588"/>
      <c r="RL70" s="1588"/>
      <c r="RM70" s="1588"/>
      <c r="RN70" s="1588"/>
      <c r="RO70" s="1588"/>
      <c r="RP70" s="1588"/>
      <c r="RQ70" s="1588"/>
      <c r="RR70" s="1588"/>
      <c r="RS70" s="1588"/>
      <c r="RT70" s="1588"/>
      <c r="RU70" s="1588"/>
      <c r="RV70" s="1588"/>
      <c r="RW70" s="1588"/>
      <c r="RX70" s="1588"/>
      <c r="RY70" s="1588"/>
      <c r="RZ70" s="1588"/>
      <c r="SA70" s="1588"/>
      <c r="SB70" s="1588"/>
      <c r="SC70" s="1588"/>
      <c r="SD70" s="1588"/>
      <c r="SE70" s="1588"/>
      <c r="SF70" s="1588"/>
      <c r="SG70" s="1588"/>
      <c r="SH70" s="1588"/>
      <c r="SI70" s="1588"/>
      <c r="SJ70" s="1588"/>
      <c r="SK70" s="1588"/>
      <c r="SL70" s="1588"/>
      <c r="SM70" s="1588"/>
      <c r="SN70" s="1588"/>
      <c r="SO70" s="1588"/>
      <c r="SP70" s="1588"/>
      <c r="SQ70" s="1588"/>
      <c r="SR70" s="1588"/>
      <c r="SS70" s="1588"/>
      <c r="ST70" s="1588"/>
      <c r="SU70" s="1588"/>
      <c r="SV70" s="1588"/>
      <c r="SW70" s="1588"/>
      <c r="SX70" s="1588"/>
      <c r="SY70" s="1588"/>
      <c r="SZ70" s="1588"/>
      <c r="TA70" s="1588"/>
      <c r="TB70" s="1588"/>
      <c r="TC70" s="1588"/>
    </row>
    <row r="71" spans="1:523" ht="15" customHeight="1" x14ac:dyDescent="0.15">
      <c r="A71" s="452">
        <v>43591</v>
      </c>
      <c r="B71" s="415">
        <f t="shared" si="1"/>
        <v>2020</v>
      </c>
      <c r="C71" s="195"/>
      <c r="D71" s="453"/>
      <c r="E71" s="461"/>
      <c r="F71" s="462"/>
      <c r="G71" s="880"/>
      <c r="H71" s="455"/>
      <c r="I71" s="462"/>
      <c r="J71" s="456"/>
      <c r="K71" s="461"/>
      <c r="L71" s="463"/>
      <c r="M71" s="195">
        <v>748</v>
      </c>
      <c r="N71" s="453">
        <v>6.5</v>
      </c>
      <c r="O71" s="461">
        <v>7590</v>
      </c>
      <c r="P71" s="462"/>
      <c r="Q71" s="880">
        <v>65</v>
      </c>
      <c r="R71" s="455">
        <v>1.7</v>
      </c>
      <c r="S71" s="462">
        <v>28</v>
      </c>
      <c r="T71" s="456"/>
      <c r="U71" s="461"/>
      <c r="V71" s="463"/>
      <c r="W71" s="457">
        <v>351</v>
      </c>
      <c r="X71" s="453">
        <v>7.3</v>
      </c>
      <c r="Y71" s="458">
        <v>3010</v>
      </c>
      <c r="Z71" s="462"/>
      <c r="AA71" s="880">
        <v>42</v>
      </c>
      <c r="AB71" s="455">
        <v>0.8</v>
      </c>
      <c r="AC71" s="462">
        <v>6.9</v>
      </c>
      <c r="AD71" s="455"/>
      <c r="AE71" s="461"/>
      <c r="AF71" s="463"/>
      <c r="AG71" s="457">
        <v>112</v>
      </c>
      <c r="AH71" s="453">
        <v>7</v>
      </c>
      <c r="AI71" s="458">
        <v>8770</v>
      </c>
      <c r="AJ71" s="462"/>
      <c r="AK71" s="880">
        <v>116</v>
      </c>
      <c r="AL71" s="455">
        <v>1.6</v>
      </c>
      <c r="AM71" s="462">
        <v>9.6999999999999993</v>
      </c>
      <c r="AN71" s="455"/>
      <c r="AO71" s="461"/>
      <c r="AP71" s="463"/>
      <c r="AQ71" s="457">
        <v>66</v>
      </c>
      <c r="AR71" s="453">
        <v>6.5</v>
      </c>
      <c r="AS71" s="458">
        <v>7590</v>
      </c>
      <c r="AT71" s="462"/>
      <c r="AU71" s="880">
        <v>115</v>
      </c>
      <c r="AV71" s="455">
        <v>15</v>
      </c>
      <c r="AW71" s="462">
        <v>54</v>
      </c>
      <c r="AX71" s="455"/>
      <c r="AY71" s="461"/>
      <c r="AZ71" s="463"/>
      <c r="BA71" s="195">
        <v>195</v>
      </c>
      <c r="BB71" s="453">
        <v>6</v>
      </c>
      <c r="BC71" s="461">
        <v>7310</v>
      </c>
      <c r="BD71" s="462"/>
      <c r="BE71" s="880">
        <v>120</v>
      </c>
      <c r="BF71" s="455">
        <v>1.6</v>
      </c>
      <c r="BG71" s="462">
        <v>29.2</v>
      </c>
      <c r="BH71" s="455"/>
      <c r="BI71" s="461"/>
      <c r="BJ71" s="463"/>
      <c r="BK71" s="457">
        <v>262</v>
      </c>
      <c r="BL71" s="453">
        <v>6.5</v>
      </c>
      <c r="BM71" s="458">
        <v>1316</v>
      </c>
      <c r="BN71" s="462"/>
      <c r="BO71" s="880">
        <v>72</v>
      </c>
      <c r="BP71" s="455">
        <v>0.3</v>
      </c>
      <c r="BQ71" s="462">
        <v>13.6</v>
      </c>
      <c r="BR71" s="455"/>
      <c r="BS71" s="461"/>
      <c r="BT71" s="463"/>
      <c r="BU71" s="457">
        <v>127</v>
      </c>
      <c r="BV71" s="453">
        <v>7</v>
      </c>
      <c r="BW71" s="460">
        <v>12150</v>
      </c>
      <c r="BX71" s="460"/>
      <c r="BY71" s="880">
        <v>161</v>
      </c>
      <c r="BZ71" s="455">
        <v>1.3</v>
      </c>
      <c r="CA71" s="644">
        <v>47.6</v>
      </c>
      <c r="CB71" s="455"/>
      <c r="CC71" s="461"/>
      <c r="CD71" s="616"/>
      <c r="CE71" s="457">
        <v>54</v>
      </c>
      <c r="CF71" s="453">
        <v>6</v>
      </c>
      <c r="CG71" s="458">
        <v>6130</v>
      </c>
      <c r="CH71" s="462"/>
      <c r="CI71" s="880">
        <v>47</v>
      </c>
      <c r="CJ71" s="455">
        <v>0.6</v>
      </c>
      <c r="CK71" s="462">
        <v>39</v>
      </c>
      <c r="CL71" s="455"/>
      <c r="CM71" s="461"/>
      <c r="CN71" s="463"/>
      <c r="CO71" s="457">
        <v>0</v>
      </c>
      <c r="CP71" s="453"/>
      <c r="CQ71" s="461"/>
      <c r="CR71" s="462"/>
      <c r="CS71" s="880"/>
      <c r="CT71" s="455"/>
      <c r="CU71" s="462"/>
      <c r="CV71" s="455"/>
      <c r="CW71" s="461"/>
      <c r="CX71" s="463"/>
      <c r="CY71" s="457">
        <v>103</v>
      </c>
      <c r="CZ71" s="453"/>
      <c r="DA71" s="461"/>
      <c r="DB71" s="462"/>
      <c r="DC71" s="880"/>
      <c r="DD71" s="455"/>
      <c r="DE71" s="462"/>
      <c r="DF71" s="455"/>
      <c r="DG71" s="464"/>
      <c r="DH71" s="463"/>
      <c r="DI71" s="457">
        <v>2</v>
      </c>
      <c r="DJ71" s="453"/>
      <c r="DK71" s="459"/>
      <c r="DL71" s="462"/>
      <c r="DM71" s="880"/>
      <c r="DN71" s="455"/>
      <c r="DO71" s="462"/>
      <c r="DP71" s="455"/>
      <c r="DQ71" s="461"/>
      <c r="DR71" s="463"/>
      <c r="DS71" s="468">
        <v>0</v>
      </c>
      <c r="DT71" s="453"/>
      <c r="DU71" s="454"/>
      <c r="DV71" s="462"/>
      <c r="DW71" s="880"/>
      <c r="DX71" s="455"/>
      <c r="DY71" s="462"/>
      <c r="DZ71" s="455"/>
      <c r="EA71" s="462"/>
      <c r="EB71" s="463"/>
      <c r="EC71" s="457">
        <v>0</v>
      </c>
      <c r="ED71" s="453"/>
      <c r="EE71" s="464"/>
      <c r="EF71" s="462"/>
      <c r="EG71" s="880"/>
      <c r="EH71" s="455"/>
      <c r="EI71" s="462"/>
      <c r="EJ71" s="455"/>
      <c r="EK71" s="461"/>
      <c r="EL71" s="463"/>
      <c r="EM71" s="457">
        <v>0</v>
      </c>
      <c r="EN71" s="453"/>
      <c r="EO71" s="461"/>
      <c r="EP71" s="462"/>
      <c r="EQ71" s="462"/>
      <c r="ER71" s="455"/>
      <c r="ES71" s="462"/>
      <c r="ET71" s="454"/>
      <c r="EU71" s="461"/>
      <c r="EV71" s="463"/>
      <c r="EW71" s="457">
        <v>0</v>
      </c>
      <c r="EX71" s="453"/>
      <c r="EY71" s="461"/>
      <c r="EZ71" s="462"/>
      <c r="FA71" s="880"/>
      <c r="FB71" s="455"/>
      <c r="FC71" s="462"/>
      <c r="FD71" s="454"/>
      <c r="FE71" s="461"/>
      <c r="FF71" s="463"/>
      <c r="FG71" s="457">
        <v>0</v>
      </c>
      <c r="FH71" s="453"/>
      <c r="FI71" s="461"/>
      <c r="FJ71" s="462"/>
      <c r="FK71" s="880"/>
      <c r="FL71" s="455"/>
      <c r="FM71" s="462"/>
      <c r="FN71" s="454"/>
      <c r="FO71" s="461"/>
      <c r="FP71" s="463"/>
      <c r="GK71" s="195"/>
      <c r="GL71" s="943"/>
      <c r="GM71" s="461"/>
      <c r="GN71" s="461"/>
      <c r="GO71" s="461"/>
      <c r="GP71" s="461"/>
      <c r="GQ71" s="461"/>
      <c r="GR71" s="461"/>
      <c r="GS71" s="461"/>
      <c r="GT71" s="463"/>
      <c r="GU71" s="195"/>
      <c r="GV71" s="461"/>
      <c r="GW71" s="461"/>
      <c r="GX71" s="461"/>
      <c r="GY71" s="461"/>
      <c r="GZ71" s="455"/>
      <c r="HA71" s="461"/>
      <c r="HB71" s="461"/>
      <c r="HC71" s="461"/>
      <c r="HD71" s="463"/>
      <c r="HE71" s="494">
        <v>0</v>
      </c>
      <c r="HO71" s="465"/>
    </row>
    <row r="72" spans="1:523" ht="15" customHeight="1" x14ac:dyDescent="0.15">
      <c r="A72" s="452">
        <v>43592</v>
      </c>
      <c r="B72" s="415">
        <f t="shared" si="1"/>
        <v>1957</v>
      </c>
      <c r="C72" s="195"/>
      <c r="D72" s="453"/>
      <c r="E72" s="461"/>
      <c r="F72" s="462"/>
      <c r="G72" s="880"/>
      <c r="H72" s="455"/>
      <c r="I72" s="462"/>
      <c r="J72" s="456"/>
      <c r="K72" s="461"/>
      <c r="L72" s="463"/>
      <c r="M72" s="195">
        <v>808</v>
      </c>
      <c r="N72" s="453">
        <v>7</v>
      </c>
      <c r="O72" s="461">
        <v>9830</v>
      </c>
      <c r="P72" s="462"/>
      <c r="Q72" s="880">
        <v>45</v>
      </c>
      <c r="R72" s="455">
        <v>1.1000000000000001</v>
      </c>
      <c r="S72" s="462">
        <v>28.4</v>
      </c>
      <c r="T72" s="456"/>
      <c r="U72" s="461"/>
      <c r="V72" s="463"/>
      <c r="W72" s="457">
        <v>378</v>
      </c>
      <c r="X72" s="453">
        <v>7</v>
      </c>
      <c r="Y72" s="458">
        <v>3600</v>
      </c>
      <c r="Z72" s="462"/>
      <c r="AA72" s="880">
        <v>47</v>
      </c>
      <c r="AB72" s="455">
        <v>0.6</v>
      </c>
      <c r="AC72" s="462">
        <v>3</v>
      </c>
      <c r="AD72" s="455"/>
      <c r="AE72" s="461"/>
      <c r="AF72" s="463"/>
      <c r="AG72" s="457">
        <v>121</v>
      </c>
      <c r="AH72" s="453">
        <v>7.5</v>
      </c>
      <c r="AI72" s="458">
        <v>8820</v>
      </c>
      <c r="AJ72" s="462"/>
      <c r="AK72" s="880">
        <v>93</v>
      </c>
      <c r="AL72" s="455">
        <v>0.6</v>
      </c>
      <c r="AM72" s="462">
        <v>7.3</v>
      </c>
      <c r="AN72" s="455"/>
      <c r="AO72" s="461"/>
      <c r="AP72" s="463"/>
      <c r="AQ72" s="457">
        <v>0</v>
      </c>
      <c r="AR72" s="453"/>
      <c r="AS72" s="458"/>
      <c r="AT72" s="462"/>
      <c r="AU72" s="880"/>
      <c r="AV72" s="455"/>
      <c r="AW72" s="462"/>
      <c r="AX72" s="455"/>
      <c r="AY72" s="461"/>
      <c r="AZ72" s="463"/>
      <c r="BA72" s="195">
        <v>163</v>
      </c>
      <c r="BB72" s="453">
        <v>6.8</v>
      </c>
      <c r="BC72" s="461">
        <v>7160</v>
      </c>
      <c r="BD72" s="462"/>
      <c r="BE72" s="880">
        <v>116</v>
      </c>
      <c r="BF72" s="455">
        <v>1.5</v>
      </c>
      <c r="BG72" s="462">
        <v>17.8</v>
      </c>
      <c r="BH72" s="455"/>
      <c r="BI72" s="461"/>
      <c r="BJ72" s="463"/>
      <c r="BK72" s="457">
        <v>260</v>
      </c>
      <c r="BL72" s="453">
        <v>6.5</v>
      </c>
      <c r="BM72" s="458">
        <v>1514</v>
      </c>
      <c r="BN72" s="462"/>
      <c r="BO72" s="880">
        <v>74</v>
      </c>
      <c r="BP72" s="455">
        <v>0.6</v>
      </c>
      <c r="BQ72" s="462">
        <v>10.8</v>
      </c>
      <c r="BR72" s="455"/>
      <c r="BS72" s="461"/>
      <c r="BT72" s="463"/>
      <c r="BU72" s="457">
        <v>158</v>
      </c>
      <c r="BV72" s="453">
        <v>7</v>
      </c>
      <c r="BW72" s="460">
        <v>11750</v>
      </c>
      <c r="BX72" s="460"/>
      <c r="BY72" s="880">
        <v>87</v>
      </c>
      <c r="BZ72" s="455">
        <v>1.2</v>
      </c>
      <c r="CA72" s="644">
        <v>34</v>
      </c>
      <c r="CB72" s="455"/>
      <c r="CC72" s="461"/>
      <c r="CD72" s="616"/>
      <c r="CE72" s="457">
        <v>47</v>
      </c>
      <c r="CF72" s="453"/>
      <c r="CG72" s="458"/>
      <c r="CH72" s="462"/>
      <c r="CI72" s="880"/>
      <c r="CJ72" s="455"/>
      <c r="CK72" s="462"/>
      <c r="CL72" s="455"/>
      <c r="CM72" s="461"/>
      <c r="CN72" s="463"/>
      <c r="CO72" s="457">
        <v>0</v>
      </c>
      <c r="CP72" s="453"/>
      <c r="CQ72" s="461"/>
      <c r="CR72" s="462"/>
      <c r="CS72" s="880"/>
      <c r="CT72" s="455"/>
      <c r="CU72" s="462"/>
      <c r="CV72" s="455"/>
      <c r="CW72" s="461"/>
      <c r="CX72" s="463"/>
      <c r="CY72" s="457">
        <v>0</v>
      </c>
      <c r="CZ72" s="453"/>
      <c r="DA72" s="461"/>
      <c r="DB72" s="462"/>
      <c r="DC72" s="880"/>
      <c r="DD72" s="455"/>
      <c r="DE72" s="462"/>
      <c r="DF72" s="455"/>
      <c r="DG72" s="464"/>
      <c r="DH72" s="463"/>
      <c r="DI72" s="457">
        <v>22</v>
      </c>
      <c r="DJ72" s="453"/>
      <c r="DK72" s="459"/>
      <c r="DL72" s="462"/>
      <c r="DM72" s="880"/>
      <c r="DN72" s="455"/>
      <c r="DO72" s="462"/>
      <c r="DP72" s="455"/>
      <c r="DQ72" s="461"/>
      <c r="DR72" s="463"/>
      <c r="DS72" s="468">
        <v>0</v>
      </c>
      <c r="DT72" s="453"/>
      <c r="DU72" s="454"/>
      <c r="DV72" s="462"/>
      <c r="DW72" s="880"/>
      <c r="DX72" s="455"/>
      <c r="DY72" s="462"/>
      <c r="DZ72" s="455"/>
      <c r="EA72" s="462"/>
      <c r="EB72" s="463"/>
      <c r="EC72" s="457">
        <v>0</v>
      </c>
      <c r="ED72" s="453"/>
      <c r="EE72" s="464"/>
      <c r="EF72" s="462"/>
      <c r="EG72" s="880"/>
      <c r="EH72" s="455"/>
      <c r="EI72" s="462"/>
      <c r="EJ72" s="455"/>
      <c r="EK72" s="461"/>
      <c r="EL72" s="463"/>
      <c r="EM72" s="457">
        <v>0</v>
      </c>
      <c r="EN72" s="453"/>
      <c r="EO72" s="461"/>
      <c r="EP72" s="462"/>
      <c r="EQ72" s="462"/>
      <c r="ER72" s="455"/>
      <c r="ES72" s="462"/>
      <c r="ET72" s="454"/>
      <c r="EU72" s="461"/>
      <c r="EV72" s="463"/>
      <c r="EW72" s="457">
        <v>0</v>
      </c>
      <c r="EX72" s="453"/>
      <c r="EY72" s="461"/>
      <c r="EZ72" s="462"/>
      <c r="FA72" s="880"/>
      <c r="FB72" s="455"/>
      <c r="FC72" s="462"/>
      <c r="FD72" s="454"/>
      <c r="FE72" s="461"/>
      <c r="FF72" s="463"/>
      <c r="FG72" s="457">
        <v>0</v>
      </c>
      <c r="FH72" s="453"/>
      <c r="FI72" s="461"/>
      <c r="FJ72" s="462"/>
      <c r="FK72" s="880"/>
      <c r="FL72" s="455"/>
      <c r="FM72" s="462"/>
      <c r="FN72" s="454"/>
      <c r="FO72" s="461"/>
      <c r="FP72" s="463"/>
      <c r="GK72" s="195"/>
      <c r="GL72" s="943"/>
      <c r="GM72" s="461"/>
      <c r="GN72" s="461"/>
      <c r="GO72" s="461"/>
      <c r="GP72" s="461"/>
      <c r="GQ72" s="461"/>
      <c r="GR72" s="461"/>
      <c r="GS72" s="461"/>
      <c r="GT72" s="463"/>
      <c r="GU72" s="195"/>
      <c r="GV72" s="461"/>
      <c r="GW72" s="461"/>
      <c r="GX72" s="461"/>
      <c r="GY72" s="461"/>
      <c r="GZ72" s="455"/>
      <c r="HA72" s="461"/>
      <c r="HB72" s="461"/>
      <c r="HC72" s="461"/>
      <c r="HD72" s="463"/>
      <c r="HE72" s="494">
        <v>0</v>
      </c>
      <c r="HO72" s="465"/>
    </row>
    <row r="73" spans="1:523" ht="15" customHeight="1" x14ac:dyDescent="0.15">
      <c r="A73" s="452">
        <v>43593</v>
      </c>
      <c r="B73" s="415">
        <f t="shared" si="1"/>
        <v>2022</v>
      </c>
      <c r="C73" s="195"/>
      <c r="D73" s="453"/>
      <c r="E73" s="461"/>
      <c r="F73" s="462"/>
      <c r="G73" s="880"/>
      <c r="H73" s="455"/>
      <c r="I73" s="462"/>
      <c r="J73" s="456"/>
      <c r="K73" s="461"/>
      <c r="L73" s="463"/>
      <c r="M73" s="195">
        <v>790</v>
      </c>
      <c r="N73" s="453">
        <v>7.2</v>
      </c>
      <c r="O73" s="461">
        <v>9590</v>
      </c>
      <c r="P73" s="462"/>
      <c r="Q73" s="880">
        <v>51</v>
      </c>
      <c r="R73" s="455">
        <v>0.2</v>
      </c>
      <c r="S73" s="462">
        <v>39.5</v>
      </c>
      <c r="T73" s="456"/>
      <c r="U73" s="461"/>
      <c r="V73" s="463"/>
      <c r="W73" s="457">
        <v>458</v>
      </c>
      <c r="X73" s="453">
        <v>7</v>
      </c>
      <c r="Y73" s="458">
        <v>2740</v>
      </c>
      <c r="Z73" s="462"/>
      <c r="AA73" s="880">
        <v>48</v>
      </c>
      <c r="AB73" s="455">
        <v>0.7</v>
      </c>
      <c r="AC73" s="462">
        <v>4.9000000000000004</v>
      </c>
      <c r="AD73" s="455"/>
      <c r="AE73" s="461"/>
      <c r="AF73" s="463"/>
      <c r="AG73" s="457">
        <v>135</v>
      </c>
      <c r="AH73" s="453">
        <v>7.5</v>
      </c>
      <c r="AI73" s="458">
        <v>8620</v>
      </c>
      <c r="AJ73" s="462"/>
      <c r="AK73" s="880">
        <v>95</v>
      </c>
      <c r="AL73" s="455">
        <v>1.7</v>
      </c>
      <c r="AM73" s="462">
        <v>7.8</v>
      </c>
      <c r="AN73" s="455"/>
      <c r="AO73" s="461"/>
      <c r="AP73" s="463"/>
      <c r="AQ73" s="457">
        <v>0</v>
      </c>
      <c r="AR73" s="453"/>
      <c r="AS73" s="458"/>
      <c r="AT73" s="462"/>
      <c r="AU73" s="880"/>
      <c r="AV73" s="455"/>
      <c r="AW73" s="462"/>
      <c r="AX73" s="455"/>
      <c r="AY73" s="461"/>
      <c r="AZ73" s="463"/>
      <c r="BA73" s="195">
        <v>80</v>
      </c>
      <c r="BB73" s="453">
        <v>6.7</v>
      </c>
      <c r="BC73" s="461">
        <v>7250</v>
      </c>
      <c r="BD73" s="462"/>
      <c r="BE73" s="880">
        <v>83</v>
      </c>
      <c r="BF73" s="455">
        <v>0.6</v>
      </c>
      <c r="BG73" s="462">
        <v>22.7</v>
      </c>
      <c r="BH73" s="455"/>
      <c r="BI73" s="461"/>
      <c r="BJ73" s="463"/>
      <c r="BK73" s="457">
        <v>263</v>
      </c>
      <c r="BL73" s="453">
        <v>6.5</v>
      </c>
      <c r="BM73" s="458">
        <v>1463</v>
      </c>
      <c r="BN73" s="462"/>
      <c r="BO73" s="880">
        <v>87</v>
      </c>
      <c r="BP73" s="455">
        <v>0.4</v>
      </c>
      <c r="BQ73" s="462">
        <v>13.4</v>
      </c>
      <c r="BR73" s="455"/>
      <c r="BS73" s="461"/>
      <c r="BT73" s="463"/>
      <c r="BU73" s="457">
        <v>141</v>
      </c>
      <c r="BV73" s="453">
        <v>6.8</v>
      </c>
      <c r="BW73" s="460">
        <v>11340</v>
      </c>
      <c r="BX73" s="460"/>
      <c r="BY73" s="880">
        <v>72</v>
      </c>
      <c r="BZ73" s="455">
        <v>0.4</v>
      </c>
      <c r="CA73" s="644">
        <v>31</v>
      </c>
      <c r="CB73" s="455"/>
      <c r="CC73" s="461"/>
      <c r="CD73" s="616"/>
      <c r="CE73" s="457">
        <v>49</v>
      </c>
      <c r="CF73" s="453">
        <v>6.5</v>
      </c>
      <c r="CG73" s="458">
        <v>6520</v>
      </c>
      <c r="CH73" s="462"/>
      <c r="CI73" s="880">
        <v>77</v>
      </c>
      <c r="CJ73" s="455">
        <v>0.6</v>
      </c>
      <c r="CK73" s="462"/>
      <c r="CL73" s="455"/>
      <c r="CM73" s="461"/>
      <c r="CN73" s="463"/>
      <c r="CO73" s="457">
        <v>0</v>
      </c>
      <c r="CP73" s="453"/>
      <c r="CQ73" s="461"/>
      <c r="CR73" s="462"/>
      <c r="CS73" s="880"/>
      <c r="CT73" s="455"/>
      <c r="CU73" s="462"/>
      <c r="CV73" s="455"/>
      <c r="CW73" s="461"/>
      <c r="CX73" s="463"/>
      <c r="CY73" s="457">
        <v>106</v>
      </c>
      <c r="CZ73" s="453">
        <v>6</v>
      </c>
      <c r="DA73" s="461">
        <v>6670</v>
      </c>
      <c r="DB73" s="462"/>
      <c r="DC73" s="880">
        <v>38</v>
      </c>
      <c r="DD73" s="455">
        <v>0.3</v>
      </c>
      <c r="DE73" s="462">
        <v>17.899999999999999</v>
      </c>
      <c r="DF73" s="455"/>
      <c r="DG73" s="464"/>
      <c r="DH73" s="463"/>
      <c r="DI73" s="457">
        <v>0</v>
      </c>
      <c r="DJ73" s="453"/>
      <c r="DK73" s="459"/>
      <c r="DL73" s="462"/>
      <c r="DM73" s="880"/>
      <c r="DN73" s="455"/>
      <c r="DO73" s="462"/>
      <c r="DP73" s="455"/>
      <c r="DQ73" s="461"/>
      <c r="DR73" s="463"/>
      <c r="DS73" s="468">
        <v>0</v>
      </c>
      <c r="DT73" s="453"/>
      <c r="DU73" s="454"/>
      <c r="DV73" s="462"/>
      <c r="DW73" s="880"/>
      <c r="DX73" s="455"/>
      <c r="DY73" s="462"/>
      <c r="DZ73" s="455"/>
      <c r="EA73" s="462"/>
      <c r="EB73" s="463"/>
      <c r="EC73" s="457">
        <v>0</v>
      </c>
      <c r="ED73" s="453"/>
      <c r="EE73" s="464"/>
      <c r="EF73" s="462"/>
      <c r="EG73" s="880"/>
      <c r="EH73" s="455"/>
      <c r="EI73" s="462"/>
      <c r="EJ73" s="455"/>
      <c r="EK73" s="461"/>
      <c r="EL73" s="463"/>
      <c r="EM73" s="457">
        <v>0</v>
      </c>
      <c r="EN73" s="453"/>
      <c r="EO73" s="461"/>
      <c r="EP73" s="462"/>
      <c r="EQ73" s="462"/>
      <c r="ER73" s="455"/>
      <c r="ES73" s="462"/>
      <c r="ET73" s="454"/>
      <c r="EU73" s="461"/>
      <c r="EV73" s="463"/>
      <c r="EW73" s="457">
        <v>0</v>
      </c>
      <c r="EX73" s="453"/>
      <c r="EY73" s="461"/>
      <c r="EZ73" s="462"/>
      <c r="FA73" s="880"/>
      <c r="FB73" s="455"/>
      <c r="FC73" s="462"/>
      <c r="FD73" s="454"/>
      <c r="FE73" s="461"/>
      <c r="FF73" s="463"/>
      <c r="FG73" s="457">
        <v>0</v>
      </c>
      <c r="FH73" s="453"/>
      <c r="FI73" s="461"/>
      <c r="FJ73" s="462"/>
      <c r="FK73" s="880"/>
      <c r="FL73" s="455"/>
      <c r="FM73" s="462"/>
      <c r="FN73" s="454"/>
      <c r="FO73" s="461"/>
      <c r="FP73" s="463"/>
      <c r="GK73" s="195"/>
      <c r="GL73" s="943"/>
      <c r="GM73" s="461"/>
      <c r="GN73" s="461"/>
      <c r="GO73" s="461"/>
      <c r="GP73" s="461"/>
      <c r="GQ73" s="461"/>
      <c r="GR73" s="461"/>
      <c r="GS73" s="461"/>
      <c r="GT73" s="463"/>
      <c r="GU73" s="195"/>
      <c r="GV73" s="461"/>
      <c r="GW73" s="461"/>
      <c r="GX73" s="461"/>
      <c r="GY73" s="461"/>
      <c r="GZ73" s="455"/>
      <c r="HA73" s="461"/>
      <c r="HB73" s="461"/>
      <c r="HC73" s="461"/>
      <c r="HD73" s="463"/>
      <c r="HE73" s="494">
        <v>0</v>
      </c>
      <c r="HO73" s="465"/>
    </row>
    <row r="74" spans="1:523" ht="15" customHeight="1" x14ac:dyDescent="0.15">
      <c r="A74" s="452">
        <v>43594</v>
      </c>
      <c r="B74" s="415">
        <f t="shared" si="1"/>
        <v>1819</v>
      </c>
      <c r="C74" s="195"/>
      <c r="D74" s="453"/>
      <c r="E74" s="461"/>
      <c r="F74" s="462"/>
      <c r="G74" s="880"/>
      <c r="H74" s="455"/>
      <c r="I74" s="462"/>
      <c r="J74" s="456"/>
      <c r="K74" s="461"/>
      <c r="L74" s="463"/>
      <c r="M74" s="195">
        <v>678</v>
      </c>
      <c r="N74" s="453">
        <v>7</v>
      </c>
      <c r="O74" s="461">
        <v>9870</v>
      </c>
      <c r="P74" s="462"/>
      <c r="Q74" s="880">
        <v>48</v>
      </c>
      <c r="R74" s="455">
        <v>2.6</v>
      </c>
      <c r="S74" s="462">
        <v>34.799999999999997</v>
      </c>
      <c r="T74" s="456"/>
      <c r="U74" s="461"/>
      <c r="V74" s="463"/>
      <c r="W74" s="457">
        <v>350</v>
      </c>
      <c r="X74" s="453">
        <v>7</v>
      </c>
      <c r="Y74" s="458">
        <v>2990</v>
      </c>
      <c r="Z74" s="462"/>
      <c r="AA74" s="880">
        <v>49</v>
      </c>
      <c r="AB74" s="455">
        <v>2.6</v>
      </c>
      <c r="AC74" s="462">
        <v>6.7</v>
      </c>
      <c r="AD74" s="455"/>
      <c r="AE74" s="461"/>
      <c r="AF74" s="463"/>
      <c r="AG74" s="457">
        <v>105</v>
      </c>
      <c r="AH74" s="453">
        <v>7.5</v>
      </c>
      <c r="AI74" s="458">
        <v>8500</v>
      </c>
      <c r="AJ74" s="462"/>
      <c r="AK74" s="880">
        <v>92</v>
      </c>
      <c r="AL74" s="455">
        <v>2.7</v>
      </c>
      <c r="AM74" s="462">
        <v>5.6</v>
      </c>
      <c r="AN74" s="455"/>
      <c r="AO74" s="461"/>
      <c r="AP74" s="463"/>
      <c r="AQ74" s="457">
        <v>62</v>
      </c>
      <c r="AR74" s="453"/>
      <c r="AS74" s="458"/>
      <c r="AT74" s="462"/>
      <c r="AU74" s="880"/>
      <c r="AV74" s="455"/>
      <c r="AW74" s="462"/>
      <c r="AX74" s="455"/>
      <c r="AY74" s="461"/>
      <c r="AZ74" s="463"/>
      <c r="BA74" s="195">
        <v>71</v>
      </c>
      <c r="BB74" s="453">
        <v>6</v>
      </c>
      <c r="BC74" s="461">
        <v>6690</v>
      </c>
      <c r="BD74" s="462"/>
      <c r="BE74" s="880">
        <v>94</v>
      </c>
      <c r="BF74" s="455">
        <v>1.7</v>
      </c>
      <c r="BG74" s="462">
        <v>14.4</v>
      </c>
      <c r="BH74" s="455"/>
      <c r="BI74" s="461"/>
      <c r="BJ74" s="463"/>
      <c r="BK74" s="457">
        <v>263</v>
      </c>
      <c r="BL74" s="453">
        <v>6.5</v>
      </c>
      <c r="BM74" s="458">
        <v>1514</v>
      </c>
      <c r="BN74" s="462"/>
      <c r="BO74" s="880">
        <v>90</v>
      </c>
      <c r="BP74" s="455">
        <v>0.6</v>
      </c>
      <c r="BQ74" s="462">
        <v>16.2</v>
      </c>
      <c r="BR74" s="455"/>
      <c r="BS74" s="461"/>
      <c r="BT74" s="463"/>
      <c r="BU74" s="457">
        <v>131</v>
      </c>
      <c r="BV74" s="453">
        <v>7</v>
      </c>
      <c r="BW74" s="460">
        <v>14150</v>
      </c>
      <c r="BX74" s="460"/>
      <c r="BY74" s="880">
        <v>212</v>
      </c>
      <c r="BZ74" s="455">
        <v>2.2999999999999998</v>
      </c>
      <c r="CA74" s="644">
        <v>34.4</v>
      </c>
      <c r="CB74" s="455"/>
      <c r="CC74" s="461"/>
      <c r="CD74" s="616"/>
      <c r="CE74" s="457">
        <v>48</v>
      </c>
      <c r="CF74" s="453">
        <v>6.5</v>
      </c>
      <c r="CG74" s="458">
        <v>6410</v>
      </c>
      <c r="CH74" s="462"/>
      <c r="CI74" s="880">
        <v>107</v>
      </c>
      <c r="CJ74" s="455">
        <v>0.4</v>
      </c>
      <c r="CK74" s="462"/>
      <c r="CL74" s="455"/>
      <c r="CM74" s="461"/>
      <c r="CN74" s="463"/>
      <c r="CO74" s="457">
        <v>0</v>
      </c>
      <c r="CP74" s="453"/>
      <c r="CQ74" s="461"/>
      <c r="CR74" s="462"/>
      <c r="CS74" s="880"/>
      <c r="CT74" s="455"/>
      <c r="CU74" s="462"/>
      <c r="CV74" s="455"/>
      <c r="CW74" s="461"/>
      <c r="CX74" s="463"/>
      <c r="CY74" s="457">
        <v>0</v>
      </c>
      <c r="CZ74" s="453">
        <v>7</v>
      </c>
      <c r="DA74" s="461">
        <v>6290</v>
      </c>
      <c r="DB74" s="462"/>
      <c r="DC74" s="880">
        <v>51</v>
      </c>
      <c r="DD74" s="455">
        <v>1.3</v>
      </c>
      <c r="DE74" s="462">
        <v>24.6</v>
      </c>
      <c r="DF74" s="455"/>
      <c r="DG74" s="464"/>
      <c r="DH74" s="463"/>
      <c r="DI74" s="457">
        <v>111</v>
      </c>
      <c r="DJ74" s="453"/>
      <c r="DK74" s="459"/>
      <c r="DL74" s="462"/>
      <c r="DM74" s="880"/>
      <c r="DN74" s="455"/>
      <c r="DO74" s="462"/>
      <c r="DP74" s="455"/>
      <c r="DQ74" s="461"/>
      <c r="DR74" s="463"/>
      <c r="DS74" s="468">
        <v>0</v>
      </c>
      <c r="DT74" s="453"/>
      <c r="DU74" s="454"/>
      <c r="DV74" s="462"/>
      <c r="DW74" s="880"/>
      <c r="DX74" s="455"/>
      <c r="DY74" s="462"/>
      <c r="DZ74" s="455"/>
      <c r="EA74" s="462"/>
      <c r="EB74" s="463"/>
      <c r="EC74" s="457">
        <v>0</v>
      </c>
      <c r="ED74" s="453"/>
      <c r="EE74" s="464"/>
      <c r="EF74" s="462"/>
      <c r="EG74" s="880"/>
      <c r="EH74" s="455"/>
      <c r="EI74" s="462"/>
      <c r="EJ74" s="455"/>
      <c r="EK74" s="461"/>
      <c r="EL74" s="463"/>
      <c r="EM74" s="457">
        <v>0</v>
      </c>
      <c r="EN74" s="453"/>
      <c r="EO74" s="461"/>
      <c r="EP74" s="462"/>
      <c r="EQ74" s="462"/>
      <c r="ER74" s="455"/>
      <c r="ES74" s="462"/>
      <c r="ET74" s="454"/>
      <c r="EU74" s="461"/>
      <c r="EV74" s="463"/>
      <c r="EW74" s="457">
        <v>0</v>
      </c>
      <c r="EX74" s="453"/>
      <c r="EY74" s="461"/>
      <c r="EZ74" s="462"/>
      <c r="FA74" s="880"/>
      <c r="FB74" s="455"/>
      <c r="FC74" s="462"/>
      <c r="FD74" s="454"/>
      <c r="FE74" s="461"/>
      <c r="FF74" s="463"/>
      <c r="FG74" s="457">
        <v>0</v>
      </c>
      <c r="FH74" s="453"/>
      <c r="FI74" s="461"/>
      <c r="FJ74" s="462"/>
      <c r="FK74" s="880"/>
      <c r="FL74" s="455"/>
      <c r="FM74" s="462"/>
      <c r="FN74" s="454"/>
      <c r="FO74" s="461"/>
      <c r="FP74" s="463"/>
      <c r="GK74" s="195"/>
      <c r="GL74" s="943"/>
      <c r="GM74" s="461"/>
      <c r="GN74" s="461"/>
      <c r="GO74" s="461"/>
      <c r="GP74" s="461"/>
      <c r="GQ74" s="461"/>
      <c r="GR74" s="461"/>
      <c r="GS74" s="461"/>
      <c r="GT74" s="463"/>
      <c r="GU74" s="195"/>
      <c r="GV74" s="461"/>
      <c r="GW74" s="461"/>
      <c r="GX74" s="461"/>
      <c r="GY74" s="461"/>
      <c r="GZ74" s="455"/>
      <c r="HA74" s="461"/>
      <c r="HB74" s="461"/>
      <c r="HC74" s="461"/>
      <c r="HD74" s="463"/>
      <c r="HE74" s="494">
        <v>0</v>
      </c>
      <c r="HO74" s="465"/>
    </row>
    <row r="75" spans="1:523" ht="15" customHeight="1" x14ac:dyDescent="0.15">
      <c r="A75" s="452">
        <v>43595</v>
      </c>
      <c r="B75" s="415">
        <f t="shared" si="1"/>
        <v>2175</v>
      </c>
      <c r="C75" s="195"/>
      <c r="D75" s="453"/>
      <c r="E75" s="461"/>
      <c r="F75" s="462"/>
      <c r="G75" s="880"/>
      <c r="H75" s="455"/>
      <c r="I75" s="462"/>
      <c r="J75" s="456"/>
      <c r="K75" s="461"/>
      <c r="L75" s="463"/>
      <c r="M75" s="195">
        <v>711</v>
      </c>
      <c r="N75" s="453">
        <v>6.5</v>
      </c>
      <c r="O75" s="461">
        <v>9380</v>
      </c>
      <c r="P75" s="462"/>
      <c r="Q75" s="880">
        <v>47</v>
      </c>
      <c r="R75" s="455">
        <v>1.6</v>
      </c>
      <c r="S75" s="462">
        <v>31.4</v>
      </c>
      <c r="T75" s="456"/>
      <c r="U75" s="461"/>
      <c r="V75" s="463"/>
      <c r="W75" s="457">
        <v>397</v>
      </c>
      <c r="X75" s="453">
        <v>6.5</v>
      </c>
      <c r="Y75" s="458">
        <v>2250</v>
      </c>
      <c r="Z75" s="462"/>
      <c r="AA75" s="880">
        <v>28</v>
      </c>
      <c r="AB75" s="455">
        <v>0.9</v>
      </c>
      <c r="AC75" s="462">
        <v>3.2</v>
      </c>
      <c r="AD75" s="455"/>
      <c r="AE75" s="461"/>
      <c r="AF75" s="463"/>
      <c r="AG75" s="457">
        <v>132</v>
      </c>
      <c r="AH75" s="453"/>
      <c r="AI75" s="458"/>
      <c r="AJ75" s="462"/>
      <c r="AK75" s="880"/>
      <c r="AL75" s="455"/>
      <c r="AM75" s="462"/>
      <c r="AN75" s="455"/>
      <c r="AO75" s="461"/>
      <c r="AP75" s="463"/>
      <c r="AQ75" s="457">
        <v>192</v>
      </c>
      <c r="AR75" s="453">
        <v>6</v>
      </c>
      <c r="AS75" s="458">
        <v>8940</v>
      </c>
      <c r="AT75" s="462"/>
      <c r="AU75" s="880">
        <v>199</v>
      </c>
      <c r="AV75" s="455">
        <v>12.1</v>
      </c>
      <c r="AW75" s="462">
        <v>39.6</v>
      </c>
      <c r="AX75" s="455"/>
      <c r="AY75" s="461"/>
      <c r="AZ75" s="463"/>
      <c r="BA75" s="195">
        <v>185</v>
      </c>
      <c r="BB75" s="453">
        <v>6.3</v>
      </c>
      <c r="BC75" s="461">
        <v>6830</v>
      </c>
      <c r="BD75" s="462"/>
      <c r="BE75" s="880">
        <v>87</v>
      </c>
      <c r="BF75" s="455">
        <v>0.3</v>
      </c>
      <c r="BG75" s="462">
        <v>18.899999999999999</v>
      </c>
      <c r="BH75" s="455"/>
      <c r="BI75" s="461"/>
      <c r="BJ75" s="463"/>
      <c r="BK75" s="457">
        <v>258</v>
      </c>
      <c r="BL75" s="453">
        <v>7</v>
      </c>
      <c r="BM75" s="458">
        <v>1515</v>
      </c>
      <c r="BN75" s="462"/>
      <c r="BO75" s="880">
        <v>104</v>
      </c>
      <c r="BP75" s="455">
        <v>0.2</v>
      </c>
      <c r="BQ75" s="462">
        <v>16</v>
      </c>
      <c r="BR75" s="455"/>
      <c r="BS75" s="461"/>
      <c r="BT75" s="463"/>
      <c r="BU75" s="457">
        <v>157</v>
      </c>
      <c r="BV75" s="453">
        <v>7</v>
      </c>
      <c r="BW75" s="460">
        <v>11680</v>
      </c>
      <c r="BX75" s="460"/>
      <c r="BY75" s="880">
        <v>90</v>
      </c>
      <c r="BZ75" s="455">
        <v>1</v>
      </c>
      <c r="CA75" s="644">
        <v>19.2</v>
      </c>
      <c r="CB75" s="455"/>
      <c r="CC75" s="461"/>
      <c r="CD75" s="616"/>
      <c r="CE75" s="457">
        <v>47</v>
      </c>
      <c r="CF75" s="453"/>
      <c r="CG75" s="458"/>
      <c r="CH75" s="462"/>
      <c r="CI75" s="880"/>
      <c r="CJ75" s="455"/>
      <c r="CK75" s="462"/>
      <c r="CL75" s="455"/>
      <c r="CM75" s="461"/>
      <c r="CN75" s="463"/>
      <c r="CO75" s="457">
        <v>0</v>
      </c>
      <c r="CP75" s="453"/>
      <c r="CQ75" s="461"/>
      <c r="CR75" s="462"/>
      <c r="CS75" s="880"/>
      <c r="CT75" s="455"/>
      <c r="CU75" s="462"/>
      <c r="CV75" s="455"/>
      <c r="CW75" s="461"/>
      <c r="CX75" s="463"/>
      <c r="CY75" s="457">
        <v>33</v>
      </c>
      <c r="CZ75" s="453">
        <v>6.3</v>
      </c>
      <c r="DA75" s="461">
        <v>6400</v>
      </c>
      <c r="DB75" s="462"/>
      <c r="DC75" s="880">
        <v>44</v>
      </c>
      <c r="DD75" s="455">
        <v>0.5</v>
      </c>
      <c r="DE75" s="462">
        <v>21.6</v>
      </c>
      <c r="DF75" s="455"/>
      <c r="DG75" s="464"/>
      <c r="DH75" s="463"/>
      <c r="DI75" s="457">
        <v>63</v>
      </c>
      <c r="DJ75" s="453"/>
      <c r="DK75" s="459"/>
      <c r="DL75" s="462"/>
      <c r="DM75" s="880"/>
      <c r="DN75" s="455"/>
      <c r="DO75" s="462"/>
      <c r="DP75" s="455"/>
      <c r="DQ75" s="461"/>
      <c r="DR75" s="463"/>
      <c r="DS75" s="468">
        <v>0</v>
      </c>
      <c r="DT75" s="453"/>
      <c r="DU75" s="454"/>
      <c r="DV75" s="462"/>
      <c r="DW75" s="880"/>
      <c r="DX75" s="455"/>
      <c r="DY75" s="462"/>
      <c r="DZ75" s="455"/>
      <c r="EA75" s="462"/>
      <c r="EB75" s="463"/>
      <c r="EC75" s="457">
        <v>0</v>
      </c>
      <c r="ED75" s="453"/>
      <c r="EE75" s="464"/>
      <c r="EF75" s="462"/>
      <c r="EG75" s="880"/>
      <c r="EH75" s="455"/>
      <c r="EI75" s="462"/>
      <c r="EJ75" s="455"/>
      <c r="EK75" s="461"/>
      <c r="EL75" s="463"/>
      <c r="EM75" s="457">
        <v>0</v>
      </c>
      <c r="EN75" s="453"/>
      <c r="EO75" s="461"/>
      <c r="EP75" s="462"/>
      <c r="EQ75" s="462"/>
      <c r="ER75" s="455"/>
      <c r="ES75" s="462"/>
      <c r="ET75" s="454"/>
      <c r="EU75" s="461"/>
      <c r="EV75" s="463"/>
      <c r="EW75" s="457">
        <v>0</v>
      </c>
      <c r="EX75" s="453"/>
      <c r="EY75" s="461"/>
      <c r="EZ75" s="462"/>
      <c r="FA75" s="880"/>
      <c r="FB75" s="455"/>
      <c r="FC75" s="462"/>
      <c r="FD75" s="454"/>
      <c r="FE75" s="461"/>
      <c r="FF75" s="463"/>
      <c r="FG75" s="457">
        <v>0</v>
      </c>
      <c r="FH75" s="453"/>
      <c r="FI75" s="461"/>
      <c r="FJ75" s="462"/>
      <c r="FK75" s="880"/>
      <c r="FL75" s="455"/>
      <c r="FM75" s="462"/>
      <c r="FN75" s="454"/>
      <c r="FO75" s="461"/>
      <c r="FP75" s="463"/>
      <c r="GK75" s="195"/>
      <c r="GL75" s="943"/>
      <c r="GM75" s="461"/>
      <c r="GN75" s="461"/>
      <c r="GO75" s="461"/>
      <c r="GP75" s="461"/>
      <c r="GQ75" s="461"/>
      <c r="GR75" s="461"/>
      <c r="GS75" s="461"/>
      <c r="GT75" s="463"/>
      <c r="GU75" s="195"/>
      <c r="GV75" s="461"/>
      <c r="GW75" s="461"/>
      <c r="GX75" s="461"/>
      <c r="GY75" s="461"/>
      <c r="GZ75" s="455"/>
      <c r="HA75" s="461"/>
      <c r="HB75" s="461"/>
      <c r="HC75" s="461"/>
      <c r="HD75" s="463"/>
      <c r="HE75" s="494">
        <v>0</v>
      </c>
      <c r="HO75" s="465"/>
    </row>
    <row r="76" spans="1:523" ht="15" customHeight="1" x14ac:dyDescent="0.15">
      <c r="A76" s="452">
        <v>43596</v>
      </c>
      <c r="B76" s="415">
        <f t="shared" si="1"/>
        <v>2222</v>
      </c>
      <c r="C76" s="195"/>
      <c r="D76" s="453"/>
      <c r="E76" s="461"/>
      <c r="F76" s="462"/>
      <c r="G76" s="880"/>
      <c r="H76" s="455"/>
      <c r="I76" s="462"/>
      <c r="J76" s="456"/>
      <c r="K76" s="461"/>
      <c r="L76" s="463"/>
      <c r="M76" s="195">
        <v>858</v>
      </c>
      <c r="N76" s="453">
        <v>7</v>
      </c>
      <c r="O76" s="461">
        <v>8680</v>
      </c>
      <c r="P76" s="462"/>
      <c r="Q76" s="880">
        <v>45</v>
      </c>
      <c r="R76" s="455">
        <v>1.4</v>
      </c>
      <c r="S76" s="462">
        <v>31.7</v>
      </c>
      <c r="T76" s="456"/>
      <c r="U76" s="461"/>
      <c r="V76" s="463"/>
      <c r="W76" s="457">
        <v>397</v>
      </c>
      <c r="X76" s="453">
        <v>7.2</v>
      </c>
      <c r="Y76" s="458">
        <v>2930</v>
      </c>
      <c r="Z76" s="462"/>
      <c r="AA76" s="880">
        <v>43</v>
      </c>
      <c r="AB76" s="455">
        <v>0.6</v>
      </c>
      <c r="AC76" s="462">
        <v>5.2</v>
      </c>
      <c r="AD76" s="455"/>
      <c r="AE76" s="461"/>
      <c r="AF76" s="463"/>
      <c r="AG76" s="457">
        <v>200</v>
      </c>
      <c r="AH76" s="453">
        <v>7.5</v>
      </c>
      <c r="AI76" s="458">
        <v>9180</v>
      </c>
      <c r="AJ76" s="462"/>
      <c r="AK76" s="880">
        <v>98</v>
      </c>
      <c r="AL76" s="455">
        <v>2.4</v>
      </c>
      <c r="AM76" s="462">
        <v>9.1999999999999993</v>
      </c>
      <c r="AN76" s="455"/>
      <c r="AO76" s="461"/>
      <c r="AP76" s="463"/>
      <c r="AQ76" s="457">
        <v>183</v>
      </c>
      <c r="AR76" s="453">
        <v>6.5</v>
      </c>
      <c r="AS76" s="458">
        <v>8100</v>
      </c>
      <c r="AT76" s="462"/>
      <c r="AU76" s="880">
        <v>185</v>
      </c>
      <c r="AV76" s="455">
        <v>2.7</v>
      </c>
      <c r="AW76" s="462">
        <v>43.3</v>
      </c>
      <c r="AX76" s="455"/>
      <c r="AY76" s="461"/>
      <c r="AZ76" s="463"/>
      <c r="BA76" s="195">
        <v>119</v>
      </c>
      <c r="BB76" s="453">
        <v>6.2</v>
      </c>
      <c r="BC76" s="461">
        <v>7130</v>
      </c>
      <c r="BD76" s="462"/>
      <c r="BE76" s="880">
        <v>83</v>
      </c>
      <c r="BF76" s="455">
        <v>1.6</v>
      </c>
      <c r="BG76" s="462">
        <v>25.1</v>
      </c>
      <c r="BH76" s="455"/>
      <c r="BI76" s="461"/>
      <c r="BJ76" s="463"/>
      <c r="BK76" s="457">
        <v>264</v>
      </c>
      <c r="BL76" s="453">
        <v>7</v>
      </c>
      <c r="BM76" s="458">
        <v>1464</v>
      </c>
      <c r="BN76" s="462"/>
      <c r="BO76" s="880">
        <v>110</v>
      </c>
      <c r="BP76" s="455">
        <v>0.4</v>
      </c>
      <c r="BQ76" s="462">
        <v>19</v>
      </c>
      <c r="BR76" s="455"/>
      <c r="BS76" s="461"/>
      <c r="BT76" s="463"/>
      <c r="BU76" s="457">
        <v>101</v>
      </c>
      <c r="BV76" s="453">
        <v>7.3</v>
      </c>
      <c r="BW76" s="460">
        <v>8330</v>
      </c>
      <c r="BX76" s="460"/>
      <c r="BY76" s="880">
        <v>66</v>
      </c>
      <c r="BZ76" s="455">
        <v>0.6</v>
      </c>
      <c r="CA76" s="644">
        <v>24</v>
      </c>
      <c r="CB76" s="455"/>
      <c r="CC76" s="461"/>
      <c r="CD76" s="616"/>
      <c r="CE76" s="457">
        <v>35</v>
      </c>
      <c r="CF76" s="453"/>
      <c r="CG76" s="458"/>
      <c r="CH76" s="462"/>
      <c r="CI76" s="880"/>
      <c r="CJ76" s="455"/>
      <c r="CK76" s="462"/>
      <c r="CL76" s="455"/>
      <c r="CM76" s="461"/>
      <c r="CN76" s="463"/>
      <c r="CO76" s="457">
        <v>0</v>
      </c>
      <c r="CP76" s="453"/>
      <c r="CQ76" s="461"/>
      <c r="CR76" s="462"/>
      <c r="CS76" s="880"/>
      <c r="CT76" s="455"/>
      <c r="CU76" s="462"/>
      <c r="CV76" s="455"/>
      <c r="CW76" s="461"/>
      <c r="CX76" s="463"/>
      <c r="CY76" s="457"/>
      <c r="CZ76" s="453">
        <v>6.5</v>
      </c>
      <c r="DA76" s="461">
        <v>6940</v>
      </c>
      <c r="DB76" s="462"/>
      <c r="DC76" s="880">
        <v>45</v>
      </c>
      <c r="DD76" s="455">
        <v>1.8</v>
      </c>
      <c r="DE76" s="462">
        <v>26.5</v>
      </c>
      <c r="DF76" s="455"/>
      <c r="DG76" s="464"/>
      <c r="DH76" s="463"/>
      <c r="DI76" s="457">
        <v>65</v>
      </c>
      <c r="DJ76" s="453"/>
      <c r="DK76" s="459"/>
      <c r="DL76" s="462"/>
      <c r="DM76" s="880"/>
      <c r="DN76" s="455"/>
      <c r="DO76" s="462"/>
      <c r="DP76" s="455"/>
      <c r="DQ76" s="461"/>
      <c r="DR76" s="463"/>
      <c r="DS76" s="468">
        <v>0</v>
      </c>
      <c r="DT76" s="453"/>
      <c r="DU76" s="454"/>
      <c r="DV76" s="462"/>
      <c r="DW76" s="880"/>
      <c r="DX76" s="455"/>
      <c r="DY76" s="462"/>
      <c r="DZ76" s="455"/>
      <c r="EA76" s="462"/>
      <c r="EB76" s="463"/>
      <c r="EC76" s="457">
        <v>0</v>
      </c>
      <c r="ED76" s="453"/>
      <c r="EE76" s="464"/>
      <c r="EF76" s="462"/>
      <c r="EG76" s="880"/>
      <c r="EH76" s="455"/>
      <c r="EI76" s="462"/>
      <c r="EJ76" s="455"/>
      <c r="EK76" s="461"/>
      <c r="EL76" s="463"/>
      <c r="EM76" s="457">
        <v>0</v>
      </c>
      <c r="EN76" s="453"/>
      <c r="EO76" s="461"/>
      <c r="EP76" s="462"/>
      <c r="EQ76" s="462"/>
      <c r="ER76" s="455"/>
      <c r="ES76" s="462"/>
      <c r="ET76" s="454"/>
      <c r="EU76" s="461"/>
      <c r="EV76" s="463"/>
      <c r="EW76" s="457">
        <v>0</v>
      </c>
      <c r="EX76" s="453"/>
      <c r="EY76" s="461"/>
      <c r="EZ76" s="462"/>
      <c r="FA76" s="880"/>
      <c r="FB76" s="455"/>
      <c r="FC76" s="462"/>
      <c r="FD76" s="454"/>
      <c r="FE76" s="461"/>
      <c r="FF76" s="463"/>
      <c r="FG76" s="457">
        <v>0</v>
      </c>
      <c r="FH76" s="453"/>
      <c r="FI76" s="461"/>
      <c r="FJ76" s="462"/>
      <c r="FK76" s="880"/>
      <c r="FL76" s="455"/>
      <c r="FM76" s="462"/>
      <c r="FN76" s="454"/>
      <c r="FO76" s="461"/>
      <c r="FP76" s="463"/>
      <c r="GK76" s="195"/>
      <c r="GL76" s="943"/>
      <c r="GM76" s="461"/>
      <c r="GN76" s="461"/>
      <c r="GO76" s="461"/>
      <c r="GP76" s="461"/>
      <c r="GQ76" s="461"/>
      <c r="GR76" s="461"/>
      <c r="GS76" s="461"/>
      <c r="GT76" s="463"/>
      <c r="GU76" s="195"/>
      <c r="GV76" s="461"/>
      <c r="GW76" s="461"/>
      <c r="GX76" s="461"/>
      <c r="GY76" s="461"/>
      <c r="GZ76" s="455"/>
      <c r="HA76" s="461"/>
      <c r="HB76" s="461"/>
      <c r="HC76" s="461"/>
      <c r="HD76" s="463"/>
      <c r="HE76" s="494">
        <v>0</v>
      </c>
      <c r="HO76" s="465"/>
    </row>
    <row r="77" spans="1:523" s="472" customFormat="1" ht="15" customHeight="1" x14ac:dyDescent="0.15">
      <c r="A77" s="434">
        <v>43597</v>
      </c>
      <c r="B77" s="765">
        <f t="shared" si="1"/>
        <v>2271</v>
      </c>
      <c r="C77" s="257"/>
      <c r="D77" s="435"/>
      <c r="E77" s="444"/>
      <c r="F77" s="445"/>
      <c r="G77" s="445"/>
      <c r="H77" s="438"/>
      <c r="I77" s="445"/>
      <c r="J77" s="439"/>
      <c r="K77" s="444"/>
      <c r="L77" s="446"/>
      <c r="M77" s="257">
        <v>818</v>
      </c>
      <c r="N77" s="435">
        <v>7</v>
      </c>
      <c r="O77" s="444">
        <v>9080</v>
      </c>
      <c r="P77" s="445"/>
      <c r="Q77" s="445">
        <v>45</v>
      </c>
      <c r="R77" s="438">
        <v>1.1000000000000001</v>
      </c>
      <c r="S77" s="445">
        <v>31.4</v>
      </c>
      <c r="T77" s="439"/>
      <c r="U77" s="444"/>
      <c r="V77" s="446"/>
      <c r="W77" s="440">
        <v>439</v>
      </c>
      <c r="X77" s="435">
        <v>7</v>
      </c>
      <c r="Y77" s="441">
        <v>2910</v>
      </c>
      <c r="Z77" s="445"/>
      <c r="AA77" s="445">
        <v>38</v>
      </c>
      <c r="AB77" s="438">
        <v>0.3</v>
      </c>
      <c r="AC77" s="445">
        <v>7.2</v>
      </c>
      <c r="AD77" s="438"/>
      <c r="AE77" s="444"/>
      <c r="AF77" s="446"/>
      <c r="AG77" s="440">
        <v>184</v>
      </c>
      <c r="AH77" s="435">
        <v>7.5</v>
      </c>
      <c r="AI77" s="441">
        <v>9280</v>
      </c>
      <c r="AJ77" s="445"/>
      <c r="AK77" s="445">
        <v>104</v>
      </c>
      <c r="AL77" s="438">
        <v>1.6</v>
      </c>
      <c r="AM77" s="445">
        <v>11.3</v>
      </c>
      <c r="AN77" s="438"/>
      <c r="AO77" s="444"/>
      <c r="AP77" s="446"/>
      <c r="AQ77" s="440">
        <v>138</v>
      </c>
      <c r="AR77" s="435">
        <v>6.5</v>
      </c>
      <c r="AS77" s="441">
        <v>6600</v>
      </c>
      <c r="AT77" s="445"/>
      <c r="AU77" s="445">
        <v>143</v>
      </c>
      <c r="AV77" s="438">
        <v>2.6</v>
      </c>
      <c r="AW77" s="445">
        <v>34.4</v>
      </c>
      <c r="AX77" s="438"/>
      <c r="AY77" s="444"/>
      <c r="AZ77" s="446"/>
      <c r="BA77" s="257">
        <v>104</v>
      </c>
      <c r="BB77" s="435">
        <v>6.1</v>
      </c>
      <c r="BC77" s="444">
        <v>7180</v>
      </c>
      <c r="BD77" s="445"/>
      <c r="BE77" s="445">
        <v>87</v>
      </c>
      <c r="BF77" s="438">
        <v>1.6</v>
      </c>
      <c r="BG77" s="445">
        <v>26.8</v>
      </c>
      <c r="BH77" s="438"/>
      <c r="BI77" s="444"/>
      <c r="BJ77" s="446"/>
      <c r="BK77" s="440">
        <v>161</v>
      </c>
      <c r="BL77" s="435">
        <v>7</v>
      </c>
      <c r="BM77" s="441">
        <v>1850</v>
      </c>
      <c r="BN77" s="445"/>
      <c r="BO77" s="445">
        <v>74</v>
      </c>
      <c r="BP77" s="438">
        <v>1.7</v>
      </c>
      <c r="BQ77" s="445">
        <v>24.6</v>
      </c>
      <c r="BR77" s="438"/>
      <c r="BS77" s="444"/>
      <c r="BT77" s="446"/>
      <c r="BU77" s="440">
        <v>283</v>
      </c>
      <c r="BV77" s="435">
        <v>7.3</v>
      </c>
      <c r="BW77" s="443">
        <v>8430</v>
      </c>
      <c r="BX77" s="443"/>
      <c r="BY77" s="445">
        <v>66</v>
      </c>
      <c r="BZ77" s="438">
        <v>0.8</v>
      </c>
      <c r="CA77" s="645">
        <v>18.600000000000001</v>
      </c>
      <c r="CB77" s="438"/>
      <c r="CC77" s="444"/>
      <c r="CD77" s="617"/>
      <c r="CE77" s="440">
        <v>48</v>
      </c>
      <c r="CF77" s="435">
        <v>6.7</v>
      </c>
      <c r="CG77" s="441">
        <v>6090</v>
      </c>
      <c r="CH77" s="445"/>
      <c r="CI77" s="445">
        <v>45</v>
      </c>
      <c r="CJ77" s="438">
        <v>1.6</v>
      </c>
      <c r="CK77" s="445">
        <v>27.2</v>
      </c>
      <c r="CL77" s="438"/>
      <c r="CM77" s="444"/>
      <c r="CN77" s="446"/>
      <c r="CO77" s="440">
        <v>0</v>
      </c>
      <c r="CP77" s="435"/>
      <c r="CQ77" s="444"/>
      <c r="CR77" s="445"/>
      <c r="CS77" s="445"/>
      <c r="CT77" s="438"/>
      <c r="CU77" s="445"/>
      <c r="CV77" s="438"/>
      <c r="CW77" s="444"/>
      <c r="CX77" s="446"/>
      <c r="CY77" s="440"/>
      <c r="CZ77" s="435">
        <v>6.4</v>
      </c>
      <c r="DA77" s="444">
        <v>7050</v>
      </c>
      <c r="DB77" s="445"/>
      <c r="DC77" s="445">
        <v>41</v>
      </c>
      <c r="DD77" s="438">
        <v>2.1</v>
      </c>
      <c r="DE77" s="445">
        <v>33.4</v>
      </c>
      <c r="DF77" s="438"/>
      <c r="DG77" s="447"/>
      <c r="DH77" s="446"/>
      <c r="DI77" s="440">
        <v>96</v>
      </c>
      <c r="DJ77" s="435"/>
      <c r="DK77" s="442"/>
      <c r="DL77" s="445"/>
      <c r="DM77" s="445"/>
      <c r="DN77" s="438"/>
      <c r="DO77" s="445"/>
      <c r="DP77" s="438"/>
      <c r="DQ77" s="444"/>
      <c r="DR77" s="446"/>
      <c r="DS77" s="449">
        <v>0</v>
      </c>
      <c r="DT77" s="435"/>
      <c r="DU77" s="437"/>
      <c r="DV77" s="445"/>
      <c r="DW77" s="445"/>
      <c r="DX77" s="438"/>
      <c r="DY77" s="445"/>
      <c r="DZ77" s="438"/>
      <c r="EA77" s="445"/>
      <c r="EB77" s="446"/>
      <c r="EC77" s="493">
        <v>0</v>
      </c>
      <c r="ED77" s="435"/>
      <c r="EE77" s="447"/>
      <c r="EF77" s="445"/>
      <c r="EG77" s="445"/>
      <c r="EH77" s="438"/>
      <c r="EI77" s="445"/>
      <c r="EJ77" s="438"/>
      <c r="EK77" s="444"/>
      <c r="EL77" s="446"/>
      <c r="EM77" s="493">
        <v>0</v>
      </c>
      <c r="EN77" s="435"/>
      <c r="EO77" s="444"/>
      <c r="EP77" s="445"/>
      <c r="EQ77" s="445"/>
      <c r="ER77" s="438"/>
      <c r="ES77" s="445"/>
      <c r="ET77" s="437"/>
      <c r="EU77" s="444"/>
      <c r="EV77" s="446"/>
      <c r="EW77" s="493">
        <v>0</v>
      </c>
      <c r="EX77" s="435"/>
      <c r="EY77" s="444"/>
      <c r="EZ77" s="445"/>
      <c r="FA77" s="445"/>
      <c r="FB77" s="438"/>
      <c r="FC77" s="445"/>
      <c r="FD77" s="437"/>
      <c r="FE77" s="444"/>
      <c r="FF77" s="446"/>
      <c r="FG77" s="440">
        <v>0</v>
      </c>
      <c r="FH77" s="435"/>
      <c r="FI77" s="444"/>
      <c r="FJ77" s="445"/>
      <c r="FK77" s="445"/>
      <c r="FL77" s="438"/>
      <c r="FM77" s="445"/>
      <c r="FN77" s="437"/>
      <c r="FO77" s="444"/>
      <c r="FP77" s="446"/>
      <c r="FQ77" s="1261"/>
      <c r="FR77" s="584"/>
      <c r="FS77" s="589"/>
      <c r="FT77" s="584"/>
      <c r="FU77" s="590"/>
      <c r="FV77" s="584"/>
      <c r="FW77" s="590"/>
      <c r="FX77" s="584"/>
      <c r="FY77" s="584"/>
      <c r="FZ77" s="591"/>
      <c r="GA77" s="1261"/>
      <c r="GB77" s="584"/>
      <c r="GC77" s="584"/>
      <c r="GD77" s="584"/>
      <c r="GE77" s="590"/>
      <c r="GF77" s="584"/>
      <c r="GG77" s="590"/>
      <c r="GH77" s="584"/>
      <c r="GI77" s="584"/>
      <c r="GJ77" s="591"/>
      <c r="GK77" s="257"/>
      <c r="GL77" s="944"/>
      <c r="GM77" s="444"/>
      <c r="GN77" s="444"/>
      <c r="GO77" s="444"/>
      <c r="GP77" s="444"/>
      <c r="GQ77" s="444"/>
      <c r="GR77" s="444"/>
      <c r="GS77" s="444"/>
      <c r="GT77" s="446"/>
      <c r="GU77" s="257"/>
      <c r="GV77" s="444"/>
      <c r="GW77" s="444"/>
      <c r="GX77" s="444"/>
      <c r="GY77" s="444"/>
      <c r="GZ77" s="438"/>
      <c r="HA77" s="444"/>
      <c r="HB77" s="444"/>
      <c r="HC77" s="444"/>
      <c r="HD77" s="446"/>
      <c r="HE77" s="554">
        <v>0</v>
      </c>
      <c r="HF77" s="552"/>
      <c r="HG77" s="471"/>
      <c r="HH77" s="590"/>
      <c r="HI77" s="556"/>
      <c r="HJ77" s="541"/>
      <c r="HK77" s="577"/>
      <c r="HL77" s="541"/>
      <c r="HM77" s="471"/>
      <c r="HN77" s="557"/>
      <c r="HO77" s="448"/>
      <c r="HP77" s="552"/>
      <c r="HQ77" s="471"/>
      <c r="HR77" s="577"/>
      <c r="HS77" s="577"/>
      <c r="HT77" s="541"/>
      <c r="HU77" s="577"/>
      <c r="HV77" s="541"/>
      <c r="HW77" s="471"/>
      <c r="HX77" s="557"/>
      <c r="HY77" s="1587"/>
      <c r="HZ77" s="1587"/>
      <c r="IA77" s="1587"/>
      <c r="IB77" s="1587"/>
      <c r="IC77" s="1587"/>
      <c r="ID77" s="1587"/>
      <c r="IE77" s="1587"/>
      <c r="IF77" s="1587"/>
      <c r="IG77" s="1587"/>
      <c r="IH77" s="1587"/>
      <c r="II77" s="1587"/>
      <c r="IJ77" s="1587"/>
      <c r="IK77" s="1587"/>
      <c r="IL77" s="1587"/>
      <c r="IM77" s="1587"/>
      <c r="IN77" s="1587"/>
      <c r="IO77" s="1587"/>
      <c r="IP77" s="1587"/>
      <c r="IQ77" s="1587"/>
      <c r="IR77" s="1587"/>
      <c r="IS77" s="1587"/>
      <c r="IT77" s="1587"/>
      <c r="IU77" s="1587"/>
      <c r="IV77" s="1587"/>
      <c r="IW77" s="1587"/>
      <c r="IX77" s="1587"/>
      <c r="IY77" s="1587"/>
      <c r="IZ77" s="1587"/>
      <c r="JA77" s="1587"/>
      <c r="JB77" s="1587"/>
      <c r="JC77" s="1587"/>
      <c r="JD77" s="1587"/>
      <c r="JE77" s="1587"/>
      <c r="JF77" s="1587"/>
      <c r="JG77" s="1587"/>
      <c r="JH77" s="1587"/>
      <c r="JI77" s="1587"/>
      <c r="JJ77" s="1587"/>
      <c r="JK77" s="1587"/>
      <c r="JL77" s="1587"/>
      <c r="JM77" s="1587"/>
      <c r="JN77" s="1587"/>
      <c r="JO77" s="1587"/>
      <c r="JP77" s="1587"/>
      <c r="JQ77" s="1587"/>
      <c r="JR77" s="1587"/>
      <c r="JS77" s="1587"/>
      <c r="JT77" s="1587"/>
      <c r="JU77" s="1587"/>
      <c r="JV77" s="1587"/>
      <c r="JW77" s="1587"/>
      <c r="JX77" s="1587"/>
      <c r="JY77" s="1587"/>
      <c r="JZ77" s="1587"/>
      <c r="KA77" s="1587"/>
      <c r="KB77" s="1587"/>
      <c r="KC77" s="1587"/>
      <c r="KD77" s="1587"/>
      <c r="KE77" s="1587"/>
      <c r="KF77" s="1587"/>
      <c r="KG77" s="1587"/>
      <c r="KH77" s="1587"/>
      <c r="KI77" s="1587"/>
      <c r="KJ77" s="1587"/>
      <c r="KK77" s="1587"/>
      <c r="KL77" s="1587"/>
      <c r="KM77" s="1587"/>
      <c r="KN77" s="1587"/>
      <c r="KO77" s="1587"/>
      <c r="KP77" s="1587"/>
      <c r="KQ77" s="1587"/>
      <c r="KR77" s="1587"/>
      <c r="KS77" s="1587"/>
      <c r="KT77" s="1587"/>
      <c r="KU77" s="1587"/>
      <c r="KV77" s="1587"/>
      <c r="KW77" s="1587"/>
      <c r="KX77" s="1587"/>
      <c r="KY77" s="1587"/>
      <c r="KZ77" s="1587"/>
      <c r="LA77" s="1587"/>
      <c r="LB77" s="1587"/>
      <c r="LC77" s="1587"/>
      <c r="LD77" s="1587"/>
      <c r="LE77" s="1587"/>
      <c r="LF77" s="1587"/>
      <c r="LG77" s="1587"/>
      <c r="LH77" s="1587"/>
      <c r="LI77" s="1587"/>
      <c r="LJ77" s="1587"/>
      <c r="LK77" s="1587"/>
      <c r="LL77" s="1587"/>
      <c r="LM77" s="1587"/>
      <c r="LN77" s="1587"/>
      <c r="LO77" s="1587"/>
      <c r="LP77" s="1587"/>
      <c r="LQ77" s="1587"/>
      <c r="LR77" s="1587"/>
      <c r="LS77" s="1587"/>
      <c r="LT77" s="1587"/>
      <c r="LU77" s="1587"/>
      <c r="LV77" s="1587"/>
      <c r="LW77" s="1587"/>
      <c r="LX77" s="1587"/>
      <c r="LY77" s="1587"/>
      <c r="LZ77" s="1587"/>
      <c r="MA77" s="1587"/>
      <c r="MB77" s="1587"/>
      <c r="MC77" s="1587"/>
      <c r="MD77" s="1587"/>
      <c r="ME77" s="1587"/>
      <c r="MF77" s="1587"/>
      <c r="MG77" s="1587"/>
      <c r="MH77" s="1587"/>
      <c r="MI77" s="1587"/>
      <c r="MJ77" s="1587"/>
      <c r="MK77" s="1587"/>
      <c r="ML77" s="1587"/>
      <c r="MM77" s="1587"/>
      <c r="MN77" s="1587"/>
      <c r="MO77" s="1587"/>
      <c r="MP77" s="1587"/>
      <c r="MQ77" s="1587"/>
      <c r="MR77" s="1587"/>
      <c r="MS77" s="1587"/>
      <c r="MT77" s="1587"/>
      <c r="MU77" s="1587"/>
      <c r="MV77" s="1587"/>
      <c r="MW77" s="1587"/>
      <c r="MX77" s="1587"/>
      <c r="MY77" s="1587"/>
      <c r="MZ77" s="1587"/>
      <c r="NA77" s="1587"/>
      <c r="NB77" s="1587"/>
      <c r="NC77" s="1587"/>
      <c r="ND77" s="1587"/>
      <c r="NE77" s="1587"/>
      <c r="NF77" s="1587"/>
      <c r="NG77" s="1587"/>
      <c r="NH77" s="1587"/>
      <c r="NI77" s="1587"/>
      <c r="NJ77" s="1587"/>
      <c r="NK77" s="1587"/>
      <c r="NL77" s="1587"/>
      <c r="NM77" s="1587"/>
      <c r="NN77" s="1587"/>
      <c r="NO77" s="1587"/>
      <c r="NP77" s="1587"/>
      <c r="NQ77" s="1587"/>
      <c r="NR77" s="1587"/>
      <c r="NS77" s="1587"/>
      <c r="NT77" s="1587"/>
      <c r="NU77" s="1587"/>
      <c r="NV77" s="1587"/>
      <c r="NW77" s="1587"/>
      <c r="NX77" s="1587"/>
      <c r="NY77" s="1587"/>
      <c r="NZ77" s="1587"/>
      <c r="OA77" s="1587"/>
      <c r="OB77" s="1587"/>
      <c r="OC77" s="1587"/>
      <c r="OD77" s="1587"/>
      <c r="OE77" s="1587"/>
      <c r="OF77" s="1587"/>
      <c r="OG77" s="1587"/>
      <c r="OH77" s="1587"/>
      <c r="OI77" s="1587"/>
      <c r="OJ77" s="1587"/>
      <c r="OK77" s="1587"/>
      <c r="OL77" s="1587"/>
      <c r="OM77" s="1587"/>
      <c r="ON77" s="1587"/>
      <c r="OO77" s="1587"/>
      <c r="OP77" s="1587"/>
      <c r="OQ77" s="1587"/>
      <c r="OR77" s="1587"/>
      <c r="OS77" s="1587"/>
      <c r="OT77" s="1587"/>
      <c r="OU77" s="1587"/>
      <c r="OV77" s="1587"/>
      <c r="OW77" s="1587"/>
      <c r="OX77" s="1587"/>
      <c r="OY77" s="1587"/>
      <c r="OZ77" s="1587"/>
      <c r="PA77" s="1587"/>
      <c r="PB77" s="1587"/>
      <c r="PC77" s="1587"/>
      <c r="PD77" s="1587"/>
      <c r="PE77" s="1587"/>
      <c r="PF77" s="1587"/>
      <c r="PG77" s="1588"/>
      <c r="PH77" s="1588"/>
      <c r="PI77" s="1588"/>
      <c r="PJ77" s="1588"/>
      <c r="PK77" s="1588"/>
      <c r="PL77" s="1588"/>
      <c r="PM77" s="1588"/>
      <c r="PN77" s="1588"/>
      <c r="PO77" s="1588"/>
      <c r="PP77" s="1588"/>
      <c r="PQ77" s="1588"/>
      <c r="PR77" s="1588"/>
      <c r="PS77" s="1588"/>
      <c r="PT77" s="1588"/>
      <c r="PU77" s="1588"/>
      <c r="PV77" s="1588"/>
      <c r="PW77" s="1588"/>
      <c r="PX77" s="1588"/>
      <c r="PY77" s="1588"/>
      <c r="PZ77" s="1588"/>
      <c r="QA77" s="1588"/>
      <c r="QB77" s="1588"/>
      <c r="QC77" s="1588"/>
      <c r="QD77" s="1588"/>
      <c r="QE77" s="1588"/>
      <c r="QF77" s="1588"/>
      <c r="QG77" s="1588"/>
      <c r="QH77" s="1588"/>
      <c r="QI77" s="1588"/>
      <c r="QJ77" s="1588"/>
      <c r="QK77" s="1588"/>
      <c r="QL77" s="1588"/>
      <c r="QM77" s="1588"/>
      <c r="QN77" s="1588"/>
      <c r="QO77" s="1588"/>
      <c r="QP77" s="1588"/>
      <c r="QQ77" s="1588"/>
      <c r="QR77" s="1588"/>
      <c r="QS77" s="1588"/>
      <c r="QT77" s="1588"/>
      <c r="QU77" s="1588"/>
      <c r="QV77" s="1588"/>
      <c r="QW77" s="1588"/>
      <c r="QX77" s="1588"/>
      <c r="QY77" s="1588"/>
      <c r="QZ77" s="1588"/>
      <c r="RA77" s="1588"/>
      <c r="RB77" s="1588"/>
      <c r="RC77" s="1588"/>
      <c r="RD77" s="1588"/>
      <c r="RE77" s="1588"/>
      <c r="RF77" s="1588"/>
      <c r="RG77" s="1588"/>
      <c r="RH77" s="1588"/>
      <c r="RI77" s="1588"/>
      <c r="RJ77" s="1588"/>
      <c r="RK77" s="1588"/>
      <c r="RL77" s="1588"/>
      <c r="RM77" s="1588"/>
      <c r="RN77" s="1588"/>
      <c r="RO77" s="1588"/>
      <c r="RP77" s="1588"/>
      <c r="RQ77" s="1588"/>
      <c r="RR77" s="1588"/>
      <c r="RS77" s="1588"/>
      <c r="RT77" s="1588"/>
      <c r="RU77" s="1588"/>
      <c r="RV77" s="1588"/>
      <c r="RW77" s="1588"/>
      <c r="RX77" s="1588"/>
      <c r="RY77" s="1588"/>
      <c r="RZ77" s="1588"/>
      <c r="SA77" s="1588"/>
      <c r="SB77" s="1588"/>
      <c r="SC77" s="1588"/>
      <c r="SD77" s="1588"/>
      <c r="SE77" s="1588"/>
      <c r="SF77" s="1588"/>
      <c r="SG77" s="1588"/>
      <c r="SH77" s="1588"/>
      <c r="SI77" s="1588"/>
      <c r="SJ77" s="1588"/>
      <c r="SK77" s="1588"/>
      <c r="SL77" s="1588"/>
      <c r="SM77" s="1588"/>
      <c r="SN77" s="1588"/>
      <c r="SO77" s="1588"/>
      <c r="SP77" s="1588"/>
      <c r="SQ77" s="1588"/>
      <c r="SR77" s="1588"/>
      <c r="SS77" s="1588"/>
      <c r="ST77" s="1588"/>
      <c r="SU77" s="1588"/>
      <c r="SV77" s="1588"/>
      <c r="SW77" s="1588"/>
      <c r="SX77" s="1588"/>
      <c r="SY77" s="1588"/>
      <c r="SZ77" s="1588"/>
      <c r="TA77" s="1588"/>
      <c r="TB77" s="1588"/>
      <c r="TC77" s="1588"/>
    </row>
    <row r="78" spans="1:523" ht="15" customHeight="1" x14ac:dyDescent="0.15">
      <c r="A78" s="452">
        <v>43598</v>
      </c>
      <c r="B78" s="415">
        <f t="shared" si="1"/>
        <v>1957</v>
      </c>
      <c r="C78" s="195"/>
      <c r="D78" s="453"/>
      <c r="E78" s="461"/>
      <c r="F78" s="462"/>
      <c r="G78" s="880"/>
      <c r="H78" s="455"/>
      <c r="I78" s="462"/>
      <c r="J78" s="456"/>
      <c r="K78" s="461"/>
      <c r="L78" s="463"/>
      <c r="M78" s="195">
        <v>914</v>
      </c>
      <c r="N78" s="453">
        <v>7</v>
      </c>
      <c r="O78" s="461">
        <v>7690</v>
      </c>
      <c r="P78" s="462"/>
      <c r="Q78" s="880">
        <v>46</v>
      </c>
      <c r="R78" s="455">
        <v>0.3</v>
      </c>
      <c r="S78" s="462"/>
      <c r="T78" s="456"/>
      <c r="U78" s="461"/>
      <c r="V78" s="463"/>
      <c r="W78" s="457">
        <v>322</v>
      </c>
      <c r="X78" s="453">
        <v>7</v>
      </c>
      <c r="Y78" s="458">
        <v>2540</v>
      </c>
      <c r="Z78" s="462"/>
      <c r="AA78" s="880">
        <v>23</v>
      </c>
      <c r="AB78" s="455">
        <v>0.6</v>
      </c>
      <c r="AC78" s="462"/>
      <c r="AD78" s="455"/>
      <c r="AE78" s="461"/>
      <c r="AF78" s="463"/>
      <c r="AG78" s="457">
        <v>166</v>
      </c>
      <c r="AH78" s="453">
        <v>7.8</v>
      </c>
      <c r="AI78" s="458">
        <v>8850</v>
      </c>
      <c r="AJ78" s="462"/>
      <c r="AK78" s="880">
        <v>99</v>
      </c>
      <c r="AL78" s="455">
        <v>1.8</v>
      </c>
      <c r="AM78" s="462">
        <v>7.5</v>
      </c>
      <c r="AN78" s="455"/>
      <c r="AO78" s="461"/>
      <c r="AP78" s="463"/>
      <c r="AQ78" s="457">
        <v>37</v>
      </c>
      <c r="AR78" s="453">
        <v>6.4</v>
      </c>
      <c r="AS78" s="458">
        <v>10260</v>
      </c>
      <c r="AT78" s="462"/>
      <c r="AU78" s="880">
        <v>253</v>
      </c>
      <c r="AV78" s="455">
        <v>12.2</v>
      </c>
      <c r="AW78" s="462"/>
      <c r="AX78" s="455"/>
      <c r="AY78" s="461"/>
      <c r="AZ78" s="463"/>
      <c r="BA78" s="195">
        <v>123</v>
      </c>
      <c r="BB78" s="453">
        <v>6.3</v>
      </c>
      <c r="BC78" s="461">
        <v>7050</v>
      </c>
      <c r="BD78" s="462"/>
      <c r="BE78" s="880">
        <v>93</v>
      </c>
      <c r="BF78" s="455">
        <v>1.1000000000000001</v>
      </c>
      <c r="BG78" s="462"/>
      <c r="BH78" s="455"/>
      <c r="BI78" s="461"/>
      <c r="BJ78" s="463"/>
      <c r="BK78" s="457">
        <v>164</v>
      </c>
      <c r="BL78" s="453">
        <v>6.8</v>
      </c>
      <c r="BM78" s="458">
        <v>1600</v>
      </c>
      <c r="BN78" s="462"/>
      <c r="BO78" s="880">
        <v>99</v>
      </c>
      <c r="BP78" s="455">
        <v>0.3</v>
      </c>
      <c r="BQ78" s="462"/>
      <c r="BR78" s="455"/>
      <c r="BS78" s="461"/>
      <c r="BT78" s="463"/>
      <c r="BU78" s="457">
        <v>131</v>
      </c>
      <c r="BV78" s="453">
        <v>7</v>
      </c>
      <c r="BW78" s="460">
        <v>7410</v>
      </c>
      <c r="BX78" s="460"/>
      <c r="BY78" s="880">
        <v>45</v>
      </c>
      <c r="BZ78" s="455">
        <v>1.2</v>
      </c>
      <c r="CA78" s="644"/>
      <c r="CB78" s="455"/>
      <c r="CC78" s="461"/>
      <c r="CD78" s="616"/>
      <c r="CE78" s="457">
        <v>53</v>
      </c>
      <c r="CF78" s="453">
        <v>6.5</v>
      </c>
      <c r="CG78" s="458">
        <v>5900</v>
      </c>
      <c r="CH78" s="462"/>
      <c r="CI78" s="880">
        <v>51</v>
      </c>
      <c r="CJ78" s="455">
        <v>1.4</v>
      </c>
      <c r="CK78" s="462"/>
      <c r="CL78" s="455"/>
      <c r="CM78" s="461"/>
      <c r="CN78" s="463"/>
      <c r="CO78" s="457">
        <v>0</v>
      </c>
      <c r="CP78" s="453"/>
      <c r="CQ78" s="461"/>
      <c r="CR78" s="462"/>
      <c r="CS78" s="880"/>
      <c r="CT78" s="455"/>
      <c r="CU78" s="462"/>
      <c r="CV78" s="455"/>
      <c r="CW78" s="461"/>
      <c r="CX78" s="463"/>
      <c r="CY78" s="457"/>
      <c r="CZ78" s="453">
        <v>6.5</v>
      </c>
      <c r="DA78" s="461">
        <v>6950</v>
      </c>
      <c r="DB78" s="462"/>
      <c r="DC78" s="880">
        <v>39</v>
      </c>
      <c r="DD78" s="455">
        <v>0.5</v>
      </c>
      <c r="DE78" s="462"/>
      <c r="DF78" s="455"/>
      <c r="DG78" s="464"/>
      <c r="DH78" s="463"/>
      <c r="DI78" s="457">
        <v>47</v>
      </c>
      <c r="DJ78" s="453"/>
      <c r="DK78" s="459"/>
      <c r="DL78" s="462"/>
      <c r="DM78" s="880">
        <v>62</v>
      </c>
      <c r="DN78" s="455">
        <v>0.6</v>
      </c>
      <c r="DO78" s="462"/>
      <c r="DP78" s="455"/>
      <c r="DQ78" s="461"/>
      <c r="DR78" s="463"/>
      <c r="DS78" s="468">
        <v>0</v>
      </c>
      <c r="DT78" s="453"/>
      <c r="DU78" s="454"/>
      <c r="DV78" s="462"/>
      <c r="DW78" s="880"/>
      <c r="DX78" s="455"/>
      <c r="DY78" s="462"/>
      <c r="DZ78" s="455"/>
      <c r="EA78" s="462"/>
      <c r="EB78" s="463"/>
      <c r="EC78" s="457">
        <v>0</v>
      </c>
      <c r="ED78" s="453"/>
      <c r="EE78" s="464"/>
      <c r="EF78" s="462"/>
      <c r="EG78" s="880"/>
      <c r="EH78" s="455"/>
      <c r="EI78" s="462"/>
      <c r="EJ78" s="455"/>
      <c r="EK78" s="461"/>
      <c r="EL78" s="463"/>
      <c r="EM78" s="457">
        <v>0</v>
      </c>
      <c r="EN78" s="453"/>
      <c r="EO78" s="461"/>
      <c r="EP78" s="462"/>
      <c r="EQ78" s="462"/>
      <c r="ER78" s="455"/>
      <c r="ES78" s="462"/>
      <c r="ET78" s="454"/>
      <c r="EU78" s="461"/>
      <c r="EV78" s="463"/>
      <c r="EW78" s="457">
        <v>0</v>
      </c>
      <c r="EX78" s="453"/>
      <c r="EY78" s="461"/>
      <c r="EZ78" s="462"/>
      <c r="FA78" s="880"/>
      <c r="FB78" s="455"/>
      <c r="FC78" s="462"/>
      <c r="FD78" s="454"/>
      <c r="FE78" s="461"/>
      <c r="FF78" s="463"/>
      <c r="FG78" s="457">
        <v>0</v>
      </c>
      <c r="FH78" s="453"/>
      <c r="FI78" s="461"/>
      <c r="FJ78" s="462"/>
      <c r="FK78" s="880"/>
      <c r="FL78" s="455"/>
      <c r="FM78" s="462"/>
      <c r="FN78" s="454"/>
      <c r="FO78" s="461"/>
      <c r="FP78" s="463"/>
      <c r="GK78" s="195"/>
      <c r="GL78" s="943"/>
      <c r="GM78" s="461"/>
      <c r="GN78" s="461"/>
      <c r="GO78" s="461"/>
      <c r="GP78" s="461"/>
      <c r="GQ78" s="461"/>
      <c r="GR78" s="461"/>
      <c r="GS78" s="461"/>
      <c r="GT78" s="463"/>
      <c r="GU78" s="195"/>
      <c r="GV78" s="461"/>
      <c r="GW78" s="461"/>
      <c r="GX78" s="461"/>
      <c r="GY78" s="461"/>
      <c r="GZ78" s="455"/>
      <c r="HA78" s="461"/>
      <c r="HB78" s="461"/>
      <c r="HC78" s="461"/>
      <c r="HD78" s="463"/>
      <c r="HE78" s="494">
        <v>0</v>
      </c>
      <c r="HO78" s="465"/>
    </row>
    <row r="79" spans="1:523" ht="15" customHeight="1" x14ac:dyDescent="0.15">
      <c r="A79" s="452">
        <v>43599</v>
      </c>
      <c r="B79" s="415">
        <f t="shared" si="1"/>
        <v>1983</v>
      </c>
      <c r="C79" s="195"/>
      <c r="D79" s="453"/>
      <c r="E79" s="461"/>
      <c r="F79" s="462"/>
      <c r="G79" s="880"/>
      <c r="H79" s="455"/>
      <c r="I79" s="462"/>
      <c r="J79" s="456"/>
      <c r="K79" s="461"/>
      <c r="L79" s="463"/>
      <c r="M79" s="195">
        <v>837</v>
      </c>
      <c r="N79" s="453">
        <v>6.5</v>
      </c>
      <c r="O79" s="461">
        <v>8510</v>
      </c>
      <c r="P79" s="462"/>
      <c r="Q79" s="880">
        <v>47</v>
      </c>
      <c r="R79" s="455">
        <v>0.7</v>
      </c>
      <c r="S79" s="462">
        <v>24.9</v>
      </c>
      <c r="T79" s="456"/>
      <c r="U79" s="461"/>
      <c r="V79" s="463"/>
      <c r="W79" s="457">
        <v>329</v>
      </c>
      <c r="X79" s="453">
        <v>7.3</v>
      </c>
      <c r="Y79" s="458">
        <v>2580</v>
      </c>
      <c r="Z79" s="462"/>
      <c r="AA79" s="880">
        <v>23</v>
      </c>
      <c r="AB79" s="455">
        <v>0.9</v>
      </c>
      <c r="AC79" s="462">
        <v>5.8</v>
      </c>
      <c r="AD79" s="455"/>
      <c r="AE79" s="461"/>
      <c r="AF79" s="463"/>
      <c r="AG79" s="457">
        <v>178</v>
      </c>
      <c r="AH79" s="453">
        <v>6.8</v>
      </c>
      <c r="AI79" s="458">
        <v>9440</v>
      </c>
      <c r="AJ79" s="462"/>
      <c r="AK79" s="880">
        <v>117</v>
      </c>
      <c r="AL79" s="455">
        <v>4.5</v>
      </c>
      <c r="AM79" s="462"/>
      <c r="AN79" s="455"/>
      <c r="AO79" s="461"/>
      <c r="AP79" s="463"/>
      <c r="AQ79" s="457">
        <v>4</v>
      </c>
      <c r="AR79" s="453"/>
      <c r="AS79" s="458"/>
      <c r="AT79" s="462"/>
      <c r="AU79" s="880"/>
      <c r="AV79" s="455"/>
      <c r="AW79" s="462"/>
      <c r="AX79" s="455"/>
      <c r="AY79" s="461"/>
      <c r="AZ79" s="463"/>
      <c r="BA79" s="195">
        <v>200</v>
      </c>
      <c r="BB79" s="453">
        <v>7</v>
      </c>
      <c r="BC79" s="461">
        <v>7060</v>
      </c>
      <c r="BD79" s="462"/>
      <c r="BE79" s="880">
        <v>120</v>
      </c>
      <c r="BF79" s="455">
        <v>2.2999999999999998</v>
      </c>
      <c r="BG79" s="462">
        <v>23.7</v>
      </c>
      <c r="BH79" s="455"/>
      <c r="BI79" s="461"/>
      <c r="BJ79" s="463"/>
      <c r="BK79" s="457">
        <v>198</v>
      </c>
      <c r="BL79" s="453">
        <v>6.5</v>
      </c>
      <c r="BM79" s="458">
        <v>1598</v>
      </c>
      <c r="BN79" s="462"/>
      <c r="BO79" s="880">
        <v>108</v>
      </c>
      <c r="BP79" s="455">
        <v>0.4</v>
      </c>
      <c r="BQ79" s="462">
        <v>24</v>
      </c>
      <c r="BR79" s="455"/>
      <c r="BS79" s="461"/>
      <c r="BT79" s="463"/>
      <c r="BU79" s="457">
        <v>204</v>
      </c>
      <c r="BV79" s="453">
        <v>7</v>
      </c>
      <c r="BW79" s="460">
        <v>6400</v>
      </c>
      <c r="BX79" s="460"/>
      <c r="BY79" s="880">
        <v>48</v>
      </c>
      <c r="BZ79" s="455">
        <v>0.7</v>
      </c>
      <c r="CA79" s="644">
        <v>12.4</v>
      </c>
      <c r="CB79" s="455"/>
      <c r="CC79" s="461"/>
      <c r="CD79" s="616"/>
      <c r="CE79" s="457">
        <v>33</v>
      </c>
      <c r="CF79" s="453">
        <v>6.5</v>
      </c>
      <c r="CG79" s="458">
        <v>5820</v>
      </c>
      <c r="CH79" s="462"/>
      <c r="CI79" s="880">
        <v>102</v>
      </c>
      <c r="CJ79" s="455">
        <v>1.2</v>
      </c>
      <c r="CK79" s="462">
        <v>53.7</v>
      </c>
      <c r="CL79" s="455"/>
      <c r="CM79" s="461"/>
      <c r="CN79" s="463"/>
      <c r="CO79" s="457">
        <v>0</v>
      </c>
      <c r="CP79" s="453"/>
      <c r="CQ79" s="461"/>
      <c r="CR79" s="462"/>
      <c r="CS79" s="880"/>
      <c r="CT79" s="455"/>
      <c r="CU79" s="462"/>
      <c r="CV79" s="455"/>
      <c r="CW79" s="461"/>
      <c r="CX79" s="463"/>
      <c r="CY79" s="457"/>
      <c r="CZ79" s="453"/>
      <c r="DA79" s="461"/>
      <c r="DB79" s="462"/>
      <c r="DC79" s="880"/>
      <c r="DD79" s="455"/>
      <c r="DE79" s="462"/>
      <c r="DF79" s="455"/>
      <c r="DG79" s="464"/>
      <c r="DH79" s="463"/>
      <c r="DI79" s="457">
        <v>0</v>
      </c>
      <c r="DJ79" s="453"/>
      <c r="DK79" s="459"/>
      <c r="DL79" s="462"/>
      <c r="DM79" s="880"/>
      <c r="DN79" s="455"/>
      <c r="DO79" s="462"/>
      <c r="DP79" s="455"/>
      <c r="DQ79" s="461"/>
      <c r="DR79" s="463"/>
      <c r="DS79" s="468">
        <v>0</v>
      </c>
      <c r="DT79" s="453"/>
      <c r="DU79" s="454"/>
      <c r="DV79" s="462"/>
      <c r="DW79" s="880"/>
      <c r="DX79" s="455"/>
      <c r="DY79" s="462"/>
      <c r="DZ79" s="455"/>
      <c r="EA79" s="462"/>
      <c r="EB79" s="463"/>
      <c r="EC79" s="457">
        <v>0</v>
      </c>
      <c r="ED79" s="453"/>
      <c r="EE79" s="464"/>
      <c r="EF79" s="462"/>
      <c r="EG79" s="880"/>
      <c r="EH79" s="455"/>
      <c r="EI79" s="462"/>
      <c r="EJ79" s="455"/>
      <c r="EK79" s="461"/>
      <c r="EL79" s="463"/>
      <c r="EM79" s="457">
        <v>0</v>
      </c>
      <c r="EN79" s="453"/>
      <c r="EO79" s="461"/>
      <c r="EP79" s="462"/>
      <c r="EQ79" s="462"/>
      <c r="ER79" s="455"/>
      <c r="ES79" s="462"/>
      <c r="ET79" s="454"/>
      <c r="EU79" s="461"/>
      <c r="EV79" s="463"/>
      <c r="EW79" s="457">
        <v>0</v>
      </c>
      <c r="EX79" s="453"/>
      <c r="EY79" s="461"/>
      <c r="EZ79" s="462"/>
      <c r="FA79" s="880"/>
      <c r="FB79" s="455"/>
      <c r="FC79" s="462"/>
      <c r="FD79" s="454"/>
      <c r="FE79" s="461"/>
      <c r="FF79" s="463"/>
      <c r="FG79" s="457">
        <v>0</v>
      </c>
      <c r="FH79" s="453"/>
      <c r="FI79" s="461"/>
      <c r="FJ79" s="462"/>
      <c r="FK79" s="880"/>
      <c r="FL79" s="455"/>
      <c r="FM79" s="462"/>
      <c r="FN79" s="454"/>
      <c r="FO79" s="461"/>
      <c r="FP79" s="463"/>
      <c r="GK79" s="195"/>
      <c r="GL79" s="943"/>
      <c r="GM79" s="461"/>
      <c r="GN79" s="461"/>
      <c r="GO79" s="461"/>
      <c r="GP79" s="461"/>
      <c r="GQ79" s="461"/>
      <c r="GR79" s="461"/>
      <c r="GS79" s="461"/>
      <c r="GT79" s="463"/>
      <c r="GU79" s="195"/>
      <c r="GV79" s="461"/>
      <c r="GW79" s="461"/>
      <c r="GX79" s="461"/>
      <c r="GY79" s="461"/>
      <c r="GZ79" s="455"/>
      <c r="HA79" s="461"/>
      <c r="HB79" s="461"/>
      <c r="HC79" s="461"/>
      <c r="HD79" s="463"/>
      <c r="HE79" s="494">
        <v>0</v>
      </c>
      <c r="HO79" s="465"/>
    </row>
    <row r="80" spans="1:523" ht="15" customHeight="1" x14ac:dyDescent="0.15">
      <c r="A80" s="452">
        <v>43600</v>
      </c>
      <c r="B80" s="415">
        <f t="shared" si="1"/>
        <v>2268</v>
      </c>
      <c r="C80" s="195"/>
      <c r="D80" s="453"/>
      <c r="E80" s="461"/>
      <c r="F80" s="462"/>
      <c r="G80" s="880"/>
      <c r="H80" s="455"/>
      <c r="I80" s="462"/>
      <c r="J80" s="456"/>
      <c r="K80" s="461"/>
      <c r="L80" s="463"/>
      <c r="M80" s="195">
        <v>822</v>
      </c>
      <c r="N80" s="453">
        <v>7</v>
      </c>
      <c r="O80" s="461">
        <v>8870</v>
      </c>
      <c r="P80" s="462"/>
      <c r="Q80" s="880">
        <v>65</v>
      </c>
      <c r="R80" s="455">
        <v>0.8</v>
      </c>
      <c r="S80" s="462"/>
      <c r="T80" s="456"/>
      <c r="U80" s="461"/>
      <c r="V80" s="463"/>
      <c r="W80" s="457">
        <v>446</v>
      </c>
      <c r="X80" s="453">
        <v>7</v>
      </c>
      <c r="Y80" s="458">
        <v>3100</v>
      </c>
      <c r="Z80" s="462"/>
      <c r="AA80" s="880">
        <v>27</v>
      </c>
      <c r="AB80" s="455">
        <v>0.3</v>
      </c>
      <c r="AC80" s="462"/>
      <c r="AD80" s="455"/>
      <c r="AE80" s="461"/>
      <c r="AF80" s="463"/>
      <c r="AG80" s="457">
        <v>142</v>
      </c>
      <c r="AH80" s="453">
        <v>7.5</v>
      </c>
      <c r="AI80" s="458">
        <v>9750</v>
      </c>
      <c r="AJ80" s="462"/>
      <c r="AK80" s="880">
        <v>98</v>
      </c>
      <c r="AL80" s="455">
        <v>2.8</v>
      </c>
      <c r="AM80" s="462"/>
      <c r="AN80" s="455"/>
      <c r="AO80" s="461"/>
      <c r="AP80" s="463"/>
      <c r="AQ80" s="457">
        <v>37</v>
      </c>
      <c r="AR80" s="453">
        <v>6.5</v>
      </c>
      <c r="AS80" s="458">
        <v>9500</v>
      </c>
      <c r="AT80" s="462"/>
      <c r="AU80" s="880">
        <v>232</v>
      </c>
      <c r="AV80" s="455">
        <v>14.3</v>
      </c>
      <c r="AW80" s="462"/>
      <c r="AX80" s="455"/>
      <c r="AY80" s="461"/>
      <c r="AZ80" s="463"/>
      <c r="BA80" s="195">
        <v>229</v>
      </c>
      <c r="BB80" s="453">
        <v>6.5</v>
      </c>
      <c r="BC80" s="461">
        <v>6790</v>
      </c>
      <c r="BD80" s="462"/>
      <c r="BE80" s="880">
        <v>111</v>
      </c>
      <c r="BF80" s="455">
        <v>2.4</v>
      </c>
      <c r="BG80" s="462"/>
      <c r="BH80" s="455"/>
      <c r="BI80" s="461"/>
      <c r="BJ80" s="463"/>
      <c r="BK80" s="457">
        <v>244</v>
      </c>
      <c r="BL80" s="453">
        <v>7</v>
      </c>
      <c r="BM80" s="458">
        <v>1429</v>
      </c>
      <c r="BN80" s="462"/>
      <c r="BO80" s="880">
        <v>102</v>
      </c>
      <c r="BP80" s="455">
        <v>0.3</v>
      </c>
      <c r="BQ80" s="462"/>
      <c r="BR80" s="455"/>
      <c r="BS80" s="461"/>
      <c r="BT80" s="463"/>
      <c r="BU80" s="457">
        <v>209</v>
      </c>
      <c r="BV80" s="453">
        <v>7</v>
      </c>
      <c r="BW80" s="460">
        <v>7390</v>
      </c>
      <c r="BX80" s="460"/>
      <c r="BY80" s="880">
        <v>45</v>
      </c>
      <c r="BZ80" s="455">
        <v>0.7</v>
      </c>
      <c r="CA80" s="644"/>
      <c r="CB80" s="455"/>
      <c r="CC80" s="461"/>
      <c r="CD80" s="616"/>
      <c r="CE80" s="457">
        <v>60</v>
      </c>
      <c r="CF80" s="453">
        <v>6.5</v>
      </c>
      <c r="CG80" s="458">
        <v>5850</v>
      </c>
      <c r="CH80" s="462"/>
      <c r="CI80" s="880">
        <v>78</v>
      </c>
      <c r="CJ80" s="455">
        <v>2</v>
      </c>
      <c r="CK80" s="462"/>
      <c r="CL80" s="455"/>
      <c r="CM80" s="461"/>
      <c r="CN80" s="463"/>
      <c r="CO80" s="457">
        <v>0</v>
      </c>
      <c r="CP80" s="453"/>
      <c r="CQ80" s="461"/>
      <c r="CR80" s="462"/>
      <c r="CS80" s="880"/>
      <c r="CT80" s="455"/>
      <c r="CU80" s="462"/>
      <c r="CV80" s="455"/>
      <c r="CW80" s="461"/>
      <c r="CX80" s="463"/>
      <c r="CY80" s="457">
        <v>20</v>
      </c>
      <c r="CZ80" s="453">
        <v>6.5</v>
      </c>
      <c r="DA80" s="461">
        <v>6930</v>
      </c>
      <c r="DB80" s="462"/>
      <c r="DC80" s="880">
        <v>37</v>
      </c>
      <c r="DD80" s="455">
        <v>1.9</v>
      </c>
      <c r="DE80" s="462"/>
      <c r="DF80" s="455"/>
      <c r="DG80" s="464"/>
      <c r="DH80" s="463"/>
      <c r="DI80" s="457">
        <v>59</v>
      </c>
      <c r="DJ80" s="453"/>
      <c r="DK80" s="459"/>
      <c r="DL80" s="462"/>
      <c r="DM80" s="880">
        <v>41</v>
      </c>
      <c r="DN80" s="455">
        <v>8.1</v>
      </c>
      <c r="DO80" s="462"/>
      <c r="DP80" s="455"/>
      <c r="DQ80" s="461"/>
      <c r="DR80" s="463"/>
      <c r="DS80" s="468">
        <v>0</v>
      </c>
      <c r="DT80" s="453"/>
      <c r="DU80" s="454"/>
      <c r="DV80" s="462"/>
      <c r="DW80" s="880"/>
      <c r="DX80" s="455"/>
      <c r="DY80" s="462"/>
      <c r="DZ80" s="455"/>
      <c r="EA80" s="462"/>
      <c r="EB80" s="463"/>
      <c r="EC80" s="457">
        <v>0</v>
      </c>
      <c r="ED80" s="453"/>
      <c r="EE80" s="464"/>
      <c r="EF80" s="462"/>
      <c r="EG80" s="880"/>
      <c r="EH80" s="455"/>
      <c r="EI80" s="462"/>
      <c r="EJ80" s="455"/>
      <c r="EK80" s="461"/>
      <c r="EL80" s="463"/>
      <c r="EM80" s="457">
        <v>0</v>
      </c>
      <c r="EN80" s="453"/>
      <c r="EO80" s="461"/>
      <c r="EP80" s="462"/>
      <c r="EQ80" s="462"/>
      <c r="ER80" s="455"/>
      <c r="ES80" s="462"/>
      <c r="ET80" s="454"/>
      <c r="EU80" s="461"/>
      <c r="EV80" s="463"/>
      <c r="EW80" s="457">
        <v>0</v>
      </c>
      <c r="EX80" s="453"/>
      <c r="EY80" s="461"/>
      <c r="EZ80" s="462"/>
      <c r="FA80" s="880"/>
      <c r="FB80" s="455"/>
      <c r="FC80" s="462"/>
      <c r="FD80" s="454"/>
      <c r="FE80" s="461"/>
      <c r="FF80" s="463"/>
      <c r="FG80" s="457">
        <v>0</v>
      </c>
      <c r="FH80" s="453"/>
      <c r="FI80" s="461"/>
      <c r="FJ80" s="462"/>
      <c r="FK80" s="880"/>
      <c r="FL80" s="455"/>
      <c r="FM80" s="462"/>
      <c r="FN80" s="454"/>
      <c r="FO80" s="461"/>
      <c r="FP80" s="463"/>
      <c r="GK80" s="195"/>
      <c r="GL80" s="943"/>
      <c r="GM80" s="461"/>
      <c r="GN80" s="461"/>
      <c r="GO80" s="461"/>
      <c r="GP80" s="461"/>
      <c r="GQ80" s="461"/>
      <c r="GR80" s="461"/>
      <c r="GS80" s="461"/>
      <c r="GT80" s="463"/>
      <c r="GU80" s="195"/>
      <c r="GV80" s="461"/>
      <c r="GW80" s="461"/>
      <c r="GX80" s="461"/>
      <c r="GY80" s="461"/>
      <c r="GZ80" s="455"/>
      <c r="HA80" s="461"/>
      <c r="HB80" s="461"/>
      <c r="HC80" s="461"/>
      <c r="HD80" s="463"/>
      <c r="HE80" s="494">
        <v>0</v>
      </c>
      <c r="HO80" s="465"/>
    </row>
    <row r="81" spans="1:523" ht="15" customHeight="1" x14ac:dyDescent="0.15">
      <c r="A81" s="452">
        <v>43601</v>
      </c>
      <c r="B81" s="415">
        <f t="shared" si="1"/>
        <v>2151</v>
      </c>
      <c r="C81" s="195"/>
      <c r="D81" s="453"/>
      <c r="E81" s="461"/>
      <c r="F81" s="462"/>
      <c r="G81" s="880"/>
      <c r="H81" s="455"/>
      <c r="I81" s="462"/>
      <c r="J81" s="456"/>
      <c r="K81" s="461"/>
      <c r="L81" s="463"/>
      <c r="M81" s="195">
        <v>707</v>
      </c>
      <c r="N81" s="453">
        <v>6.8</v>
      </c>
      <c r="O81" s="461">
        <v>9090</v>
      </c>
      <c r="P81" s="462"/>
      <c r="Q81" s="880">
        <v>40</v>
      </c>
      <c r="R81" s="455">
        <v>0.5</v>
      </c>
      <c r="S81" s="462">
        <v>22</v>
      </c>
      <c r="T81" s="456"/>
      <c r="U81" s="461"/>
      <c r="V81" s="463"/>
      <c r="W81" s="457">
        <v>387</v>
      </c>
      <c r="X81" s="453">
        <v>7</v>
      </c>
      <c r="Y81" s="458">
        <v>2510</v>
      </c>
      <c r="Z81" s="462"/>
      <c r="AA81" s="880">
        <v>28</v>
      </c>
      <c r="AB81" s="455">
        <v>0.2</v>
      </c>
      <c r="AC81" s="462">
        <v>6.5</v>
      </c>
      <c r="AD81" s="455"/>
      <c r="AE81" s="461"/>
      <c r="AF81" s="463"/>
      <c r="AG81" s="457">
        <v>203</v>
      </c>
      <c r="AH81" s="453">
        <v>7.5</v>
      </c>
      <c r="AI81" s="458">
        <v>9250</v>
      </c>
      <c r="AJ81" s="462"/>
      <c r="AK81" s="880">
        <v>83</v>
      </c>
      <c r="AL81" s="455">
        <v>2.2000000000000002</v>
      </c>
      <c r="AM81" s="462">
        <v>6</v>
      </c>
      <c r="AN81" s="455"/>
      <c r="AO81" s="461"/>
      <c r="AP81" s="463"/>
      <c r="AQ81" s="457">
        <v>19</v>
      </c>
      <c r="AR81" s="453">
        <v>6.5</v>
      </c>
      <c r="AS81" s="458">
        <v>8700</v>
      </c>
      <c r="AT81" s="462"/>
      <c r="AU81" s="880">
        <v>176</v>
      </c>
      <c r="AV81" s="455">
        <v>9.6999999999999993</v>
      </c>
      <c r="AW81" s="462">
        <v>31.4</v>
      </c>
      <c r="AX81" s="455"/>
      <c r="AY81" s="461"/>
      <c r="AZ81" s="463"/>
      <c r="BA81" s="195">
        <v>197</v>
      </c>
      <c r="BB81" s="453">
        <v>6.5</v>
      </c>
      <c r="BC81" s="461">
        <v>7170</v>
      </c>
      <c r="BD81" s="462"/>
      <c r="BE81" s="880">
        <v>117</v>
      </c>
      <c r="BF81" s="455">
        <v>1.6</v>
      </c>
      <c r="BG81" s="462">
        <v>22.7</v>
      </c>
      <c r="BH81" s="455"/>
      <c r="BI81" s="461"/>
      <c r="BJ81" s="463"/>
      <c r="BK81" s="457">
        <v>253</v>
      </c>
      <c r="BL81" s="453">
        <v>6.5</v>
      </c>
      <c r="BM81" s="458">
        <v>1654</v>
      </c>
      <c r="BN81" s="462"/>
      <c r="BO81" s="880">
        <v>39</v>
      </c>
      <c r="BP81" s="455">
        <v>0.3</v>
      </c>
      <c r="BQ81" s="462">
        <v>25.5</v>
      </c>
      <c r="BR81" s="455"/>
      <c r="BS81" s="461"/>
      <c r="BT81" s="463"/>
      <c r="BU81" s="457">
        <v>205</v>
      </c>
      <c r="BV81" s="453">
        <v>7</v>
      </c>
      <c r="BW81" s="460">
        <v>7170</v>
      </c>
      <c r="BX81" s="460"/>
      <c r="BY81" s="880">
        <v>93</v>
      </c>
      <c r="BZ81" s="455">
        <v>0.7</v>
      </c>
      <c r="CA81" s="644">
        <v>16.8</v>
      </c>
      <c r="CB81" s="455"/>
      <c r="CC81" s="461"/>
      <c r="CD81" s="616"/>
      <c r="CE81" s="457">
        <v>0</v>
      </c>
      <c r="CF81" s="453"/>
      <c r="CG81" s="458"/>
      <c r="CH81" s="462"/>
      <c r="CI81" s="880"/>
      <c r="CJ81" s="455"/>
      <c r="CK81" s="462"/>
      <c r="CL81" s="455"/>
      <c r="CM81" s="461"/>
      <c r="CN81" s="463"/>
      <c r="CO81" s="457">
        <v>0</v>
      </c>
      <c r="CP81" s="453"/>
      <c r="CQ81" s="461"/>
      <c r="CR81" s="462"/>
      <c r="CS81" s="880"/>
      <c r="CT81" s="455"/>
      <c r="CU81" s="462"/>
      <c r="CV81" s="455"/>
      <c r="CW81" s="461"/>
      <c r="CX81" s="463"/>
      <c r="CY81" s="457">
        <v>126</v>
      </c>
      <c r="CZ81" s="453">
        <v>6.5</v>
      </c>
      <c r="DA81" s="461">
        <v>7340</v>
      </c>
      <c r="DB81" s="462"/>
      <c r="DC81" s="880">
        <v>38</v>
      </c>
      <c r="DD81" s="455">
        <v>4.0999999999999996</v>
      </c>
      <c r="DE81" s="462">
        <v>26</v>
      </c>
      <c r="DF81" s="455"/>
      <c r="DG81" s="464"/>
      <c r="DH81" s="463"/>
      <c r="DI81" s="457">
        <v>54</v>
      </c>
      <c r="DJ81" s="453"/>
      <c r="DK81" s="459"/>
      <c r="DL81" s="462"/>
      <c r="DM81" s="880"/>
      <c r="DN81" s="455"/>
      <c r="DO81" s="462"/>
      <c r="DP81" s="455"/>
      <c r="DQ81" s="461"/>
      <c r="DR81" s="463"/>
      <c r="DS81" s="468">
        <v>0</v>
      </c>
      <c r="DT81" s="453"/>
      <c r="DU81" s="454"/>
      <c r="DV81" s="462"/>
      <c r="DW81" s="880"/>
      <c r="DX81" s="455"/>
      <c r="DY81" s="462"/>
      <c r="DZ81" s="455"/>
      <c r="EA81" s="462"/>
      <c r="EB81" s="463"/>
      <c r="EC81" s="457">
        <v>0</v>
      </c>
      <c r="ED81" s="453"/>
      <c r="EE81" s="464"/>
      <c r="EF81" s="462"/>
      <c r="EG81" s="880"/>
      <c r="EH81" s="455"/>
      <c r="EI81" s="462"/>
      <c r="EJ81" s="455"/>
      <c r="EK81" s="461"/>
      <c r="EL81" s="463"/>
      <c r="EM81" s="457">
        <v>0</v>
      </c>
      <c r="EN81" s="453"/>
      <c r="EO81" s="461"/>
      <c r="EP81" s="462"/>
      <c r="EQ81" s="462"/>
      <c r="ER81" s="455"/>
      <c r="ES81" s="462"/>
      <c r="ET81" s="454"/>
      <c r="EU81" s="461"/>
      <c r="EV81" s="463"/>
      <c r="EW81" s="457">
        <v>0</v>
      </c>
      <c r="EX81" s="453"/>
      <c r="EY81" s="461"/>
      <c r="EZ81" s="462"/>
      <c r="FA81" s="880"/>
      <c r="FB81" s="455"/>
      <c r="FC81" s="462"/>
      <c r="FD81" s="454"/>
      <c r="FE81" s="461"/>
      <c r="FF81" s="463"/>
      <c r="FG81" s="457">
        <v>0</v>
      </c>
      <c r="FH81" s="453"/>
      <c r="FI81" s="461"/>
      <c r="FJ81" s="462"/>
      <c r="FK81" s="880"/>
      <c r="FL81" s="455"/>
      <c r="FM81" s="462"/>
      <c r="FN81" s="454"/>
      <c r="FO81" s="461"/>
      <c r="FP81" s="463"/>
      <c r="GK81" s="195"/>
      <c r="GL81" s="943"/>
      <c r="GM81" s="461"/>
      <c r="GN81" s="461"/>
      <c r="GO81" s="461"/>
      <c r="GP81" s="461"/>
      <c r="GQ81" s="461"/>
      <c r="GR81" s="461"/>
      <c r="GS81" s="461"/>
      <c r="GT81" s="463"/>
      <c r="GU81" s="195"/>
      <c r="GV81" s="461"/>
      <c r="GW81" s="461"/>
      <c r="GX81" s="461"/>
      <c r="GY81" s="461"/>
      <c r="GZ81" s="455"/>
      <c r="HA81" s="461"/>
      <c r="HB81" s="461"/>
      <c r="HC81" s="461"/>
      <c r="HD81" s="463"/>
      <c r="HE81" s="494">
        <v>0</v>
      </c>
      <c r="HO81" s="465"/>
    </row>
    <row r="82" spans="1:523" ht="15" customHeight="1" x14ac:dyDescent="0.15">
      <c r="A82" s="452">
        <v>43602</v>
      </c>
      <c r="B82" s="415">
        <f t="shared" si="1"/>
        <v>2143</v>
      </c>
      <c r="C82" s="195"/>
      <c r="D82" s="453"/>
      <c r="E82" s="461"/>
      <c r="F82" s="462"/>
      <c r="G82" s="880"/>
      <c r="H82" s="455"/>
      <c r="I82" s="462"/>
      <c r="J82" s="456"/>
      <c r="K82" s="461"/>
      <c r="L82" s="463"/>
      <c r="M82" s="195">
        <v>830</v>
      </c>
      <c r="N82" s="453">
        <v>7</v>
      </c>
      <c r="O82" s="461">
        <v>8690</v>
      </c>
      <c r="P82" s="462"/>
      <c r="Q82" s="880">
        <v>45</v>
      </c>
      <c r="R82" s="455">
        <v>0.3</v>
      </c>
      <c r="S82" s="462">
        <v>25.5</v>
      </c>
      <c r="T82" s="456"/>
      <c r="U82" s="461"/>
      <c r="V82" s="463"/>
      <c r="W82" s="457">
        <v>348</v>
      </c>
      <c r="X82" s="453">
        <v>6.8</v>
      </c>
      <c r="Y82" s="458">
        <v>2820</v>
      </c>
      <c r="Z82" s="462"/>
      <c r="AA82" s="880">
        <v>30</v>
      </c>
      <c r="AB82" s="455">
        <v>0.5</v>
      </c>
      <c r="AC82" s="462">
        <v>10.5</v>
      </c>
      <c r="AD82" s="455"/>
      <c r="AE82" s="461"/>
      <c r="AF82" s="463"/>
      <c r="AG82" s="457">
        <v>184</v>
      </c>
      <c r="AH82" s="453">
        <v>7.5</v>
      </c>
      <c r="AI82" s="458">
        <v>9410</v>
      </c>
      <c r="AJ82" s="462"/>
      <c r="AK82" s="880">
        <v>102</v>
      </c>
      <c r="AL82" s="455">
        <v>2.9</v>
      </c>
      <c r="AM82" s="462">
        <v>4.5999999999999996</v>
      </c>
      <c r="AN82" s="455"/>
      <c r="AO82" s="461"/>
      <c r="AP82" s="463"/>
      <c r="AQ82" s="457">
        <v>6</v>
      </c>
      <c r="AR82" s="453"/>
      <c r="AS82" s="458"/>
      <c r="AT82" s="462"/>
      <c r="AU82" s="880"/>
      <c r="AV82" s="455"/>
      <c r="AW82" s="462"/>
      <c r="AX82" s="455"/>
      <c r="AY82" s="461"/>
      <c r="AZ82" s="463"/>
      <c r="BA82" s="195">
        <v>218</v>
      </c>
      <c r="BB82" s="453"/>
      <c r="BC82" s="461"/>
      <c r="BD82" s="462"/>
      <c r="BE82" s="880"/>
      <c r="BF82" s="455"/>
      <c r="BG82" s="462"/>
      <c r="BH82" s="455"/>
      <c r="BI82" s="461"/>
      <c r="BJ82" s="463"/>
      <c r="BK82" s="457">
        <v>263</v>
      </c>
      <c r="BL82" s="453">
        <v>6.5</v>
      </c>
      <c r="BM82" s="458">
        <v>1409</v>
      </c>
      <c r="BN82" s="462"/>
      <c r="BO82" s="880">
        <v>123</v>
      </c>
      <c r="BP82" s="455">
        <v>0.6</v>
      </c>
      <c r="BQ82" s="462">
        <v>25</v>
      </c>
      <c r="BR82" s="455"/>
      <c r="BS82" s="461"/>
      <c r="BT82" s="463"/>
      <c r="BU82" s="457">
        <v>189</v>
      </c>
      <c r="BV82" s="453">
        <v>7</v>
      </c>
      <c r="BW82" s="460">
        <v>6920</v>
      </c>
      <c r="BX82" s="460"/>
      <c r="BY82" s="880">
        <v>53</v>
      </c>
      <c r="BZ82" s="455">
        <v>1</v>
      </c>
      <c r="CA82" s="644">
        <v>21.4</v>
      </c>
      <c r="CB82" s="455"/>
      <c r="CC82" s="461"/>
      <c r="CD82" s="616"/>
      <c r="CE82" s="457">
        <v>44</v>
      </c>
      <c r="CF82" s="453">
        <v>6.5</v>
      </c>
      <c r="CG82" s="458">
        <v>5960</v>
      </c>
      <c r="CH82" s="462"/>
      <c r="CI82" s="880">
        <v>208</v>
      </c>
      <c r="CJ82" s="455">
        <v>1.3</v>
      </c>
      <c r="CK82" s="462">
        <v>35.6</v>
      </c>
      <c r="CL82" s="455"/>
      <c r="CM82" s="461"/>
      <c r="CN82" s="463"/>
      <c r="CO82" s="457">
        <v>0</v>
      </c>
      <c r="CP82" s="453"/>
      <c r="CQ82" s="461"/>
      <c r="CR82" s="462"/>
      <c r="CS82" s="880"/>
      <c r="CT82" s="455"/>
      <c r="CU82" s="462"/>
      <c r="CV82" s="455"/>
      <c r="CW82" s="461"/>
      <c r="CX82" s="463"/>
      <c r="CY82" s="457"/>
      <c r="CZ82" s="453">
        <v>6.5</v>
      </c>
      <c r="DA82" s="461">
        <v>6930</v>
      </c>
      <c r="DB82" s="462"/>
      <c r="DC82" s="880">
        <v>60</v>
      </c>
      <c r="DD82" s="455">
        <v>2.5</v>
      </c>
      <c r="DE82" s="462">
        <v>28.8</v>
      </c>
      <c r="DF82" s="455"/>
      <c r="DG82" s="464"/>
      <c r="DH82" s="463"/>
      <c r="DI82" s="457">
        <v>61</v>
      </c>
      <c r="DJ82" s="453"/>
      <c r="DK82" s="459"/>
      <c r="DL82" s="462"/>
      <c r="DM82" s="880">
        <v>120</v>
      </c>
      <c r="DN82" s="455">
        <v>1</v>
      </c>
      <c r="DO82" s="462">
        <v>14.2</v>
      </c>
      <c r="DP82" s="455"/>
      <c r="DQ82" s="461"/>
      <c r="DR82" s="463"/>
      <c r="DS82" s="468">
        <v>0</v>
      </c>
      <c r="DT82" s="453"/>
      <c r="DU82" s="454"/>
      <c r="DV82" s="462"/>
      <c r="DW82" s="880"/>
      <c r="DX82" s="455"/>
      <c r="DY82" s="462"/>
      <c r="DZ82" s="455"/>
      <c r="EA82" s="462"/>
      <c r="EB82" s="463"/>
      <c r="EC82" s="457">
        <v>0</v>
      </c>
      <c r="ED82" s="453"/>
      <c r="EE82" s="464"/>
      <c r="EF82" s="462"/>
      <c r="EG82" s="880"/>
      <c r="EH82" s="455"/>
      <c r="EI82" s="462"/>
      <c r="EJ82" s="455"/>
      <c r="EK82" s="461"/>
      <c r="EL82" s="463"/>
      <c r="EM82" s="457">
        <v>0</v>
      </c>
      <c r="EN82" s="453"/>
      <c r="EO82" s="461"/>
      <c r="EP82" s="462"/>
      <c r="EQ82" s="462"/>
      <c r="ER82" s="455"/>
      <c r="ES82" s="462"/>
      <c r="ET82" s="454"/>
      <c r="EU82" s="461"/>
      <c r="EV82" s="463"/>
      <c r="EW82" s="457">
        <v>0</v>
      </c>
      <c r="EX82" s="453"/>
      <c r="EY82" s="461"/>
      <c r="EZ82" s="462"/>
      <c r="FA82" s="880"/>
      <c r="FB82" s="455"/>
      <c r="FC82" s="462"/>
      <c r="FD82" s="454"/>
      <c r="FE82" s="461"/>
      <c r="FF82" s="463"/>
      <c r="FG82" s="457">
        <v>0</v>
      </c>
      <c r="FH82" s="453"/>
      <c r="FI82" s="461"/>
      <c r="FJ82" s="462"/>
      <c r="FK82" s="880"/>
      <c r="FL82" s="455"/>
      <c r="FM82" s="462"/>
      <c r="FN82" s="454"/>
      <c r="FO82" s="461"/>
      <c r="FP82" s="463"/>
      <c r="GK82" s="195"/>
      <c r="GL82" s="943"/>
      <c r="GM82" s="461"/>
      <c r="GN82" s="461"/>
      <c r="GO82" s="461"/>
      <c r="GP82" s="461"/>
      <c r="GQ82" s="461"/>
      <c r="GR82" s="461"/>
      <c r="GS82" s="461"/>
      <c r="GT82" s="463"/>
      <c r="GU82" s="195"/>
      <c r="GV82" s="461"/>
      <c r="GW82" s="461"/>
      <c r="GX82" s="461"/>
      <c r="GY82" s="461"/>
      <c r="GZ82" s="455"/>
      <c r="HA82" s="461"/>
      <c r="HB82" s="461"/>
      <c r="HC82" s="461"/>
      <c r="HD82" s="463"/>
      <c r="HE82" s="494">
        <v>0</v>
      </c>
      <c r="HO82" s="465"/>
    </row>
    <row r="83" spans="1:523" ht="15" customHeight="1" x14ac:dyDescent="0.15">
      <c r="A83" s="452">
        <v>43603</v>
      </c>
      <c r="B83" s="415">
        <f t="shared" si="1"/>
        <v>2250</v>
      </c>
      <c r="C83" s="195"/>
      <c r="D83" s="453"/>
      <c r="E83" s="461"/>
      <c r="F83" s="462"/>
      <c r="G83" s="880"/>
      <c r="H83" s="455"/>
      <c r="I83" s="462"/>
      <c r="J83" s="456"/>
      <c r="K83" s="461"/>
      <c r="L83" s="463"/>
      <c r="M83" s="195">
        <v>807</v>
      </c>
      <c r="N83" s="453">
        <v>7</v>
      </c>
      <c r="O83" s="461">
        <v>8400</v>
      </c>
      <c r="P83" s="462"/>
      <c r="Q83" s="880">
        <v>36</v>
      </c>
      <c r="R83" s="455">
        <v>0.1</v>
      </c>
      <c r="S83" s="462">
        <v>29.6</v>
      </c>
      <c r="T83" s="456"/>
      <c r="U83" s="461"/>
      <c r="V83" s="463"/>
      <c r="W83" s="457">
        <v>505</v>
      </c>
      <c r="X83" s="453">
        <v>6.8</v>
      </c>
      <c r="Y83" s="458">
        <v>2500</v>
      </c>
      <c r="Z83" s="462"/>
      <c r="AA83" s="880">
        <v>24</v>
      </c>
      <c r="AB83" s="455">
        <v>1.6</v>
      </c>
      <c r="AC83" s="462">
        <v>7.6</v>
      </c>
      <c r="AD83" s="455"/>
      <c r="AE83" s="461"/>
      <c r="AF83" s="463"/>
      <c r="AG83" s="457">
        <v>142</v>
      </c>
      <c r="AH83" s="453">
        <v>7.5</v>
      </c>
      <c r="AI83" s="458">
        <v>9240</v>
      </c>
      <c r="AJ83" s="462"/>
      <c r="AK83" s="880">
        <v>34</v>
      </c>
      <c r="AL83" s="455">
        <v>0.5</v>
      </c>
      <c r="AM83" s="462">
        <v>9.8000000000000007</v>
      </c>
      <c r="AN83" s="455"/>
      <c r="AO83" s="461"/>
      <c r="AP83" s="463"/>
      <c r="AQ83" s="457">
        <v>7</v>
      </c>
      <c r="AR83" s="453"/>
      <c r="AS83" s="458"/>
      <c r="AT83" s="462"/>
      <c r="AU83" s="880"/>
      <c r="AV83" s="455"/>
      <c r="AW83" s="462"/>
      <c r="AX83" s="455"/>
      <c r="AY83" s="461"/>
      <c r="AZ83" s="463"/>
      <c r="BA83" s="195">
        <v>206</v>
      </c>
      <c r="BB83" s="453">
        <v>6.5</v>
      </c>
      <c r="BC83" s="461">
        <v>7790</v>
      </c>
      <c r="BD83" s="462"/>
      <c r="BE83" s="880">
        <v>182</v>
      </c>
      <c r="BF83" s="455">
        <v>1.8</v>
      </c>
      <c r="BG83" s="462">
        <v>15.2</v>
      </c>
      <c r="BH83" s="455"/>
      <c r="BI83" s="461"/>
      <c r="BJ83" s="463"/>
      <c r="BK83" s="457">
        <v>264</v>
      </c>
      <c r="BL83" s="453">
        <v>6.5</v>
      </c>
      <c r="BM83" s="458">
        <v>1357</v>
      </c>
      <c r="BN83" s="462"/>
      <c r="BO83" s="880">
        <v>107</v>
      </c>
      <c r="BP83" s="455">
        <v>0.5</v>
      </c>
      <c r="BQ83" s="462">
        <v>28.7</v>
      </c>
      <c r="BR83" s="455"/>
      <c r="BS83" s="461"/>
      <c r="BT83" s="463"/>
      <c r="BU83" s="457">
        <v>208</v>
      </c>
      <c r="BV83" s="453">
        <v>7</v>
      </c>
      <c r="BW83" s="460">
        <v>8000</v>
      </c>
      <c r="BX83" s="460"/>
      <c r="BY83" s="880">
        <v>45</v>
      </c>
      <c r="BZ83" s="455">
        <v>0.4</v>
      </c>
      <c r="CA83" s="644">
        <v>20.3</v>
      </c>
      <c r="CB83" s="455"/>
      <c r="CC83" s="461"/>
      <c r="CD83" s="616"/>
      <c r="CE83" s="457">
        <v>39</v>
      </c>
      <c r="CF83" s="453">
        <v>6</v>
      </c>
      <c r="CG83" s="458">
        <v>5940</v>
      </c>
      <c r="CH83" s="462"/>
      <c r="CI83" s="880">
        <v>96</v>
      </c>
      <c r="CJ83" s="455">
        <v>0.7</v>
      </c>
      <c r="CK83" s="462">
        <v>5.7</v>
      </c>
      <c r="CL83" s="455"/>
      <c r="CM83" s="461"/>
      <c r="CN83" s="463"/>
      <c r="CO83" s="457">
        <v>0</v>
      </c>
      <c r="CP83" s="453"/>
      <c r="CQ83" s="461"/>
      <c r="CR83" s="462"/>
      <c r="CS83" s="880"/>
      <c r="CT83" s="455"/>
      <c r="CU83" s="462"/>
      <c r="CV83" s="455"/>
      <c r="CW83" s="461"/>
      <c r="CX83" s="463"/>
      <c r="CY83" s="457"/>
      <c r="CZ83" s="453">
        <v>6.5</v>
      </c>
      <c r="DA83" s="461">
        <v>1357</v>
      </c>
      <c r="DB83" s="462"/>
      <c r="DC83" s="880">
        <v>54</v>
      </c>
      <c r="DD83" s="455">
        <v>4.4000000000000004</v>
      </c>
      <c r="DE83" s="462">
        <v>31.4</v>
      </c>
      <c r="DF83" s="455"/>
      <c r="DG83" s="464"/>
      <c r="DH83" s="463"/>
      <c r="DI83" s="457">
        <v>72</v>
      </c>
      <c r="DJ83" s="453"/>
      <c r="DK83" s="459"/>
      <c r="DL83" s="462"/>
      <c r="DM83" s="880">
        <v>116</v>
      </c>
      <c r="DN83" s="455">
        <v>1.1000000000000001</v>
      </c>
      <c r="DO83" s="462">
        <v>15.2</v>
      </c>
      <c r="DP83" s="455"/>
      <c r="DQ83" s="461"/>
      <c r="DR83" s="463"/>
      <c r="DS83" s="468">
        <v>0</v>
      </c>
      <c r="DT83" s="453"/>
      <c r="DU83" s="454"/>
      <c r="DV83" s="462"/>
      <c r="DW83" s="880"/>
      <c r="DX83" s="455"/>
      <c r="DY83" s="462"/>
      <c r="DZ83" s="455"/>
      <c r="EA83" s="462"/>
      <c r="EB83" s="463"/>
      <c r="EC83" s="457">
        <v>0</v>
      </c>
      <c r="ED83" s="453"/>
      <c r="EE83" s="464"/>
      <c r="EF83" s="462"/>
      <c r="EG83" s="880"/>
      <c r="EH83" s="455"/>
      <c r="EI83" s="462"/>
      <c r="EJ83" s="455"/>
      <c r="EK83" s="461"/>
      <c r="EL83" s="463"/>
      <c r="EM83" s="457">
        <v>0</v>
      </c>
      <c r="EN83" s="453"/>
      <c r="EO83" s="461"/>
      <c r="EP83" s="462"/>
      <c r="EQ83" s="462"/>
      <c r="ER83" s="455"/>
      <c r="ES83" s="462"/>
      <c r="ET83" s="454"/>
      <c r="EU83" s="461"/>
      <c r="EV83" s="463"/>
      <c r="EW83" s="457">
        <v>0</v>
      </c>
      <c r="EX83" s="453"/>
      <c r="EY83" s="461"/>
      <c r="EZ83" s="462"/>
      <c r="FA83" s="880"/>
      <c r="FB83" s="455"/>
      <c r="FC83" s="462"/>
      <c r="FD83" s="454"/>
      <c r="FE83" s="461"/>
      <c r="FF83" s="463"/>
      <c r="FG83" s="457">
        <v>0</v>
      </c>
      <c r="FH83" s="453"/>
      <c r="FI83" s="461"/>
      <c r="FJ83" s="462"/>
      <c r="FK83" s="880"/>
      <c r="FL83" s="455"/>
      <c r="FM83" s="462"/>
      <c r="FN83" s="454"/>
      <c r="FO83" s="461"/>
      <c r="FP83" s="463"/>
      <c r="GK83" s="195"/>
      <c r="GL83" s="943"/>
      <c r="GM83" s="461"/>
      <c r="GN83" s="461"/>
      <c r="GO83" s="461"/>
      <c r="GP83" s="461"/>
      <c r="GQ83" s="461"/>
      <c r="GR83" s="461"/>
      <c r="GS83" s="461"/>
      <c r="GT83" s="463"/>
      <c r="GU83" s="195"/>
      <c r="GV83" s="461"/>
      <c r="GW83" s="461"/>
      <c r="GX83" s="461"/>
      <c r="GY83" s="461"/>
      <c r="GZ83" s="455"/>
      <c r="HA83" s="461"/>
      <c r="HB83" s="461"/>
      <c r="HC83" s="461"/>
      <c r="HD83" s="463"/>
      <c r="HE83" s="494">
        <v>0</v>
      </c>
      <c r="HO83" s="465"/>
    </row>
    <row r="84" spans="1:523" s="472" customFormat="1" ht="15" customHeight="1" x14ac:dyDescent="0.15">
      <c r="A84" s="434">
        <v>43604</v>
      </c>
      <c r="B84" s="765">
        <f t="shared" si="1"/>
        <v>2144</v>
      </c>
      <c r="C84" s="257"/>
      <c r="D84" s="435"/>
      <c r="E84" s="444"/>
      <c r="F84" s="445"/>
      <c r="G84" s="445"/>
      <c r="H84" s="438"/>
      <c r="I84" s="445"/>
      <c r="J84" s="439"/>
      <c r="K84" s="444"/>
      <c r="L84" s="446"/>
      <c r="M84" s="257">
        <v>824</v>
      </c>
      <c r="N84" s="435">
        <v>6.5</v>
      </c>
      <c r="O84" s="444">
        <v>8600</v>
      </c>
      <c r="P84" s="445"/>
      <c r="Q84" s="445">
        <v>34</v>
      </c>
      <c r="R84" s="438">
        <v>1.1000000000000001</v>
      </c>
      <c r="S84" s="445">
        <v>26.5</v>
      </c>
      <c r="T84" s="439"/>
      <c r="U84" s="444"/>
      <c r="V84" s="446"/>
      <c r="W84" s="440">
        <v>348</v>
      </c>
      <c r="X84" s="435">
        <v>7</v>
      </c>
      <c r="Y84" s="441">
        <v>3260</v>
      </c>
      <c r="Z84" s="445"/>
      <c r="AA84" s="445">
        <v>21</v>
      </c>
      <c r="AB84" s="438">
        <v>0.1</v>
      </c>
      <c r="AC84" s="445">
        <v>6</v>
      </c>
      <c r="AD84" s="438"/>
      <c r="AE84" s="444"/>
      <c r="AF84" s="446"/>
      <c r="AG84" s="440">
        <v>179</v>
      </c>
      <c r="AH84" s="435">
        <v>7.3</v>
      </c>
      <c r="AI84" s="441">
        <v>9920</v>
      </c>
      <c r="AJ84" s="445"/>
      <c r="AK84" s="445">
        <v>102</v>
      </c>
      <c r="AL84" s="438">
        <v>4.2</v>
      </c>
      <c r="AM84" s="445">
        <v>3.1</v>
      </c>
      <c r="AN84" s="438"/>
      <c r="AO84" s="444"/>
      <c r="AP84" s="446"/>
      <c r="AQ84" s="440">
        <v>0</v>
      </c>
      <c r="AR84" s="435"/>
      <c r="AS84" s="441"/>
      <c r="AT84" s="445"/>
      <c r="AU84" s="445"/>
      <c r="AV84" s="438"/>
      <c r="AW84" s="445"/>
      <c r="AX84" s="438"/>
      <c r="AY84" s="444"/>
      <c r="AZ84" s="446"/>
      <c r="BA84" s="257">
        <v>189</v>
      </c>
      <c r="BB84" s="435">
        <v>6</v>
      </c>
      <c r="BC84" s="444">
        <v>8090</v>
      </c>
      <c r="BD84" s="445"/>
      <c r="BE84" s="445">
        <v>197</v>
      </c>
      <c r="BF84" s="438">
        <v>2.2999999999999998</v>
      </c>
      <c r="BG84" s="445">
        <v>25.4</v>
      </c>
      <c r="BH84" s="438"/>
      <c r="BI84" s="444"/>
      <c r="BJ84" s="446"/>
      <c r="BK84" s="440">
        <v>261</v>
      </c>
      <c r="BL84" s="435">
        <v>6</v>
      </c>
      <c r="BM84" s="441">
        <v>1329</v>
      </c>
      <c r="BN84" s="445"/>
      <c r="BO84" s="445">
        <v>98</v>
      </c>
      <c r="BP84" s="438">
        <v>0.9</v>
      </c>
      <c r="BQ84" s="445">
        <v>27.3</v>
      </c>
      <c r="BR84" s="438"/>
      <c r="BS84" s="444"/>
      <c r="BT84" s="446"/>
      <c r="BU84" s="440">
        <v>229</v>
      </c>
      <c r="BV84" s="435">
        <v>7.4</v>
      </c>
      <c r="BW84" s="443">
        <v>8390</v>
      </c>
      <c r="BX84" s="443"/>
      <c r="BY84" s="445">
        <v>47</v>
      </c>
      <c r="BZ84" s="438">
        <v>0.1</v>
      </c>
      <c r="CA84" s="645">
        <v>8.5</v>
      </c>
      <c r="CB84" s="438"/>
      <c r="CC84" s="444"/>
      <c r="CD84" s="617"/>
      <c r="CE84" s="440">
        <v>54</v>
      </c>
      <c r="CF84" s="435">
        <v>6.5</v>
      </c>
      <c r="CG84" s="441">
        <v>5960</v>
      </c>
      <c r="CH84" s="445"/>
      <c r="CI84" s="445">
        <v>87</v>
      </c>
      <c r="CJ84" s="438">
        <v>2.2999999999999998</v>
      </c>
      <c r="CK84" s="445">
        <v>2.8</v>
      </c>
      <c r="CL84" s="438"/>
      <c r="CM84" s="444"/>
      <c r="CN84" s="446"/>
      <c r="CO84" s="440">
        <v>0</v>
      </c>
      <c r="CP84" s="435"/>
      <c r="CQ84" s="444"/>
      <c r="CR84" s="445"/>
      <c r="CS84" s="445"/>
      <c r="CT84" s="438"/>
      <c r="CU84" s="445"/>
      <c r="CV84" s="438"/>
      <c r="CW84" s="444"/>
      <c r="CX84" s="446"/>
      <c r="CY84" s="440"/>
      <c r="CZ84" s="435"/>
      <c r="DA84" s="444"/>
      <c r="DB84" s="445"/>
      <c r="DC84" s="445"/>
      <c r="DD84" s="438"/>
      <c r="DE84" s="445"/>
      <c r="DF84" s="438"/>
      <c r="DG84" s="447"/>
      <c r="DH84" s="446"/>
      <c r="DI84" s="440">
        <v>60</v>
      </c>
      <c r="DJ84" s="435"/>
      <c r="DK84" s="442"/>
      <c r="DL84" s="445"/>
      <c r="DM84" s="445"/>
      <c r="DN84" s="438"/>
      <c r="DO84" s="445"/>
      <c r="DP84" s="438"/>
      <c r="DQ84" s="444"/>
      <c r="DR84" s="446"/>
      <c r="DS84" s="449">
        <v>0</v>
      </c>
      <c r="DT84" s="435"/>
      <c r="DU84" s="437"/>
      <c r="DV84" s="445"/>
      <c r="DW84" s="445"/>
      <c r="DX84" s="438"/>
      <c r="DY84" s="445"/>
      <c r="DZ84" s="438"/>
      <c r="EA84" s="445"/>
      <c r="EB84" s="446"/>
      <c r="EC84" s="440">
        <v>0</v>
      </c>
      <c r="ED84" s="435"/>
      <c r="EE84" s="447"/>
      <c r="EF84" s="445"/>
      <c r="EG84" s="445"/>
      <c r="EH84" s="438"/>
      <c r="EI84" s="445"/>
      <c r="EJ84" s="438"/>
      <c r="EK84" s="444"/>
      <c r="EL84" s="446"/>
      <c r="EM84" s="440">
        <v>0</v>
      </c>
      <c r="EN84" s="435"/>
      <c r="EO84" s="444"/>
      <c r="EP84" s="445"/>
      <c r="EQ84" s="445"/>
      <c r="ER84" s="438"/>
      <c r="ES84" s="445"/>
      <c r="ET84" s="437"/>
      <c r="EU84" s="444"/>
      <c r="EV84" s="446"/>
      <c r="EW84" s="440">
        <v>0</v>
      </c>
      <c r="EX84" s="435"/>
      <c r="EY84" s="444"/>
      <c r="EZ84" s="445"/>
      <c r="FA84" s="445"/>
      <c r="FB84" s="438"/>
      <c r="FC84" s="445"/>
      <c r="FD84" s="437"/>
      <c r="FE84" s="444"/>
      <c r="FF84" s="446"/>
      <c r="FG84" s="440">
        <v>0</v>
      </c>
      <c r="FH84" s="435"/>
      <c r="FI84" s="444"/>
      <c r="FJ84" s="445"/>
      <c r="FK84" s="445"/>
      <c r="FL84" s="438"/>
      <c r="FM84" s="445"/>
      <c r="FN84" s="437"/>
      <c r="FO84" s="444"/>
      <c r="FP84" s="446"/>
      <c r="FQ84" s="1261"/>
      <c r="FR84" s="584"/>
      <c r="FS84" s="589"/>
      <c r="FT84" s="584"/>
      <c r="FU84" s="590"/>
      <c r="FV84" s="584"/>
      <c r="FW84" s="590"/>
      <c r="FX84" s="584"/>
      <c r="FY84" s="584"/>
      <c r="FZ84" s="591"/>
      <c r="GA84" s="1261"/>
      <c r="GB84" s="584"/>
      <c r="GC84" s="584"/>
      <c r="GD84" s="584"/>
      <c r="GE84" s="590"/>
      <c r="GF84" s="584"/>
      <c r="GG84" s="590"/>
      <c r="GH84" s="584"/>
      <c r="GI84" s="584"/>
      <c r="GJ84" s="591"/>
      <c r="GK84" s="257"/>
      <c r="GL84" s="944"/>
      <c r="GM84" s="444"/>
      <c r="GN84" s="444"/>
      <c r="GO84" s="444"/>
      <c r="GP84" s="444"/>
      <c r="GQ84" s="444"/>
      <c r="GR84" s="444"/>
      <c r="GS84" s="444"/>
      <c r="GT84" s="446"/>
      <c r="GU84" s="257"/>
      <c r="GV84" s="444"/>
      <c r="GW84" s="444"/>
      <c r="GX84" s="444"/>
      <c r="GY84" s="444"/>
      <c r="GZ84" s="438"/>
      <c r="HA84" s="444"/>
      <c r="HB84" s="444"/>
      <c r="HC84" s="444"/>
      <c r="HD84" s="446"/>
      <c r="HE84" s="554">
        <v>0</v>
      </c>
      <c r="HF84" s="552"/>
      <c r="HG84" s="471"/>
      <c r="HH84" s="590"/>
      <c r="HI84" s="556"/>
      <c r="HJ84" s="541"/>
      <c r="HK84" s="577"/>
      <c r="HL84" s="541"/>
      <c r="HM84" s="471"/>
      <c r="HN84" s="557"/>
      <c r="HO84" s="448"/>
      <c r="HP84" s="552"/>
      <c r="HQ84" s="471"/>
      <c r="HR84" s="577"/>
      <c r="HS84" s="577"/>
      <c r="HT84" s="541"/>
      <c r="HU84" s="577"/>
      <c r="HV84" s="541"/>
      <c r="HW84" s="471"/>
      <c r="HX84" s="557"/>
      <c r="HY84" s="1587"/>
      <c r="HZ84" s="1587"/>
      <c r="IA84" s="1587"/>
      <c r="IB84" s="1587"/>
      <c r="IC84" s="1587"/>
      <c r="ID84" s="1587"/>
      <c r="IE84" s="1587"/>
      <c r="IF84" s="1587"/>
      <c r="IG84" s="1587"/>
      <c r="IH84" s="1587"/>
      <c r="II84" s="1587"/>
      <c r="IJ84" s="1587"/>
      <c r="IK84" s="1587"/>
      <c r="IL84" s="1587"/>
      <c r="IM84" s="1587"/>
      <c r="IN84" s="1587"/>
      <c r="IO84" s="1587"/>
      <c r="IP84" s="1587"/>
      <c r="IQ84" s="1587"/>
      <c r="IR84" s="1587"/>
      <c r="IS84" s="1587"/>
      <c r="IT84" s="1587"/>
      <c r="IU84" s="1587"/>
      <c r="IV84" s="1587"/>
      <c r="IW84" s="1587"/>
      <c r="IX84" s="1587"/>
      <c r="IY84" s="1587"/>
      <c r="IZ84" s="1587"/>
      <c r="JA84" s="1587"/>
      <c r="JB84" s="1587"/>
      <c r="JC84" s="1587"/>
      <c r="JD84" s="1587"/>
      <c r="JE84" s="1587"/>
      <c r="JF84" s="1587"/>
      <c r="JG84" s="1587"/>
      <c r="JH84" s="1587"/>
      <c r="JI84" s="1587"/>
      <c r="JJ84" s="1587"/>
      <c r="JK84" s="1587"/>
      <c r="JL84" s="1587"/>
      <c r="JM84" s="1587"/>
      <c r="JN84" s="1587"/>
      <c r="JO84" s="1587"/>
      <c r="JP84" s="1587"/>
      <c r="JQ84" s="1587"/>
      <c r="JR84" s="1587"/>
      <c r="JS84" s="1587"/>
      <c r="JT84" s="1587"/>
      <c r="JU84" s="1587"/>
      <c r="JV84" s="1587"/>
      <c r="JW84" s="1587"/>
      <c r="JX84" s="1587"/>
      <c r="JY84" s="1587"/>
      <c r="JZ84" s="1587"/>
      <c r="KA84" s="1587"/>
      <c r="KB84" s="1587"/>
      <c r="KC84" s="1587"/>
      <c r="KD84" s="1587"/>
      <c r="KE84" s="1587"/>
      <c r="KF84" s="1587"/>
      <c r="KG84" s="1587"/>
      <c r="KH84" s="1587"/>
      <c r="KI84" s="1587"/>
      <c r="KJ84" s="1587"/>
      <c r="KK84" s="1587"/>
      <c r="KL84" s="1587"/>
      <c r="KM84" s="1587"/>
      <c r="KN84" s="1587"/>
      <c r="KO84" s="1587"/>
      <c r="KP84" s="1587"/>
      <c r="KQ84" s="1587"/>
      <c r="KR84" s="1587"/>
      <c r="KS84" s="1587"/>
      <c r="KT84" s="1587"/>
      <c r="KU84" s="1587"/>
      <c r="KV84" s="1587"/>
      <c r="KW84" s="1587"/>
      <c r="KX84" s="1587"/>
      <c r="KY84" s="1587"/>
      <c r="KZ84" s="1587"/>
      <c r="LA84" s="1587"/>
      <c r="LB84" s="1587"/>
      <c r="LC84" s="1587"/>
      <c r="LD84" s="1587"/>
      <c r="LE84" s="1587"/>
      <c r="LF84" s="1587"/>
      <c r="LG84" s="1587"/>
      <c r="LH84" s="1587"/>
      <c r="LI84" s="1587"/>
      <c r="LJ84" s="1587"/>
      <c r="LK84" s="1587"/>
      <c r="LL84" s="1587"/>
      <c r="LM84" s="1587"/>
      <c r="LN84" s="1587"/>
      <c r="LO84" s="1587"/>
      <c r="LP84" s="1587"/>
      <c r="LQ84" s="1587"/>
      <c r="LR84" s="1587"/>
      <c r="LS84" s="1587"/>
      <c r="LT84" s="1587"/>
      <c r="LU84" s="1587"/>
      <c r="LV84" s="1587"/>
      <c r="LW84" s="1587"/>
      <c r="LX84" s="1587"/>
      <c r="LY84" s="1587"/>
      <c r="LZ84" s="1587"/>
      <c r="MA84" s="1587"/>
      <c r="MB84" s="1587"/>
      <c r="MC84" s="1587"/>
      <c r="MD84" s="1587"/>
      <c r="ME84" s="1587"/>
      <c r="MF84" s="1587"/>
      <c r="MG84" s="1587"/>
      <c r="MH84" s="1587"/>
      <c r="MI84" s="1587"/>
      <c r="MJ84" s="1587"/>
      <c r="MK84" s="1587"/>
      <c r="ML84" s="1587"/>
      <c r="MM84" s="1587"/>
      <c r="MN84" s="1587"/>
      <c r="MO84" s="1587"/>
      <c r="MP84" s="1587"/>
      <c r="MQ84" s="1587"/>
      <c r="MR84" s="1587"/>
      <c r="MS84" s="1587"/>
      <c r="MT84" s="1587"/>
      <c r="MU84" s="1587"/>
      <c r="MV84" s="1587"/>
      <c r="MW84" s="1587"/>
      <c r="MX84" s="1587"/>
      <c r="MY84" s="1587"/>
      <c r="MZ84" s="1587"/>
      <c r="NA84" s="1587"/>
      <c r="NB84" s="1587"/>
      <c r="NC84" s="1587"/>
      <c r="ND84" s="1587"/>
      <c r="NE84" s="1587"/>
      <c r="NF84" s="1587"/>
      <c r="NG84" s="1587"/>
      <c r="NH84" s="1587"/>
      <c r="NI84" s="1587"/>
      <c r="NJ84" s="1587"/>
      <c r="NK84" s="1587"/>
      <c r="NL84" s="1587"/>
      <c r="NM84" s="1587"/>
      <c r="NN84" s="1587"/>
      <c r="NO84" s="1587"/>
      <c r="NP84" s="1587"/>
      <c r="NQ84" s="1587"/>
      <c r="NR84" s="1587"/>
      <c r="NS84" s="1587"/>
      <c r="NT84" s="1587"/>
      <c r="NU84" s="1587"/>
      <c r="NV84" s="1587"/>
      <c r="NW84" s="1587"/>
      <c r="NX84" s="1587"/>
      <c r="NY84" s="1587"/>
      <c r="NZ84" s="1587"/>
      <c r="OA84" s="1587"/>
      <c r="OB84" s="1587"/>
      <c r="OC84" s="1587"/>
      <c r="OD84" s="1587"/>
      <c r="OE84" s="1587"/>
      <c r="OF84" s="1587"/>
      <c r="OG84" s="1587"/>
      <c r="OH84" s="1587"/>
      <c r="OI84" s="1587"/>
      <c r="OJ84" s="1587"/>
      <c r="OK84" s="1587"/>
      <c r="OL84" s="1587"/>
      <c r="OM84" s="1587"/>
      <c r="ON84" s="1587"/>
      <c r="OO84" s="1587"/>
      <c r="OP84" s="1587"/>
      <c r="OQ84" s="1587"/>
      <c r="OR84" s="1587"/>
      <c r="OS84" s="1587"/>
      <c r="OT84" s="1587"/>
      <c r="OU84" s="1587"/>
      <c r="OV84" s="1587"/>
      <c r="OW84" s="1587"/>
      <c r="OX84" s="1587"/>
      <c r="OY84" s="1587"/>
      <c r="OZ84" s="1587"/>
      <c r="PA84" s="1587"/>
      <c r="PB84" s="1587"/>
      <c r="PC84" s="1587"/>
      <c r="PD84" s="1587"/>
      <c r="PE84" s="1587"/>
      <c r="PF84" s="1587"/>
      <c r="PG84" s="1588"/>
      <c r="PH84" s="1588"/>
      <c r="PI84" s="1588"/>
      <c r="PJ84" s="1588"/>
      <c r="PK84" s="1588"/>
      <c r="PL84" s="1588"/>
      <c r="PM84" s="1588"/>
      <c r="PN84" s="1588"/>
      <c r="PO84" s="1588"/>
      <c r="PP84" s="1588"/>
      <c r="PQ84" s="1588"/>
      <c r="PR84" s="1588"/>
      <c r="PS84" s="1588"/>
      <c r="PT84" s="1588"/>
      <c r="PU84" s="1588"/>
      <c r="PV84" s="1588"/>
      <c r="PW84" s="1588"/>
      <c r="PX84" s="1588"/>
      <c r="PY84" s="1588"/>
      <c r="PZ84" s="1588"/>
      <c r="QA84" s="1588"/>
      <c r="QB84" s="1588"/>
      <c r="QC84" s="1588"/>
      <c r="QD84" s="1588"/>
      <c r="QE84" s="1588"/>
      <c r="QF84" s="1588"/>
      <c r="QG84" s="1588"/>
      <c r="QH84" s="1588"/>
      <c r="QI84" s="1588"/>
      <c r="QJ84" s="1588"/>
      <c r="QK84" s="1588"/>
      <c r="QL84" s="1588"/>
      <c r="QM84" s="1588"/>
      <c r="QN84" s="1588"/>
      <c r="QO84" s="1588"/>
      <c r="QP84" s="1588"/>
      <c r="QQ84" s="1588"/>
      <c r="QR84" s="1588"/>
      <c r="QS84" s="1588"/>
      <c r="QT84" s="1588"/>
      <c r="QU84" s="1588"/>
      <c r="QV84" s="1588"/>
      <c r="QW84" s="1588"/>
      <c r="QX84" s="1588"/>
      <c r="QY84" s="1588"/>
      <c r="QZ84" s="1588"/>
      <c r="RA84" s="1588"/>
      <c r="RB84" s="1588"/>
      <c r="RC84" s="1588"/>
      <c r="RD84" s="1588"/>
      <c r="RE84" s="1588"/>
      <c r="RF84" s="1588"/>
      <c r="RG84" s="1588"/>
      <c r="RH84" s="1588"/>
      <c r="RI84" s="1588"/>
      <c r="RJ84" s="1588"/>
      <c r="RK84" s="1588"/>
      <c r="RL84" s="1588"/>
      <c r="RM84" s="1588"/>
      <c r="RN84" s="1588"/>
      <c r="RO84" s="1588"/>
      <c r="RP84" s="1588"/>
      <c r="RQ84" s="1588"/>
      <c r="RR84" s="1588"/>
      <c r="RS84" s="1588"/>
      <c r="RT84" s="1588"/>
      <c r="RU84" s="1588"/>
      <c r="RV84" s="1588"/>
      <c r="RW84" s="1588"/>
      <c r="RX84" s="1588"/>
      <c r="RY84" s="1588"/>
      <c r="RZ84" s="1588"/>
      <c r="SA84" s="1588"/>
      <c r="SB84" s="1588"/>
      <c r="SC84" s="1588"/>
      <c r="SD84" s="1588"/>
      <c r="SE84" s="1588"/>
      <c r="SF84" s="1588"/>
      <c r="SG84" s="1588"/>
      <c r="SH84" s="1588"/>
      <c r="SI84" s="1588"/>
      <c r="SJ84" s="1588"/>
      <c r="SK84" s="1588"/>
      <c r="SL84" s="1588"/>
      <c r="SM84" s="1588"/>
      <c r="SN84" s="1588"/>
      <c r="SO84" s="1588"/>
      <c r="SP84" s="1588"/>
      <c r="SQ84" s="1588"/>
      <c r="SR84" s="1588"/>
      <c r="SS84" s="1588"/>
      <c r="ST84" s="1588"/>
      <c r="SU84" s="1588"/>
      <c r="SV84" s="1588"/>
      <c r="SW84" s="1588"/>
      <c r="SX84" s="1588"/>
      <c r="SY84" s="1588"/>
      <c r="SZ84" s="1588"/>
      <c r="TA84" s="1588"/>
      <c r="TB84" s="1588"/>
      <c r="TC84" s="1588"/>
    </row>
    <row r="85" spans="1:523" ht="15" customHeight="1" x14ac:dyDescent="0.15">
      <c r="A85" s="452">
        <v>43605</v>
      </c>
      <c r="B85" s="415">
        <f t="shared" si="1"/>
        <v>2346</v>
      </c>
      <c r="C85" s="195"/>
      <c r="D85" s="453"/>
      <c r="E85" s="461"/>
      <c r="F85" s="462"/>
      <c r="G85" s="880"/>
      <c r="H85" s="455"/>
      <c r="I85" s="462"/>
      <c r="J85" s="456"/>
      <c r="K85" s="461"/>
      <c r="L85" s="463"/>
      <c r="M85" s="195">
        <v>888</v>
      </c>
      <c r="N85" s="453">
        <v>6.8</v>
      </c>
      <c r="O85" s="461">
        <v>8480</v>
      </c>
      <c r="P85" s="462"/>
      <c r="Q85" s="880">
        <v>36</v>
      </c>
      <c r="R85" s="455">
        <v>0.2</v>
      </c>
      <c r="S85" s="462">
        <v>16.399999999999999</v>
      </c>
      <c r="T85" s="456"/>
      <c r="U85" s="461"/>
      <c r="V85" s="463"/>
      <c r="W85" s="457">
        <v>481</v>
      </c>
      <c r="X85" s="453">
        <v>7</v>
      </c>
      <c r="Y85" s="469">
        <v>3820</v>
      </c>
      <c r="Z85" s="820"/>
      <c r="AA85" s="880">
        <v>37</v>
      </c>
      <c r="AB85" s="455">
        <v>0.9</v>
      </c>
      <c r="AC85" s="462">
        <v>3.5</v>
      </c>
      <c r="AD85" s="455"/>
      <c r="AE85" s="461"/>
      <c r="AF85" s="463"/>
      <c r="AG85" s="457">
        <v>187</v>
      </c>
      <c r="AH85" s="453">
        <v>7.5</v>
      </c>
      <c r="AI85" s="469">
        <v>8790</v>
      </c>
      <c r="AJ85" s="820"/>
      <c r="AK85" s="880">
        <v>98</v>
      </c>
      <c r="AL85" s="455">
        <v>1.8</v>
      </c>
      <c r="AM85" s="462"/>
      <c r="AN85" s="455"/>
      <c r="AO85" s="461"/>
      <c r="AP85" s="463"/>
      <c r="AQ85" s="457">
        <v>87</v>
      </c>
      <c r="AR85" s="453">
        <v>6.5</v>
      </c>
      <c r="AS85" s="469">
        <v>9190</v>
      </c>
      <c r="AT85" s="820"/>
      <c r="AU85" s="880">
        <v>197</v>
      </c>
      <c r="AV85" s="455">
        <v>14.2</v>
      </c>
      <c r="AW85" s="462">
        <v>48</v>
      </c>
      <c r="AX85" s="455"/>
      <c r="AY85" s="461"/>
      <c r="AZ85" s="463"/>
      <c r="BA85" s="195">
        <v>163</v>
      </c>
      <c r="BB85" s="453">
        <v>6.5</v>
      </c>
      <c r="BC85" s="464">
        <v>8280</v>
      </c>
      <c r="BD85" s="820"/>
      <c r="BE85" s="880">
        <v>250</v>
      </c>
      <c r="BF85" s="455">
        <v>2.1</v>
      </c>
      <c r="BG85" s="462">
        <v>27.1</v>
      </c>
      <c r="BH85" s="455"/>
      <c r="BI85" s="461"/>
      <c r="BJ85" s="463"/>
      <c r="BK85" s="457">
        <v>221</v>
      </c>
      <c r="BL85" s="453">
        <v>6.8</v>
      </c>
      <c r="BM85" s="469">
        <v>1317</v>
      </c>
      <c r="BN85" s="820"/>
      <c r="BO85" s="880">
        <v>108</v>
      </c>
      <c r="BP85" s="455">
        <v>0.6</v>
      </c>
      <c r="BQ85" s="462">
        <v>26.2</v>
      </c>
      <c r="BR85" s="455"/>
      <c r="BS85" s="461"/>
      <c r="BT85" s="463"/>
      <c r="BU85" s="457">
        <v>211</v>
      </c>
      <c r="BV85" s="453">
        <v>7.3</v>
      </c>
      <c r="BW85" s="469">
        <v>7180</v>
      </c>
      <c r="BX85" s="469"/>
      <c r="BY85" s="880">
        <v>59</v>
      </c>
      <c r="BZ85" s="455">
        <v>0.8</v>
      </c>
      <c r="CA85" s="644">
        <v>11</v>
      </c>
      <c r="CB85" s="455"/>
      <c r="CC85" s="461"/>
      <c r="CD85" s="616"/>
      <c r="CE85" s="457">
        <v>48</v>
      </c>
      <c r="CF85" s="453"/>
      <c r="CG85" s="458"/>
      <c r="CH85" s="462"/>
      <c r="CI85" s="880"/>
      <c r="CJ85" s="455"/>
      <c r="CK85" s="462"/>
      <c r="CL85" s="455"/>
      <c r="CM85" s="461"/>
      <c r="CN85" s="463"/>
      <c r="CO85" s="457">
        <v>0</v>
      </c>
      <c r="CP85" s="453"/>
      <c r="CQ85" s="461"/>
      <c r="CR85" s="462"/>
      <c r="CS85" s="880"/>
      <c r="CT85" s="455"/>
      <c r="CU85" s="462"/>
      <c r="CV85" s="455"/>
      <c r="CW85" s="461"/>
      <c r="CX85" s="463"/>
      <c r="CY85" s="457"/>
      <c r="CZ85" s="453"/>
      <c r="DA85" s="461"/>
      <c r="DB85" s="462"/>
      <c r="DC85" s="880"/>
      <c r="DD85" s="455"/>
      <c r="DE85" s="462"/>
      <c r="DF85" s="455"/>
      <c r="DG85" s="464"/>
      <c r="DH85" s="463"/>
      <c r="DI85" s="457">
        <v>60</v>
      </c>
      <c r="DJ85" s="453"/>
      <c r="DK85" s="459"/>
      <c r="DL85" s="462"/>
      <c r="DM85" s="880"/>
      <c r="DN85" s="455"/>
      <c r="DO85" s="462"/>
      <c r="DP85" s="455"/>
      <c r="DQ85" s="461"/>
      <c r="DR85" s="463"/>
      <c r="DS85" s="468">
        <v>0</v>
      </c>
      <c r="DT85" s="453"/>
      <c r="DU85" s="454"/>
      <c r="DV85" s="462"/>
      <c r="DW85" s="880"/>
      <c r="DX85" s="455"/>
      <c r="DY85" s="462"/>
      <c r="DZ85" s="455"/>
      <c r="EA85" s="462"/>
      <c r="EB85" s="463"/>
      <c r="EC85" s="457">
        <v>0</v>
      </c>
      <c r="ED85" s="453"/>
      <c r="EE85" s="464"/>
      <c r="EF85" s="462"/>
      <c r="EG85" s="880"/>
      <c r="EH85" s="455"/>
      <c r="EI85" s="462"/>
      <c r="EJ85" s="455"/>
      <c r="EK85" s="461"/>
      <c r="EL85" s="463"/>
      <c r="EM85" s="457">
        <v>0</v>
      </c>
      <c r="EN85" s="453"/>
      <c r="EO85" s="461"/>
      <c r="EP85" s="462"/>
      <c r="EQ85" s="462"/>
      <c r="ER85" s="455"/>
      <c r="ES85" s="462"/>
      <c r="ET85" s="454"/>
      <c r="EU85" s="461"/>
      <c r="EV85" s="463"/>
      <c r="EW85" s="457">
        <v>0</v>
      </c>
      <c r="EX85" s="453"/>
      <c r="EY85" s="461"/>
      <c r="EZ85" s="462"/>
      <c r="FA85" s="880"/>
      <c r="FB85" s="455"/>
      <c r="FC85" s="462"/>
      <c r="FD85" s="454"/>
      <c r="FE85" s="461"/>
      <c r="FF85" s="463"/>
      <c r="FG85" s="457">
        <v>0</v>
      </c>
      <c r="FH85" s="453"/>
      <c r="FI85" s="461"/>
      <c r="FJ85" s="462"/>
      <c r="FK85" s="880"/>
      <c r="FL85" s="455"/>
      <c r="FM85" s="462"/>
      <c r="FN85" s="454"/>
      <c r="FO85" s="461"/>
      <c r="FP85" s="463"/>
      <c r="GK85" s="195"/>
      <c r="GL85" s="943"/>
      <c r="GM85" s="461"/>
      <c r="GN85" s="461"/>
      <c r="GO85" s="461"/>
      <c r="GP85" s="461"/>
      <c r="GQ85" s="461"/>
      <c r="GR85" s="461"/>
      <c r="GS85" s="461"/>
      <c r="GT85" s="463"/>
      <c r="GU85" s="195"/>
      <c r="GV85" s="461"/>
      <c r="GW85" s="461"/>
      <c r="GX85" s="461"/>
      <c r="GY85" s="461"/>
      <c r="GZ85" s="455"/>
      <c r="HA85" s="461"/>
      <c r="HB85" s="461"/>
      <c r="HC85" s="461"/>
      <c r="HD85" s="463"/>
      <c r="HE85" s="494">
        <v>0</v>
      </c>
      <c r="HO85" s="465"/>
    </row>
    <row r="86" spans="1:523" ht="15" customHeight="1" x14ac:dyDescent="0.15">
      <c r="A86" s="452">
        <v>43606</v>
      </c>
      <c r="B86" s="415">
        <f t="shared" si="1"/>
        <v>2342</v>
      </c>
      <c r="C86" s="195"/>
      <c r="D86" s="453"/>
      <c r="E86" s="461"/>
      <c r="F86" s="462"/>
      <c r="G86" s="880"/>
      <c r="H86" s="455"/>
      <c r="I86" s="462"/>
      <c r="J86" s="456"/>
      <c r="K86" s="461"/>
      <c r="L86" s="463"/>
      <c r="M86" s="195">
        <v>816</v>
      </c>
      <c r="N86" s="453">
        <v>7</v>
      </c>
      <c r="O86" s="461">
        <v>7570</v>
      </c>
      <c r="P86" s="462"/>
      <c r="Q86" s="880">
        <v>36</v>
      </c>
      <c r="R86" s="455">
        <v>0.9</v>
      </c>
      <c r="S86" s="462">
        <v>28.9</v>
      </c>
      <c r="T86" s="456"/>
      <c r="U86" s="461"/>
      <c r="V86" s="463"/>
      <c r="W86" s="457">
        <v>546</v>
      </c>
      <c r="X86" s="453">
        <v>7</v>
      </c>
      <c r="Y86" s="469">
        <v>2410</v>
      </c>
      <c r="Z86" s="820"/>
      <c r="AA86" s="880">
        <v>20</v>
      </c>
      <c r="AB86" s="455">
        <v>0.9</v>
      </c>
      <c r="AC86" s="462">
        <v>6.3</v>
      </c>
      <c r="AD86" s="455"/>
      <c r="AE86" s="461"/>
      <c r="AF86" s="463"/>
      <c r="AG86" s="457">
        <v>179</v>
      </c>
      <c r="AH86" s="453">
        <v>7.3</v>
      </c>
      <c r="AI86" s="469">
        <v>8890</v>
      </c>
      <c r="AJ86" s="820"/>
      <c r="AK86" s="880">
        <v>89</v>
      </c>
      <c r="AL86" s="455">
        <v>4.3</v>
      </c>
      <c r="AM86" s="462">
        <v>4.4000000000000004</v>
      </c>
      <c r="AN86" s="455"/>
      <c r="AO86" s="461"/>
      <c r="AP86" s="463"/>
      <c r="AQ86" s="457">
        <v>78</v>
      </c>
      <c r="AR86" s="453">
        <v>7</v>
      </c>
      <c r="AS86" s="469">
        <v>8770</v>
      </c>
      <c r="AT86" s="820"/>
      <c r="AU86" s="880">
        <v>259</v>
      </c>
      <c r="AV86" s="455">
        <v>45.9</v>
      </c>
      <c r="AW86" s="462">
        <v>58.7</v>
      </c>
      <c r="AX86" s="455"/>
      <c r="AY86" s="461"/>
      <c r="AZ86" s="463"/>
      <c r="BA86" s="195">
        <v>160</v>
      </c>
      <c r="BB86" s="453">
        <v>6.7</v>
      </c>
      <c r="BC86" s="464">
        <v>7410</v>
      </c>
      <c r="BD86" s="820"/>
      <c r="BE86" s="880">
        <v>232</v>
      </c>
      <c r="BF86" s="455">
        <v>2.2999999999999998</v>
      </c>
      <c r="BG86" s="462">
        <v>26</v>
      </c>
      <c r="BH86" s="455"/>
      <c r="BI86" s="461"/>
      <c r="BJ86" s="463"/>
      <c r="BK86" s="457">
        <v>267</v>
      </c>
      <c r="BL86" s="453">
        <v>6.5</v>
      </c>
      <c r="BM86" s="469">
        <v>1256</v>
      </c>
      <c r="BN86" s="820"/>
      <c r="BO86" s="880">
        <v>108</v>
      </c>
      <c r="BP86" s="455">
        <v>0.3</v>
      </c>
      <c r="BQ86" s="462">
        <v>23.6</v>
      </c>
      <c r="BR86" s="455"/>
      <c r="BS86" s="461"/>
      <c r="BT86" s="463"/>
      <c r="BU86" s="457">
        <v>210</v>
      </c>
      <c r="BV86" s="453">
        <v>7.4</v>
      </c>
      <c r="BW86" s="469">
        <v>8420</v>
      </c>
      <c r="BX86" s="469"/>
      <c r="BY86" s="880">
        <v>72</v>
      </c>
      <c r="BZ86" s="455">
        <v>1.3</v>
      </c>
      <c r="CA86" s="644">
        <v>8.6999999999999993</v>
      </c>
      <c r="CB86" s="455"/>
      <c r="CC86" s="461"/>
      <c r="CD86" s="616"/>
      <c r="CE86" s="457">
        <v>44</v>
      </c>
      <c r="CF86" s="453"/>
      <c r="CG86" s="458"/>
      <c r="CH86" s="462"/>
      <c r="CI86" s="880"/>
      <c r="CJ86" s="455"/>
      <c r="CK86" s="462"/>
      <c r="CL86" s="455"/>
      <c r="CM86" s="461"/>
      <c r="CN86" s="463"/>
      <c r="CO86" s="457">
        <v>0</v>
      </c>
      <c r="CP86" s="453"/>
      <c r="CQ86" s="461"/>
      <c r="CR86" s="462"/>
      <c r="CS86" s="880"/>
      <c r="CT86" s="455"/>
      <c r="CU86" s="462"/>
      <c r="CV86" s="455"/>
      <c r="CW86" s="461"/>
      <c r="CX86" s="463"/>
      <c r="CY86" s="457"/>
      <c r="CZ86" s="453"/>
      <c r="DA86" s="461"/>
      <c r="DB86" s="462"/>
      <c r="DC86" s="880"/>
      <c r="DD86" s="455"/>
      <c r="DE86" s="462"/>
      <c r="DF86" s="455"/>
      <c r="DG86" s="464"/>
      <c r="DH86" s="463"/>
      <c r="DI86" s="457">
        <v>42</v>
      </c>
      <c r="DJ86" s="453"/>
      <c r="DK86" s="459"/>
      <c r="DL86" s="462"/>
      <c r="DM86" s="880"/>
      <c r="DN86" s="455"/>
      <c r="DO86" s="462"/>
      <c r="DP86" s="455"/>
      <c r="DQ86" s="461"/>
      <c r="DR86" s="463"/>
      <c r="DS86" s="468">
        <v>0</v>
      </c>
      <c r="DT86" s="453"/>
      <c r="DU86" s="454"/>
      <c r="DV86" s="462"/>
      <c r="DW86" s="880"/>
      <c r="DX86" s="455"/>
      <c r="DY86" s="462"/>
      <c r="DZ86" s="455"/>
      <c r="EA86" s="462"/>
      <c r="EB86" s="463"/>
      <c r="EC86" s="457">
        <v>0</v>
      </c>
      <c r="ED86" s="453"/>
      <c r="EE86" s="464"/>
      <c r="EF86" s="462"/>
      <c r="EG86" s="880"/>
      <c r="EH86" s="455"/>
      <c r="EI86" s="462"/>
      <c r="EJ86" s="455"/>
      <c r="EK86" s="461"/>
      <c r="EL86" s="463"/>
      <c r="EM86" s="457">
        <v>0</v>
      </c>
      <c r="EN86" s="453"/>
      <c r="EO86" s="461"/>
      <c r="EP86" s="462"/>
      <c r="EQ86" s="462"/>
      <c r="ER86" s="455"/>
      <c r="ES86" s="462"/>
      <c r="ET86" s="454"/>
      <c r="EU86" s="461"/>
      <c r="EV86" s="463"/>
      <c r="EW86" s="457">
        <v>0</v>
      </c>
      <c r="EX86" s="453"/>
      <c r="EY86" s="461"/>
      <c r="EZ86" s="462"/>
      <c r="FA86" s="880"/>
      <c r="FB86" s="455"/>
      <c r="FC86" s="462"/>
      <c r="FD86" s="454"/>
      <c r="FE86" s="461"/>
      <c r="FF86" s="463"/>
      <c r="FG86" s="457">
        <v>0</v>
      </c>
      <c r="FH86" s="453"/>
      <c r="FI86" s="461"/>
      <c r="FJ86" s="462"/>
      <c r="FK86" s="880"/>
      <c r="FL86" s="455"/>
      <c r="FM86" s="462"/>
      <c r="FN86" s="454"/>
      <c r="FO86" s="461"/>
      <c r="FP86" s="463"/>
      <c r="GK86" s="195"/>
      <c r="GL86" s="943"/>
      <c r="GM86" s="461"/>
      <c r="GN86" s="461"/>
      <c r="GO86" s="461"/>
      <c r="GP86" s="461"/>
      <c r="GQ86" s="461"/>
      <c r="GR86" s="461"/>
      <c r="GS86" s="461"/>
      <c r="GT86" s="463"/>
      <c r="GU86" s="195"/>
      <c r="GV86" s="461"/>
      <c r="GW86" s="461"/>
      <c r="GX86" s="461"/>
      <c r="GY86" s="461"/>
      <c r="GZ86" s="455"/>
      <c r="HA86" s="461"/>
      <c r="HB86" s="461"/>
      <c r="HC86" s="461"/>
      <c r="HD86" s="463"/>
      <c r="HE86" s="494">
        <v>0</v>
      </c>
      <c r="HO86" s="465"/>
    </row>
    <row r="87" spans="1:523" ht="15" customHeight="1" x14ac:dyDescent="0.15">
      <c r="A87" s="452">
        <v>43607</v>
      </c>
      <c r="B87" s="415">
        <f t="shared" si="1"/>
        <v>2271</v>
      </c>
      <c r="C87" s="195"/>
      <c r="D87" s="453"/>
      <c r="E87" s="461"/>
      <c r="F87" s="462"/>
      <c r="G87" s="880"/>
      <c r="H87" s="455"/>
      <c r="I87" s="462"/>
      <c r="J87" s="456"/>
      <c r="K87" s="461"/>
      <c r="L87" s="463"/>
      <c r="M87" s="195">
        <v>817</v>
      </c>
      <c r="N87" s="453">
        <v>7</v>
      </c>
      <c r="O87" s="461">
        <v>8390</v>
      </c>
      <c r="P87" s="462"/>
      <c r="Q87" s="880">
        <v>32</v>
      </c>
      <c r="R87" s="455">
        <v>0.2</v>
      </c>
      <c r="S87" s="462">
        <v>37.4</v>
      </c>
      <c r="T87" s="456"/>
      <c r="U87" s="461"/>
      <c r="V87" s="463"/>
      <c r="W87" s="457">
        <v>540</v>
      </c>
      <c r="X87" s="453">
        <v>7</v>
      </c>
      <c r="Y87" s="469">
        <v>3140</v>
      </c>
      <c r="Z87" s="820"/>
      <c r="AA87" s="880">
        <v>27</v>
      </c>
      <c r="AB87" s="455">
        <v>0.4</v>
      </c>
      <c r="AC87" s="462">
        <v>6.2</v>
      </c>
      <c r="AD87" s="455"/>
      <c r="AE87" s="461"/>
      <c r="AF87" s="463"/>
      <c r="AG87" s="457">
        <v>163</v>
      </c>
      <c r="AH87" s="453">
        <v>7.5</v>
      </c>
      <c r="AI87" s="469">
        <v>9300</v>
      </c>
      <c r="AJ87" s="820"/>
      <c r="AK87" s="880">
        <v>101</v>
      </c>
      <c r="AL87" s="455">
        <v>1.8</v>
      </c>
      <c r="AM87" s="462">
        <v>4.5</v>
      </c>
      <c r="AN87" s="455"/>
      <c r="AO87" s="461"/>
      <c r="AP87" s="463"/>
      <c r="AQ87" s="457">
        <v>79</v>
      </c>
      <c r="AR87" s="453"/>
      <c r="AS87" s="469"/>
      <c r="AT87" s="820"/>
      <c r="AU87" s="880"/>
      <c r="AV87" s="455"/>
      <c r="AW87" s="462"/>
      <c r="AX87" s="455"/>
      <c r="AY87" s="461"/>
      <c r="AZ87" s="463"/>
      <c r="BA87" s="195">
        <v>157</v>
      </c>
      <c r="BB87" s="453">
        <v>6.5</v>
      </c>
      <c r="BC87" s="464">
        <v>8670</v>
      </c>
      <c r="BD87" s="820"/>
      <c r="BE87" s="880">
        <v>268</v>
      </c>
      <c r="BF87" s="455">
        <v>1.9</v>
      </c>
      <c r="BG87" s="462">
        <v>27.8</v>
      </c>
      <c r="BH87" s="455"/>
      <c r="BI87" s="461"/>
      <c r="BJ87" s="463"/>
      <c r="BK87" s="457">
        <v>249</v>
      </c>
      <c r="BL87" s="453">
        <v>6.9</v>
      </c>
      <c r="BM87" s="469">
        <v>1283</v>
      </c>
      <c r="BN87" s="820"/>
      <c r="BO87" s="880">
        <v>111</v>
      </c>
      <c r="BP87" s="455">
        <v>0.2</v>
      </c>
      <c r="BQ87" s="462">
        <v>27.4</v>
      </c>
      <c r="BR87" s="455"/>
      <c r="BS87" s="461"/>
      <c r="BT87" s="463"/>
      <c r="BU87" s="457">
        <v>218</v>
      </c>
      <c r="BV87" s="453">
        <v>7</v>
      </c>
      <c r="BW87" s="469">
        <v>10080</v>
      </c>
      <c r="BX87" s="469"/>
      <c r="BY87" s="880">
        <v>62</v>
      </c>
      <c r="BZ87" s="455">
        <v>0.7</v>
      </c>
      <c r="CA87" s="644">
        <v>11.4</v>
      </c>
      <c r="CB87" s="455"/>
      <c r="CC87" s="461"/>
      <c r="CD87" s="616"/>
      <c r="CE87" s="457">
        <v>48</v>
      </c>
      <c r="CF87" s="453">
        <v>7</v>
      </c>
      <c r="CG87" s="469">
        <v>5360</v>
      </c>
      <c r="CH87" s="820"/>
      <c r="CI87" s="880">
        <v>149</v>
      </c>
      <c r="CJ87" s="455">
        <v>0.8</v>
      </c>
      <c r="CK87" s="462">
        <v>13.1</v>
      </c>
      <c r="CL87" s="455"/>
      <c r="CM87" s="461"/>
      <c r="CN87" s="463"/>
      <c r="CO87" s="457">
        <v>0</v>
      </c>
      <c r="CP87" s="453"/>
      <c r="CQ87" s="461"/>
      <c r="CR87" s="462"/>
      <c r="CS87" s="880"/>
      <c r="CT87" s="455"/>
      <c r="CU87" s="462"/>
      <c r="CV87" s="455"/>
      <c r="CW87" s="461"/>
      <c r="CX87" s="463"/>
      <c r="CY87" s="457"/>
      <c r="CZ87" s="453"/>
      <c r="DA87" s="461"/>
      <c r="DB87" s="462"/>
      <c r="DC87" s="880"/>
      <c r="DD87" s="455"/>
      <c r="DE87" s="462"/>
      <c r="DF87" s="455"/>
      <c r="DG87" s="464"/>
      <c r="DH87" s="463"/>
      <c r="DI87" s="457">
        <v>0</v>
      </c>
      <c r="DJ87" s="453"/>
      <c r="DK87" s="459"/>
      <c r="DL87" s="462"/>
      <c r="DM87" s="880"/>
      <c r="DN87" s="455"/>
      <c r="DO87" s="462"/>
      <c r="DP87" s="455"/>
      <c r="DQ87" s="461"/>
      <c r="DR87" s="463"/>
      <c r="DS87" s="468">
        <v>0</v>
      </c>
      <c r="DT87" s="453"/>
      <c r="DU87" s="454"/>
      <c r="DV87" s="462"/>
      <c r="DW87" s="880"/>
      <c r="DX87" s="455"/>
      <c r="DY87" s="462"/>
      <c r="DZ87" s="455"/>
      <c r="EA87" s="462"/>
      <c r="EB87" s="463"/>
      <c r="EC87" s="457">
        <v>0</v>
      </c>
      <c r="ED87" s="453"/>
      <c r="EE87" s="464"/>
      <c r="EF87" s="462"/>
      <c r="EG87" s="880"/>
      <c r="EH87" s="455"/>
      <c r="EI87" s="462"/>
      <c r="EJ87" s="455"/>
      <c r="EK87" s="461"/>
      <c r="EL87" s="463"/>
      <c r="EM87" s="457">
        <v>0</v>
      </c>
      <c r="EN87" s="453"/>
      <c r="EO87" s="461"/>
      <c r="EP87" s="462"/>
      <c r="EQ87" s="462"/>
      <c r="ER87" s="455"/>
      <c r="ES87" s="462"/>
      <c r="ET87" s="454"/>
      <c r="EU87" s="461"/>
      <c r="EV87" s="463"/>
      <c r="EW87" s="457">
        <v>0</v>
      </c>
      <c r="EX87" s="453"/>
      <c r="EY87" s="461"/>
      <c r="EZ87" s="462"/>
      <c r="FA87" s="880"/>
      <c r="FB87" s="455"/>
      <c r="FC87" s="462"/>
      <c r="FD87" s="454"/>
      <c r="FE87" s="461"/>
      <c r="FF87" s="463"/>
      <c r="FG87" s="457">
        <v>0</v>
      </c>
      <c r="FH87" s="453"/>
      <c r="FI87" s="461"/>
      <c r="FJ87" s="462"/>
      <c r="FK87" s="880"/>
      <c r="FL87" s="455"/>
      <c r="FM87" s="462"/>
      <c r="FN87" s="454"/>
      <c r="FO87" s="461"/>
      <c r="FP87" s="463"/>
      <c r="GK87" s="195"/>
      <c r="GL87" s="943"/>
      <c r="GM87" s="461"/>
      <c r="GN87" s="461"/>
      <c r="GO87" s="461"/>
      <c r="GP87" s="461"/>
      <c r="GQ87" s="461"/>
      <c r="GR87" s="461"/>
      <c r="GS87" s="461"/>
      <c r="GT87" s="463"/>
      <c r="GU87" s="195"/>
      <c r="GV87" s="461"/>
      <c r="GW87" s="461"/>
      <c r="GX87" s="461"/>
      <c r="GY87" s="461"/>
      <c r="GZ87" s="455"/>
      <c r="HA87" s="461"/>
      <c r="HB87" s="461"/>
      <c r="HC87" s="461"/>
      <c r="HD87" s="463"/>
      <c r="HE87" s="494">
        <v>0</v>
      </c>
      <c r="HO87" s="465"/>
    </row>
    <row r="88" spans="1:523" ht="15" customHeight="1" x14ac:dyDescent="0.15">
      <c r="A88" s="452">
        <v>43608</v>
      </c>
      <c r="B88" s="415">
        <f t="shared" si="1"/>
        <v>2136</v>
      </c>
      <c r="C88" s="195"/>
      <c r="D88" s="453"/>
      <c r="E88" s="461"/>
      <c r="F88" s="462"/>
      <c r="G88" s="880"/>
      <c r="H88" s="455"/>
      <c r="I88" s="462"/>
      <c r="J88" s="456"/>
      <c r="K88" s="461"/>
      <c r="L88" s="463"/>
      <c r="M88" s="195">
        <v>816</v>
      </c>
      <c r="N88" s="453">
        <v>6.5</v>
      </c>
      <c r="O88" s="461">
        <v>7800</v>
      </c>
      <c r="P88" s="462"/>
      <c r="Q88" s="880">
        <v>36</v>
      </c>
      <c r="R88" s="455"/>
      <c r="S88" s="462">
        <v>31.2</v>
      </c>
      <c r="T88" s="456"/>
      <c r="U88" s="461"/>
      <c r="V88" s="463"/>
      <c r="W88" s="457">
        <v>479</v>
      </c>
      <c r="X88" s="453">
        <v>6.5</v>
      </c>
      <c r="Y88" s="469">
        <v>3220</v>
      </c>
      <c r="Z88" s="820"/>
      <c r="AA88" s="880">
        <v>21</v>
      </c>
      <c r="AB88" s="455"/>
      <c r="AC88" s="462">
        <v>6.2</v>
      </c>
      <c r="AD88" s="455"/>
      <c r="AE88" s="461"/>
      <c r="AF88" s="463"/>
      <c r="AG88" s="457">
        <v>184</v>
      </c>
      <c r="AH88" s="453">
        <v>7.3</v>
      </c>
      <c r="AI88" s="469">
        <v>8460</v>
      </c>
      <c r="AJ88" s="820"/>
      <c r="AK88" s="880">
        <v>108</v>
      </c>
      <c r="AL88" s="455"/>
      <c r="AM88" s="462">
        <v>3.3</v>
      </c>
      <c r="AN88" s="455"/>
      <c r="AO88" s="461"/>
      <c r="AP88" s="463"/>
      <c r="AQ88" s="457">
        <v>80</v>
      </c>
      <c r="AR88" s="453">
        <v>6.5</v>
      </c>
      <c r="AS88" s="469">
        <v>10240</v>
      </c>
      <c r="AT88" s="820"/>
      <c r="AU88" s="880">
        <v>257</v>
      </c>
      <c r="AV88" s="455">
        <v>42.2</v>
      </c>
      <c r="AW88" s="462">
        <v>53.4</v>
      </c>
      <c r="AX88" s="455"/>
      <c r="AY88" s="461"/>
      <c r="AZ88" s="463"/>
      <c r="BA88" s="195">
        <v>68</v>
      </c>
      <c r="BB88" s="453">
        <v>6.5</v>
      </c>
      <c r="BC88" s="464">
        <v>8570</v>
      </c>
      <c r="BD88" s="820"/>
      <c r="BE88" s="880">
        <v>286</v>
      </c>
      <c r="BF88" s="455"/>
      <c r="BG88" s="462">
        <v>22.3</v>
      </c>
      <c r="BH88" s="455"/>
      <c r="BI88" s="461"/>
      <c r="BJ88" s="463"/>
      <c r="BK88" s="457">
        <v>184</v>
      </c>
      <c r="BL88" s="453">
        <v>6.3</v>
      </c>
      <c r="BM88" s="469">
        <v>1239</v>
      </c>
      <c r="BN88" s="820"/>
      <c r="BO88" s="880">
        <v>122</v>
      </c>
      <c r="BP88" s="455"/>
      <c r="BQ88" s="462">
        <v>22.1</v>
      </c>
      <c r="BR88" s="455"/>
      <c r="BS88" s="461"/>
      <c r="BT88" s="463"/>
      <c r="BU88" s="457">
        <v>221</v>
      </c>
      <c r="BV88" s="453">
        <v>7</v>
      </c>
      <c r="BW88" s="469">
        <v>9240</v>
      </c>
      <c r="BX88" s="469"/>
      <c r="BY88" s="880">
        <v>68</v>
      </c>
      <c r="BZ88" s="455"/>
      <c r="CA88" s="644">
        <v>15.6</v>
      </c>
      <c r="CB88" s="455"/>
      <c r="CC88" s="461"/>
      <c r="CD88" s="616"/>
      <c r="CE88" s="457">
        <v>36</v>
      </c>
      <c r="CF88" s="453"/>
      <c r="CG88" s="469"/>
      <c r="CH88" s="820"/>
      <c r="CI88" s="880"/>
      <c r="CJ88" s="455"/>
      <c r="CK88" s="462"/>
      <c r="CL88" s="455"/>
      <c r="CM88" s="461"/>
      <c r="CN88" s="463"/>
      <c r="CO88" s="457">
        <v>0</v>
      </c>
      <c r="CP88" s="453"/>
      <c r="CQ88" s="461"/>
      <c r="CR88" s="462"/>
      <c r="CS88" s="880"/>
      <c r="CT88" s="455"/>
      <c r="CU88" s="462"/>
      <c r="CV88" s="455"/>
      <c r="CW88" s="461"/>
      <c r="CX88" s="463"/>
      <c r="CY88" s="457"/>
      <c r="CZ88" s="453">
        <v>6</v>
      </c>
      <c r="DA88" s="464">
        <v>7090</v>
      </c>
      <c r="DB88" s="820"/>
      <c r="DC88" s="880">
        <v>45</v>
      </c>
      <c r="DD88" s="455"/>
      <c r="DE88" s="462">
        <v>24.2</v>
      </c>
      <c r="DF88" s="455"/>
      <c r="DG88" s="464"/>
      <c r="DH88" s="463"/>
      <c r="DI88" s="457">
        <v>68</v>
      </c>
      <c r="DJ88" s="453"/>
      <c r="DK88" s="459"/>
      <c r="DL88" s="462"/>
      <c r="DM88" s="880"/>
      <c r="DN88" s="455"/>
      <c r="DO88" s="462"/>
      <c r="DP88" s="455"/>
      <c r="DQ88" s="461"/>
      <c r="DR88" s="463"/>
      <c r="DS88" s="468">
        <v>0</v>
      </c>
      <c r="DT88" s="453"/>
      <c r="DU88" s="454"/>
      <c r="DV88" s="462"/>
      <c r="DW88" s="880"/>
      <c r="DX88" s="455"/>
      <c r="DY88" s="462"/>
      <c r="DZ88" s="455"/>
      <c r="EA88" s="462"/>
      <c r="EB88" s="463"/>
      <c r="EC88" s="457">
        <v>0</v>
      </c>
      <c r="ED88" s="453"/>
      <c r="EE88" s="464"/>
      <c r="EF88" s="462"/>
      <c r="EG88" s="880"/>
      <c r="EH88" s="455"/>
      <c r="EI88" s="462"/>
      <c r="EJ88" s="455"/>
      <c r="EK88" s="461"/>
      <c r="EL88" s="463"/>
      <c r="EM88" s="457">
        <v>0</v>
      </c>
      <c r="EN88" s="453"/>
      <c r="EO88" s="461"/>
      <c r="EP88" s="462"/>
      <c r="EQ88" s="462"/>
      <c r="ER88" s="455"/>
      <c r="ES88" s="462"/>
      <c r="ET88" s="454"/>
      <c r="EU88" s="461"/>
      <c r="EV88" s="463"/>
      <c r="EW88" s="457">
        <v>0</v>
      </c>
      <c r="EX88" s="453"/>
      <c r="EY88" s="461"/>
      <c r="EZ88" s="462"/>
      <c r="FA88" s="880"/>
      <c r="FB88" s="455"/>
      <c r="FC88" s="462"/>
      <c r="FD88" s="454"/>
      <c r="FE88" s="461"/>
      <c r="FF88" s="463"/>
      <c r="FG88" s="457">
        <v>0</v>
      </c>
      <c r="FH88" s="453"/>
      <c r="FI88" s="461"/>
      <c r="FJ88" s="462"/>
      <c r="FK88" s="880"/>
      <c r="FL88" s="455"/>
      <c r="FM88" s="462"/>
      <c r="FN88" s="454"/>
      <c r="FO88" s="461"/>
      <c r="FP88" s="463"/>
      <c r="GK88" s="195"/>
      <c r="GL88" s="943"/>
      <c r="GM88" s="461"/>
      <c r="GN88" s="461"/>
      <c r="GO88" s="461"/>
      <c r="GP88" s="461"/>
      <c r="GQ88" s="461"/>
      <c r="GR88" s="461"/>
      <c r="GS88" s="461"/>
      <c r="GT88" s="463"/>
      <c r="GU88" s="195"/>
      <c r="GV88" s="461"/>
      <c r="GW88" s="461"/>
      <c r="GX88" s="461"/>
      <c r="GY88" s="461"/>
      <c r="GZ88" s="455"/>
      <c r="HA88" s="461"/>
      <c r="HB88" s="461"/>
      <c r="HC88" s="461"/>
      <c r="HD88" s="463"/>
      <c r="HE88" s="494">
        <v>0</v>
      </c>
      <c r="HO88" s="465"/>
    </row>
    <row r="89" spans="1:523" ht="15" customHeight="1" x14ac:dyDescent="0.15">
      <c r="A89" s="452">
        <v>43609</v>
      </c>
      <c r="B89" s="415">
        <f t="shared" si="1"/>
        <v>2275</v>
      </c>
      <c r="C89" s="195"/>
      <c r="D89" s="453"/>
      <c r="E89" s="461"/>
      <c r="F89" s="462"/>
      <c r="G89" s="880"/>
      <c r="H89" s="455"/>
      <c r="I89" s="462"/>
      <c r="J89" s="456"/>
      <c r="K89" s="461"/>
      <c r="L89" s="463"/>
      <c r="M89" s="195">
        <v>851</v>
      </c>
      <c r="N89" s="453">
        <v>7.4</v>
      </c>
      <c r="O89" s="461">
        <v>8220</v>
      </c>
      <c r="P89" s="462"/>
      <c r="Q89" s="880">
        <v>35</v>
      </c>
      <c r="R89" s="455">
        <v>0.7</v>
      </c>
      <c r="S89" s="462">
        <v>23</v>
      </c>
      <c r="T89" s="456"/>
      <c r="U89" s="461"/>
      <c r="V89" s="463"/>
      <c r="W89" s="457">
        <v>587</v>
      </c>
      <c r="X89" s="453">
        <v>7</v>
      </c>
      <c r="Y89" s="469">
        <v>2230</v>
      </c>
      <c r="Z89" s="820"/>
      <c r="AA89" s="880">
        <v>26</v>
      </c>
      <c r="AB89" s="455">
        <v>0.4</v>
      </c>
      <c r="AC89" s="462">
        <v>4.5999999999999996</v>
      </c>
      <c r="AD89" s="455"/>
      <c r="AE89" s="461"/>
      <c r="AF89" s="463"/>
      <c r="AG89" s="457">
        <v>165</v>
      </c>
      <c r="AH89" s="453">
        <v>7.3</v>
      </c>
      <c r="AI89" s="469">
        <v>8090</v>
      </c>
      <c r="AJ89" s="820"/>
      <c r="AK89" s="880">
        <v>86</v>
      </c>
      <c r="AL89" s="455">
        <v>3.6</v>
      </c>
      <c r="AM89" s="462">
        <v>3</v>
      </c>
      <c r="AN89" s="455"/>
      <c r="AO89" s="461"/>
      <c r="AP89" s="463"/>
      <c r="AQ89" s="457">
        <v>103</v>
      </c>
      <c r="AR89" s="453">
        <v>7</v>
      </c>
      <c r="AS89" s="469">
        <v>10340</v>
      </c>
      <c r="AT89" s="820"/>
      <c r="AU89" s="880">
        <v>244</v>
      </c>
      <c r="AV89" s="455">
        <v>35.4</v>
      </c>
      <c r="AW89" s="462">
        <v>51.4</v>
      </c>
      <c r="AX89" s="455"/>
      <c r="AY89" s="461"/>
      <c r="AZ89" s="463"/>
      <c r="BA89" s="195">
        <v>117</v>
      </c>
      <c r="BB89" s="453">
        <v>6.5</v>
      </c>
      <c r="BC89" s="464">
        <v>6790</v>
      </c>
      <c r="BD89" s="820"/>
      <c r="BE89" s="880">
        <v>192</v>
      </c>
      <c r="BF89" s="455">
        <v>1.6</v>
      </c>
      <c r="BG89" s="462">
        <v>17.3</v>
      </c>
      <c r="BH89" s="455"/>
      <c r="BI89" s="461"/>
      <c r="BJ89" s="463"/>
      <c r="BK89" s="457">
        <v>165</v>
      </c>
      <c r="BL89" s="453">
        <v>6.9</v>
      </c>
      <c r="BM89" s="469">
        <v>1248</v>
      </c>
      <c r="BN89" s="820"/>
      <c r="BO89" s="880">
        <v>110</v>
      </c>
      <c r="BP89" s="455">
        <v>0.4</v>
      </c>
      <c r="BQ89" s="462">
        <v>20.100000000000001</v>
      </c>
      <c r="BR89" s="455"/>
      <c r="BS89" s="461"/>
      <c r="BT89" s="463"/>
      <c r="BU89" s="457">
        <v>231</v>
      </c>
      <c r="BV89" s="453">
        <v>7.5</v>
      </c>
      <c r="BW89" s="469">
        <v>8710</v>
      </c>
      <c r="BX89" s="469"/>
      <c r="BY89" s="880">
        <v>51</v>
      </c>
      <c r="BZ89" s="455">
        <v>1</v>
      </c>
      <c r="CA89" s="644">
        <v>18.600000000000001</v>
      </c>
      <c r="CB89" s="455"/>
      <c r="CC89" s="461"/>
      <c r="CD89" s="616"/>
      <c r="CE89" s="457">
        <v>14</v>
      </c>
      <c r="CF89" s="453"/>
      <c r="CG89" s="469"/>
      <c r="CH89" s="820"/>
      <c r="CI89" s="880"/>
      <c r="CJ89" s="455"/>
      <c r="CK89" s="462"/>
      <c r="CL89" s="455"/>
      <c r="CM89" s="461"/>
      <c r="CN89" s="463"/>
      <c r="CO89" s="457">
        <v>0</v>
      </c>
      <c r="CP89" s="453"/>
      <c r="CQ89" s="461"/>
      <c r="CR89" s="462"/>
      <c r="CS89" s="880"/>
      <c r="CT89" s="455"/>
      <c r="CU89" s="462"/>
      <c r="CV89" s="455"/>
      <c r="CW89" s="461"/>
      <c r="CX89" s="463"/>
      <c r="CZ89" s="453">
        <v>6</v>
      </c>
      <c r="DA89" s="464">
        <v>7320</v>
      </c>
      <c r="DB89" s="820"/>
      <c r="DC89" s="880">
        <v>47</v>
      </c>
      <c r="DD89" s="455">
        <v>0.6</v>
      </c>
      <c r="DE89" s="462">
        <v>20.8</v>
      </c>
      <c r="DF89" s="455"/>
      <c r="DG89" s="464"/>
      <c r="DH89" s="463"/>
      <c r="DI89" s="457">
        <v>42</v>
      </c>
      <c r="DJ89" s="453">
        <v>6.5</v>
      </c>
      <c r="DK89" s="495">
        <v>11060</v>
      </c>
      <c r="DL89" s="820"/>
      <c r="DM89" s="880">
        <v>146</v>
      </c>
      <c r="DN89" s="455">
        <v>1.7</v>
      </c>
      <c r="DO89" s="462">
        <v>5.6</v>
      </c>
      <c r="DP89" s="455"/>
      <c r="DQ89" s="461"/>
      <c r="DR89" s="463"/>
      <c r="DS89" s="468">
        <v>0</v>
      </c>
      <c r="DT89" s="453"/>
      <c r="DU89" s="454"/>
      <c r="DV89" s="462"/>
      <c r="DW89" s="880"/>
      <c r="DX89" s="455"/>
      <c r="DY89" s="462"/>
      <c r="DZ89" s="455"/>
      <c r="EA89" s="462"/>
      <c r="EB89" s="463"/>
      <c r="EC89" s="457">
        <v>0</v>
      </c>
      <c r="ED89" s="453"/>
      <c r="EE89" s="464"/>
      <c r="EF89" s="462"/>
      <c r="EG89" s="880"/>
      <c r="EH89" s="455"/>
      <c r="EI89" s="462"/>
      <c r="EJ89" s="455"/>
      <c r="EK89" s="461"/>
      <c r="EL89" s="463"/>
      <c r="EM89" s="457">
        <v>0</v>
      </c>
      <c r="EN89" s="453"/>
      <c r="EO89" s="461"/>
      <c r="EP89" s="462"/>
      <c r="EQ89" s="462"/>
      <c r="ER89" s="455"/>
      <c r="ES89" s="462"/>
      <c r="ET89" s="454"/>
      <c r="EU89" s="461"/>
      <c r="EV89" s="463"/>
      <c r="EW89" s="457">
        <v>0</v>
      </c>
      <c r="EX89" s="453"/>
      <c r="EY89" s="461"/>
      <c r="EZ89" s="462"/>
      <c r="FA89" s="880"/>
      <c r="FB89" s="455"/>
      <c r="FC89" s="462"/>
      <c r="FD89" s="454"/>
      <c r="FE89" s="461"/>
      <c r="FF89" s="463"/>
      <c r="FG89" s="457">
        <v>0</v>
      </c>
      <c r="FH89" s="453"/>
      <c r="FI89" s="461"/>
      <c r="FJ89" s="462"/>
      <c r="FK89" s="880"/>
      <c r="FL89" s="455"/>
      <c r="FM89" s="462"/>
      <c r="FN89" s="454"/>
      <c r="FO89" s="461"/>
      <c r="FP89" s="463"/>
      <c r="GK89" s="195"/>
      <c r="GL89" s="943"/>
      <c r="GM89" s="461"/>
      <c r="GN89" s="461"/>
      <c r="GO89" s="461"/>
      <c r="GP89" s="461"/>
      <c r="GQ89" s="461"/>
      <c r="GR89" s="461"/>
      <c r="GS89" s="461"/>
      <c r="GT89" s="463"/>
      <c r="GU89" s="195"/>
      <c r="GV89" s="461"/>
      <c r="GW89" s="461"/>
      <c r="GX89" s="461"/>
      <c r="GY89" s="461"/>
      <c r="GZ89" s="455"/>
      <c r="HA89" s="461"/>
      <c r="HB89" s="461"/>
      <c r="HC89" s="461"/>
      <c r="HD89" s="463"/>
      <c r="HE89" s="494">
        <v>0</v>
      </c>
      <c r="HO89" s="465"/>
    </row>
    <row r="90" spans="1:523" ht="15" customHeight="1" x14ac:dyDescent="0.15">
      <c r="A90" s="452">
        <v>43610</v>
      </c>
      <c r="B90" s="415">
        <f t="shared" si="1"/>
        <v>2374</v>
      </c>
      <c r="C90" s="195"/>
      <c r="D90" s="453"/>
      <c r="E90" s="461"/>
      <c r="F90" s="462"/>
      <c r="G90" s="880"/>
      <c r="H90" s="455"/>
      <c r="I90" s="462"/>
      <c r="J90" s="456"/>
      <c r="K90" s="461"/>
      <c r="L90" s="463"/>
      <c r="M90" s="195">
        <v>796</v>
      </c>
      <c r="N90" s="453">
        <v>6.5</v>
      </c>
      <c r="O90" s="461">
        <v>8330</v>
      </c>
      <c r="P90" s="462"/>
      <c r="Q90" s="880">
        <v>33</v>
      </c>
      <c r="R90" s="455">
        <v>0.3</v>
      </c>
      <c r="S90" s="462">
        <v>18.5</v>
      </c>
      <c r="T90" s="456"/>
      <c r="U90" s="461"/>
      <c r="V90" s="463"/>
      <c r="W90" s="457">
        <v>611</v>
      </c>
      <c r="X90" s="453">
        <v>7</v>
      </c>
      <c r="Y90" s="469">
        <v>3280</v>
      </c>
      <c r="Z90" s="820"/>
      <c r="AA90" s="880">
        <v>28</v>
      </c>
      <c r="AB90" s="455">
        <v>0.5</v>
      </c>
      <c r="AC90" s="462">
        <v>8.8000000000000007</v>
      </c>
      <c r="AD90" s="455"/>
      <c r="AE90" s="461"/>
      <c r="AF90" s="463"/>
      <c r="AG90" s="457">
        <v>193</v>
      </c>
      <c r="AH90" s="453">
        <v>7.3</v>
      </c>
      <c r="AI90" s="469">
        <v>8770</v>
      </c>
      <c r="AJ90" s="820"/>
      <c r="AK90" s="880">
        <v>89</v>
      </c>
      <c r="AL90" s="455">
        <v>2.9</v>
      </c>
      <c r="AM90" s="462">
        <v>3.6</v>
      </c>
      <c r="AN90" s="455"/>
      <c r="AO90" s="461"/>
      <c r="AP90" s="463"/>
      <c r="AQ90" s="457">
        <v>153</v>
      </c>
      <c r="AR90" s="453">
        <v>6.3</v>
      </c>
      <c r="AS90" s="469">
        <v>8200</v>
      </c>
      <c r="AT90" s="820"/>
      <c r="AU90" s="880">
        <v>187</v>
      </c>
      <c r="AV90" s="455">
        <v>11.7</v>
      </c>
      <c r="AW90" s="462">
        <v>16.600000000000001</v>
      </c>
      <c r="AX90" s="455"/>
      <c r="AY90" s="461"/>
      <c r="AZ90" s="463"/>
      <c r="BA90" s="195">
        <v>146</v>
      </c>
      <c r="BB90" s="453">
        <v>6.5</v>
      </c>
      <c r="BC90" s="464">
        <v>8780</v>
      </c>
      <c r="BD90" s="820"/>
      <c r="BE90" s="880">
        <v>203</v>
      </c>
      <c r="BF90" s="455">
        <v>2.6</v>
      </c>
      <c r="BG90" s="462">
        <v>19.5</v>
      </c>
      <c r="BH90" s="455"/>
      <c r="BI90" s="461"/>
      <c r="BJ90" s="463"/>
      <c r="BK90" s="457">
        <v>193</v>
      </c>
      <c r="BL90" s="453">
        <v>7</v>
      </c>
      <c r="BM90" s="469">
        <v>1190</v>
      </c>
      <c r="BN90" s="820"/>
      <c r="BO90" s="880">
        <v>116</v>
      </c>
      <c r="BP90" s="455">
        <v>1</v>
      </c>
      <c r="BQ90" s="462">
        <v>19.899999999999999</v>
      </c>
      <c r="BR90" s="455"/>
      <c r="BS90" s="461"/>
      <c r="BT90" s="463"/>
      <c r="BU90" s="457">
        <v>190</v>
      </c>
      <c r="BV90" s="453">
        <v>7.3</v>
      </c>
      <c r="BW90" s="469">
        <v>9150</v>
      </c>
      <c r="BX90" s="469"/>
      <c r="BY90" s="880">
        <v>81</v>
      </c>
      <c r="BZ90" s="455">
        <v>1.3</v>
      </c>
      <c r="CA90" s="644">
        <v>39</v>
      </c>
      <c r="CB90" s="455"/>
      <c r="CC90" s="461"/>
      <c r="CD90" s="616"/>
      <c r="CE90" s="457">
        <v>53</v>
      </c>
      <c r="CF90" s="453">
        <v>6.8</v>
      </c>
      <c r="CG90" s="469">
        <v>5110</v>
      </c>
      <c r="CH90" s="820"/>
      <c r="CI90" s="880">
        <v>57</v>
      </c>
      <c r="CJ90" s="455">
        <v>1.1000000000000001</v>
      </c>
      <c r="CK90" s="462">
        <v>13.6</v>
      </c>
      <c r="CL90" s="455"/>
      <c r="CM90" s="461"/>
      <c r="CN90" s="463"/>
      <c r="CO90" s="457">
        <v>0</v>
      </c>
      <c r="CP90" s="453"/>
      <c r="CQ90" s="461"/>
      <c r="CR90" s="462"/>
      <c r="CS90" s="880"/>
      <c r="CT90" s="455"/>
      <c r="CU90" s="462"/>
      <c r="CV90" s="455"/>
      <c r="CW90" s="461"/>
      <c r="CX90" s="463"/>
      <c r="CY90" s="457"/>
      <c r="CZ90" s="453"/>
      <c r="DA90" s="464"/>
      <c r="DB90" s="820"/>
      <c r="DC90" s="880"/>
      <c r="DD90" s="455"/>
      <c r="DE90" s="462"/>
      <c r="DF90" s="455"/>
      <c r="DG90" s="464"/>
      <c r="DH90" s="463"/>
      <c r="DI90" s="457">
        <v>39</v>
      </c>
      <c r="DJ90" s="453"/>
      <c r="DK90" s="495"/>
      <c r="DL90" s="820"/>
      <c r="DM90" s="880"/>
      <c r="DN90" s="455"/>
      <c r="DO90" s="462"/>
      <c r="DP90" s="455"/>
      <c r="DQ90" s="461"/>
      <c r="DR90" s="463"/>
      <c r="DS90" s="468">
        <v>0</v>
      </c>
      <c r="DT90" s="453"/>
      <c r="DU90" s="454"/>
      <c r="DV90" s="462"/>
      <c r="DW90" s="880"/>
      <c r="DX90" s="455"/>
      <c r="DY90" s="462"/>
      <c r="DZ90" s="455"/>
      <c r="EA90" s="462"/>
      <c r="EB90" s="463"/>
      <c r="EC90" s="457">
        <v>0</v>
      </c>
      <c r="ED90" s="453"/>
      <c r="EE90" s="464"/>
      <c r="EF90" s="462"/>
      <c r="EG90" s="880"/>
      <c r="EH90" s="455"/>
      <c r="EI90" s="462"/>
      <c r="EJ90" s="455"/>
      <c r="EK90" s="461"/>
      <c r="EL90" s="463"/>
      <c r="EM90" s="457">
        <v>0</v>
      </c>
      <c r="EN90" s="453"/>
      <c r="EO90" s="461"/>
      <c r="EP90" s="462"/>
      <c r="EQ90" s="462"/>
      <c r="ER90" s="455"/>
      <c r="ES90" s="462"/>
      <c r="ET90" s="454"/>
      <c r="EU90" s="461"/>
      <c r="EV90" s="463"/>
      <c r="EW90" s="457">
        <v>0</v>
      </c>
      <c r="EX90" s="453"/>
      <c r="EY90" s="461"/>
      <c r="EZ90" s="462"/>
      <c r="FA90" s="880"/>
      <c r="FB90" s="455"/>
      <c r="FC90" s="462"/>
      <c r="FD90" s="454"/>
      <c r="FE90" s="461"/>
      <c r="FF90" s="463"/>
      <c r="FG90" s="457">
        <v>0</v>
      </c>
      <c r="FH90" s="453"/>
      <c r="FI90" s="461"/>
      <c r="FJ90" s="462"/>
      <c r="FK90" s="880"/>
      <c r="FL90" s="455"/>
      <c r="FM90" s="462"/>
      <c r="FN90" s="454"/>
      <c r="FO90" s="461"/>
      <c r="FP90" s="463"/>
      <c r="GK90" s="195"/>
      <c r="GL90" s="943"/>
      <c r="GM90" s="461"/>
      <c r="GN90" s="461"/>
      <c r="GO90" s="461"/>
      <c r="GP90" s="461"/>
      <c r="GQ90" s="461"/>
      <c r="GR90" s="461"/>
      <c r="GS90" s="461"/>
      <c r="GT90" s="463"/>
      <c r="GU90" s="195"/>
      <c r="GV90" s="461"/>
      <c r="GW90" s="461"/>
      <c r="GX90" s="461"/>
      <c r="GY90" s="461"/>
      <c r="GZ90" s="455"/>
      <c r="HA90" s="461"/>
      <c r="HB90" s="461"/>
      <c r="HC90" s="461"/>
      <c r="HD90" s="463"/>
      <c r="HE90" s="494">
        <v>0</v>
      </c>
      <c r="HO90" s="465"/>
    </row>
    <row r="91" spans="1:523" s="472" customFormat="1" ht="15" customHeight="1" x14ac:dyDescent="0.15">
      <c r="A91" s="434">
        <v>43611</v>
      </c>
      <c r="B91" s="765">
        <f t="shared" si="1"/>
        <v>2583</v>
      </c>
      <c r="C91" s="257"/>
      <c r="D91" s="435"/>
      <c r="E91" s="444"/>
      <c r="F91" s="445"/>
      <c r="G91" s="445"/>
      <c r="H91" s="438"/>
      <c r="I91" s="445"/>
      <c r="J91" s="439"/>
      <c r="K91" s="444"/>
      <c r="L91" s="446"/>
      <c r="M91" s="257">
        <v>924</v>
      </c>
      <c r="N91" s="435">
        <v>7</v>
      </c>
      <c r="O91" s="444">
        <v>7540</v>
      </c>
      <c r="P91" s="445"/>
      <c r="Q91" s="445">
        <v>35</v>
      </c>
      <c r="R91" s="438">
        <v>3.4</v>
      </c>
      <c r="S91" s="445">
        <v>15.3</v>
      </c>
      <c r="T91" s="439"/>
      <c r="U91" s="444"/>
      <c r="V91" s="446"/>
      <c r="W91" s="440">
        <v>575</v>
      </c>
      <c r="X91" s="435">
        <v>7</v>
      </c>
      <c r="Y91" s="450">
        <v>5220</v>
      </c>
      <c r="Z91" s="821"/>
      <c r="AA91" s="445">
        <v>42</v>
      </c>
      <c r="AB91" s="438">
        <v>0.9</v>
      </c>
      <c r="AC91" s="445">
        <v>11.4</v>
      </c>
      <c r="AD91" s="438"/>
      <c r="AE91" s="444"/>
      <c r="AF91" s="446"/>
      <c r="AG91" s="440">
        <v>198</v>
      </c>
      <c r="AH91" s="435">
        <v>7.3</v>
      </c>
      <c r="AI91" s="450">
        <v>7960</v>
      </c>
      <c r="AJ91" s="821"/>
      <c r="AK91" s="445">
        <v>87</v>
      </c>
      <c r="AL91" s="438">
        <v>3.1</v>
      </c>
      <c r="AM91" s="445">
        <v>4.5</v>
      </c>
      <c r="AN91" s="438"/>
      <c r="AO91" s="444"/>
      <c r="AP91" s="446"/>
      <c r="AQ91" s="440">
        <v>144</v>
      </c>
      <c r="AR91" s="435">
        <v>6.5</v>
      </c>
      <c r="AS91" s="450">
        <v>8860</v>
      </c>
      <c r="AT91" s="821"/>
      <c r="AU91" s="445">
        <v>196</v>
      </c>
      <c r="AV91" s="438">
        <v>4.0999999999999996</v>
      </c>
      <c r="AW91" s="445">
        <v>14.8</v>
      </c>
      <c r="AX91" s="438"/>
      <c r="AY91" s="444"/>
      <c r="AZ91" s="446"/>
      <c r="BA91" s="873">
        <v>227</v>
      </c>
      <c r="BB91" s="435">
        <v>6.5</v>
      </c>
      <c r="BC91" s="447">
        <v>6720</v>
      </c>
      <c r="BD91" s="821"/>
      <c r="BE91" s="445">
        <v>157</v>
      </c>
      <c r="BF91" s="438">
        <v>1.7</v>
      </c>
      <c r="BG91" s="445">
        <v>14</v>
      </c>
      <c r="BH91" s="438"/>
      <c r="BI91" s="444"/>
      <c r="BJ91" s="446"/>
      <c r="BK91" s="440">
        <v>162</v>
      </c>
      <c r="BL91" s="435">
        <v>6.5</v>
      </c>
      <c r="BM91" s="450">
        <v>1076</v>
      </c>
      <c r="BN91" s="821"/>
      <c r="BO91" s="445">
        <v>98</v>
      </c>
      <c r="BP91" s="438">
        <v>2.7</v>
      </c>
      <c r="BQ91" s="445">
        <v>14.9</v>
      </c>
      <c r="BR91" s="438"/>
      <c r="BS91" s="444"/>
      <c r="BT91" s="446"/>
      <c r="BU91" s="440">
        <v>252</v>
      </c>
      <c r="BV91" s="435">
        <v>7</v>
      </c>
      <c r="BW91" s="450">
        <v>7330</v>
      </c>
      <c r="BX91" s="450"/>
      <c r="BY91" s="445">
        <v>74</v>
      </c>
      <c r="BZ91" s="438">
        <v>0.2</v>
      </c>
      <c r="CA91" s="645">
        <v>20.8</v>
      </c>
      <c r="CB91" s="438"/>
      <c r="CC91" s="444"/>
      <c r="CD91" s="617"/>
      <c r="CE91" s="440">
        <v>53</v>
      </c>
      <c r="CF91" s="435">
        <v>6.5</v>
      </c>
      <c r="CG91" s="450">
        <v>4680</v>
      </c>
      <c r="CH91" s="821"/>
      <c r="CI91" s="445">
        <v>160</v>
      </c>
      <c r="CJ91" s="438">
        <v>0.1</v>
      </c>
      <c r="CK91" s="445">
        <v>6.7</v>
      </c>
      <c r="CL91" s="438"/>
      <c r="CM91" s="444"/>
      <c r="CN91" s="446"/>
      <c r="CO91" s="440">
        <v>0</v>
      </c>
      <c r="CP91" s="435"/>
      <c r="CQ91" s="444"/>
      <c r="CR91" s="445"/>
      <c r="CS91" s="445"/>
      <c r="CT91" s="438"/>
      <c r="CU91" s="445"/>
      <c r="CV91" s="438"/>
      <c r="CW91" s="444"/>
      <c r="CX91" s="446"/>
      <c r="CY91" s="440"/>
      <c r="CZ91" s="435"/>
      <c r="DA91" s="444"/>
      <c r="DB91" s="445"/>
      <c r="DC91" s="445"/>
      <c r="DD91" s="438"/>
      <c r="DE91" s="445"/>
      <c r="DF91" s="438"/>
      <c r="DG91" s="447"/>
      <c r="DH91" s="446"/>
      <c r="DI91" s="440">
        <v>48</v>
      </c>
      <c r="DJ91" s="435"/>
      <c r="DK91" s="496"/>
      <c r="DL91" s="821"/>
      <c r="DM91" s="445"/>
      <c r="DN91" s="438"/>
      <c r="DO91" s="445"/>
      <c r="DP91" s="438"/>
      <c r="DQ91" s="444"/>
      <c r="DR91" s="446"/>
      <c r="DS91" s="449">
        <v>0</v>
      </c>
      <c r="DT91" s="435"/>
      <c r="DU91" s="437"/>
      <c r="DV91" s="445"/>
      <c r="DW91" s="445"/>
      <c r="DX91" s="438"/>
      <c r="DY91" s="445"/>
      <c r="DZ91" s="438"/>
      <c r="EA91" s="445"/>
      <c r="EB91" s="446"/>
      <c r="EC91" s="440">
        <v>0</v>
      </c>
      <c r="ED91" s="435"/>
      <c r="EE91" s="447"/>
      <c r="EF91" s="445"/>
      <c r="EG91" s="445"/>
      <c r="EH91" s="438"/>
      <c r="EI91" s="445"/>
      <c r="EJ91" s="438"/>
      <c r="EK91" s="444"/>
      <c r="EL91" s="446"/>
      <c r="EM91" s="440">
        <v>0</v>
      </c>
      <c r="EN91" s="435"/>
      <c r="EO91" s="444"/>
      <c r="EP91" s="445"/>
      <c r="EQ91" s="445"/>
      <c r="ER91" s="438"/>
      <c r="ES91" s="445"/>
      <c r="ET91" s="437"/>
      <c r="EU91" s="444"/>
      <c r="EV91" s="446"/>
      <c r="EW91" s="440">
        <v>0</v>
      </c>
      <c r="EX91" s="435"/>
      <c r="EY91" s="444"/>
      <c r="EZ91" s="445"/>
      <c r="FA91" s="445"/>
      <c r="FB91" s="438"/>
      <c r="FC91" s="445"/>
      <c r="FD91" s="437"/>
      <c r="FE91" s="444"/>
      <c r="FF91" s="446"/>
      <c r="FG91" s="440">
        <v>0</v>
      </c>
      <c r="FH91" s="435"/>
      <c r="FI91" s="444"/>
      <c r="FJ91" s="445"/>
      <c r="FK91" s="445"/>
      <c r="FL91" s="438"/>
      <c r="FM91" s="445"/>
      <c r="FN91" s="437"/>
      <c r="FO91" s="444"/>
      <c r="FP91" s="446"/>
      <c r="FQ91" s="1261"/>
      <c r="FR91" s="584"/>
      <c r="FS91" s="589"/>
      <c r="FT91" s="584"/>
      <c r="FU91" s="590"/>
      <c r="FV91" s="584"/>
      <c r="FW91" s="590"/>
      <c r="FX91" s="584"/>
      <c r="FY91" s="584"/>
      <c r="FZ91" s="591"/>
      <c r="GA91" s="1261"/>
      <c r="GB91" s="584"/>
      <c r="GC91" s="584"/>
      <c r="GD91" s="584"/>
      <c r="GE91" s="590"/>
      <c r="GF91" s="584"/>
      <c r="GG91" s="590"/>
      <c r="GH91" s="584"/>
      <c r="GI91" s="584"/>
      <c r="GJ91" s="591"/>
      <c r="GK91" s="257"/>
      <c r="GL91" s="944"/>
      <c r="GM91" s="444"/>
      <c r="GN91" s="444"/>
      <c r="GO91" s="444"/>
      <c r="GP91" s="444"/>
      <c r="GQ91" s="444"/>
      <c r="GR91" s="444"/>
      <c r="GS91" s="444"/>
      <c r="GT91" s="446"/>
      <c r="GU91" s="257"/>
      <c r="GV91" s="444"/>
      <c r="GW91" s="444"/>
      <c r="GX91" s="444"/>
      <c r="GY91" s="444"/>
      <c r="GZ91" s="438"/>
      <c r="HA91" s="444"/>
      <c r="HB91" s="444"/>
      <c r="HC91" s="444"/>
      <c r="HD91" s="446"/>
      <c r="HE91" s="554">
        <v>0</v>
      </c>
      <c r="HF91" s="552"/>
      <c r="HG91" s="471"/>
      <c r="HH91" s="590"/>
      <c r="HI91" s="556"/>
      <c r="HJ91" s="541"/>
      <c r="HK91" s="577"/>
      <c r="HL91" s="541"/>
      <c r="HM91" s="471"/>
      <c r="HN91" s="557"/>
      <c r="HO91" s="448"/>
      <c r="HP91" s="552"/>
      <c r="HQ91" s="471"/>
      <c r="HR91" s="577"/>
      <c r="HS91" s="577"/>
      <c r="HT91" s="541"/>
      <c r="HU91" s="577"/>
      <c r="HV91" s="541"/>
      <c r="HW91" s="471"/>
      <c r="HX91" s="557"/>
      <c r="HY91" s="1587"/>
      <c r="HZ91" s="1587"/>
      <c r="IA91" s="1587"/>
      <c r="IB91" s="1587"/>
      <c r="IC91" s="1587"/>
      <c r="ID91" s="1587"/>
      <c r="IE91" s="1587"/>
      <c r="IF91" s="1587"/>
      <c r="IG91" s="1587"/>
      <c r="IH91" s="1587"/>
      <c r="II91" s="1587"/>
      <c r="IJ91" s="1587"/>
      <c r="IK91" s="1587"/>
      <c r="IL91" s="1587"/>
      <c r="IM91" s="1587"/>
      <c r="IN91" s="1587"/>
      <c r="IO91" s="1587"/>
      <c r="IP91" s="1587"/>
      <c r="IQ91" s="1587"/>
      <c r="IR91" s="1587"/>
      <c r="IS91" s="1587"/>
      <c r="IT91" s="1587"/>
      <c r="IU91" s="1587"/>
      <c r="IV91" s="1587"/>
      <c r="IW91" s="1587"/>
      <c r="IX91" s="1587"/>
      <c r="IY91" s="1587"/>
      <c r="IZ91" s="1587"/>
      <c r="JA91" s="1587"/>
      <c r="JB91" s="1587"/>
      <c r="JC91" s="1587"/>
      <c r="JD91" s="1587"/>
      <c r="JE91" s="1587"/>
      <c r="JF91" s="1587"/>
      <c r="JG91" s="1587"/>
      <c r="JH91" s="1587"/>
      <c r="JI91" s="1587"/>
      <c r="JJ91" s="1587"/>
      <c r="JK91" s="1587"/>
      <c r="JL91" s="1587"/>
      <c r="JM91" s="1587"/>
      <c r="JN91" s="1587"/>
      <c r="JO91" s="1587"/>
      <c r="JP91" s="1587"/>
      <c r="JQ91" s="1587"/>
      <c r="JR91" s="1587"/>
      <c r="JS91" s="1587"/>
      <c r="JT91" s="1587"/>
      <c r="JU91" s="1587"/>
      <c r="JV91" s="1587"/>
      <c r="JW91" s="1587"/>
      <c r="JX91" s="1587"/>
      <c r="JY91" s="1587"/>
      <c r="JZ91" s="1587"/>
      <c r="KA91" s="1587"/>
      <c r="KB91" s="1587"/>
      <c r="KC91" s="1587"/>
      <c r="KD91" s="1587"/>
      <c r="KE91" s="1587"/>
      <c r="KF91" s="1587"/>
      <c r="KG91" s="1587"/>
      <c r="KH91" s="1587"/>
      <c r="KI91" s="1587"/>
      <c r="KJ91" s="1587"/>
      <c r="KK91" s="1587"/>
      <c r="KL91" s="1587"/>
      <c r="KM91" s="1587"/>
      <c r="KN91" s="1587"/>
      <c r="KO91" s="1587"/>
      <c r="KP91" s="1587"/>
      <c r="KQ91" s="1587"/>
      <c r="KR91" s="1587"/>
      <c r="KS91" s="1587"/>
      <c r="KT91" s="1587"/>
      <c r="KU91" s="1587"/>
      <c r="KV91" s="1587"/>
      <c r="KW91" s="1587"/>
      <c r="KX91" s="1587"/>
      <c r="KY91" s="1587"/>
      <c r="KZ91" s="1587"/>
      <c r="LA91" s="1587"/>
      <c r="LB91" s="1587"/>
      <c r="LC91" s="1587"/>
      <c r="LD91" s="1587"/>
      <c r="LE91" s="1587"/>
      <c r="LF91" s="1587"/>
      <c r="LG91" s="1587"/>
      <c r="LH91" s="1587"/>
      <c r="LI91" s="1587"/>
      <c r="LJ91" s="1587"/>
      <c r="LK91" s="1587"/>
      <c r="LL91" s="1587"/>
      <c r="LM91" s="1587"/>
      <c r="LN91" s="1587"/>
      <c r="LO91" s="1587"/>
      <c r="LP91" s="1587"/>
      <c r="LQ91" s="1587"/>
      <c r="LR91" s="1587"/>
      <c r="LS91" s="1587"/>
      <c r="LT91" s="1587"/>
      <c r="LU91" s="1587"/>
      <c r="LV91" s="1587"/>
      <c r="LW91" s="1587"/>
      <c r="LX91" s="1587"/>
      <c r="LY91" s="1587"/>
      <c r="LZ91" s="1587"/>
      <c r="MA91" s="1587"/>
      <c r="MB91" s="1587"/>
      <c r="MC91" s="1587"/>
      <c r="MD91" s="1587"/>
      <c r="ME91" s="1587"/>
      <c r="MF91" s="1587"/>
      <c r="MG91" s="1587"/>
      <c r="MH91" s="1587"/>
      <c r="MI91" s="1587"/>
      <c r="MJ91" s="1587"/>
      <c r="MK91" s="1587"/>
      <c r="ML91" s="1587"/>
      <c r="MM91" s="1587"/>
      <c r="MN91" s="1587"/>
      <c r="MO91" s="1587"/>
      <c r="MP91" s="1587"/>
      <c r="MQ91" s="1587"/>
      <c r="MR91" s="1587"/>
      <c r="MS91" s="1587"/>
      <c r="MT91" s="1587"/>
      <c r="MU91" s="1587"/>
      <c r="MV91" s="1587"/>
      <c r="MW91" s="1587"/>
      <c r="MX91" s="1587"/>
      <c r="MY91" s="1587"/>
      <c r="MZ91" s="1587"/>
      <c r="NA91" s="1587"/>
      <c r="NB91" s="1587"/>
      <c r="NC91" s="1587"/>
      <c r="ND91" s="1587"/>
      <c r="NE91" s="1587"/>
      <c r="NF91" s="1587"/>
      <c r="NG91" s="1587"/>
      <c r="NH91" s="1587"/>
      <c r="NI91" s="1587"/>
      <c r="NJ91" s="1587"/>
      <c r="NK91" s="1587"/>
      <c r="NL91" s="1587"/>
      <c r="NM91" s="1587"/>
      <c r="NN91" s="1587"/>
      <c r="NO91" s="1587"/>
      <c r="NP91" s="1587"/>
      <c r="NQ91" s="1587"/>
      <c r="NR91" s="1587"/>
      <c r="NS91" s="1587"/>
      <c r="NT91" s="1587"/>
      <c r="NU91" s="1587"/>
      <c r="NV91" s="1587"/>
      <c r="NW91" s="1587"/>
      <c r="NX91" s="1587"/>
      <c r="NY91" s="1587"/>
      <c r="NZ91" s="1587"/>
      <c r="OA91" s="1587"/>
      <c r="OB91" s="1587"/>
      <c r="OC91" s="1587"/>
      <c r="OD91" s="1587"/>
      <c r="OE91" s="1587"/>
      <c r="OF91" s="1587"/>
      <c r="OG91" s="1587"/>
      <c r="OH91" s="1587"/>
      <c r="OI91" s="1587"/>
      <c r="OJ91" s="1587"/>
      <c r="OK91" s="1587"/>
      <c r="OL91" s="1587"/>
      <c r="OM91" s="1587"/>
      <c r="ON91" s="1587"/>
      <c r="OO91" s="1587"/>
      <c r="OP91" s="1587"/>
      <c r="OQ91" s="1587"/>
      <c r="OR91" s="1587"/>
      <c r="OS91" s="1587"/>
      <c r="OT91" s="1587"/>
      <c r="OU91" s="1587"/>
      <c r="OV91" s="1587"/>
      <c r="OW91" s="1587"/>
      <c r="OX91" s="1587"/>
      <c r="OY91" s="1587"/>
      <c r="OZ91" s="1587"/>
      <c r="PA91" s="1587"/>
      <c r="PB91" s="1587"/>
      <c r="PC91" s="1587"/>
      <c r="PD91" s="1587"/>
      <c r="PE91" s="1587"/>
      <c r="PF91" s="1587"/>
      <c r="PG91" s="1588"/>
      <c r="PH91" s="1588"/>
      <c r="PI91" s="1588"/>
      <c r="PJ91" s="1588"/>
      <c r="PK91" s="1588"/>
      <c r="PL91" s="1588"/>
      <c r="PM91" s="1588"/>
      <c r="PN91" s="1588"/>
      <c r="PO91" s="1588"/>
      <c r="PP91" s="1588"/>
      <c r="PQ91" s="1588"/>
      <c r="PR91" s="1588"/>
      <c r="PS91" s="1588"/>
      <c r="PT91" s="1588"/>
      <c r="PU91" s="1588"/>
      <c r="PV91" s="1588"/>
      <c r="PW91" s="1588"/>
      <c r="PX91" s="1588"/>
      <c r="PY91" s="1588"/>
      <c r="PZ91" s="1588"/>
      <c r="QA91" s="1588"/>
      <c r="QB91" s="1588"/>
      <c r="QC91" s="1588"/>
      <c r="QD91" s="1588"/>
      <c r="QE91" s="1588"/>
      <c r="QF91" s="1588"/>
      <c r="QG91" s="1588"/>
      <c r="QH91" s="1588"/>
      <c r="QI91" s="1588"/>
      <c r="QJ91" s="1588"/>
      <c r="QK91" s="1588"/>
      <c r="QL91" s="1588"/>
      <c r="QM91" s="1588"/>
      <c r="QN91" s="1588"/>
      <c r="QO91" s="1588"/>
      <c r="QP91" s="1588"/>
      <c r="QQ91" s="1588"/>
      <c r="QR91" s="1588"/>
      <c r="QS91" s="1588"/>
      <c r="QT91" s="1588"/>
      <c r="QU91" s="1588"/>
      <c r="QV91" s="1588"/>
      <c r="QW91" s="1588"/>
      <c r="QX91" s="1588"/>
      <c r="QY91" s="1588"/>
      <c r="QZ91" s="1588"/>
      <c r="RA91" s="1588"/>
      <c r="RB91" s="1588"/>
      <c r="RC91" s="1588"/>
      <c r="RD91" s="1588"/>
      <c r="RE91" s="1588"/>
      <c r="RF91" s="1588"/>
      <c r="RG91" s="1588"/>
      <c r="RH91" s="1588"/>
      <c r="RI91" s="1588"/>
      <c r="RJ91" s="1588"/>
      <c r="RK91" s="1588"/>
      <c r="RL91" s="1588"/>
      <c r="RM91" s="1588"/>
      <c r="RN91" s="1588"/>
      <c r="RO91" s="1588"/>
      <c r="RP91" s="1588"/>
      <c r="RQ91" s="1588"/>
      <c r="RR91" s="1588"/>
      <c r="RS91" s="1588"/>
      <c r="RT91" s="1588"/>
      <c r="RU91" s="1588"/>
      <c r="RV91" s="1588"/>
      <c r="RW91" s="1588"/>
      <c r="RX91" s="1588"/>
      <c r="RY91" s="1588"/>
      <c r="RZ91" s="1588"/>
      <c r="SA91" s="1588"/>
      <c r="SB91" s="1588"/>
      <c r="SC91" s="1588"/>
      <c r="SD91" s="1588"/>
      <c r="SE91" s="1588"/>
      <c r="SF91" s="1588"/>
      <c r="SG91" s="1588"/>
      <c r="SH91" s="1588"/>
      <c r="SI91" s="1588"/>
      <c r="SJ91" s="1588"/>
      <c r="SK91" s="1588"/>
      <c r="SL91" s="1588"/>
      <c r="SM91" s="1588"/>
      <c r="SN91" s="1588"/>
      <c r="SO91" s="1588"/>
      <c r="SP91" s="1588"/>
      <c r="SQ91" s="1588"/>
      <c r="SR91" s="1588"/>
      <c r="SS91" s="1588"/>
      <c r="ST91" s="1588"/>
      <c r="SU91" s="1588"/>
      <c r="SV91" s="1588"/>
      <c r="SW91" s="1588"/>
      <c r="SX91" s="1588"/>
      <c r="SY91" s="1588"/>
      <c r="SZ91" s="1588"/>
      <c r="TA91" s="1588"/>
      <c r="TB91" s="1588"/>
      <c r="TC91" s="1588"/>
    </row>
    <row r="92" spans="1:523" ht="15" customHeight="1" x14ac:dyDescent="0.15">
      <c r="A92" s="452">
        <v>43612</v>
      </c>
      <c r="B92" s="415">
        <f t="shared" si="1"/>
        <v>2468</v>
      </c>
      <c r="C92" s="195"/>
      <c r="D92" s="453"/>
      <c r="E92" s="461"/>
      <c r="F92" s="462"/>
      <c r="G92" s="880"/>
      <c r="H92" s="455"/>
      <c r="I92" s="462"/>
      <c r="J92" s="456"/>
      <c r="K92" s="461"/>
      <c r="L92" s="463"/>
      <c r="M92" s="195">
        <v>923</v>
      </c>
      <c r="N92" s="453">
        <v>7.3</v>
      </c>
      <c r="O92" s="461">
        <v>7760</v>
      </c>
      <c r="P92" s="462"/>
      <c r="Q92" s="880">
        <v>32</v>
      </c>
      <c r="R92" s="455">
        <v>0.3</v>
      </c>
      <c r="S92" s="462">
        <v>25.3</v>
      </c>
      <c r="T92" s="456"/>
      <c r="U92" s="461"/>
      <c r="V92" s="463"/>
      <c r="W92" s="457">
        <v>627</v>
      </c>
      <c r="X92" s="453">
        <v>7</v>
      </c>
      <c r="Y92" s="469">
        <v>2810</v>
      </c>
      <c r="Z92" s="820"/>
      <c r="AA92" s="880">
        <v>27</v>
      </c>
      <c r="AB92" s="455">
        <v>0.4</v>
      </c>
      <c r="AC92" s="462">
        <v>9.1999999999999993</v>
      </c>
      <c r="AD92" s="455"/>
      <c r="AE92" s="461"/>
      <c r="AF92" s="463"/>
      <c r="AG92" s="457">
        <v>184</v>
      </c>
      <c r="AH92" s="453">
        <v>7</v>
      </c>
      <c r="AI92" s="469">
        <v>8630</v>
      </c>
      <c r="AJ92" s="820"/>
      <c r="AK92" s="880">
        <v>87</v>
      </c>
      <c r="AL92" s="455">
        <v>1.2</v>
      </c>
      <c r="AM92" s="462">
        <v>5.9</v>
      </c>
      <c r="AN92" s="455"/>
      <c r="AO92" s="461"/>
      <c r="AP92" s="463"/>
      <c r="AQ92" s="457">
        <v>124</v>
      </c>
      <c r="AR92" s="453">
        <v>6.7</v>
      </c>
      <c r="AS92" s="469">
        <v>10360</v>
      </c>
      <c r="AT92" s="820"/>
      <c r="AU92" s="880">
        <v>187</v>
      </c>
      <c r="AV92" s="455">
        <v>0.9</v>
      </c>
      <c r="AW92" s="462">
        <v>24</v>
      </c>
      <c r="AX92" s="455"/>
      <c r="AY92" s="461"/>
      <c r="AZ92" s="463"/>
      <c r="BA92" s="874">
        <v>189</v>
      </c>
      <c r="BB92" s="453">
        <v>7.3</v>
      </c>
      <c r="BC92" s="464">
        <v>8810</v>
      </c>
      <c r="BD92" s="820"/>
      <c r="BE92" s="880">
        <v>135</v>
      </c>
      <c r="BF92" s="455">
        <v>1</v>
      </c>
      <c r="BG92" s="462">
        <v>17.5</v>
      </c>
      <c r="BH92" s="455"/>
      <c r="BI92" s="461"/>
      <c r="BJ92" s="463"/>
      <c r="BK92" s="457">
        <v>141</v>
      </c>
      <c r="BL92" s="453">
        <v>7</v>
      </c>
      <c r="BM92" s="469">
        <v>1165</v>
      </c>
      <c r="BN92" s="820"/>
      <c r="BO92" s="880">
        <v>117</v>
      </c>
      <c r="BP92" s="455">
        <v>0.6</v>
      </c>
      <c r="BQ92" s="462">
        <v>20.100000000000001</v>
      </c>
      <c r="BR92" s="455"/>
      <c r="BS92" s="461"/>
      <c r="BT92" s="463"/>
      <c r="BU92" s="457">
        <v>229</v>
      </c>
      <c r="BV92" s="453">
        <v>7</v>
      </c>
      <c r="BW92" s="469">
        <v>7930</v>
      </c>
      <c r="BX92" s="469"/>
      <c r="BY92" s="880">
        <v>75</v>
      </c>
      <c r="BZ92" s="455">
        <v>9.6999999999999993</v>
      </c>
      <c r="CA92" s="644">
        <v>22.3</v>
      </c>
      <c r="CB92" s="455"/>
      <c r="CC92" s="461"/>
      <c r="CD92" s="616"/>
      <c r="CE92" s="457">
        <v>51</v>
      </c>
      <c r="CF92" s="453">
        <v>6.4</v>
      </c>
      <c r="CG92" s="469">
        <v>4420</v>
      </c>
      <c r="CH92" s="820"/>
      <c r="CI92" s="880">
        <v>197</v>
      </c>
      <c r="CJ92" s="455">
        <v>0.6</v>
      </c>
      <c r="CK92" s="462">
        <v>23</v>
      </c>
      <c r="CL92" s="455"/>
      <c r="CM92" s="461"/>
      <c r="CN92" s="463"/>
      <c r="CO92" s="457">
        <v>0</v>
      </c>
      <c r="CP92" s="453"/>
      <c r="CQ92" s="461"/>
      <c r="CR92" s="462"/>
      <c r="CS92" s="880"/>
      <c r="CT92" s="455"/>
      <c r="CU92" s="462"/>
      <c r="CV92" s="455"/>
      <c r="CW92" s="461"/>
      <c r="CX92" s="463"/>
      <c r="CY92" s="457"/>
      <c r="CZ92" s="453"/>
      <c r="DA92" s="464"/>
      <c r="DB92" s="820"/>
      <c r="DC92" s="880"/>
      <c r="DD92" s="455"/>
      <c r="DE92" s="462"/>
      <c r="DF92" s="455"/>
      <c r="DG92" s="464"/>
      <c r="DH92" s="463"/>
      <c r="DI92" s="457">
        <v>0</v>
      </c>
      <c r="DJ92" s="453"/>
      <c r="DK92" s="495"/>
      <c r="DL92" s="820"/>
      <c r="DM92" s="880"/>
      <c r="DN92" s="455"/>
      <c r="DO92" s="462"/>
      <c r="DP92" s="455"/>
      <c r="DQ92" s="461"/>
      <c r="DR92" s="463"/>
      <c r="DS92" s="468">
        <v>0</v>
      </c>
      <c r="DT92" s="453"/>
      <c r="DU92" s="454"/>
      <c r="DV92" s="462"/>
      <c r="DW92" s="880"/>
      <c r="DX92" s="455"/>
      <c r="DY92" s="462"/>
      <c r="DZ92" s="455"/>
      <c r="EA92" s="462"/>
      <c r="EB92" s="463"/>
      <c r="EC92" s="457">
        <v>0</v>
      </c>
      <c r="ED92" s="453"/>
      <c r="EE92" s="464"/>
      <c r="EF92" s="462"/>
      <c r="EG92" s="880"/>
      <c r="EH92" s="455"/>
      <c r="EI92" s="462"/>
      <c r="EJ92" s="455"/>
      <c r="EK92" s="461"/>
      <c r="EL92" s="463"/>
      <c r="EM92" s="457">
        <v>0</v>
      </c>
      <c r="EN92" s="453"/>
      <c r="EO92" s="461"/>
      <c r="EP92" s="462"/>
      <c r="EQ92" s="462"/>
      <c r="ER92" s="455"/>
      <c r="ES92" s="462"/>
      <c r="ET92" s="454"/>
      <c r="EU92" s="461"/>
      <c r="EV92" s="463"/>
      <c r="EW92" s="457">
        <v>0</v>
      </c>
      <c r="EX92" s="453"/>
      <c r="EY92" s="461"/>
      <c r="EZ92" s="462"/>
      <c r="FA92" s="880"/>
      <c r="FB92" s="455"/>
      <c r="FC92" s="462"/>
      <c r="FD92" s="454"/>
      <c r="FE92" s="461"/>
      <c r="FF92" s="463"/>
      <c r="FG92" s="457">
        <v>0</v>
      </c>
      <c r="FH92" s="453"/>
      <c r="FI92" s="461"/>
      <c r="FJ92" s="462"/>
      <c r="FK92" s="880"/>
      <c r="FL92" s="455"/>
      <c r="FM92" s="462"/>
      <c r="FN92" s="454"/>
      <c r="FO92" s="461"/>
      <c r="FP92" s="463"/>
      <c r="GK92" s="195"/>
      <c r="GL92" s="943"/>
      <c r="GM92" s="461"/>
      <c r="GN92" s="461"/>
      <c r="GO92" s="461"/>
      <c r="GP92" s="461"/>
      <c r="GQ92" s="461"/>
      <c r="GR92" s="461"/>
      <c r="GS92" s="461"/>
      <c r="GT92" s="463"/>
      <c r="GU92" s="195"/>
      <c r="GV92" s="461"/>
      <c r="GW92" s="461"/>
      <c r="GX92" s="461"/>
      <c r="GY92" s="461"/>
      <c r="GZ92" s="455"/>
      <c r="HA92" s="461"/>
      <c r="HB92" s="461"/>
      <c r="HC92" s="461"/>
      <c r="HD92" s="463"/>
      <c r="HE92" s="494">
        <v>0</v>
      </c>
      <c r="HO92" s="465"/>
    </row>
    <row r="93" spans="1:523" ht="15" customHeight="1" x14ac:dyDescent="0.15">
      <c r="A93" s="452">
        <v>43613</v>
      </c>
      <c r="B93" s="415">
        <f t="shared" si="1"/>
        <v>2478</v>
      </c>
      <c r="C93" s="195"/>
      <c r="D93" s="453"/>
      <c r="E93" s="461"/>
      <c r="F93" s="462"/>
      <c r="G93" s="880"/>
      <c r="H93" s="455"/>
      <c r="I93" s="462"/>
      <c r="J93" s="456"/>
      <c r="K93" s="461"/>
      <c r="L93" s="463"/>
      <c r="M93" s="195">
        <v>932</v>
      </c>
      <c r="N93" s="453">
        <v>7</v>
      </c>
      <c r="O93" s="461">
        <v>8080</v>
      </c>
      <c r="P93" s="462"/>
      <c r="Q93" s="880">
        <v>37</v>
      </c>
      <c r="R93" s="455">
        <v>0.4</v>
      </c>
      <c r="S93" s="462">
        <v>27</v>
      </c>
      <c r="T93" s="456"/>
      <c r="U93" s="461"/>
      <c r="V93" s="463"/>
      <c r="W93" s="457">
        <v>616</v>
      </c>
      <c r="X93" s="453">
        <v>7.2</v>
      </c>
      <c r="Y93" s="469">
        <v>2950</v>
      </c>
      <c r="Z93" s="820"/>
      <c r="AA93" s="880">
        <v>29</v>
      </c>
      <c r="AB93" s="455">
        <v>0.8</v>
      </c>
      <c r="AC93" s="462">
        <v>9.8000000000000007</v>
      </c>
      <c r="AD93" s="455"/>
      <c r="AE93" s="461"/>
      <c r="AF93" s="463"/>
      <c r="AG93" s="457">
        <v>180</v>
      </c>
      <c r="AH93" s="453">
        <v>7.5</v>
      </c>
      <c r="AI93" s="469">
        <v>8240</v>
      </c>
      <c r="AJ93" s="820"/>
      <c r="AK93" s="880">
        <v>84</v>
      </c>
      <c r="AL93" s="455">
        <v>1.8</v>
      </c>
      <c r="AM93" s="462">
        <v>6.1</v>
      </c>
      <c r="AN93" s="455"/>
      <c r="AO93" s="461"/>
      <c r="AP93" s="463"/>
      <c r="AQ93" s="457">
        <v>87</v>
      </c>
      <c r="AR93" s="453">
        <v>6.7</v>
      </c>
      <c r="AS93" s="469">
        <v>9910</v>
      </c>
      <c r="AT93" s="820"/>
      <c r="AU93" s="880">
        <v>202</v>
      </c>
      <c r="AV93" s="455">
        <v>3.8</v>
      </c>
      <c r="AW93" s="462">
        <v>39</v>
      </c>
      <c r="AX93" s="455"/>
      <c r="AY93" s="461"/>
      <c r="AZ93" s="463"/>
      <c r="BA93" s="569">
        <v>184</v>
      </c>
      <c r="BB93" s="453">
        <v>6.7</v>
      </c>
      <c r="BC93" s="464">
        <v>9230</v>
      </c>
      <c r="BD93" s="820"/>
      <c r="BE93" s="880">
        <v>176</v>
      </c>
      <c r="BF93" s="455">
        <v>2.1</v>
      </c>
      <c r="BG93" s="462">
        <v>21.5</v>
      </c>
      <c r="BH93" s="455"/>
      <c r="BI93" s="461"/>
      <c r="BJ93" s="463"/>
      <c r="BK93" s="457">
        <v>118</v>
      </c>
      <c r="BL93" s="453">
        <v>6.5</v>
      </c>
      <c r="BM93" s="469">
        <v>1125</v>
      </c>
      <c r="BN93" s="820"/>
      <c r="BO93" s="880">
        <v>114</v>
      </c>
      <c r="BP93" s="455">
        <v>1.4</v>
      </c>
      <c r="BQ93" s="462">
        <v>20.3</v>
      </c>
      <c r="BR93" s="455"/>
      <c r="BS93" s="461"/>
      <c r="BT93" s="463"/>
      <c r="BU93" s="457">
        <v>219</v>
      </c>
      <c r="BV93" s="453">
        <v>7.5</v>
      </c>
      <c r="BW93" s="469">
        <v>7120</v>
      </c>
      <c r="BX93" s="469"/>
      <c r="BY93" s="880">
        <v>93</v>
      </c>
      <c r="BZ93" s="455">
        <v>5.9</v>
      </c>
      <c r="CA93" s="644">
        <v>28</v>
      </c>
      <c r="CB93" s="455"/>
      <c r="CC93" s="461"/>
      <c r="CD93" s="616"/>
      <c r="CE93" s="457">
        <v>37</v>
      </c>
      <c r="CF93" s="453"/>
      <c r="CG93" s="469"/>
      <c r="CH93" s="820"/>
      <c r="CI93" s="880"/>
      <c r="CJ93" s="455"/>
      <c r="CK93" s="462"/>
      <c r="CL93" s="455"/>
      <c r="CM93" s="461"/>
      <c r="CN93" s="463"/>
      <c r="CO93" s="457">
        <v>0</v>
      </c>
      <c r="CP93" s="453"/>
      <c r="CQ93" s="461"/>
      <c r="CR93" s="462"/>
      <c r="CS93" s="880"/>
      <c r="CT93" s="455"/>
      <c r="CU93" s="462"/>
      <c r="CV93" s="455"/>
      <c r="CW93" s="461"/>
      <c r="CX93" s="463"/>
      <c r="CY93" s="457"/>
      <c r="CZ93" s="453"/>
      <c r="DA93" s="464"/>
      <c r="DB93" s="820"/>
      <c r="DC93" s="880"/>
      <c r="DD93" s="455"/>
      <c r="DE93" s="462"/>
      <c r="DF93" s="455"/>
      <c r="DG93" s="464"/>
      <c r="DH93" s="463"/>
      <c r="DI93" s="457">
        <v>105</v>
      </c>
      <c r="DJ93" s="453"/>
      <c r="DK93" s="495"/>
      <c r="DL93" s="820"/>
      <c r="DM93" s="880"/>
      <c r="DN93" s="455"/>
      <c r="DO93" s="462"/>
      <c r="DP93" s="455"/>
      <c r="DQ93" s="461"/>
      <c r="DR93" s="463"/>
      <c r="DS93" s="468">
        <v>0</v>
      </c>
      <c r="DT93" s="453"/>
      <c r="DU93" s="454"/>
      <c r="DV93" s="462"/>
      <c r="DW93" s="880"/>
      <c r="DX93" s="455"/>
      <c r="DY93" s="462"/>
      <c r="DZ93" s="455"/>
      <c r="EA93" s="462"/>
      <c r="EB93" s="463"/>
      <c r="EC93" s="457">
        <v>0</v>
      </c>
      <c r="ED93" s="453"/>
      <c r="EE93" s="464"/>
      <c r="EF93" s="462"/>
      <c r="EG93" s="880"/>
      <c r="EH93" s="455"/>
      <c r="EI93" s="462"/>
      <c r="EJ93" s="455"/>
      <c r="EK93" s="461"/>
      <c r="EL93" s="463"/>
      <c r="EM93" s="457">
        <v>0</v>
      </c>
      <c r="EN93" s="453"/>
      <c r="EO93" s="461"/>
      <c r="EP93" s="462"/>
      <c r="EQ93" s="462"/>
      <c r="ER93" s="455"/>
      <c r="ES93" s="462"/>
      <c r="ET93" s="454"/>
      <c r="EU93" s="461"/>
      <c r="EV93" s="463"/>
      <c r="EW93" s="457">
        <v>0</v>
      </c>
      <c r="EX93" s="453"/>
      <c r="EY93" s="461"/>
      <c r="EZ93" s="462"/>
      <c r="FA93" s="880"/>
      <c r="FB93" s="455"/>
      <c r="FC93" s="462"/>
      <c r="FD93" s="454"/>
      <c r="FE93" s="461"/>
      <c r="FF93" s="463"/>
      <c r="FG93" s="457">
        <v>0</v>
      </c>
      <c r="FH93" s="453"/>
      <c r="FI93" s="461"/>
      <c r="FJ93" s="462"/>
      <c r="FK93" s="880"/>
      <c r="FL93" s="455"/>
      <c r="FM93" s="462"/>
      <c r="FN93" s="454"/>
      <c r="FO93" s="461"/>
      <c r="FP93" s="463"/>
      <c r="GK93" s="195"/>
      <c r="GL93" s="943"/>
      <c r="GM93" s="461"/>
      <c r="GN93" s="461"/>
      <c r="GO93" s="461"/>
      <c r="GP93" s="461"/>
      <c r="GQ93" s="461"/>
      <c r="GR93" s="461"/>
      <c r="GS93" s="461"/>
      <c r="GT93" s="463"/>
      <c r="GU93" s="195"/>
      <c r="GV93" s="461"/>
      <c r="GW93" s="461"/>
      <c r="GX93" s="461"/>
      <c r="GY93" s="461"/>
      <c r="GZ93" s="455"/>
      <c r="HA93" s="461"/>
      <c r="HB93" s="461"/>
      <c r="HC93" s="461"/>
      <c r="HD93" s="463"/>
      <c r="HE93" s="494">
        <v>0</v>
      </c>
      <c r="HO93" s="465"/>
    </row>
    <row r="94" spans="1:523" ht="15" customHeight="1" x14ac:dyDescent="0.15">
      <c r="A94" s="452">
        <v>43614</v>
      </c>
      <c r="B94" s="415">
        <f t="shared" si="1"/>
        <v>2342</v>
      </c>
      <c r="C94" s="195"/>
      <c r="D94" s="453"/>
      <c r="E94" s="461"/>
      <c r="F94" s="462"/>
      <c r="G94" s="880"/>
      <c r="H94" s="455"/>
      <c r="I94" s="462"/>
      <c r="J94" s="456"/>
      <c r="K94" s="461"/>
      <c r="L94" s="463"/>
      <c r="M94" s="195">
        <v>920</v>
      </c>
      <c r="N94" s="453"/>
      <c r="O94" s="461"/>
      <c r="P94" s="462"/>
      <c r="Q94" s="880"/>
      <c r="R94" s="455"/>
      <c r="S94" s="462"/>
      <c r="T94" s="456"/>
      <c r="U94" s="461"/>
      <c r="V94" s="463"/>
      <c r="W94" s="457">
        <v>713</v>
      </c>
      <c r="X94" s="453">
        <v>6.8</v>
      </c>
      <c r="Y94" s="469">
        <v>2150</v>
      </c>
      <c r="Z94" s="820"/>
      <c r="AA94" s="880">
        <v>30</v>
      </c>
      <c r="AB94" s="455">
        <v>0.5</v>
      </c>
      <c r="AC94" s="462">
        <v>8.9</v>
      </c>
      <c r="AD94" s="455"/>
      <c r="AE94" s="461"/>
      <c r="AF94" s="463"/>
      <c r="AG94" s="457">
        <v>0</v>
      </c>
      <c r="AH94" s="453"/>
      <c r="AI94" s="469"/>
      <c r="AJ94" s="820"/>
      <c r="AK94" s="880"/>
      <c r="AL94" s="455"/>
      <c r="AM94" s="462"/>
      <c r="AN94" s="455"/>
      <c r="AO94" s="461"/>
      <c r="AP94" s="463"/>
      <c r="AQ94" s="457">
        <v>68</v>
      </c>
      <c r="AR94" s="453">
        <v>7</v>
      </c>
      <c r="AS94" s="469">
        <v>10200</v>
      </c>
      <c r="AT94" s="820"/>
      <c r="AU94" s="880">
        <v>202</v>
      </c>
      <c r="AV94" s="455">
        <v>3.3</v>
      </c>
      <c r="AW94" s="462">
        <v>35.799999999999997</v>
      </c>
      <c r="AX94" s="455"/>
      <c r="AY94" s="461"/>
      <c r="AZ94" s="463"/>
      <c r="BA94" s="569">
        <v>183</v>
      </c>
      <c r="BB94" s="453">
        <v>7</v>
      </c>
      <c r="BC94" s="464">
        <v>8970</v>
      </c>
      <c r="BD94" s="820"/>
      <c r="BE94" s="880">
        <v>171</v>
      </c>
      <c r="BF94" s="455">
        <v>2</v>
      </c>
      <c r="BG94" s="462">
        <v>23.4</v>
      </c>
      <c r="BH94" s="455"/>
      <c r="BI94" s="461"/>
      <c r="BJ94" s="463"/>
      <c r="BK94" s="457">
        <v>118</v>
      </c>
      <c r="BL94" s="453">
        <v>7</v>
      </c>
      <c r="BM94" s="469">
        <v>1278</v>
      </c>
      <c r="BN94" s="820"/>
      <c r="BO94" s="880">
        <v>109</v>
      </c>
      <c r="BP94" s="455">
        <v>0.3</v>
      </c>
      <c r="BQ94" s="462">
        <v>16.8</v>
      </c>
      <c r="BR94" s="455"/>
      <c r="BS94" s="461"/>
      <c r="BT94" s="463"/>
      <c r="BU94" s="457">
        <v>238</v>
      </c>
      <c r="BV94" s="453">
        <v>7</v>
      </c>
      <c r="BW94" s="469">
        <v>9360</v>
      </c>
      <c r="BX94" s="469"/>
      <c r="BY94" s="880">
        <v>123</v>
      </c>
      <c r="BZ94" s="455">
        <v>1.8</v>
      </c>
      <c r="CA94" s="644">
        <v>16</v>
      </c>
      <c r="CB94" s="455"/>
      <c r="CC94" s="461"/>
      <c r="CD94" s="616"/>
      <c r="CE94" s="457">
        <v>44</v>
      </c>
      <c r="CF94" s="453"/>
      <c r="CG94" s="469"/>
      <c r="CH94" s="820"/>
      <c r="CI94" s="880"/>
      <c r="CJ94" s="455"/>
      <c r="CK94" s="462"/>
      <c r="CL94" s="455"/>
      <c r="CM94" s="461"/>
      <c r="CN94" s="463"/>
      <c r="CO94" s="457">
        <v>0</v>
      </c>
      <c r="CP94" s="453"/>
      <c r="CQ94" s="461"/>
      <c r="CR94" s="462"/>
      <c r="CS94" s="880"/>
      <c r="CT94" s="455"/>
      <c r="CU94" s="462"/>
      <c r="CV94" s="455"/>
      <c r="CW94" s="461"/>
      <c r="CX94" s="463"/>
      <c r="CY94" s="457"/>
      <c r="CZ94" s="453"/>
      <c r="DA94" s="530"/>
      <c r="DB94" s="823"/>
      <c r="DC94" s="880"/>
      <c r="DD94" s="455"/>
      <c r="DE94" s="462"/>
      <c r="DF94" s="455"/>
      <c r="DG94" s="464"/>
      <c r="DH94" s="463"/>
      <c r="DI94" s="457">
        <v>58</v>
      </c>
      <c r="DJ94" s="453">
        <v>6.5</v>
      </c>
      <c r="DK94" s="495">
        <v>10690</v>
      </c>
      <c r="DL94" s="820"/>
      <c r="DM94" s="880">
        <v>102</v>
      </c>
      <c r="DN94" s="455">
        <v>0.9</v>
      </c>
      <c r="DO94" s="462">
        <v>7.4</v>
      </c>
      <c r="DP94" s="455"/>
      <c r="DQ94" s="461"/>
      <c r="DR94" s="463"/>
      <c r="DS94" s="468">
        <v>0</v>
      </c>
      <c r="DT94" s="453"/>
      <c r="DU94" s="454"/>
      <c r="DV94" s="462"/>
      <c r="DW94" s="880"/>
      <c r="DX94" s="455"/>
      <c r="DY94" s="462"/>
      <c r="DZ94" s="455"/>
      <c r="EA94" s="462"/>
      <c r="EB94" s="463"/>
      <c r="EC94" s="457">
        <v>0</v>
      </c>
      <c r="ED94" s="453"/>
      <c r="EE94" s="464"/>
      <c r="EF94" s="462"/>
      <c r="EG94" s="880"/>
      <c r="EH94" s="455"/>
      <c r="EI94" s="462"/>
      <c r="EJ94" s="455"/>
      <c r="EK94" s="461"/>
      <c r="EL94" s="463"/>
      <c r="EM94" s="457">
        <v>0</v>
      </c>
      <c r="EN94" s="453"/>
      <c r="EO94" s="461"/>
      <c r="EP94" s="462"/>
      <c r="EQ94" s="462"/>
      <c r="ER94" s="455"/>
      <c r="ES94" s="462"/>
      <c r="ET94" s="454"/>
      <c r="EU94" s="461"/>
      <c r="EV94" s="463"/>
      <c r="EW94" s="457">
        <v>0</v>
      </c>
      <c r="EX94" s="453"/>
      <c r="EY94" s="461"/>
      <c r="EZ94" s="462"/>
      <c r="FA94" s="880"/>
      <c r="FB94" s="455"/>
      <c r="FC94" s="462"/>
      <c r="FD94" s="454"/>
      <c r="FE94" s="461"/>
      <c r="FF94" s="463"/>
      <c r="FG94" s="457">
        <v>0</v>
      </c>
      <c r="FH94" s="453"/>
      <c r="FI94" s="461"/>
      <c r="FJ94" s="462"/>
      <c r="FK94" s="880"/>
      <c r="FL94" s="455"/>
      <c r="FM94" s="462"/>
      <c r="FN94" s="454"/>
      <c r="FO94" s="461"/>
      <c r="FP94" s="463"/>
      <c r="GK94" s="195"/>
      <c r="GL94" s="943"/>
      <c r="GM94" s="461"/>
      <c r="GN94" s="461"/>
      <c r="GO94" s="461"/>
      <c r="GP94" s="461"/>
      <c r="GQ94" s="461"/>
      <c r="GR94" s="461"/>
      <c r="GS94" s="461"/>
      <c r="GT94" s="463"/>
      <c r="GU94" s="195"/>
      <c r="GV94" s="461"/>
      <c r="GW94" s="461"/>
      <c r="GX94" s="461"/>
      <c r="GY94" s="461"/>
      <c r="GZ94" s="455"/>
      <c r="HA94" s="461"/>
      <c r="HB94" s="461"/>
      <c r="HC94" s="461"/>
      <c r="HD94" s="463"/>
      <c r="HE94" s="494">
        <v>0</v>
      </c>
      <c r="HO94" s="465"/>
    </row>
    <row r="95" spans="1:523" ht="15" customHeight="1" x14ac:dyDescent="0.15">
      <c r="A95" s="452">
        <v>43615</v>
      </c>
      <c r="B95" s="415">
        <f t="shared" si="1"/>
        <v>2568</v>
      </c>
      <c r="C95" s="195"/>
      <c r="D95" s="453"/>
      <c r="E95" s="461"/>
      <c r="F95" s="462"/>
      <c r="G95" s="880"/>
      <c r="H95" s="455"/>
      <c r="I95" s="462"/>
      <c r="J95" s="456"/>
      <c r="K95" s="461"/>
      <c r="L95" s="463"/>
      <c r="M95" s="195">
        <v>950</v>
      </c>
      <c r="N95" s="453">
        <v>7</v>
      </c>
      <c r="O95" s="461">
        <v>8030</v>
      </c>
      <c r="P95" s="462"/>
      <c r="Q95" s="880">
        <v>39</v>
      </c>
      <c r="R95" s="455">
        <v>0.4</v>
      </c>
      <c r="S95" s="462">
        <v>30.5</v>
      </c>
      <c r="T95" s="456"/>
      <c r="U95" s="461"/>
      <c r="V95" s="463"/>
      <c r="W95" s="457">
        <v>636</v>
      </c>
      <c r="X95" s="453">
        <v>7</v>
      </c>
      <c r="Y95" s="469">
        <v>2520</v>
      </c>
      <c r="Z95" s="820"/>
      <c r="AA95" s="880">
        <v>22</v>
      </c>
      <c r="AB95" s="455">
        <v>0.6</v>
      </c>
      <c r="AC95" s="462">
        <v>7.5</v>
      </c>
      <c r="AD95" s="455"/>
      <c r="AE95" s="461"/>
      <c r="AF95" s="463"/>
      <c r="AG95" s="457">
        <v>150</v>
      </c>
      <c r="AH95" s="453">
        <v>7.5</v>
      </c>
      <c r="AI95" s="469">
        <v>8220</v>
      </c>
      <c r="AJ95" s="820"/>
      <c r="AK95" s="880">
        <v>80</v>
      </c>
      <c r="AL95" s="455">
        <v>2.8</v>
      </c>
      <c r="AM95" s="462">
        <v>13</v>
      </c>
      <c r="AN95" s="455"/>
      <c r="AO95" s="461"/>
      <c r="AP95" s="463"/>
      <c r="AQ95" s="457">
        <v>96</v>
      </c>
      <c r="AR95" s="453">
        <v>6.8</v>
      </c>
      <c r="AS95" s="469">
        <v>10350</v>
      </c>
      <c r="AT95" s="820"/>
      <c r="AU95" s="880">
        <v>206</v>
      </c>
      <c r="AV95" s="455">
        <v>3.2</v>
      </c>
      <c r="AW95" s="462">
        <v>41.3</v>
      </c>
      <c r="AX95" s="455"/>
      <c r="AY95" s="461"/>
      <c r="AZ95" s="463"/>
      <c r="BA95" s="569">
        <v>186</v>
      </c>
      <c r="BB95" s="453">
        <v>7</v>
      </c>
      <c r="BC95" s="464">
        <v>5990</v>
      </c>
      <c r="BD95" s="820"/>
      <c r="BE95" s="880">
        <v>167</v>
      </c>
      <c r="BF95" s="455">
        <v>1.6</v>
      </c>
      <c r="BG95" s="462">
        <v>20.399999999999999</v>
      </c>
      <c r="BH95" s="455"/>
      <c r="BI95" s="461"/>
      <c r="BJ95" s="463"/>
      <c r="BK95" s="457">
        <v>266</v>
      </c>
      <c r="BL95" s="453">
        <v>7</v>
      </c>
      <c r="BM95" s="469">
        <v>1278</v>
      </c>
      <c r="BN95" s="820"/>
      <c r="BO95" s="880">
        <v>109</v>
      </c>
      <c r="BP95" s="455">
        <v>0.3</v>
      </c>
      <c r="BQ95" s="462">
        <v>16.8</v>
      </c>
      <c r="BR95" s="455"/>
      <c r="BS95" s="461"/>
      <c r="BT95" s="463"/>
      <c r="BU95" s="457">
        <v>221</v>
      </c>
      <c r="BV95" s="453">
        <v>7.4</v>
      </c>
      <c r="BW95" s="469">
        <v>7610</v>
      </c>
      <c r="BX95" s="469"/>
      <c r="BY95" s="880">
        <v>62</v>
      </c>
      <c r="BZ95" s="455">
        <v>0.7</v>
      </c>
      <c r="CA95" s="644">
        <v>26.7</v>
      </c>
      <c r="CB95" s="455"/>
      <c r="CC95" s="461"/>
      <c r="CD95" s="616"/>
      <c r="CE95" s="457">
        <v>27</v>
      </c>
      <c r="CF95" s="453">
        <v>6.7</v>
      </c>
      <c r="CG95" s="469">
        <v>4820</v>
      </c>
      <c r="CH95" s="820"/>
      <c r="CI95" s="880">
        <v>125</v>
      </c>
      <c r="CJ95" s="455">
        <v>2.5</v>
      </c>
      <c r="CK95" s="462">
        <v>31.2</v>
      </c>
      <c r="CL95" s="455"/>
      <c r="CM95" s="461"/>
      <c r="CN95" s="463"/>
      <c r="CO95" s="457">
        <v>0</v>
      </c>
      <c r="CP95" s="453"/>
      <c r="CQ95" s="461"/>
      <c r="CR95" s="462"/>
      <c r="CS95" s="880"/>
      <c r="CT95" s="455"/>
      <c r="CU95" s="462"/>
      <c r="CV95" s="455"/>
      <c r="CW95" s="461"/>
      <c r="CX95" s="463"/>
      <c r="CY95" s="457"/>
      <c r="CZ95" s="453">
        <v>6.5</v>
      </c>
      <c r="DA95" s="464">
        <v>7460</v>
      </c>
      <c r="DB95" s="820"/>
      <c r="DC95" s="880">
        <v>38</v>
      </c>
      <c r="DD95" s="455">
        <v>0.3</v>
      </c>
      <c r="DE95" s="462">
        <v>27.6</v>
      </c>
      <c r="DF95" s="455"/>
      <c r="DG95" s="464"/>
      <c r="DH95" s="463"/>
      <c r="DI95" s="457">
        <v>36</v>
      </c>
      <c r="DJ95" s="453">
        <v>6.6</v>
      </c>
      <c r="DK95" s="495">
        <v>10080</v>
      </c>
      <c r="DL95" s="820"/>
      <c r="DM95" s="880">
        <v>123</v>
      </c>
      <c r="DN95" s="455">
        <v>0.7</v>
      </c>
      <c r="DO95" s="462">
        <v>3.8</v>
      </c>
      <c r="DP95" s="455"/>
      <c r="DQ95" s="461"/>
      <c r="DR95" s="463"/>
      <c r="DS95" s="468">
        <v>0</v>
      </c>
      <c r="DT95" s="453"/>
      <c r="DU95" s="454"/>
      <c r="DV95" s="462"/>
      <c r="DW95" s="880"/>
      <c r="DX95" s="455"/>
      <c r="DY95" s="462"/>
      <c r="DZ95" s="455"/>
      <c r="EA95" s="462"/>
      <c r="EB95" s="463"/>
      <c r="EC95" s="457">
        <v>0</v>
      </c>
      <c r="ED95" s="453"/>
      <c r="EE95" s="464"/>
      <c r="EF95" s="462"/>
      <c r="EG95" s="880"/>
      <c r="EH95" s="455"/>
      <c r="EI95" s="462"/>
      <c r="EJ95" s="455"/>
      <c r="EK95" s="461"/>
      <c r="EL95" s="463"/>
      <c r="EM95" s="457">
        <v>0</v>
      </c>
      <c r="EN95" s="453"/>
      <c r="EO95" s="461"/>
      <c r="EP95" s="462"/>
      <c r="EQ95" s="462"/>
      <c r="ER95" s="455"/>
      <c r="ES95" s="462"/>
      <c r="ET95" s="454"/>
      <c r="EU95" s="461"/>
      <c r="EV95" s="463"/>
      <c r="EW95" s="457">
        <v>0</v>
      </c>
      <c r="EX95" s="453"/>
      <c r="EY95" s="461"/>
      <c r="EZ95" s="462"/>
      <c r="FA95" s="880"/>
      <c r="FB95" s="455"/>
      <c r="FC95" s="462"/>
      <c r="FD95" s="454"/>
      <c r="FE95" s="461"/>
      <c r="FF95" s="463"/>
      <c r="FG95" s="457">
        <v>0</v>
      </c>
      <c r="FH95" s="453"/>
      <c r="FI95" s="461"/>
      <c r="FJ95" s="462"/>
      <c r="FK95" s="880"/>
      <c r="FL95" s="455"/>
      <c r="FM95" s="462"/>
      <c r="FN95" s="454"/>
      <c r="FO95" s="461"/>
      <c r="FP95" s="463"/>
      <c r="GK95" s="195"/>
      <c r="GL95" s="943"/>
      <c r="GM95" s="461"/>
      <c r="GN95" s="461"/>
      <c r="GO95" s="461"/>
      <c r="GP95" s="461"/>
      <c r="GQ95" s="461"/>
      <c r="GR95" s="461"/>
      <c r="GS95" s="461"/>
      <c r="GT95" s="463"/>
      <c r="GU95" s="195"/>
      <c r="GV95" s="461"/>
      <c r="GW95" s="461"/>
      <c r="GX95" s="461"/>
      <c r="GY95" s="461"/>
      <c r="GZ95" s="455"/>
      <c r="HA95" s="461"/>
      <c r="HB95" s="461"/>
      <c r="HC95" s="461"/>
      <c r="HD95" s="463"/>
      <c r="HE95" s="494">
        <v>0</v>
      </c>
      <c r="HO95" s="465"/>
    </row>
    <row r="96" spans="1:523" ht="15" customHeight="1" x14ac:dyDescent="0.15">
      <c r="A96" s="452">
        <v>43616</v>
      </c>
      <c r="B96" s="415">
        <f t="shared" si="1"/>
        <v>1847</v>
      </c>
      <c r="C96" s="195"/>
      <c r="D96" s="453"/>
      <c r="E96" s="461"/>
      <c r="F96" s="462"/>
      <c r="G96" s="880"/>
      <c r="H96" s="455"/>
      <c r="I96" s="462"/>
      <c r="J96" s="456"/>
      <c r="K96" s="461"/>
      <c r="L96" s="463"/>
      <c r="M96" s="195">
        <v>674</v>
      </c>
      <c r="N96" s="453"/>
      <c r="O96" s="461"/>
      <c r="P96" s="462"/>
      <c r="Q96" s="880"/>
      <c r="R96" s="455"/>
      <c r="S96" s="462"/>
      <c r="T96" s="456"/>
      <c r="U96" s="461"/>
      <c r="V96" s="463"/>
      <c r="W96" s="457">
        <v>428</v>
      </c>
      <c r="X96" s="453">
        <v>7</v>
      </c>
      <c r="Y96" s="469">
        <v>2270</v>
      </c>
      <c r="Z96" s="820"/>
      <c r="AA96" s="880">
        <v>22</v>
      </c>
      <c r="AB96" s="455">
        <v>0.5</v>
      </c>
      <c r="AC96" s="462">
        <v>3.4</v>
      </c>
      <c r="AD96" s="455"/>
      <c r="AE96" s="461"/>
      <c r="AF96" s="463"/>
      <c r="AG96" s="457">
        <v>184</v>
      </c>
      <c r="AH96" s="453">
        <v>7</v>
      </c>
      <c r="AI96" s="469">
        <v>7210</v>
      </c>
      <c r="AJ96" s="820"/>
      <c r="AK96" s="880">
        <v>72</v>
      </c>
      <c r="AL96" s="455">
        <v>2.1</v>
      </c>
      <c r="AM96" s="462">
        <v>4.3</v>
      </c>
      <c r="AN96" s="455"/>
      <c r="AO96" s="461"/>
      <c r="AP96" s="463"/>
      <c r="AQ96" s="457">
        <v>78</v>
      </c>
      <c r="AR96" s="453">
        <v>6.5</v>
      </c>
      <c r="AS96" s="469"/>
      <c r="AT96" s="820"/>
      <c r="AU96" s="880">
        <v>203</v>
      </c>
      <c r="AV96" s="455">
        <v>3.7</v>
      </c>
      <c r="AW96" s="462">
        <v>32.5</v>
      </c>
      <c r="AX96" s="455"/>
      <c r="AY96" s="461"/>
      <c r="AZ96" s="463"/>
      <c r="BA96" s="569">
        <v>136</v>
      </c>
      <c r="BB96" s="453"/>
      <c r="BC96" s="461"/>
      <c r="BD96" s="462"/>
      <c r="BE96" s="880"/>
      <c r="BF96" s="455"/>
      <c r="BG96" s="462"/>
      <c r="BH96" s="455"/>
      <c r="BI96" s="461"/>
      <c r="BJ96" s="463"/>
      <c r="BK96" s="457">
        <v>163</v>
      </c>
      <c r="BL96" s="453">
        <v>7</v>
      </c>
      <c r="BM96" s="469">
        <v>1191</v>
      </c>
      <c r="BN96" s="820"/>
      <c r="BO96" s="880">
        <v>108</v>
      </c>
      <c r="BP96" s="455">
        <v>0.6</v>
      </c>
      <c r="BQ96" s="462">
        <v>12.9</v>
      </c>
      <c r="BR96" s="455"/>
      <c r="BS96" s="461"/>
      <c r="BT96" s="463"/>
      <c r="BU96" s="457">
        <v>75</v>
      </c>
      <c r="BV96" s="453">
        <v>7.3</v>
      </c>
      <c r="BW96" s="469">
        <v>10490</v>
      </c>
      <c r="BX96" s="469"/>
      <c r="BY96" s="880">
        <v>96</v>
      </c>
      <c r="BZ96" s="455">
        <v>1.5</v>
      </c>
      <c r="CA96" s="644">
        <v>39</v>
      </c>
      <c r="CB96" s="455"/>
      <c r="CC96" s="461"/>
      <c r="CD96" s="616"/>
      <c r="CE96" s="457">
        <v>45</v>
      </c>
      <c r="CF96" s="453">
        <v>6.3</v>
      </c>
      <c r="CG96" s="469">
        <v>5130</v>
      </c>
      <c r="CH96" s="820"/>
      <c r="CI96" s="880">
        <v>188</v>
      </c>
      <c r="CJ96" s="455">
        <v>0.8</v>
      </c>
      <c r="CK96" s="462">
        <v>17.8</v>
      </c>
      <c r="CL96" s="455"/>
      <c r="CM96" s="461"/>
      <c r="CN96" s="463"/>
      <c r="CO96" s="457">
        <v>0</v>
      </c>
      <c r="CP96" s="453"/>
      <c r="CQ96" s="461"/>
      <c r="CR96" s="462"/>
      <c r="CS96" s="880"/>
      <c r="CT96" s="455"/>
      <c r="CU96" s="462"/>
      <c r="CV96" s="455"/>
      <c r="CW96" s="461"/>
      <c r="CX96" s="463"/>
      <c r="CY96" s="457"/>
      <c r="CZ96" s="453"/>
      <c r="DA96" s="461"/>
      <c r="DB96" s="462"/>
      <c r="DC96" s="880"/>
      <c r="DD96" s="455"/>
      <c r="DE96" s="462"/>
      <c r="DF96" s="455"/>
      <c r="DG96" s="464"/>
      <c r="DH96" s="463"/>
      <c r="DI96" s="457">
        <v>64</v>
      </c>
      <c r="DJ96" s="453"/>
      <c r="DK96" s="459"/>
      <c r="DL96" s="462"/>
      <c r="DM96" s="880"/>
      <c r="DN96" s="455"/>
      <c r="DO96" s="462"/>
      <c r="DP96" s="455"/>
      <c r="DQ96" s="461"/>
      <c r="DR96" s="463"/>
      <c r="DS96" s="468">
        <v>0</v>
      </c>
      <c r="DT96" s="453"/>
      <c r="DU96" s="454"/>
      <c r="DV96" s="462"/>
      <c r="DW96" s="880"/>
      <c r="DX96" s="455"/>
      <c r="DY96" s="462"/>
      <c r="DZ96" s="455"/>
      <c r="EA96" s="462"/>
      <c r="EB96" s="463"/>
      <c r="EC96" s="457">
        <v>0</v>
      </c>
      <c r="ED96" s="453"/>
      <c r="EE96" s="464"/>
      <c r="EF96" s="462"/>
      <c r="EG96" s="880"/>
      <c r="EH96" s="455"/>
      <c r="EI96" s="462"/>
      <c r="EJ96" s="455"/>
      <c r="EK96" s="461"/>
      <c r="EL96" s="463"/>
      <c r="EM96" s="457">
        <v>0</v>
      </c>
      <c r="EN96" s="453"/>
      <c r="EO96" s="461"/>
      <c r="EP96" s="462"/>
      <c r="EQ96" s="462"/>
      <c r="ER96" s="455"/>
      <c r="ES96" s="462"/>
      <c r="ET96" s="454"/>
      <c r="EU96" s="461"/>
      <c r="EV96" s="463"/>
      <c r="EW96" s="457">
        <v>0</v>
      </c>
      <c r="EX96" s="453"/>
      <c r="EY96" s="461"/>
      <c r="EZ96" s="462"/>
      <c r="FA96" s="880"/>
      <c r="FB96" s="455"/>
      <c r="FC96" s="462"/>
      <c r="FD96" s="454"/>
      <c r="FE96" s="461"/>
      <c r="FF96" s="463"/>
      <c r="FG96" s="457">
        <v>0</v>
      </c>
      <c r="FH96" s="453"/>
      <c r="FI96" s="461"/>
      <c r="FJ96" s="462"/>
      <c r="FK96" s="880"/>
      <c r="FL96" s="455"/>
      <c r="FM96" s="462"/>
      <c r="FN96" s="454"/>
      <c r="FO96" s="461"/>
      <c r="FP96" s="463"/>
      <c r="GK96" s="195"/>
      <c r="GL96" s="943"/>
      <c r="GM96" s="461"/>
      <c r="GN96" s="461"/>
      <c r="GO96" s="461"/>
      <c r="GP96" s="461"/>
      <c r="GQ96" s="461"/>
      <c r="GR96" s="461"/>
      <c r="GS96" s="461"/>
      <c r="GT96" s="463"/>
      <c r="GU96" s="195"/>
      <c r="GV96" s="461"/>
      <c r="GW96" s="461"/>
      <c r="GX96" s="461"/>
      <c r="GY96" s="461"/>
      <c r="GZ96" s="455"/>
      <c r="HA96" s="461"/>
      <c r="HB96" s="461"/>
      <c r="HC96" s="461"/>
      <c r="HD96" s="463"/>
      <c r="HE96" s="494">
        <v>0</v>
      </c>
      <c r="HO96" s="465"/>
    </row>
    <row r="97" spans="1:523" ht="15" customHeight="1" x14ac:dyDescent="0.15">
      <c r="A97" s="452">
        <v>43617</v>
      </c>
      <c r="B97" s="415">
        <f t="shared" si="1"/>
        <v>807</v>
      </c>
      <c r="C97" s="195"/>
      <c r="D97" s="453"/>
      <c r="E97" s="461"/>
      <c r="F97" s="462"/>
      <c r="G97" s="880"/>
      <c r="H97" s="455"/>
      <c r="I97" s="462"/>
      <c r="J97" s="456"/>
      <c r="K97" s="461"/>
      <c r="L97" s="463"/>
      <c r="M97" s="195">
        <v>796</v>
      </c>
      <c r="N97" s="453">
        <v>7</v>
      </c>
      <c r="O97" s="461">
        <v>7450</v>
      </c>
      <c r="P97" s="462"/>
      <c r="Q97" s="880">
        <v>37</v>
      </c>
      <c r="R97" s="455">
        <v>0.5</v>
      </c>
      <c r="S97" s="462">
        <v>22.4</v>
      </c>
      <c r="T97" s="456"/>
      <c r="U97" s="461"/>
      <c r="V97" s="463"/>
      <c r="W97" s="457"/>
      <c r="X97" s="453"/>
      <c r="Y97" s="458"/>
      <c r="Z97" s="462"/>
      <c r="AA97" s="880"/>
      <c r="AB97" s="455"/>
      <c r="AC97" s="462"/>
      <c r="AD97" s="455"/>
      <c r="AE97" s="461"/>
      <c r="AF97" s="463"/>
      <c r="AG97" s="457">
        <v>0</v>
      </c>
      <c r="AH97" s="453"/>
      <c r="AI97" s="458"/>
      <c r="AJ97" s="462"/>
      <c r="AK97" s="880"/>
      <c r="AL97" s="455"/>
      <c r="AM97" s="462"/>
      <c r="AN97" s="455"/>
      <c r="AO97" s="461"/>
      <c r="AP97" s="463"/>
      <c r="AQ97" s="457">
        <v>9</v>
      </c>
      <c r="AR97" s="453"/>
      <c r="AS97" s="458"/>
      <c r="AT97" s="462"/>
      <c r="AU97" s="880"/>
      <c r="AV97" s="455"/>
      <c r="AW97" s="462"/>
      <c r="AX97" s="455"/>
      <c r="AY97" s="461"/>
      <c r="AZ97" s="463"/>
      <c r="BA97" s="195">
        <v>0</v>
      </c>
      <c r="BB97" s="453"/>
      <c r="BC97" s="461"/>
      <c r="BD97" s="462"/>
      <c r="BE97" s="880"/>
      <c r="BF97" s="455"/>
      <c r="BG97" s="462"/>
      <c r="BH97" s="455"/>
      <c r="BI97" s="461"/>
      <c r="BJ97" s="463"/>
      <c r="BK97" s="457">
        <v>0</v>
      </c>
      <c r="BL97" s="453"/>
      <c r="BM97" s="469"/>
      <c r="BN97" s="820"/>
      <c r="BO97" s="880"/>
      <c r="BP97" s="455"/>
      <c r="BQ97" s="462"/>
      <c r="BR97" s="455"/>
      <c r="BS97" s="461"/>
      <c r="BT97" s="463"/>
      <c r="BU97" s="457">
        <v>2</v>
      </c>
      <c r="BV97" s="453"/>
      <c r="BW97" s="458"/>
      <c r="BX97" s="458"/>
      <c r="BY97" s="880"/>
      <c r="BZ97" s="455"/>
      <c r="CA97" s="644"/>
      <c r="CB97" s="455"/>
      <c r="CC97" s="461"/>
      <c r="CD97" s="616"/>
      <c r="CE97" s="457">
        <v>0</v>
      </c>
      <c r="CF97" s="453"/>
      <c r="CG97" s="458"/>
      <c r="CH97" s="462"/>
      <c r="CI97" s="880"/>
      <c r="CJ97" s="455"/>
      <c r="CK97" s="462"/>
      <c r="CL97" s="455"/>
      <c r="CM97" s="461"/>
      <c r="CN97" s="463"/>
      <c r="CO97" s="457">
        <v>0</v>
      </c>
      <c r="CP97" s="453"/>
      <c r="CQ97" s="461"/>
      <c r="CR97" s="462"/>
      <c r="CS97" s="880"/>
      <c r="CT97" s="455"/>
      <c r="CU97" s="462"/>
      <c r="CV97" s="455"/>
      <c r="CW97" s="461"/>
      <c r="CX97" s="463"/>
      <c r="CY97" s="457"/>
      <c r="CZ97" s="453"/>
      <c r="DA97" s="461"/>
      <c r="DB97" s="462"/>
      <c r="DC97" s="880"/>
      <c r="DD97" s="455"/>
      <c r="DE97" s="462"/>
      <c r="DF97" s="455"/>
      <c r="DG97" s="464"/>
      <c r="DH97" s="463"/>
      <c r="DI97" s="457">
        <v>0</v>
      </c>
      <c r="DJ97" s="453"/>
      <c r="DK97" s="459"/>
      <c r="DL97" s="462"/>
      <c r="DM97" s="880"/>
      <c r="DN97" s="455"/>
      <c r="DO97" s="462"/>
      <c r="DP97" s="455"/>
      <c r="DQ97" s="461"/>
      <c r="DR97" s="463"/>
      <c r="DS97" s="468">
        <v>0</v>
      </c>
      <c r="DT97" s="453"/>
      <c r="DU97" s="454"/>
      <c r="DV97" s="462"/>
      <c r="DW97" s="880"/>
      <c r="DX97" s="455"/>
      <c r="DY97" s="462"/>
      <c r="DZ97" s="455"/>
      <c r="EA97" s="462"/>
      <c r="EB97" s="463"/>
      <c r="EC97" s="457">
        <v>0</v>
      </c>
      <c r="ED97" s="453"/>
      <c r="EE97" s="464"/>
      <c r="EF97" s="462"/>
      <c r="EG97" s="880"/>
      <c r="EH97" s="455"/>
      <c r="EI97" s="462"/>
      <c r="EJ97" s="455"/>
      <c r="EK97" s="461"/>
      <c r="EL97" s="463"/>
      <c r="EM97" s="457">
        <v>0</v>
      </c>
      <c r="EN97" s="453"/>
      <c r="EO97" s="461"/>
      <c r="EP97" s="462"/>
      <c r="EQ97" s="462"/>
      <c r="ER97" s="455"/>
      <c r="ES97" s="462"/>
      <c r="ET97" s="454"/>
      <c r="EU97" s="461"/>
      <c r="EV97" s="463"/>
      <c r="EW97" s="457">
        <v>0</v>
      </c>
      <c r="EX97" s="453"/>
      <c r="EY97" s="461"/>
      <c r="EZ97" s="462"/>
      <c r="FA97" s="880"/>
      <c r="FB97" s="455"/>
      <c r="FC97" s="462"/>
      <c r="FD97" s="454"/>
      <c r="FE97" s="461"/>
      <c r="FF97" s="463"/>
      <c r="FG97" s="457">
        <v>0</v>
      </c>
      <c r="FH97" s="453"/>
      <c r="FI97" s="461"/>
      <c r="FJ97" s="462"/>
      <c r="FK97" s="880"/>
      <c r="FL97" s="455"/>
      <c r="FM97" s="462"/>
      <c r="FN97" s="454"/>
      <c r="FO97" s="461"/>
      <c r="FP97" s="463"/>
      <c r="GK97" s="195"/>
      <c r="GL97" s="943"/>
      <c r="GM97" s="461"/>
      <c r="GN97" s="461"/>
      <c r="GO97" s="461"/>
      <c r="GP97" s="461"/>
      <c r="GQ97" s="461"/>
      <c r="GR97" s="461"/>
      <c r="GS97" s="461"/>
      <c r="GT97" s="463"/>
      <c r="GU97" s="195"/>
      <c r="GV97" s="461"/>
      <c r="GW97" s="461"/>
      <c r="GX97" s="461"/>
      <c r="GY97" s="461"/>
      <c r="GZ97" s="455"/>
      <c r="HA97" s="461"/>
      <c r="HB97" s="461"/>
      <c r="HC97" s="461"/>
      <c r="HD97" s="463"/>
      <c r="HE97" s="494">
        <v>0</v>
      </c>
      <c r="HO97" s="465"/>
    </row>
    <row r="98" spans="1:523" s="472" customFormat="1" ht="15" customHeight="1" x14ac:dyDescent="0.15">
      <c r="A98" s="434">
        <v>43618</v>
      </c>
      <c r="B98" s="765">
        <f t="shared" si="1"/>
        <v>2168</v>
      </c>
      <c r="C98" s="257"/>
      <c r="D98" s="435"/>
      <c r="E98" s="444"/>
      <c r="F98" s="445"/>
      <c r="G98" s="445"/>
      <c r="H98" s="438"/>
      <c r="I98" s="445"/>
      <c r="J98" s="439"/>
      <c r="K98" s="444"/>
      <c r="L98" s="446"/>
      <c r="M98" s="257">
        <v>871</v>
      </c>
      <c r="N98" s="435">
        <v>7</v>
      </c>
      <c r="O98" s="444">
        <v>7520</v>
      </c>
      <c r="P98" s="445"/>
      <c r="Q98" s="445">
        <v>35</v>
      </c>
      <c r="R98" s="438">
        <v>0.5</v>
      </c>
      <c r="S98" s="445">
        <v>9.9</v>
      </c>
      <c r="T98" s="439"/>
      <c r="U98" s="444"/>
      <c r="V98" s="446"/>
      <c r="W98" s="440">
        <v>633</v>
      </c>
      <c r="X98" s="435"/>
      <c r="Y98" s="441"/>
      <c r="Z98" s="445"/>
      <c r="AA98" s="445"/>
      <c r="AB98" s="438"/>
      <c r="AC98" s="445"/>
      <c r="AD98" s="438"/>
      <c r="AE98" s="444"/>
      <c r="AF98" s="446"/>
      <c r="AG98" s="440">
        <v>119</v>
      </c>
      <c r="AH98" s="435">
        <v>7.3</v>
      </c>
      <c r="AI98" s="450">
        <v>7290</v>
      </c>
      <c r="AJ98" s="821"/>
      <c r="AK98" s="445">
        <v>70</v>
      </c>
      <c r="AL98" s="438">
        <v>0.6</v>
      </c>
      <c r="AM98" s="445">
        <v>4.3</v>
      </c>
      <c r="AN98" s="438"/>
      <c r="AO98" s="444"/>
      <c r="AP98" s="446"/>
      <c r="AQ98" s="440">
        <v>1</v>
      </c>
      <c r="AR98" s="435"/>
      <c r="AS98" s="441"/>
      <c r="AT98" s="445"/>
      <c r="AU98" s="445"/>
      <c r="AV98" s="438"/>
      <c r="AW98" s="445"/>
      <c r="AX98" s="438"/>
      <c r="AY98" s="444"/>
      <c r="AZ98" s="446"/>
      <c r="BA98" s="257"/>
      <c r="BB98" s="435"/>
      <c r="BC98" s="444"/>
      <c r="BD98" s="445"/>
      <c r="BE98" s="445"/>
      <c r="BF98" s="438"/>
      <c r="BG98" s="445"/>
      <c r="BH98" s="438"/>
      <c r="BI98" s="444"/>
      <c r="BJ98" s="446"/>
      <c r="BK98" s="440">
        <v>266</v>
      </c>
      <c r="BL98" s="435">
        <v>6.5</v>
      </c>
      <c r="BM98" s="450">
        <v>1259</v>
      </c>
      <c r="BN98" s="821"/>
      <c r="BO98" s="445">
        <v>111</v>
      </c>
      <c r="BP98" s="438">
        <v>0.6</v>
      </c>
      <c r="BQ98" s="445">
        <v>12</v>
      </c>
      <c r="BR98" s="438"/>
      <c r="BS98" s="444"/>
      <c r="BT98" s="446"/>
      <c r="BU98" s="440">
        <v>181</v>
      </c>
      <c r="BV98" s="435">
        <v>7.4</v>
      </c>
      <c r="BW98" s="450">
        <v>7410</v>
      </c>
      <c r="BX98" s="450"/>
      <c r="BY98" s="445">
        <v>101</v>
      </c>
      <c r="BZ98" s="438">
        <v>0.6</v>
      </c>
      <c r="CA98" s="645">
        <v>37</v>
      </c>
      <c r="CB98" s="438"/>
      <c r="CC98" s="444"/>
      <c r="CD98" s="617"/>
      <c r="CE98" s="440">
        <v>45</v>
      </c>
      <c r="CF98" s="435">
        <v>6.9</v>
      </c>
      <c r="CG98" s="450">
        <v>5300</v>
      </c>
      <c r="CH98" s="821"/>
      <c r="CI98" s="445">
        <v>163</v>
      </c>
      <c r="CJ98" s="438">
        <v>1.6</v>
      </c>
      <c r="CK98" s="445">
        <v>16.8</v>
      </c>
      <c r="CL98" s="438"/>
      <c r="CM98" s="444"/>
      <c r="CN98" s="446"/>
      <c r="CO98" s="440">
        <v>0</v>
      </c>
      <c r="CP98" s="435"/>
      <c r="CQ98" s="444"/>
      <c r="CR98" s="445"/>
      <c r="CS98" s="445"/>
      <c r="CT98" s="438"/>
      <c r="CU98" s="445"/>
      <c r="CV98" s="438"/>
      <c r="CW98" s="444"/>
      <c r="CX98" s="446"/>
      <c r="CY98" s="440"/>
      <c r="CZ98" s="435">
        <v>6.7</v>
      </c>
      <c r="DA98" s="447">
        <v>7460</v>
      </c>
      <c r="DB98" s="821"/>
      <c r="DC98" s="445">
        <v>39</v>
      </c>
      <c r="DD98" s="438">
        <v>0.7</v>
      </c>
      <c r="DE98" s="445">
        <v>12</v>
      </c>
      <c r="DF98" s="438"/>
      <c r="DG98" s="447"/>
      <c r="DH98" s="446"/>
      <c r="DI98" s="440">
        <v>52</v>
      </c>
      <c r="DJ98" s="435"/>
      <c r="DK98" s="442"/>
      <c r="DL98" s="445"/>
      <c r="DM98" s="445"/>
      <c r="DN98" s="438"/>
      <c r="DO98" s="445"/>
      <c r="DP98" s="438"/>
      <c r="DQ98" s="444"/>
      <c r="DR98" s="446"/>
      <c r="DS98" s="449">
        <v>0</v>
      </c>
      <c r="DT98" s="435"/>
      <c r="DU98" s="437"/>
      <c r="DV98" s="445"/>
      <c r="DW98" s="445"/>
      <c r="DX98" s="438"/>
      <c r="DY98" s="445"/>
      <c r="DZ98" s="438"/>
      <c r="EA98" s="445"/>
      <c r="EB98" s="446"/>
      <c r="EC98" s="440">
        <v>0</v>
      </c>
      <c r="ED98" s="435"/>
      <c r="EE98" s="447"/>
      <c r="EF98" s="445"/>
      <c r="EG98" s="445"/>
      <c r="EH98" s="438"/>
      <c r="EI98" s="445"/>
      <c r="EJ98" s="438"/>
      <c r="EK98" s="444"/>
      <c r="EL98" s="446"/>
      <c r="EM98" s="440">
        <v>0</v>
      </c>
      <c r="EN98" s="435"/>
      <c r="EO98" s="444"/>
      <c r="EP98" s="445"/>
      <c r="EQ98" s="445"/>
      <c r="ER98" s="438"/>
      <c r="ES98" s="445"/>
      <c r="ET98" s="437"/>
      <c r="EU98" s="444"/>
      <c r="EV98" s="446"/>
      <c r="EW98" s="440">
        <v>0</v>
      </c>
      <c r="EX98" s="435"/>
      <c r="EY98" s="444"/>
      <c r="EZ98" s="445"/>
      <c r="FA98" s="445"/>
      <c r="FB98" s="438"/>
      <c r="FC98" s="445"/>
      <c r="FD98" s="437"/>
      <c r="FE98" s="444"/>
      <c r="FF98" s="446"/>
      <c r="FG98" s="440">
        <v>0</v>
      </c>
      <c r="FH98" s="435"/>
      <c r="FI98" s="444"/>
      <c r="FJ98" s="445"/>
      <c r="FK98" s="445"/>
      <c r="FL98" s="438"/>
      <c r="FM98" s="445"/>
      <c r="FN98" s="437"/>
      <c r="FO98" s="444"/>
      <c r="FP98" s="446"/>
      <c r="FQ98" s="1261"/>
      <c r="FR98" s="584"/>
      <c r="FS98" s="589"/>
      <c r="FT98" s="584"/>
      <c r="FU98" s="590"/>
      <c r="FV98" s="584"/>
      <c r="FW98" s="590"/>
      <c r="FX98" s="584"/>
      <c r="FY98" s="584"/>
      <c r="FZ98" s="591"/>
      <c r="GA98" s="1261"/>
      <c r="GB98" s="584"/>
      <c r="GC98" s="584"/>
      <c r="GD98" s="584"/>
      <c r="GE98" s="590"/>
      <c r="GF98" s="584"/>
      <c r="GG98" s="590"/>
      <c r="GH98" s="584"/>
      <c r="GI98" s="584"/>
      <c r="GJ98" s="591"/>
      <c r="GK98" s="257"/>
      <c r="GL98" s="944"/>
      <c r="GM98" s="444"/>
      <c r="GN98" s="444"/>
      <c r="GO98" s="444"/>
      <c r="GP98" s="444"/>
      <c r="GQ98" s="444"/>
      <c r="GR98" s="444"/>
      <c r="GS98" s="444"/>
      <c r="GT98" s="446"/>
      <c r="GU98" s="257"/>
      <c r="GV98" s="444"/>
      <c r="GW98" s="444"/>
      <c r="GX98" s="444"/>
      <c r="GY98" s="444"/>
      <c r="GZ98" s="438"/>
      <c r="HA98" s="444"/>
      <c r="HB98" s="444"/>
      <c r="HC98" s="444"/>
      <c r="HD98" s="446"/>
      <c r="HE98" s="554">
        <v>0</v>
      </c>
      <c r="HF98" s="552"/>
      <c r="HG98" s="471"/>
      <c r="HH98" s="590"/>
      <c r="HI98" s="556"/>
      <c r="HJ98" s="541"/>
      <c r="HK98" s="577"/>
      <c r="HL98" s="541"/>
      <c r="HM98" s="471"/>
      <c r="HN98" s="557"/>
      <c r="HO98" s="448"/>
      <c r="HP98" s="552"/>
      <c r="HQ98" s="471"/>
      <c r="HR98" s="577"/>
      <c r="HS98" s="577"/>
      <c r="HT98" s="541"/>
      <c r="HU98" s="577"/>
      <c r="HV98" s="541"/>
      <c r="HW98" s="471"/>
      <c r="HX98" s="557"/>
      <c r="HY98" s="1587"/>
      <c r="HZ98" s="1587"/>
      <c r="IA98" s="1587"/>
      <c r="IB98" s="1587"/>
      <c r="IC98" s="1587"/>
      <c r="ID98" s="1587"/>
      <c r="IE98" s="1587"/>
      <c r="IF98" s="1587"/>
      <c r="IG98" s="1587"/>
      <c r="IH98" s="1587"/>
      <c r="II98" s="1587"/>
      <c r="IJ98" s="1587"/>
      <c r="IK98" s="1587"/>
      <c r="IL98" s="1587"/>
      <c r="IM98" s="1587"/>
      <c r="IN98" s="1587"/>
      <c r="IO98" s="1587"/>
      <c r="IP98" s="1587"/>
      <c r="IQ98" s="1587"/>
      <c r="IR98" s="1587"/>
      <c r="IS98" s="1587"/>
      <c r="IT98" s="1587"/>
      <c r="IU98" s="1587"/>
      <c r="IV98" s="1587"/>
      <c r="IW98" s="1587"/>
      <c r="IX98" s="1587"/>
      <c r="IY98" s="1587"/>
      <c r="IZ98" s="1587"/>
      <c r="JA98" s="1587"/>
      <c r="JB98" s="1587"/>
      <c r="JC98" s="1587"/>
      <c r="JD98" s="1587"/>
      <c r="JE98" s="1587"/>
      <c r="JF98" s="1587"/>
      <c r="JG98" s="1587"/>
      <c r="JH98" s="1587"/>
      <c r="JI98" s="1587"/>
      <c r="JJ98" s="1587"/>
      <c r="JK98" s="1587"/>
      <c r="JL98" s="1587"/>
      <c r="JM98" s="1587"/>
      <c r="JN98" s="1587"/>
      <c r="JO98" s="1587"/>
      <c r="JP98" s="1587"/>
      <c r="JQ98" s="1587"/>
      <c r="JR98" s="1587"/>
      <c r="JS98" s="1587"/>
      <c r="JT98" s="1587"/>
      <c r="JU98" s="1587"/>
      <c r="JV98" s="1587"/>
      <c r="JW98" s="1587"/>
      <c r="JX98" s="1587"/>
      <c r="JY98" s="1587"/>
      <c r="JZ98" s="1587"/>
      <c r="KA98" s="1587"/>
      <c r="KB98" s="1587"/>
      <c r="KC98" s="1587"/>
      <c r="KD98" s="1587"/>
      <c r="KE98" s="1587"/>
      <c r="KF98" s="1587"/>
      <c r="KG98" s="1587"/>
      <c r="KH98" s="1587"/>
      <c r="KI98" s="1587"/>
      <c r="KJ98" s="1587"/>
      <c r="KK98" s="1587"/>
      <c r="KL98" s="1587"/>
      <c r="KM98" s="1587"/>
      <c r="KN98" s="1587"/>
      <c r="KO98" s="1587"/>
      <c r="KP98" s="1587"/>
      <c r="KQ98" s="1587"/>
      <c r="KR98" s="1587"/>
      <c r="KS98" s="1587"/>
      <c r="KT98" s="1587"/>
      <c r="KU98" s="1587"/>
      <c r="KV98" s="1587"/>
      <c r="KW98" s="1587"/>
      <c r="KX98" s="1587"/>
      <c r="KY98" s="1587"/>
      <c r="KZ98" s="1587"/>
      <c r="LA98" s="1587"/>
      <c r="LB98" s="1587"/>
      <c r="LC98" s="1587"/>
      <c r="LD98" s="1587"/>
      <c r="LE98" s="1587"/>
      <c r="LF98" s="1587"/>
      <c r="LG98" s="1587"/>
      <c r="LH98" s="1587"/>
      <c r="LI98" s="1587"/>
      <c r="LJ98" s="1587"/>
      <c r="LK98" s="1587"/>
      <c r="LL98" s="1587"/>
      <c r="LM98" s="1587"/>
      <c r="LN98" s="1587"/>
      <c r="LO98" s="1587"/>
      <c r="LP98" s="1587"/>
      <c r="LQ98" s="1587"/>
      <c r="LR98" s="1587"/>
      <c r="LS98" s="1587"/>
      <c r="LT98" s="1587"/>
      <c r="LU98" s="1587"/>
      <c r="LV98" s="1587"/>
      <c r="LW98" s="1587"/>
      <c r="LX98" s="1587"/>
      <c r="LY98" s="1587"/>
      <c r="LZ98" s="1587"/>
      <c r="MA98" s="1587"/>
      <c r="MB98" s="1587"/>
      <c r="MC98" s="1587"/>
      <c r="MD98" s="1587"/>
      <c r="ME98" s="1587"/>
      <c r="MF98" s="1587"/>
      <c r="MG98" s="1587"/>
      <c r="MH98" s="1587"/>
      <c r="MI98" s="1587"/>
      <c r="MJ98" s="1587"/>
      <c r="MK98" s="1587"/>
      <c r="ML98" s="1587"/>
      <c r="MM98" s="1587"/>
      <c r="MN98" s="1587"/>
      <c r="MO98" s="1587"/>
      <c r="MP98" s="1587"/>
      <c r="MQ98" s="1587"/>
      <c r="MR98" s="1587"/>
      <c r="MS98" s="1587"/>
      <c r="MT98" s="1587"/>
      <c r="MU98" s="1587"/>
      <c r="MV98" s="1587"/>
      <c r="MW98" s="1587"/>
      <c r="MX98" s="1587"/>
      <c r="MY98" s="1587"/>
      <c r="MZ98" s="1587"/>
      <c r="NA98" s="1587"/>
      <c r="NB98" s="1587"/>
      <c r="NC98" s="1587"/>
      <c r="ND98" s="1587"/>
      <c r="NE98" s="1587"/>
      <c r="NF98" s="1587"/>
      <c r="NG98" s="1587"/>
      <c r="NH98" s="1587"/>
      <c r="NI98" s="1587"/>
      <c r="NJ98" s="1587"/>
      <c r="NK98" s="1587"/>
      <c r="NL98" s="1587"/>
      <c r="NM98" s="1587"/>
      <c r="NN98" s="1587"/>
      <c r="NO98" s="1587"/>
      <c r="NP98" s="1587"/>
      <c r="NQ98" s="1587"/>
      <c r="NR98" s="1587"/>
      <c r="NS98" s="1587"/>
      <c r="NT98" s="1587"/>
      <c r="NU98" s="1587"/>
      <c r="NV98" s="1587"/>
      <c r="NW98" s="1587"/>
      <c r="NX98" s="1587"/>
      <c r="NY98" s="1587"/>
      <c r="NZ98" s="1587"/>
      <c r="OA98" s="1587"/>
      <c r="OB98" s="1587"/>
      <c r="OC98" s="1587"/>
      <c r="OD98" s="1587"/>
      <c r="OE98" s="1587"/>
      <c r="OF98" s="1587"/>
      <c r="OG98" s="1587"/>
      <c r="OH98" s="1587"/>
      <c r="OI98" s="1587"/>
      <c r="OJ98" s="1587"/>
      <c r="OK98" s="1587"/>
      <c r="OL98" s="1587"/>
      <c r="OM98" s="1587"/>
      <c r="ON98" s="1587"/>
      <c r="OO98" s="1587"/>
      <c r="OP98" s="1587"/>
      <c r="OQ98" s="1587"/>
      <c r="OR98" s="1587"/>
      <c r="OS98" s="1587"/>
      <c r="OT98" s="1587"/>
      <c r="OU98" s="1587"/>
      <c r="OV98" s="1587"/>
      <c r="OW98" s="1587"/>
      <c r="OX98" s="1587"/>
      <c r="OY98" s="1587"/>
      <c r="OZ98" s="1587"/>
      <c r="PA98" s="1587"/>
      <c r="PB98" s="1587"/>
      <c r="PC98" s="1587"/>
      <c r="PD98" s="1587"/>
      <c r="PE98" s="1587"/>
      <c r="PF98" s="1587"/>
      <c r="PG98" s="1588"/>
      <c r="PH98" s="1588"/>
      <c r="PI98" s="1588"/>
      <c r="PJ98" s="1588"/>
      <c r="PK98" s="1588"/>
      <c r="PL98" s="1588"/>
      <c r="PM98" s="1588"/>
      <c r="PN98" s="1588"/>
      <c r="PO98" s="1588"/>
      <c r="PP98" s="1588"/>
      <c r="PQ98" s="1588"/>
      <c r="PR98" s="1588"/>
      <c r="PS98" s="1588"/>
      <c r="PT98" s="1588"/>
      <c r="PU98" s="1588"/>
      <c r="PV98" s="1588"/>
      <c r="PW98" s="1588"/>
      <c r="PX98" s="1588"/>
      <c r="PY98" s="1588"/>
      <c r="PZ98" s="1588"/>
      <c r="QA98" s="1588"/>
      <c r="QB98" s="1588"/>
      <c r="QC98" s="1588"/>
      <c r="QD98" s="1588"/>
      <c r="QE98" s="1588"/>
      <c r="QF98" s="1588"/>
      <c r="QG98" s="1588"/>
      <c r="QH98" s="1588"/>
      <c r="QI98" s="1588"/>
      <c r="QJ98" s="1588"/>
      <c r="QK98" s="1588"/>
      <c r="QL98" s="1588"/>
      <c r="QM98" s="1588"/>
      <c r="QN98" s="1588"/>
      <c r="QO98" s="1588"/>
      <c r="QP98" s="1588"/>
      <c r="QQ98" s="1588"/>
      <c r="QR98" s="1588"/>
      <c r="QS98" s="1588"/>
      <c r="QT98" s="1588"/>
      <c r="QU98" s="1588"/>
      <c r="QV98" s="1588"/>
      <c r="QW98" s="1588"/>
      <c r="QX98" s="1588"/>
      <c r="QY98" s="1588"/>
      <c r="QZ98" s="1588"/>
      <c r="RA98" s="1588"/>
      <c r="RB98" s="1588"/>
      <c r="RC98" s="1588"/>
      <c r="RD98" s="1588"/>
      <c r="RE98" s="1588"/>
      <c r="RF98" s="1588"/>
      <c r="RG98" s="1588"/>
      <c r="RH98" s="1588"/>
      <c r="RI98" s="1588"/>
      <c r="RJ98" s="1588"/>
      <c r="RK98" s="1588"/>
      <c r="RL98" s="1588"/>
      <c r="RM98" s="1588"/>
      <c r="RN98" s="1588"/>
      <c r="RO98" s="1588"/>
      <c r="RP98" s="1588"/>
      <c r="RQ98" s="1588"/>
      <c r="RR98" s="1588"/>
      <c r="RS98" s="1588"/>
      <c r="RT98" s="1588"/>
      <c r="RU98" s="1588"/>
      <c r="RV98" s="1588"/>
      <c r="RW98" s="1588"/>
      <c r="RX98" s="1588"/>
      <c r="RY98" s="1588"/>
      <c r="RZ98" s="1588"/>
      <c r="SA98" s="1588"/>
      <c r="SB98" s="1588"/>
      <c r="SC98" s="1588"/>
      <c r="SD98" s="1588"/>
      <c r="SE98" s="1588"/>
      <c r="SF98" s="1588"/>
      <c r="SG98" s="1588"/>
      <c r="SH98" s="1588"/>
      <c r="SI98" s="1588"/>
      <c r="SJ98" s="1588"/>
      <c r="SK98" s="1588"/>
      <c r="SL98" s="1588"/>
      <c r="SM98" s="1588"/>
      <c r="SN98" s="1588"/>
      <c r="SO98" s="1588"/>
      <c r="SP98" s="1588"/>
      <c r="SQ98" s="1588"/>
      <c r="SR98" s="1588"/>
      <c r="SS98" s="1588"/>
      <c r="ST98" s="1588"/>
      <c r="SU98" s="1588"/>
      <c r="SV98" s="1588"/>
      <c r="SW98" s="1588"/>
      <c r="SX98" s="1588"/>
      <c r="SY98" s="1588"/>
      <c r="SZ98" s="1588"/>
      <c r="TA98" s="1588"/>
      <c r="TB98" s="1588"/>
      <c r="TC98" s="1588"/>
    </row>
    <row r="99" spans="1:523" ht="15" customHeight="1" x14ac:dyDescent="0.15">
      <c r="A99" s="452">
        <v>43619</v>
      </c>
      <c r="B99" s="415">
        <f t="shared" si="1"/>
        <v>2325</v>
      </c>
      <c r="C99" s="195"/>
      <c r="D99" s="453"/>
      <c r="E99" s="461"/>
      <c r="F99" s="462"/>
      <c r="G99" s="880"/>
      <c r="H99" s="455"/>
      <c r="I99" s="462"/>
      <c r="J99" s="456"/>
      <c r="K99" s="461"/>
      <c r="L99" s="463"/>
      <c r="M99" s="195">
        <v>953</v>
      </c>
      <c r="N99" s="453">
        <v>6.5</v>
      </c>
      <c r="O99" s="461">
        <v>7090</v>
      </c>
      <c r="P99" s="462"/>
      <c r="Q99" s="880">
        <v>35</v>
      </c>
      <c r="R99" s="455">
        <v>0.2</v>
      </c>
      <c r="S99" s="462"/>
      <c r="T99" s="456"/>
      <c r="U99" s="461"/>
      <c r="V99" s="463"/>
      <c r="W99" s="457">
        <v>624</v>
      </c>
      <c r="X99" s="453">
        <v>6.5</v>
      </c>
      <c r="Y99" s="469">
        <v>2270</v>
      </c>
      <c r="Z99" s="820"/>
      <c r="AA99" s="880">
        <v>21</v>
      </c>
      <c r="AB99" s="455">
        <v>0.6</v>
      </c>
      <c r="AC99" s="462"/>
      <c r="AD99" s="455"/>
      <c r="AE99" s="461"/>
      <c r="AF99" s="463"/>
      <c r="AG99" s="457">
        <v>124</v>
      </c>
      <c r="AH99" s="453">
        <v>6.5</v>
      </c>
      <c r="AI99" s="469">
        <v>7850</v>
      </c>
      <c r="AJ99" s="820"/>
      <c r="AK99" s="880">
        <v>83</v>
      </c>
      <c r="AL99" s="455">
        <v>0.5</v>
      </c>
      <c r="AM99" s="462"/>
      <c r="AN99" s="455"/>
      <c r="AO99" s="461"/>
      <c r="AP99" s="463"/>
      <c r="AQ99" s="457">
        <v>0</v>
      </c>
      <c r="AR99" s="453"/>
      <c r="AS99" s="458"/>
      <c r="AT99" s="462"/>
      <c r="AU99" s="880"/>
      <c r="AV99" s="455"/>
      <c r="AW99" s="462"/>
      <c r="AX99" s="455"/>
      <c r="AY99" s="461"/>
      <c r="AZ99" s="463"/>
      <c r="BA99" s="195">
        <v>155</v>
      </c>
      <c r="BB99" s="453">
        <v>7</v>
      </c>
      <c r="BC99" s="464">
        <v>9800</v>
      </c>
      <c r="BD99" s="820"/>
      <c r="BE99" s="880">
        <v>190</v>
      </c>
      <c r="BF99" s="455">
        <v>2.6</v>
      </c>
      <c r="BG99" s="462">
        <v>2.6</v>
      </c>
      <c r="BH99" s="455"/>
      <c r="BI99" s="461"/>
      <c r="BJ99" s="463"/>
      <c r="BK99" s="457">
        <v>132</v>
      </c>
      <c r="BL99" s="453">
        <v>6.5</v>
      </c>
      <c r="BM99" s="469">
        <v>1231</v>
      </c>
      <c r="BN99" s="820"/>
      <c r="BO99" s="880">
        <v>117</v>
      </c>
      <c r="BP99" s="455">
        <v>0.2</v>
      </c>
      <c r="BQ99" s="462"/>
      <c r="BR99" s="455"/>
      <c r="BS99" s="461"/>
      <c r="BT99" s="463"/>
      <c r="BU99" s="457">
        <v>206</v>
      </c>
      <c r="BV99" s="453">
        <v>7.5</v>
      </c>
      <c r="BW99" s="498">
        <v>10510</v>
      </c>
      <c r="BX99" s="498"/>
      <c r="BY99" s="880">
        <v>95</v>
      </c>
      <c r="BZ99" s="455">
        <v>1.5</v>
      </c>
      <c r="CA99" s="644"/>
      <c r="CB99" s="455"/>
      <c r="CC99" s="461"/>
      <c r="CD99" s="616"/>
      <c r="CE99" s="457">
        <v>45</v>
      </c>
      <c r="CF99" s="453">
        <v>6</v>
      </c>
      <c r="CG99" s="469">
        <v>5100</v>
      </c>
      <c r="CH99" s="820"/>
      <c r="CI99" s="880">
        <v>170</v>
      </c>
      <c r="CJ99" s="455">
        <v>0.6</v>
      </c>
      <c r="CK99" s="462"/>
      <c r="CL99" s="455"/>
      <c r="CM99" s="461"/>
      <c r="CN99" s="463"/>
      <c r="CO99" s="457">
        <v>0</v>
      </c>
      <c r="CP99" s="453"/>
      <c r="CQ99" s="461"/>
      <c r="CR99" s="462"/>
      <c r="CS99" s="880"/>
      <c r="CT99" s="455"/>
      <c r="CU99" s="462"/>
      <c r="CV99" s="455"/>
      <c r="CW99" s="461"/>
      <c r="CX99" s="463"/>
      <c r="CY99" s="457"/>
      <c r="CZ99" s="453">
        <v>6.3</v>
      </c>
      <c r="DA99" s="464">
        <v>7230</v>
      </c>
      <c r="DB99" s="820"/>
      <c r="DC99" s="880">
        <v>30</v>
      </c>
      <c r="DD99" s="455"/>
      <c r="DE99" s="462"/>
      <c r="DF99" s="455"/>
      <c r="DG99" s="464"/>
      <c r="DH99" s="463"/>
      <c r="DI99" s="457">
        <v>86</v>
      </c>
      <c r="DJ99" s="453">
        <v>6.5</v>
      </c>
      <c r="DK99" s="459">
        <v>11450</v>
      </c>
      <c r="DL99" s="462"/>
      <c r="DM99" s="880">
        <v>132</v>
      </c>
      <c r="DN99" s="455">
        <v>1.4</v>
      </c>
      <c r="DO99" s="462"/>
      <c r="DP99" s="455"/>
      <c r="DQ99" s="461"/>
      <c r="DR99" s="463"/>
      <c r="DS99" s="468">
        <v>0</v>
      </c>
      <c r="DT99" s="453"/>
      <c r="DU99" s="454"/>
      <c r="DV99" s="462"/>
      <c r="DW99" s="880"/>
      <c r="DX99" s="455"/>
      <c r="DY99" s="462"/>
      <c r="DZ99" s="455"/>
      <c r="EA99" s="462"/>
      <c r="EB99" s="463"/>
      <c r="EC99" s="457">
        <v>0</v>
      </c>
      <c r="ED99" s="453"/>
      <c r="EE99" s="464"/>
      <c r="EF99" s="462"/>
      <c r="EG99" s="880"/>
      <c r="EH99" s="455"/>
      <c r="EI99" s="462"/>
      <c r="EJ99" s="455"/>
      <c r="EK99" s="461"/>
      <c r="EL99" s="463"/>
      <c r="EM99" s="457">
        <v>0</v>
      </c>
      <c r="EN99" s="453"/>
      <c r="EO99" s="461"/>
      <c r="EP99" s="462"/>
      <c r="EQ99" s="462"/>
      <c r="ER99" s="455"/>
      <c r="ES99" s="462"/>
      <c r="ET99" s="454"/>
      <c r="EU99" s="461"/>
      <c r="EV99" s="463"/>
      <c r="EW99" s="457">
        <v>0</v>
      </c>
      <c r="EX99" s="453"/>
      <c r="EY99" s="461"/>
      <c r="EZ99" s="462"/>
      <c r="FA99" s="880"/>
      <c r="FB99" s="455"/>
      <c r="FC99" s="462"/>
      <c r="FD99" s="454"/>
      <c r="FE99" s="461"/>
      <c r="FF99" s="463"/>
      <c r="FG99" s="457">
        <v>0</v>
      </c>
      <c r="FH99" s="453"/>
      <c r="FI99" s="461"/>
      <c r="FJ99" s="462"/>
      <c r="FK99" s="880"/>
      <c r="FL99" s="455"/>
      <c r="FM99" s="462"/>
      <c r="FN99" s="454"/>
      <c r="FO99" s="461"/>
      <c r="FP99" s="463"/>
      <c r="GK99" s="195"/>
      <c r="GL99" s="943"/>
      <c r="GM99" s="461"/>
      <c r="GN99" s="461"/>
      <c r="GO99" s="461"/>
      <c r="GP99" s="461"/>
      <c r="GQ99" s="461"/>
      <c r="GR99" s="461"/>
      <c r="GS99" s="461"/>
      <c r="GT99" s="463"/>
      <c r="GU99" s="195"/>
      <c r="GV99" s="461"/>
      <c r="GW99" s="461"/>
      <c r="GX99" s="461"/>
      <c r="GY99" s="461"/>
      <c r="GZ99" s="455"/>
      <c r="HA99" s="461"/>
      <c r="HB99" s="461"/>
      <c r="HC99" s="461"/>
      <c r="HD99" s="463"/>
      <c r="HE99" s="494">
        <v>0</v>
      </c>
      <c r="HO99" s="465"/>
    </row>
    <row r="100" spans="1:523" ht="15" customHeight="1" x14ac:dyDescent="0.15">
      <c r="A100" s="452">
        <v>43620</v>
      </c>
      <c r="B100" s="415">
        <f t="shared" si="1"/>
        <v>2549</v>
      </c>
      <c r="C100" s="195"/>
      <c r="D100" s="453"/>
      <c r="E100" s="461"/>
      <c r="F100" s="462"/>
      <c r="G100" s="880"/>
      <c r="H100" s="455"/>
      <c r="I100" s="462"/>
      <c r="J100" s="456"/>
      <c r="K100" s="461"/>
      <c r="L100" s="463"/>
      <c r="M100" s="195">
        <v>1123</v>
      </c>
      <c r="N100" s="453">
        <v>7</v>
      </c>
      <c r="O100" s="461">
        <v>7920</v>
      </c>
      <c r="P100" s="462"/>
      <c r="Q100" s="880">
        <v>34</v>
      </c>
      <c r="R100" s="455">
        <v>0.4</v>
      </c>
      <c r="S100" s="462">
        <v>13.4</v>
      </c>
      <c r="T100" s="456"/>
      <c r="U100" s="461"/>
      <c r="V100" s="463"/>
      <c r="W100" s="457">
        <v>668</v>
      </c>
      <c r="X100" s="453">
        <v>6.5</v>
      </c>
      <c r="Y100" s="458">
        <v>2440</v>
      </c>
      <c r="Z100" s="462"/>
      <c r="AA100" s="880">
        <v>25</v>
      </c>
      <c r="AB100" s="455">
        <v>0.5</v>
      </c>
      <c r="AC100" s="462">
        <v>2.4</v>
      </c>
      <c r="AD100" s="455"/>
      <c r="AE100" s="461"/>
      <c r="AF100" s="463"/>
      <c r="AG100" s="457">
        <v>170</v>
      </c>
      <c r="AH100" s="453">
        <v>7.3</v>
      </c>
      <c r="AI100" s="458">
        <v>8960</v>
      </c>
      <c r="AJ100" s="462"/>
      <c r="AK100" s="880">
        <v>89</v>
      </c>
      <c r="AL100" s="455">
        <v>2.1</v>
      </c>
      <c r="AM100" s="462">
        <v>3</v>
      </c>
      <c r="AN100" s="455"/>
      <c r="AO100" s="461"/>
      <c r="AP100" s="463"/>
      <c r="AQ100" s="457">
        <v>0</v>
      </c>
      <c r="AR100" s="453"/>
      <c r="AS100" s="458"/>
      <c r="AT100" s="462"/>
      <c r="AU100" s="880"/>
      <c r="AV100" s="455"/>
      <c r="AW100" s="462"/>
      <c r="AX100" s="455"/>
      <c r="AY100" s="461"/>
      <c r="AZ100" s="463"/>
      <c r="BA100" s="195">
        <v>127</v>
      </c>
      <c r="BB100" s="453"/>
      <c r="BC100" s="461"/>
      <c r="BD100" s="462"/>
      <c r="BE100" s="880"/>
      <c r="BF100" s="455"/>
      <c r="BG100" s="462"/>
      <c r="BH100" s="455"/>
      <c r="BI100" s="461"/>
      <c r="BJ100" s="463"/>
      <c r="BK100" s="457">
        <v>135</v>
      </c>
      <c r="BL100" s="453">
        <v>6.5</v>
      </c>
      <c r="BM100" s="458">
        <v>1339</v>
      </c>
      <c r="BN100" s="462"/>
      <c r="BO100" s="880">
        <v>122</v>
      </c>
      <c r="BP100" s="455">
        <v>0.8</v>
      </c>
      <c r="BQ100" s="462">
        <v>10.7</v>
      </c>
      <c r="BR100" s="455"/>
      <c r="BS100" s="461"/>
      <c r="BT100" s="463"/>
      <c r="BU100" s="457">
        <v>202</v>
      </c>
      <c r="BV100" s="453">
        <v>7.4</v>
      </c>
      <c r="BW100" s="458">
        <v>10030</v>
      </c>
      <c r="BX100" s="458"/>
      <c r="BY100" s="880">
        <v>92</v>
      </c>
      <c r="BZ100" s="455">
        <v>0.9</v>
      </c>
      <c r="CA100" s="644">
        <v>21.9</v>
      </c>
      <c r="CB100" s="455"/>
      <c r="CC100" s="461"/>
      <c r="CD100" s="616"/>
      <c r="CE100" s="457">
        <v>48</v>
      </c>
      <c r="CF100" s="453">
        <v>6.2</v>
      </c>
      <c r="CG100" s="458">
        <v>5820</v>
      </c>
      <c r="CH100" s="462"/>
      <c r="CI100" s="880">
        <v>188</v>
      </c>
      <c r="CJ100" s="455">
        <v>0.9</v>
      </c>
      <c r="CK100" s="462">
        <v>22.9</v>
      </c>
      <c r="CL100" s="455"/>
      <c r="CM100" s="461"/>
      <c r="CN100" s="463"/>
      <c r="CO100" s="457">
        <v>0</v>
      </c>
      <c r="CP100" s="453"/>
      <c r="CQ100" s="461"/>
      <c r="CR100" s="462"/>
      <c r="CS100" s="880"/>
      <c r="CT100" s="455"/>
      <c r="CU100" s="462"/>
      <c r="CV100" s="455"/>
      <c r="CW100" s="461"/>
      <c r="CX100" s="463"/>
      <c r="CY100" s="457"/>
      <c r="CZ100" s="453">
        <v>6.3</v>
      </c>
      <c r="DA100" s="461">
        <v>7880</v>
      </c>
      <c r="DB100" s="462"/>
      <c r="DC100" s="880">
        <v>39</v>
      </c>
      <c r="DD100" s="455">
        <v>1.2</v>
      </c>
      <c r="DE100" s="462">
        <v>11.8</v>
      </c>
      <c r="DF100" s="455"/>
      <c r="DG100" s="464"/>
      <c r="DH100" s="463"/>
      <c r="DI100" s="457">
        <v>76</v>
      </c>
      <c r="DJ100" s="453"/>
      <c r="DK100" s="459"/>
      <c r="DL100" s="462"/>
      <c r="DM100" s="880"/>
      <c r="DN100" s="455"/>
      <c r="DO100" s="462"/>
      <c r="DP100" s="455"/>
      <c r="DQ100" s="461"/>
      <c r="DR100" s="463"/>
      <c r="DS100" s="468">
        <v>0</v>
      </c>
      <c r="DT100" s="453"/>
      <c r="DU100" s="454"/>
      <c r="DV100" s="462"/>
      <c r="DW100" s="880"/>
      <c r="DX100" s="455"/>
      <c r="DY100" s="462"/>
      <c r="DZ100" s="455"/>
      <c r="EA100" s="462"/>
      <c r="EB100" s="463"/>
      <c r="EC100" s="457">
        <v>0</v>
      </c>
      <c r="ED100" s="453"/>
      <c r="EE100" s="464"/>
      <c r="EF100" s="462"/>
      <c r="EG100" s="880"/>
      <c r="EH100" s="455"/>
      <c r="EI100" s="462"/>
      <c r="EJ100" s="455"/>
      <c r="EK100" s="461"/>
      <c r="EL100" s="463"/>
      <c r="EM100" s="457">
        <v>0</v>
      </c>
      <c r="EN100" s="453"/>
      <c r="EO100" s="461"/>
      <c r="EP100" s="462"/>
      <c r="EQ100" s="462"/>
      <c r="ER100" s="455"/>
      <c r="ES100" s="462"/>
      <c r="ET100" s="454"/>
      <c r="EU100" s="461"/>
      <c r="EV100" s="463"/>
      <c r="EW100" s="457">
        <v>0</v>
      </c>
      <c r="EX100" s="453"/>
      <c r="EY100" s="461"/>
      <c r="EZ100" s="462"/>
      <c r="FA100" s="880"/>
      <c r="FB100" s="455"/>
      <c r="FC100" s="462"/>
      <c r="FD100" s="454"/>
      <c r="FE100" s="461"/>
      <c r="FF100" s="463"/>
      <c r="FG100" s="457">
        <v>0</v>
      </c>
      <c r="FH100" s="453"/>
      <c r="FI100" s="461"/>
      <c r="FJ100" s="462"/>
      <c r="FK100" s="880"/>
      <c r="FL100" s="455"/>
      <c r="FM100" s="462"/>
      <c r="FN100" s="454"/>
      <c r="FO100" s="461"/>
      <c r="FP100" s="463"/>
      <c r="GK100" s="195"/>
      <c r="GL100" s="943"/>
      <c r="GM100" s="461"/>
      <c r="GN100" s="461"/>
      <c r="GO100" s="461"/>
      <c r="GP100" s="461"/>
      <c r="GQ100" s="461"/>
      <c r="GR100" s="461"/>
      <c r="GS100" s="461"/>
      <c r="GT100" s="463"/>
      <c r="GU100" s="195"/>
      <c r="GV100" s="461"/>
      <c r="GW100" s="461"/>
      <c r="GX100" s="461"/>
      <c r="GY100" s="461"/>
      <c r="GZ100" s="455"/>
      <c r="HA100" s="461"/>
      <c r="HB100" s="461"/>
      <c r="HC100" s="461"/>
      <c r="HD100" s="463"/>
      <c r="HE100" s="494">
        <v>0</v>
      </c>
      <c r="HO100" s="465"/>
    </row>
    <row r="101" spans="1:523" ht="15" customHeight="1" x14ac:dyDescent="0.15">
      <c r="A101" s="452">
        <v>43621</v>
      </c>
      <c r="B101" s="415">
        <f t="shared" si="1"/>
        <v>2512</v>
      </c>
      <c r="C101" s="195"/>
      <c r="D101" s="453"/>
      <c r="E101" s="461"/>
      <c r="F101" s="462"/>
      <c r="G101" s="880"/>
      <c r="H101" s="455"/>
      <c r="I101" s="462"/>
      <c r="J101" s="456"/>
      <c r="K101" s="461"/>
      <c r="L101" s="463"/>
      <c r="M101" s="195">
        <v>992</v>
      </c>
      <c r="N101" s="453">
        <v>7.3</v>
      </c>
      <c r="O101" s="461">
        <v>7200</v>
      </c>
      <c r="P101" s="462"/>
      <c r="Q101" s="880">
        <v>38</v>
      </c>
      <c r="R101" s="455">
        <v>0.4</v>
      </c>
      <c r="S101" s="462">
        <v>19.2</v>
      </c>
      <c r="T101" s="456"/>
      <c r="U101" s="461"/>
      <c r="V101" s="463"/>
      <c r="W101" s="457">
        <v>625</v>
      </c>
      <c r="X101" s="453">
        <v>7.3</v>
      </c>
      <c r="Y101" s="458">
        <v>2370</v>
      </c>
      <c r="Z101" s="462"/>
      <c r="AA101" s="880">
        <v>28</v>
      </c>
      <c r="AB101" s="455">
        <v>0.3</v>
      </c>
      <c r="AC101" s="462">
        <v>4.4000000000000004</v>
      </c>
      <c r="AD101" s="455"/>
      <c r="AE101" s="461"/>
      <c r="AF101" s="463"/>
      <c r="AG101" s="457">
        <v>174</v>
      </c>
      <c r="AH101" s="453">
        <v>7.3</v>
      </c>
      <c r="AI101" s="458">
        <v>7840</v>
      </c>
      <c r="AJ101" s="462"/>
      <c r="AK101" s="880">
        <v>90</v>
      </c>
      <c r="AL101" s="455">
        <v>2.2999999999999998</v>
      </c>
      <c r="AM101" s="462">
        <v>3.4</v>
      </c>
      <c r="AN101" s="455"/>
      <c r="AO101" s="461"/>
      <c r="AP101" s="463"/>
      <c r="AQ101" s="457">
        <v>0</v>
      </c>
      <c r="AR101" s="453"/>
      <c r="AS101" s="458"/>
      <c r="AT101" s="462"/>
      <c r="AU101" s="880"/>
      <c r="AV101" s="455"/>
      <c r="AW101" s="462"/>
      <c r="AX101" s="455"/>
      <c r="AY101" s="461"/>
      <c r="AZ101" s="463"/>
      <c r="BA101" s="195">
        <v>204</v>
      </c>
      <c r="BB101" s="453">
        <v>7</v>
      </c>
      <c r="BC101" s="461">
        <v>8570</v>
      </c>
      <c r="BD101" s="462"/>
      <c r="BE101" s="880">
        <v>181</v>
      </c>
      <c r="BF101" s="455">
        <v>1.7</v>
      </c>
      <c r="BG101" s="462">
        <v>13.2</v>
      </c>
      <c r="BH101" s="455"/>
      <c r="BI101" s="461"/>
      <c r="BJ101" s="463"/>
      <c r="BK101" s="457">
        <v>145</v>
      </c>
      <c r="BL101" s="453">
        <v>7</v>
      </c>
      <c r="BM101" s="458">
        <v>1266</v>
      </c>
      <c r="BN101" s="462"/>
      <c r="BO101" s="880">
        <v>110</v>
      </c>
      <c r="BP101" s="455">
        <v>0.2</v>
      </c>
      <c r="BQ101" s="462">
        <v>12.9</v>
      </c>
      <c r="BR101" s="455"/>
      <c r="BS101" s="461"/>
      <c r="BT101" s="463"/>
      <c r="BU101" s="457">
        <v>242</v>
      </c>
      <c r="BV101" s="453">
        <v>7.3</v>
      </c>
      <c r="BW101" s="458">
        <v>8100</v>
      </c>
      <c r="BX101" s="458"/>
      <c r="BY101" s="880">
        <v>93</v>
      </c>
      <c r="BZ101" s="455">
        <v>0.9</v>
      </c>
      <c r="CA101" s="644">
        <v>13</v>
      </c>
      <c r="CB101" s="455"/>
      <c r="CC101" s="461"/>
      <c r="CD101" s="616"/>
      <c r="CE101" s="457">
        <v>44</v>
      </c>
      <c r="CF101" s="453"/>
      <c r="CG101" s="458"/>
      <c r="CH101" s="462"/>
      <c r="CI101" s="880"/>
      <c r="CJ101" s="455"/>
      <c r="CK101" s="462"/>
      <c r="CL101" s="455"/>
      <c r="CM101" s="461"/>
      <c r="CN101" s="463"/>
      <c r="CO101" s="457">
        <v>0</v>
      </c>
      <c r="CP101" s="453"/>
      <c r="CQ101" s="461"/>
      <c r="CR101" s="462"/>
      <c r="CS101" s="880"/>
      <c r="CT101" s="455"/>
      <c r="CU101" s="462"/>
      <c r="CV101" s="455"/>
      <c r="CW101" s="461"/>
      <c r="CX101" s="463"/>
      <c r="CY101" s="457"/>
      <c r="CZ101" s="453">
        <v>6.8</v>
      </c>
      <c r="DA101" s="461">
        <v>7620</v>
      </c>
      <c r="DB101" s="462"/>
      <c r="DC101" s="880">
        <v>45</v>
      </c>
      <c r="DD101" s="455">
        <v>0.6</v>
      </c>
      <c r="DE101" s="462">
        <v>5.8</v>
      </c>
      <c r="DF101" s="455"/>
      <c r="DG101" s="464"/>
      <c r="DH101" s="463"/>
      <c r="DI101" s="457">
        <v>86</v>
      </c>
      <c r="DJ101" s="453"/>
      <c r="DK101" s="459"/>
      <c r="DL101" s="462"/>
      <c r="DM101" s="880"/>
      <c r="DN101" s="455"/>
      <c r="DO101" s="462"/>
      <c r="DP101" s="455"/>
      <c r="DQ101" s="461"/>
      <c r="DR101" s="463"/>
      <c r="DS101" s="468">
        <v>0</v>
      </c>
      <c r="DT101" s="453"/>
      <c r="DU101" s="454"/>
      <c r="DV101" s="462"/>
      <c r="DW101" s="880"/>
      <c r="DX101" s="455"/>
      <c r="DY101" s="462"/>
      <c r="DZ101" s="455"/>
      <c r="EA101" s="462"/>
      <c r="EB101" s="463"/>
      <c r="EC101" s="457">
        <v>0</v>
      </c>
      <c r="ED101" s="453"/>
      <c r="EE101" s="464"/>
      <c r="EF101" s="462"/>
      <c r="EG101" s="880"/>
      <c r="EH101" s="455"/>
      <c r="EI101" s="462"/>
      <c r="EJ101" s="455"/>
      <c r="EK101" s="461"/>
      <c r="EL101" s="463"/>
      <c r="EM101" s="457">
        <v>0</v>
      </c>
      <c r="EN101" s="453"/>
      <c r="EO101" s="461"/>
      <c r="EP101" s="462"/>
      <c r="EQ101" s="462"/>
      <c r="ER101" s="455"/>
      <c r="ES101" s="462"/>
      <c r="ET101" s="454"/>
      <c r="EU101" s="461"/>
      <c r="EV101" s="463"/>
      <c r="EW101" s="457">
        <v>0</v>
      </c>
      <c r="EX101" s="453"/>
      <c r="EY101" s="461"/>
      <c r="EZ101" s="462"/>
      <c r="FA101" s="880"/>
      <c r="FB101" s="455"/>
      <c r="FC101" s="462"/>
      <c r="FD101" s="454"/>
      <c r="FE101" s="461"/>
      <c r="FF101" s="463"/>
      <c r="FG101" s="457">
        <v>0</v>
      </c>
      <c r="FH101" s="453"/>
      <c r="FI101" s="461"/>
      <c r="FJ101" s="462"/>
      <c r="FK101" s="880"/>
      <c r="FL101" s="455"/>
      <c r="FM101" s="462"/>
      <c r="FN101" s="454"/>
      <c r="FO101" s="461"/>
      <c r="FP101" s="463"/>
      <c r="GK101" s="195"/>
      <c r="GL101" s="943"/>
      <c r="GM101" s="461"/>
      <c r="GN101" s="461"/>
      <c r="GO101" s="461"/>
      <c r="GP101" s="461"/>
      <c r="GQ101" s="461"/>
      <c r="GR101" s="461"/>
      <c r="GS101" s="461"/>
      <c r="GT101" s="463"/>
      <c r="GU101" s="195"/>
      <c r="GV101" s="461"/>
      <c r="GW101" s="461"/>
      <c r="GX101" s="461"/>
      <c r="GY101" s="461"/>
      <c r="GZ101" s="455"/>
      <c r="HA101" s="461"/>
      <c r="HB101" s="461"/>
      <c r="HC101" s="461"/>
      <c r="HD101" s="463"/>
      <c r="HE101" s="494">
        <v>0</v>
      </c>
      <c r="HO101" s="465"/>
    </row>
    <row r="102" spans="1:523" ht="15" customHeight="1" x14ac:dyDescent="0.15">
      <c r="A102" s="452">
        <v>43622</v>
      </c>
      <c r="B102" s="415">
        <f t="shared" si="1"/>
        <v>2565</v>
      </c>
      <c r="C102" s="195"/>
      <c r="D102" s="453"/>
      <c r="E102" s="461"/>
      <c r="F102" s="462"/>
      <c r="G102" s="880"/>
      <c r="H102" s="455"/>
      <c r="I102" s="462"/>
      <c r="J102" s="456"/>
      <c r="K102" s="461"/>
      <c r="L102" s="463"/>
      <c r="M102" s="195">
        <v>994</v>
      </c>
      <c r="N102" s="453">
        <v>6.9</v>
      </c>
      <c r="O102" s="461">
        <v>7090</v>
      </c>
      <c r="P102" s="462"/>
      <c r="Q102" s="880">
        <v>28</v>
      </c>
      <c r="R102" s="455">
        <v>0.2</v>
      </c>
      <c r="S102" s="462">
        <v>20.8</v>
      </c>
      <c r="T102" s="456"/>
      <c r="U102" s="461"/>
      <c r="V102" s="463"/>
      <c r="W102" s="457">
        <v>608</v>
      </c>
      <c r="X102" s="453">
        <v>7</v>
      </c>
      <c r="Y102" s="458">
        <v>2970</v>
      </c>
      <c r="Z102" s="462"/>
      <c r="AA102" s="880">
        <v>28</v>
      </c>
      <c r="AB102" s="455">
        <v>0.9</v>
      </c>
      <c r="AC102" s="462">
        <v>5.4</v>
      </c>
      <c r="AD102" s="455"/>
      <c r="AE102" s="461"/>
      <c r="AF102" s="463"/>
      <c r="AG102" s="457">
        <v>153</v>
      </c>
      <c r="AH102" s="453">
        <v>7.5</v>
      </c>
      <c r="AI102" s="458">
        <v>7790</v>
      </c>
      <c r="AJ102" s="462"/>
      <c r="AK102" s="880">
        <v>83</v>
      </c>
      <c r="AL102" s="455">
        <v>1.2</v>
      </c>
      <c r="AM102" s="462">
        <v>3.1</v>
      </c>
      <c r="AN102" s="455"/>
      <c r="AO102" s="461"/>
      <c r="AP102" s="463"/>
      <c r="AQ102" s="457">
        <v>110</v>
      </c>
      <c r="AR102" s="453"/>
      <c r="AS102" s="458"/>
      <c r="AT102" s="462"/>
      <c r="AU102" s="880"/>
      <c r="AV102" s="455"/>
      <c r="AW102" s="462"/>
      <c r="AX102" s="455"/>
      <c r="AY102" s="461"/>
      <c r="AZ102" s="463"/>
      <c r="BA102" s="195">
        <v>228</v>
      </c>
      <c r="BB102" s="453">
        <v>6.8</v>
      </c>
      <c r="BC102" s="461">
        <v>8400</v>
      </c>
      <c r="BD102" s="462"/>
      <c r="BE102" s="880">
        <v>155</v>
      </c>
      <c r="BF102" s="455">
        <v>1.8</v>
      </c>
      <c r="BG102" s="462">
        <v>13.9</v>
      </c>
      <c r="BH102" s="455"/>
      <c r="BI102" s="461"/>
      <c r="BJ102" s="463"/>
      <c r="BK102" s="457">
        <v>138</v>
      </c>
      <c r="BL102" s="453" t="s">
        <v>43</v>
      </c>
      <c r="BM102" s="458">
        <v>1217</v>
      </c>
      <c r="BN102" s="462"/>
      <c r="BO102" s="880">
        <v>113</v>
      </c>
      <c r="BP102" s="455">
        <v>0.6</v>
      </c>
      <c r="BQ102" s="462">
        <v>10.6</v>
      </c>
      <c r="BR102" s="455"/>
      <c r="BS102" s="461"/>
      <c r="BT102" s="463"/>
      <c r="BU102" s="457">
        <v>228</v>
      </c>
      <c r="BV102" s="453">
        <v>7.3</v>
      </c>
      <c r="BW102" s="458">
        <v>8650</v>
      </c>
      <c r="BX102" s="458"/>
      <c r="BY102" s="880">
        <v>104</v>
      </c>
      <c r="BZ102" s="455">
        <v>1.5</v>
      </c>
      <c r="CA102" s="644">
        <v>22.8</v>
      </c>
      <c r="CB102" s="455"/>
      <c r="CC102" s="461"/>
      <c r="CD102" s="616"/>
      <c r="CE102" s="457">
        <v>47</v>
      </c>
      <c r="CF102" s="453"/>
      <c r="CG102" s="458"/>
      <c r="CH102" s="462"/>
      <c r="CI102" s="880"/>
      <c r="CJ102" s="455"/>
      <c r="CK102" s="462"/>
      <c r="CL102" s="455"/>
      <c r="CM102" s="461"/>
      <c r="CN102" s="463"/>
      <c r="CO102" s="457">
        <v>0</v>
      </c>
      <c r="CP102" s="453"/>
      <c r="CQ102" s="461"/>
      <c r="CR102" s="462"/>
      <c r="CS102" s="880"/>
      <c r="CT102" s="455"/>
      <c r="CU102" s="462"/>
      <c r="CV102" s="455"/>
      <c r="CW102" s="461"/>
      <c r="CX102" s="463"/>
      <c r="CY102" s="457"/>
      <c r="CZ102" s="453"/>
      <c r="DA102" s="461"/>
      <c r="DB102" s="462"/>
      <c r="DC102" s="880"/>
      <c r="DD102" s="455"/>
      <c r="DE102" s="462"/>
      <c r="DF102" s="455"/>
      <c r="DG102" s="464"/>
      <c r="DH102" s="463"/>
      <c r="DI102" s="457">
        <v>59</v>
      </c>
      <c r="DJ102" s="453">
        <v>7.2</v>
      </c>
      <c r="DK102" s="459">
        <v>12510</v>
      </c>
      <c r="DL102" s="462"/>
      <c r="DM102" s="880">
        <v>141</v>
      </c>
      <c r="DN102" s="455">
        <v>1.8</v>
      </c>
      <c r="DO102" s="462">
        <v>8.1999999999999993</v>
      </c>
      <c r="DP102" s="455"/>
      <c r="DQ102" s="461"/>
      <c r="DR102" s="463"/>
      <c r="DS102" s="468">
        <v>0</v>
      </c>
      <c r="DT102" s="453"/>
      <c r="DU102" s="454"/>
      <c r="DV102" s="462"/>
      <c r="DW102" s="880"/>
      <c r="DX102" s="455"/>
      <c r="DY102" s="462"/>
      <c r="DZ102" s="455"/>
      <c r="EA102" s="462"/>
      <c r="EB102" s="463"/>
      <c r="EC102" s="457">
        <v>0</v>
      </c>
      <c r="ED102" s="453"/>
      <c r="EE102" s="464"/>
      <c r="EF102" s="462"/>
      <c r="EG102" s="880"/>
      <c r="EH102" s="455"/>
      <c r="EI102" s="462"/>
      <c r="EJ102" s="455"/>
      <c r="EK102" s="461"/>
      <c r="EL102" s="463"/>
      <c r="EM102" s="457">
        <v>0</v>
      </c>
      <c r="EN102" s="453"/>
      <c r="EO102" s="461"/>
      <c r="EP102" s="462"/>
      <c r="EQ102" s="462"/>
      <c r="ER102" s="455"/>
      <c r="ES102" s="462"/>
      <c r="ET102" s="454"/>
      <c r="EU102" s="461"/>
      <c r="EV102" s="463"/>
      <c r="EW102" s="457">
        <v>0</v>
      </c>
      <c r="EX102" s="453"/>
      <c r="EY102" s="461"/>
      <c r="EZ102" s="462"/>
      <c r="FA102" s="880"/>
      <c r="FB102" s="455"/>
      <c r="FC102" s="462"/>
      <c r="FD102" s="454"/>
      <c r="FE102" s="461"/>
      <c r="FF102" s="463"/>
      <c r="FG102" s="457">
        <v>0</v>
      </c>
      <c r="FH102" s="453"/>
      <c r="FI102" s="461"/>
      <c r="FJ102" s="462"/>
      <c r="FK102" s="880"/>
      <c r="FL102" s="455"/>
      <c r="FM102" s="462"/>
      <c r="FN102" s="454"/>
      <c r="FO102" s="461"/>
      <c r="FP102" s="463"/>
      <c r="GK102" s="195"/>
      <c r="GL102" s="943"/>
      <c r="GM102" s="461"/>
      <c r="GN102" s="461"/>
      <c r="GO102" s="461"/>
      <c r="GP102" s="461"/>
      <c r="GQ102" s="461"/>
      <c r="GR102" s="461"/>
      <c r="GS102" s="461"/>
      <c r="GT102" s="463"/>
      <c r="GU102" s="195"/>
      <c r="GV102" s="461"/>
      <c r="GW102" s="461"/>
      <c r="GX102" s="461"/>
      <c r="GY102" s="461"/>
      <c r="GZ102" s="455"/>
      <c r="HA102" s="461"/>
      <c r="HB102" s="461"/>
      <c r="HC102" s="461"/>
      <c r="HD102" s="463"/>
      <c r="HE102" s="494">
        <v>0</v>
      </c>
      <c r="HO102" s="465"/>
    </row>
    <row r="103" spans="1:523" ht="15" customHeight="1" x14ac:dyDescent="0.15">
      <c r="A103" s="452">
        <v>43623</v>
      </c>
      <c r="B103" s="415">
        <f t="shared" si="1"/>
        <v>2493</v>
      </c>
      <c r="C103" s="195"/>
      <c r="D103" s="453"/>
      <c r="E103" s="461"/>
      <c r="F103" s="462"/>
      <c r="G103" s="880"/>
      <c r="H103" s="455"/>
      <c r="I103" s="462"/>
      <c r="J103" s="456"/>
      <c r="K103" s="461"/>
      <c r="L103" s="463"/>
      <c r="M103" s="195">
        <v>1005</v>
      </c>
      <c r="N103" s="453">
        <v>6.8</v>
      </c>
      <c r="O103" s="461">
        <v>8070</v>
      </c>
      <c r="P103" s="462"/>
      <c r="Q103" s="880">
        <v>39</v>
      </c>
      <c r="R103" s="455">
        <v>0.2</v>
      </c>
      <c r="S103" s="462">
        <v>31.9</v>
      </c>
      <c r="T103" s="456"/>
      <c r="U103" s="461"/>
      <c r="V103" s="463"/>
      <c r="W103" s="457">
        <v>604</v>
      </c>
      <c r="X103" s="453">
        <v>6.5</v>
      </c>
      <c r="Y103" s="458">
        <v>1696</v>
      </c>
      <c r="Z103" s="462"/>
      <c r="AA103" s="880">
        <v>30</v>
      </c>
      <c r="AB103" s="455">
        <v>0.6</v>
      </c>
      <c r="AC103" s="462">
        <v>2.7</v>
      </c>
      <c r="AD103" s="455"/>
      <c r="AE103" s="461"/>
      <c r="AF103" s="463"/>
      <c r="AG103" s="457">
        <v>210</v>
      </c>
      <c r="AH103" s="453">
        <v>7.5</v>
      </c>
      <c r="AI103" s="458">
        <v>8400</v>
      </c>
      <c r="AJ103" s="462"/>
      <c r="AK103" s="880">
        <v>80</v>
      </c>
      <c r="AL103" s="455">
        <v>0.8</v>
      </c>
      <c r="AM103" s="462">
        <v>5.5</v>
      </c>
      <c r="AN103" s="455"/>
      <c r="AO103" s="461"/>
      <c r="AP103" s="463"/>
      <c r="AQ103" s="457">
        <v>54</v>
      </c>
      <c r="AR103" s="453"/>
      <c r="AS103" s="458"/>
      <c r="AT103" s="462"/>
      <c r="AU103" s="880"/>
      <c r="AV103" s="455"/>
      <c r="AW103" s="462"/>
      <c r="AX103" s="455"/>
      <c r="AY103" s="461"/>
      <c r="AZ103" s="463"/>
      <c r="BA103" s="195">
        <v>177</v>
      </c>
      <c r="BB103" s="453">
        <v>7.2</v>
      </c>
      <c r="BC103" s="461">
        <v>10230</v>
      </c>
      <c r="BD103" s="462"/>
      <c r="BE103" s="880">
        <v>175</v>
      </c>
      <c r="BF103" s="455">
        <v>2.1</v>
      </c>
      <c r="BG103" s="462">
        <v>13.9</v>
      </c>
      <c r="BH103" s="455"/>
      <c r="BI103" s="461"/>
      <c r="BJ103" s="463"/>
      <c r="BK103" s="457">
        <v>139</v>
      </c>
      <c r="BL103" s="453">
        <v>6.5</v>
      </c>
      <c r="BM103" s="458">
        <v>1441</v>
      </c>
      <c r="BN103" s="462"/>
      <c r="BO103" s="880">
        <v>102</v>
      </c>
      <c r="BP103" s="455">
        <v>0.3</v>
      </c>
      <c r="BQ103" s="462">
        <v>13.5</v>
      </c>
      <c r="BR103" s="455"/>
      <c r="BS103" s="461"/>
      <c r="BT103" s="463"/>
      <c r="BU103" s="457">
        <v>235</v>
      </c>
      <c r="BV103" s="453">
        <v>7.4</v>
      </c>
      <c r="BW103" s="458">
        <v>9300</v>
      </c>
      <c r="BX103" s="458"/>
      <c r="BY103" s="880">
        <v>135</v>
      </c>
      <c r="BZ103" s="455">
        <v>1.7</v>
      </c>
      <c r="CA103" s="644">
        <v>51.7</v>
      </c>
      <c r="CB103" s="455"/>
      <c r="CC103" s="461"/>
      <c r="CD103" s="616"/>
      <c r="CE103" s="457">
        <v>44</v>
      </c>
      <c r="CF103" s="453"/>
      <c r="CG103" s="458"/>
      <c r="CH103" s="462"/>
      <c r="CI103" s="880"/>
      <c r="CJ103" s="455"/>
      <c r="CK103" s="462"/>
      <c r="CL103" s="455"/>
      <c r="CM103" s="461"/>
      <c r="CN103" s="463"/>
      <c r="CO103" s="457">
        <v>0</v>
      </c>
      <c r="CP103" s="453"/>
      <c r="CQ103" s="461"/>
      <c r="CR103" s="462"/>
      <c r="CS103" s="880"/>
      <c r="CT103" s="455"/>
      <c r="CU103" s="462"/>
      <c r="CV103" s="455"/>
      <c r="CW103" s="461"/>
      <c r="CX103" s="463"/>
      <c r="CY103" s="457"/>
      <c r="CZ103" s="453"/>
      <c r="DA103" s="461"/>
      <c r="DB103" s="462"/>
      <c r="DC103" s="880"/>
      <c r="DD103" s="455"/>
      <c r="DE103" s="462"/>
      <c r="DF103" s="455"/>
      <c r="DG103" s="464"/>
      <c r="DH103" s="463"/>
      <c r="DI103" s="457">
        <v>25</v>
      </c>
      <c r="DJ103" s="453"/>
      <c r="DK103" s="459"/>
      <c r="DL103" s="462"/>
      <c r="DM103" s="880"/>
      <c r="DN103" s="455"/>
      <c r="DO103" s="462"/>
      <c r="DP103" s="455"/>
      <c r="DQ103" s="461"/>
      <c r="DR103" s="463"/>
      <c r="DS103" s="468">
        <v>0</v>
      </c>
      <c r="DT103" s="453"/>
      <c r="DU103" s="454"/>
      <c r="DV103" s="462"/>
      <c r="DW103" s="880"/>
      <c r="DX103" s="455"/>
      <c r="DY103" s="462"/>
      <c r="DZ103" s="455"/>
      <c r="EA103" s="462"/>
      <c r="EB103" s="463"/>
      <c r="EC103" s="457">
        <v>0</v>
      </c>
      <c r="ED103" s="453"/>
      <c r="EE103" s="464"/>
      <c r="EF103" s="462"/>
      <c r="EG103" s="880"/>
      <c r="EH103" s="455"/>
      <c r="EI103" s="462"/>
      <c r="EJ103" s="455"/>
      <c r="EK103" s="461"/>
      <c r="EL103" s="463"/>
      <c r="EM103" s="457">
        <v>0</v>
      </c>
      <c r="EN103" s="453"/>
      <c r="EO103" s="461"/>
      <c r="EP103" s="462"/>
      <c r="EQ103" s="462"/>
      <c r="ER103" s="455"/>
      <c r="ES103" s="462"/>
      <c r="ET103" s="454"/>
      <c r="EU103" s="461"/>
      <c r="EV103" s="463"/>
      <c r="EW103" s="457">
        <v>0</v>
      </c>
      <c r="EX103" s="453"/>
      <c r="EY103" s="461"/>
      <c r="EZ103" s="462"/>
      <c r="FA103" s="880"/>
      <c r="FB103" s="455"/>
      <c r="FC103" s="462"/>
      <c r="FD103" s="454"/>
      <c r="FE103" s="461"/>
      <c r="FF103" s="463"/>
      <c r="FG103" s="457">
        <v>0</v>
      </c>
      <c r="FH103" s="453"/>
      <c r="FI103" s="461"/>
      <c r="FJ103" s="462"/>
      <c r="FK103" s="880"/>
      <c r="FL103" s="455"/>
      <c r="FM103" s="462"/>
      <c r="FN103" s="454"/>
      <c r="FO103" s="461"/>
      <c r="FP103" s="463"/>
      <c r="GK103" s="195"/>
      <c r="GL103" s="943"/>
      <c r="GM103" s="461"/>
      <c r="GN103" s="461"/>
      <c r="GO103" s="461"/>
      <c r="GP103" s="461"/>
      <c r="GQ103" s="461"/>
      <c r="GR103" s="461"/>
      <c r="GS103" s="461"/>
      <c r="GT103" s="463"/>
      <c r="GU103" s="195"/>
      <c r="GV103" s="461"/>
      <c r="GW103" s="461"/>
      <c r="GX103" s="461"/>
      <c r="GY103" s="461"/>
      <c r="GZ103" s="455"/>
      <c r="HA103" s="461"/>
      <c r="HB103" s="461"/>
      <c r="HC103" s="461"/>
      <c r="HD103" s="463"/>
      <c r="HE103" s="494">
        <v>0</v>
      </c>
      <c r="HO103" s="465"/>
    </row>
    <row r="104" spans="1:523" ht="15" customHeight="1" x14ac:dyDescent="0.15">
      <c r="A104" s="452">
        <v>43624</v>
      </c>
      <c r="B104" s="415">
        <f t="shared" si="1"/>
        <v>2456</v>
      </c>
      <c r="C104" s="195"/>
      <c r="D104" s="453"/>
      <c r="E104" s="461"/>
      <c r="F104" s="462"/>
      <c r="G104" s="880"/>
      <c r="H104" s="455"/>
      <c r="I104" s="462"/>
      <c r="J104" s="456"/>
      <c r="K104" s="461"/>
      <c r="L104" s="463"/>
      <c r="M104" s="195">
        <v>1012</v>
      </c>
      <c r="N104" s="453">
        <v>7</v>
      </c>
      <c r="O104" s="461">
        <v>6910</v>
      </c>
      <c r="P104" s="462"/>
      <c r="Q104" s="880">
        <v>36</v>
      </c>
      <c r="R104" s="455">
        <v>1.4</v>
      </c>
      <c r="S104" s="462">
        <v>36.799999999999997</v>
      </c>
      <c r="T104" s="456"/>
      <c r="U104" s="461"/>
      <c r="V104" s="463"/>
      <c r="W104" s="457">
        <v>632</v>
      </c>
      <c r="X104" s="453">
        <v>7</v>
      </c>
      <c r="Y104" s="458">
        <v>2410</v>
      </c>
      <c r="Z104" s="462"/>
      <c r="AA104" s="880">
        <v>24</v>
      </c>
      <c r="AB104" s="455">
        <v>0.5</v>
      </c>
      <c r="AC104" s="462">
        <v>5.4</v>
      </c>
      <c r="AD104" s="455"/>
      <c r="AE104" s="461"/>
      <c r="AF104" s="463"/>
      <c r="AG104" s="457">
        <v>202</v>
      </c>
      <c r="AH104" s="453">
        <v>7.5</v>
      </c>
      <c r="AI104" s="458">
        <v>7890</v>
      </c>
      <c r="AJ104" s="462"/>
      <c r="AK104" s="880">
        <v>83</v>
      </c>
      <c r="AL104" s="455">
        <v>0.6</v>
      </c>
      <c r="AM104" s="462">
        <v>5.9</v>
      </c>
      <c r="AN104" s="455"/>
      <c r="AO104" s="461"/>
      <c r="AP104" s="463"/>
      <c r="AQ104" s="457">
        <v>0</v>
      </c>
      <c r="AR104" s="453"/>
      <c r="AS104" s="458"/>
      <c r="AT104" s="462"/>
      <c r="AU104" s="880"/>
      <c r="AV104" s="455"/>
      <c r="AW104" s="462"/>
      <c r="AX104" s="455"/>
      <c r="AY104" s="461"/>
      <c r="AZ104" s="463"/>
      <c r="BA104" s="195">
        <v>173</v>
      </c>
      <c r="BB104" s="453">
        <v>7.2</v>
      </c>
      <c r="BC104" s="461">
        <v>8480</v>
      </c>
      <c r="BD104" s="462"/>
      <c r="BE104" s="880">
        <v>157</v>
      </c>
      <c r="BF104" s="455">
        <v>2.2000000000000002</v>
      </c>
      <c r="BG104" s="462">
        <v>24.9</v>
      </c>
      <c r="BH104" s="455"/>
      <c r="BI104" s="461"/>
      <c r="BJ104" s="463"/>
      <c r="BK104" s="457">
        <v>120</v>
      </c>
      <c r="BL104" s="453">
        <v>6.4</v>
      </c>
      <c r="BM104" s="458">
        <v>1324</v>
      </c>
      <c r="BN104" s="462"/>
      <c r="BO104" s="880">
        <v>84</v>
      </c>
      <c r="BP104" s="455">
        <v>0.5</v>
      </c>
      <c r="BQ104" s="462">
        <v>9.1999999999999993</v>
      </c>
      <c r="BR104" s="455"/>
      <c r="BS104" s="461"/>
      <c r="BT104" s="463"/>
      <c r="BU104" s="457">
        <v>217</v>
      </c>
      <c r="BV104" s="453">
        <v>7.5</v>
      </c>
      <c r="BW104" s="458">
        <v>8510</v>
      </c>
      <c r="BX104" s="458"/>
      <c r="BY104" s="880">
        <v>107</v>
      </c>
      <c r="BZ104" s="455">
        <v>1.4</v>
      </c>
      <c r="CA104" s="644">
        <v>47.2</v>
      </c>
      <c r="CB104" s="455"/>
      <c r="CC104" s="461"/>
      <c r="CD104" s="616"/>
      <c r="CE104" s="457">
        <v>61</v>
      </c>
      <c r="CF104" s="453">
        <v>6.5</v>
      </c>
      <c r="CG104" s="458">
        <v>5660</v>
      </c>
      <c r="CH104" s="462"/>
      <c r="CI104" s="880">
        <v>189</v>
      </c>
      <c r="CJ104" s="455">
        <v>1.3</v>
      </c>
      <c r="CK104" s="462">
        <v>37.6</v>
      </c>
      <c r="CL104" s="455"/>
      <c r="CM104" s="461"/>
      <c r="CN104" s="463"/>
      <c r="CO104" s="457">
        <v>0</v>
      </c>
      <c r="CP104" s="453"/>
      <c r="CQ104" s="461"/>
      <c r="CR104" s="462"/>
      <c r="CS104" s="880"/>
      <c r="CT104" s="455"/>
      <c r="CU104" s="462"/>
      <c r="CV104" s="455"/>
      <c r="CW104" s="461"/>
      <c r="CX104" s="463"/>
      <c r="CY104" s="457"/>
      <c r="CZ104" s="453"/>
      <c r="DA104" s="461"/>
      <c r="DB104" s="462"/>
      <c r="DC104" s="880"/>
      <c r="DD104" s="455"/>
      <c r="DE104" s="462"/>
      <c r="DF104" s="455"/>
      <c r="DG104" s="464"/>
      <c r="DH104" s="463"/>
      <c r="DI104" s="457">
        <v>39</v>
      </c>
      <c r="DJ104" s="453"/>
      <c r="DK104" s="459"/>
      <c r="DL104" s="462"/>
      <c r="DM104" s="880"/>
      <c r="DN104" s="455"/>
      <c r="DO104" s="462"/>
      <c r="DP104" s="455"/>
      <c r="DQ104" s="461"/>
      <c r="DR104" s="463"/>
      <c r="DS104" s="468">
        <v>0</v>
      </c>
      <c r="DT104" s="453"/>
      <c r="DU104" s="454"/>
      <c r="DV104" s="462"/>
      <c r="DW104" s="880"/>
      <c r="DX104" s="455"/>
      <c r="DY104" s="462"/>
      <c r="DZ104" s="455"/>
      <c r="EA104" s="462"/>
      <c r="EB104" s="463"/>
      <c r="EC104" s="457">
        <v>0</v>
      </c>
      <c r="ED104" s="453"/>
      <c r="EE104" s="464"/>
      <c r="EF104" s="462"/>
      <c r="EG104" s="880"/>
      <c r="EH104" s="455"/>
      <c r="EI104" s="462"/>
      <c r="EJ104" s="455"/>
      <c r="EK104" s="461"/>
      <c r="EL104" s="463"/>
      <c r="EM104" s="457">
        <v>0</v>
      </c>
      <c r="EN104" s="453"/>
      <c r="EO104" s="461"/>
      <c r="EP104" s="462"/>
      <c r="EQ104" s="462"/>
      <c r="ER104" s="455"/>
      <c r="ES104" s="462"/>
      <c r="ET104" s="454"/>
      <c r="EU104" s="461"/>
      <c r="EV104" s="463"/>
      <c r="EW104" s="457">
        <v>0</v>
      </c>
      <c r="EX104" s="453"/>
      <c r="EY104" s="461"/>
      <c r="EZ104" s="462"/>
      <c r="FA104" s="880"/>
      <c r="FB104" s="455"/>
      <c r="FC104" s="462"/>
      <c r="FD104" s="454"/>
      <c r="FE104" s="461"/>
      <c r="FF104" s="463"/>
      <c r="FG104" s="457">
        <v>0</v>
      </c>
      <c r="FH104" s="453"/>
      <c r="FI104" s="461"/>
      <c r="FJ104" s="462"/>
      <c r="FK104" s="880"/>
      <c r="FL104" s="455"/>
      <c r="FM104" s="462"/>
      <c r="FN104" s="454"/>
      <c r="FO104" s="461"/>
      <c r="FP104" s="463"/>
      <c r="GK104" s="195"/>
      <c r="GL104" s="943"/>
      <c r="GM104" s="461"/>
      <c r="GN104" s="461"/>
      <c r="GO104" s="461"/>
      <c r="GP104" s="461"/>
      <c r="GQ104" s="461"/>
      <c r="GR104" s="461"/>
      <c r="GS104" s="461"/>
      <c r="GT104" s="463"/>
      <c r="GU104" s="195"/>
      <c r="GV104" s="461"/>
      <c r="GW104" s="461"/>
      <c r="GX104" s="461"/>
      <c r="GY104" s="461"/>
      <c r="GZ104" s="455"/>
      <c r="HA104" s="461"/>
      <c r="HB104" s="461"/>
      <c r="HC104" s="461"/>
      <c r="HD104" s="463"/>
      <c r="HE104" s="494">
        <v>0</v>
      </c>
      <c r="HO104" s="465"/>
    </row>
    <row r="105" spans="1:523" s="472" customFormat="1" ht="15" customHeight="1" x14ac:dyDescent="0.15">
      <c r="A105" s="434">
        <v>43625</v>
      </c>
      <c r="B105" s="765">
        <f t="shared" si="1"/>
        <v>2043</v>
      </c>
      <c r="C105" s="257"/>
      <c r="D105" s="435"/>
      <c r="E105" s="444"/>
      <c r="F105" s="445"/>
      <c r="G105" s="445"/>
      <c r="H105" s="438"/>
      <c r="I105" s="445"/>
      <c r="J105" s="439"/>
      <c r="K105" s="444"/>
      <c r="L105" s="446"/>
      <c r="M105" s="257">
        <v>541</v>
      </c>
      <c r="N105" s="435"/>
      <c r="O105" s="444"/>
      <c r="P105" s="445"/>
      <c r="Q105" s="445"/>
      <c r="R105" s="438"/>
      <c r="S105" s="445"/>
      <c r="T105" s="439"/>
      <c r="U105" s="444"/>
      <c r="V105" s="446"/>
      <c r="W105" s="440">
        <v>638</v>
      </c>
      <c r="X105" s="435">
        <v>7.1</v>
      </c>
      <c r="Y105" s="441">
        <v>2730</v>
      </c>
      <c r="Z105" s="445"/>
      <c r="AA105" s="445">
        <v>25</v>
      </c>
      <c r="AB105" s="438">
        <v>0.2</v>
      </c>
      <c r="AC105" s="445">
        <v>5.8</v>
      </c>
      <c r="AD105" s="438"/>
      <c r="AE105" s="444"/>
      <c r="AF105" s="446"/>
      <c r="AG105" s="440">
        <v>134</v>
      </c>
      <c r="AH105" s="435"/>
      <c r="AI105" s="441"/>
      <c r="AJ105" s="445"/>
      <c r="AK105" s="445"/>
      <c r="AL105" s="438"/>
      <c r="AM105" s="445"/>
      <c r="AN105" s="438"/>
      <c r="AO105" s="444"/>
      <c r="AP105" s="446"/>
      <c r="AQ105" s="440">
        <v>108</v>
      </c>
      <c r="AR105" s="435">
        <v>7</v>
      </c>
      <c r="AS105" s="441">
        <v>9500</v>
      </c>
      <c r="AT105" s="445"/>
      <c r="AU105" s="445">
        <v>229</v>
      </c>
      <c r="AV105" s="438">
        <v>1.5</v>
      </c>
      <c r="AW105" s="445">
        <v>29.8</v>
      </c>
      <c r="AX105" s="438"/>
      <c r="AY105" s="444"/>
      <c r="AZ105" s="446"/>
      <c r="BA105" s="257">
        <v>209</v>
      </c>
      <c r="BB105" s="435"/>
      <c r="BC105" s="444"/>
      <c r="BD105" s="445"/>
      <c r="BE105" s="445"/>
      <c r="BF105" s="438"/>
      <c r="BG105" s="445"/>
      <c r="BH105" s="438"/>
      <c r="BI105" s="444"/>
      <c r="BJ105" s="446"/>
      <c r="BK105" s="440">
        <v>144</v>
      </c>
      <c r="BL105" s="435"/>
      <c r="BM105" s="441"/>
      <c r="BN105" s="445"/>
      <c r="BO105" s="445"/>
      <c r="BP105" s="438"/>
      <c r="BQ105" s="445"/>
      <c r="BR105" s="438"/>
      <c r="BS105" s="444"/>
      <c r="BT105" s="446"/>
      <c r="BU105" s="440">
        <v>211</v>
      </c>
      <c r="BV105" s="435"/>
      <c r="BW105" s="441"/>
      <c r="BX105" s="441"/>
      <c r="BY105" s="445"/>
      <c r="BZ105" s="438"/>
      <c r="CA105" s="645"/>
      <c r="CB105" s="438"/>
      <c r="CC105" s="444"/>
      <c r="CD105" s="617"/>
      <c r="CE105" s="440">
        <v>2</v>
      </c>
      <c r="CF105" s="435">
        <v>6.8</v>
      </c>
      <c r="CG105" s="441">
        <v>5550</v>
      </c>
      <c r="CH105" s="445"/>
      <c r="CI105" s="445">
        <v>87</v>
      </c>
      <c r="CJ105" s="438">
        <v>1.8</v>
      </c>
      <c r="CK105" s="445">
        <v>8.6999999999999993</v>
      </c>
      <c r="CL105" s="438"/>
      <c r="CM105" s="444"/>
      <c r="CN105" s="446"/>
      <c r="CO105" s="440">
        <v>0</v>
      </c>
      <c r="CP105" s="435"/>
      <c r="CQ105" s="444"/>
      <c r="CR105" s="445"/>
      <c r="CS105" s="445"/>
      <c r="CT105" s="438"/>
      <c r="CU105" s="445"/>
      <c r="CV105" s="438"/>
      <c r="CW105" s="444"/>
      <c r="CX105" s="446"/>
      <c r="CY105" s="440"/>
      <c r="CZ105" s="435"/>
      <c r="DA105" s="444"/>
      <c r="DB105" s="445"/>
      <c r="DC105" s="445"/>
      <c r="DD105" s="438"/>
      <c r="DE105" s="445"/>
      <c r="DF105" s="438"/>
      <c r="DG105" s="447"/>
      <c r="DH105" s="446"/>
      <c r="DI105" s="440">
        <v>56</v>
      </c>
      <c r="DJ105" s="435">
        <v>6.5</v>
      </c>
      <c r="DK105" s="442">
        <v>13200</v>
      </c>
      <c r="DL105" s="445"/>
      <c r="DM105" s="445">
        <v>179</v>
      </c>
      <c r="DN105" s="438">
        <v>2.5</v>
      </c>
      <c r="DO105" s="445">
        <v>10</v>
      </c>
      <c r="DP105" s="438"/>
      <c r="DQ105" s="444"/>
      <c r="DR105" s="446"/>
      <c r="DS105" s="449">
        <v>0</v>
      </c>
      <c r="DT105" s="435"/>
      <c r="DU105" s="437"/>
      <c r="DV105" s="445"/>
      <c r="DW105" s="445"/>
      <c r="DX105" s="438"/>
      <c r="DY105" s="445"/>
      <c r="DZ105" s="438"/>
      <c r="EA105" s="445"/>
      <c r="EB105" s="446"/>
      <c r="EC105" s="440">
        <v>0</v>
      </c>
      <c r="ED105" s="435"/>
      <c r="EE105" s="447"/>
      <c r="EF105" s="445"/>
      <c r="EG105" s="445"/>
      <c r="EH105" s="438"/>
      <c r="EI105" s="445"/>
      <c r="EJ105" s="438"/>
      <c r="EK105" s="444"/>
      <c r="EL105" s="446"/>
      <c r="EM105" s="440">
        <v>0</v>
      </c>
      <c r="EN105" s="435"/>
      <c r="EO105" s="444"/>
      <c r="EP105" s="445"/>
      <c r="EQ105" s="445"/>
      <c r="ER105" s="438"/>
      <c r="ES105" s="445"/>
      <c r="ET105" s="437"/>
      <c r="EU105" s="444"/>
      <c r="EV105" s="446"/>
      <c r="EW105" s="440">
        <v>0</v>
      </c>
      <c r="EX105" s="435"/>
      <c r="EY105" s="444"/>
      <c r="EZ105" s="445"/>
      <c r="FA105" s="445"/>
      <c r="FB105" s="438"/>
      <c r="FC105" s="445"/>
      <c r="FD105" s="437"/>
      <c r="FE105" s="444"/>
      <c r="FF105" s="446"/>
      <c r="FG105" s="440">
        <v>0</v>
      </c>
      <c r="FH105" s="435"/>
      <c r="FI105" s="444"/>
      <c r="FJ105" s="445"/>
      <c r="FK105" s="445"/>
      <c r="FL105" s="438"/>
      <c r="FM105" s="445"/>
      <c r="FN105" s="437"/>
      <c r="FO105" s="444"/>
      <c r="FP105" s="446"/>
      <c r="FQ105" s="1261"/>
      <c r="FR105" s="584"/>
      <c r="FS105" s="589"/>
      <c r="FT105" s="584"/>
      <c r="FU105" s="590"/>
      <c r="FV105" s="584"/>
      <c r="FW105" s="590"/>
      <c r="FX105" s="584"/>
      <c r="FY105" s="584"/>
      <c r="FZ105" s="591"/>
      <c r="GA105" s="1261"/>
      <c r="GB105" s="584"/>
      <c r="GC105" s="584"/>
      <c r="GD105" s="584"/>
      <c r="GE105" s="590"/>
      <c r="GF105" s="584"/>
      <c r="GG105" s="590"/>
      <c r="GH105" s="584"/>
      <c r="GI105" s="584"/>
      <c r="GJ105" s="591"/>
      <c r="GK105" s="257"/>
      <c r="GL105" s="944"/>
      <c r="GM105" s="444"/>
      <c r="GN105" s="444"/>
      <c r="GO105" s="444"/>
      <c r="GP105" s="444"/>
      <c r="GQ105" s="444"/>
      <c r="GR105" s="444"/>
      <c r="GS105" s="444"/>
      <c r="GT105" s="446"/>
      <c r="GU105" s="257"/>
      <c r="GV105" s="444"/>
      <c r="GW105" s="444"/>
      <c r="GX105" s="444"/>
      <c r="GY105" s="444"/>
      <c r="GZ105" s="438"/>
      <c r="HA105" s="444"/>
      <c r="HB105" s="444"/>
      <c r="HC105" s="444"/>
      <c r="HD105" s="446"/>
      <c r="HE105" s="554">
        <v>0</v>
      </c>
      <c r="HF105" s="552"/>
      <c r="HG105" s="471"/>
      <c r="HH105" s="590"/>
      <c r="HI105" s="556"/>
      <c r="HJ105" s="541"/>
      <c r="HK105" s="577"/>
      <c r="HL105" s="541"/>
      <c r="HM105" s="471"/>
      <c r="HN105" s="557"/>
      <c r="HO105" s="448"/>
      <c r="HP105" s="552"/>
      <c r="HQ105" s="471"/>
      <c r="HR105" s="577"/>
      <c r="HS105" s="577"/>
      <c r="HT105" s="541"/>
      <c r="HU105" s="577"/>
      <c r="HV105" s="541"/>
      <c r="HW105" s="471"/>
      <c r="HX105" s="557"/>
      <c r="HY105" s="1587"/>
      <c r="HZ105" s="1587"/>
      <c r="IA105" s="1587"/>
      <c r="IB105" s="1587"/>
      <c r="IC105" s="1587"/>
      <c r="ID105" s="1587"/>
      <c r="IE105" s="1587"/>
      <c r="IF105" s="1587"/>
      <c r="IG105" s="1587"/>
      <c r="IH105" s="1587"/>
      <c r="II105" s="1587"/>
      <c r="IJ105" s="1587"/>
      <c r="IK105" s="1587"/>
      <c r="IL105" s="1587"/>
      <c r="IM105" s="1587"/>
      <c r="IN105" s="1587"/>
      <c r="IO105" s="1587"/>
      <c r="IP105" s="1587"/>
      <c r="IQ105" s="1587"/>
      <c r="IR105" s="1587"/>
      <c r="IS105" s="1587"/>
      <c r="IT105" s="1587"/>
      <c r="IU105" s="1587"/>
      <c r="IV105" s="1587"/>
      <c r="IW105" s="1587"/>
      <c r="IX105" s="1587"/>
      <c r="IY105" s="1587"/>
      <c r="IZ105" s="1587"/>
      <c r="JA105" s="1587"/>
      <c r="JB105" s="1587"/>
      <c r="JC105" s="1587"/>
      <c r="JD105" s="1587"/>
      <c r="JE105" s="1587"/>
      <c r="JF105" s="1587"/>
      <c r="JG105" s="1587"/>
      <c r="JH105" s="1587"/>
      <c r="JI105" s="1587"/>
      <c r="JJ105" s="1587"/>
      <c r="JK105" s="1587"/>
      <c r="JL105" s="1587"/>
      <c r="JM105" s="1587"/>
      <c r="JN105" s="1587"/>
      <c r="JO105" s="1587"/>
      <c r="JP105" s="1587"/>
      <c r="JQ105" s="1587"/>
      <c r="JR105" s="1587"/>
      <c r="JS105" s="1587"/>
      <c r="JT105" s="1587"/>
      <c r="JU105" s="1587"/>
      <c r="JV105" s="1587"/>
      <c r="JW105" s="1587"/>
      <c r="JX105" s="1587"/>
      <c r="JY105" s="1587"/>
      <c r="JZ105" s="1587"/>
      <c r="KA105" s="1587"/>
      <c r="KB105" s="1587"/>
      <c r="KC105" s="1587"/>
      <c r="KD105" s="1587"/>
      <c r="KE105" s="1587"/>
      <c r="KF105" s="1587"/>
      <c r="KG105" s="1587"/>
      <c r="KH105" s="1587"/>
      <c r="KI105" s="1587"/>
      <c r="KJ105" s="1587"/>
      <c r="KK105" s="1587"/>
      <c r="KL105" s="1587"/>
      <c r="KM105" s="1587"/>
      <c r="KN105" s="1587"/>
      <c r="KO105" s="1587"/>
      <c r="KP105" s="1587"/>
      <c r="KQ105" s="1587"/>
      <c r="KR105" s="1587"/>
      <c r="KS105" s="1587"/>
      <c r="KT105" s="1587"/>
      <c r="KU105" s="1587"/>
      <c r="KV105" s="1587"/>
      <c r="KW105" s="1587"/>
      <c r="KX105" s="1587"/>
      <c r="KY105" s="1587"/>
      <c r="KZ105" s="1587"/>
      <c r="LA105" s="1587"/>
      <c r="LB105" s="1587"/>
      <c r="LC105" s="1587"/>
      <c r="LD105" s="1587"/>
      <c r="LE105" s="1587"/>
      <c r="LF105" s="1587"/>
      <c r="LG105" s="1587"/>
      <c r="LH105" s="1587"/>
      <c r="LI105" s="1587"/>
      <c r="LJ105" s="1587"/>
      <c r="LK105" s="1587"/>
      <c r="LL105" s="1587"/>
      <c r="LM105" s="1587"/>
      <c r="LN105" s="1587"/>
      <c r="LO105" s="1587"/>
      <c r="LP105" s="1587"/>
      <c r="LQ105" s="1587"/>
      <c r="LR105" s="1587"/>
      <c r="LS105" s="1587"/>
      <c r="LT105" s="1587"/>
      <c r="LU105" s="1587"/>
      <c r="LV105" s="1587"/>
      <c r="LW105" s="1587"/>
      <c r="LX105" s="1587"/>
      <c r="LY105" s="1587"/>
      <c r="LZ105" s="1587"/>
      <c r="MA105" s="1587"/>
      <c r="MB105" s="1587"/>
      <c r="MC105" s="1587"/>
      <c r="MD105" s="1587"/>
      <c r="ME105" s="1587"/>
      <c r="MF105" s="1587"/>
      <c r="MG105" s="1587"/>
      <c r="MH105" s="1587"/>
      <c r="MI105" s="1587"/>
      <c r="MJ105" s="1587"/>
      <c r="MK105" s="1587"/>
      <c r="ML105" s="1587"/>
      <c r="MM105" s="1587"/>
      <c r="MN105" s="1587"/>
      <c r="MO105" s="1587"/>
      <c r="MP105" s="1587"/>
      <c r="MQ105" s="1587"/>
      <c r="MR105" s="1587"/>
      <c r="MS105" s="1587"/>
      <c r="MT105" s="1587"/>
      <c r="MU105" s="1587"/>
      <c r="MV105" s="1587"/>
      <c r="MW105" s="1587"/>
      <c r="MX105" s="1587"/>
      <c r="MY105" s="1587"/>
      <c r="MZ105" s="1587"/>
      <c r="NA105" s="1587"/>
      <c r="NB105" s="1587"/>
      <c r="NC105" s="1587"/>
      <c r="ND105" s="1587"/>
      <c r="NE105" s="1587"/>
      <c r="NF105" s="1587"/>
      <c r="NG105" s="1587"/>
      <c r="NH105" s="1587"/>
      <c r="NI105" s="1587"/>
      <c r="NJ105" s="1587"/>
      <c r="NK105" s="1587"/>
      <c r="NL105" s="1587"/>
      <c r="NM105" s="1587"/>
      <c r="NN105" s="1587"/>
      <c r="NO105" s="1587"/>
      <c r="NP105" s="1587"/>
      <c r="NQ105" s="1587"/>
      <c r="NR105" s="1587"/>
      <c r="NS105" s="1587"/>
      <c r="NT105" s="1587"/>
      <c r="NU105" s="1587"/>
      <c r="NV105" s="1587"/>
      <c r="NW105" s="1587"/>
      <c r="NX105" s="1587"/>
      <c r="NY105" s="1587"/>
      <c r="NZ105" s="1587"/>
      <c r="OA105" s="1587"/>
      <c r="OB105" s="1587"/>
      <c r="OC105" s="1587"/>
      <c r="OD105" s="1587"/>
      <c r="OE105" s="1587"/>
      <c r="OF105" s="1587"/>
      <c r="OG105" s="1587"/>
      <c r="OH105" s="1587"/>
      <c r="OI105" s="1587"/>
      <c r="OJ105" s="1587"/>
      <c r="OK105" s="1587"/>
      <c r="OL105" s="1587"/>
      <c r="OM105" s="1587"/>
      <c r="ON105" s="1587"/>
      <c r="OO105" s="1587"/>
      <c r="OP105" s="1587"/>
      <c r="OQ105" s="1587"/>
      <c r="OR105" s="1587"/>
      <c r="OS105" s="1587"/>
      <c r="OT105" s="1587"/>
      <c r="OU105" s="1587"/>
      <c r="OV105" s="1587"/>
      <c r="OW105" s="1587"/>
      <c r="OX105" s="1587"/>
      <c r="OY105" s="1587"/>
      <c r="OZ105" s="1587"/>
      <c r="PA105" s="1587"/>
      <c r="PB105" s="1587"/>
      <c r="PC105" s="1587"/>
      <c r="PD105" s="1587"/>
      <c r="PE105" s="1587"/>
      <c r="PF105" s="1587"/>
      <c r="PG105" s="1588"/>
      <c r="PH105" s="1588"/>
      <c r="PI105" s="1588"/>
      <c r="PJ105" s="1588"/>
      <c r="PK105" s="1588"/>
      <c r="PL105" s="1588"/>
      <c r="PM105" s="1588"/>
      <c r="PN105" s="1588"/>
      <c r="PO105" s="1588"/>
      <c r="PP105" s="1588"/>
      <c r="PQ105" s="1588"/>
      <c r="PR105" s="1588"/>
      <c r="PS105" s="1588"/>
      <c r="PT105" s="1588"/>
      <c r="PU105" s="1588"/>
      <c r="PV105" s="1588"/>
      <c r="PW105" s="1588"/>
      <c r="PX105" s="1588"/>
      <c r="PY105" s="1588"/>
      <c r="PZ105" s="1588"/>
      <c r="QA105" s="1588"/>
      <c r="QB105" s="1588"/>
      <c r="QC105" s="1588"/>
      <c r="QD105" s="1588"/>
      <c r="QE105" s="1588"/>
      <c r="QF105" s="1588"/>
      <c r="QG105" s="1588"/>
      <c r="QH105" s="1588"/>
      <c r="QI105" s="1588"/>
      <c r="QJ105" s="1588"/>
      <c r="QK105" s="1588"/>
      <c r="QL105" s="1588"/>
      <c r="QM105" s="1588"/>
      <c r="QN105" s="1588"/>
      <c r="QO105" s="1588"/>
      <c r="QP105" s="1588"/>
      <c r="QQ105" s="1588"/>
      <c r="QR105" s="1588"/>
      <c r="QS105" s="1588"/>
      <c r="QT105" s="1588"/>
      <c r="QU105" s="1588"/>
      <c r="QV105" s="1588"/>
      <c r="QW105" s="1588"/>
      <c r="QX105" s="1588"/>
      <c r="QY105" s="1588"/>
      <c r="QZ105" s="1588"/>
      <c r="RA105" s="1588"/>
      <c r="RB105" s="1588"/>
      <c r="RC105" s="1588"/>
      <c r="RD105" s="1588"/>
      <c r="RE105" s="1588"/>
      <c r="RF105" s="1588"/>
      <c r="RG105" s="1588"/>
      <c r="RH105" s="1588"/>
      <c r="RI105" s="1588"/>
      <c r="RJ105" s="1588"/>
      <c r="RK105" s="1588"/>
      <c r="RL105" s="1588"/>
      <c r="RM105" s="1588"/>
      <c r="RN105" s="1588"/>
      <c r="RO105" s="1588"/>
      <c r="RP105" s="1588"/>
      <c r="RQ105" s="1588"/>
      <c r="RR105" s="1588"/>
      <c r="RS105" s="1588"/>
      <c r="RT105" s="1588"/>
      <c r="RU105" s="1588"/>
      <c r="RV105" s="1588"/>
      <c r="RW105" s="1588"/>
      <c r="RX105" s="1588"/>
      <c r="RY105" s="1588"/>
      <c r="RZ105" s="1588"/>
      <c r="SA105" s="1588"/>
      <c r="SB105" s="1588"/>
      <c r="SC105" s="1588"/>
      <c r="SD105" s="1588"/>
      <c r="SE105" s="1588"/>
      <c r="SF105" s="1588"/>
      <c r="SG105" s="1588"/>
      <c r="SH105" s="1588"/>
      <c r="SI105" s="1588"/>
      <c r="SJ105" s="1588"/>
      <c r="SK105" s="1588"/>
      <c r="SL105" s="1588"/>
      <c r="SM105" s="1588"/>
      <c r="SN105" s="1588"/>
      <c r="SO105" s="1588"/>
      <c r="SP105" s="1588"/>
      <c r="SQ105" s="1588"/>
      <c r="SR105" s="1588"/>
      <c r="SS105" s="1588"/>
      <c r="ST105" s="1588"/>
      <c r="SU105" s="1588"/>
      <c r="SV105" s="1588"/>
      <c r="SW105" s="1588"/>
      <c r="SX105" s="1588"/>
      <c r="SY105" s="1588"/>
      <c r="SZ105" s="1588"/>
      <c r="TA105" s="1588"/>
      <c r="TB105" s="1588"/>
      <c r="TC105" s="1588"/>
    </row>
    <row r="106" spans="1:523" ht="15" customHeight="1" x14ac:dyDescent="0.15">
      <c r="A106" s="452">
        <v>43626</v>
      </c>
      <c r="B106" s="415">
        <f t="shared" si="1"/>
        <v>2263</v>
      </c>
      <c r="C106" s="195"/>
      <c r="D106" s="453"/>
      <c r="E106" s="461"/>
      <c r="F106" s="462"/>
      <c r="G106" s="880"/>
      <c r="H106" s="455"/>
      <c r="I106" s="462"/>
      <c r="J106" s="456"/>
      <c r="K106" s="461"/>
      <c r="L106" s="463"/>
      <c r="M106" s="195">
        <v>594</v>
      </c>
      <c r="N106" s="453">
        <v>7</v>
      </c>
      <c r="O106" s="461">
        <v>6780</v>
      </c>
      <c r="P106" s="462"/>
      <c r="Q106" s="880">
        <v>36</v>
      </c>
      <c r="R106" s="455">
        <v>0.2</v>
      </c>
      <c r="S106" s="462">
        <v>25.2</v>
      </c>
      <c r="T106" s="456"/>
      <c r="U106" s="461"/>
      <c r="V106" s="463"/>
      <c r="W106" s="457">
        <v>612</v>
      </c>
      <c r="X106" s="453">
        <v>6.8</v>
      </c>
      <c r="Y106" s="458">
        <v>2890</v>
      </c>
      <c r="Z106" s="462"/>
      <c r="AA106" s="880">
        <v>27</v>
      </c>
      <c r="AB106" s="455">
        <v>0.3</v>
      </c>
      <c r="AC106" s="462">
        <v>5.7</v>
      </c>
      <c r="AD106" s="455"/>
      <c r="AE106" s="461"/>
      <c r="AF106" s="463"/>
      <c r="AG106" s="457">
        <v>195</v>
      </c>
      <c r="AH106" s="453">
        <v>7</v>
      </c>
      <c r="AI106" s="458">
        <v>7880</v>
      </c>
      <c r="AJ106" s="462"/>
      <c r="AK106" s="880">
        <v>71</v>
      </c>
      <c r="AL106" s="455">
        <v>0.8</v>
      </c>
      <c r="AM106" s="462">
        <v>5.4</v>
      </c>
      <c r="AN106" s="455"/>
      <c r="AO106" s="461"/>
      <c r="AP106" s="463"/>
      <c r="AQ106" s="457">
        <v>83</v>
      </c>
      <c r="AR106" s="453">
        <v>6.8</v>
      </c>
      <c r="AS106" s="458">
        <v>9120</v>
      </c>
      <c r="AT106" s="462"/>
      <c r="AU106" s="880">
        <v>156</v>
      </c>
      <c r="AV106" s="455">
        <v>3.5</v>
      </c>
      <c r="AW106" s="462">
        <v>26.9</v>
      </c>
      <c r="AX106" s="455"/>
      <c r="AY106" s="461"/>
      <c r="AZ106" s="463"/>
      <c r="BA106" s="195">
        <v>234</v>
      </c>
      <c r="BB106" s="453">
        <v>7</v>
      </c>
      <c r="BC106" s="461">
        <v>8390</v>
      </c>
      <c r="BD106" s="462"/>
      <c r="BE106" s="880">
        <v>152</v>
      </c>
      <c r="BF106" s="455">
        <v>2.2000000000000002</v>
      </c>
      <c r="BG106" s="462">
        <v>16.899999999999999</v>
      </c>
      <c r="BH106" s="455"/>
      <c r="BI106" s="461"/>
      <c r="BJ106" s="463"/>
      <c r="BK106" s="457">
        <v>149</v>
      </c>
      <c r="BL106" s="453">
        <v>7</v>
      </c>
      <c r="BM106" s="458">
        <v>1362</v>
      </c>
      <c r="BN106" s="462"/>
      <c r="BO106" s="880">
        <v>72</v>
      </c>
      <c r="BP106" s="455">
        <v>0.2</v>
      </c>
      <c r="BQ106" s="462">
        <v>8.1999999999999993</v>
      </c>
      <c r="BR106" s="455"/>
      <c r="BS106" s="461"/>
      <c r="BT106" s="463"/>
      <c r="BU106" s="457">
        <v>272</v>
      </c>
      <c r="BV106" s="453">
        <v>7.1</v>
      </c>
      <c r="BW106" s="458">
        <v>8640</v>
      </c>
      <c r="BX106" s="458"/>
      <c r="BY106" s="880">
        <v>126</v>
      </c>
      <c r="BZ106" s="455">
        <v>3.1</v>
      </c>
      <c r="CA106" s="644">
        <v>25.7</v>
      </c>
      <c r="CB106" s="455"/>
      <c r="CC106" s="461"/>
      <c r="CD106" s="616"/>
      <c r="CE106" s="457">
        <v>47</v>
      </c>
      <c r="CF106" s="453">
        <v>6.5</v>
      </c>
      <c r="CG106" s="458">
        <v>5650</v>
      </c>
      <c r="CH106" s="462"/>
      <c r="CI106" s="880">
        <v>191</v>
      </c>
      <c r="CJ106" s="455">
        <v>1</v>
      </c>
      <c r="CK106" s="462">
        <v>18.100000000000001</v>
      </c>
      <c r="CL106" s="455"/>
      <c r="CM106" s="461"/>
      <c r="CN106" s="463"/>
      <c r="CO106" s="457">
        <v>0</v>
      </c>
      <c r="CP106" s="453"/>
      <c r="CQ106" s="461"/>
      <c r="CR106" s="462"/>
      <c r="CS106" s="880"/>
      <c r="CT106" s="455"/>
      <c r="CU106" s="462"/>
      <c r="CV106" s="455"/>
      <c r="CW106" s="461"/>
      <c r="CX106" s="463"/>
      <c r="CY106" s="457"/>
      <c r="CZ106" s="453">
        <v>6.5</v>
      </c>
      <c r="DA106" s="461">
        <v>7560</v>
      </c>
      <c r="DB106" s="462"/>
      <c r="DC106" s="880">
        <v>32</v>
      </c>
      <c r="DD106" s="455">
        <v>1</v>
      </c>
      <c r="DE106" s="462">
        <v>2.6</v>
      </c>
      <c r="DF106" s="455"/>
      <c r="DG106" s="464"/>
      <c r="DH106" s="463"/>
      <c r="DI106" s="457">
        <v>77</v>
      </c>
      <c r="DJ106" s="453"/>
      <c r="DK106" s="459"/>
      <c r="DL106" s="462"/>
      <c r="DM106" s="880"/>
      <c r="DN106" s="455"/>
      <c r="DO106" s="462"/>
      <c r="DP106" s="455"/>
      <c r="DQ106" s="461"/>
      <c r="DR106" s="463"/>
      <c r="DS106" s="468">
        <v>0</v>
      </c>
      <c r="DT106" s="453"/>
      <c r="DU106" s="454"/>
      <c r="DV106" s="462"/>
      <c r="DW106" s="880"/>
      <c r="DX106" s="455"/>
      <c r="DY106" s="462"/>
      <c r="DZ106" s="455"/>
      <c r="EA106" s="462"/>
      <c r="EB106" s="463"/>
      <c r="EC106" s="457">
        <v>0</v>
      </c>
      <c r="ED106" s="453"/>
      <c r="EE106" s="464"/>
      <c r="EF106" s="462"/>
      <c r="EG106" s="880"/>
      <c r="EH106" s="455"/>
      <c r="EI106" s="462"/>
      <c r="EJ106" s="455"/>
      <c r="EK106" s="461"/>
      <c r="EL106" s="463"/>
      <c r="EM106" s="457">
        <v>0</v>
      </c>
      <c r="EN106" s="453"/>
      <c r="EO106" s="461"/>
      <c r="EP106" s="462"/>
      <c r="EQ106" s="462"/>
      <c r="ER106" s="455"/>
      <c r="ES106" s="462"/>
      <c r="ET106" s="454"/>
      <c r="EU106" s="461"/>
      <c r="EV106" s="463"/>
      <c r="EW106" s="457">
        <v>0</v>
      </c>
      <c r="EX106" s="453"/>
      <c r="EY106" s="461"/>
      <c r="EZ106" s="462"/>
      <c r="FA106" s="880"/>
      <c r="FB106" s="455"/>
      <c r="FC106" s="462"/>
      <c r="FD106" s="454"/>
      <c r="FE106" s="461"/>
      <c r="FF106" s="463"/>
      <c r="FG106" s="457">
        <v>0</v>
      </c>
      <c r="FH106" s="453"/>
      <c r="FI106" s="461"/>
      <c r="FJ106" s="462"/>
      <c r="FK106" s="880"/>
      <c r="FL106" s="455"/>
      <c r="FM106" s="462"/>
      <c r="FN106" s="454"/>
      <c r="FO106" s="461"/>
      <c r="FP106" s="463"/>
      <c r="GK106" s="195"/>
      <c r="GL106" s="943"/>
      <c r="GM106" s="461"/>
      <c r="GN106" s="461"/>
      <c r="GO106" s="461"/>
      <c r="GP106" s="461"/>
      <c r="GQ106" s="461"/>
      <c r="GR106" s="461"/>
      <c r="GS106" s="461"/>
      <c r="GT106" s="463"/>
      <c r="GU106" s="195"/>
      <c r="GV106" s="461"/>
      <c r="GW106" s="461"/>
      <c r="GX106" s="461"/>
      <c r="GY106" s="461"/>
      <c r="GZ106" s="455"/>
      <c r="HA106" s="461"/>
      <c r="HB106" s="461"/>
      <c r="HC106" s="461"/>
      <c r="HD106" s="463"/>
      <c r="HE106" s="494">
        <v>0</v>
      </c>
      <c r="HO106" s="465"/>
    </row>
    <row r="107" spans="1:523" ht="15" customHeight="1" x14ac:dyDescent="0.15">
      <c r="A107" s="452">
        <v>43627</v>
      </c>
      <c r="B107" s="415">
        <f t="shared" si="1"/>
        <v>2293</v>
      </c>
      <c r="C107" s="195"/>
      <c r="D107" s="453"/>
      <c r="E107" s="461"/>
      <c r="F107" s="462"/>
      <c r="G107" s="880"/>
      <c r="H107" s="455"/>
      <c r="I107" s="462"/>
      <c r="J107" s="456"/>
      <c r="K107" s="461"/>
      <c r="L107" s="463"/>
      <c r="M107" s="195">
        <v>794</v>
      </c>
      <c r="N107" s="453">
        <v>7</v>
      </c>
      <c r="O107" s="461">
        <v>7270</v>
      </c>
      <c r="P107" s="462"/>
      <c r="Q107" s="880">
        <v>27</v>
      </c>
      <c r="R107" s="455">
        <v>0.2</v>
      </c>
      <c r="S107" s="462">
        <v>28</v>
      </c>
      <c r="T107" s="456"/>
      <c r="U107" s="461"/>
      <c r="V107" s="463"/>
      <c r="W107" s="457">
        <v>611</v>
      </c>
      <c r="X107" s="453">
        <v>6.5</v>
      </c>
      <c r="Y107" s="458">
        <v>2800</v>
      </c>
      <c r="Z107" s="462"/>
      <c r="AA107" s="880">
        <v>26</v>
      </c>
      <c r="AB107" s="455">
        <v>0.5</v>
      </c>
      <c r="AC107" s="462">
        <v>4.5999999999999996</v>
      </c>
      <c r="AD107" s="455"/>
      <c r="AE107" s="461"/>
      <c r="AF107" s="463"/>
      <c r="AG107" s="457">
        <v>202</v>
      </c>
      <c r="AH107" s="453">
        <v>7</v>
      </c>
      <c r="AI107" s="458">
        <v>8030</v>
      </c>
      <c r="AJ107" s="462"/>
      <c r="AK107" s="880">
        <v>86</v>
      </c>
      <c r="AL107" s="455">
        <v>0.4</v>
      </c>
      <c r="AM107" s="462">
        <v>7.1</v>
      </c>
      <c r="AN107" s="455"/>
      <c r="AO107" s="461"/>
      <c r="AP107" s="463"/>
      <c r="AQ107" s="457">
        <v>102</v>
      </c>
      <c r="AR107" s="453">
        <v>6.8</v>
      </c>
      <c r="AS107" s="458">
        <v>7620</v>
      </c>
      <c r="AT107" s="462"/>
      <c r="AU107" s="880">
        <v>172</v>
      </c>
      <c r="AV107" s="455">
        <v>2.2999999999999998</v>
      </c>
      <c r="AW107" s="462">
        <v>24.9</v>
      </c>
      <c r="AX107" s="455"/>
      <c r="AY107" s="461"/>
      <c r="AZ107" s="463"/>
      <c r="BA107" s="195">
        <v>207</v>
      </c>
      <c r="BB107" s="453">
        <v>6.9</v>
      </c>
      <c r="BC107" s="613">
        <v>10420</v>
      </c>
      <c r="BD107" s="824"/>
      <c r="BE107" s="880">
        <v>203</v>
      </c>
      <c r="BF107" s="455">
        <v>3</v>
      </c>
      <c r="BG107" s="462">
        <v>25.9</v>
      </c>
      <c r="BH107" s="455"/>
      <c r="BI107" s="461"/>
      <c r="BJ107" s="463"/>
      <c r="BK107" s="457">
        <v>120</v>
      </c>
      <c r="BL107" s="453">
        <v>6.5</v>
      </c>
      <c r="BM107" s="458">
        <v>1407</v>
      </c>
      <c r="BN107" s="462"/>
      <c r="BO107" s="880">
        <v>84</v>
      </c>
      <c r="BP107" s="455">
        <v>0.4</v>
      </c>
      <c r="BQ107" s="462">
        <v>9.4</v>
      </c>
      <c r="BR107" s="455"/>
      <c r="BS107" s="461"/>
      <c r="BT107" s="463"/>
      <c r="BU107" s="457">
        <v>208</v>
      </c>
      <c r="BV107" s="453">
        <v>7.4</v>
      </c>
      <c r="BW107" s="458">
        <v>8550</v>
      </c>
      <c r="BX107" s="458"/>
      <c r="BY107" s="880">
        <v>102</v>
      </c>
      <c r="BZ107" s="455">
        <v>8.8000000000000007</v>
      </c>
      <c r="CA107" s="644">
        <v>28.3</v>
      </c>
      <c r="CB107" s="455"/>
      <c r="CC107" s="461"/>
      <c r="CD107" s="616"/>
      <c r="CE107" s="457">
        <v>49</v>
      </c>
      <c r="CF107" s="453">
        <v>6.5</v>
      </c>
      <c r="CG107" s="458">
        <v>5730</v>
      </c>
      <c r="CH107" s="462"/>
      <c r="CI107" s="880">
        <v>77</v>
      </c>
      <c r="CJ107" s="455">
        <v>1.1000000000000001</v>
      </c>
      <c r="CK107" s="462">
        <v>13.9</v>
      </c>
      <c r="CL107" s="455"/>
      <c r="CM107" s="461"/>
      <c r="CN107" s="463"/>
      <c r="CO107" s="457">
        <v>0</v>
      </c>
      <c r="CP107" s="453"/>
      <c r="CQ107" s="461"/>
      <c r="CR107" s="462"/>
      <c r="CS107" s="880"/>
      <c r="CT107" s="455"/>
      <c r="CU107" s="462"/>
      <c r="CV107" s="455"/>
      <c r="CW107" s="461"/>
      <c r="CX107" s="463"/>
      <c r="CY107" s="457"/>
      <c r="CZ107" s="453">
        <v>6.3</v>
      </c>
      <c r="DA107" s="461">
        <v>7470</v>
      </c>
      <c r="DB107" s="462"/>
      <c r="DC107" s="880">
        <v>42</v>
      </c>
      <c r="DD107" s="455">
        <v>0.5</v>
      </c>
      <c r="DE107" s="462">
        <v>5.2</v>
      </c>
      <c r="DF107" s="455"/>
      <c r="DG107" s="464"/>
      <c r="DH107" s="463"/>
      <c r="DI107" s="457">
        <v>0</v>
      </c>
      <c r="DJ107" s="453">
        <v>6.2</v>
      </c>
      <c r="DK107" s="459">
        <v>13510</v>
      </c>
      <c r="DL107" s="462"/>
      <c r="DM107" s="880">
        <v>181</v>
      </c>
      <c r="DN107" s="455">
        <v>0.9</v>
      </c>
      <c r="DO107" s="462">
        <v>10.8</v>
      </c>
      <c r="DP107" s="455"/>
      <c r="DQ107" s="461"/>
      <c r="DR107" s="463"/>
      <c r="DS107" s="468">
        <v>0</v>
      </c>
      <c r="DT107" s="453"/>
      <c r="DU107" s="454"/>
      <c r="DV107" s="462"/>
      <c r="DW107" s="880"/>
      <c r="DX107" s="455"/>
      <c r="DY107" s="462"/>
      <c r="DZ107" s="455"/>
      <c r="EA107" s="462"/>
      <c r="EB107" s="463"/>
      <c r="EC107" s="457">
        <v>0</v>
      </c>
      <c r="ED107" s="453"/>
      <c r="EE107" s="464"/>
      <c r="EF107" s="462"/>
      <c r="EG107" s="880"/>
      <c r="EH107" s="455"/>
      <c r="EI107" s="462"/>
      <c r="EJ107" s="455"/>
      <c r="EK107" s="461"/>
      <c r="EL107" s="463"/>
      <c r="EM107" s="457">
        <v>0</v>
      </c>
      <c r="EN107" s="453"/>
      <c r="EO107" s="461"/>
      <c r="EP107" s="462"/>
      <c r="EQ107" s="462"/>
      <c r="ER107" s="455"/>
      <c r="ES107" s="462"/>
      <c r="ET107" s="454"/>
      <c r="EU107" s="461"/>
      <c r="EV107" s="463"/>
      <c r="EW107" s="457">
        <v>0</v>
      </c>
      <c r="EX107" s="453"/>
      <c r="EY107" s="461"/>
      <c r="EZ107" s="462"/>
      <c r="FA107" s="880"/>
      <c r="FB107" s="455"/>
      <c r="FC107" s="462"/>
      <c r="FD107" s="454"/>
      <c r="FE107" s="461"/>
      <c r="FF107" s="463"/>
      <c r="FG107" s="457">
        <v>0</v>
      </c>
      <c r="FH107" s="453"/>
      <c r="FI107" s="461"/>
      <c r="FJ107" s="462"/>
      <c r="FK107" s="880"/>
      <c r="FL107" s="455"/>
      <c r="FM107" s="462"/>
      <c r="FN107" s="454"/>
      <c r="FO107" s="461"/>
      <c r="FP107" s="463"/>
      <c r="GK107" s="195"/>
      <c r="GL107" s="943"/>
      <c r="GM107" s="461"/>
      <c r="GN107" s="461"/>
      <c r="GO107" s="461"/>
      <c r="GP107" s="461"/>
      <c r="GQ107" s="461"/>
      <c r="GR107" s="461"/>
      <c r="GS107" s="461"/>
      <c r="GT107" s="463"/>
      <c r="GU107" s="195"/>
      <c r="GV107" s="461"/>
      <c r="GW107" s="461"/>
      <c r="GX107" s="461"/>
      <c r="GY107" s="461"/>
      <c r="GZ107" s="455"/>
      <c r="HA107" s="461"/>
      <c r="HB107" s="461"/>
      <c r="HC107" s="461"/>
      <c r="HD107" s="463"/>
      <c r="HE107" s="494">
        <v>0</v>
      </c>
      <c r="HO107" s="465"/>
    </row>
    <row r="108" spans="1:523" ht="15" customHeight="1" x14ac:dyDescent="0.15">
      <c r="A108" s="452">
        <v>43628</v>
      </c>
      <c r="B108" s="415">
        <f t="shared" si="1"/>
        <v>2295</v>
      </c>
      <c r="C108" s="195"/>
      <c r="D108" s="453"/>
      <c r="E108" s="461"/>
      <c r="F108" s="462"/>
      <c r="G108" s="880"/>
      <c r="H108" s="455"/>
      <c r="I108" s="462"/>
      <c r="J108" s="456"/>
      <c r="K108" s="461"/>
      <c r="L108" s="463"/>
      <c r="M108" s="195">
        <v>935</v>
      </c>
      <c r="N108" s="453">
        <v>7</v>
      </c>
      <c r="O108" s="461">
        <v>6530</v>
      </c>
      <c r="P108" s="462"/>
      <c r="Q108" s="880">
        <v>37</v>
      </c>
      <c r="R108" s="455">
        <v>0.2</v>
      </c>
      <c r="S108" s="462">
        <v>24</v>
      </c>
      <c r="T108" s="456"/>
      <c r="U108" s="461"/>
      <c r="V108" s="463"/>
      <c r="W108" s="457">
        <v>552</v>
      </c>
      <c r="X108" s="453">
        <v>7</v>
      </c>
      <c r="Y108" s="458">
        <v>2890</v>
      </c>
      <c r="Z108" s="462"/>
      <c r="AA108" s="880">
        <v>29</v>
      </c>
      <c r="AB108" s="455">
        <v>0.3</v>
      </c>
      <c r="AC108" s="462">
        <v>3.8</v>
      </c>
      <c r="AD108" s="455"/>
      <c r="AE108" s="461"/>
      <c r="AF108" s="463"/>
      <c r="AG108" s="457">
        <v>194</v>
      </c>
      <c r="AH108" s="453">
        <v>7.5</v>
      </c>
      <c r="AI108" s="458">
        <v>9920</v>
      </c>
      <c r="AJ108" s="462"/>
      <c r="AK108" s="880">
        <v>95</v>
      </c>
      <c r="AL108" s="455">
        <v>2.1</v>
      </c>
      <c r="AM108" s="462">
        <v>9.1999999999999993</v>
      </c>
      <c r="AN108" s="455"/>
      <c r="AO108" s="461"/>
      <c r="AP108" s="463"/>
      <c r="AQ108" s="457">
        <v>85</v>
      </c>
      <c r="AR108" s="453">
        <v>7</v>
      </c>
      <c r="AS108" s="458">
        <v>9760</v>
      </c>
      <c r="AT108" s="462"/>
      <c r="AU108" s="880">
        <v>138</v>
      </c>
      <c r="AV108" s="455">
        <v>3.5</v>
      </c>
      <c r="AW108" s="462">
        <v>29.4</v>
      </c>
      <c r="AX108" s="455"/>
      <c r="AY108" s="461"/>
      <c r="AZ108" s="463"/>
      <c r="BA108" s="195">
        <v>43</v>
      </c>
      <c r="BB108" s="453">
        <v>7</v>
      </c>
      <c r="BC108" s="461">
        <v>9820</v>
      </c>
      <c r="BD108" s="462"/>
      <c r="BE108" s="880">
        <v>182</v>
      </c>
      <c r="BF108" s="455">
        <v>1.6</v>
      </c>
      <c r="BG108" s="462">
        <v>21</v>
      </c>
      <c r="BH108" s="455"/>
      <c r="BI108" s="461"/>
      <c r="BJ108" s="463"/>
      <c r="BK108" s="457">
        <v>129</v>
      </c>
      <c r="BL108" s="453">
        <v>6.3</v>
      </c>
      <c r="BM108" s="458">
        <v>1370</v>
      </c>
      <c r="BN108" s="462"/>
      <c r="BO108" s="880">
        <v>72</v>
      </c>
      <c r="BP108" s="455">
        <v>0.2</v>
      </c>
      <c r="BQ108" s="462">
        <v>7.5</v>
      </c>
      <c r="BR108" s="455"/>
      <c r="BS108" s="461"/>
      <c r="BT108" s="463"/>
      <c r="BU108" s="457">
        <v>294</v>
      </c>
      <c r="BV108" s="453">
        <v>7.3</v>
      </c>
      <c r="BW108" s="458">
        <v>8130</v>
      </c>
      <c r="BX108" s="458"/>
      <c r="BY108" s="880">
        <v>137</v>
      </c>
      <c r="BZ108" s="455">
        <v>1.6</v>
      </c>
      <c r="CA108" s="644">
        <v>32</v>
      </c>
      <c r="CB108" s="455"/>
      <c r="CC108" s="461"/>
      <c r="CD108" s="616"/>
      <c r="CE108" s="457">
        <v>46</v>
      </c>
      <c r="CF108" s="453">
        <v>6.8</v>
      </c>
      <c r="CG108" s="458">
        <v>5840</v>
      </c>
      <c r="CH108" s="462"/>
      <c r="CI108" s="880">
        <v>74</v>
      </c>
      <c r="CJ108" s="455">
        <v>0.3</v>
      </c>
      <c r="CK108" s="462">
        <v>7.6</v>
      </c>
      <c r="CL108" s="455"/>
      <c r="CM108" s="461"/>
      <c r="CN108" s="463"/>
      <c r="CO108" s="457">
        <v>0</v>
      </c>
      <c r="CP108" s="453"/>
      <c r="CQ108" s="461"/>
      <c r="CR108" s="462"/>
      <c r="CS108" s="880"/>
      <c r="CT108" s="455"/>
      <c r="CU108" s="462"/>
      <c r="CV108" s="455"/>
      <c r="CW108" s="461"/>
      <c r="CX108" s="463"/>
      <c r="CY108" s="457">
        <v>0</v>
      </c>
      <c r="CZ108" s="453"/>
      <c r="DA108" s="461"/>
      <c r="DB108" s="462"/>
      <c r="DC108" s="880"/>
      <c r="DD108" s="455"/>
      <c r="DE108" s="462"/>
      <c r="DF108" s="455"/>
      <c r="DG108" s="464"/>
      <c r="DH108" s="463"/>
      <c r="DI108" s="457">
        <v>17</v>
      </c>
      <c r="DJ108" s="453"/>
      <c r="DK108" s="459"/>
      <c r="DL108" s="462"/>
      <c r="DM108" s="880"/>
      <c r="DN108" s="455"/>
      <c r="DO108" s="462"/>
      <c r="DP108" s="455"/>
      <c r="DQ108" s="461"/>
      <c r="DR108" s="463"/>
      <c r="DS108" s="468">
        <v>0</v>
      </c>
      <c r="DT108" s="453"/>
      <c r="DU108" s="454"/>
      <c r="DV108" s="462"/>
      <c r="DW108" s="880"/>
      <c r="DX108" s="455"/>
      <c r="DY108" s="462"/>
      <c r="DZ108" s="455"/>
      <c r="EA108" s="462"/>
      <c r="EB108" s="463"/>
      <c r="EC108" s="457">
        <v>0</v>
      </c>
      <c r="ED108" s="453"/>
      <c r="EE108" s="464"/>
      <c r="EF108" s="462"/>
      <c r="EG108" s="880"/>
      <c r="EH108" s="455"/>
      <c r="EI108" s="462"/>
      <c r="EJ108" s="455"/>
      <c r="EK108" s="461"/>
      <c r="EL108" s="463"/>
      <c r="EM108" s="457">
        <v>0</v>
      </c>
      <c r="EN108" s="453"/>
      <c r="EO108" s="461"/>
      <c r="EP108" s="462"/>
      <c r="EQ108" s="462"/>
      <c r="ER108" s="455"/>
      <c r="ES108" s="462"/>
      <c r="ET108" s="454"/>
      <c r="EU108" s="461"/>
      <c r="EV108" s="463"/>
      <c r="EW108" s="457">
        <v>0</v>
      </c>
      <c r="EX108" s="453"/>
      <c r="EY108" s="461"/>
      <c r="EZ108" s="462"/>
      <c r="FA108" s="880"/>
      <c r="FB108" s="455"/>
      <c r="FC108" s="462"/>
      <c r="FD108" s="454"/>
      <c r="FE108" s="461"/>
      <c r="FF108" s="463"/>
      <c r="FG108" s="457">
        <v>0</v>
      </c>
      <c r="FH108" s="453"/>
      <c r="FI108" s="461"/>
      <c r="FJ108" s="462"/>
      <c r="FK108" s="880"/>
      <c r="FL108" s="455"/>
      <c r="FM108" s="462"/>
      <c r="FN108" s="454"/>
      <c r="FO108" s="461"/>
      <c r="FP108" s="463"/>
      <c r="GK108" s="195"/>
      <c r="GL108" s="943"/>
      <c r="GM108" s="461"/>
      <c r="GN108" s="461"/>
      <c r="GO108" s="461"/>
      <c r="GP108" s="461"/>
      <c r="GQ108" s="461"/>
      <c r="GR108" s="461"/>
      <c r="GS108" s="461"/>
      <c r="GT108" s="463"/>
      <c r="GU108" s="195"/>
      <c r="GV108" s="461"/>
      <c r="GW108" s="461"/>
      <c r="GX108" s="461"/>
      <c r="GY108" s="461"/>
      <c r="GZ108" s="455"/>
      <c r="HA108" s="461"/>
      <c r="HB108" s="461"/>
      <c r="HC108" s="461"/>
      <c r="HD108" s="463"/>
      <c r="HE108" s="494">
        <v>0</v>
      </c>
      <c r="HO108" s="465"/>
    </row>
    <row r="109" spans="1:523" ht="15" customHeight="1" x14ac:dyDescent="0.15">
      <c r="A109" s="452">
        <v>43629</v>
      </c>
      <c r="B109" s="415">
        <f t="shared" si="1"/>
        <v>2352</v>
      </c>
      <c r="C109" s="195"/>
      <c r="D109" s="453"/>
      <c r="E109" s="461"/>
      <c r="F109" s="462"/>
      <c r="G109" s="880"/>
      <c r="H109" s="455"/>
      <c r="I109" s="462"/>
      <c r="J109" s="456"/>
      <c r="K109" s="461"/>
      <c r="L109" s="463"/>
      <c r="M109" s="195">
        <v>1014</v>
      </c>
      <c r="N109" s="453">
        <v>6.8</v>
      </c>
      <c r="O109" s="461">
        <v>6150</v>
      </c>
      <c r="P109" s="462"/>
      <c r="Q109" s="880">
        <v>33</v>
      </c>
      <c r="R109" s="455">
        <v>0.2</v>
      </c>
      <c r="S109" s="462">
        <v>26.2</v>
      </c>
      <c r="T109" s="456"/>
      <c r="U109" s="461"/>
      <c r="V109" s="463"/>
      <c r="W109" s="457">
        <v>613</v>
      </c>
      <c r="X109" s="453">
        <v>7</v>
      </c>
      <c r="Y109" s="458">
        <v>3090</v>
      </c>
      <c r="Z109" s="462"/>
      <c r="AA109" s="880">
        <v>27</v>
      </c>
      <c r="AB109" s="455">
        <v>0.2</v>
      </c>
      <c r="AC109" s="462">
        <v>8.3000000000000007</v>
      </c>
      <c r="AD109" s="455"/>
      <c r="AE109" s="461"/>
      <c r="AF109" s="463"/>
      <c r="AG109" s="457">
        <v>195</v>
      </c>
      <c r="AH109" s="453">
        <v>7.3</v>
      </c>
      <c r="AI109" s="458">
        <v>8380</v>
      </c>
      <c r="AJ109" s="462"/>
      <c r="AK109" s="880">
        <v>89</v>
      </c>
      <c r="AL109" s="455">
        <v>0.7</v>
      </c>
      <c r="AM109" s="462">
        <v>7.7</v>
      </c>
      <c r="AN109" s="455"/>
      <c r="AO109" s="461"/>
      <c r="AP109" s="463"/>
      <c r="AQ109" s="457">
        <v>90</v>
      </c>
      <c r="AR109" s="453">
        <v>7</v>
      </c>
      <c r="AS109" s="458">
        <v>9410</v>
      </c>
      <c r="AT109" s="462"/>
      <c r="AU109" s="880">
        <v>149</v>
      </c>
      <c r="AV109" s="455">
        <v>2.5</v>
      </c>
      <c r="AW109" s="462">
        <v>26</v>
      </c>
      <c r="AX109" s="455"/>
      <c r="AY109" s="461"/>
      <c r="AZ109" s="463"/>
      <c r="BA109" s="195">
        <v>0</v>
      </c>
      <c r="BB109" s="453">
        <v>7</v>
      </c>
      <c r="BC109" s="461">
        <v>9170</v>
      </c>
      <c r="BD109" s="462"/>
      <c r="BE109" s="880">
        <v>88</v>
      </c>
      <c r="BF109" s="455">
        <v>0.3</v>
      </c>
      <c r="BG109" s="462">
        <v>23.8</v>
      </c>
      <c r="BH109" s="455"/>
      <c r="BI109" s="461"/>
      <c r="BJ109" s="463"/>
      <c r="BK109" s="457">
        <v>126</v>
      </c>
      <c r="BL109" s="453">
        <v>6.5</v>
      </c>
      <c r="BM109" s="458">
        <v>1249</v>
      </c>
      <c r="BN109" s="462"/>
      <c r="BO109" s="880">
        <v>77</v>
      </c>
      <c r="BP109" s="455">
        <v>0.4</v>
      </c>
      <c r="BQ109" s="462">
        <v>9</v>
      </c>
      <c r="BR109" s="455"/>
      <c r="BS109" s="461"/>
      <c r="BT109" s="463"/>
      <c r="BU109" s="457">
        <v>237</v>
      </c>
      <c r="BV109" s="453">
        <v>7.3</v>
      </c>
      <c r="BW109" s="458">
        <v>9020</v>
      </c>
      <c r="BX109" s="458"/>
      <c r="BY109" s="880">
        <v>124</v>
      </c>
      <c r="BZ109" s="455">
        <v>1</v>
      </c>
      <c r="CA109" s="644">
        <v>28.6</v>
      </c>
      <c r="CB109" s="455"/>
      <c r="CC109" s="461"/>
      <c r="CD109" s="616"/>
      <c r="CE109" s="457">
        <v>49</v>
      </c>
      <c r="CF109" s="453">
        <v>6.8</v>
      </c>
      <c r="CG109" s="458">
        <v>5800</v>
      </c>
      <c r="CH109" s="462"/>
      <c r="CI109" s="880">
        <v>48</v>
      </c>
      <c r="CJ109" s="455">
        <v>0.2</v>
      </c>
      <c r="CK109" s="462">
        <v>5.7</v>
      </c>
      <c r="CL109" s="455"/>
      <c r="CM109" s="461"/>
      <c r="CN109" s="463"/>
      <c r="CO109" s="457">
        <v>0</v>
      </c>
      <c r="CP109" s="453"/>
      <c r="CQ109" s="461"/>
      <c r="CR109" s="462"/>
      <c r="CS109" s="880"/>
      <c r="CT109" s="455"/>
      <c r="CU109" s="462"/>
      <c r="CV109" s="455"/>
      <c r="CW109" s="461"/>
      <c r="CX109" s="463"/>
      <c r="CY109" s="457">
        <v>0</v>
      </c>
      <c r="CZ109" s="453"/>
      <c r="DA109" s="461"/>
      <c r="DB109" s="462"/>
      <c r="DC109" s="880"/>
      <c r="DD109" s="455"/>
      <c r="DE109" s="462"/>
      <c r="DF109" s="455"/>
      <c r="DG109" s="464"/>
      <c r="DH109" s="463"/>
      <c r="DI109" s="457">
        <v>28</v>
      </c>
      <c r="DJ109" s="453"/>
      <c r="DK109" s="459"/>
      <c r="DL109" s="462"/>
      <c r="DM109" s="880"/>
      <c r="DN109" s="455"/>
      <c r="DO109" s="462"/>
      <c r="DP109" s="455"/>
      <c r="DQ109" s="461"/>
      <c r="DR109" s="463"/>
      <c r="DS109" s="468">
        <v>0</v>
      </c>
      <c r="DT109" s="453"/>
      <c r="DU109" s="454"/>
      <c r="DV109" s="462"/>
      <c r="DW109" s="880"/>
      <c r="DX109" s="455"/>
      <c r="DY109" s="462"/>
      <c r="DZ109" s="455"/>
      <c r="EA109" s="462"/>
      <c r="EB109" s="463"/>
      <c r="EC109" s="457">
        <v>0</v>
      </c>
      <c r="ED109" s="453"/>
      <c r="EE109" s="464"/>
      <c r="EF109" s="462"/>
      <c r="EG109" s="880"/>
      <c r="EH109" s="455"/>
      <c r="EI109" s="462"/>
      <c r="EJ109" s="455"/>
      <c r="EK109" s="461"/>
      <c r="EL109" s="463"/>
      <c r="EM109" s="457">
        <v>0</v>
      </c>
      <c r="EN109" s="453"/>
      <c r="EO109" s="461"/>
      <c r="EP109" s="462"/>
      <c r="EQ109" s="462"/>
      <c r="ER109" s="455"/>
      <c r="ES109" s="462"/>
      <c r="ET109" s="454"/>
      <c r="EU109" s="461"/>
      <c r="EV109" s="463"/>
      <c r="EW109" s="457">
        <v>0</v>
      </c>
      <c r="EX109" s="453"/>
      <c r="EY109" s="461"/>
      <c r="EZ109" s="462"/>
      <c r="FA109" s="880"/>
      <c r="FB109" s="455"/>
      <c r="FC109" s="462"/>
      <c r="FD109" s="454"/>
      <c r="FE109" s="461"/>
      <c r="FF109" s="463"/>
      <c r="FG109" s="457">
        <v>0</v>
      </c>
      <c r="FH109" s="453"/>
      <c r="FI109" s="461"/>
      <c r="FJ109" s="462"/>
      <c r="FK109" s="880"/>
      <c r="FL109" s="455"/>
      <c r="FM109" s="462"/>
      <c r="FN109" s="454"/>
      <c r="FO109" s="461"/>
      <c r="FP109" s="463"/>
      <c r="GK109" s="195"/>
      <c r="GL109" s="943"/>
      <c r="GM109" s="461"/>
      <c r="GN109" s="461"/>
      <c r="GO109" s="461"/>
      <c r="GP109" s="461"/>
      <c r="GQ109" s="461"/>
      <c r="GR109" s="461"/>
      <c r="GS109" s="461"/>
      <c r="GT109" s="463"/>
      <c r="GU109" s="195"/>
      <c r="GV109" s="461"/>
      <c r="GW109" s="461"/>
      <c r="GX109" s="461"/>
      <c r="GY109" s="461"/>
      <c r="GZ109" s="455"/>
      <c r="HA109" s="461"/>
      <c r="HB109" s="461"/>
      <c r="HC109" s="461"/>
      <c r="HD109" s="463"/>
      <c r="HE109" s="494">
        <v>0</v>
      </c>
      <c r="HO109" s="465"/>
    </row>
    <row r="110" spans="1:523" ht="15" customHeight="1" x14ac:dyDescent="0.15">
      <c r="A110" s="452">
        <v>43630</v>
      </c>
      <c r="B110" s="415">
        <f t="shared" si="1"/>
        <v>2295</v>
      </c>
      <c r="C110" s="195"/>
      <c r="D110" s="453"/>
      <c r="E110" s="461"/>
      <c r="F110" s="462"/>
      <c r="G110" s="880"/>
      <c r="H110" s="455"/>
      <c r="I110" s="462"/>
      <c r="J110" s="456"/>
      <c r="K110" s="461"/>
      <c r="L110" s="463"/>
      <c r="M110" s="195">
        <v>939</v>
      </c>
      <c r="N110" s="453">
        <v>7</v>
      </c>
      <c r="O110" s="461">
        <v>6290</v>
      </c>
      <c r="P110" s="462"/>
      <c r="Q110" s="880">
        <v>37</v>
      </c>
      <c r="R110" s="455">
        <v>0.8</v>
      </c>
      <c r="S110" s="462">
        <v>22.4</v>
      </c>
      <c r="T110" s="456"/>
      <c r="U110" s="461"/>
      <c r="V110" s="463"/>
      <c r="W110" s="457">
        <v>625</v>
      </c>
      <c r="X110" s="453">
        <v>7</v>
      </c>
      <c r="Y110" s="458">
        <v>2490</v>
      </c>
      <c r="Z110" s="462"/>
      <c r="AA110" s="880">
        <v>26</v>
      </c>
      <c r="AB110" s="455">
        <v>0.3</v>
      </c>
      <c r="AC110" s="462">
        <v>5.2</v>
      </c>
      <c r="AD110" s="455"/>
      <c r="AE110" s="461"/>
      <c r="AF110" s="463"/>
      <c r="AG110" s="457">
        <v>188</v>
      </c>
      <c r="AH110" s="453">
        <v>7.3</v>
      </c>
      <c r="AI110" s="458">
        <v>8050</v>
      </c>
      <c r="AJ110" s="462"/>
      <c r="AK110" s="880">
        <v>77</v>
      </c>
      <c r="AL110" s="455">
        <v>1.7</v>
      </c>
      <c r="AM110" s="462">
        <v>14.6</v>
      </c>
      <c r="AN110" s="455"/>
      <c r="AO110" s="461"/>
      <c r="AP110" s="463"/>
      <c r="AQ110" s="457">
        <v>77</v>
      </c>
      <c r="AR110" s="453">
        <v>7.3</v>
      </c>
      <c r="AS110" s="458">
        <v>8050</v>
      </c>
      <c r="AT110" s="462"/>
      <c r="AU110" s="880">
        <v>77</v>
      </c>
      <c r="AV110" s="455">
        <v>1.7</v>
      </c>
      <c r="AW110" s="462">
        <v>14.6</v>
      </c>
      <c r="AX110" s="455"/>
      <c r="AY110" s="461"/>
      <c r="AZ110" s="463"/>
      <c r="BA110" s="195">
        <v>0</v>
      </c>
      <c r="BB110" s="453">
        <v>7</v>
      </c>
      <c r="BC110" s="461">
        <v>9410</v>
      </c>
      <c r="BD110" s="462"/>
      <c r="BE110" s="880">
        <v>147</v>
      </c>
      <c r="BF110" s="455">
        <v>2.2000000000000002</v>
      </c>
      <c r="BG110" s="462">
        <v>19.8</v>
      </c>
      <c r="BH110" s="455"/>
      <c r="BI110" s="461"/>
      <c r="BJ110" s="463"/>
      <c r="BK110" s="457">
        <v>133</v>
      </c>
      <c r="BL110" s="453">
        <v>6.5</v>
      </c>
      <c r="BM110" s="458">
        <v>1342</v>
      </c>
      <c r="BN110" s="462"/>
      <c r="BO110" s="880">
        <v>75</v>
      </c>
      <c r="BP110" s="455">
        <v>1.2</v>
      </c>
      <c r="BQ110" s="462">
        <v>8.9</v>
      </c>
      <c r="BR110" s="455"/>
      <c r="BS110" s="461"/>
      <c r="BT110" s="463"/>
      <c r="BU110" s="457">
        <v>220</v>
      </c>
      <c r="BV110" s="453">
        <v>7.3</v>
      </c>
      <c r="BW110" s="458">
        <v>9690</v>
      </c>
      <c r="BX110" s="458"/>
      <c r="BY110" s="880">
        <v>81</v>
      </c>
      <c r="BZ110" s="455">
        <v>1.1000000000000001</v>
      </c>
      <c r="CA110" s="644">
        <v>22</v>
      </c>
      <c r="CB110" s="455"/>
      <c r="CC110" s="461"/>
      <c r="CD110" s="616"/>
      <c r="CE110" s="457">
        <v>48</v>
      </c>
      <c r="CF110" s="453">
        <v>6.5</v>
      </c>
      <c r="CG110" s="458">
        <v>6040</v>
      </c>
      <c r="CH110" s="462"/>
      <c r="CI110" s="880">
        <v>53</v>
      </c>
      <c r="CJ110" s="455">
        <v>1.9</v>
      </c>
      <c r="CK110" s="462">
        <v>22.9</v>
      </c>
      <c r="CL110" s="455"/>
      <c r="CM110" s="461"/>
      <c r="CN110" s="463"/>
      <c r="CO110" s="457">
        <v>65</v>
      </c>
      <c r="CP110" s="453"/>
      <c r="CQ110" s="461"/>
      <c r="CR110" s="462"/>
      <c r="CS110" s="880"/>
      <c r="CT110" s="455"/>
      <c r="CU110" s="462"/>
      <c r="CV110" s="455"/>
      <c r="CW110" s="461"/>
      <c r="CX110" s="463"/>
      <c r="CY110" s="457">
        <v>0</v>
      </c>
      <c r="CZ110" s="453"/>
      <c r="DA110" s="461"/>
      <c r="DB110" s="462"/>
      <c r="DC110" s="880"/>
      <c r="DD110" s="455"/>
      <c r="DE110" s="462"/>
      <c r="DF110" s="455"/>
      <c r="DG110" s="464"/>
      <c r="DH110" s="463"/>
      <c r="DI110" s="457">
        <v>0</v>
      </c>
      <c r="DJ110" s="453"/>
      <c r="DK110" s="459"/>
      <c r="DL110" s="462"/>
      <c r="DM110" s="880"/>
      <c r="DN110" s="455"/>
      <c r="DO110" s="462"/>
      <c r="DP110" s="455"/>
      <c r="DQ110" s="461"/>
      <c r="DR110" s="463"/>
      <c r="DS110" s="468">
        <v>0</v>
      </c>
      <c r="DT110" s="453"/>
      <c r="DU110" s="454"/>
      <c r="DV110" s="462"/>
      <c r="DW110" s="880"/>
      <c r="DX110" s="455"/>
      <c r="DY110" s="462"/>
      <c r="DZ110" s="455"/>
      <c r="EA110" s="462"/>
      <c r="EB110" s="463"/>
      <c r="EC110" s="457">
        <v>0</v>
      </c>
      <c r="ED110" s="453"/>
      <c r="EE110" s="464"/>
      <c r="EF110" s="462"/>
      <c r="EG110" s="880"/>
      <c r="EH110" s="455"/>
      <c r="EI110" s="462"/>
      <c r="EJ110" s="455"/>
      <c r="EK110" s="461"/>
      <c r="EL110" s="463"/>
      <c r="EM110" s="457">
        <v>0</v>
      </c>
      <c r="EN110" s="453"/>
      <c r="EO110" s="461"/>
      <c r="EP110" s="462"/>
      <c r="EQ110" s="462"/>
      <c r="ER110" s="455"/>
      <c r="ES110" s="462"/>
      <c r="ET110" s="454"/>
      <c r="EU110" s="461"/>
      <c r="EV110" s="463"/>
      <c r="EW110" s="457">
        <v>0</v>
      </c>
      <c r="EX110" s="453"/>
      <c r="EY110" s="461"/>
      <c r="EZ110" s="462"/>
      <c r="FA110" s="880"/>
      <c r="FB110" s="455"/>
      <c r="FC110" s="462"/>
      <c r="FD110" s="454"/>
      <c r="FE110" s="461"/>
      <c r="FF110" s="463"/>
      <c r="FG110" s="457">
        <v>0</v>
      </c>
      <c r="FH110" s="453"/>
      <c r="FI110" s="461"/>
      <c r="FJ110" s="462"/>
      <c r="FK110" s="880"/>
      <c r="FL110" s="455"/>
      <c r="FM110" s="462"/>
      <c r="FN110" s="454"/>
      <c r="FO110" s="461"/>
      <c r="FP110" s="463"/>
      <c r="GK110" s="195"/>
      <c r="GL110" s="943"/>
      <c r="GM110" s="461"/>
      <c r="GN110" s="461"/>
      <c r="GO110" s="461"/>
      <c r="GP110" s="461"/>
      <c r="GQ110" s="461"/>
      <c r="GR110" s="461"/>
      <c r="GS110" s="461"/>
      <c r="GT110" s="463"/>
      <c r="GU110" s="195"/>
      <c r="GV110" s="461"/>
      <c r="GW110" s="461"/>
      <c r="GX110" s="461"/>
      <c r="GY110" s="461"/>
      <c r="GZ110" s="455"/>
      <c r="HA110" s="461"/>
      <c r="HB110" s="461"/>
      <c r="HC110" s="461"/>
      <c r="HD110" s="463"/>
      <c r="HE110" s="494">
        <v>0</v>
      </c>
      <c r="HO110" s="465"/>
    </row>
    <row r="111" spans="1:523" ht="15" customHeight="1" x14ac:dyDescent="0.15">
      <c r="A111" s="452">
        <v>43631</v>
      </c>
      <c r="B111" s="415">
        <f t="shared" si="1"/>
        <v>2738</v>
      </c>
      <c r="C111" s="195"/>
      <c r="D111" s="453"/>
      <c r="E111" s="461"/>
      <c r="F111" s="462"/>
      <c r="G111" s="880"/>
      <c r="H111" s="455"/>
      <c r="I111" s="462"/>
      <c r="J111" s="456"/>
      <c r="K111" s="461"/>
      <c r="L111" s="463"/>
      <c r="M111" s="195">
        <v>882</v>
      </c>
      <c r="N111" s="453">
        <v>7</v>
      </c>
      <c r="O111" s="461">
        <v>6640</v>
      </c>
      <c r="P111" s="462"/>
      <c r="Q111" s="880">
        <v>40</v>
      </c>
      <c r="R111" s="455">
        <v>3</v>
      </c>
      <c r="S111" s="462">
        <v>29.4</v>
      </c>
      <c r="T111" s="456"/>
      <c r="U111" s="461"/>
      <c r="V111" s="463"/>
      <c r="W111" s="457">
        <v>655</v>
      </c>
      <c r="X111" s="453">
        <v>6.9</v>
      </c>
      <c r="Y111" s="458">
        <v>2910</v>
      </c>
      <c r="Z111" s="462"/>
      <c r="AA111" s="880">
        <v>34</v>
      </c>
      <c r="AB111" s="455">
        <v>0.8</v>
      </c>
      <c r="AC111" s="462">
        <v>4.3</v>
      </c>
      <c r="AD111" s="455"/>
      <c r="AE111" s="461"/>
      <c r="AF111" s="463"/>
      <c r="AG111" s="457">
        <v>168</v>
      </c>
      <c r="AH111" s="453">
        <v>7.3</v>
      </c>
      <c r="AI111" s="458">
        <v>8610</v>
      </c>
      <c r="AJ111" s="462"/>
      <c r="AK111" s="880">
        <v>84</v>
      </c>
      <c r="AL111" s="455">
        <v>2.7</v>
      </c>
      <c r="AM111" s="462">
        <v>5.0999999999999996</v>
      </c>
      <c r="AN111" s="455"/>
      <c r="AO111" s="461"/>
      <c r="AP111" s="463"/>
      <c r="AQ111" s="457">
        <v>91</v>
      </c>
      <c r="AR111" s="453">
        <v>7</v>
      </c>
      <c r="AS111" s="458">
        <v>9620</v>
      </c>
      <c r="AT111" s="462"/>
      <c r="AU111" s="880">
        <v>215</v>
      </c>
      <c r="AV111" s="455">
        <v>4.7</v>
      </c>
      <c r="AW111" s="462">
        <v>26.7</v>
      </c>
      <c r="AX111" s="455"/>
      <c r="AY111" s="461"/>
      <c r="AZ111" s="463"/>
      <c r="BA111" s="195">
        <v>217</v>
      </c>
      <c r="BB111" s="453">
        <v>7</v>
      </c>
      <c r="BC111" s="613">
        <v>10090</v>
      </c>
      <c r="BD111" s="824"/>
      <c r="BE111" s="880">
        <v>157</v>
      </c>
      <c r="BF111" s="455">
        <v>5.3</v>
      </c>
      <c r="BG111" s="462">
        <v>18</v>
      </c>
      <c r="BH111" s="455"/>
      <c r="BI111" s="461"/>
      <c r="BJ111" s="463"/>
      <c r="BK111" s="457">
        <v>129</v>
      </c>
      <c r="BL111" s="453">
        <v>6.5</v>
      </c>
      <c r="BM111" s="458">
        <v>1427</v>
      </c>
      <c r="BN111" s="462"/>
      <c r="BO111" s="880">
        <v>77</v>
      </c>
      <c r="BP111" s="455">
        <v>0.8</v>
      </c>
      <c r="BQ111" s="462">
        <v>7.5</v>
      </c>
      <c r="BR111" s="455"/>
      <c r="BS111" s="461"/>
      <c r="BT111" s="463"/>
      <c r="BU111" s="457">
        <v>226</v>
      </c>
      <c r="BV111" s="453">
        <v>7.5</v>
      </c>
      <c r="BW111" s="458">
        <v>9840</v>
      </c>
      <c r="BX111" s="458"/>
      <c r="BY111" s="880">
        <v>83</v>
      </c>
      <c r="BZ111" s="455">
        <v>5.8</v>
      </c>
      <c r="CA111" s="644">
        <v>24.8</v>
      </c>
      <c r="CB111" s="455"/>
      <c r="CC111" s="461"/>
      <c r="CD111" s="616"/>
      <c r="CE111" s="457">
        <v>49</v>
      </c>
      <c r="CF111" s="453">
        <v>6.5</v>
      </c>
      <c r="CG111" s="458">
        <v>6610</v>
      </c>
      <c r="CH111" s="462"/>
      <c r="CI111" s="880">
        <v>69</v>
      </c>
      <c r="CJ111" s="455">
        <v>2.2000000000000002</v>
      </c>
      <c r="CK111" s="462">
        <v>5.2</v>
      </c>
      <c r="CL111" s="455"/>
      <c r="CM111" s="461"/>
      <c r="CN111" s="463"/>
      <c r="CO111" s="457">
        <v>291</v>
      </c>
      <c r="CP111" s="453">
        <v>6.4</v>
      </c>
      <c r="CQ111" s="461">
        <v>1983</v>
      </c>
      <c r="CR111" s="462"/>
      <c r="CS111" s="880">
        <v>32</v>
      </c>
      <c r="CT111" s="455">
        <v>1.6</v>
      </c>
      <c r="CU111" s="462"/>
      <c r="CV111" s="455"/>
      <c r="CW111" s="461"/>
      <c r="CX111" s="463"/>
      <c r="CY111" s="457">
        <v>0</v>
      </c>
      <c r="CZ111" s="453"/>
      <c r="DA111" s="461"/>
      <c r="DB111" s="462"/>
      <c r="DC111" s="880"/>
      <c r="DD111" s="455"/>
      <c r="DE111" s="462"/>
      <c r="DF111" s="455"/>
      <c r="DG111" s="464"/>
      <c r="DH111" s="463"/>
      <c r="DI111" s="457">
        <v>30</v>
      </c>
      <c r="DJ111" s="453"/>
      <c r="DK111" s="459"/>
      <c r="DL111" s="462"/>
      <c r="DM111" s="880"/>
      <c r="DN111" s="455"/>
      <c r="DO111" s="462"/>
      <c r="DP111" s="455"/>
      <c r="DQ111" s="461"/>
      <c r="DR111" s="463"/>
      <c r="DS111" s="468">
        <v>0</v>
      </c>
      <c r="DT111" s="453"/>
      <c r="DU111" s="454"/>
      <c r="DV111" s="462"/>
      <c r="DW111" s="880"/>
      <c r="DX111" s="455"/>
      <c r="DY111" s="462"/>
      <c r="DZ111" s="455"/>
      <c r="EA111" s="462"/>
      <c r="EB111" s="463"/>
      <c r="EC111" s="457">
        <v>0</v>
      </c>
      <c r="ED111" s="453"/>
      <c r="EE111" s="464"/>
      <c r="EF111" s="462"/>
      <c r="EG111" s="880"/>
      <c r="EH111" s="455"/>
      <c r="EI111" s="462"/>
      <c r="EJ111" s="455"/>
      <c r="EK111" s="461"/>
      <c r="EL111" s="463"/>
      <c r="EM111" s="457">
        <v>0</v>
      </c>
      <c r="EN111" s="453"/>
      <c r="EO111" s="461"/>
      <c r="EP111" s="462"/>
      <c r="EQ111" s="462"/>
      <c r="ER111" s="455"/>
      <c r="ES111" s="462"/>
      <c r="ET111" s="454"/>
      <c r="EU111" s="461"/>
      <c r="EV111" s="463"/>
      <c r="EW111" s="457">
        <v>0</v>
      </c>
      <c r="EX111" s="453"/>
      <c r="EY111" s="461"/>
      <c r="EZ111" s="462"/>
      <c r="FA111" s="880"/>
      <c r="FB111" s="455"/>
      <c r="FC111" s="462"/>
      <c r="FD111" s="454"/>
      <c r="FE111" s="461"/>
      <c r="FF111" s="463"/>
      <c r="FG111" s="457">
        <v>0</v>
      </c>
      <c r="FH111" s="453"/>
      <c r="FI111" s="461"/>
      <c r="FJ111" s="462"/>
      <c r="FK111" s="880"/>
      <c r="FL111" s="455"/>
      <c r="FM111" s="462"/>
      <c r="FN111" s="454"/>
      <c r="FO111" s="461"/>
      <c r="FP111" s="463"/>
      <c r="GK111" s="195"/>
      <c r="GL111" s="943"/>
      <c r="GM111" s="461"/>
      <c r="GN111" s="461"/>
      <c r="GO111" s="461"/>
      <c r="GP111" s="461"/>
      <c r="GQ111" s="461"/>
      <c r="GR111" s="461"/>
      <c r="GS111" s="461"/>
      <c r="GT111" s="463"/>
      <c r="GU111" s="195"/>
      <c r="GV111" s="461"/>
      <c r="GW111" s="461"/>
      <c r="GX111" s="461"/>
      <c r="GY111" s="461"/>
      <c r="GZ111" s="455"/>
      <c r="HA111" s="461"/>
      <c r="HB111" s="461"/>
      <c r="HC111" s="461"/>
      <c r="HD111" s="463"/>
      <c r="HE111" s="494">
        <v>0</v>
      </c>
      <c r="HO111" s="465"/>
    </row>
    <row r="112" spans="1:523" s="472" customFormat="1" ht="15" customHeight="1" x14ac:dyDescent="0.15">
      <c r="A112" s="434">
        <v>43632</v>
      </c>
      <c r="B112" s="765">
        <f t="shared" si="1"/>
        <v>2387</v>
      </c>
      <c r="C112" s="257"/>
      <c r="D112" s="435"/>
      <c r="E112" s="444"/>
      <c r="F112" s="445"/>
      <c r="G112" s="445"/>
      <c r="H112" s="438"/>
      <c r="I112" s="445"/>
      <c r="J112" s="439"/>
      <c r="K112" s="444"/>
      <c r="L112" s="446"/>
      <c r="M112" s="257">
        <v>986</v>
      </c>
      <c r="N112" s="435">
        <v>6.5</v>
      </c>
      <c r="O112" s="444">
        <v>6470</v>
      </c>
      <c r="P112" s="445"/>
      <c r="Q112" s="445">
        <v>34</v>
      </c>
      <c r="R112" s="438">
        <v>1.1000000000000001</v>
      </c>
      <c r="S112" s="445">
        <v>38.299999999999997</v>
      </c>
      <c r="T112" s="439"/>
      <c r="U112" s="444"/>
      <c r="V112" s="446"/>
      <c r="W112" s="440">
        <v>662</v>
      </c>
      <c r="X112" s="435">
        <v>7</v>
      </c>
      <c r="Y112" s="441">
        <v>2660</v>
      </c>
      <c r="Z112" s="445"/>
      <c r="AA112" s="445">
        <v>30</v>
      </c>
      <c r="AB112" s="438">
        <v>1.1000000000000001</v>
      </c>
      <c r="AC112" s="445">
        <v>4.5</v>
      </c>
      <c r="AD112" s="438"/>
      <c r="AE112" s="444"/>
      <c r="AF112" s="446"/>
      <c r="AG112" s="440">
        <v>168</v>
      </c>
      <c r="AH112" s="435">
        <v>7.3</v>
      </c>
      <c r="AI112" s="441">
        <v>9030</v>
      </c>
      <c r="AJ112" s="445"/>
      <c r="AK112" s="445">
        <v>81</v>
      </c>
      <c r="AL112" s="438">
        <v>3.1</v>
      </c>
      <c r="AM112" s="445">
        <v>4.2</v>
      </c>
      <c r="AN112" s="438"/>
      <c r="AO112" s="444"/>
      <c r="AP112" s="446"/>
      <c r="AQ112" s="440">
        <v>51</v>
      </c>
      <c r="AR112" s="435">
        <v>7</v>
      </c>
      <c r="AS112" s="441">
        <v>9600</v>
      </c>
      <c r="AT112" s="445"/>
      <c r="AU112" s="445">
        <v>200</v>
      </c>
      <c r="AV112" s="438">
        <v>3.4</v>
      </c>
      <c r="AW112" s="445">
        <v>35.6</v>
      </c>
      <c r="AX112" s="438"/>
      <c r="AY112" s="444"/>
      <c r="AZ112" s="446"/>
      <c r="BA112" s="257">
        <v>180</v>
      </c>
      <c r="BB112" s="435">
        <v>7</v>
      </c>
      <c r="BC112" s="444">
        <v>9620</v>
      </c>
      <c r="BD112" s="445"/>
      <c r="BE112" s="445">
        <v>149</v>
      </c>
      <c r="BF112" s="438">
        <v>4.3</v>
      </c>
      <c r="BG112" s="445">
        <v>21.5</v>
      </c>
      <c r="BH112" s="438"/>
      <c r="BI112" s="444"/>
      <c r="BJ112" s="446"/>
      <c r="BK112" s="440">
        <v>0</v>
      </c>
      <c r="BL112" s="435"/>
      <c r="BM112" s="441"/>
      <c r="BN112" s="445"/>
      <c r="BO112" s="445"/>
      <c r="BP112" s="438"/>
      <c r="BQ112" s="445"/>
      <c r="BR112" s="438"/>
      <c r="BS112" s="444"/>
      <c r="BT112" s="446"/>
      <c r="BU112" s="440">
        <v>212</v>
      </c>
      <c r="BV112" s="435">
        <v>7.3</v>
      </c>
      <c r="BW112" s="441">
        <v>7710</v>
      </c>
      <c r="BX112" s="441"/>
      <c r="BY112" s="445">
        <v>67</v>
      </c>
      <c r="BZ112" s="438">
        <v>1.8</v>
      </c>
      <c r="CA112" s="645">
        <v>25.3</v>
      </c>
      <c r="CB112" s="438"/>
      <c r="CC112" s="444"/>
      <c r="CD112" s="617"/>
      <c r="CE112" s="440">
        <v>47</v>
      </c>
      <c r="CF112" s="435"/>
      <c r="CG112" s="441"/>
      <c r="CH112" s="445"/>
      <c r="CI112" s="445"/>
      <c r="CJ112" s="438"/>
      <c r="CK112" s="445"/>
      <c r="CL112" s="438"/>
      <c r="CM112" s="444"/>
      <c r="CN112" s="446"/>
      <c r="CO112" s="440">
        <v>0</v>
      </c>
      <c r="CP112" s="435"/>
      <c r="CQ112" s="444"/>
      <c r="CR112" s="445"/>
      <c r="CS112" s="445"/>
      <c r="CT112" s="438"/>
      <c r="CU112" s="445"/>
      <c r="CV112" s="438"/>
      <c r="CW112" s="444"/>
      <c r="CX112" s="446"/>
      <c r="CY112" s="440">
        <v>0</v>
      </c>
      <c r="CZ112" s="435"/>
      <c r="DA112" s="444"/>
      <c r="DB112" s="445"/>
      <c r="DC112" s="445"/>
      <c r="DD112" s="438"/>
      <c r="DE112" s="445"/>
      <c r="DF112" s="438"/>
      <c r="DG112" s="447"/>
      <c r="DH112" s="446"/>
      <c r="DI112" s="440">
        <v>81</v>
      </c>
      <c r="DJ112" s="435">
        <v>6.5</v>
      </c>
      <c r="DK112" s="442">
        <v>8070</v>
      </c>
      <c r="DL112" s="445"/>
      <c r="DM112" s="445">
        <v>63</v>
      </c>
      <c r="DN112" s="438">
        <v>2.1</v>
      </c>
      <c r="DO112" s="445">
        <v>8.6</v>
      </c>
      <c r="DP112" s="438"/>
      <c r="DQ112" s="444"/>
      <c r="DR112" s="446"/>
      <c r="DS112" s="449">
        <v>0</v>
      </c>
      <c r="DT112" s="435"/>
      <c r="DU112" s="437"/>
      <c r="DV112" s="445"/>
      <c r="DW112" s="445"/>
      <c r="DX112" s="438"/>
      <c r="DY112" s="445"/>
      <c r="DZ112" s="438"/>
      <c r="EA112" s="445"/>
      <c r="EB112" s="446"/>
      <c r="EC112" s="440">
        <v>0</v>
      </c>
      <c r="ED112" s="435"/>
      <c r="EE112" s="447"/>
      <c r="EF112" s="445"/>
      <c r="EG112" s="445"/>
      <c r="EH112" s="438"/>
      <c r="EI112" s="445"/>
      <c r="EJ112" s="438"/>
      <c r="EK112" s="444"/>
      <c r="EL112" s="446"/>
      <c r="EM112" s="440">
        <v>0</v>
      </c>
      <c r="EN112" s="435"/>
      <c r="EO112" s="444"/>
      <c r="EP112" s="445"/>
      <c r="EQ112" s="445"/>
      <c r="ER112" s="438"/>
      <c r="ES112" s="445"/>
      <c r="ET112" s="437"/>
      <c r="EU112" s="444"/>
      <c r="EV112" s="446"/>
      <c r="EW112" s="440">
        <v>0</v>
      </c>
      <c r="EX112" s="435"/>
      <c r="EY112" s="444"/>
      <c r="EZ112" s="445"/>
      <c r="FA112" s="445"/>
      <c r="FB112" s="438"/>
      <c r="FC112" s="445"/>
      <c r="FD112" s="437"/>
      <c r="FE112" s="444"/>
      <c r="FF112" s="446"/>
      <c r="FG112" s="440">
        <v>0</v>
      </c>
      <c r="FH112" s="435"/>
      <c r="FI112" s="444"/>
      <c r="FJ112" s="445"/>
      <c r="FK112" s="445"/>
      <c r="FL112" s="438"/>
      <c r="FM112" s="445"/>
      <c r="FN112" s="437"/>
      <c r="FO112" s="444"/>
      <c r="FP112" s="446"/>
      <c r="FQ112" s="1261"/>
      <c r="FR112" s="584"/>
      <c r="FS112" s="589"/>
      <c r="FT112" s="584"/>
      <c r="FU112" s="590"/>
      <c r="FV112" s="584"/>
      <c r="FW112" s="590"/>
      <c r="FX112" s="584"/>
      <c r="FY112" s="584"/>
      <c r="FZ112" s="591"/>
      <c r="GA112" s="1261"/>
      <c r="GB112" s="584"/>
      <c r="GC112" s="584"/>
      <c r="GD112" s="584"/>
      <c r="GE112" s="590"/>
      <c r="GF112" s="584"/>
      <c r="GG112" s="590"/>
      <c r="GH112" s="584"/>
      <c r="GI112" s="584"/>
      <c r="GJ112" s="591"/>
      <c r="GK112" s="257"/>
      <c r="GL112" s="944"/>
      <c r="GM112" s="444"/>
      <c r="GN112" s="444"/>
      <c r="GO112" s="444"/>
      <c r="GP112" s="444"/>
      <c r="GQ112" s="444"/>
      <c r="GR112" s="444"/>
      <c r="GS112" s="444"/>
      <c r="GT112" s="446"/>
      <c r="GU112" s="257"/>
      <c r="GV112" s="444"/>
      <c r="GW112" s="444"/>
      <c r="GX112" s="444"/>
      <c r="GY112" s="444"/>
      <c r="GZ112" s="438"/>
      <c r="HA112" s="444"/>
      <c r="HB112" s="444"/>
      <c r="HC112" s="444"/>
      <c r="HD112" s="446"/>
      <c r="HE112" s="554">
        <v>0</v>
      </c>
      <c r="HF112" s="552"/>
      <c r="HG112" s="471"/>
      <c r="HH112" s="590"/>
      <c r="HI112" s="556"/>
      <c r="HJ112" s="541"/>
      <c r="HK112" s="577"/>
      <c r="HL112" s="541"/>
      <c r="HM112" s="471"/>
      <c r="HN112" s="557"/>
      <c r="HO112" s="448"/>
      <c r="HP112" s="552"/>
      <c r="HQ112" s="471"/>
      <c r="HR112" s="577"/>
      <c r="HS112" s="577"/>
      <c r="HT112" s="541"/>
      <c r="HU112" s="577"/>
      <c r="HV112" s="541"/>
      <c r="HW112" s="471"/>
      <c r="HX112" s="557"/>
      <c r="HY112" s="1587"/>
      <c r="HZ112" s="1587"/>
      <c r="IA112" s="1587"/>
      <c r="IB112" s="1587"/>
      <c r="IC112" s="1587"/>
      <c r="ID112" s="1587"/>
      <c r="IE112" s="1587"/>
      <c r="IF112" s="1587"/>
      <c r="IG112" s="1587"/>
      <c r="IH112" s="1587"/>
      <c r="II112" s="1587"/>
      <c r="IJ112" s="1587"/>
      <c r="IK112" s="1587"/>
      <c r="IL112" s="1587"/>
      <c r="IM112" s="1587"/>
      <c r="IN112" s="1587"/>
      <c r="IO112" s="1587"/>
      <c r="IP112" s="1587"/>
      <c r="IQ112" s="1587"/>
      <c r="IR112" s="1587"/>
      <c r="IS112" s="1587"/>
      <c r="IT112" s="1587"/>
      <c r="IU112" s="1587"/>
      <c r="IV112" s="1587"/>
      <c r="IW112" s="1587"/>
      <c r="IX112" s="1587"/>
      <c r="IY112" s="1587"/>
      <c r="IZ112" s="1587"/>
      <c r="JA112" s="1587"/>
      <c r="JB112" s="1587"/>
      <c r="JC112" s="1587"/>
      <c r="JD112" s="1587"/>
      <c r="JE112" s="1587"/>
      <c r="JF112" s="1587"/>
      <c r="JG112" s="1587"/>
      <c r="JH112" s="1587"/>
      <c r="JI112" s="1587"/>
      <c r="JJ112" s="1587"/>
      <c r="JK112" s="1587"/>
      <c r="JL112" s="1587"/>
      <c r="JM112" s="1587"/>
      <c r="JN112" s="1587"/>
      <c r="JO112" s="1587"/>
      <c r="JP112" s="1587"/>
      <c r="JQ112" s="1587"/>
      <c r="JR112" s="1587"/>
      <c r="JS112" s="1587"/>
      <c r="JT112" s="1587"/>
      <c r="JU112" s="1587"/>
      <c r="JV112" s="1587"/>
      <c r="JW112" s="1587"/>
      <c r="JX112" s="1587"/>
      <c r="JY112" s="1587"/>
      <c r="JZ112" s="1587"/>
      <c r="KA112" s="1587"/>
      <c r="KB112" s="1587"/>
      <c r="KC112" s="1587"/>
      <c r="KD112" s="1587"/>
      <c r="KE112" s="1587"/>
      <c r="KF112" s="1587"/>
      <c r="KG112" s="1587"/>
      <c r="KH112" s="1587"/>
      <c r="KI112" s="1587"/>
      <c r="KJ112" s="1587"/>
      <c r="KK112" s="1587"/>
      <c r="KL112" s="1587"/>
      <c r="KM112" s="1587"/>
      <c r="KN112" s="1587"/>
      <c r="KO112" s="1587"/>
      <c r="KP112" s="1587"/>
      <c r="KQ112" s="1587"/>
      <c r="KR112" s="1587"/>
      <c r="KS112" s="1587"/>
      <c r="KT112" s="1587"/>
      <c r="KU112" s="1587"/>
      <c r="KV112" s="1587"/>
      <c r="KW112" s="1587"/>
      <c r="KX112" s="1587"/>
      <c r="KY112" s="1587"/>
      <c r="KZ112" s="1587"/>
      <c r="LA112" s="1587"/>
      <c r="LB112" s="1587"/>
      <c r="LC112" s="1587"/>
      <c r="LD112" s="1587"/>
      <c r="LE112" s="1587"/>
      <c r="LF112" s="1587"/>
      <c r="LG112" s="1587"/>
      <c r="LH112" s="1587"/>
      <c r="LI112" s="1587"/>
      <c r="LJ112" s="1587"/>
      <c r="LK112" s="1587"/>
      <c r="LL112" s="1587"/>
      <c r="LM112" s="1587"/>
      <c r="LN112" s="1587"/>
      <c r="LO112" s="1587"/>
      <c r="LP112" s="1587"/>
      <c r="LQ112" s="1587"/>
      <c r="LR112" s="1587"/>
      <c r="LS112" s="1587"/>
      <c r="LT112" s="1587"/>
      <c r="LU112" s="1587"/>
      <c r="LV112" s="1587"/>
      <c r="LW112" s="1587"/>
      <c r="LX112" s="1587"/>
      <c r="LY112" s="1587"/>
      <c r="LZ112" s="1587"/>
      <c r="MA112" s="1587"/>
      <c r="MB112" s="1587"/>
      <c r="MC112" s="1587"/>
      <c r="MD112" s="1587"/>
      <c r="ME112" s="1587"/>
      <c r="MF112" s="1587"/>
      <c r="MG112" s="1587"/>
      <c r="MH112" s="1587"/>
      <c r="MI112" s="1587"/>
      <c r="MJ112" s="1587"/>
      <c r="MK112" s="1587"/>
      <c r="ML112" s="1587"/>
      <c r="MM112" s="1587"/>
      <c r="MN112" s="1587"/>
      <c r="MO112" s="1587"/>
      <c r="MP112" s="1587"/>
      <c r="MQ112" s="1587"/>
      <c r="MR112" s="1587"/>
      <c r="MS112" s="1587"/>
      <c r="MT112" s="1587"/>
      <c r="MU112" s="1587"/>
      <c r="MV112" s="1587"/>
      <c r="MW112" s="1587"/>
      <c r="MX112" s="1587"/>
      <c r="MY112" s="1587"/>
      <c r="MZ112" s="1587"/>
      <c r="NA112" s="1587"/>
      <c r="NB112" s="1587"/>
      <c r="NC112" s="1587"/>
      <c r="ND112" s="1587"/>
      <c r="NE112" s="1587"/>
      <c r="NF112" s="1587"/>
      <c r="NG112" s="1587"/>
      <c r="NH112" s="1587"/>
      <c r="NI112" s="1587"/>
      <c r="NJ112" s="1587"/>
      <c r="NK112" s="1587"/>
      <c r="NL112" s="1587"/>
      <c r="NM112" s="1587"/>
      <c r="NN112" s="1587"/>
      <c r="NO112" s="1587"/>
      <c r="NP112" s="1587"/>
      <c r="NQ112" s="1587"/>
      <c r="NR112" s="1587"/>
      <c r="NS112" s="1587"/>
      <c r="NT112" s="1587"/>
      <c r="NU112" s="1587"/>
      <c r="NV112" s="1587"/>
      <c r="NW112" s="1587"/>
      <c r="NX112" s="1587"/>
      <c r="NY112" s="1587"/>
      <c r="NZ112" s="1587"/>
      <c r="OA112" s="1587"/>
      <c r="OB112" s="1587"/>
      <c r="OC112" s="1587"/>
      <c r="OD112" s="1587"/>
      <c r="OE112" s="1587"/>
      <c r="OF112" s="1587"/>
      <c r="OG112" s="1587"/>
      <c r="OH112" s="1587"/>
      <c r="OI112" s="1587"/>
      <c r="OJ112" s="1587"/>
      <c r="OK112" s="1587"/>
      <c r="OL112" s="1587"/>
      <c r="OM112" s="1587"/>
      <c r="ON112" s="1587"/>
      <c r="OO112" s="1587"/>
      <c r="OP112" s="1587"/>
      <c r="OQ112" s="1587"/>
      <c r="OR112" s="1587"/>
      <c r="OS112" s="1587"/>
      <c r="OT112" s="1587"/>
      <c r="OU112" s="1587"/>
      <c r="OV112" s="1587"/>
      <c r="OW112" s="1587"/>
      <c r="OX112" s="1587"/>
      <c r="OY112" s="1587"/>
      <c r="OZ112" s="1587"/>
      <c r="PA112" s="1587"/>
      <c r="PB112" s="1587"/>
      <c r="PC112" s="1587"/>
      <c r="PD112" s="1587"/>
      <c r="PE112" s="1587"/>
      <c r="PF112" s="1587"/>
      <c r="PG112" s="1588"/>
      <c r="PH112" s="1588"/>
      <c r="PI112" s="1588"/>
      <c r="PJ112" s="1588"/>
      <c r="PK112" s="1588"/>
      <c r="PL112" s="1588"/>
      <c r="PM112" s="1588"/>
      <c r="PN112" s="1588"/>
      <c r="PO112" s="1588"/>
      <c r="PP112" s="1588"/>
      <c r="PQ112" s="1588"/>
      <c r="PR112" s="1588"/>
      <c r="PS112" s="1588"/>
      <c r="PT112" s="1588"/>
      <c r="PU112" s="1588"/>
      <c r="PV112" s="1588"/>
      <c r="PW112" s="1588"/>
      <c r="PX112" s="1588"/>
      <c r="PY112" s="1588"/>
      <c r="PZ112" s="1588"/>
      <c r="QA112" s="1588"/>
      <c r="QB112" s="1588"/>
      <c r="QC112" s="1588"/>
      <c r="QD112" s="1588"/>
      <c r="QE112" s="1588"/>
      <c r="QF112" s="1588"/>
      <c r="QG112" s="1588"/>
      <c r="QH112" s="1588"/>
      <c r="QI112" s="1588"/>
      <c r="QJ112" s="1588"/>
      <c r="QK112" s="1588"/>
      <c r="QL112" s="1588"/>
      <c r="QM112" s="1588"/>
      <c r="QN112" s="1588"/>
      <c r="QO112" s="1588"/>
      <c r="QP112" s="1588"/>
      <c r="QQ112" s="1588"/>
      <c r="QR112" s="1588"/>
      <c r="QS112" s="1588"/>
      <c r="QT112" s="1588"/>
      <c r="QU112" s="1588"/>
      <c r="QV112" s="1588"/>
      <c r="QW112" s="1588"/>
      <c r="QX112" s="1588"/>
      <c r="QY112" s="1588"/>
      <c r="QZ112" s="1588"/>
      <c r="RA112" s="1588"/>
      <c r="RB112" s="1588"/>
      <c r="RC112" s="1588"/>
      <c r="RD112" s="1588"/>
      <c r="RE112" s="1588"/>
      <c r="RF112" s="1588"/>
      <c r="RG112" s="1588"/>
      <c r="RH112" s="1588"/>
      <c r="RI112" s="1588"/>
      <c r="RJ112" s="1588"/>
      <c r="RK112" s="1588"/>
      <c r="RL112" s="1588"/>
      <c r="RM112" s="1588"/>
      <c r="RN112" s="1588"/>
      <c r="RO112" s="1588"/>
      <c r="RP112" s="1588"/>
      <c r="RQ112" s="1588"/>
      <c r="RR112" s="1588"/>
      <c r="RS112" s="1588"/>
      <c r="RT112" s="1588"/>
      <c r="RU112" s="1588"/>
      <c r="RV112" s="1588"/>
      <c r="RW112" s="1588"/>
      <c r="RX112" s="1588"/>
      <c r="RY112" s="1588"/>
      <c r="RZ112" s="1588"/>
      <c r="SA112" s="1588"/>
      <c r="SB112" s="1588"/>
      <c r="SC112" s="1588"/>
      <c r="SD112" s="1588"/>
      <c r="SE112" s="1588"/>
      <c r="SF112" s="1588"/>
      <c r="SG112" s="1588"/>
      <c r="SH112" s="1588"/>
      <c r="SI112" s="1588"/>
      <c r="SJ112" s="1588"/>
      <c r="SK112" s="1588"/>
      <c r="SL112" s="1588"/>
      <c r="SM112" s="1588"/>
      <c r="SN112" s="1588"/>
      <c r="SO112" s="1588"/>
      <c r="SP112" s="1588"/>
      <c r="SQ112" s="1588"/>
      <c r="SR112" s="1588"/>
      <c r="SS112" s="1588"/>
      <c r="ST112" s="1588"/>
      <c r="SU112" s="1588"/>
      <c r="SV112" s="1588"/>
      <c r="SW112" s="1588"/>
      <c r="SX112" s="1588"/>
      <c r="SY112" s="1588"/>
      <c r="SZ112" s="1588"/>
      <c r="TA112" s="1588"/>
      <c r="TB112" s="1588"/>
      <c r="TC112" s="1588"/>
    </row>
    <row r="113" spans="1:523" ht="15" customHeight="1" x14ac:dyDescent="0.15">
      <c r="A113" s="452">
        <v>43633</v>
      </c>
      <c r="B113" s="415">
        <f t="shared" si="1"/>
        <v>2676</v>
      </c>
      <c r="C113" s="195"/>
      <c r="D113" s="453"/>
      <c r="E113" s="461"/>
      <c r="F113" s="462"/>
      <c r="G113" s="880"/>
      <c r="H113" s="455"/>
      <c r="I113" s="462"/>
      <c r="J113" s="456"/>
      <c r="K113" s="461"/>
      <c r="L113" s="463"/>
      <c r="M113" s="195">
        <v>1018</v>
      </c>
      <c r="N113" s="453">
        <v>7</v>
      </c>
      <c r="O113" s="461">
        <v>6430</v>
      </c>
      <c r="P113" s="462"/>
      <c r="Q113" s="880">
        <v>34</v>
      </c>
      <c r="R113" s="455">
        <v>4.5</v>
      </c>
      <c r="S113" s="462">
        <v>20.3</v>
      </c>
      <c r="T113" s="456"/>
      <c r="U113" s="461"/>
      <c r="V113" s="463"/>
      <c r="W113" s="457">
        <v>637</v>
      </c>
      <c r="X113" s="453">
        <v>7</v>
      </c>
      <c r="Y113" s="458">
        <v>2540</v>
      </c>
      <c r="Z113" s="462"/>
      <c r="AA113" s="880">
        <v>26</v>
      </c>
      <c r="AB113" s="455">
        <v>0.5</v>
      </c>
      <c r="AC113" s="462">
        <v>7.8</v>
      </c>
      <c r="AD113" s="455"/>
      <c r="AE113" s="461"/>
      <c r="AF113" s="463"/>
      <c r="AG113" s="457">
        <v>141</v>
      </c>
      <c r="AH113" s="453">
        <v>7.5</v>
      </c>
      <c r="AI113" s="458">
        <v>8490</v>
      </c>
      <c r="AJ113" s="462"/>
      <c r="AK113" s="880">
        <v>107</v>
      </c>
      <c r="AL113" s="455">
        <v>3.3</v>
      </c>
      <c r="AM113" s="462">
        <v>20.3</v>
      </c>
      <c r="AN113" s="455"/>
      <c r="AO113" s="461"/>
      <c r="AP113" s="463"/>
      <c r="AQ113" s="457">
        <v>92</v>
      </c>
      <c r="AR113" s="453"/>
      <c r="AS113" s="458"/>
      <c r="AT113" s="462"/>
      <c r="AU113" s="880"/>
      <c r="AV113" s="455"/>
      <c r="AW113" s="462"/>
      <c r="AX113" s="455"/>
      <c r="AY113" s="461"/>
      <c r="AZ113" s="463"/>
      <c r="BA113" s="195">
        <v>179</v>
      </c>
      <c r="BB113" s="453">
        <v>6.5</v>
      </c>
      <c r="BC113" s="461">
        <v>9580</v>
      </c>
      <c r="BD113" s="462"/>
      <c r="BE113" s="880">
        <v>129</v>
      </c>
      <c r="BF113" s="455">
        <v>4.9000000000000004</v>
      </c>
      <c r="BG113" s="462">
        <v>18.399999999999999</v>
      </c>
      <c r="BH113" s="455"/>
      <c r="BI113" s="461"/>
      <c r="BJ113" s="463"/>
      <c r="BK113" s="457">
        <v>132</v>
      </c>
      <c r="BL113" s="453">
        <v>6.8</v>
      </c>
      <c r="BM113" s="458">
        <v>1348</v>
      </c>
      <c r="BN113" s="462"/>
      <c r="BO113" s="880">
        <v>59</v>
      </c>
      <c r="BP113" s="455">
        <v>0.8</v>
      </c>
      <c r="BQ113" s="462"/>
      <c r="BR113" s="455"/>
      <c r="BS113" s="461"/>
      <c r="BT113" s="463"/>
      <c r="BU113" s="457">
        <v>271</v>
      </c>
      <c r="BV113" s="453">
        <v>7.3</v>
      </c>
      <c r="BW113" s="458">
        <v>9230</v>
      </c>
      <c r="BX113" s="458"/>
      <c r="BY113" s="880">
        <v>66</v>
      </c>
      <c r="BZ113" s="455">
        <v>3.6</v>
      </c>
      <c r="CA113" s="644">
        <v>20.100000000000001</v>
      </c>
      <c r="CB113" s="455"/>
      <c r="CC113" s="461"/>
      <c r="CD113" s="616"/>
      <c r="CE113" s="457">
        <v>52</v>
      </c>
      <c r="CF113" s="453">
        <v>6.5</v>
      </c>
      <c r="CG113" s="458">
        <v>6380</v>
      </c>
      <c r="CH113" s="462"/>
      <c r="CI113" s="880">
        <v>192</v>
      </c>
      <c r="CJ113" s="455">
        <v>2.2999999999999998</v>
      </c>
      <c r="CK113" s="462"/>
      <c r="CL113" s="455"/>
      <c r="CM113" s="461"/>
      <c r="CN113" s="463"/>
      <c r="CO113" s="457">
        <v>154</v>
      </c>
      <c r="CP113" s="453"/>
      <c r="CQ113" s="461"/>
      <c r="CR113" s="462"/>
      <c r="CS113" s="880"/>
      <c r="CT113" s="455"/>
      <c r="CU113" s="462"/>
      <c r="CV113" s="455"/>
      <c r="CW113" s="461"/>
      <c r="CX113" s="463"/>
      <c r="CY113" s="457">
        <v>0</v>
      </c>
      <c r="CZ113" s="453"/>
      <c r="DA113" s="461"/>
      <c r="DB113" s="462"/>
      <c r="DC113" s="880"/>
      <c r="DD113" s="455"/>
      <c r="DE113" s="462"/>
      <c r="DF113" s="455"/>
      <c r="DG113" s="464"/>
      <c r="DH113" s="463"/>
      <c r="DI113" s="457">
        <v>0</v>
      </c>
      <c r="DJ113" s="453"/>
      <c r="DK113" s="459"/>
      <c r="DL113" s="462"/>
      <c r="DM113" s="880"/>
      <c r="DN113" s="455"/>
      <c r="DO113" s="462"/>
      <c r="DP113" s="455"/>
      <c r="DQ113" s="461"/>
      <c r="DR113" s="463"/>
      <c r="DS113" s="468">
        <v>0</v>
      </c>
      <c r="DT113" s="453"/>
      <c r="DU113" s="454"/>
      <c r="DV113" s="462"/>
      <c r="DW113" s="880"/>
      <c r="DX113" s="455"/>
      <c r="DY113" s="462"/>
      <c r="DZ113" s="455"/>
      <c r="EA113" s="462"/>
      <c r="EB113" s="463"/>
      <c r="EC113" s="457">
        <v>0</v>
      </c>
      <c r="ED113" s="453"/>
      <c r="EE113" s="464"/>
      <c r="EF113" s="462"/>
      <c r="EG113" s="880"/>
      <c r="EH113" s="455"/>
      <c r="EI113" s="462"/>
      <c r="EJ113" s="455"/>
      <c r="EK113" s="461"/>
      <c r="EL113" s="463"/>
      <c r="EM113" s="457">
        <v>0</v>
      </c>
      <c r="EN113" s="453"/>
      <c r="EO113" s="461"/>
      <c r="EP113" s="462"/>
      <c r="EQ113" s="462"/>
      <c r="ER113" s="455"/>
      <c r="ES113" s="462"/>
      <c r="ET113" s="454"/>
      <c r="EU113" s="461"/>
      <c r="EV113" s="463"/>
      <c r="EW113" s="457">
        <v>0</v>
      </c>
      <c r="EX113" s="453"/>
      <c r="EY113" s="461"/>
      <c r="EZ113" s="462"/>
      <c r="FA113" s="880"/>
      <c r="FB113" s="455"/>
      <c r="FC113" s="462"/>
      <c r="FD113" s="454"/>
      <c r="FE113" s="461"/>
      <c r="FF113" s="463"/>
      <c r="FG113" s="457">
        <v>0</v>
      </c>
      <c r="FH113" s="453"/>
      <c r="FI113" s="461"/>
      <c r="FJ113" s="462"/>
      <c r="FK113" s="880"/>
      <c r="FL113" s="455"/>
      <c r="FM113" s="462"/>
      <c r="FN113" s="454"/>
      <c r="FO113" s="461"/>
      <c r="FP113" s="463"/>
      <c r="GK113" s="195"/>
      <c r="GL113" s="943"/>
      <c r="GM113" s="461"/>
      <c r="GN113" s="461"/>
      <c r="GO113" s="461"/>
      <c r="GP113" s="461"/>
      <c r="GQ113" s="461"/>
      <c r="GR113" s="461"/>
      <c r="GS113" s="461"/>
      <c r="GT113" s="463"/>
      <c r="GU113" s="195"/>
      <c r="GV113" s="461"/>
      <c r="GW113" s="461"/>
      <c r="GX113" s="461"/>
      <c r="GY113" s="461"/>
      <c r="GZ113" s="455"/>
      <c r="HA113" s="461"/>
      <c r="HB113" s="461"/>
      <c r="HC113" s="461"/>
      <c r="HD113" s="463"/>
      <c r="HE113" s="494">
        <v>0</v>
      </c>
      <c r="HO113" s="465"/>
    </row>
    <row r="114" spans="1:523" ht="15" customHeight="1" x14ac:dyDescent="0.15">
      <c r="A114" s="452">
        <v>43634</v>
      </c>
      <c r="B114" s="415">
        <f t="shared" si="1"/>
        <v>2674</v>
      </c>
      <c r="C114" s="195"/>
      <c r="D114" s="453"/>
      <c r="E114" s="461"/>
      <c r="F114" s="462"/>
      <c r="G114" s="880"/>
      <c r="H114" s="455"/>
      <c r="I114" s="462"/>
      <c r="J114" s="456"/>
      <c r="K114" s="461"/>
      <c r="L114" s="463"/>
      <c r="M114" s="195">
        <v>1088</v>
      </c>
      <c r="N114" s="453">
        <v>6.8</v>
      </c>
      <c r="O114" s="461">
        <v>6480</v>
      </c>
      <c r="P114" s="462"/>
      <c r="Q114" s="880">
        <v>32</v>
      </c>
      <c r="R114" s="455">
        <v>2.2000000000000002</v>
      </c>
      <c r="S114" s="462"/>
      <c r="T114" s="456"/>
      <c r="U114" s="461"/>
      <c r="V114" s="463"/>
      <c r="W114" s="457">
        <v>594</v>
      </c>
      <c r="X114" s="453">
        <v>6.9</v>
      </c>
      <c r="Y114" s="458">
        <v>4140</v>
      </c>
      <c r="Z114" s="462"/>
      <c r="AA114" s="880">
        <v>26</v>
      </c>
      <c r="AB114" s="455">
        <v>2.2999999999999998</v>
      </c>
      <c r="AC114" s="462">
        <v>9</v>
      </c>
      <c r="AD114" s="455"/>
      <c r="AE114" s="461"/>
      <c r="AF114" s="463"/>
      <c r="AG114" s="457">
        <v>176</v>
      </c>
      <c r="AH114" s="453">
        <v>7</v>
      </c>
      <c r="AI114" s="458">
        <v>8480</v>
      </c>
      <c r="AJ114" s="462"/>
      <c r="AK114" s="880">
        <v>178</v>
      </c>
      <c r="AL114" s="455">
        <v>0.7</v>
      </c>
      <c r="AM114" s="462">
        <v>10.9</v>
      </c>
      <c r="AN114" s="455"/>
      <c r="AO114" s="461"/>
      <c r="AP114" s="463"/>
      <c r="AQ114" s="457">
        <v>132</v>
      </c>
      <c r="AR114" s="453">
        <v>6.8</v>
      </c>
      <c r="AS114" s="458">
        <v>8840</v>
      </c>
      <c r="AT114" s="462"/>
      <c r="AU114" s="880">
        <v>194</v>
      </c>
      <c r="AV114" s="455">
        <v>4.8</v>
      </c>
      <c r="AW114" s="462">
        <v>29.8</v>
      </c>
      <c r="AX114" s="455"/>
      <c r="AY114" s="461"/>
      <c r="AZ114" s="463"/>
      <c r="BA114" s="195">
        <v>246</v>
      </c>
      <c r="BB114" s="453">
        <v>6.5</v>
      </c>
      <c r="BC114" s="461">
        <v>8580</v>
      </c>
      <c r="BD114" s="462"/>
      <c r="BE114" s="880">
        <v>132</v>
      </c>
      <c r="BF114" s="455">
        <v>0.5</v>
      </c>
      <c r="BG114" s="462">
        <v>21.6</v>
      </c>
      <c r="BH114" s="455"/>
      <c r="BI114" s="461"/>
      <c r="BJ114" s="463"/>
      <c r="BK114" s="457">
        <v>116</v>
      </c>
      <c r="BL114" s="453">
        <v>6.3</v>
      </c>
      <c r="BM114" s="458">
        <v>1224</v>
      </c>
      <c r="BN114" s="462"/>
      <c r="BO114" s="880">
        <v>35</v>
      </c>
      <c r="BP114" s="455">
        <v>1</v>
      </c>
      <c r="BQ114" s="462">
        <v>8.4</v>
      </c>
      <c r="BR114" s="455"/>
      <c r="BS114" s="461"/>
      <c r="BT114" s="463"/>
      <c r="BU114" s="457">
        <v>249</v>
      </c>
      <c r="BV114" s="453">
        <v>7</v>
      </c>
      <c r="BW114" s="458">
        <v>9330</v>
      </c>
      <c r="BX114" s="458"/>
      <c r="BY114" s="880">
        <v>45</v>
      </c>
      <c r="BZ114" s="455">
        <v>0.3</v>
      </c>
      <c r="CA114" s="644">
        <v>24.6</v>
      </c>
      <c r="CB114" s="455"/>
      <c r="CC114" s="461"/>
      <c r="CD114" s="616"/>
      <c r="CE114" s="457">
        <v>48</v>
      </c>
      <c r="CF114" s="453">
        <v>6.5</v>
      </c>
      <c r="CG114" s="458">
        <v>6650</v>
      </c>
      <c r="CH114" s="462"/>
      <c r="CI114" s="880">
        <v>182</v>
      </c>
      <c r="CJ114" s="455">
        <v>1.9</v>
      </c>
      <c r="CK114" s="462">
        <v>16.8</v>
      </c>
      <c r="CL114" s="455"/>
      <c r="CM114" s="461"/>
      <c r="CN114" s="463"/>
      <c r="CO114" s="457">
        <v>0</v>
      </c>
      <c r="CP114" s="453"/>
      <c r="CQ114" s="461"/>
      <c r="CR114" s="462"/>
      <c r="CS114" s="880"/>
      <c r="CT114" s="455"/>
      <c r="CU114" s="462"/>
      <c r="CV114" s="455"/>
      <c r="CW114" s="461"/>
      <c r="CX114" s="463"/>
      <c r="CY114" s="457">
        <v>0</v>
      </c>
      <c r="CZ114" s="453"/>
      <c r="DA114" s="461"/>
      <c r="DB114" s="462"/>
      <c r="DC114" s="880"/>
      <c r="DD114" s="455"/>
      <c r="DE114" s="462"/>
      <c r="DF114" s="455"/>
      <c r="DG114" s="464"/>
      <c r="DH114" s="463"/>
      <c r="DI114" s="457">
        <v>25</v>
      </c>
      <c r="DJ114" s="453"/>
      <c r="DK114" s="459"/>
      <c r="DL114" s="462"/>
      <c r="DM114" s="880"/>
      <c r="DN114" s="455"/>
      <c r="DO114" s="462"/>
      <c r="DP114" s="455"/>
      <c r="DQ114" s="461"/>
      <c r="DR114" s="463"/>
      <c r="DS114" s="468">
        <v>0</v>
      </c>
      <c r="DT114" s="453"/>
      <c r="DU114" s="454"/>
      <c r="DV114" s="462"/>
      <c r="DW114" s="880"/>
      <c r="DX114" s="455"/>
      <c r="DY114" s="462"/>
      <c r="DZ114" s="455"/>
      <c r="EA114" s="462"/>
      <c r="EB114" s="463"/>
      <c r="EC114" s="457">
        <v>0</v>
      </c>
      <c r="ED114" s="453"/>
      <c r="EE114" s="464"/>
      <c r="EF114" s="462"/>
      <c r="EG114" s="880"/>
      <c r="EH114" s="455"/>
      <c r="EI114" s="462"/>
      <c r="EJ114" s="455"/>
      <c r="EK114" s="461"/>
      <c r="EL114" s="463"/>
      <c r="EM114" s="457">
        <v>0</v>
      </c>
      <c r="EN114" s="453"/>
      <c r="EO114" s="461"/>
      <c r="EP114" s="462"/>
      <c r="EQ114" s="462"/>
      <c r="ER114" s="455"/>
      <c r="ES114" s="462"/>
      <c r="ET114" s="454"/>
      <c r="EU114" s="461"/>
      <c r="EV114" s="463"/>
      <c r="EW114" s="457">
        <v>0</v>
      </c>
      <c r="EX114" s="453"/>
      <c r="EY114" s="461"/>
      <c r="EZ114" s="462"/>
      <c r="FA114" s="880"/>
      <c r="FB114" s="455"/>
      <c r="FC114" s="462"/>
      <c r="FD114" s="454"/>
      <c r="FE114" s="461"/>
      <c r="FF114" s="463"/>
      <c r="FG114" s="457">
        <v>0</v>
      </c>
      <c r="FH114" s="453"/>
      <c r="FI114" s="461"/>
      <c r="FJ114" s="462"/>
      <c r="FK114" s="880"/>
      <c r="FL114" s="455"/>
      <c r="FM114" s="462"/>
      <c r="FN114" s="454"/>
      <c r="FO114" s="461"/>
      <c r="FP114" s="463"/>
      <c r="GK114" s="195"/>
      <c r="GL114" s="943"/>
      <c r="GM114" s="461"/>
      <c r="GN114" s="461"/>
      <c r="GO114" s="461"/>
      <c r="GP114" s="461"/>
      <c r="GQ114" s="461"/>
      <c r="GR114" s="461"/>
      <c r="GS114" s="461"/>
      <c r="GT114" s="463"/>
      <c r="GU114" s="195"/>
      <c r="GV114" s="461"/>
      <c r="GW114" s="461"/>
      <c r="GX114" s="461"/>
      <c r="GY114" s="461"/>
      <c r="GZ114" s="455"/>
      <c r="HA114" s="461"/>
      <c r="HB114" s="461"/>
      <c r="HC114" s="461"/>
      <c r="HD114" s="463"/>
      <c r="HE114" s="494">
        <v>0</v>
      </c>
      <c r="HO114" s="465"/>
    </row>
    <row r="115" spans="1:523" ht="15" customHeight="1" x14ac:dyDescent="0.15">
      <c r="A115" s="452">
        <v>43635</v>
      </c>
      <c r="B115" s="415">
        <f t="shared" si="1"/>
        <v>2756</v>
      </c>
      <c r="C115" s="195"/>
      <c r="D115" s="453"/>
      <c r="E115" s="461"/>
      <c r="F115" s="462"/>
      <c r="G115" s="880"/>
      <c r="H115" s="455"/>
      <c r="I115" s="816"/>
      <c r="J115" s="499"/>
      <c r="K115" s="613"/>
      <c r="L115" s="1412"/>
      <c r="M115" s="195">
        <v>1055</v>
      </c>
      <c r="N115" s="453">
        <v>7.4</v>
      </c>
      <c r="O115" s="461">
        <v>6650</v>
      </c>
      <c r="P115" s="462"/>
      <c r="Q115" s="880">
        <v>30</v>
      </c>
      <c r="R115" s="455">
        <v>3.3</v>
      </c>
      <c r="S115" s="816">
        <v>36.299999999999997</v>
      </c>
      <c r="T115" s="499"/>
      <c r="U115" s="613"/>
      <c r="V115" s="1412"/>
      <c r="W115" s="457">
        <v>629</v>
      </c>
      <c r="X115" s="453">
        <v>7.2</v>
      </c>
      <c r="Y115" s="458">
        <v>2730</v>
      </c>
      <c r="Z115" s="462"/>
      <c r="AA115" s="880">
        <v>21</v>
      </c>
      <c r="AB115" s="455">
        <v>0.4</v>
      </c>
      <c r="AC115" s="462">
        <v>3.9</v>
      </c>
      <c r="AD115" s="455"/>
      <c r="AE115" s="461"/>
      <c r="AF115" s="463"/>
      <c r="AG115" s="457">
        <v>167</v>
      </c>
      <c r="AH115" s="453">
        <v>7.4</v>
      </c>
      <c r="AI115" s="458">
        <v>5670</v>
      </c>
      <c r="AJ115" s="462"/>
      <c r="AK115" s="880">
        <v>68</v>
      </c>
      <c r="AL115" s="455">
        <v>2.2999999999999998</v>
      </c>
      <c r="AM115" s="462">
        <v>3.98</v>
      </c>
      <c r="AN115" s="455"/>
      <c r="AO115" s="461"/>
      <c r="AP115" s="463"/>
      <c r="AQ115" s="457">
        <v>144</v>
      </c>
      <c r="AR115" s="453">
        <v>7</v>
      </c>
      <c r="AS115" s="458">
        <v>9560</v>
      </c>
      <c r="AT115" s="462"/>
      <c r="AU115" s="880">
        <v>226</v>
      </c>
      <c r="AV115" s="455">
        <v>4.9000000000000004</v>
      </c>
      <c r="AW115" s="462">
        <v>32</v>
      </c>
      <c r="AX115" s="455"/>
      <c r="AY115" s="461"/>
      <c r="AZ115" s="463"/>
      <c r="BA115" s="195">
        <v>198</v>
      </c>
      <c r="BB115" s="453">
        <v>6.8</v>
      </c>
      <c r="BC115" s="461">
        <v>8310</v>
      </c>
      <c r="BD115" s="462"/>
      <c r="BE115" s="880">
        <v>161</v>
      </c>
      <c r="BF115" s="455">
        <v>3.8</v>
      </c>
      <c r="BG115" s="462">
        <v>21.7</v>
      </c>
      <c r="BH115" s="455"/>
      <c r="BI115" s="461"/>
      <c r="BJ115" s="463"/>
      <c r="BK115" s="457">
        <v>116</v>
      </c>
      <c r="BL115" s="453">
        <v>6.5</v>
      </c>
      <c r="BM115" s="458">
        <v>1261</v>
      </c>
      <c r="BN115" s="462"/>
      <c r="BO115" s="880">
        <v>80</v>
      </c>
      <c r="BP115" s="455">
        <v>0.6</v>
      </c>
      <c r="BQ115" s="462">
        <v>7.47</v>
      </c>
      <c r="BR115" s="455"/>
      <c r="BS115" s="461"/>
      <c r="BT115" s="463"/>
      <c r="BU115" s="457">
        <v>265</v>
      </c>
      <c r="BV115" s="453">
        <v>7.4</v>
      </c>
      <c r="BW115" s="458">
        <v>9650</v>
      </c>
      <c r="BX115" s="458"/>
      <c r="BY115" s="880">
        <v>107</v>
      </c>
      <c r="BZ115" s="455">
        <v>3.9</v>
      </c>
      <c r="CA115" s="644">
        <v>15.6</v>
      </c>
      <c r="CB115" s="455"/>
      <c r="CC115" s="461"/>
      <c r="CD115" s="616"/>
      <c r="CE115" s="457">
        <v>48</v>
      </c>
      <c r="CF115" s="453">
        <v>6.5</v>
      </c>
      <c r="CG115" s="458">
        <v>6430</v>
      </c>
      <c r="CH115" s="462"/>
      <c r="CI115" s="880">
        <v>187</v>
      </c>
      <c r="CJ115" s="455">
        <v>1.8</v>
      </c>
      <c r="CK115" s="462">
        <v>22.8</v>
      </c>
      <c r="CL115" s="455"/>
      <c r="CM115" s="461"/>
      <c r="CN115" s="463"/>
      <c r="CO115" s="457">
        <v>101</v>
      </c>
      <c r="CP115" s="453">
        <v>6.3</v>
      </c>
      <c r="CQ115" s="461">
        <v>1965</v>
      </c>
      <c r="CR115" s="462"/>
      <c r="CS115" s="880">
        <v>36</v>
      </c>
      <c r="CT115" s="455">
        <v>1</v>
      </c>
      <c r="CU115" s="462">
        <v>17.14</v>
      </c>
      <c r="CV115" s="455"/>
      <c r="CW115" s="461"/>
      <c r="CX115" s="463"/>
      <c r="CY115" s="457">
        <v>0</v>
      </c>
      <c r="CZ115" s="453"/>
      <c r="DA115" s="461"/>
      <c r="DB115" s="462"/>
      <c r="DC115" s="880"/>
      <c r="DD115" s="455"/>
      <c r="DE115" s="462"/>
      <c r="DF115" s="455"/>
      <c r="DG115" s="464"/>
      <c r="DH115" s="463"/>
      <c r="DI115" s="457">
        <v>33</v>
      </c>
      <c r="DJ115" s="453"/>
      <c r="DK115" s="459"/>
      <c r="DL115" s="462"/>
      <c r="DM115" s="880"/>
      <c r="DN115" s="455"/>
      <c r="DO115" s="462"/>
      <c r="DP115" s="455"/>
      <c r="DQ115" s="461"/>
      <c r="DR115" s="463"/>
      <c r="DS115" s="468">
        <v>0</v>
      </c>
      <c r="DT115" s="453"/>
      <c r="DU115" s="454"/>
      <c r="DV115" s="462"/>
      <c r="DW115" s="880"/>
      <c r="DX115" s="455"/>
      <c r="DY115" s="462"/>
      <c r="DZ115" s="455"/>
      <c r="EA115" s="462"/>
      <c r="EB115" s="463"/>
      <c r="EC115" s="457">
        <v>0</v>
      </c>
      <c r="ED115" s="453"/>
      <c r="EE115" s="464"/>
      <c r="EF115" s="462"/>
      <c r="EG115" s="880"/>
      <c r="EH115" s="455"/>
      <c r="EI115" s="462"/>
      <c r="EJ115" s="455"/>
      <c r="EK115" s="461"/>
      <c r="EL115" s="463"/>
      <c r="EM115" s="457">
        <v>0</v>
      </c>
      <c r="EN115" s="453"/>
      <c r="EO115" s="461"/>
      <c r="EP115" s="462"/>
      <c r="EQ115" s="462"/>
      <c r="ER115" s="455"/>
      <c r="ES115" s="462"/>
      <c r="ET115" s="454"/>
      <c r="EU115" s="461"/>
      <c r="EV115" s="463"/>
      <c r="EW115" s="457">
        <v>0</v>
      </c>
      <c r="EX115" s="453"/>
      <c r="EY115" s="461"/>
      <c r="EZ115" s="462"/>
      <c r="FA115" s="880"/>
      <c r="FB115" s="455"/>
      <c r="FC115" s="462"/>
      <c r="FD115" s="454"/>
      <c r="FE115" s="461"/>
      <c r="FF115" s="463"/>
      <c r="FG115" s="457">
        <v>0</v>
      </c>
      <c r="FH115" s="453"/>
      <c r="FI115" s="461"/>
      <c r="FJ115" s="462"/>
      <c r="FK115" s="880"/>
      <c r="FL115" s="455"/>
      <c r="FM115" s="462"/>
      <c r="FN115" s="454"/>
      <c r="FO115" s="461"/>
      <c r="FP115" s="463"/>
      <c r="GK115" s="195"/>
      <c r="GL115" s="943"/>
      <c r="GM115" s="461"/>
      <c r="GN115" s="461"/>
      <c r="GO115" s="461"/>
      <c r="GP115" s="461"/>
      <c r="GQ115" s="461"/>
      <c r="GR115" s="461"/>
      <c r="GS115" s="461"/>
      <c r="GT115" s="463"/>
      <c r="GU115" s="195"/>
      <c r="GV115" s="461"/>
      <c r="GW115" s="461"/>
      <c r="GX115" s="461"/>
      <c r="GY115" s="461"/>
      <c r="GZ115" s="455"/>
      <c r="HA115" s="461"/>
      <c r="HB115" s="461"/>
      <c r="HC115" s="461"/>
      <c r="HD115" s="463"/>
      <c r="HE115" s="494">
        <v>0</v>
      </c>
      <c r="HO115" s="465"/>
    </row>
    <row r="116" spans="1:523" ht="15" customHeight="1" x14ac:dyDescent="0.15">
      <c r="A116" s="452">
        <v>43636</v>
      </c>
      <c r="B116" s="415">
        <f t="shared" si="1"/>
        <v>2649</v>
      </c>
      <c r="C116" s="195"/>
      <c r="D116" s="453"/>
      <c r="E116" s="461"/>
      <c r="F116" s="462"/>
      <c r="G116" s="880"/>
      <c r="H116" s="455"/>
      <c r="I116" s="816"/>
      <c r="J116" s="499"/>
      <c r="K116" s="613"/>
      <c r="L116" s="1412"/>
      <c r="M116" s="195">
        <v>1008</v>
      </c>
      <c r="N116" s="453">
        <v>7</v>
      </c>
      <c r="O116" s="461">
        <v>6420</v>
      </c>
      <c r="P116" s="462"/>
      <c r="Q116" s="880">
        <v>27</v>
      </c>
      <c r="R116" s="455">
        <v>4.0999999999999996</v>
      </c>
      <c r="S116" s="816">
        <v>50.6</v>
      </c>
      <c r="T116" s="499"/>
      <c r="U116" s="613"/>
      <c r="V116" s="1412"/>
      <c r="W116" s="457">
        <v>604</v>
      </c>
      <c r="X116" s="453">
        <v>7.1</v>
      </c>
      <c r="Y116" s="458">
        <v>2610</v>
      </c>
      <c r="Z116" s="462"/>
      <c r="AA116" s="880">
        <v>23</v>
      </c>
      <c r="AB116" s="455">
        <v>0.2</v>
      </c>
      <c r="AC116" s="462">
        <v>4.2</v>
      </c>
      <c r="AD116" s="455"/>
      <c r="AE116" s="461"/>
      <c r="AF116" s="463"/>
      <c r="AG116" s="457">
        <v>195</v>
      </c>
      <c r="AH116" s="453">
        <v>8</v>
      </c>
      <c r="AI116" s="458">
        <v>5980</v>
      </c>
      <c r="AJ116" s="462"/>
      <c r="AK116" s="880">
        <v>84</v>
      </c>
      <c r="AL116" s="455">
        <v>2.6</v>
      </c>
      <c r="AM116" s="462">
        <v>8.6</v>
      </c>
      <c r="AN116" s="455"/>
      <c r="AO116" s="461"/>
      <c r="AP116" s="463"/>
      <c r="AQ116" s="457">
        <v>111</v>
      </c>
      <c r="AR116" s="453">
        <v>7.5</v>
      </c>
      <c r="AS116" s="458">
        <v>9360</v>
      </c>
      <c r="AT116" s="462"/>
      <c r="AU116" s="880">
        <v>223</v>
      </c>
      <c r="AV116" s="455">
        <v>5.0999999999999996</v>
      </c>
      <c r="AW116" s="462">
        <v>36</v>
      </c>
      <c r="AX116" s="455"/>
      <c r="AY116" s="461"/>
      <c r="AZ116" s="463"/>
      <c r="BA116" s="195">
        <v>173</v>
      </c>
      <c r="BB116" s="453">
        <v>7</v>
      </c>
      <c r="BC116" s="461">
        <v>7690</v>
      </c>
      <c r="BD116" s="462"/>
      <c r="BE116" s="880">
        <v>160</v>
      </c>
      <c r="BF116" s="455">
        <v>3.5</v>
      </c>
      <c r="BG116" s="462">
        <v>19.100000000000001</v>
      </c>
      <c r="BH116" s="455"/>
      <c r="BI116" s="461"/>
      <c r="BJ116" s="463"/>
      <c r="BK116" s="457">
        <v>117</v>
      </c>
      <c r="BL116" s="453">
        <v>6.5</v>
      </c>
      <c r="BM116" s="458">
        <v>1333</v>
      </c>
      <c r="BN116" s="462"/>
      <c r="BO116" s="880">
        <v>87</v>
      </c>
      <c r="BP116" s="455">
        <v>0.9</v>
      </c>
      <c r="BQ116" s="462">
        <v>11.5</v>
      </c>
      <c r="BR116" s="455"/>
      <c r="BS116" s="461"/>
      <c r="BT116" s="463"/>
      <c r="BU116" s="457">
        <v>241</v>
      </c>
      <c r="BV116" s="453">
        <v>7.3</v>
      </c>
      <c r="BW116" s="458">
        <v>9310</v>
      </c>
      <c r="BX116" s="458"/>
      <c r="BY116" s="880">
        <v>114</v>
      </c>
      <c r="BZ116" s="455">
        <v>4.4000000000000004</v>
      </c>
      <c r="CA116" s="644">
        <v>30.7</v>
      </c>
      <c r="CB116" s="455"/>
      <c r="CC116" s="461"/>
      <c r="CD116" s="616"/>
      <c r="CE116" s="457">
        <v>47</v>
      </c>
      <c r="CF116" s="453">
        <v>6.8</v>
      </c>
      <c r="CG116" s="458">
        <v>6480</v>
      </c>
      <c r="CH116" s="462"/>
      <c r="CI116" s="880">
        <v>193</v>
      </c>
      <c r="CJ116" s="455">
        <v>1.96</v>
      </c>
      <c r="CK116" s="462">
        <v>32.200000000000003</v>
      </c>
      <c r="CL116" s="455"/>
      <c r="CM116" s="461"/>
      <c r="CN116" s="463"/>
      <c r="CO116" s="457">
        <v>0</v>
      </c>
      <c r="CP116" s="453"/>
      <c r="CQ116" s="461"/>
      <c r="CR116" s="462"/>
      <c r="CS116" s="880"/>
      <c r="CT116" s="455"/>
      <c r="CU116" s="462"/>
      <c r="CV116" s="455"/>
      <c r="CW116" s="461"/>
      <c r="CX116" s="463"/>
      <c r="CY116" s="457">
        <v>0</v>
      </c>
      <c r="CZ116" s="453"/>
      <c r="DA116" s="461"/>
      <c r="DB116" s="462"/>
      <c r="DC116" s="880"/>
      <c r="DD116" s="455"/>
      <c r="DE116" s="462"/>
      <c r="DF116" s="455"/>
      <c r="DG116" s="464"/>
      <c r="DH116" s="463"/>
      <c r="DI116" s="457">
        <v>0</v>
      </c>
      <c r="DJ116" s="453"/>
      <c r="DK116" s="459"/>
      <c r="DL116" s="462"/>
      <c r="DM116" s="880"/>
      <c r="DN116" s="455"/>
      <c r="DO116" s="462"/>
      <c r="DP116" s="455"/>
      <c r="DQ116" s="461"/>
      <c r="DR116" s="463"/>
      <c r="DS116" s="468">
        <v>0</v>
      </c>
      <c r="DT116" s="453"/>
      <c r="DU116" s="454"/>
      <c r="DV116" s="462"/>
      <c r="DW116" s="880"/>
      <c r="DX116" s="455"/>
      <c r="DY116" s="462"/>
      <c r="DZ116" s="455"/>
      <c r="EA116" s="462"/>
      <c r="EB116" s="463"/>
      <c r="EC116" s="457">
        <v>51</v>
      </c>
      <c r="ED116" s="453">
        <v>7</v>
      </c>
      <c r="EE116" s="464">
        <v>420</v>
      </c>
      <c r="EF116" s="462"/>
      <c r="EG116" s="880">
        <v>36</v>
      </c>
      <c r="EH116" s="455">
        <v>1.3</v>
      </c>
      <c r="EI116" s="462">
        <v>5.6</v>
      </c>
      <c r="EJ116" s="455"/>
      <c r="EK116" s="461"/>
      <c r="EL116" s="463"/>
      <c r="EM116" s="457">
        <v>51</v>
      </c>
      <c r="EN116" s="453">
        <v>7</v>
      </c>
      <c r="EO116" s="461">
        <v>420</v>
      </c>
      <c r="EP116" s="462"/>
      <c r="EQ116" s="462">
        <v>36</v>
      </c>
      <c r="ER116" s="455">
        <v>1.3</v>
      </c>
      <c r="ES116" s="462">
        <v>5.6</v>
      </c>
      <c r="ET116" s="454"/>
      <c r="EU116" s="461"/>
      <c r="EV116" s="463"/>
      <c r="EW116" s="457">
        <v>51</v>
      </c>
      <c r="EX116" s="453">
        <v>7</v>
      </c>
      <c r="EY116" s="461">
        <v>420</v>
      </c>
      <c r="EZ116" s="462"/>
      <c r="FA116" s="880">
        <v>36</v>
      </c>
      <c r="FB116" s="455">
        <v>1.3</v>
      </c>
      <c r="FC116" s="462">
        <v>5.6</v>
      </c>
      <c r="FD116" s="454"/>
      <c r="FE116" s="461"/>
      <c r="FF116" s="463"/>
      <c r="FG116" s="457">
        <v>0</v>
      </c>
      <c r="FH116" s="453"/>
      <c r="FI116" s="461"/>
      <c r="FJ116" s="462"/>
      <c r="FK116" s="880"/>
      <c r="FL116" s="455"/>
      <c r="FM116" s="462"/>
      <c r="FN116" s="454"/>
      <c r="FO116" s="461"/>
      <c r="FP116" s="463"/>
      <c r="GK116" s="195"/>
      <c r="GL116" s="943"/>
      <c r="GM116" s="461"/>
      <c r="GN116" s="461"/>
      <c r="GO116" s="461"/>
      <c r="GP116" s="461"/>
      <c r="GQ116" s="461"/>
      <c r="GR116" s="461"/>
      <c r="GS116" s="461"/>
      <c r="GT116" s="463"/>
      <c r="GU116" s="195"/>
      <c r="GV116" s="461"/>
      <c r="GW116" s="461"/>
      <c r="GX116" s="461"/>
      <c r="GY116" s="461"/>
      <c r="GZ116" s="455"/>
      <c r="HA116" s="461"/>
      <c r="HB116" s="461"/>
      <c r="HC116" s="461"/>
      <c r="HD116" s="463"/>
      <c r="HE116" s="494">
        <v>0</v>
      </c>
      <c r="HO116" s="465"/>
    </row>
    <row r="117" spans="1:523" ht="15" customHeight="1" x14ac:dyDescent="0.15">
      <c r="A117" s="452">
        <v>43637</v>
      </c>
      <c r="B117" s="415">
        <f t="shared" si="1"/>
        <v>2556</v>
      </c>
      <c r="C117" s="195"/>
      <c r="D117" s="453"/>
      <c r="E117" s="461"/>
      <c r="F117" s="462"/>
      <c r="G117" s="880"/>
      <c r="H117" s="455"/>
      <c r="I117" s="816"/>
      <c r="J117" s="499"/>
      <c r="K117" s="613"/>
      <c r="L117" s="1412"/>
      <c r="M117" s="195">
        <v>1028</v>
      </c>
      <c r="N117" s="453">
        <v>7</v>
      </c>
      <c r="O117" s="461">
        <v>6550</v>
      </c>
      <c r="P117" s="462"/>
      <c r="Q117" s="880">
        <v>27</v>
      </c>
      <c r="R117" s="455">
        <v>3.5</v>
      </c>
      <c r="S117" s="816">
        <v>46.8</v>
      </c>
      <c r="T117" s="499"/>
      <c r="U117" s="613"/>
      <c r="V117" s="1412"/>
      <c r="W117" s="457">
        <v>620</v>
      </c>
      <c r="X117" s="453">
        <v>7</v>
      </c>
      <c r="Y117" s="458">
        <v>2140</v>
      </c>
      <c r="Z117" s="462"/>
      <c r="AA117" s="880">
        <v>21</v>
      </c>
      <c r="AB117" s="455">
        <v>0.2</v>
      </c>
      <c r="AC117" s="462">
        <v>7.31</v>
      </c>
      <c r="AD117" s="455"/>
      <c r="AE117" s="461"/>
      <c r="AF117" s="463"/>
      <c r="AG117" s="457">
        <v>151</v>
      </c>
      <c r="AH117" s="453">
        <v>7.3</v>
      </c>
      <c r="AI117" s="458">
        <v>4370</v>
      </c>
      <c r="AJ117" s="462"/>
      <c r="AK117" s="880">
        <v>50</v>
      </c>
      <c r="AL117" s="455">
        <v>3.2</v>
      </c>
      <c r="AM117" s="462">
        <v>4.3</v>
      </c>
      <c r="AN117" s="455"/>
      <c r="AO117" s="461"/>
      <c r="AP117" s="463"/>
      <c r="AQ117" s="457">
        <v>181</v>
      </c>
      <c r="AR117" s="453">
        <v>6.8</v>
      </c>
      <c r="AS117" s="458">
        <v>7660</v>
      </c>
      <c r="AT117" s="462"/>
      <c r="AU117" s="880">
        <v>175</v>
      </c>
      <c r="AV117" s="455">
        <v>5.8</v>
      </c>
      <c r="AW117" s="462">
        <v>26</v>
      </c>
      <c r="AX117" s="455"/>
      <c r="AY117" s="461"/>
      <c r="AZ117" s="463"/>
      <c r="BA117" s="195">
        <v>208</v>
      </c>
      <c r="BB117" s="453">
        <v>7.1</v>
      </c>
      <c r="BC117" s="461">
        <v>7060</v>
      </c>
      <c r="BD117" s="462"/>
      <c r="BE117" s="880">
        <v>140</v>
      </c>
      <c r="BF117" s="455">
        <v>7.3</v>
      </c>
      <c r="BG117" s="462">
        <v>18.98</v>
      </c>
      <c r="BH117" s="455"/>
      <c r="BI117" s="461"/>
      <c r="BJ117" s="463"/>
      <c r="BK117" s="457">
        <v>27</v>
      </c>
      <c r="BL117" s="453"/>
      <c r="BM117" s="458"/>
      <c r="BN117" s="462"/>
      <c r="BO117" s="880"/>
      <c r="BP117" s="455"/>
      <c r="BQ117" s="462"/>
      <c r="BR117" s="455"/>
      <c r="BS117" s="461"/>
      <c r="BT117" s="463"/>
      <c r="BU117" s="457">
        <v>268</v>
      </c>
      <c r="BV117" s="453">
        <v>7.4</v>
      </c>
      <c r="BW117" s="458">
        <v>8630</v>
      </c>
      <c r="BX117" s="458"/>
      <c r="BY117" s="880">
        <v>141</v>
      </c>
      <c r="BZ117" s="455">
        <v>10.6</v>
      </c>
      <c r="CA117" s="644">
        <v>26.8</v>
      </c>
      <c r="CB117" s="455"/>
      <c r="CC117" s="461"/>
      <c r="CD117" s="616"/>
      <c r="CE117" s="457">
        <v>49</v>
      </c>
      <c r="CF117" s="453">
        <v>6.8</v>
      </c>
      <c r="CG117" s="458">
        <v>6370</v>
      </c>
      <c r="CH117" s="462"/>
      <c r="CI117" s="880">
        <v>135</v>
      </c>
      <c r="CJ117" s="455">
        <v>0.8</v>
      </c>
      <c r="CK117" s="462">
        <v>7.96</v>
      </c>
      <c r="CL117" s="455"/>
      <c r="CM117" s="461"/>
      <c r="CN117" s="463"/>
      <c r="CO117" s="457">
        <v>0</v>
      </c>
      <c r="CP117" s="453"/>
      <c r="CQ117" s="461"/>
      <c r="CR117" s="462"/>
      <c r="CS117" s="880"/>
      <c r="CT117" s="455"/>
      <c r="CU117" s="462"/>
      <c r="CV117" s="455"/>
      <c r="CW117" s="461"/>
      <c r="CX117" s="463"/>
      <c r="CY117" s="457">
        <v>0</v>
      </c>
      <c r="CZ117" s="453"/>
      <c r="DA117" s="461"/>
      <c r="DB117" s="462"/>
      <c r="DC117" s="880"/>
      <c r="DD117" s="455"/>
      <c r="DE117" s="462"/>
      <c r="DF117" s="455"/>
      <c r="DG117" s="464"/>
      <c r="DH117" s="463"/>
      <c r="DI117" s="457">
        <v>24</v>
      </c>
      <c r="DJ117" s="453"/>
      <c r="DK117" s="459"/>
      <c r="DL117" s="462"/>
      <c r="DM117" s="880"/>
      <c r="DN117" s="455"/>
      <c r="DO117" s="462"/>
      <c r="DP117" s="455"/>
      <c r="DQ117" s="461"/>
      <c r="DR117" s="463"/>
      <c r="DS117" s="468">
        <v>0</v>
      </c>
      <c r="DT117" s="453"/>
      <c r="DU117" s="454"/>
      <c r="DV117" s="462"/>
      <c r="DW117" s="880"/>
      <c r="DX117" s="455"/>
      <c r="DY117" s="462"/>
      <c r="DZ117" s="455"/>
      <c r="EA117" s="462"/>
      <c r="EB117" s="463"/>
      <c r="EC117" s="457">
        <v>0</v>
      </c>
      <c r="ED117" s="453"/>
      <c r="EE117" s="464"/>
      <c r="EF117" s="462"/>
      <c r="EG117" s="880"/>
      <c r="EH117" s="455"/>
      <c r="EI117" s="462"/>
      <c r="EJ117" s="455"/>
      <c r="EK117" s="461"/>
      <c r="EL117" s="463"/>
      <c r="EM117" s="457">
        <v>0</v>
      </c>
      <c r="EN117" s="453"/>
      <c r="EO117" s="461"/>
      <c r="EP117" s="462"/>
      <c r="EQ117" s="462"/>
      <c r="ER117" s="455"/>
      <c r="ES117" s="462"/>
      <c r="ET117" s="454"/>
      <c r="EU117" s="461"/>
      <c r="EV117" s="463"/>
      <c r="EW117" s="457">
        <v>0</v>
      </c>
      <c r="EX117" s="453"/>
      <c r="EY117" s="461"/>
      <c r="EZ117" s="462"/>
      <c r="FA117" s="880"/>
      <c r="FB117" s="455"/>
      <c r="FC117" s="462"/>
      <c r="FD117" s="454"/>
      <c r="FE117" s="461"/>
      <c r="FF117" s="463"/>
      <c r="FG117" s="457">
        <v>0</v>
      </c>
      <c r="FH117" s="453"/>
      <c r="FI117" s="461"/>
      <c r="FJ117" s="462"/>
      <c r="FK117" s="880"/>
      <c r="FL117" s="455"/>
      <c r="FM117" s="462"/>
      <c r="FN117" s="454"/>
      <c r="FO117" s="461"/>
      <c r="FP117" s="463"/>
      <c r="GK117" s="195"/>
      <c r="GL117" s="943"/>
      <c r="GM117" s="461"/>
      <c r="GN117" s="461"/>
      <c r="GO117" s="461"/>
      <c r="GP117" s="461"/>
      <c r="GQ117" s="461"/>
      <c r="GR117" s="461"/>
      <c r="GS117" s="461"/>
      <c r="GT117" s="463"/>
      <c r="GU117" s="195"/>
      <c r="GV117" s="461"/>
      <c r="GW117" s="461"/>
      <c r="GX117" s="461"/>
      <c r="GY117" s="461"/>
      <c r="GZ117" s="455"/>
      <c r="HA117" s="461"/>
      <c r="HB117" s="461"/>
      <c r="HC117" s="461"/>
      <c r="HD117" s="463"/>
      <c r="HE117" s="494">
        <v>0</v>
      </c>
      <c r="HO117" s="465"/>
    </row>
    <row r="118" spans="1:523" ht="15" customHeight="1" x14ac:dyDescent="0.15">
      <c r="A118" s="452">
        <v>43638</v>
      </c>
      <c r="B118" s="415">
        <f t="shared" si="1"/>
        <v>2143</v>
      </c>
      <c r="C118" s="195"/>
      <c r="D118" s="453"/>
      <c r="E118" s="461"/>
      <c r="F118" s="462"/>
      <c r="G118" s="880"/>
      <c r="H118" s="455"/>
      <c r="I118" s="462"/>
      <c r="J118" s="456"/>
      <c r="K118" s="461"/>
      <c r="L118" s="463"/>
      <c r="M118" s="195">
        <v>954</v>
      </c>
      <c r="N118" s="453">
        <v>7</v>
      </c>
      <c r="O118" s="461">
        <v>6370</v>
      </c>
      <c r="P118" s="462"/>
      <c r="Q118" s="880">
        <v>30</v>
      </c>
      <c r="R118" s="455">
        <v>3.61</v>
      </c>
      <c r="S118" s="462">
        <v>35.799999999999997</v>
      </c>
      <c r="T118" s="456"/>
      <c r="U118" s="461"/>
      <c r="V118" s="463"/>
      <c r="W118" s="457">
        <v>504</v>
      </c>
      <c r="X118" s="453">
        <v>7.1</v>
      </c>
      <c r="Y118" s="458">
        <v>2760</v>
      </c>
      <c r="Z118" s="462"/>
      <c r="AA118" s="880">
        <v>28</v>
      </c>
      <c r="AB118" s="455">
        <v>0.92</v>
      </c>
      <c r="AC118" s="462">
        <v>6</v>
      </c>
      <c r="AD118" s="455"/>
      <c r="AE118" s="461"/>
      <c r="AF118" s="463"/>
      <c r="AG118" s="457">
        <v>79</v>
      </c>
      <c r="AH118" s="453">
        <v>7.5</v>
      </c>
      <c r="AI118" s="458">
        <v>7180</v>
      </c>
      <c r="AJ118" s="462"/>
      <c r="AK118" s="880">
        <v>80</v>
      </c>
      <c r="AL118" s="455">
        <v>2.4</v>
      </c>
      <c r="AM118" s="644">
        <v>6.44</v>
      </c>
      <c r="AN118" s="455"/>
      <c r="AO118" s="461"/>
      <c r="AP118" s="616"/>
      <c r="AQ118" s="457">
        <v>95</v>
      </c>
      <c r="AR118" s="453">
        <v>7.3</v>
      </c>
      <c r="AS118" s="458">
        <v>9300</v>
      </c>
      <c r="AT118" s="462"/>
      <c r="AU118" s="880">
        <v>93</v>
      </c>
      <c r="AV118" s="455">
        <v>4.88</v>
      </c>
      <c r="AW118" s="462">
        <v>22</v>
      </c>
      <c r="AX118" s="455"/>
      <c r="AY118" s="461"/>
      <c r="AZ118" s="463"/>
      <c r="BA118" s="195">
        <v>26</v>
      </c>
      <c r="BB118" s="453">
        <v>7.1</v>
      </c>
      <c r="BC118" s="461">
        <v>7310</v>
      </c>
      <c r="BD118" s="462"/>
      <c r="BE118" s="880">
        <v>120</v>
      </c>
      <c r="BF118" s="455">
        <v>3.45</v>
      </c>
      <c r="BG118" s="462">
        <v>15.7</v>
      </c>
      <c r="BH118" s="455"/>
      <c r="BI118" s="461"/>
      <c r="BJ118" s="463"/>
      <c r="BK118" s="195">
        <v>114</v>
      </c>
      <c r="BL118" s="453">
        <v>6.6</v>
      </c>
      <c r="BM118" s="458">
        <v>1278</v>
      </c>
      <c r="BN118" s="462"/>
      <c r="BO118" s="880">
        <v>59</v>
      </c>
      <c r="BP118" s="455">
        <v>0.7</v>
      </c>
      <c r="BQ118" s="462">
        <v>17.399999999999999</v>
      </c>
      <c r="BR118" s="455"/>
      <c r="BS118" s="461"/>
      <c r="BT118" s="463"/>
      <c r="BU118" s="457">
        <v>287</v>
      </c>
      <c r="BV118" s="453">
        <v>7.4</v>
      </c>
      <c r="BW118" s="458">
        <v>8690</v>
      </c>
      <c r="BX118" s="458"/>
      <c r="BY118" s="880">
        <v>93</v>
      </c>
      <c r="BZ118" s="455">
        <v>12.11</v>
      </c>
      <c r="CA118" s="462">
        <v>16.5</v>
      </c>
      <c r="CB118" s="455"/>
      <c r="CC118" s="461"/>
      <c r="CD118" s="463"/>
      <c r="CE118" s="457">
        <v>48</v>
      </c>
      <c r="CF118" s="453">
        <v>6.9</v>
      </c>
      <c r="CG118" s="458">
        <v>6210</v>
      </c>
      <c r="CH118" s="462"/>
      <c r="CI118" s="880">
        <v>45</v>
      </c>
      <c r="CJ118" s="455">
        <v>1.4</v>
      </c>
      <c r="CK118" s="462">
        <v>3.04</v>
      </c>
      <c r="CL118" s="455"/>
      <c r="CM118" s="461"/>
      <c r="CN118" s="463"/>
      <c r="CO118" s="457">
        <v>0</v>
      </c>
      <c r="CP118" s="453"/>
      <c r="CQ118" s="461"/>
      <c r="CR118" s="462"/>
      <c r="CS118" s="880"/>
      <c r="CT118" s="455"/>
      <c r="CU118" s="462"/>
      <c r="CV118" s="455"/>
      <c r="CW118" s="461"/>
      <c r="CX118" s="463"/>
      <c r="CY118" s="457">
        <v>0</v>
      </c>
      <c r="CZ118" s="453"/>
      <c r="DA118" s="461"/>
      <c r="DB118" s="462"/>
      <c r="DC118" s="880"/>
      <c r="DD118" s="455"/>
      <c r="DE118" s="462"/>
      <c r="DF118" s="455"/>
      <c r="DG118" s="464"/>
      <c r="DH118" s="463"/>
      <c r="DI118" s="457">
        <v>36</v>
      </c>
      <c r="DJ118" s="453"/>
      <c r="DK118" s="459"/>
      <c r="DL118" s="462"/>
      <c r="DM118" s="880"/>
      <c r="DN118" s="455"/>
      <c r="DO118" s="462"/>
      <c r="DP118" s="455"/>
      <c r="DQ118" s="461"/>
      <c r="DR118" s="463"/>
      <c r="DS118" s="457">
        <v>0</v>
      </c>
      <c r="DT118" s="453"/>
      <c r="DU118" s="454"/>
      <c r="DV118" s="462"/>
      <c r="DW118" s="880"/>
      <c r="DX118" s="455"/>
      <c r="DY118" s="462"/>
      <c r="DZ118" s="455"/>
      <c r="EA118" s="462"/>
      <c r="EB118" s="463"/>
      <c r="EC118" s="457">
        <v>0</v>
      </c>
      <c r="ED118" s="453"/>
      <c r="EE118" s="464"/>
      <c r="EF118" s="462"/>
      <c r="EG118" s="880"/>
      <c r="EH118" s="455"/>
      <c r="EI118" s="462"/>
      <c r="EJ118" s="455"/>
      <c r="EK118" s="461"/>
      <c r="EL118" s="463"/>
      <c r="EM118" s="457">
        <v>0</v>
      </c>
      <c r="EN118" s="453"/>
      <c r="EO118" s="461"/>
      <c r="EP118" s="462"/>
      <c r="EQ118" s="462"/>
      <c r="ER118" s="455"/>
      <c r="ES118" s="462"/>
      <c r="ET118" s="454"/>
      <c r="EU118" s="461"/>
      <c r="EV118" s="463"/>
      <c r="EW118" s="457">
        <v>0</v>
      </c>
      <c r="EX118" s="453"/>
      <c r="EY118" s="461"/>
      <c r="EZ118" s="462"/>
      <c r="FA118" s="880"/>
      <c r="FB118" s="455"/>
      <c r="FC118" s="462"/>
      <c r="FD118" s="454"/>
      <c r="FE118" s="461"/>
      <c r="FF118" s="463"/>
      <c r="FG118" s="457">
        <v>0</v>
      </c>
      <c r="FH118" s="453"/>
      <c r="FI118" s="461"/>
      <c r="FJ118" s="462"/>
      <c r="FK118" s="880"/>
      <c r="FL118" s="455"/>
      <c r="FM118" s="462"/>
      <c r="FN118" s="454"/>
      <c r="FO118" s="461"/>
      <c r="FP118" s="463"/>
      <c r="GK118" s="195"/>
      <c r="GL118" s="943"/>
      <c r="GM118" s="461"/>
      <c r="GN118" s="461"/>
      <c r="GO118" s="461"/>
      <c r="GP118" s="461"/>
      <c r="GQ118" s="461"/>
      <c r="GR118" s="461"/>
      <c r="GS118" s="461"/>
      <c r="GT118" s="463"/>
      <c r="GU118" s="195"/>
      <c r="GV118" s="461"/>
      <c r="GW118" s="461"/>
      <c r="GX118" s="461"/>
      <c r="GY118" s="461"/>
      <c r="GZ118" s="455"/>
      <c r="HA118" s="461"/>
      <c r="HB118" s="461"/>
      <c r="HC118" s="461"/>
      <c r="HD118" s="463"/>
      <c r="HE118" s="457">
        <v>0</v>
      </c>
      <c r="HF118" s="453"/>
      <c r="HG118" s="461"/>
      <c r="HH118" s="893"/>
      <c r="HI118" s="1434"/>
      <c r="HJ118" s="455"/>
      <c r="HK118" s="462"/>
      <c r="HL118" s="455"/>
      <c r="HM118" s="461"/>
      <c r="HN118" s="463"/>
      <c r="HO118" s="457"/>
      <c r="HP118" s="453"/>
      <c r="HQ118" s="461"/>
      <c r="HR118" s="462"/>
      <c r="HS118" s="462"/>
      <c r="HT118" s="455"/>
      <c r="HU118" s="462"/>
      <c r="HV118" s="455"/>
      <c r="HW118" s="461"/>
      <c r="HX118" s="463"/>
    </row>
    <row r="119" spans="1:523" s="472" customFormat="1" ht="15" customHeight="1" x14ac:dyDescent="0.15">
      <c r="A119" s="434">
        <v>43639</v>
      </c>
      <c r="B119" s="765">
        <f t="shared" si="1"/>
        <v>0</v>
      </c>
      <c r="C119" s="257"/>
      <c r="D119" s="435"/>
      <c r="E119" s="444"/>
      <c r="F119" s="445"/>
      <c r="G119" s="445"/>
      <c r="H119" s="438"/>
      <c r="I119" s="445"/>
      <c r="J119" s="439"/>
      <c r="K119" s="444"/>
      <c r="L119" s="446"/>
      <c r="M119" s="257"/>
      <c r="N119" s="435"/>
      <c r="O119" s="444"/>
      <c r="P119" s="445"/>
      <c r="Q119" s="445"/>
      <c r="R119" s="438"/>
      <c r="S119" s="445"/>
      <c r="T119" s="439"/>
      <c r="U119" s="444"/>
      <c r="V119" s="446"/>
      <c r="W119" s="440"/>
      <c r="X119" s="435"/>
      <c r="Y119" s="436"/>
      <c r="Z119" s="445"/>
      <c r="AA119" s="445"/>
      <c r="AB119" s="438"/>
      <c r="AC119" s="445"/>
      <c r="AD119" s="438"/>
      <c r="AE119" s="444"/>
      <c r="AF119" s="446"/>
      <c r="AG119" s="440"/>
      <c r="AH119" s="435"/>
      <c r="AI119" s="441"/>
      <c r="AJ119" s="445"/>
      <c r="AK119" s="445"/>
      <c r="AL119" s="438"/>
      <c r="AM119" s="645"/>
      <c r="AN119" s="438"/>
      <c r="AO119" s="444"/>
      <c r="AP119" s="617"/>
      <c r="AQ119" s="440"/>
      <c r="AR119" s="435"/>
      <c r="AS119" s="441"/>
      <c r="AT119" s="445"/>
      <c r="AU119" s="445"/>
      <c r="AV119" s="438"/>
      <c r="AW119" s="445"/>
      <c r="AX119" s="438"/>
      <c r="AY119" s="444"/>
      <c r="AZ119" s="446"/>
      <c r="BA119" s="257"/>
      <c r="BB119" s="435"/>
      <c r="BC119" s="444"/>
      <c r="BD119" s="445"/>
      <c r="BE119" s="445"/>
      <c r="BF119" s="438"/>
      <c r="BG119" s="445"/>
      <c r="BH119" s="438"/>
      <c r="BI119" s="444"/>
      <c r="BJ119" s="446"/>
      <c r="BK119" s="440"/>
      <c r="BL119" s="435"/>
      <c r="BM119" s="441"/>
      <c r="BN119" s="445"/>
      <c r="BO119" s="445"/>
      <c r="BP119" s="438"/>
      <c r="BQ119" s="445"/>
      <c r="BR119" s="438"/>
      <c r="BS119" s="444"/>
      <c r="BT119" s="446"/>
      <c r="BU119" s="440"/>
      <c r="BV119" s="435"/>
      <c r="BW119" s="441"/>
      <c r="BX119" s="441"/>
      <c r="BY119" s="445"/>
      <c r="BZ119" s="438"/>
      <c r="CA119" s="445"/>
      <c r="CB119" s="438"/>
      <c r="CC119" s="444"/>
      <c r="CD119" s="446"/>
      <c r="CE119" s="440"/>
      <c r="CF119" s="435"/>
      <c r="CG119" s="441"/>
      <c r="CH119" s="445"/>
      <c r="CI119" s="445"/>
      <c r="CJ119" s="438"/>
      <c r="CK119" s="445"/>
      <c r="CL119" s="438"/>
      <c r="CM119" s="444"/>
      <c r="CN119" s="446"/>
      <c r="CO119" s="440"/>
      <c r="CP119" s="435"/>
      <c r="CQ119" s="444"/>
      <c r="CR119" s="445"/>
      <c r="CS119" s="445"/>
      <c r="CT119" s="438"/>
      <c r="CU119" s="445"/>
      <c r="CV119" s="438"/>
      <c r="CW119" s="444"/>
      <c r="CX119" s="446"/>
      <c r="CY119" s="440">
        <v>0</v>
      </c>
      <c r="CZ119" s="435"/>
      <c r="DA119" s="444"/>
      <c r="DB119" s="445"/>
      <c r="DC119" s="445"/>
      <c r="DD119" s="438"/>
      <c r="DE119" s="445"/>
      <c r="DF119" s="438"/>
      <c r="DG119" s="447"/>
      <c r="DH119" s="446"/>
      <c r="DI119" s="440"/>
      <c r="DJ119" s="435"/>
      <c r="DK119" s="442"/>
      <c r="DL119" s="445"/>
      <c r="DM119" s="445"/>
      <c r="DN119" s="438"/>
      <c r="DO119" s="445"/>
      <c r="DP119" s="438"/>
      <c r="DQ119" s="444"/>
      <c r="DR119" s="446"/>
      <c r="DS119" s="440">
        <v>0</v>
      </c>
      <c r="DT119" s="435"/>
      <c r="DU119" s="437"/>
      <c r="DV119" s="445"/>
      <c r="DW119" s="445"/>
      <c r="DX119" s="438"/>
      <c r="DY119" s="445"/>
      <c r="DZ119" s="438"/>
      <c r="EA119" s="445"/>
      <c r="EB119" s="446"/>
      <c r="EC119" s="440">
        <v>0</v>
      </c>
      <c r="ED119" s="435"/>
      <c r="EE119" s="447"/>
      <c r="EF119" s="445"/>
      <c r="EG119" s="445"/>
      <c r="EH119" s="438"/>
      <c r="EI119" s="445"/>
      <c r="EJ119" s="438"/>
      <c r="EK119" s="444"/>
      <c r="EL119" s="446"/>
      <c r="EM119" s="440">
        <v>0</v>
      </c>
      <c r="EN119" s="435"/>
      <c r="EO119" s="444"/>
      <c r="EP119" s="445"/>
      <c r="EQ119" s="445"/>
      <c r="ER119" s="438"/>
      <c r="ES119" s="445"/>
      <c r="ET119" s="437"/>
      <c r="EU119" s="444"/>
      <c r="EV119" s="446"/>
      <c r="EW119" s="440">
        <v>0</v>
      </c>
      <c r="EX119" s="435"/>
      <c r="EY119" s="444"/>
      <c r="EZ119" s="445"/>
      <c r="FA119" s="445"/>
      <c r="FB119" s="438"/>
      <c r="FC119" s="445"/>
      <c r="FD119" s="437"/>
      <c r="FE119" s="444"/>
      <c r="FF119" s="446"/>
      <c r="FG119" s="440">
        <v>0</v>
      </c>
      <c r="FH119" s="435"/>
      <c r="FI119" s="444"/>
      <c r="FJ119" s="445"/>
      <c r="FK119" s="445"/>
      <c r="FL119" s="438"/>
      <c r="FM119" s="445"/>
      <c r="FN119" s="437"/>
      <c r="FO119" s="444"/>
      <c r="FP119" s="446"/>
      <c r="FQ119" s="1261"/>
      <c r="FR119" s="584"/>
      <c r="FS119" s="589"/>
      <c r="FT119" s="584"/>
      <c r="FU119" s="590"/>
      <c r="FV119" s="584"/>
      <c r="FW119" s="590"/>
      <c r="FX119" s="584"/>
      <c r="FY119" s="584"/>
      <c r="FZ119" s="591"/>
      <c r="GA119" s="1261"/>
      <c r="GB119" s="584"/>
      <c r="GC119" s="584"/>
      <c r="GD119" s="584"/>
      <c r="GE119" s="590"/>
      <c r="GF119" s="584"/>
      <c r="GG119" s="590"/>
      <c r="GH119" s="584"/>
      <c r="GI119" s="584"/>
      <c r="GJ119" s="591"/>
      <c r="GK119" s="257"/>
      <c r="GL119" s="944"/>
      <c r="GM119" s="444"/>
      <c r="GN119" s="444"/>
      <c r="GO119" s="444"/>
      <c r="GP119" s="444"/>
      <c r="GQ119" s="444"/>
      <c r="GR119" s="444"/>
      <c r="GS119" s="444"/>
      <c r="GT119" s="446"/>
      <c r="GU119" s="257"/>
      <c r="GV119" s="444"/>
      <c r="GW119" s="444"/>
      <c r="GX119" s="444"/>
      <c r="GY119" s="444"/>
      <c r="GZ119" s="438"/>
      <c r="HA119" s="444"/>
      <c r="HB119" s="444"/>
      <c r="HC119" s="444"/>
      <c r="HD119" s="446"/>
      <c r="HE119" s="440">
        <v>0</v>
      </c>
      <c r="HF119" s="435"/>
      <c r="HG119" s="444"/>
      <c r="HH119" s="899"/>
      <c r="HI119" s="442"/>
      <c r="HJ119" s="438"/>
      <c r="HK119" s="445"/>
      <c r="HL119" s="438"/>
      <c r="HM119" s="444"/>
      <c r="HN119" s="446"/>
      <c r="HO119" s="440"/>
      <c r="HP119" s="435"/>
      <c r="HQ119" s="444"/>
      <c r="HR119" s="445"/>
      <c r="HS119" s="445"/>
      <c r="HT119" s="438"/>
      <c r="HU119" s="445"/>
      <c r="HV119" s="438"/>
      <c r="HW119" s="444"/>
      <c r="HX119" s="446"/>
      <c r="HY119" s="1587"/>
      <c r="HZ119" s="1587"/>
      <c r="IA119" s="1587"/>
      <c r="IB119" s="1587"/>
      <c r="IC119" s="1587"/>
      <c r="ID119" s="1587"/>
      <c r="IE119" s="1587"/>
      <c r="IF119" s="1587"/>
      <c r="IG119" s="1587"/>
      <c r="IH119" s="1587"/>
      <c r="II119" s="1587"/>
      <c r="IJ119" s="1587"/>
      <c r="IK119" s="1587"/>
      <c r="IL119" s="1587"/>
      <c r="IM119" s="1587"/>
      <c r="IN119" s="1587"/>
      <c r="IO119" s="1587"/>
      <c r="IP119" s="1587"/>
      <c r="IQ119" s="1587"/>
      <c r="IR119" s="1587"/>
      <c r="IS119" s="1587"/>
      <c r="IT119" s="1587"/>
      <c r="IU119" s="1587"/>
      <c r="IV119" s="1587"/>
      <c r="IW119" s="1587"/>
      <c r="IX119" s="1587"/>
      <c r="IY119" s="1587"/>
      <c r="IZ119" s="1587"/>
      <c r="JA119" s="1587"/>
      <c r="JB119" s="1587"/>
      <c r="JC119" s="1587"/>
      <c r="JD119" s="1587"/>
      <c r="JE119" s="1587"/>
      <c r="JF119" s="1587"/>
      <c r="JG119" s="1587"/>
      <c r="JH119" s="1587"/>
      <c r="JI119" s="1587"/>
      <c r="JJ119" s="1587"/>
      <c r="JK119" s="1587"/>
      <c r="JL119" s="1587"/>
      <c r="JM119" s="1587"/>
      <c r="JN119" s="1587"/>
      <c r="JO119" s="1587"/>
      <c r="JP119" s="1587"/>
      <c r="JQ119" s="1587"/>
      <c r="JR119" s="1587"/>
      <c r="JS119" s="1587"/>
      <c r="JT119" s="1587"/>
      <c r="JU119" s="1587"/>
      <c r="JV119" s="1587"/>
      <c r="JW119" s="1587"/>
      <c r="JX119" s="1587"/>
      <c r="JY119" s="1587"/>
      <c r="JZ119" s="1587"/>
      <c r="KA119" s="1587"/>
      <c r="KB119" s="1587"/>
      <c r="KC119" s="1587"/>
      <c r="KD119" s="1587"/>
      <c r="KE119" s="1587"/>
      <c r="KF119" s="1587"/>
      <c r="KG119" s="1587"/>
      <c r="KH119" s="1587"/>
      <c r="KI119" s="1587"/>
      <c r="KJ119" s="1587"/>
      <c r="KK119" s="1587"/>
      <c r="KL119" s="1587"/>
      <c r="KM119" s="1587"/>
      <c r="KN119" s="1587"/>
      <c r="KO119" s="1587"/>
      <c r="KP119" s="1587"/>
      <c r="KQ119" s="1587"/>
      <c r="KR119" s="1587"/>
      <c r="KS119" s="1587"/>
      <c r="KT119" s="1587"/>
      <c r="KU119" s="1587"/>
      <c r="KV119" s="1587"/>
      <c r="KW119" s="1587"/>
      <c r="KX119" s="1587"/>
      <c r="KY119" s="1587"/>
      <c r="KZ119" s="1587"/>
      <c r="LA119" s="1587"/>
      <c r="LB119" s="1587"/>
      <c r="LC119" s="1587"/>
      <c r="LD119" s="1587"/>
      <c r="LE119" s="1587"/>
      <c r="LF119" s="1587"/>
      <c r="LG119" s="1587"/>
      <c r="LH119" s="1587"/>
      <c r="LI119" s="1587"/>
      <c r="LJ119" s="1587"/>
      <c r="LK119" s="1587"/>
      <c r="LL119" s="1587"/>
      <c r="LM119" s="1587"/>
      <c r="LN119" s="1587"/>
      <c r="LO119" s="1587"/>
      <c r="LP119" s="1587"/>
      <c r="LQ119" s="1587"/>
      <c r="LR119" s="1587"/>
      <c r="LS119" s="1587"/>
      <c r="LT119" s="1587"/>
      <c r="LU119" s="1587"/>
      <c r="LV119" s="1587"/>
      <c r="LW119" s="1587"/>
      <c r="LX119" s="1587"/>
      <c r="LY119" s="1587"/>
      <c r="LZ119" s="1587"/>
      <c r="MA119" s="1587"/>
      <c r="MB119" s="1587"/>
      <c r="MC119" s="1587"/>
      <c r="MD119" s="1587"/>
      <c r="ME119" s="1587"/>
      <c r="MF119" s="1587"/>
      <c r="MG119" s="1587"/>
      <c r="MH119" s="1587"/>
      <c r="MI119" s="1587"/>
      <c r="MJ119" s="1587"/>
      <c r="MK119" s="1587"/>
      <c r="ML119" s="1587"/>
      <c r="MM119" s="1587"/>
      <c r="MN119" s="1587"/>
      <c r="MO119" s="1587"/>
      <c r="MP119" s="1587"/>
      <c r="MQ119" s="1587"/>
      <c r="MR119" s="1587"/>
      <c r="MS119" s="1587"/>
      <c r="MT119" s="1587"/>
      <c r="MU119" s="1587"/>
      <c r="MV119" s="1587"/>
      <c r="MW119" s="1587"/>
      <c r="MX119" s="1587"/>
      <c r="MY119" s="1587"/>
      <c r="MZ119" s="1587"/>
      <c r="NA119" s="1587"/>
      <c r="NB119" s="1587"/>
      <c r="NC119" s="1587"/>
      <c r="ND119" s="1587"/>
      <c r="NE119" s="1587"/>
      <c r="NF119" s="1587"/>
      <c r="NG119" s="1587"/>
      <c r="NH119" s="1587"/>
      <c r="NI119" s="1587"/>
      <c r="NJ119" s="1587"/>
      <c r="NK119" s="1587"/>
      <c r="NL119" s="1587"/>
      <c r="NM119" s="1587"/>
      <c r="NN119" s="1587"/>
      <c r="NO119" s="1587"/>
      <c r="NP119" s="1587"/>
      <c r="NQ119" s="1587"/>
      <c r="NR119" s="1587"/>
      <c r="NS119" s="1587"/>
      <c r="NT119" s="1587"/>
      <c r="NU119" s="1587"/>
      <c r="NV119" s="1587"/>
      <c r="NW119" s="1587"/>
      <c r="NX119" s="1587"/>
      <c r="NY119" s="1587"/>
      <c r="NZ119" s="1587"/>
      <c r="OA119" s="1587"/>
      <c r="OB119" s="1587"/>
      <c r="OC119" s="1587"/>
      <c r="OD119" s="1587"/>
      <c r="OE119" s="1587"/>
      <c r="OF119" s="1587"/>
      <c r="OG119" s="1587"/>
      <c r="OH119" s="1587"/>
      <c r="OI119" s="1587"/>
      <c r="OJ119" s="1587"/>
      <c r="OK119" s="1587"/>
      <c r="OL119" s="1587"/>
      <c r="OM119" s="1587"/>
      <c r="ON119" s="1587"/>
      <c r="OO119" s="1587"/>
      <c r="OP119" s="1587"/>
      <c r="OQ119" s="1587"/>
      <c r="OR119" s="1587"/>
      <c r="OS119" s="1587"/>
      <c r="OT119" s="1587"/>
      <c r="OU119" s="1587"/>
      <c r="OV119" s="1587"/>
      <c r="OW119" s="1587"/>
      <c r="OX119" s="1587"/>
      <c r="OY119" s="1587"/>
      <c r="OZ119" s="1587"/>
      <c r="PA119" s="1587"/>
      <c r="PB119" s="1587"/>
      <c r="PC119" s="1587"/>
      <c r="PD119" s="1587"/>
      <c r="PE119" s="1587"/>
      <c r="PF119" s="1587"/>
      <c r="PG119" s="1588"/>
      <c r="PH119" s="1588"/>
      <c r="PI119" s="1588"/>
      <c r="PJ119" s="1588"/>
      <c r="PK119" s="1588"/>
      <c r="PL119" s="1588"/>
      <c r="PM119" s="1588"/>
      <c r="PN119" s="1588"/>
      <c r="PO119" s="1588"/>
      <c r="PP119" s="1588"/>
      <c r="PQ119" s="1588"/>
      <c r="PR119" s="1588"/>
      <c r="PS119" s="1588"/>
      <c r="PT119" s="1588"/>
      <c r="PU119" s="1588"/>
      <c r="PV119" s="1588"/>
      <c r="PW119" s="1588"/>
      <c r="PX119" s="1588"/>
      <c r="PY119" s="1588"/>
      <c r="PZ119" s="1588"/>
      <c r="QA119" s="1588"/>
      <c r="QB119" s="1588"/>
      <c r="QC119" s="1588"/>
      <c r="QD119" s="1588"/>
      <c r="QE119" s="1588"/>
      <c r="QF119" s="1588"/>
      <c r="QG119" s="1588"/>
      <c r="QH119" s="1588"/>
      <c r="QI119" s="1588"/>
      <c r="QJ119" s="1588"/>
      <c r="QK119" s="1588"/>
      <c r="QL119" s="1588"/>
      <c r="QM119" s="1588"/>
      <c r="QN119" s="1588"/>
      <c r="QO119" s="1588"/>
      <c r="QP119" s="1588"/>
      <c r="QQ119" s="1588"/>
      <c r="QR119" s="1588"/>
      <c r="QS119" s="1588"/>
      <c r="QT119" s="1588"/>
      <c r="QU119" s="1588"/>
      <c r="QV119" s="1588"/>
      <c r="QW119" s="1588"/>
      <c r="QX119" s="1588"/>
      <c r="QY119" s="1588"/>
      <c r="QZ119" s="1588"/>
      <c r="RA119" s="1588"/>
      <c r="RB119" s="1588"/>
      <c r="RC119" s="1588"/>
      <c r="RD119" s="1588"/>
      <c r="RE119" s="1588"/>
      <c r="RF119" s="1588"/>
      <c r="RG119" s="1588"/>
      <c r="RH119" s="1588"/>
      <c r="RI119" s="1588"/>
      <c r="RJ119" s="1588"/>
      <c r="RK119" s="1588"/>
      <c r="RL119" s="1588"/>
      <c r="RM119" s="1588"/>
      <c r="RN119" s="1588"/>
      <c r="RO119" s="1588"/>
      <c r="RP119" s="1588"/>
      <c r="RQ119" s="1588"/>
      <c r="RR119" s="1588"/>
      <c r="RS119" s="1588"/>
      <c r="RT119" s="1588"/>
      <c r="RU119" s="1588"/>
      <c r="RV119" s="1588"/>
      <c r="RW119" s="1588"/>
      <c r="RX119" s="1588"/>
      <c r="RY119" s="1588"/>
      <c r="RZ119" s="1588"/>
      <c r="SA119" s="1588"/>
      <c r="SB119" s="1588"/>
      <c r="SC119" s="1588"/>
      <c r="SD119" s="1588"/>
      <c r="SE119" s="1588"/>
      <c r="SF119" s="1588"/>
      <c r="SG119" s="1588"/>
      <c r="SH119" s="1588"/>
      <c r="SI119" s="1588"/>
      <c r="SJ119" s="1588"/>
      <c r="SK119" s="1588"/>
      <c r="SL119" s="1588"/>
      <c r="SM119" s="1588"/>
      <c r="SN119" s="1588"/>
      <c r="SO119" s="1588"/>
      <c r="SP119" s="1588"/>
      <c r="SQ119" s="1588"/>
      <c r="SR119" s="1588"/>
      <c r="SS119" s="1588"/>
      <c r="ST119" s="1588"/>
      <c r="SU119" s="1588"/>
      <c r="SV119" s="1588"/>
      <c r="SW119" s="1588"/>
      <c r="SX119" s="1588"/>
      <c r="SY119" s="1588"/>
      <c r="SZ119" s="1588"/>
      <c r="TA119" s="1588"/>
      <c r="TB119" s="1588"/>
      <c r="TC119" s="1588"/>
    </row>
    <row r="120" spans="1:523" ht="15" customHeight="1" x14ac:dyDescent="0.15">
      <c r="A120" s="452">
        <v>43640</v>
      </c>
      <c r="B120" s="415">
        <f t="shared" si="1"/>
        <v>3037</v>
      </c>
      <c r="C120" s="195"/>
      <c r="D120" s="453"/>
      <c r="E120" s="461"/>
      <c r="F120" s="462"/>
      <c r="G120" s="880"/>
      <c r="H120" s="455"/>
      <c r="I120" s="462"/>
      <c r="J120" s="456"/>
      <c r="K120" s="461"/>
      <c r="L120" s="463"/>
      <c r="M120" s="195">
        <v>1095</v>
      </c>
      <c r="N120" s="453">
        <v>7</v>
      </c>
      <c r="O120" s="461">
        <v>6380</v>
      </c>
      <c r="P120" s="462"/>
      <c r="Q120" s="880">
        <v>37</v>
      </c>
      <c r="R120" s="455">
        <v>4.2</v>
      </c>
      <c r="S120" s="462">
        <v>14.3</v>
      </c>
      <c r="T120" s="456"/>
      <c r="U120" s="461"/>
      <c r="V120" s="463"/>
      <c r="W120" s="457">
        <v>742</v>
      </c>
      <c r="X120" s="453">
        <v>6.9</v>
      </c>
      <c r="Y120" s="458">
        <v>3240</v>
      </c>
      <c r="Z120" s="462"/>
      <c r="AA120" s="880">
        <v>34</v>
      </c>
      <c r="AB120" s="455">
        <v>0.9</v>
      </c>
      <c r="AC120" s="462">
        <v>6.51</v>
      </c>
      <c r="AD120" s="455"/>
      <c r="AE120" s="461"/>
      <c r="AF120" s="463"/>
      <c r="AG120" s="457">
        <v>204</v>
      </c>
      <c r="AH120" s="453">
        <v>7.3</v>
      </c>
      <c r="AI120" s="458">
        <v>7240</v>
      </c>
      <c r="AJ120" s="462"/>
      <c r="AK120" s="880">
        <v>80</v>
      </c>
      <c r="AL120" s="455">
        <v>2.46</v>
      </c>
      <c r="AM120" s="644">
        <v>5.9</v>
      </c>
      <c r="AN120" s="455"/>
      <c r="AO120" s="461"/>
      <c r="AP120" s="616"/>
      <c r="AQ120" s="457">
        <v>102</v>
      </c>
      <c r="AR120" s="453">
        <v>7</v>
      </c>
      <c r="AS120" s="458">
        <v>8700</v>
      </c>
      <c r="AT120" s="462"/>
      <c r="AU120" s="880">
        <v>196</v>
      </c>
      <c r="AV120" s="455">
        <v>8</v>
      </c>
      <c r="AW120" s="462">
        <v>22.6</v>
      </c>
      <c r="AX120" s="455"/>
      <c r="AY120" s="461"/>
      <c r="AZ120" s="463"/>
      <c r="BA120" s="195">
        <v>226</v>
      </c>
      <c r="BB120" s="453">
        <v>6.7</v>
      </c>
      <c r="BC120" s="461">
        <v>7280</v>
      </c>
      <c r="BD120" s="462"/>
      <c r="BE120" s="880">
        <v>128</v>
      </c>
      <c r="BF120" s="455">
        <v>2.5099999999999998</v>
      </c>
      <c r="BG120" s="462">
        <v>19.3</v>
      </c>
      <c r="BH120" s="455"/>
      <c r="BI120" s="461"/>
      <c r="BJ120" s="463"/>
      <c r="BK120" s="457">
        <v>163</v>
      </c>
      <c r="BL120" s="453">
        <v>6.5</v>
      </c>
      <c r="BM120" s="458">
        <v>1273</v>
      </c>
      <c r="BN120" s="462"/>
      <c r="BO120" s="880">
        <v>54</v>
      </c>
      <c r="BP120" s="455">
        <v>0.86</v>
      </c>
      <c r="BQ120" s="462">
        <v>16.7</v>
      </c>
      <c r="BR120" s="455"/>
      <c r="BS120" s="461"/>
      <c r="BT120" s="463"/>
      <c r="BU120" s="457">
        <v>195</v>
      </c>
      <c r="BV120" s="453">
        <v>7.1</v>
      </c>
      <c r="BW120" s="458">
        <v>8610</v>
      </c>
      <c r="BX120" s="458"/>
      <c r="BY120" s="880">
        <v>80</v>
      </c>
      <c r="BZ120" s="455">
        <v>13.5</v>
      </c>
      <c r="CA120" s="462">
        <v>30</v>
      </c>
      <c r="CB120" s="455"/>
      <c r="CC120" s="461"/>
      <c r="CD120" s="463"/>
      <c r="CE120" s="457">
        <v>47</v>
      </c>
      <c r="CF120" s="453">
        <v>6.5</v>
      </c>
      <c r="CG120" s="458">
        <v>6140</v>
      </c>
      <c r="CH120" s="462"/>
      <c r="CI120" s="880">
        <v>164</v>
      </c>
      <c r="CJ120" s="455">
        <v>1.63</v>
      </c>
      <c r="CK120" s="462">
        <v>25.4</v>
      </c>
      <c r="CL120" s="455"/>
      <c r="CM120" s="461"/>
      <c r="CN120" s="463"/>
      <c r="CO120" s="457">
        <v>172</v>
      </c>
      <c r="CP120" s="453">
        <v>6.3</v>
      </c>
      <c r="CQ120" s="461">
        <v>1767</v>
      </c>
      <c r="CR120" s="462"/>
      <c r="CS120" s="880">
        <v>53</v>
      </c>
      <c r="CT120" s="455">
        <v>2.7</v>
      </c>
      <c r="CU120" s="462">
        <v>8.8000000000000007</v>
      </c>
      <c r="CV120" s="455"/>
      <c r="CW120" s="461"/>
      <c r="CX120" s="463"/>
      <c r="CY120" s="457">
        <v>19</v>
      </c>
      <c r="CZ120" s="453"/>
      <c r="DA120" s="461"/>
      <c r="DB120" s="462"/>
      <c r="DC120" s="880"/>
      <c r="DD120" s="455"/>
      <c r="DE120" s="462"/>
      <c r="DF120" s="455"/>
      <c r="DG120" s="464"/>
      <c r="DH120" s="463"/>
      <c r="DI120" s="457">
        <v>72</v>
      </c>
      <c r="DJ120" s="453">
        <v>6.5</v>
      </c>
      <c r="DK120" s="495">
        <v>11900</v>
      </c>
      <c r="DL120" s="820"/>
      <c r="DM120" s="880">
        <v>104</v>
      </c>
      <c r="DN120" s="455">
        <v>1.69</v>
      </c>
      <c r="DO120" s="462">
        <v>15.8</v>
      </c>
      <c r="DP120" s="455"/>
      <c r="DQ120" s="461"/>
      <c r="DR120" s="463"/>
      <c r="DS120" s="457">
        <v>0</v>
      </c>
      <c r="DT120" s="453"/>
      <c r="DU120" s="454"/>
      <c r="DV120" s="462"/>
      <c r="DW120" s="880"/>
      <c r="DX120" s="455"/>
      <c r="DY120" s="462"/>
      <c r="DZ120" s="455"/>
      <c r="EA120" s="462"/>
      <c r="EB120" s="463"/>
      <c r="EC120" s="457">
        <v>0</v>
      </c>
      <c r="ED120" s="453"/>
      <c r="EE120" s="464"/>
      <c r="EF120" s="462"/>
      <c r="EG120" s="880"/>
      <c r="EH120" s="455"/>
      <c r="EI120" s="462"/>
      <c r="EJ120" s="455"/>
      <c r="EK120" s="461"/>
      <c r="EL120" s="463"/>
      <c r="EM120" s="457">
        <v>0</v>
      </c>
      <c r="EN120" s="453"/>
      <c r="EO120" s="461"/>
      <c r="EP120" s="462"/>
      <c r="EQ120" s="462"/>
      <c r="ER120" s="455"/>
      <c r="ES120" s="462"/>
      <c r="ET120" s="454"/>
      <c r="EU120" s="461"/>
      <c r="EV120" s="463"/>
      <c r="EW120" s="457">
        <v>0</v>
      </c>
      <c r="EX120" s="453"/>
      <c r="EY120" s="461"/>
      <c r="EZ120" s="462"/>
      <c r="FA120" s="880"/>
      <c r="FB120" s="455"/>
      <c r="FC120" s="462"/>
      <c r="FD120" s="454"/>
      <c r="FE120" s="461"/>
      <c r="FF120" s="463"/>
      <c r="FG120" s="457">
        <v>0</v>
      </c>
      <c r="FH120" s="453"/>
      <c r="FI120" s="461"/>
      <c r="FJ120" s="462"/>
      <c r="FK120" s="880"/>
      <c r="FL120" s="455"/>
      <c r="FM120" s="462"/>
      <c r="FN120" s="454"/>
      <c r="FO120" s="461"/>
      <c r="FP120" s="463"/>
      <c r="GK120" s="195"/>
      <c r="GL120" s="943"/>
      <c r="GM120" s="461"/>
      <c r="GN120" s="461"/>
      <c r="GO120" s="461"/>
      <c r="GP120" s="461"/>
      <c r="GQ120" s="461"/>
      <c r="GR120" s="461"/>
      <c r="GS120" s="461"/>
      <c r="GT120" s="463"/>
      <c r="GU120" s="195"/>
      <c r="GV120" s="461"/>
      <c r="GW120" s="461"/>
      <c r="GX120" s="461"/>
      <c r="GY120" s="461"/>
      <c r="GZ120" s="455"/>
      <c r="HA120" s="461"/>
      <c r="HB120" s="461"/>
      <c r="HC120" s="461"/>
      <c r="HD120" s="463"/>
      <c r="HE120" s="457">
        <v>0</v>
      </c>
      <c r="HF120" s="453"/>
      <c r="HG120" s="461"/>
      <c r="HH120" s="893"/>
      <c r="HI120" s="1434"/>
      <c r="HJ120" s="455"/>
      <c r="HK120" s="462"/>
      <c r="HL120" s="455"/>
      <c r="HM120" s="461"/>
      <c r="HN120" s="463"/>
      <c r="HO120" s="457"/>
      <c r="HP120" s="453"/>
      <c r="HQ120" s="461"/>
      <c r="HR120" s="462"/>
      <c r="HS120" s="462"/>
      <c r="HT120" s="455"/>
      <c r="HU120" s="462"/>
      <c r="HV120" s="455"/>
      <c r="HW120" s="461"/>
      <c r="HX120" s="463"/>
    </row>
    <row r="121" spans="1:523" ht="15" customHeight="1" x14ac:dyDescent="0.15">
      <c r="A121" s="452">
        <v>43641</v>
      </c>
      <c r="B121" s="415">
        <f t="shared" si="1"/>
        <v>2932</v>
      </c>
      <c r="C121" s="195"/>
      <c r="D121" s="453"/>
      <c r="E121" s="461"/>
      <c r="F121" s="462"/>
      <c r="G121" s="880"/>
      <c r="H121" s="455"/>
      <c r="I121" s="462"/>
      <c r="J121" s="456"/>
      <c r="K121" s="461"/>
      <c r="L121" s="463"/>
      <c r="M121" s="195">
        <v>1026</v>
      </c>
      <c r="N121" s="453">
        <v>6.8</v>
      </c>
      <c r="O121" s="461">
        <v>6060</v>
      </c>
      <c r="P121" s="462"/>
      <c r="Q121" s="880">
        <v>36</v>
      </c>
      <c r="R121" s="455">
        <v>3.3</v>
      </c>
      <c r="S121" s="462">
        <v>10.199999999999999</v>
      </c>
      <c r="T121" s="456"/>
      <c r="U121" s="461"/>
      <c r="V121" s="463"/>
      <c r="W121" s="457">
        <v>695</v>
      </c>
      <c r="X121" s="453">
        <v>6.8</v>
      </c>
      <c r="Y121" s="458">
        <v>2410</v>
      </c>
      <c r="Z121" s="462"/>
      <c r="AA121" s="880">
        <v>32</v>
      </c>
      <c r="AB121" s="455">
        <v>0.6</v>
      </c>
      <c r="AC121" s="462">
        <v>4.7</v>
      </c>
      <c r="AD121" s="455"/>
      <c r="AE121" s="461"/>
      <c r="AF121" s="463"/>
      <c r="AG121" s="457">
        <v>167</v>
      </c>
      <c r="AH121" s="453">
        <v>7.3</v>
      </c>
      <c r="AI121" s="458">
        <v>8390</v>
      </c>
      <c r="AJ121" s="462"/>
      <c r="AK121" s="880">
        <v>42</v>
      </c>
      <c r="AL121" s="455">
        <v>1.3</v>
      </c>
      <c r="AM121" s="644">
        <v>4.5</v>
      </c>
      <c r="AN121" s="455"/>
      <c r="AO121" s="461"/>
      <c r="AP121" s="616"/>
      <c r="AQ121" s="457">
        <v>140</v>
      </c>
      <c r="AR121" s="453">
        <v>7</v>
      </c>
      <c r="AS121" s="458">
        <v>9490</v>
      </c>
      <c r="AT121" s="462"/>
      <c r="AU121" s="880">
        <v>214</v>
      </c>
      <c r="AV121" s="455">
        <v>10.8</v>
      </c>
      <c r="AW121" s="462">
        <v>29.5</v>
      </c>
      <c r="AX121" s="455"/>
      <c r="AY121" s="461"/>
      <c r="AZ121" s="463"/>
      <c r="BA121" s="195">
        <v>187</v>
      </c>
      <c r="BB121" s="453"/>
      <c r="BC121" s="461"/>
      <c r="BD121" s="462"/>
      <c r="BE121" s="880"/>
      <c r="BF121" s="455"/>
      <c r="BG121" s="462"/>
      <c r="BH121" s="455"/>
      <c r="BI121" s="461"/>
      <c r="BJ121" s="463"/>
      <c r="BK121" s="457">
        <v>165</v>
      </c>
      <c r="BL121" s="453">
        <v>6.5</v>
      </c>
      <c r="BM121" s="458">
        <v>1282</v>
      </c>
      <c r="BN121" s="462"/>
      <c r="BO121" s="880">
        <v>48</v>
      </c>
      <c r="BP121" s="455">
        <v>0.8</v>
      </c>
      <c r="BQ121" s="462">
        <v>16.8</v>
      </c>
      <c r="BR121" s="455"/>
      <c r="BS121" s="461"/>
      <c r="BT121" s="463"/>
      <c r="BU121" s="457">
        <v>270</v>
      </c>
      <c r="BV121" s="453">
        <v>7.1</v>
      </c>
      <c r="BW121" s="458">
        <v>8910</v>
      </c>
      <c r="BX121" s="458"/>
      <c r="BY121" s="880">
        <v>123</v>
      </c>
      <c r="BZ121" s="455">
        <v>9.3000000000000007</v>
      </c>
      <c r="CA121" s="462">
        <v>21.3</v>
      </c>
      <c r="CB121" s="455"/>
      <c r="CC121" s="461"/>
      <c r="CD121" s="463"/>
      <c r="CE121" s="457">
        <v>48</v>
      </c>
      <c r="CF121" s="453">
        <v>6.5</v>
      </c>
      <c r="CG121" s="458">
        <v>6390</v>
      </c>
      <c r="CH121" s="462"/>
      <c r="CI121" s="880">
        <v>53</v>
      </c>
      <c r="CJ121" s="455">
        <v>1.6</v>
      </c>
      <c r="CK121" s="462">
        <v>24.5</v>
      </c>
      <c r="CL121" s="455"/>
      <c r="CM121" s="461"/>
      <c r="CN121" s="463"/>
      <c r="CO121" s="457">
        <v>0</v>
      </c>
      <c r="CP121" s="453"/>
      <c r="CQ121" s="461"/>
      <c r="CR121" s="462"/>
      <c r="CS121" s="880"/>
      <c r="CT121" s="455"/>
      <c r="CU121" s="462"/>
      <c r="CV121" s="455"/>
      <c r="CW121" s="461"/>
      <c r="CX121" s="463"/>
      <c r="CY121" s="457">
        <v>163</v>
      </c>
      <c r="CZ121" s="453">
        <v>6.3</v>
      </c>
      <c r="DA121" s="461">
        <v>7780</v>
      </c>
      <c r="DB121" s="462"/>
      <c r="DC121" s="880">
        <v>44</v>
      </c>
      <c r="DD121" s="455">
        <v>14.5</v>
      </c>
      <c r="DE121" s="462">
        <v>9.6</v>
      </c>
      <c r="DF121" s="455"/>
      <c r="DG121" s="464"/>
      <c r="DH121" s="463"/>
      <c r="DI121" s="457">
        <v>71</v>
      </c>
      <c r="DJ121" s="453">
        <v>6.3</v>
      </c>
      <c r="DK121" s="495">
        <v>11870</v>
      </c>
      <c r="DL121" s="820"/>
      <c r="DM121" s="880">
        <v>129</v>
      </c>
      <c r="DN121" s="455">
        <v>2.9</v>
      </c>
      <c r="DO121" s="462">
        <v>31.8</v>
      </c>
      <c r="DP121" s="455"/>
      <c r="DQ121" s="461"/>
      <c r="DR121" s="463"/>
      <c r="DS121" s="457">
        <v>0</v>
      </c>
      <c r="DT121" s="453"/>
      <c r="DU121" s="454"/>
      <c r="DV121" s="462"/>
      <c r="DW121" s="880"/>
      <c r="DX121" s="455"/>
      <c r="DY121" s="462"/>
      <c r="DZ121" s="455"/>
      <c r="EA121" s="462"/>
      <c r="EB121" s="463"/>
      <c r="EC121" s="457">
        <v>0</v>
      </c>
      <c r="ED121" s="453"/>
      <c r="EE121" s="464"/>
      <c r="EF121" s="462"/>
      <c r="EG121" s="880"/>
      <c r="EH121" s="455"/>
      <c r="EI121" s="462"/>
      <c r="EJ121" s="455"/>
      <c r="EK121" s="461"/>
      <c r="EL121" s="463"/>
      <c r="EM121" s="457">
        <v>0</v>
      </c>
      <c r="EN121" s="453"/>
      <c r="EO121" s="461"/>
      <c r="EP121" s="462"/>
      <c r="EQ121" s="462"/>
      <c r="ER121" s="455"/>
      <c r="ES121" s="462"/>
      <c r="ET121" s="454"/>
      <c r="EU121" s="461"/>
      <c r="EV121" s="463"/>
      <c r="EW121" s="457">
        <v>0</v>
      </c>
      <c r="EX121" s="453"/>
      <c r="EY121" s="461"/>
      <c r="EZ121" s="462"/>
      <c r="FA121" s="880"/>
      <c r="FB121" s="455"/>
      <c r="FC121" s="462"/>
      <c r="FD121" s="454"/>
      <c r="FE121" s="461"/>
      <c r="FF121" s="463"/>
      <c r="FG121" s="457">
        <v>0</v>
      </c>
      <c r="FH121" s="453"/>
      <c r="FI121" s="461"/>
      <c r="FJ121" s="462"/>
      <c r="FK121" s="880"/>
      <c r="FL121" s="455"/>
      <c r="FM121" s="462"/>
      <c r="FN121" s="454"/>
      <c r="FO121" s="461"/>
      <c r="FP121" s="463"/>
      <c r="GK121" s="195"/>
      <c r="GL121" s="943"/>
      <c r="GM121" s="461"/>
      <c r="GN121" s="461"/>
      <c r="GO121" s="461"/>
      <c r="GP121" s="461"/>
      <c r="GQ121" s="461"/>
      <c r="GR121" s="461"/>
      <c r="GS121" s="461"/>
      <c r="GT121" s="463"/>
      <c r="GU121" s="195"/>
      <c r="GV121" s="461"/>
      <c r="GW121" s="461"/>
      <c r="GX121" s="461"/>
      <c r="GY121" s="461"/>
      <c r="GZ121" s="455"/>
      <c r="HA121" s="461"/>
      <c r="HB121" s="461"/>
      <c r="HC121" s="461"/>
      <c r="HD121" s="463"/>
      <c r="HE121" s="457">
        <v>0</v>
      </c>
      <c r="HF121" s="453"/>
      <c r="HG121" s="461"/>
      <c r="HH121" s="893"/>
      <c r="HI121" s="1434"/>
      <c r="HJ121" s="455"/>
      <c r="HK121" s="462"/>
      <c r="HL121" s="455"/>
      <c r="HM121" s="461"/>
      <c r="HN121" s="463"/>
      <c r="HO121" s="457"/>
      <c r="HP121" s="453"/>
      <c r="HQ121" s="461"/>
      <c r="HR121" s="462"/>
      <c r="HS121" s="462"/>
      <c r="HT121" s="455"/>
      <c r="HU121" s="462"/>
      <c r="HV121" s="455"/>
      <c r="HW121" s="461"/>
      <c r="HX121" s="463"/>
    </row>
    <row r="122" spans="1:523" ht="15" customHeight="1" x14ac:dyDescent="0.15">
      <c r="A122" s="452">
        <v>43642</v>
      </c>
      <c r="B122" s="415">
        <f t="shared" si="1"/>
        <v>2794</v>
      </c>
      <c r="C122" s="195"/>
      <c r="D122" s="453"/>
      <c r="E122" s="461"/>
      <c r="F122" s="462"/>
      <c r="G122" s="880"/>
      <c r="H122" s="455"/>
      <c r="I122" s="462"/>
      <c r="J122" s="456"/>
      <c r="K122" s="461"/>
      <c r="L122" s="463"/>
      <c r="M122" s="195">
        <v>1157</v>
      </c>
      <c r="N122" s="453">
        <v>7.4</v>
      </c>
      <c r="O122" s="461"/>
      <c r="P122" s="462"/>
      <c r="Q122" s="880">
        <v>37</v>
      </c>
      <c r="R122" s="455">
        <v>3.9</v>
      </c>
      <c r="S122" s="462" t="s">
        <v>44</v>
      </c>
      <c r="T122" s="456"/>
      <c r="U122" s="461"/>
      <c r="V122" s="463"/>
      <c r="W122" s="457">
        <v>677</v>
      </c>
      <c r="X122" s="453">
        <v>7.5</v>
      </c>
      <c r="Y122" s="458"/>
      <c r="Z122" s="462"/>
      <c r="AA122" s="880">
        <v>36</v>
      </c>
      <c r="AB122" s="455">
        <v>0.75</v>
      </c>
      <c r="AC122" s="462">
        <v>5.27</v>
      </c>
      <c r="AD122" s="455"/>
      <c r="AE122" s="461"/>
      <c r="AF122" s="463"/>
      <c r="AG122" s="457">
        <v>169</v>
      </c>
      <c r="AH122" s="453">
        <v>7.7</v>
      </c>
      <c r="AI122" s="458"/>
      <c r="AJ122" s="462"/>
      <c r="AK122" s="880">
        <v>54</v>
      </c>
      <c r="AL122" s="455">
        <v>1.3</v>
      </c>
      <c r="AM122" s="644">
        <v>3.1</v>
      </c>
      <c r="AN122" s="455"/>
      <c r="AO122" s="461"/>
      <c r="AP122" s="616"/>
      <c r="AQ122" s="457">
        <v>114</v>
      </c>
      <c r="AR122" s="453">
        <v>6.8</v>
      </c>
      <c r="AS122" s="458"/>
      <c r="AT122" s="462"/>
      <c r="AU122" s="880">
        <v>266</v>
      </c>
      <c r="AV122" s="455">
        <v>10.1</v>
      </c>
      <c r="AW122" s="462">
        <v>25.5</v>
      </c>
      <c r="AX122" s="455"/>
      <c r="AY122" s="461"/>
      <c r="AZ122" s="463"/>
      <c r="BA122" s="195">
        <v>167</v>
      </c>
      <c r="BB122" s="453"/>
      <c r="BC122" s="461"/>
      <c r="BD122" s="462"/>
      <c r="BE122" s="880"/>
      <c r="BF122" s="455"/>
      <c r="BG122" s="462"/>
      <c r="BH122" s="455"/>
      <c r="BI122" s="461"/>
      <c r="BJ122" s="463"/>
      <c r="BK122" s="457">
        <v>145</v>
      </c>
      <c r="BL122" s="453">
        <v>6.8</v>
      </c>
      <c r="BM122" s="458"/>
      <c r="BN122" s="462"/>
      <c r="BO122" s="880">
        <v>45</v>
      </c>
      <c r="BP122" s="455">
        <v>0.92</v>
      </c>
      <c r="BQ122" s="462">
        <v>10.3</v>
      </c>
      <c r="BR122" s="455"/>
      <c r="BS122" s="461"/>
      <c r="BT122" s="463"/>
      <c r="BU122" s="457">
        <v>255</v>
      </c>
      <c r="BV122" s="453">
        <v>7.1</v>
      </c>
      <c r="BW122" s="458"/>
      <c r="BX122" s="458"/>
      <c r="BY122" s="880">
        <v>90</v>
      </c>
      <c r="BZ122" s="455">
        <v>11.9</v>
      </c>
      <c r="CA122" s="462">
        <v>30.1</v>
      </c>
      <c r="CB122" s="455"/>
      <c r="CC122" s="461"/>
      <c r="CD122" s="463"/>
      <c r="CE122" s="457">
        <v>48</v>
      </c>
      <c r="CF122" s="453">
        <v>6.5</v>
      </c>
      <c r="CG122" s="458"/>
      <c r="CH122" s="462"/>
      <c r="CI122" s="880">
        <v>202</v>
      </c>
      <c r="CJ122" s="455">
        <v>1.6</v>
      </c>
      <c r="CK122" s="462">
        <v>26.5</v>
      </c>
      <c r="CL122" s="455"/>
      <c r="CM122" s="461"/>
      <c r="CN122" s="463"/>
      <c r="CO122" s="457">
        <v>0</v>
      </c>
      <c r="CP122" s="453"/>
      <c r="CQ122" s="461"/>
      <c r="CR122" s="462"/>
      <c r="CS122" s="880"/>
      <c r="CT122" s="455"/>
      <c r="CU122" s="462"/>
      <c r="CV122" s="455"/>
      <c r="CW122" s="461"/>
      <c r="CX122" s="463"/>
      <c r="CY122" s="457">
        <v>0</v>
      </c>
      <c r="CZ122" s="453"/>
      <c r="DA122" s="461"/>
      <c r="DB122" s="462"/>
      <c r="DC122" s="880"/>
      <c r="DD122" s="455"/>
      <c r="DE122" s="462"/>
      <c r="DF122" s="455"/>
      <c r="DG122" s="464"/>
      <c r="DH122" s="463"/>
      <c r="DI122" s="457">
        <v>62</v>
      </c>
      <c r="DJ122" s="453"/>
      <c r="DK122" s="495"/>
      <c r="DL122" s="820"/>
      <c r="DM122" s="880"/>
      <c r="DN122" s="455"/>
      <c r="DO122" s="462"/>
      <c r="DP122" s="455"/>
      <c r="DQ122" s="461"/>
      <c r="DR122" s="463"/>
      <c r="DS122" s="457">
        <v>0</v>
      </c>
      <c r="DT122" s="453"/>
      <c r="DU122" s="454"/>
      <c r="DV122" s="462"/>
      <c r="DW122" s="880"/>
      <c r="DX122" s="455"/>
      <c r="DY122" s="462"/>
      <c r="DZ122" s="455"/>
      <c r="EA122" s="462"/>
      <c r="EB122" s="463"/>
      <c r="EC122" s="457">
        <v>0</v>
      </c>
      <c r="ED122" s="453"/>
      <c r="EE122" s="464"/>
      <c r="EF122" s="462"/>
      <c r="EG122" s="880"/>
      <c r="EH122" s="455"/>
      <c r="EI122" s="462"/>
      <c r="EJ122" s="455"/>
      <c r="EK122" s="461"/>
      <c r="EL122" s="463"/>
      <c r="EM122" s="457">
        <v>0</v>
      </c>
      <c r="EN122" s="453"/>
      <c r="EO122" s="461"/>
      <c r="EP122" s="462"/>
      <c r="EQ122" s="462"/>
      <c r="ER122" s="455"/>
      <c r="ES122" s="462"/>
      <c r="ET122" s="454"/>
      <c r="EU122" s="461"/>
      <c r="EV122" s="463"/>
      <c r="EW122" s="457">
        <v>0</v>
      </c>
      <c r="EX122" s="453"/>
      <c r="EY122" s="461"/>
      <c r="EZ122" s="462"/>
      <c r="FA122" s="880"/>
      <c r="FB122" s="455"/>
      <c r="FC122" s="462"/>
      <c r="FD122" s="454"/>
      <c r="FE122" s="461"/>
      <c r="FF122" s="463"/>
      <c r="FG122" s="457">
        <v>0</v>
      </c>
      <c r="FH122" s="453"/>
      <c r="FI122" s="461"/>
      <c r="FJ122" s="462"/>
      <c r="FK122" s="880"/>
      <c r="FL122" s="455"/>
      <c r="FM122" s="462"/>
      <c r="FN122" s="454"/>
      <c r="FO122" s="461"/>
      <c r="FP122" s="463"/>
      <c r="GK122" s="195"/>
      <c r="GL122" s="943"/>
      <c r="GM122" s="461"/>
      <c r="GN122" s="461"/>
      <c r="GO122" s="461"/>
      <c r="GP122" s="461"/>
      <c r="GQ122" s="461"/>
      <c r="GR122" s="461"/>
      <c r="GS122" s="461"/>
      <c r="GT122" s="463"/>
      <c r="GU122" s="195"/>
      <c r="GV122" s="461"/>
      <c r="GW122" s="461"/>
      <c r="GX122" s="461"/>
      <c r="GY122" s="461"/>
      <c r="GZ122" s="455"/>
      <c r="HA122" s="461"/>
      <c r="HB122" s="461"/>
      <c r="HC122" s="461"/>
      <c r="HD122" s="463"/>
      <c r="HE122" s="457">
        <v>0</v>
      </c>
      <c r="HF122" s="453"/>
      <c r="HG122" s="461"/>
      <c r="HH122" s="893"/>
      <c r="HI122" s="1434"/>
      <c r="HJ122" s="455"/>
      <c r="HK122" s="462"/>
      <c r="HL122" s="455"/>
      <c r="HM122" s="461"/>
      <c r="HN122" s="463"/>
      <c r="HO122" s="457"/>
      <c r="HP122" s="453"/>
      <c r="HQ122" s="461"/>
      <c r="HR122" s="462"/>
      <c r="HS122" s="462"/>
      <c r="HT122" s="455"/>
      <c r="HU122" s="462"/>
      <c r="HV122" s="455"/>
      <c r="HW122" s="461"/>
      <c r="HX122" s="463"/>
    </row>
    <row r="123" spans="1:523" ht="15" customHeight="1" x14ac:dyDescent="0.15">
      <c r="A123" s="452">
        <v>43643</v>
      </c>
      <c r="B123" s="415">
        <f t="shared" si="1"/>
        <v>2929</v>
      </c>
      <c r="C123" s="195"/>
      <c r="D123" s="453"/>
      <c r="E123" s="461"/>
      <c r="F123" s="462"/>
      <c r="G123" s="880"/>
      <c r="H123" s="455"/>
      <c r="I123" s="462"/>
      <c r="J123" s="456"/>
      <c r="K123" s="461"/>
      <c r="L123" s="463"/>
      <c r="M123" s="195">
        <v>1197</v>
      </c>
      <c r="N123" s="453">
        <v>7.5</v>
      </c>
      <c r="O123" s="461"/>
      <c r="P123" s="462"/>
      <c r="Q123" s="880">
        <v>38</v>
      </c>
      <c r="R123" s="455">
        <v>2.8</v>
      </c>
      <c r="S123" s="462">
        <v>13.8</v>
      </c>
      <c r="T123" s="456"/>
      <c r="U123" s="461"/>
      <c r="V123" s="463"/>
      <c r="W123" s="457">
        <v>700</v>
      </c>
      <c r="X123" s="453">
        <v>7.6</v>
      </c>
      <c r="Y123" s="458"/>
      <c r="Z123" s="462"/>
      <c r="AA123" s="880">
        <v>34</v>
      </c>
      <c r="AB123" s="455">
        <v>0.59</v>
      </c>
      <c r="AC123" s="462">
        <v>3.2</v>
      </c>
      <c r="AD123" s="455"/>
      <c r="AE123" s="461"/>
      <c r="AF123" s="463"/>
      <c r="AG123" s="457">
        <v>152</v>
      </c>
      <c r="AH123" s="453">
        <v>8.1</v>
      </c>
      <c r="AI123" s="458"/>
      <c r="AJ123" s="462"/>
      <c r="AK123" s="880">
        <v>51</v>
      </c>
      <c r="AL123" s="455">
        <v>0.92</v>
      </c>
      <c r="AM123" s="644">
        <v>3.5</v>
      </c>
      <c r="AN123" s="455"/>
      <c r="AO123" s="461"/>
      <c r="AP123" s="616"/>
      <c r="AQ123" s="457">
        <v>83</v>
      </c>
      <c r="AR123" s="453">
        <v>7.5</v>
      </c>
      <c r="AS123" s="458"/>
      <c r="AT123" s="462"/>
      <c r="AU123" s="880">
        <v>281</v>
      </c>
      <c r="AV123" s="455">
        <v>15.2</v>
      </c>
      <c r="AW123" s="462">
        <v>26.5</v>
      </c>
      <c r="AX123" s="455"/>
      <c r="AY123" s="461"/>
      <c r="AZ123" s="463"/>
      <c r="BA123" s="195">
        <v>201</v>
      </c>
      <c r="BB123" s="453">
        <v>7.6</v>
      </c>
      <c r="BC123" s="461"/>
      <c r="BD123" s="462"/>
      <c r="BE123" s="880">
        <v>166</v>
      </c>
      <c r="BF123" s="455">
        <v>3.72</v>
      </c>
      <c r="BG123" s="462">
        <v>12.3</v>
      </c>
      <c r="BH123" s="455"/>
      <c r="BI123" s="461"/>
      <c r="BJ123" s="463"/>
      <c r="BK123" s="457">
        <v>118</v>
      </c>
      <c r="BL123" s="453">
        <v>7</v>
      </c>
      <c r="BM123" s="458"/>
      <c r="BN123" s="462"/>
      <c r="BO123" s="880">
        <v>42</v>
      </c>
      <c r="BP123" s="455">
        <v>0.53</v>
      </c>
      <c r="BQ123" s="462">
        <v>12.3</v>
      </c>
      <c r="BR123" s="455"/>
      <c r="BS123" s="461"/>
      <c r="BT123" s="463"/>
      <c r="BU123" s="457">
        <v>288</v>
      </c>
      <c r="BV123" s="453">
        <v>7.9</v>
      </c>
      <c r="BW123" s="458"/>
      <c r="BX123" s="458"/>
      <c r="BY123" s="880">
        <v>74</v>
      </c>
      <c r="BZ123" s="455">
        <v>5.0999999999999996</v>
      </c>
      <c r="CA123" s="462">
        <v>26</v>
      </c>
      <c r="CB123" s="455"/>
      <c r="CC123" s="461"/>
      <c r="CD123" s="463"/>
      <c r="CE123" s="457">
        <v>47</v>
      </c>
      <c r="CF123" s="453"/>
      <c r="CG123" s="458"/>
      <c r="CH123" s="462"/>
      <c r="CI123" s="880"/>
      <c r="CJ123" s="455"/>
      <c r="CK123" s="462"/>
      <c r="CL123" s="455"/>
      <c r="CM123" s="461"/>
      <c r="CN123" s="463"/>
      <c r="CO123" s="457">
        <v>0</v>
      </c>
      <c r="CP123" s="453"/>
      <c r="CQ123" s="461"/>
      <c r="CR123" s="462"/>
      <c r="CS123" s="880"/>
      <c r="CT123" s="455"/>
      <c r="CU123" s="462"/>
      <c r="CV123" s="455"/>
      <c r="CW123" s="461"/>
      <c r="CX123" s="463"/>
      <c r="CY123" s="457">
        <v>63</v>
      </c>
      <c r="CZ123" s="453"/>
      <c r="DA123" s="461"/>
      <c r="DB123" s="462"/>
      <c r="DC123" s="880"/>
      <c r="DD123" s="455"/>
      <c r="DE123" s="462"/>
      <c r="DF123" s="455"/>
      <c r="DG123" s="464"/>
      <c r="DH123" s="463"/>
      <c r="DI123" s="457">
        <v>80</v>
      </c>
      <c r="DJ123" s="453"/>
      <c r="DK123" s="495"/>
      <c r="DL123" s="820"/>
      <c r="DM123" s="880"/>
      <c r="DN123" s="455"/>
      <c r="DO123" s="462"/>
      <c r="DP123" s="455"/>
      <c r="DQ123" s="461"/>
      <c r="DR123" s="463"/>
      <c r="DS123" s="457">
        <v>0</v>
      </c>
      <c r="DT123" s="453"/>
      <c r="DU123" s="454"/>
      <c r="DV123" s="462"/>
      <c r="DW123" s="880"/>
      <c r="DX123" s="455"/>
      <c r="DY123" s="462"/>
      <c r="DZ123" s="455"/>
      <c r="EA123" s="462"/>
      <c r="EB123" s="463"/>
      <c r="EC123" s="457">
        <v>0</v>
      </c>
      <c r="ED123" s="453"/>
      <c r="EE123" s="464"/>
      <c r="EF123" s="462"/>
      <c r="EG123" s="880"/>
      <c r="EH123" s="455"/>
      <c r="EI123" s="462"/>
      <c r="EJ123" s="455"/>
      <c r="EK123" s="461"/>
      <c r="EL123" s="463"/>
      <c r="EM123" s="457">
        <v>0</v>
      </c>
      <c r="EN123" s="453"/>
      <c r="EO123" s="461"/>
      <c r="EP123" s="462"/>
      <c r="EQ123" s="462"/>
      <c r="ER123" s="455"/>
      <c r="ES123" s="462"/>
      <c r="ET123" s="454"/>
      <c r="EU123" s="461"/>
      <c r="EV123" s="463"/>
      <c r="EW123" s="457">
        <v>0</v>
      </c>
      <c r="EX123" s="453"/>
      <c r="EY123" s="461"/>
      <c r="EZ123" s="462"/>
      <c r="FA123" s="880"/>
      <c r="FB123" s="455"/>
      <c r="FC123" s="462"/>
      <c r="FD123" s="454"/>
      <c r="FE123" s="461"/>
      <c r="FF123" s="463"/>
      <c r="FG123" s="457">
        <v>0</v>
      </c>
      <c r="FH123" s="453"/>
      <c r="FI123" s="461"/>
      <c r="FJ123" s="462"/>
      <c r="FK123" s="880"/>
      <c r="FL123" s="455"/>
      <c r="FM123" s="462"/>
      <c r="FN123" s="454"/>
      <c r="FO123" s="461"/>
      <c r="FP123" s="463"/>
      <c r="GK123" s="195"/>
      <c r="GL123" s="943"/>
      <c r="GM123" s="461"/>
      <c r="GN123" s="461"/>
      <c r="GO123" s="461"/>
      <c r="GP123" s="461"/>
      <c r="GQ123" s="461"/>
      <c r="GR123" s="461"/>
      <c r="GS123" s="461"/>
      <c r="GT123" s="463"/>
      <c r="GU123" s="195"/>
      <c r="GV123" s="461"/>
      <c r="GW123" s="461"/>
      <c r="GX123" s="461"/>
      <c r="GY123" s="461"/>
      <c r="GZ123" s="455"/>
      <c r="HA123" s="461"/>
      <c r="HB123" s="461"/>
      <c r="HC123" s="461"/>
      <c r="HD123" s="463"/>
      <c r="HE123" s="457">
        <v>0</v>
      </c>
      <c r="HF123" s="453"/>
      <c r="HG123" s="461"/>
      <c r="HH123" s="893"/>
      <c r="HI123" s="1434"/>
      <c r="HJ123" s="455"/>
      <c r="HK123" s="462"/>
      <c r="HL123" s="455"/>
      <c r="HM123" s="461"/>
      <c r="HN123" s="463"/>
      <c r="HO123" s="457"/>
      <c r="HP123" s="453"/>
      <c r="HQ123" s="461"/>
      <c r="HR123" s="462"/>
      <c r="HS123" s="462"/>
      <c r="HT123" s="455"/>
      <c r="HU123" s="462"/>
      <c r="HV123" s="455"/>
      <c r="HW123" s="461"/>
      <c r="HX123" s="463"/>
    </row>
    <row r="124" spans="1:523" ht="15" customHeight="1" x14ac:dyDescent="0.15">
      <c r="A124" s="452">
        <v>43644</v>
      </c>
      <c r="B124" s="415">
        <f t="shared" si="1"/>
        <v>2758</v>
      </c>
      <c r="C124" s="195"/>
      <c r="D124" s="453"/>
      <c r="E124" s="461"/>
      <c r="F124" s="462"/>
      <c r="G124" s="880"/>
      <c r="H124" s="455"/>
      <c r="I124" s="462"/>
      <c r="J124" s="456"/>
      <c r="K124" s="461"/>
      <c r="L124" s="463"/>
      <c r="M124" s="195">
        <v>1148</v>
      </c>
      <c r="N124" s="453">
        <v>7</v>
      </c>
      <c r="O124" s="461"/>
      <c r="P124" s="462"/>
      <c r="Q124" s="880">
        <v>30</v>
      </c>
      <c r="R124" s="455">
        <v>3.61</v>
      </c>
      <c r="S124" s="462">
        <v>18.2</v>
      </c>
      <c r="T124" s="456"/>
      <c r="U124" s="461"/>
      <c r="V124" s="463"/>
      <c r="W124" s="457">
        <v>658</v>
      </c>
      <c r="X124" s="453">
        <v>7</v>
      </c>
      <c r="Y124" s="458"/>
      <c r="Z124" s="462"/>
      <c r="AA124" s="880">
        <v>33</v>
      </c>
      <c r="AB124" s="455">
        <v>0.97</v>
      </c>
      <c r="AC124" s="462">
        <v>3.9</v>
      </c>
      <c r="AD124" s="455"/>
      <c r="AE124" s="461"/>
      <c r="AF124" s="463"/>
      <c r="AG124" s="457">
        <v>165</v>
      </c>
      <c r="AH124" s="453">
        <v>8.1999999999999993</v>
      </c>
      <c r="AI124" s="458"/>
      <c r="AJ124" s="462"/>
      <c r="AK124" s="880">
        <v>75</v>
      </c>
      <c r="AL124" s="455">
        <v>2.2400000000000002</v>
      </c>
      <c r="AM124" s="644">
        <v>4.3</v>
      </c>
      <c r="AN124" s="455"/>
      <c r="AO124" s="461"/>
      <c r="AP124" s="616"/>
      <c r="AQ124" s="457">
        <v>74</v>
      </c>
      <c r="AR124" s="453">
        <v>7.8</v>
      </c>
      <c r="AS124" s="458"/>
      <c r="AT124" s="462"/>
      <c r="AU124" s="880">
        <v>251</v>
      </c>
      <c r="AV124" s="455">
        <v>14.8</v>
      </c>
      <c r="AW124" s="462">
        <v>41.6</v>
      </c>
      <c r="AX124" s="455"/>
      <c r="AY124" s="461"/>
      <c r="AZ124" s="463"/>
      <c r="BA124" s="195">
        <v>184</v>
      </c>
      <c r="BB124" s="453">
        <v>7.4</v>
      </c>
      <c r="BC124" s="461"/>
      <c r="BD124" s="462"/>
      <c r="BE124" s="880">
        <v>158</v>
      </c>
      <c r="BF124" s="455">
        <v>3.78</v>
      </c>
      <c r="BG124" s="462">
        <v>20.399999999999999</v>
      </c>
      <c r="BH124" s="455"/>
      <c r="BI124" s="461"/>
      <c r="BJ124" s="463"/>
      <c r="BK124" s="457">
        <v>36</v>
      </c>
      <c r="BL124" s="453"/>
      <c r="BM124" s="458"/>
      <c r="BN124" s="462"/>
      <c r="BO124" s="880"/>
      <c r="BP124" s="455"/>
      <c r="BQ124" s="462"/>
      <c r="BR124" s="455"/>
      <c r="BS124" s="461"/>
      <c r="BT124" s="463"/>
      <c r="BU124" s="457">
        <v>265</v>
      </c>
      <c r="BV124" s="453">
        <v>7.3</v>
      </c>
      <c r="BW124" s="458"/>
      <c r="BX124" s="458"/>
      <c r="BY124" s="880">
        <v>102</v>
      </c>
      <c r="BZ124" s="455">
        <v>6.9</v>
      </c>
      <c r="CA124" s="462">
        <v>29.9</v>
      </c>
      <c r="CB124" s="455"/>
      <c r="CC124" s="461"/>
      <c r="CD124" s="463"/>
      <c r="CE124" s="457">
        <v>49</v>
      </c>
      <c r="CF124" s="453">
        <v>7</v>
      </c>
      <c r="CG124" s="458"/>
      <c r="CH124" s="462"/>
      <c r="CI124" s="880">
        <v>203</v>
      </c>
      <c r="CJ124" s="455">
        <v>2.7</v>
      </c>
      <c r="CK124" s="462">
        <v>18.8</v>
      </c>
      <c r="CL124" s="455"/>
      <c r="CM124" s="461"/>
      <c r="CN124" s="463"/>
      <c r="CO124" s="457">
        <v>0</v>
      </c>
      <c r="CP124" s="453"/>
      <c r="CQ124" s="461"/>
      <c r="CR124" s="462"/>
      <c r="CS124" s="880"/>
      <c r="CT124" s="455"/>
      <c r="CU124" s="462"/>
      <c r="CV124" s="455"/>
      <c r="CW124" s="461"/>
      <c r="CX124" s="463"/>
      <c r="CY124" s="457">
        <v>115</v>
      </c>
      <c r="CZ124" s="453">
        <v>6.8</v>
      </c>
      <c r="DA124" s="461"/>
      <c r="DB124" s="462"/>
      <c r="DC124" s="880">
        <v>74</v>
      </c>
      <c r="DD124" s="455">
        <v>7.7</v>
      </c>
      <c r="DE124" s="462">
        <v>12</v>
      </c>
      <c r="DF124" s="455"/>
      <c r="DG124" s="464"/>
      <c r="DH124" s="463"/>
      <c r="DI124" s="457">
        <v>64</v>
      </c>
      <c r="DJ124" s="453">
        <v>7.6</v>
      </c>
      <c r="DK124" s="495"/>
      <c r="DL124" s="820"/>
      <c r="DM124" s="880">
        <v>93</v>
      </c>
      <c r="DN124" s="455">
        <v>2.4</v>
      </c>
      <c r="DO124" s="462">
        <v>12.8</v>
      </c>
      <c r="DP124" s="455"/>
      <c r="DQ124" s="461"/>
      <c r="DR124" s="463"/>
      <c r="DS124" s="457">
        <v>0</v>
      </c>
      <c r="DT124" s="453"/>
      <c r="DU124" s="454"/>
      <c r="DV124" s="462"/>
      <c r="DW124" s="880"/>
      <c r="DX124" s="455"/>
      <c r="DY124" s="462"/>
      <c r="DZ124" s="455"/>
      <c r="EA124" s="462"/>
      <c r="EB124" s="463"/>
      <c r="EC124" s="457">
        <v>0</v>
      </c>
      <c r="ED124" s="453"/>
      <c r="EE124" s="464"/>
      <c r="EF124" s="462"/>
      <c r="EG124" s="880"/>
      <c r="EH124" s="455"/>
      <c r="EI124" s="462"/>
      <c r="EJ124" s="455"/>
      <c r="EK124" s="461"/>
      <c r="EL124" s="463"/>
      <c r="EM124" s="457">
        <v>0</v>
      </c>
      <c r="EN124" s="453"/>
      <c r="EO124" s="461"/>
      <c r="EP124" s="462"/>
      <c r="EQ124" s="462"/>
      <c r="ER124" s="455"/>
      <c r="ES124" s="462"/>
      <c r="ET124" s="454"/>
      <c r="EU124" s="461"/>
      <c r="EV124" s="463"/>
      <c r="EW124" s="457">
        <v>0</v>
      </c>
      <c r="EX124" s="453"/>
      <c r="EY124" s="461"/>
      <c r="EZ124" s="462"/>
      <c r="FA124" s="880"/>
      <c r="FB124" s="455"/>
      <c r="FC124" s="462"/>
      <c r="FD124" s="454"/>
      <c r="FE124" s="461"/>
      <c r="FF124" s="463"/>
      <c r="FG124" s="457">
        <v>0</v>
      </c>
      <c r="FH124" s="453"/>
      <c r="FI124" s="461"/>
      <c r="FJ124" s="462"/>
      <c r="FK124" s="880"/>
      <c r="FL124" s="455"/>
      <c r="FM124" s="462"/>
      <c r="FN124" s="454"/>
      <c r="FO124" s="461"/>
      <c r="FP124" s="463"/>
      <c r="GK124" s="195"/>
      <c r="GL124" s="943"/>
      <c r="GM124" s="461"/>
      <c r="GN124" s="461"/>
      <c r="GO124" s="461"/>
      <c r="GP124" s="461"/>
      <c r="GQ124" s="461"/>
      <c r="GR124" s="461"/>
      <c r="GS124" s="461"/>
      <c r="GT124" s="463"/>
      <c r="GU124" s="195"/>
      <c r="GV124" s="461"/>
      <c r="GW124" s="461"/>
      <c r="GX124" s="461"/>
      <c r="GY124" s="461"/>
      <c r="GZ124" s="455"/>
      <c r="HA124" s="461"/>
      <c r="HB124" s="461"/>
      <c r="HC124" s="461"/>
      <c r="HD124" s="463"/>
      <c r="HE124" s="457">
        <v>0</v>
      </c>
      <c r="HF124" s="453"/>
      <c r="HG124" s="461"/>
      <c r="HH124" s="893"/>
      <c r="HI124" s="1434"/>
      <c r="HJ124" s="455"/>
      <c r="HK124" s="462"/>
      <c r="HL124" s="455"/>
      <c r="HM124" s="461"/>
      <c r="HN124" s="463"/>
      <c r="HO124" s="457"/>
      <c r="HP124" s="453"/>
      <c r="HQ124" s="461"/>
      <c r="HR124" s="462"/>
      <c r="HS124" s="462"/>
      <c r="HT124" s="455"/>
      <c r="HU124" s="462"/>
      <c r="HV124" s="455"/>
      <c r="HW124" s="461"/>
      <c r="HX124" s="463"/>
    </row>
    <row r="125" spans="1:523" ht="15" customHeight="1" x14ac:dyDescent="0.15">
      <c r="A125" s="452">
        <v>43645</v>
      </c>
      <c r="B125" s="415">
        <f t="shared" si="1"/>
        <v>2765</v>
      </c>
      <c r="C125" s="195"/>
      <c r="D125" s="453"/>
      <c r="E125" s="461"/>
      <c r="F125" s="462"/>
      <c r="G125" s="880"/>
      <c r="H125" s="455"/>
      <c r="I125" s="462"/>
      <c r="J125" s="456"/>
      <c r="K125" s="461"/>
      <c r="L125" s="463"/>
      <c r="M125" s="195">
        <v>891</v>
      </c>
      <c r="N125" s="453">
        <v>7.3</v>
      </c>
      <c r="O125" s="461"/>
      <c r="P125" s="462"/>
      <c r="Q125" s="880">
        <v>29</v>
      </c>
      <c r="R125" s="455">
        <v>3.12</v>
      </c>
      <c r="S125" s="462">
        <v>19.899999999999999</v>
      </c>
      <c r="T125" s="456"/>
      <c r="U125" s="461"/>
      <c r="V125" s="463"/>
      <c r="W125" s="457">
        <v>549</v>
      </c>
      <c r="X125" s="453">
        <v>7</v>
      </c>
      <c r="Y125" s="458"/>
      <c r="Z125" s="462"/>
      <c r="AA125" s="880">
        <v>21</v>
      </c>
      <c r="AB125" s="455">
        <v>0.81</v>
      </c>
      <c r="AC125" s="462">
        <v>3.96</v>
      </c>
      <c r="AD125" s="455"/>
      <c r="AE125" s="461"/>
      <c r="AF125" s="463"/>
      <c r="AG125" s="457">
        <v>188</v>
      </c>
      <c r="AH125" s="453">
        <v>7.9</v>
      </c>
      <c r="AI125" s="458"/>
      <c r="AJ125" s="462"/>
      <c r="AK125" s="880">
        <v>95</v>
      </c>
      <c r="AL125" s="455">
        <v>3.2</v>
      </c>
      <c r="AM125" s="644">
        <v>5.8</v>
      </c>
      <c r="AN125" s="455"/>
      <c r="AO125" s="461"/>
      <c r="AP125" s="616"/>
      <c r="AQ125" s="457">
        <v>122</v>
      </c>
      <c r="AR125" s="453">
        <v>6.8</v>
      </c>
      <c r="AS125" s="458"/>
      <c r="AT125" s="462"/>
      <c r="AU125" s="880">
        <v>185</v>
      </c>
      <c r="AV125" s="455">
        <v>14.5</v>
      </c>
      <c r="AW125" s="462">
        <v>26.3</v>
      </c>
      <c r="AX125" s="455"/>
      <c r="AY125" s="461"/>
      <c r="AZ125" s="463"/>
      <c r="BA125" s="195">
        <v>245</v>
      </c>
      <c r="BB125" s="453">
        <v>7</v>
      </c>
      <c r="BC125" s="461"/>
      <c r="BD125" s="462"/>
      <c r="BE125" s="880">
        <v>175</v>
      </c>
      <c r="BF125" s="455">
        <v>2.68</v>
      </c>
      <c r="BG125" s="462">
        <v>20.6</v>
      </c>
      <c r="BH125" s="455"/>
      <c r="BI125" s="461"/>
      <c r="BJ125" s="463"/>
      <c r="BK125" s="457">
        <v>93</v>
      </c>
      <c r="BL125" s="453">
        <v>6.5</v>
      </c>
      <c r="BM125" s="458"/>
      <c r="BN125" s="462"/>
      <c r="BO125" s="880">
        <v>42</v>
      </c>
      <c r="BP125" s="455">
        <v>0.53</v>
      </c>
      <c r="BQ125" s="462">
        <v>12.5</v>
      </c>
      <c r="BR125" s="455"/>
      <c r="BS125" s="461"/>
      <c r="BT125" s="463"/>
      <c r="BU125" s="457">
        <v>315</v>
      </c>
      <c r="BV125" s="453">
        <v>7.3</v>
      </c>
      <c r="BW125" s="458"/>
      <c r="BX125" s="458"/>
      <c r="BY125" s="880">
        <v>99</v>
      </c>
      <c r="BZ125" s="455">
        <v>12.8</v>
      </c>
      <c r="CA125" s="462">
        <v>28.7</v>
      </c>
      <c r="CB125" s="455"/>
      <c r="CC125" s="461"/>
      <c r="CD125" s="463"/>
      <c r="CE125" s="457"/>
      <c r="CF125" s="453"/>
      <c r="CG125" s="458"/>
      <c r="CH125" s="462"/>
      <c r="CI125" s="880"/>
      <c r="CJ125" s="455"/>
      <c r="CK125" s="462"/>
      <c r="CL125" s="455"/>
      <c r="CM125" s="461"/>
      <c r="CN125" s="463"/>
      <c r="CO125" s="457">
        <v>18</v>
      </c>
      <c r="CP125" s="453">
        <v>6.3</v>
      </c>
      <c r="CQ125" s="461"/>
      <c r="CR125" s="462"/>
      <c r="CS125" s="880">
        <v>29</v>
      </c>
      <c r="CT125" s="455">
        <v>0.7</v>
      </c>
      <c r="CU125" s="462">
        <v>9.3000000000000007</v>
      </c>
      <c r="CV125" s="455"/>
      <c r="CW125" s="461"/>
      <c r="CX125" s="463"/>
      <c r="CY125" s="457">
        <v>132</v>
      </c>
      <c r="CZ125" s="453"/>
      <c r="DA125" s="461"/>
      <c r="DB125" s="462"/>
      <c r="DC125" s="880"/>
      <c r="DD125" s="455"/>
      <c r="DE125" s="462"/>
      <c r="DF125" s="455"/>
      <c r="DG125" s="464"/>
      <c r="DH125" s="463"/>
      <c r="DI125" s="457">
        <v>35</v>
      </c>
      <c r="DJ125" s="453">
        <v>6.3</v>
      </c>
      <c r="DK125" s="495"/>
      <c r="DL125" s="820"/>
      <c r="DM125" s="880">
        <v>28</v>
      </c>
      <c r="DN125" s="455">
        <v>0.97</v>
      </c>
      <c r="DO125" s="462">
        <v>5.2</v>
      </c>
      <c r="DP125" s="455"/>
      <c r="DQ125" s="461"/>
      <c r="DR125" s="463"/>
      <c r="DS125" s="457">
        <v>0</v>
      </c>
      <c r="DT125" s="453"/>
      <c r="DU125" s="454"/>
      <c r="DV125" s="462"/>
      <c r="DW125" s="880"/>
      <c r="DX125" s="455"/>
      <c r="DY125" s="462"/>
      <c r="DZ125" s="455"/>
      <c r="EA125" s="462"/>
      <c r="EB125" s="463"/>
      <c r="EC125" s="457">
        <v>59</v>
      </c>
      <c r="ED125" s="453"/>
      <c r="EE125" s="464"/>
      <c r="EF125" s="462"/>
      <c r="EG125" s="880"/>
      <c r="EH125" s="455"/>
      <c r="EI125" s="462"/>
      <c r="EJ125" s="455"/>
      <c r="EK125" s="461"/>
      <c r="EL125" s="463"/>
      <c r="EM125" s="457">
        <v>59</v>
      </c>
      <c r="EN125" s="453"/>
      <c r="EO125" s="461"/>
      <c r="EP125" s="462"/>
      <c r="EQ125" s="462"/>
      <c r="ER125" s="455"/>
      <c r="ES125" s="462"/>
      <c r="ET125" s="454"/>
      <c r="EU125" s="461"/>
      <c r="EV125" s="463"/>
      <c r="EW125" s="457">
        <v>59</v>
      </c>
      <c r="EX125" s="453"/>
      <c r="EY125" s="461"/>
      <c r="EZ125" s="462"/>
      <c r="FA125" s="880"/>
      <c r="FB125" s="455"/>
      <c r="FC125" s="462"/>
      <c r="FD125" s="454"/>
      <c r="FE125" s="461"/>
      <c r="FF125" s="463"/>
      <c r="FG125" s="457">
        <v>0</v>
      </c>
      <c r="FH125" s="453"/>
      <c r="FI125" s="461"/>
      <c r="FJ125" s="462"/>
      <c r="FK125" s="880"/>
      <c r="FL125" s="455"/>
      <c r="FM125" s="462"/>
      <c r="FN125" s="454"/>
      <c r="FO125" s="461"/>
      <c r="FP125" s="463"/>
      <c r="GK125" s="195"/>
      <c r="GL125" s="943"/>
      <c r="GM125" s="461"/>
      <c r="GN125" s="461"/>
      <c r="GO125" s="461"/>
      <c r="GP125" s="461"/>
      <c r="GQ125" s="461"/>
      <c r="GR125" s="461"/>
      <c r="GS125" s="461"/>
      <c r="GT125" s="463"/>
      <c r="GU125" s="195"/>
      <c r="GV125" s="461"/>
      <c r="GW125" s="461"/>
      <c r="GX125" s="461"/>
      <c r="GY125" s="461"/>
      <c r="GZ125" s="455"/>
      <c r="HA125" s="461"/>
      <c r="HB125" s="461"/>
      <c r="HC125" s="461"/>
      <c r="HD125" s="463"/>
      <c r="HE125" s="457">
        <v>0</v>
      </c>
      <c r="HF125" s="453"/>
      <c r="HG125" s="461"/>
      <c r="HH125" s="893"/>
      <c r="HI125" s="1434"/>
      <c r="HJ125" s="455"/>
      <c r="HK125" s="462"/>
      <c r="HL125" s="455"/>
      <c r="HM125" s="461"/>
      <c r="HN125" s="463"/>
      <c r="HO125" s="457"/>
      <c r="HP125" s="453"/>
      <c r="HQ125" s="461"/>
      <c r="HR125" s="462"/>
      <c r="HS125" s="462"/>
      <c r="HT125" s="455"/>
      <c r="HU125" s="462"/>
      <c r="HV125" s="455"/>
      <c r="HW125" s="461"/>
      <c r="HX125" s="463"/>
    </row>
    <row r="126" spans="1:523" s="472" customFormat="1" ht="15" customHeight="1" x14ac:dyDescent="0.15">
      <c r="A126" s="434">
        <v>43646</v>
      </c>
      <c r="B126" s="765">
        <f t="shared" si="1"/>
        <v>3121</v>
      </c>
      <c r="C126" s="257"/>
      <c r="D126" s="435"/>
      <c r="E126" s="444"/>
      <c r="F126" s="445"/>
      <c r="G126" s="445"/>
      <c r="H126" s="438"/>
      <c r="I126" s="445"/>
      <c r="J126" s="439"/>
      <c r="K126" s="444"/>
      <c r="L126" s="446"/>
      <c r="M126" s="257">
        <v>1238</v>
      </c>
      <c r="N126" s="435">
        <v>7.1</v>
      </c>
      <c r="O126" s="444">
        <v>6270</v>
      </c>
      <c r="P126" s="445"/>
      <c r="Q126" s="445">
        <v>34</v>
      </c>
      <c r="R126" s="438">
        <v>2.35</v>
      </c>
      <c r="S126" s="445">
        <v>28.1</v>
      </c>
      <c r="T126" s="439"/>
      <c r="U126" s="444"/>
      <c r="V126" s="446"/>
      <c r="W126" s="440">
        <v>666</v>
      </c>
      <c r="X126" s="435">
        <v>7</v>
      </c>
      <c r="Y126" s="441">
        <v>2540</v>
      </c>
      <c r="Z126" s="445"/>
      <c r="AA126" s="445">
        <v>29</v>
      </c>
      <c r="AB126" s="438">
        <v>0.7</v>
      </c>
      <c r="AC126" s="445">
        <v>5.81</v>
      </c>
      <c r="AD126" s="438"/>
      <c r="AE126" s="444"/>
      <c r="AF126" s="446"/>
      <c r="AG126" s="440">
        <v>184</v>
      </c>
      <c r="AH126" s="435">
        <v>7.5</v>
      </c>
      <c r="AI126" s="441">
        <v>7960</v>
      </c>
      <c r="AJ126" s="445"/>
      <c r="AK126" s="445">
        <v>74</v>
      </c>
      <c r="AL126" s="438">
        <v>2.1</v>
      </c>
      <c r="AM126" s="645">
        <v>4.5</v>
      </c>
      <c r="AN126" s="438"/>
      <c r="AO126" s="444"/>
      <c r="AP126" s="617"/>
      <c r="AQ126" s="440">
        <v>37</v>
      </c>
      <c r="AR126" s="435">
        <v>6.8</v>
      </c>
      <c r="AS126" s="441">
        <v>4690</v>
      </c>
      <c r="AT126" s="445"/>
      <c r="AU126" s="445">
        <v>147</v>
      </c>
      <c r="AV126" s="438">
        <v>17.100000000000001</v>
      </c>
      <c r="AW126" s="445">
        <v>21.8</v>
      </c>
      <c r="AX126" s="438"/>
      <c r="AY126" s="444"/>
      <c r="AZ126" s="446"/>
      <c r="BA126" s="257">
        <v>217</v>
      </c>
      <c r="BB126" s="435">
        <v>7</v>
      </c>
      <c r="BC126" s="444">
        <v>7900</v>
      </c>
      <c r="BD126" s="445"/>
      <c r="BE126" s="445">
        <v>164</v>
      </c>
      <c r="BF126" s="438">
        <v>2.0099999999999998</v>
      </c>
      <c r="BG126" s="445">
        <v>21.7</v>
      </c>
      <c r="BH126" s="438"/>
      <c r="BI126" s="444"/>
      <c r="BJ126" s="446"/>
      <c r="BK126" s="440">
        <v>116</v>
      </c>
      <c r="BL126" s="435">
        <v>6.8</v>
      </c>
      <c r="BM126" s="441">
        <v>1330</v>
      </c>
      <c r="BN126" s="445"/>
      <c r="BO126" s="445">
        <v>35</v>
      </c>
      <c r="BP126" s="438">
        <v>0.6</v>
      </c>
      <c r="BQ126" s="445">
        <v>12.34</v>
      </c>
      <c r="BR126" s="438"/>
      <c r="BS126" s="444"/>
      <c r="BT126" s="446"/>
      <c r="BU126" s="440">
        <v>257</v>
      </c>
      <c r="BV126" s="435">
        <v>7.3</v>
      </c>
      <c r="BW126" s="441">
        <v>6720</v>
      </c>
      <c r="BX126" s="441"/>
      <c r="BY126" s="445">
        <v>63</v>
      </c>
      <c r="BZ126" s="438">
        <v>19.899999999999999</v>
      </c>
      <c r="CA126" s="445">
        <v>29.9</v>
      </c>
      <c r="CB126" s="438"/>
      <c r="CC126" s="444"/>
      <c r="CD126" s="446"/>
      <c r="CE126" s="440">
        <v>48</v>
      </c>
      <c r="CF126" s="435"/>
      <c r="CG126" s="441"/>
      <c r="CH126" s="445"/>
      <c r="CI126" s="445"/>
      <c r="CJ126" s="438"/>
      <c r="CK126" s="445"/>
      <c r="CL126" s="438"/>
      <c r="CM126" s="444"/>
      <c r="CN126" s="446"/>
      <c r="CO126" s="440">
        <v>182</v>
      </c>
      <c r="CP126" s="435">
        <v>6.3</v>
      </c>
      <c r="CQ126" s="444">
        <v>1417</v>
      </c>
      <c r="CR126" s="445"/>
      <c r="CS126" s="445">
        <v>31</v>
      </c>
      <c r="CT126" s="438">
        <v>1.03</v>
      </c>
      <c r="CU126" s="445">
        <v>13.6</v>
      </c>
      <c r="CV126" s="438"/>
      <c r="CW126" s="444"/>
      <c r="CX126" s="446"/>
      <c r="CY126" s="440">
        <v>94</v>
      </c>
      <c r="CZ126" s="435">
        <v>6.5</v>
      </c>
      <c r="DA126" s="447">
        <v>10370</v>
      </c>
      <c r="DB126" s="821"/>
      <c r="DC126" s="445">
        <v>63</v>
      </c>
      <c r="DD126" s="438">
        <v>2.5</v>
      </c>
      <c r="DE126" s="445">
        <v>12.4</v>
      </c>
      <c r="DF126" s="438"/>
      <c r="DG126" s="447"/>
      <c r="DH126" s="446"/>
      <c r="DI126" s="440">
        <v>82</v>
      </c>
      <c r="DJ126" s="435">
        <v>7</v>
      </c>
      <c r="DK126" s="496">
        <v>12280</v>
      </c>
      <c r="DL126" s="821"/>
      <c r="DM126" s="445">
        <v>95</v>
      </c>
      <c r="DN126" s="438">
        <v>1.2</v>
      </c>
      <c r="DO126" s="445">
        <v>13.4</v>
      </c>
      <c r="DP126" s="438"/>
      <c r="DQ126" s="444"/>
      <c r="DR126" s="446"/>
      <c r="DS126" s="440">
        <v>0</v>
      </c>
      <c r="DT126" s="435"/>
      <c r="DU126" s="437"/>
      <c r="DV126" s="445"/>
      <c r="DW126" s="445"/>
      <c r="DX126" s="438"/>
      <c r="DY126" s="445"/>
      <c r="DZ126" s="438"/>
      <c r="EA126" s="445"/>
      <c r="EB126" s="446"/>
      <c r="EC126" s="440">
        <v>0</v>
      </c>
      <c r="ED126" s="435"/>
      <c r="EE126" s="447"/>
      <c r="EF126" s="445"/>
      <c r="EG126" s="445"/>
      <c r="EH126" s="438"/>
      <c r="EI126" s="445"/>
      <c r="EJ126" s="438"/>
      <c r="EK126" s="444"/>
      <c r="EL126" s="446"/>
      <c r="EM126" s="440">
        <v>0</v>
      </c>
      <c r="EN126" s="435"/>
      <c r="EO126" s="444"/>
      <c r="EP126" s="445"/>
      <c r="EQ126" s="445"/>
      <c r="ER126" s="438"/>
      <c r="ES126" s="445"/>
      <c r="ET126" s="437"/>
      <c r="EU126" s="444"/>
      <c r="EV126" s="446"/>
      <c r="EW126" s="440">
        <v>0</v>
      </c>
      <c r="EX126" s="435"/>
      <c r="EY126" s="444"/>
      <c r="EZ126" s="445"/>
      <c r="FA126" s="445"/>
      <c r="FB126" s="438"/>
      <c r="FC126" s="445"/>
      <c r="FD126" s="437"/>
      <c r="FE126" s="444"/>
      <c r="FF126" s="446"/>
      <c r="FG126" s="440">
        <v>0</v>
      </c>
      <c r="FH126" s="435"/>
      <c r="FI126" s="444"/>
      <c r="FJ126" s="445"/>
      <c r="FK126" s="445"/>
      <c r="FL126" s="438"/>
      <c r="FM126" s="445"/>
      <c r="FN126" s="437"/>
      <c r="FO126" s="444"/>
      <c r="FP126" s="446"/>
      <c r="FQ126" s="1261"/>
      <c r="FR126" s="584"/>
      <c r="FS126" s="589"/>
      <c r="FT126" s="584"/>
      <c r="FU126" s="590"/>
      <c r="FV126" s="584"/>
      <c r="FW126" s="590"/>
      <c r="FX126" s="584"/>
      <c r="FY126" s="584"/>
      <c r="FZ126" s="591"/>
      <c r="GA126" s="1261"/>
      <c r="GB126" s="584"/>
      <c r="GC126" s="584"/>
      <c r="GD126" s="584"/>
      <c r="GE126" s="590"/>
      <c r="GF126" s="584"/>
      <c r="GG126" s="590"/>
      <c r="GH126" s="584"/>
      <c r="GI126" s="584"/>
      <c r="GJ126" s="591"/>
      <c r="GK126" s="257"/>
      <c r="GL126" s="944"/>
      <c r="GM126" s="444"/>
      <c r="GN126" s="444"/>
      <c r="GO126" s="444"/>
      <c r="GP126" s="444"/>
      <c r="GQ126" s="444"/>
      <c r="GR126" s="444"/>
      <c r="GS126" s="444"/>
      <c r="GT126" s="446"/>
      <c r="GU126" s="257"/>
      <c r="GV126" s="444"/>
      <c r="GW126" s="444"/>
      <c r="GX126" s="444"/>
      <c r="GY126" s="444"/>
      <c r="GZ126" s="438"/>
      <c r="HA126" s="444"/>
      <c r="HB126" s="444"/>
      <c r="HC126" s="444"/>
      <c r="HD126" s="446"/>
      <c r="HE126" s="440">
        <v>0</v>
      </c>
      <c r="HF126" s="435"/>
      <c r="HG126" s="444"/>
      <c r="HH126" s="899"/>
      <c r="HI126" s="442"/>
      <c r="HJ126" s="438"/>
      <c r="HK126" s="445"/>
      <c r="HL126" s="438"/>
      <c r="HM126" s="444"/>
      <c r="HN126" s="446"/>
      <c r="HO126" s="440"/>
      <c r="HP126" s="435"/>
      <c r="HQ126" s="444"/>
      <c r="HR126" s="445"/>
      <c r="HS126" s="445"/>
      <c r="HT126" s="438"/>
      <c r="HU126" s="445"/>
      <c r="HV126" s="438"/>
      <c r="HW126" s="444"/>
      <c r="HX126" s="446"/>
      <c r="HY126" s="1587"/>
      <c r="HZ126" s="1587"/>
      <c r="IA126" s="1587"/>
      <c r="IB126" s="1587"/>
      <c r="IC126" s="1587"/>
      <c r="ID126" s="1587"/>
      <c r="IE126" s="1587"/>
      <c r="IF126" s="1587"/>
      <c r="IG126" s="1587"/>
      <c r="IH126" s="1587"/>
      <c r="II126" s="1587"/>
      <c r="IJ126" s="1587"/>
      <c r="IK126" s="1587"/>
      <c r="IL126" s="1587"/>
      <c r="IM126" s="1587"/>
      <c r="IN126" s="1587"/>
      <c r="IO126" s="1587"/>
      <c r="IP126" s="1587"/>
      <c r="IQ126" s="1587"/>
      <c r="IR126" s="1587"/>
      <c r="IS126" s="1587"/>
      <c r="IT126" s="1587"/>
      <c r="IU126" s="1587"/>
      <c r="IV126" s="1587"/>
      <c r="IW126" s="1587"/>
      <c r="IX126" s="1587"/>
      <c r="IY126" s="1587"/>
      <c r="IZ126" s="1587"/>
      <c r="JA126" s="1587"/>
      <c r="JB126" s="1587"/>
      <c r="JC126" s="1587"/>
      <c r="JD126" s="1587"/>
      <c r="JE126" s="1587"/>
      <c r="JF126" s="1587"/>
      <c r="JG126" s="1587"/>
      <c r="JH126" s="1587"/>
      <c r="JI126" s="1587"/>
      <c r="JJ126" s="1587"/>
      <c r="JK126" s="1587"/>
      <c r="JL126" s="1587"/>
      <c r="JM126" s="1587"/>
      <c r="JN126" s="1587"/>
      <c r="JO126" s="1587"/>
      <c r="JP126" s="1587"/>
      <c r="JQ126" s="1587"/>
      <c r="JR126" s="1587"/>
      <c r="JS126" s="1587"/>
      <c r="JT126" s="1587"/>
      <c r="JU126" s="1587"/>
      <c r="JV126" s="1587"/>
      <c r="JW126" s="1587"/>
      <c r="JX126" s="1587"/>
      <c r="JY126" s="1587"/>
      <c r="JZ126" s="1587"/>
      <c r="KA126" s="1587"/>
      <c r="KB126" s="1587"/>
      <c r="KC126" s="1587"/>
      <c r="KD126" s="1587"/>
      <c r="KE126" s="1587"/>
      <c r="KF126" s="1587"/>
      <c r="KG126" s="1587"/>
      <c r="KH126" s="1587"/>
      <c r="KI126" s="1587"/>
      <c r="KJ126" s="1587"/>
      <c r="KK126" s="1587"/>
      <c r="KL126" s="1587"/>
      <c r="KM126" s="1587"/>
      <c r="KN126" s="1587"/>
      <c r="KO126" s="1587"/>
      <c r="KP126" s="1587"/>
      <c r="KQ126" s="1587"/>
      <c r="KR126" s="1587"/>
      <c r="KS126" s="1587"/>
      <c r="KT126" s="1587"/>
      <c r="KU126" s="1587"/>
      <c r="KV126" s="1587"/>
      <c r="KW126" s="1587"/>
      <c r="KX126" s="1587"/>
      <c r="KY126" s="1587"/>
      <c r="KZ126" s="1587"/>
      <c r="LA126" s="1587"/>
      <c r="LB126" s="1587"/>
      <c r="LC126" s="1587"/>
      <c r="LD126" s="1587"/>
      <c r="LE126" s="1587"/>
      <c r="LF126" s="1587"/>
      <c r="LG126" s="1587"/>
      <c r="LH126" s="1587"/>
      <c r="LI126" s="1587"/>
      <c r="LJ126" s="1587"/>
      <c r="LK126" s="1587"/>
      <c r="LL126" s="1587"/>
      <c r="LM126" s="1587"/>
      <c r="LN126" s="1587"/>
      <c r="LO126" s="1587"/>
      <c r="LP126" s="1587"/>
      <c r="LQ126" s="1587"/>
      <c r="LR126" s="1587"/>
      <c r="LS126" s="1587"/>
      <c r="LT126" s="1587"/>
      <c r="LU126" s="1587"/>
      <c r="LV126" s="1587"/>
      <c r="LW126" s="1587"/>
      <c r="LX126" s="1587"/>
      <c r="LY126" s="1587"/>
      <c r="LZ126" s="1587"/>
      <c r="MA126" s="1587"/>
      <c r="MB126" s="1587"/>
      <c r="MC126" s="1587"/>
      <c r="MD126" s="1587"/>
      <c r="ME126" s="1587"/>
      <c r="MF126" s="1587"/>
      <c r="MG126" s="1587"/>
      <c r="MH126" s="1587"/>
      <c r="MI126" s="1587"/>
      <c r="MJ126" s="1587"/>
      <c r="MK126" s="1587"/>
      <c r="ML126" s="1587"/>
      <c r="MM126" s="1587"/>
      <c r="MN126" s="1587"/>
      <c r="MO126" s="1587"/>
      <c r="MP126" s="1587"/>
      <c r="MQ126" s="1587"/>
      <c r="MR126" s="1587"/>
      <c r="MS126" s="1587"/>
      <c r="MT126" s="1587"/>
      <c r="MU126" s="1587"/>
      <c r="MV126" s="1587"/>
      <c r="MW126" s="1587"/>
      <c r="MX126" s="1587"/>
      <c r="MY126" s="1587"/>
      <c r="MZ126" s="1587"/>
      <c r="NA126" s="1587"/>
      <c r="NB126" s="1587"/>
      <c r="NC126" s="1587"/>
      <c r="ND126" s="1587"/>
      <c r="NE126" s="1587"/>
      <c r="NF126" s="1587"/>
      <c r="NG126" s="1587"/>
      <c r="NH126" s="1587"/>
      <c r="NI126" s="1587"/>
      <c r="NJ126" s="1587"/>
      <c r="NK126" s="1587"/>
      <c r="NL126" s="1587"/>
      <c r="NM126" s="1587"/>
      <c r="NN126" s="1587"/>
      <c r="NO126" s="1587"/>
      <c r="NP126" s="1587"/>
      <c r="NQ126" s="1587"/>
      <c r="NR126" s="1587"/>
      <c r="NS126" s="1587"/>
      <c r="NT126" s="1587"/>
      <c r="NU126" s="1587"/>
      <c r="NV126" s="1587"/>
      <c r="NW126" s="1587"/>
      <c r="NX126" s="1587"/>
      <c r="NY126" s="1587"/>
      <c r="NZ126" s="1587"/>
      <c r="OA126" s="1587"/>
      <c r="OB126" s="1587"/>
      <c r="OC126" s="1587"/>
      <c r="OD126" s="1587"/>
      <c r="OE126" s="1587"/>
      <c r="OF126" s="1587"/>
      <c r="OG126" s="1587"/>
      <c r="OH126" s="1587"/>
      <c r="OI126" s="1587"/>
      <c r="OJ126" s="1587"/>
      <c r="OK126" s="1587"/>
      <c r="OL126" s="1587"/>
      <c r="OM126" s="1587"/>
      <c r="ON126" s="1587"/>
      <c r="OO126" s="1587"/>
      <c r="OP126" s="1587"/>
      <c r="OQ126" s="1587"/>
      <c r="OR126" s="1587"/>
      <c r="OS126" s="1587"/>
      <c r="OT126" s="1587"/>
      <c r="OU126" s="1587"/>
      <c r="OV126" s="1587"/>
      <c r="OW126" s="1587"/>
      <c r="OX126" s="1587"/>
      <c r="OY126" s="1587"/>
      <c r="OZ126" s="1587"/>
      <c r="PA126" s="1587"/>
      <c r="PB126" s="1587"/>
      <c r="PC126" s="1587"/>
      <c r="PD126" s="1587"/>
      <c r="PE126" s="1587"/>
      <c r="PF126" s="1587"/>
      <c r="PG126" s="1588"/>
      <c r="PH126" s="1588"/>
      <c r="PI126" s="1588"/>
      <c r="PJ126" s="1588"/>
      <c r="PK126" s="1588"/>
      <c r="PL126" s="1588"/>
      <c r="PM126" s="1588"/>
      <c r="PN126" s="1588"/>
      <c r="PO126" s="1588"/>
      <c r="PP126" s="1588"/>
      <c r="PQ126" s="1588"/>
      <c r="PR126" s="1588"/>
      <c r="PS126" s="1588"/>
      <c r="PT126" s="1588"/>
      <c r="PU126" s="1588"/>
      <c r="PV126" s="1588"/>
      <c r="PW126" s="1588"/>
      <c r="PX126" s="1588"/>
      <c r="PY126" s="1588"/>
      <c r="PZ126" s="1588"/>
      <c r="QA126" s="1588"/>
      <c r="QB126" s="1588"/>
      <c r="QC126" s="1588"/>
      <c r="QD126" s="1588"/>
      <c r="QE126" s="1588"/>
      <c r="QF126" s="1588"/>
      <c r="QG126" s="1588"/>
      <c r="QH126" s="1588"/>
      <c r="QI126" s="1588"/>
      <c r="QJ126" s="1588"/>
      <c r="QK126" s="1588"/>
      <c r="QL126" s="1588"/>
      <c r="QM126" s="1588"/>
      <c r="QN126" s="1588"/>
      <c r="QO126" s="1588"/>
      <c r="QP126" s="1588"/>
      <c r="QQ126" s="1588"/>
      <c r="QR126" s="1588"/>
      <c r="QS126" s="1588"/>
      <c r="QT126" s="1588"/>
      <c r="QU126" s="1588"/>
      <c r="QV126" s="1588"/>
      <c r="QW126" s="1588"/>
      <c r="QX126" s="1588"/>
      <c r="QY126" s="1588"/>
      <c r="QZ126" s="1588"/>
      <c r="RA126" s="1588"/>
      <c r="RB126" s="1588"/>
      <c r="RC126" s="1588"/>
      <c r="RD126" s="1588"/>
      <c r="RE126" s="1588"/>
      <c r="RF126" s="1588"/>
      <c r="RG126" s="1588"/>
      <c r="RH126" s="1588"/>
      <c r="RI126" s="1588"/>
      <c r="RJ126" s="1588"/>
      <c r="RK126" s="1588"/>
      <c r="RL126" s="1588"/>
      <c r="RM126" s="1588"/>
      <c r="RN126" s="1588"/>
      <c r="RO126" s="1588"/>
      <c r="RP126" s="1588"/>
      <c r="RQ126" s="1588"/>
      <c r="RR126" s="1588"/>
      <c r="RS126" s="1588"/>
      <c r="RT126" s="1588"/>
      <c r="RU126" s="1588"/>
      <c r="RV126" s="1588"/>
      <c r="RW126" s="1588"/>
      <c r="RX126" s="1588"/>
      <c r="RY126" s="1588"/>
      <c r="RZ126" s="1588"/>
      <c r="SA126" s="1588"/>
      <c r="SB126" s="1588"/>
      <c r="SC126" s="1588"/>
      <c r="SD126" s="1588"/>
      <c r="SE126" s="1588"/>
      <c r="SF126" s="1588"/>
      <c r="SG126" s="1588"/>
      <c r="SH126" s="1588"/>
      <c r="SI126" s="1588"/>
      <c r="SJ126" s="1588"/>
      <c r="SK126" s="1588"/>
      <c r="SL126" s="1588"/>
      <c r="SM126" s="1588"/>
      <c r="SN126" s="1588"/>
      <c r="SO126" s="1588"/>
      <c r="SP126" s="1588"/>
      <c r="SQ126" s="1588"/>
      <c r="SR126" s="1588"/>
      <c r="SS126" s="1588"/>
      <c r="ST126" s="1588"/>
      <c r="SU126" s="1588"/>
      <c r="SV126" s="1588"/>
      <c r="SW126" s="1588"/>
      <c r="SX126" s="1588"/>
      <c r="SY126" s="1588"/>
      <c r="SZ126" s="1588"/>
      <c r="TA126" s="1588"/>
      <c r="TB126" s="1588"/>
      <c r="TC126" s="1588"/>
    </row>
    <row r="127" spans="1:523" s="514" customFormat="1" ht="15" customHeight="1" x14ac:dyDescent="0.15">
      <c r="A127" s="501">
        <v>43647</v>
      </c>
      <c r="B127" s="415">
        <f t="shared" si="1"/>
        <v>3199</v>
      </c>
      <c r="C127" s="502"/>
      <c r="D127" s="503"/>
      <c r="E127" s="510"/>
      <c r="F127" s="511"/>
      <c r="G127" s="882"/>
      <c r="H127" s="505"/>
      <c r="I127" s="511"/>
      <c r="J127" s="506"/>
      <c r="K127" s="510"/>
      <c r="L127" s="512"/>
      <c r="M127" s="502">
        <v>1234</v>
      </c>
      <c r="N127" s="503">
        <v>7.3</v>
      </c>
      <c r="O127" s="510">
        <v>5940</v>
      </c>
      <c r="P127" s="511"/>
      <c r="Q127" s="882">
        <v>34</v>
      </c>
      <c r="R127" s="505">
        <v>2.73</v>
      </c>
      <c r="S127" s="511">
        <v>21.9</v>
      </c>
      <c r="T127" s="506"/>
      <c r="U127" s="510"/>
      <c r="V127" s="512"/>
      <c r="W127" s="507">
        <v>637</v>
      </c>
      <c r="X127" s="503">
        <v>7.5</v>
      </c>
      <c r="Y127" s="508">
        <v>2780</v>
      </c>
      <c r="Z127" s="511"/>
      <c r="AA127" s="882">
        <v>25</v>
      </c>
      <c r="AB127" s="505">
        <v>0.64</v>
      </c>
      <c r="AC127" s="511">
        <v>5.6</v>
      </c>
      <c r="AD127" s="505"/>
      <c r="AE127" s="510"/>
      <c r="AF127" s="512"/>
      <c r="AG127" s="507">
        <v>198</v>
      </c>
      <c r="AH127" s="503">
        <v>8.3000000000000007</v>
      </c>
      <c r="AI127" s="508">
        <v>8280</v>
      </c>
      <c r="AJ127" s="511"/>
      <c r="AK127" s="882">
        <v>83</v>
      </c>
      <c r="AL127" s="505">
        <v>2.68</v>
      </c>
      <c r="AM127" s="511">
        <v>6.13</v>
      </c>
      <c r="AN127" s="505"/>
      <c r="AO127" s="510"/>
      <c r="AP127" s="512"/>
      <c r="AQ127" s="507">
        <v>349</v>
      </c>
      <c r="AR127" s="503">
        <v>7</v>
      </c>
      <c r="AS127" s="508">
        <v>6430</v>
      </c>
      <c r="AT127" s="511"/>
      <c r="AU127" s="882">
        <v>170</v>
      </c>
      <c r="AV127" s="505">
        <v>11.9</v>
      </c>
      <c r="AW127" s="511">
        <v>30.8</v>
      </c>
      <c r="AX127" s="505"/>
      <c r="AY127" s="510"/>
      <c r="AZ127" s="512"/>
      <c r="BA127" s="502">
        <v>194</v>
      </c>
      <c r="BB127" s="503">
        <v>7.7</v>
      </c>
      <c r="BC127" s="510">
        <v>8010</v>
      </c>
      <c r="BD127" s="511"/>
      <c r="BE127" s="882">
        <v>173</v>
      </c>
      <c r="BF127" s="505">
        <v>3.23</v>
      </c>
      <c r="BG127" s="511">
        <v>21.4</v>
      </c>
      <c r="BH127" s="505"/>
      <c r="BI127" s="510"/>
      <c r="BJ127" s="512"/>
      <c r="BK127" s="507">
        <v>115</v>
      </c>
      <c r="BL127" s="503">
        <v>6.8</v>
      </c>
      <c r="BM127" s="508">
        <v>1289</v>
      </c>
      <c r="BN127" s="511"/>
      <c r="BO127" s="882">
        <v>68</v>
      </c>
      <c r="BP127" s="505">
        <v>0.81</v>
      </c>
      <c r="BQ127" s="511">
        <v>21.6</v>
      </c>
      <c r="BR127" s="505"/>
      <c r="BS127" s="510"/>
      <c r="BT127" s="512"/>
      <c r="BU127" s="507">
        <v>260</v>
      </c>
      <c r="BV127" s="503">
        <v>8.1999999999999993</v>
      </c>
      <c r="BW127" s="508">
        <v>9220</v>
      </c>
      <c r="BX127" s="508"/>
      <c r="BY127" s="882">
        <v>84</v>
      </c>
      <c r="BZ127" s="505">
        <v>19</v>
      </c>
      <c r="CA127" s="511">
        <v>30</v>
      </c>
      <c r="CB127" s="505"/>
      <c r="CC127" s="510"/>
      <c r="CD127" s="512"/>
      <c r="CE127" s="507">
        <v>49</v>
      </c>
      <c r="CF127" s="503">
        <v>7.1</v>
      </c>
      <c r="CG127" s="508">
        <v>6830</v>
      </c>
      <c r="CH127" s="511"/>
      <c r="CI127" s="882">
        <v>86</v>
      </c>
      <c r="CJ127" s="505">
        <v>2.13</v>
      </c>
      <c r="CK127" s="511">
        <v>4.0199999999999996</v>
      </c>
      <c r="CL127" s="505"/>
      <c r="CM127" s="510"/>
      <c r="CN127" s="512"/>
      <c r="CO127" s="507">
        <v>0</v>
      </c>
      <c r="CP127" s="503"/>
      <c r="CQ127" s="510"/>
      <c r="CR127" s="511"/>
      <c r="CS127" s="882"/>
      <c r="CT127" s="505"/>
      <c r="CU127" s="511"/>
      <c r="CV127" s="505"/>
      <c r="CW127" s="510"/>
      <c r="CX127" s="512"/>
      <c r="CY127" s="507">
        <v>127</v>
      </c>
      <c r="CZ127" s="503">
        <v>6.7</v>
      </c>
      <c r="DA127" s="510">
        <v>10300</v>
      </c>
      <c r="DB127" s="511"/>
      <c r="DC127" s="882">
        <v>92</v>
      </c>
      <c r="DD127" s="505">
        <v>1.9</v>
      </c>
      <c r="DE127" s="511">
        <v>17.100000000000001</v>
      </c>
      <c r="DF127" s="505"/>
      <c r="DG127" s="513"/>
      <c r="DH127" s="512"/>
      <c r="DI127" s="507">
        <v>36</v>
      </c>
      <c r="DJ127" s="503"/>
      <c r="DK127" s="509"/>
      <c r="DL127" s="511"/>
      <c r="DM127" s="882"/>
      <c r="DN127" s="505"/>
      <c r="DO127" s="511"/>
      <c r="DP127" s="505"/>
      <c r="DQ127" s="510"/>
      <c r="DR127" s="512"/>
      <c r="DS127" s="507">
        <v>0</v>
      </c>
      <c r="DT127" s="503"/>
      <c r="DU127" s="504"/>
      <c r="DV127" s="511"/>
      <c r="DW127" s="882"/>
      <c r="DX127" s="505"/>
      <c r="DY127" s="511"/>
      <c r="DZ127" s="505"/>
      <c r="EA127" s="511"/>
      <c r="EB127" s="512"/>
      <c r="EC127" s="507">
        <v>0</v>
      </c>
      <c r="ED127" s="503"/>
      <c r="EE127" s="513"/>
      <c r="EF127" s="511"/>
      <c r="EG127" s="882"/>
      <c r="EH127" s="505"/>
      <c r="EI127" s="511"/>
      <c r="EJ127" s="505"/>
      <c r="EK127" s="510"/>
      <c r="EL127" s="512"/>
      <c r="EM127" s="507">
        <v>0</v>
      </c>
      <c r="EN127" s="503"/>
      <c r="EO127" s="510"/>
      <c r="EP127" s="511"/>
      <c r="EQ127" s="511"/>
      <c r="ER127" s="505"/>
      <c r="ES127" s="511"/>
      <c r="ET127" s="504"/>
      <c r="EU127" s="510"/>
      <c r="EV127" s="512"/>
      <c r="EW127" s="507">
        <v>0</v>
      </c>
      <c r="EX127" s="503"/>
      <c r="EY127" s="510"/>
      <c r="EZ127" s="511"/>
      <c r="FA127" s="882"/>
      <c r="FB127" s="505"/>
      <c r="FC127" s="511"/>
      <c r="FD127" s="504"/>
      <c r="FE127" s="510"/>
      <c r="FF127" s="512"/>
      <c r="FG127" s="457">
        <v>0</v>
      </c>
      <c r="FH127" s="503"/>
      <c r="FI127" s="510"/>
      <c r="FJ127" s="511"/>
      <c r="FK127" s="882"/>
      <c r="FL127" s="505"/>
      <c r="FM127" s="511"/>
      <c r="FN127" s="504"/>
      <c r="FO127" s="510"/>
      <c r="FP127" s="512"/>
      <c r="FQ127" s="1276"/>
      <c r="FR127" s="1277"/>
      <c r="FS127" s="1446"/>
      <c r="FT127" s="1277"/>
      <c r="FU127" s="1321"/>
      <c r="FV127" s="1277"/>
      <c r="FW127" s="1324"/>
      <c r="FX127" s="1277"/>
      <c r="FY127" s="1277"/>
      <c r="FZ127" s="1421"/>
      <c r="GA127" s="1276"/>
      <c r="GB127" s="1277"/>
      <c r="GC127" s="1277"/>
      <c r="GD127" s="1277"/>
      <c r="GE127" s="1321"/>
      <c r="GF127" s="1277"/>
      <c r="GG127" s="1324"/>
      <c r="GH127" s="1277"/>
      <c r="GI127" s="1277"/>
      <c r="GJ127" s="1421"/>
      <c r="GK127" s="502"/>
      <c r="GL127" s="946"/>
      <c r="GM127" s="510"/>
      <c r="GN127" s="510"/>
      <c r="GO127" s="510"/>
      <c r="GP127" s="510"/>
      <c r="GQ127" s="510"/>
      <c r="GR127" s="510"/>
      <c r="GS127" s="510"/>
      <c r="GT127" s="512"/>
      <c r="GU127" s="502"/>
      <c r="GV127" s="510"/>
      <c r="GW127" s="510"/>
      <c r="GX127" s="510"/>
      <c r="GY127" s="510"/>
      <c r="GZ127" s="505"/>
      <c r="HA127" s="510"/>
      <c r="HB127" s="510"/>
      <c r="HC127" s="510"/>
      <c r="HD127" s="512"/>
      <c r="HE127" s="507">
        <v>0</v>
      </c>
      <c r="HF127" s="503"/>
      <c r="HG127" s="510"/>
      <c r="HH127" s="896"/>
      <c r="HI127" s="1435"/>
      <c r="HJ127" s="505"/>
      <c r="HK127" s="511"/>
      <c r="HL127" s="505"/>
      <c r="HM127" s="510"/>
      <c r="HN127" s="512"/>
      <c r="HO127" s="507"/>
      <c r="HP127" s="503"/>
      <c r="HQ127" s="510"/>
      <c r="HR127" s="511"/>
      <c r="HS127" s="511"/>
      <c r="HT127" s="505"/>
      <c r="HU127" s="511"/>
      <c r="HV127" s="505"/>
      <c r="HW127" s="510"/>
      <c r="HX127" s="512"/>
      <c r="HY127" s="1587"/>
      <c r="HZ127" s="1587"/>
      <c r="IA127" s="1587"/>
      <c r="IB127" s="1587"/>
      <c r="IC127" s="1587"/>
      <c r="ID127" s="1587"/>
      <c r="IE127" s="1587"/>
      <c r="IF127" s="1587"/>
      <c r="IG127" s="1587"/>
      <c r="IH127" s="1587"/>
      <c r="II127" s="1587"/>
      <c r="IJ127" s="1587"/>
      <c r="IK127" s="1587"/>
      <c r="IL127" s="1587"/>
      <c r="IM127" s="1587"/>
      <c r="IN127" s="1587"/>
      <c r="IO127" s="1587"/>
      <c r="IP127" s="1587"/>
      <c r="IQ127" s="1587"/>
      <c r="IR127" s="1587"/>
      <c r="IS127" s="1587"/>
      <c r="IT127" s="1587"/>
      <c r="IU127" s="1587"/>
      <c r="IV127" s="1587"/>
      <c r="IW127" s="1587"/>
      <c r="IX127" s="1587"/>
      <c r="IY127" s="1587"/>
      <c r="IZ127" s="1587"/>
      <c r="JA127" s="1587"/>
      <c r="JB127" s="1587"/>
      <c r="JC127" s="1587"/>
      <c r="JD127" s="1587"/>
      <c r="JE127" s="1587"/>
      <c r="JF127" s="1587"/>
      <c r="JG127" s="1587"/>
      <c r="JH127" s="1587"/>
      <c r="JI127" s="1587"/>
      <c r="JJ127" s="1587"/>
      <c r="JK127" s="1587"/>
      <c r="JL127" s="1587"/>
      <c r="JM127" s="1587"/>
      <c r="JN127" s="1587"/>
      <c r="JO127" s="1587"/>
      <c r="JP127" s="1587"/>
      <c r="JQ127" s="1587"/>
      <c r="JR127" s="1587"/>
      <c r="JS127" s="1587"/>
      <c r="JT127" s="1587"/>
      <c r="JU127" s="1587"/>
      <c r="JV127" s="1587"/>
      <c r="JW127" s="1587"/>
      <c r="JX127" s="1587"/>
      <c r="JY127" s="1587"/>
      <c r="JZ127" s="1587"/>
      <c r="KA127" s="1587"/>
      <c r="KB127" s="1587"/>
      <c r="KC127" s="1587"/>
      <c r="KD127" s="1587"/>
      <c r="KE127" s="1587"/>
      <c r="KF127" s="1587"/>
      <c r="KG127" s="1587"/>
      <c r="KH127" s="1587"/>
      <c r="KI127" s="1587"/>
      <c r="KJ127" s="1587"/>
      <c r="KK127" s="1587"/>
      <c r="KL127" s="1587"/>
      <c r="KM127" s="1587"/>
      <c r="KN127" s="1587"/>
      <c r="KO127" s="1587"/>
      <c r="KP127" s="1587"/>
      <c r="KQ127" s="1587"/>
      <c r="KR127" s="1587"/>
      <c r="KS127" s="1587"/>
      <c r="KT127" s="1587"/>
      <c r="KU127" s="1587"/>
      <c r="KV127" s="1587"/>
      <c r="KW127" s="1587"/>
      <c r="KX127" s="1587"/>
      <c r="KY127" s="1587"/>
      <c r="KZ127" s="1587"/>
      <c r="LA127" s="1587"/>
      <c r="LB127" s="1587"/>
      <c r="LC127" s="1587"/>
      <c r="LD127" s="1587"/>
      <c r="LE127" s="1587"/>
      <c r="LF127" s="1587"/>
      <c r="LG127" s="1587"/>
      <c r="LH127" s="1587"/>
      <c r="LI127" s="1587"/>
      <c r="LJ127" s="1587"/>
      <c r="LK127" s="1587"/>
      <c r="LL127" s="1587"/>
      <c r="LM127" s="1587"/>
      <c r="LN127" s="1587"/>
      <c r="LO127" s="1587"/>
      <c r="LP127" s="1587"/>
      <c r="LQ127" s="1587"/>
      <c r="LR127" s="1587"/>
      <c r="LS127" s="1587"/>
      <c r="LT127" s="1587"/>
      <c r="LU127" s="1587"/>
      <c r="LV127" s="1587"/>
      <c r="LW127" s="1587"/>
      <c r="LX127" s="1587"/>
      <c r="LY127" s="1587"/>
      <c r="LZ127" s="1587"/>
      <c r="MA127" s="1587"/>
      <c r="MB127" s="1587"/>
      <c r="MC127" s="1587"/>
      <c r="MD127" s="1587"/>
      <c r="ME127" s="1587"/>
      <c r="MF127" s="1587"/>
      <c r="MG127" s="1587"/>
      <c r="MH127" s="1587"/>
      <c r="MI127" s="1587"/>
      <c r="MJ127" s="1587"/>
      <c r="MK127" s="1587"/>
      <c r="ML127" s="1587"/>
      <c r="MM127" s="1587"/>
      <c r="MN127" s="1587"/>
      <c r="MO127" s="1587"/>
      <c r="MP127" s="1587"/>
      <c r="MQ127" s="1587"/>
      <c r="MR127" s="1587"/>
      <c r="MS127" s="1587"/>
      <c r="MT127" s="1587"/>
      <c r="MU127" s="1587"/>
      <c r="MV127" s="1587"/>
      <c r="MW127" s="1587"/>
      <c r="MX127" s="1587"/>
      <c r="MY127" s="1587"/>
      <c r="MZ127" s="1587"/>
      <c r="NA127" s="1587"/>
      <c r="NB127" s="1587"/>
      <c r="NC127" s="1587"/>
      <c r="ND127" s="1587"/>
      <c r="NE127" s="1587"/>
      <c r="NF127" s="1587"/>
      <c r="NG127" s="1587"/>
      <c r="NH127" s="1587"/>
      <c r="NI127" s="1587"/>
      <c r="NJ127" s="1587"/>
      <c r="NK127" s="1587"/>
      <c r="NL127" s="1587"/>
      <c r="NM127" s="1587"/>
      <c r="NN127" s="1587"/>
      <c r="NO127" s="1587"/>
      <c r="NP127" s="1587"/>
      <c r="NQ127" s="1587"/>
      <c r="NR127" s="1587"/>
      <c r="NS127" s="1587"/>
      <c r="NT127" s="1587"/>
      <c r="NU127" s="1587"/>
      <c r="NV127" s="1587"/>
      <c r="NW127" s="1587"/>
      <c r="NX127" s="1587"/>
      <c r="NY127" s="1587"/>
      <c r="NZ127" s="1587"/>
      <c r="OA127" s="1587"/>
      <c r="OB127" s="1587"/>
      <c r="OC127" s="1587"/>
      <c r="OD127" s="1587"/>
      <c r="OE127" s="1587"/>
      <c r="OF127" s="1587"/>
      <c r="OG127" s="1587"/>
      <c r="OH127" s="1587"/>
      <c r="OI127" s="1587"/>
      <c r="OJ127" s="1587"/>
      <c r="OK127" s="1587"/>
      <c r="OL127" s="1587"/>
      <c r="OM127" s="1587"/>
      <c r="ON127" s="1587"/>
      <c r="OO127" s="1587"/>
      <c r="OP127" s="1587"/>
      <c r="OQ127" s="1587"/>
      <c r="OR127" s="1587"/>
      <c r="OS127" s="1587"/>
      <c r="OT127" s="1587"/>
      <c r="OU127" s="1587"/>
      <c r="OV127" s="1587"/>
      <c r="OW127" s="1587"/>
      <c r="OX127" s="1587"/>
      <c r="OY127" s="1587"/>
      <c r="OZ127" s="1587"/>
      <c r="PA127" s="1587"/>
      <c r="PB127" s="1587"/>
      <c r="PC127" s="1587"/>
      <c r="PD127" s="1587"/>
      <c r="PE127" s="1587"/>
      <c r="PF127" s="1587"/>
      <c r="PG127" s="1588"/>
      <c r="PH127" s="1588"/>
      <c r="PI127" s="1588"/>
      <c r="PJ127" s="1588"/>
      <c r="PK127" s="1588"/>
      <c r="PL127" s="1588"/>
      <c r="PM127" s="1588"/>
      <c r="PN127" s="1588"/>
      <c r="PO127" s="1588"/>
      <c r="PP127" s="1588"/>
      <c r="PQ127" s="1588"/>
      <c r="PR127" s="1588"/>
      <c r="PS127" s="1588"/>
      <c r="PT127" s="1588"/>
      <c r="PU127" s="1588"/>
      <c r="PV127" s="1588"/>
      <c r="PW127" s="1588"/>
      <c r="PX127" s="1588"/>
      <c r="PY127" s="1588"/>
      <c r="PZ127" s="1588"/>
      <c r="QA127" s="1588"/>
      <c r="QB127" s="1588"/>
      <c r="QC127" s="1588"/>
      <c r="QD127" s="1588"/>
      <c r="QE127" s="1588"/>
      <c r="QF127" s="1588"/>
      <c r="QG127" s="1588"/>
      <c r="QH127" s="1588"/>
      <c r="QI127" s="1588"/>
      <c r="QJ127" s="1588"/>
      <c r="QK127" s="1588"/>
      <c r="QL127" s="1588"/>
      <c r="QM127" s="1588"/>
      <c r="QN127" s="1588"/>
      <c r="QO127" s="1588"/>
      <c r="QP127" s="1588"/>
      <c r="QQ127" s="1588"/>
      <c r="QR127" s="1588"/>
      <c r="QS127" s="1588"/>
      <c r="QT127" s="1588"/>
      <c r="QU127" s="1588"/>
      <c r="QV127" s="1588"/>
      <c r="QW127" s="1588"/>
      <c r="QX127" s="1588"/>
      <c r="QY127" s="1588"/>
      <c r="QZ127" s="1588"/>
      <c r="RA127" s="1588"/>
      <c r="RB127" s="1588"/>
      <c r="RC127" s="1588"/>
      <c r="RD127" s="1588"/>
      <c r="RE127" s="1588"/>
      <c r="RF127" s="1588"/>
      <c r="RG127" s="1588"/>
      <c r="RH127" s="1588"/>
      <c r="RI127" s="1588"/>
      <c r="RJ127" s="1588"/>
      <c r="RK127" s="1588"/>
      <c r="RL127" s="1588"/>
      <c r="RM127" s="1588"/>
      <c r="RN127" s="1588"/>
      <c r="RO127" s="1588"/>
      <c r="RP127" s="1588"/>
      <c r="RQ127" s="1588"/>
      <c r="RR127" s="1588"/>
      <c r="RS127" s="1588"/>
      <c r="RT127" s="1588"/>
      <c r="RU127" s="1588"/>
      <c r="RV127" s="1588"/>
      <c r="RW127" s="1588"/>
      <c r="RX127" s="1588"/>
      <c r="RY127" s="1588"/>
      <c r="RZ127" s="1588"/>
      <c r="SA127" s="1588"/>
      <c r="SB127" s="1588"/>
      <c r="SC127" s="1588"/>
      <c r="SD127" s="1588"/>
      <c r="SE127" s="1588"/>
      <c r="SF127" s="1588"/>
      <c r="SG127" s="1588"/>
      <c r="SH127" s="1588"/>
      <c r="SI127" s="1588"/>
      <c r="SJ127" s="1588"/>
      <c r="SK127" s="1588"/>
      <c r="SL127" s="1588"/>
      <c r="SM127" s="1588"/>
      <c r="SN127" s="1588"/>
      <c r="SO127" s="1588"/>
      <c r="SP127" s="1588"/>
      <c r="SQ127" s="1588"/>
      <c r="SR127" s="1588"/>
      <c r="SS127" s="1588"/>
      <c r="ST127" s="1588"/>
      <c r="SU127" s="1588"/>
      <c r="SV127" s="1588"/>
      <c r="SW127" s="1588"/>
      <c r="SX127" s="1588"/>
      <c r="SY127" s="1588"/>
      <c r="SZ127" s="1588"/>
      <c r="TA127" s="1588"/>
      <c r="TB127" s="1588"/>
      <c r="TC127" s="1588"/>
    </row>
    <row r="128" spans="1:523" ht="15" customHeight="1" x14ac:dyDescent="0.15">
      <c r="A128" s="515">
        <v>43648</v>
      </c>
      <c r="B128" s="415">
        <f t="shared" si="1"/>
        <v>2621</v>
      </c>
      <c r="C128" s="195"/>
      <c r="D128" s="453"/>
      <c r="E128" s="461"/>
      <c r="F128" s="462"/>
      <c r="G128" s="880"/>
      <c r="H128" s="455"/>
      <c r="I128" s="462"/>
      <c r="J128" s="456"/>
      <c r="K128" s="461"/>
      <c r="L128" s="463"/>
      <c r="M128" s="195">
        <v>882</v>
      </c>
      <c r="N128" s="453">
        <v>7.7</v>
      </c>
      <c r="O128" s="461">
        <v>5960</v>
      </c>
      <c r="P128" s="462"/>
      <c r="Q128" s="880">
        <v>30</v>
      </c>
      <c r="R128" s="455">
        <v>2.5099999999999998</v>
      </c>
      <c r="S128" s="462">
        <v>24.8</v>
      </c>
      <c r="T128" s="456"/>
      <c r="U128" s="461"/>
      <c r="V128" s="463"/>
      <c r="W128" s="457">
        <v>662</v>
      </c>
      <c r="X128" s="453">
        <v>8.1</v>
      </c>
      <c r="Y128" s="458">
        <v>2890</v>
      </c>
      <c r="Z128" s="462"/>
      <c r="AA128" s="880">
        <v>33</v>
      </c>
      <c r="AB128" s="455">
        <v>0.86</v>
      </c>
      <c r="AC128" s="462">
        <v>8.5</v>
      </c>
      <c r="AD128" s="455"/>
      <c r="AE128" s="461"/>
      <c r="AF128" s="463"/>
      <c r="AG128" s="457">
        <v>178</v>
      </c>
      <c r="AH128" s="453">
        <v>8.5</v>
      </c>
      <c r="AI128" s="458">
        <v>8090</v>
      </c>
      <c r="AJ128" s="462"/>
      <c r="AK128" s="880">
        <v>96</v>
      </c>
      <c r="AL128" s="455">
        <v>1.9</v>
      </c>
      <c r="AM128" s="644">
        <v>7.06</v>
      </c>
      <c r="AN128" s="455"/>
      <c r="AO128" s="461"/>
      <c r="AP128" s="616"/>
      <c r="AQ128" s="457">
        <v>167</v>
      </c>
      <c r="AR128" s="453">
        <v>7.5</v>
      </c>
      <c r="AS128" s="458">
        <v>8240</v>
      </c>
      <c r="AT128" s="462"/>
      <c r="AU128" s="880">
        <v>212</v>
      </c>
      <c r="AV128" s="455">
        <v>16.399999999999999</v>
      </c>
      <c r="AW128" s="462">
        <v>39.9</v>
      </c>
      <c r="AX128" s="455"/>
      <c r="AY128" s="461"/>
      <c r="AZ128" s="463"/>
      <c r="BA128" s="195">
        <v>181</v>
      </c>
      <c r="BB128" s="453"/>
      <c r="BC128" s="461"/>
      <c r="BD128" s="462"/>
      <c r="BE128" s="880"/>
      <c r="BF128" s="455"/>
      <c r="BG128" s="462"/>
      <c r="BH128" s="455"/>
      <c r="BI128" s="461"/>
      <c r="BJ128" s="463"/>
      <c r="BK128" s="457">
        <v>115</v>
      </c>
      <c r="BL128" s="453">
        <v>7.1</v>
      </c>
      <c r="BM128" s="458">
        <v>1233</v>
      </c>
      <c r="BN128" s="462"/>
      <c r="BO128" s="880">
        <v>60</v>
      </c>
      <c r="BP128" s="455">
        <v>0.75</v>
      </c>
      <c r="BQ128" s="462">
        <v>12.9</v>
      </c>
      <c r="BR128" s="455"/>
      <c r="BS128" s="461"/>
      <c r="BT128" s="463"/>
      <c r="BU128" s="457">
        <v>189</v>
      </c>
      <c r="BV128" s="453">
        <v>7.5</v>
      </c>
      <c r="BW128" s="458">
        <v>4480</v>
      </c>
      <c r="BX128" s="458"/>
      <c r="BY128" s="880">
        <v>68</v>
      </c>
      <c r="BZ128" s="455">
        <v>13.3</v>
      </c>
      <c r="CA128" s="462">
        <v>28.9</v>
      </c>
      <c r="CB128" s="455"/>
      <c r="CC128" s="461"/>
      <c r="CD128" s="463"/>
      <c r="CE128" s="457">
        <v>48</v>
      </c>
      <c r="CF128" s="453">
        <v>6.8</v>
      </c>
      <c r="CG128" s="458">
        <v>8030</v>
      </c>
      <c r="CH128" s="462"/>
      <c r="CI128" s="880">
        <v>230</v>
      </c>
      <c r="CJ128" s="455">
        <v>2.0699999999999998</v>
      </c>
      <c r="CK128" s="462">
        <v>18.899999999999999</v>
      </c>
      <c r="CL128" s="455"/>
      <c r="CM128" s="461"/>
      <c r="CN128" s="463"/>
      <c r="CO128" s="457">
        <v>0</v>
      </c>
      <c r="CP128" s="453"/>
      <c r="CQ128" s="461"/>
      <c r="CR128" s="462"/>
      <c r="CS128" s="880"/>
      <c r="CT128" s="455"/>
      <c r="CU128" s="462"/>
      <c r="CV128" s="455"/>
      <c r="CW128" s="461"/>
      <c r="CX128" s="463"/>
      <c r="CY128" s="457">
        <v>155</v>
      </c>
      <c r="CZ128" s="453">
        <v>6.7</v>
      </c>
      <c r="DA128" s="461">
        <v>10610</v>
      </c>
      <c r="DB128" s="462"/>
      <c r="DC128" s="880">
        <v>89</v>
      </c>
      <c r="DD128" s="455">
        <v>3.7</v>
      </c>
      <c r="DE128" s="462">
        <v>25.2</v>
      </c>
      <c r="DF128" s="455"/>
      <c r="DG128" s="464"/>
      <c r="DH128" s="463"/>
      <c r="DI128" s="457">
        <v>44</v>
      </c>
      <c r="DJ128" s="453"/>
      <c r="DK128" s="459"/>
      <c r="DL128" s="462"/>
      <c r="DM128" s="880"/>
      <c r="DN128" s="455"/>
      <c r="DO128" s="462"/>
      <c r="DP128" s="455"/>
      <c r="DQ128" s="461"/>
      <c r="DR128" s="463"/>
      <c r="DS128" s="457">
        <v>0</v>
      </c>
      <c r="DT128" s="453"/>
      <c r="DU128" s="454"/>
      <c r="DV128" s="462"/>
      <c r="DW128" s="880"/>
      <c r="DX128" s="455"/>
      <c r="DY128" s="462"/>
      <c r="DZ128" s="455"/>
      <c r="EA128" s="462"/>
      <c r="EB128" s="463"/>
      <c r="EC128" s="457">
        <v>0</v>
      </c>
      <c r="ED128" s="453"/>
      <c r="EE128" s="464"/>
      <c r="EF128" s="462"/>
      <c r="EG128" s="880"/>
      <c r="EH128" s="455"/>
      <c r="EI128" s="462"/>
      <c r="EJ128" s="455"/>
      <c r="EK128" s="461"/>
      <c r="EL128" s="463"/>
      <c r="EM128" s="457">
        <v>0</v>
      </c>
      <c r="EN128" s="453"/>
      <c r="EO128" s="461"/>
      <c r="EP128" s="462"/>
      <c r="EQ128" s="462"/>
      <c r="ER128" s="455"/>
      <c r="ES128" s="462"/>
      <c r="ET128" s="454"/>
      <c r="EU128" s="461"/>
      <c r="EV128" s="463"/>
      <c r="EW128" s="457">
        <v>0</v>
      </c>
      <c r="EX128" s="453"/>
      <c r="EY128" s="461"/>
      <c r="EZ128" s="462"/>
      <c r="FA128" s="880"/>
      <c r="FB128" s="455"/>
      <c r="FC128" s="462"/>
      <c r="FD128" s="454"/>
      <c r="FE128" s="461"/>
      <c r="FF128" s="463"/>
      <c r="FG128" s="457">
        <v>0</v>
      </c>
      <c r="FH128" s="453"/>
      <c r="FI128" s="461"/>
      <c r="FJ128" s="462"/>
      <c r="FK128" s="880"/>
      <c r="FL128" s="455"/>
      <c r="FM128" s="462"/>
      <c r="FN128" s="454"/>
      <c r="FO128" s="461"/>
      <c r="FP128" s="463"/>
      <c r="GK128" s="195"/>
      <c r="GL128" s="943"/>
      <c r="GM128" s="461"/>
      <c r="GN128" s="461"/>
      <c r="GO128" s="461"/>
      <c r="GP128" s="461"/>
      <c r="GQ128" s="461"/>
      <c r="GR128" s="461"/>
      <c r="GS128" s="461"/>
      <c r="GT128" s="463"/>
      <c r="GU128" s="195"/>
      <c r="GV128" s="461"/>
      <c r="GW128" s="461"/>
      <c r="GX128" s="461"/>
      <c r="GY128" s="461"/>
      <c r="GZ128" s="455"/>
      <c r="HA128" s="461"/>
      <c r="HB128" s="461"/>
      <c r="HC128" s="461"/>
      <c r="HD128" s="463"/>
      <c r="HE128" s="457">
        <v>0</v>
      </c>
      <c r="HF128" s="453"/>
      <c r="HG128" s="461"/>
      <c r="HH128" s="893"/>
      <c r="HI128" s="1434"/>
      <c r="HJ128" s="455"/>
      <c r="HK128" s="462"/>
      <c r="HL128" s="455"/>
      <c r="HM128" s="461"/>
      <c r="HN128" s="463"/>
      <c r="HO128" s="457"/>
      <c r="HP128" s="453"/>
      <c r="HQ128" s="461"/>
      <c r="HR128" s="462"/>
      <c r="HS128" s="462"/>
      <c r="HT128" s="455"/>
      <c r="HU128" s="462"/>
      <c r="HV128" s="455"/>
      <c r="HW128" s="461"/>
      <c r="HX128" s="463"/>
    </row>
    <row r="129" spans="1:523" ht="15" customHeight="1" x14ac:dyDescent="0.15">
      <c r="A129" s="515">
        <v>43649</v>
      </c>
      <c r="B129" s="415">
        <f t="shared" si="1"/>
        <v>3063</v>
      </c>
      <c r="C129" s="195"/>
      <c r="D129" s="453"/>
      <c r="E129" s="461"/>
      <c r="F129" s="462"/>
      <c r="G129" s="880"/>
      <c r="H129" s="455"/>
      <c r="I129" s="462"/>
      <c r="J129" s="456"/>
      <c r="K129" s="461"/>
      <c r="L129" s="463"/>
      <c r="M129" s="195">
        <v>993</v>
      </c>
      <c r="N129" s="453">
        <v>7.1</v>
      </c>
      <c r="O129" s="461">
        <v>5780</v>
      </c>
      <c r="P129" s="462"/>
      <c r="Q129" s="880">
        <v>44</v>
      </c>
      <c r="R129" s="455">
        <v>2.57</v>
      </c>
      <c r="S129" s="462">
        <v>25.2</v>
      </c>
      <c r="T129" s="456"/>
      <c r="U129" s="461"/>
      <c r="V129" s="463"/>
      <c r="W129" s="457">
        <v>723</v>
      </c>
      <c r="X129" s="453">
        <v>7.3</v>
      </c>
      <c r="Y129" s="458">
        <v>2590</v>
      </c>
      <c r="Z129" s="462"/>
      <c r="AA129" s="880">
        <v>38</v>
      </c>
      <c r="AB129" s="455">
        <v>0.64</v>
      </c>
      <c r="AC129" s="462">
        <v>6.62</v>
      </c>
      <c r="AD129" s="455"/>
      <c r="AE129" s="461"/>
      <c r="AF129" s="463"/>
      <c r="AG129" s="457">
        <v>190</v>
      </c>
      <c r="AH129" s="453">
        <v>7.4</v>
      </c>
      <c r="AI129" s="458">
        <v>7580</v>
      </c>
      <c r="AJ129" s="462"/>
      <c r="AK129" s="880">
        <v>108</v>
      </c>
      <c r="AL129" s="455">
        <v>2.2400000000000002</v>
      </c>
      <c r="AM129" s="644">
        <v>9.1999999999999993</v>
      </c>
      <c r="AN129" s="455"/>
      <c r="AO129" s="461"/>
      <c r="AP129" s="616"/>
      <c r="AQ129" s="457">
        <v>195</v>
      </c>
      <c r="AR129" s="453">
        <v>6.8</v>
      </c>
      <c r="AS129" s="458">
        <v>8160</v>
      </c>
      <c r="AT129" s="462"/>
      <c r="AU129" s="880">
        <v>157</v>
      </c>
      <c r="AV129" s="455">
        <v>14.3</v>
      </c>
      <c r="AW129" s="462">
        <v>38.200000000000003</v>
      </c>
      <c r="AX129" s="455"/>
      <c r="AY129" s="461"/>
      <c r="AZ129" s="463"/>
      <c r="BA129" s="195">
        <v>185</v>
      </c>
      <c r="BB129" s="453">
        <v>7</v>
      </c>
      <c r="BC129" s="461">
        <v>8160</v>
      </c>
      <c r="BD129" s="462"/>
      <c r="BE129" s="880">
        <v>193</v>
      </c>
      <c r="BF129" s="455">
        <v>3.1</v>
      </c>
      <c r="BG129" s="462">
        <v>23.5</v>
      </c>
      <c r="BH129" s="455"/>
      <c r="BI129" s="461"/>
      <c r="BJ129" s="463"/>
      <c r="BK129" s="457">
        <v>123</v>
      </c>
      <c r="BL129" s="453">
        <v>6.5</v>
      </c>
      <c r="BM129" s="458">
        <v>1232</v>
      </c>
      <c r="BN129" s="462"/>
      <c r="BO129" s="880">
        <v>68</v>
      </c>
      <c r="BP129" s="455">
        <v>0.53</v>
      </c>
      <c r="BQ129" s="462">
        <v>9.32</v>
      </c>
      <c r="BR129" s="455"/>
      <c r="BS129" s="461"/>
      <c r="BT129" s="463"/>
      <c r="BU129" s="457">
        <v>280</v>
      </c>
      <c r="BV129" s="453">
        <v>7</v>
      </c>
      <c r="BW129" s="458">
        <v>4160</v>
      </c>
      <c r="BX129" s="458"/>
      <c r="BY129" s="880">
        <v>57</v>
      </c>
      <c r="BZ129" s="455">
        <v>17.399999999999999</v>
      </c>
      <c r="CA129" s="462">
        <v>43</v>
      </c>
      <c r="CB129" s="455"/>
      <c r="CC129" s="461"/>
      <c r="CD129" s="463"/>
      <c r="CE129" s="457">
        <v>47</v>
      </c>
      <c r="CF129" s="453">
        <v>6.5</v>
      </c>
      <c r="CG129" s="458">
        <v>8110</v>
      </c>
      <c r="CH129" s="462"/>
      <c r="CI129" s="880">
        <v>188</v>
      </c>
      <c r="CJ129" s="455">
        <v>1.69</v>
      </c>
      <c r="CK129" s="462">
        <v>15.3</v>
      </c>
      <c r="CL129" s="455"/>
      <c r="CM129" s="461"/>
      <c r="CN129" s="463"/>
      <c r="CO129" s="457">
        <v>0</v>
      </c>
      <c r="CP129" s="453"/>
      <c r="CQ129" s="461"/>
      <c r="CR129" s="462"/>
      <c r="CS129" s="880"/>
      <c r="CT129" s="455"/>
      <c r="CU129" s="462"/>
      <c r="CV129" s="455"/>
      <c r="CW129" s="461"/>
      <c r="CX129" s="463"/>
      <c r="CY129" s="457">
        <v>260</v>
      </c>
      <c r="CZ129" s="453">
        <v>6.5</v>
      </c>
      <c r="DA129" s="461">
        <v>10610</v>
      </c>
      <c r="DB129" s="462"/>
      <c r="DC129" s="880">
        <v>110</v>
      </c>
      <c r="DD129" s="455">
        <v>0.9</v>
      </c>
      <c r="DE129" s="462">
        <v>24.6</v>
      </c>
      <c r="DF129" s="455"/>
      <c r="DG129" s="464"/>
      <c r="DH129" s="463"/>
      <c r="DI129" s="457">
        <v>67</v>
      </c>
      <c r="DJ129" s="453">
        <v>6.7</v>
      </c>
      <c r="DK129" s="495">
        <v>12700</v>
      </c>
      <c r="DL129" s="820"/>
      <c r="DM129" s="880">
        <v>131</v>
      </c>
      <c r="DN129" s="455">
        <v>1.25</v>
      </c>
      <c r="DO129" s="462">
        <v>14.3</v>
      </c>
      <c r="DP129" s="455"/>
      <c r="DQ129" s="461"/>
      <c r="DR129" s="463"/>
      <c r="DS129" s="457">
        <v>0</v>
      </c>
      <c r="DT129" s="453"/>
      <c r="DU129" s="454"/>
      <c r="DV129" s="462"/>
      <c r="DW129" s="880"/>
      <c r="DX129" s="455"/>
      <c r="DY129" s="462"/>
      <c r="DZ129" s="455"/>
      <c r="EA129" s="462"/>
      <c r="EB129" s="463"/>
      <c r="EC129" s="457">
        <v>0</v>
      </c>
      <c r="ED129" s="453"/>
      <c r="EE129" s="464"/>
      <c r="EF129" s="462"/>
      <c r="EG129" s="880"/>
      <c r="EH129" s="455"/>
      <c r="EI129" s="462"/>
      <c r="EJ129" s="455"/>
      <c r="EK129" s="461"/>
      <c r="EL129" s="463"/>
      <c r="EM129" s="457">
        <v>0</v>
      </c>
      <c r="EN129" s="453"/>
      <c r="EO129" s="461"/>
      <c r="EP129" s="462"/>
      <c r="EQ129" s="462"/>
      <c r="ER129" s="455"/>
      <c r="ES129" s="462"/>
      <c r="ET129" s="454"/>
      <c r="EU129" s="461"/>
      <c r="EV129" s="463"/>
      <c r="EW129" s="457">
        <v>0</v>
      </c>
      <c r="EX129" s="453"/>
      <c r="EY129" s="461"/>
      <c r="EZ129" s="462"/>
      <c r="FA129" s="880"/>
      <c r="FB129" s="455"/>
      <c r="FC129" s="462"/>
      <c r="FD129" s="454"/>
      <c r="FE129" s="461"/>
      <c r="FF129" s="463"/>
      <c r="FG129" s="457">
        <v>0</v>
      </c>
      <c r="FH129" s="453"/>
      <c r="FI129" s="461"/>
      <c r="FJ129" s="462"/>
      <c r="FK129" s="880"/>
      <c r="FL129" s="455"/>
      <c r="FM129" s="462"/>
      <c r="FN129" s="454"/>
      <c r="FO129" s="461"/>
      <c r="FP129" s="463"/>
      <c r="GK129" s="195"/>
      <c r="GL129" s="943"/>
      <c r="GM129" s="461"/>
      <c r="GN129" s="461"/>
      <c r="GO129" s="461"/>
      <c r="GP129" s="461"/>
      <c r="GQ129" s="461"/>
      <c r="GR129" s="461"/>
      <c r="GS129" s="461"/>
      <c r="GT129" s="463"/>
      <c r="GU129" s="195"/>
      <c r="GV129" s="461"/>
      <c r="GW129" s="461"/>
      <c r="GX129" s="461"/>
      <c r="GY129" s="461"/>
      <c r="GZ129" s="455"/>
      <c r="HA129" s="461"/>
      <c r="HB129" s="461"/>
      <c r="HC129" s="461"/>
      <c r="HD129" s="463"/>
      <c r="HE129" s="457">
        <v>0</v>
      </c>
      <c r="HF129" s="453"/>
      <c r="HG129" s="461"/>
      <c r="HH129" s="893"/>
      <c r="HI129" s="1434"/>
      <c r="HJ129" s="455"/>
      <c r="HK129" s="462"/>
      <c r="HL129" s="455"/>
      <c r="HM129" s="461"/>
      <c r="HN129" s="463"/>
      <c r="HO129" s="457"/>
      <c r="HP129" s="453"/>
      <c r="HQ129" s="461"/>
      <c r="HR129" s="462"/>
      <c r="HS129" s="462"/>
      <c r="HT129" s="455"/>
      <c r="HU129" s="462"/>
      <c r="HV129" s="455"/>
      <c r="HW129" s="461"/>
      <c r="HX129" s="463"/>
    </row>
    <row r="130" spans="1:523" ht="15" customHeight="1" x14ac:dyDescent="0.15">
      <c r="A130" s="515">
        <v>43650</v>
      </c>
      <c r="B130" s="415">
        <f t="shared" si="1"/>
        <v>2718</v>
      </c>
      <c r="C130" s="195"/>
      <c r="D130" s="453"/>
      <c r="E130" s="461"/>
      <c r="F130" s="462"/>
      <c r="G130" s="880"/>
      <c r="H130" s="455"/>
      <c r="I130" s="462"/>
      <c r="J130" s="456"/>
      <c r="K130" s="461"/>
      <c r="L130" s="463"/>
      <c r="M130" s="195">
        <v>1101</v>
      </c>
      <c r="N130" s="453">
        <v>7</v>
      </c>
      <c r="O130" s="461">
        <v>2370</v>
      </c>
      <c r="P130" s="462"/>
      <c r="Q130" s="880">
        <v>38</v>
      </c>
      <c r="R130" s="455">
        <v>2.5099999999999998</v>
      </c>
      <c r="S130" s="462">
        <v>19.100000000000001</v>
      </c>
      <c r="T130" s="456"/>
      <c r="U130" s="461"/>
      <c r="V130" s="463"/>
      <c r="W130" s="457">
        <v>477</v>
      </c>
      <c r="X130" s="453">
        <v>7</v>
      </c>
      <c r="Y130" s="458">
        <v>3050</v>
      </c>
      <c r="Z130" s="462"/>
      <c r="AA130" s="880">
        <v>37</v>
      </c>
      <c r="AB130" s="455">
        <v>0.53</v>
      </c>
      <c r="AC130" s="462">
        <v>10.1</v>
      </c>
      <c r="AD130" s="455"/>
      <c r="AE130" s="461"/>
      <c r="AF130" s="463"/>
      <c r="AG130" s="457">
        <v>196</v>
      </c>
      <c r="AH130" s="453">
        <v>7.8</v>
      </c>
      <c r="AI130" s="458">
        <v>7670</v>
      </c>
      <c r="AJ130" s="462"/>
      <c r="AK130" s="880">
        <v>83</v>
      </c>
      <c r="AL130" s="455">
        <v>1.8</v>
      </c>
      <c r="AM130" s="644">
        <v>6.38</v>
      </c>
      <c r="AN130" s="455"/>
      <c r="AO130" s="461"/>
      <c r="AP130" s="616"/>
      <c r="AQ130" s="457">
        <v>145</v>
      </c>
      <c r="AR130" s="453">
        <v>7</v>
      </c>
      <c r="AS130" s="458">
        <v>7930</v>
      </c>
      <c r="AT130" s="462"/>
      <c r="AU130" s="880">
        <v>120</v>
      </c>
      <c r="AV130" s="455">
        <v>10.199999999999999</v>
      </c>
      <c r="AW130" s="462">
        <v>29.6</v>
      </c>
      <c r="AX130" s="455"/>
      <c r="AY130" s="461"/>
      <c r="AZ130" s="463"/>
      <c r="BA130" s="195">
        <v>204</v>
      </c>
      <c r="BB130" s="453">
        <v>7.3</v>
      </c>
      <c r="BC130" s="461">
        <v>8140</v>
      </c>
      <c r="BD130" s="462"/>
      <c r="BE130" s="880">
        <v>164</v>
      </c>
      <c r="BF130" s="455">
        <v>2.35</v>
      </c>
      <c r="BG130" s="462">
        <v>29.5</v>
      </c>
      <c r="BH130" s="455"/>
      <c r="BI130" s="461"/>
      <c r="BJ130" s="463"/>
      <c r="BK130" s="457">
        <v>91</v>
      </c>
      <c r="BL130" s="453">
        <v>7</v>
      </c>
      <c r="BM130" s="458">
        <v>1235</v>
      </c>
      <c r="BN130" s="462"/>
      <c r="BO130" s="880">
        <v>45</v>
      </c>
      <c r="BP130" s="455">
        <v>0.53</v>
      </c>
      <c r="BQ130" s="462">
        <v>10.9</v>
      </c>
      <c r="BR130" s="455"/>
      <c r="BS130" s="461"/>
      <c r="BT130" s="463"/>
      <c r="BU130" s="457">
        <v>250</v>
      </c>
      <c r="BV130" s="453">
        <v>6.9</v>
      </c>
      <c r="BW130" s="458">
        <v>2540</v>
      </c>
      <c r="BX130" s="458"/>
      <c r="BY130" s="880">
        <v>48</v>
      </c>
      <c r="BZ130" s="455">
        <v>5.04</v>
      </c>
      <c r="CA130" s="462">
        <v>18.7</v>
      </c>
      <c r="CB130" s="455"/>
      <c r="CC130" s="461"/>
      <c r="CD130" s="463"/>
      <c r="CE130" s="457">
        <v>57</v>
      </c>
      <c r="CF130" s="453">
        <v>7.5</v>
      </c>
      <c r="CG130" s="458">
        <v>8270</v>
      </c>
      <c r="CH130" s="462"/>
      <c r="CI130" s="880">
        <v>161</v>
      </c>
      <c r="CJ130" s="455">
        <v>2.29</v>
      </c>
      <c r="CK130" s="462">
        <v>2.1</v>
      </c>
      <c r="CL130" s="455"/>
      <c r="CM130" s="461"/>
      <c r="CN130" s="463"/>
      <c r="CO130" s="457">
        <v>0</v>
      </c>
      <c r="CP130" s="453"/>
      <c r="CQ130" s="461"/>
      <c r="CR130" s="462"/>
      <c r="CS130" s="880"/>
      <c r="CT130" s="455"/>
      <c r="CU130" s="462"/>
      <c r="CV130" s="455"/>
      <c r="CW130" s="461"/>
      <c r="CX130" s="463"/>
      <c r="CY130" s="457">
        <v>186</v>
      </c>
      <c r="CZ130" s="453">
        <v>6.5</v>
      </c>
      <c r="DA130" s="461">
        <v>11100</v>
      </c>
      <c r="DB130" s="462"/>
      <c r="DC130" s="880">
        <v>95</v>
      </c>
      <c r="DD130" s="455">
        <v>4.5999999999999996</v>
      </c>
      <c r="DE130" s="462">
        <v>8.1999999999999993</v>
      </c>
      <c r="DF130" s="455"/>
      <c r="DG130" s="464"/>
      <c r="DH130" s="463"/>
      <c r="DI130" s="457">
        <v>11</v>
      </c>
      <c r="DJ130" s="453"/>
      <c r="DK130" s="459"/>
      <c r="DL130" s="462"/>
      <c r="DM130" s="880"/>
      <c r="DN130" s="455"/>
      <c r="DO130" s="462"/>
      <c r="DP130" s="455"/>
      <c r="DQ130" s="461"/>
      <c r="DR130" s="463"/>
      <c r="DS130" s="457">
        <v>0</v>
      </c>
      <c r="DT130" s="453"/>
      <c r="DU130" s="454"/>
      <c r="DV130" s="462"/>
      <c r="DW130" s="880"/>
      <c r="DX130" s="455"/>
      <c r="DY130" s="462"/>
      <c r="DZ130" s="455"/>
      <c r="EA130" s="462"/>
      <c r="EB130" s="463"/>
      <c r="EC130" s="457">
        <v>0</v>
      </c>
      <c r="ED130" s="453"/>
      <c r="EE130" s="464"/>
      <c r="EF130" s="462"/>
      <c r="EG130" s="880"/>
      <c r="EH130" s="455"/>
      <c r="EI130" s="462"/>
      <c r="EJ130" s="455"/>
      <c r="EK130" s="461"/>
      <c r="EL130" s="463"/>
      <c r="EM130" s="457">
        <v>0</v>
      </c>
      <c r="EN130" s="453"/>
      <c r="EO130" s="461"/>
      <c r="EP130" s="462"/>
      <c r="EQ130" s="462"/>
      <c r="ER130" s="455"/>
      <c r="ES130" s="462"/>
      <c r="ET130" s="454"/>
      <c r="EU130" s="461"/>
      <c r="EV130" s="463"/>
      <c r="EW130" s="457">
        <v>0</v>
      </c>
      <c r="EX130" s="453"/>
      <c r="EY130" s="461"/>
      <c r="EZ130" s="462"/>
      <c r="FA130" s="880"/>
      <c r="FB130" s="455"/>
      <c r="FC130" s="462"/>
      <c r="FD130" s="454"/>
      <c r="FE130" s="461"/>
      <c r="FF130" s="463"/>
      <c r="FG130" s="457">
        <v>0</v>
      </c>
      <c r="FH130" s="453"/>
      <c r="FI130" s="461"/>
      <c r="FJ130" s="462"/>
      <c r="FK130" s="880"/>
      <c r="FL130" s="455"/>
      <c r="FM130" s="462"/>
      <c r="FN130" s="454"/>
      <c r="FO130" s="461"/>
      <c r="FP130" s="463"/>
      <c r="GK130" s="195"/>
      <c r="GL130" s="943"/>
      <c r="GM130" s="461"/>
      <c r="GN130" s="461"/>
      <c r="GO130" s="461"/>
      <c r="GP130" s="461"/>
      <c r="GQ130" s="461"/>
      <c r="GR130" s="461"/>
      <c r="GS130" s="461"/>
      <c r="GT130" s="463"/>
      <c r="GU130" s="195"/>
      <c r="GV130" s="461"/>
      <c r="GW130" s="461"/>
      <c r="GX130" s="461"/>
      <c r="GY130" s="461"/>
      <c r="GZ130" s="455"/>
      <c r="HA130" s="461"/>
      <c r="HB130" s="461"/>
      <c r="HC130" s="461"/>
      <c r="HD130" s="463"/>
      <c r="HE130" s="457">
        <v>0</v>
      </c>
      <c r="HF130" s="453"/>
      <c r="HG130" s="461"/>
      <c r="HH130" s="893"/>
      <c r="HI130" s="1434"/>
      <c r="HJ130" s="455"/>
      <c r="HK130" s="462"/>
      <c r="HL130" s="455"/>
      <c r="HM130" s="461"/>
      <c r="HN130" s="463"/>
      <c r="HO130" s="457"/>
      <c r="HP130" s="453"/>
      <c r="HQ130" s="461"/>
      <c r="HR130" s="462"/>
      <c r="HS130" s="462"/>
      <c r="HT130" s="455"/>
      <c r="HU130" s="462"/>
      <c r="HV130" s="455"/>
      <c r="HW130" s="461"/>
      <c r="HX130" s="463"/>
    </row>
    <row r="131" spans="1:523" ht="15" customHeight="1" x14ac:dyDescent="0.15">
      <c r="A131" s="515">
        <v>43651</v>
      </c>
      <c r="B131" s="415">
        <f t="shared" si="1"/>
        <v>3025</v>
      </c>
      <c r="C131" s="195"/>
      <c r="D131" s="453"/>
      <c r="E131" s="461"/>
      <c r="F131" s="462"/>
      <c r="G131" s="880"/>
      <c r="H131" s="455"/>
      <c r="I131" s="462"/>
      <c r="J131" s="456"/>
      <c r="K131" s="461"/>
      <c r="L131" s="463"/>
      <c r="M131" s="195">
        <v>1310</v>
      </c>
      <c r="N131" s="453">
        <v>7.3</v>
      </c>
      <c r="O131" s="461">
        <v>5570</v>
      </c>
      <c r="P131" s="462"/>
      <c r="Q131" s="880">
        <v>34</v>
      </c>
      <c r="R131" s="455">
        <v>2.0699999999999998</v>
      </c>
      <c r="S131" s="462">
        <v>12.3</v>
      </c>
      <c r="T131" s="456"/>
      <c r="U131" s="461"/>
      <c r="V131" s="463"/>
      <c r="W131" s="457">
        <v>641</v>
      </c>
      <c r="X131" s="453">
        <v>7.1</v>
      </c>
      <c r="Y131" s="458">
        <v>3310</v>
      </c>
      <c r="Z131" s="462"/>
      <c r="AA131" s="880">
        <v>20</v>
      </c>
      <c r="AB131" s="455">
        <v>0.6</v>
      </c>
      <c r="AC131" s="462">
        <v>8.4</v>
      </c>
      <c r="AD131" s="455"/>
      <c r="AE131" s="461"/>
      <c r="AF131" s="463"/>
      <c r="AG131" s="457">
        <v>182</v>
      </c>
      <c r="AH131" s="453">
        <v>8.5</v>
      </c>
      <c r="AI131" s="458">
        <v>5000</v>
      </c>
      <c r="AJ131" s="462"/>
      <c r="AK131" s="880">
        <v>56</v>
      </c>
      <c r="AL131" s="455">
        <v>1.1399999999999999</v>
      </c>
      <c r="AM131" s="644">
        <v>34.200000000000003</v>
      </c>
      <c r="AN131" s="455"/>
      <c r="AO131" s="461"/>
      <c r="AP131" s="616"/>
      <c r="AQ131" s="457">
        <v>223</v>
      </c>
      <c r="AR131" s="453">
        <v>7</v>
      </c>
      <c r="AS131" s="458">
        <v>8590</v>
      </c>
      <c r="AT131" s="462"/>
      <c r="AU131" s="880">
        <v>175</v>
      </c>
      <c r="AV131" s="455">
        <v>7.6</v>
      </c>
      <c r="AW131" s="462">
        <v>30.9</v>
      </c>
      <c r="AX131" s="455"/>
      <c r="AY131" s="461"/>
      <c r="AZ131" s="463"/>
      <c r="BA131" s="195">
        <v>192</v>
      </c>
      <c r="BB131" s="453">
        <v>7.3</v>
      </c>
      <c r="BC131" s="461">
        <v>8170</v>
      </c>
      <c r="BD131" s="462"/>
      <c r="BE131" s="880">
        <v>182</v>
      </c>
      <c r="BF131" s="455">
        <v>3.12</v>
      </c>
      <c r="BG131" s="462">
        <v>14.1</v>
      </c>
      <c r="BH131" s="455"/>
      <c r="BI131" s="461"/>
      <c r="BJ131" s="463"/>
      <c r="BK131" s="457">
        <v>98</v>
      </c>
      <c r="BL131" s="453">
        <v>7</v>
      </c>
      <c r="BM131" s="458">
        <v>1226</v>
      </c>
      <c r="BN131" s="462"/>
      <c r="BO131" s="880">
        <v>47</v>
      </c>
      <c r="BP131" s="455">
        <v>0.59</v>
      </c>
      <c r="BQ131" s="462">
        <v>11.1</v>
      </c>
      <c r="BR131" s="455"/>
      <c r="BS131" s="461"/>
      <c r="BT131" s="463"/>
      <c r="BU131" s="457">
        <v>251</v>
      </c>
      <c r="BV131" s="453">
        <v>7.5</v>
      </c>
      <c r="BW131" s="458">
        <v>8160</v>
      </c>
      <c r="BX131" s="458"/>
      <c r="BY131" s="880">
        <v>114</v>
      </c>
      <c r="BZ131" s="455">
        <v>16.7</v>
      </c>
      <c r="CA131" s="462">
        <v>29.9</v>
      </c>
      <c r="CB131" s="455"/>
      <c r="CC131" s="461"/>
      <c r="CD131" s="463"/>
      <c r="CE131" s="457">
        <v>38</v>
      </c>
      <c r="CF131" s="453">
        <v>7.1</v>
      </c>
      <c r="CG131" s="458">
        <v>7990</v>
      </c>
      <c r="CH131" s="462"/>
      <c r="CI131" s="880">
        <v>206</v>
      </c>
      <c r="CJ131" s="455">
        <v>1.74</v>
      </c>
      <c r="CK131" s="462">
        <v>41.3</v>
      </c>
      <c r="CL131" s="455"/>
      <c r="CM131" s="461"/>
      <c r="CN131" s="463"/>
      <c r="CO131" s="457">
        <v>90</v>
      </c>
      <c r="CP131" s="453">
        <v>6.3</v>
      </c>
      <c r="CQ131" s="461">
        <v>1464</v>
      </c>
      <c r="CR131" s="462"/>
      <c r="CS131" s="880">
        <v>24</v>
      </c>
      <c r="CT131" s="455">
        <v>0.9</v>
      </c>
      <c r="CU131" s="462">
        <v>11.3</v>
      </c>
      <c r="CV131" s="455"/>
      <c r="CW131" s="461"/>
      <c r="CX131" s="463"/>
      <c r="CY131" s="457">
        <v>0</v>
      </c>
      <c r="CZ131" s="453"/>
      <c r="DA131" s="461"/>
      <c r="DB131" s="462"/>
      <c r="DC131" s="880"/>
      <c r="DD131" s="455"/>
      <c r="DE131" s="462"/>
      <c r="DF131" s="455"/>
      <c r="DG131" s="464"/>
      <c r="DH131" s="463"/>
      <c r="DI131" s="457">
        <v>0</v>
      </c>
      <c r="DJ131" s="453"/>
      <c r="DK131" s="459"/>
      <c r="DL131" s="462"/>
      <c r="DM131" s="880"/>
      <c r="DN131" s="455"/>
      <c r="DO131" s="462"/>
      <c r="DP131" s="455"/>
      <c r="DQ131" s="461"/>
      <c r="DR131" s="463"/>
      <c r="DS131" s="457">
        <v>0</v>
      </c>
      <c r="DT131" s="453"/>
      <c r="DU131" s="454"/>
      <c r="DV131" s="462"/>
      <c r="DW131" s="880"/>
      <c r="DX131" s="455"/>
      <c r="DY131" s="462"/>
      <c r="DZ131" s="455"/>
      <c r="EA131" s="462"/>
      <c r="EB131" s="463"/>
      <c r="EC131" s="457">
        <v>0</v>
      </c>
      <c r="ED131" s="453"/>
      <c r="EE131" s="464"/>
      <c r="EF131" s="462"/>
      <c r="EG131" s="880"/>
      <c r="EH131" s="455"/>
      <c r="EI131" s="462"/>
      <c r="EJ131" s="455"/>
      <c r="EK131" s="461"/>
      <c r="EL131" s="463"/>
      <c r="EM131" s="457">
        <v>0</v>
      </c>
      <c r="EN131" s="453"/>
      <c r="EO131" s="461"/>
      <c r="EP131" s="462"/>
      <c r="EQ131" s="462"/>
      <c r="ER131" s="455"/>
      <c r="ES131" s="462"/>
      <c r="ET131" s="454"/>
      <c r="EU131" s="461"/>
      <c r="EV131" s="463"/>
      <c r="EW131" s="457">
        <v>0</v>
      </c>
      <c r="EX131" s="453"/>
      <c r="EY131" s="461"/>
      <c r="EZ131" s="462"/>
      <c r="FA131" s="880"/>
      <c r="FB131" s="455"/>
      <c r="FC131" s="462"/>
      <c r="FD131" s="454"/>
      <c r="FE131" s="461"/>
      <c r="FF131" s="463"/>
      <c r="FG131" s="457">
        <v>0</v>
      </c>
      <c r="FH131" s="453"/>
      <c r="FI131" s="461"/>
      <c r="FJ131" s="462"/>
      <c r="FK131" s="880"/>
      <c r="FL131" s="455"/>
      <c r="FM131" s="462"/>
      <c r="FN131" s="454"/>
      <c r="FO131" s="461"/>
      <c r="FP131" s="463"/>
      <c r="GK131" s="195"/>
      <c r="GL131" s="943"/>
      <c r="GM131" s="461"/>
      <c r="GN131" s="461"/>
      <c r="GO131" s="461"/>
      <c r="GP131" s="461"/>
      <c r="GQ131" s="461"/>
      <c r="GR131" s="461"/>
      <c r="GS131" s="461"/>
      <c r="GT131" s="463"/>
      <c r="GU131" s="195"/>
      <c r="GV131" s="461"/>
      <c r="GW131" s="461"/>
      <c r="GX131" s="461"/>
      <c r="GY131" s="461"/>
      <c r="GZ131" s="455"/>
      <c r="HA131" s="461"/>
      <c r="HB131" s="461"/>
      <c r="HC131" s="461"/>
      <c r="HD131" s="463"/>
      <c r="HE131" s="457">
        <v>0</v>
      </c>
      <c r="HF131" s="453"/>
      <c r="HG131" s="461"/>
      <c r="HH131" s="893"/>
      <c r="HI131" s="1434"/>
      <c r="HJ131" s="455"/>
      <c r="HK131" s="462"/>
      <c r="HL131" s="455"/>
      <c r="HM131" s="461"/>
      <c r="HN131" s="463"/>
      <c r="HO131" s="457"/>
      <c r="HP131" s="453"/>
      <c r="HQ131" s="461"/>
      <c r="HR131" s="462"/>
      <c r="HS131" s="462"/>
      <c r="HT131" s="455"/>
      <c r="HU131" s="462"/>
      <c r="HV131" s="455"/>
      <c r="HW131" s="461"/>
      <c r="HX131" s="463"/>
    </row>
    <row r="132" spans="1:523" ht="15" customHeight="1" x14ac:dyDescent="0.15">
      <c r="A132" s="515">
        <v>43652</v>
      </c>
      <c r="B132" s="415">
        <f t="shared" si="1"/>
        <v>3152</v>
      </c>
      <c r="C132" s="195"/>
      <c r="D132" s="453"/>
      <c r="E132" s="461"/>
      <c r="F132" s="462"/>
      <c r="G132" s="880"/>
      <c r="H132" s="455"/>
      <c r="I132" s="462"/>
      <c r="J132" s="456"/>
      <c r="K132" s="461"/>
      <c r="L132" s="463"/>
      <c r="M132" s="195">
        <v>1313</v>
      </c>
      <c r="N132" s="453">
        <v>7.1</v>
      </c>
      <c r="O132" s="461">
        <v>5540</v>
      </c>
      <c r="P132" s="462"/>
      <c r="Q132" s="880">
        <v>33</v>
      </c>
      <c r="R132" s="455">
        <v>3.45</v>
      </c>
      <c r="S132" s="462">
        <v>18.2</v>
      </c>
      <c r="T132" s="456"/>
      <c r="U132" s="461"/>
      <c r="V132" s="463"/>
      <c r="W132" s="457">
        <v>671</v>
      </c>
      <c r="X132" s="453">
        <v>7</v>
      </c>
      <c r="Y132" s="458">
        <v>3620</v>
      </c>
      <c r="Z132" s="462"/>
      <c r="AA132" s="880">
        <v>22</v>
      </c>
      <c r="AB132" s="455">
        <v>0.64</v>
      </c>
      <c r="AC132" s="462">
        <v>9.18</v>
      </c>
      <c r="AD132" s="455"/>
      <c r="AE132" s="461"/>
      <c r="AF132" s="463"/>
      <c r="AG132" s="457">
        <v>194</v>
      </c>
      <c r="AH132" s="453">
        <v>8.1</v>
      </c>
      <c r="AI132" s="458">
        <v>4200</v>
      </c>
      <c r="AJ132" s="462"/>
      <c r="AK132" s="880">
        <v>47</v>
      </c>
      <c r="AL132" s="455">
        <v>0.86</v>
      </c>
      <c r="AM132" s="644">
        <v>4.42</v>
      </c>
      <c r="AN132" s="455"/>
      <c r="AO132" s="461"/>
      <c r="AP132" s="616"/>
      <c r="AQ132" s="457">
        <v>221</v>
      </c>
      <c r="AR132" s="453">
        <v>7.1</v>
      </c>
      <c r="AS132" s="458">
        <v>9650</v>
      </c>
      <c r="AT132" s="462"/>
      <c r="AU132" s="880">
        <v>176</v>
      </c>
      <c r="AV132" s="455">
        <v>6.97</v>
      </c>
      <c r="AW132" s="462">
        <v>33.200000000000003</v>
      </c>
      <c r="AX132" s="455"/>
      <c r="AY132" s="461"/>
      <c r="AZ132" s="463"/>
      <c r="BA132" s="195">
        <v>185</v>
      </c>
      <c r="BB132" s="453"/>
      <c r="BC132" s="461"/>
      <c r="BD132" s="462"/>
      <c r="BE132" s="880"/>
      <c r="BF132" s="455"/>
      <c r="BG132" s="462"/>
      <c r="BH132" s="455"/>
      <c r="BI132" s="461"/>
      <c r="BJ132" s="463"/>
      <c r="BK132" s="457">
        <v>105</v>
      </c>
      <c r="BL132" s="453">
        <v>7</v>
      </c>
      <c r="BM132" s="458">
        <v>1218</v>
      </c>
      <c r="BN132" s="462"/>
      <c r="BO132" s="880">
        <v>44</v>
      </c>
      <c r="BP132" s="455">
        <v>1.58</v>
      </c>
      <c r="BQ132" s="462">
        <v>13.4</v>
      </c>
      <c r="BR132" s="455"/>
      <c r="BS132" s="461"/>
      <c r="BT132" s="463"/>
      <c r="BU132" s="457">
        <v>187</v>
      </c>
      <c r="BV132" s="453">
        <v>7.5</v>
      </c>
      <c r="BW132" s="458">
        <v>6990</v>
      </c>
      <c r="BX132" s="458"/>
      <c r="BY132" s="880">
        <v>93</v>
      </c>
      <c r="BZ132" s="455">
        <v>12.3</v>
      </c>
      <c r="CA132" s="462">
        <v>29.1</v>
      </c>
      <c r="CB132" s="455"/>
      <c r="CC132" s="461"/>
      <c r="CD132" s="463"/>
      <c r="CE132" s="457">
        <v>55</v>
      </c>
      <c r="CF132" s="453">
        <v>7.5</v>
      </c>
      <c r="CG132" s="458">
        <v>8280</v>
      </c>
      <c r="CH132" s="462"/>
      <c r="CI132" s="880">
        <v>181</v>
      </c>
      <c r="CJ132" s="455">
        <v>3.06</v>
      </c>
      <c r="CK132" s="462">
        <v>30.8</v>
      </c>
      <c r="CL132" s="455"/>
      <c r="CM132" s="461"/>
      <c r="CN132" s="463"/>
      <c r="CO132" s="457">
        <v>0</v>
      </c>
      <c r="CP132" s="453"/>
      <c r="CQ132" s="461"/>
      <c r="CR132" s="462"/>
      <c r="CS132" s="880"/>
      <c r="CT132" s="455"/>
      <c r="CU132" s="462"/>
      <c r="CV132" s="455"/>
      <c r="CW132" s="461"/>
      <c r="CX132" s="463"/>
      <c r="CY132" s="457">
        <v>190</v>
      </c>
      <c r="CZ132" s="453">
        <v>6.3</v>
      </c>
      <c r="DA132" s="461">
        <v>9810</v>
      </c>
      <c r="DB132" s="462"/>
      <c r="DC132" s="880">
        <v>129</v>
      </c>
      <c r="DD132" s="455">
        <v>13.2</v>
      </c>
      <c r="DE132" s="462">
        <v>28.9</v>
      </c>
      <c r="DF132" s="455"/>
      <c r="DG132" s="464"/>
      <c r="DH132" s="463"/>
      <c r="DI132" s="457">
        <v>31</v>
      </c>
      <c r="DJ132" s="453"/>
      <c r="DK132" s="459"/>
      <c r="DL132" s="462"/>
      <c r="DM132" s="880"/>
      <c r="DN132" s="455"/>
      <c r="DO132" s="462"/>
      <c r="DP132" s="455"/>
      <c r="DQ132" s="461"/>
      <c r="DR132" s="463"/>
      <c r="DS132" s="457">
        <v>0</v>
      </c>
      <c r="DT132" s="453"/>
      <c r="DU132" s="454"/>
      <c r="DV132" s="462"/>
      <c r="DW132" s="880"/>
      <c r="DX132" s="455"/>
      <c r="DY132" s="462"/>
      <c r="DZ132" s="455"/>
      <c r="EA132" s="462"/>
      <c r="EB132" s="463"/>
      <c r="EC132" s="457">
        <v>0</v>
      </c>
      <c r="ED132" s="453"/>
      <c r="EE132" s="464"/>
      <c r="EF132" s="462"/>
      <c r="EG132" s="880"/>
      <c r="EH132" s="455"/>
      <c r="EI132" s="462"/>
      <c r="EJ132" s="455"/>
      <c r="EK132" s="461"/>
      <c r="EL132" s="463"/>
      <c r="EM132" s="457">
        <v>0</v>
      </c>
      <c r="EN132" s="453"/>
      <c r="EO132" s="461"/>
      <c r="EP132" s="462"/>
      <c r="EQ132" s="462"/>
      <c r="ER132" s="455"/>
      <c r="ES132" s="462"/>
      <c r="ET132" s="454"/>
      <c r="EU132" s="461"/>
      <c r="EV132" s="463"/>
      <c r="EW132" s="457">
        <v>0</v>
      </c>
      <c r="EX132" s="453"/>
      <c r="EY132" s="461"/>
      <c r="EZ132" s="462"/>
      <c r="FA132" s="880"/>
      <c r="FB132" s="455"/>
      <c r="FC132" s="462"/>
      <c r="FD132" s="454"/>
      <c r="FE132" s="461"/>
      <c r="FF132" s="463"/>
      <c r="FG132" s="457">
        <v>0</v>
      </c>
      <c r="FH132" s="453"/>
      <c r="FI132" s="461"/>
      <c r="FJ132" s="462"/>
      <c r="FK132" s="880"/>
      <c r="FL132" s="455"/>
      <c r="FM132" s="462"/>
      <c r="FN132" s="454"/>
      <c r="FO132" s="461"/>
      <c r="FP132" s="463"/>
      <c r="GK132" s="195"/>
      <c r="GL132" s="943"/>
      <c r="GM132" s="461"/>
      <c r="GN132" s="461"/>
      <c r="GO132" s="461"/>
      <c r="GP132" s="461"/>
      <c r="GQ132" s="461"/>
      <c r="GR132" s="461"/>
      <c r="GS132" s="461"/>
      <c r="GT132" s="463"/>
      <c r="GU132" s="195"/>
      <c r="GV132" s="461"/>
      <c r="GW132" s="461"/>
      <c r="GX132" s="461"/>
      <c r="GY132" s="461"/>
      <c r="GZ132" s="455"/>
      <c r="HA132" s="461"/>
      <c r="HB132" s="461"/>
      <c r="HC132" s="461"/>
      <c r="HD132" s="463"/>
      <c r="HE132" s="457">
        <v>0</v>
      </c>
      <c r="HF132" s="453"/>
      <c r="HG132" s="461"/>
      <c r="HH132" s="893"/>
      <c r="HI132" s="1434"/>
      <c r="HJ132" s="455"/>
      <c r="HK132" s="462"/>
      <c r="HL132" s="455"/>
      <c r="HM132" s="461"/>
      <c r="HN132" s="463"/>
      <c r="HO132" s="457"/>
      <c r="HP132" s="453"/>
      <c r="HQ132" s="461"/>
      <c r="HR132" s="462"/>
      <c r="HS132" s="462"/>
      <c r="HT132" s="455"/>
      <c r="HU132" s="462"/>
      <c r="HV132" s="455"/>
      <c r="HW132" s="461"/>
      <c r="HX132" s="463"/>
    </row>
    <row r="133" spans="1:523" s="472" customFormat="1" ht="15" customHeight="1" x14ac:dyDescent="0.15">
      <c r="A133" s="517">
        <v>43653</v>
      </c>
      <c r="B133" s="765">
        <f t="shared" si="1"/>
        <v>2971</v>
      </c>
      <c r="C133" s="257"/>
      <c r="D133" s="435"/>
      <c r="E133" s="444"/>
      <c r="F133" s="445"/>
      <c r="G133" s="445"/>
      <c r="H133" s="438"/>
      <c r="I133" s="445"/>
      <c r="J133" s="439"/>
      <c r="K133" s="444"/>
      <c r="L133" s="446"/>
      <c r="M133" s="257">
        <v>1321</v>
      </c>
      <c r="N133" s="435">
        <v>7.6</v>
      </c>
      <c r="O133" s="444">
        <v>5600</v>
      </c>
      <c r="P133" s="445"/>
      <c r="Q133" s="445">
        <v>33</v>
      </c>
      <c r="R133" s="438">
        <v>3.28</v>
      </c>
      <c r="S133" s="445">
        <v>19.32</v>
      </c>
      <c r="T133" s="439"/>
      <c r="U133" s="444"/>
      <c r="V133" s="446"/>
      <c r="W133" s="440">
        <v>546</v>
      </c>
      <c r="X133" s="435">
        <v>7.5</v>
      </c>
      <c r="Y133" s="441">
        <v>2980</v>
      </c>
      <c r="Z133" s="445"/>
      <c r="AA133" s="445">
        <v>28</v>
      </c>
      <c r="AB133" s="518">
        <v>0.81</v>
      </c>
      <c r="AC133" s="445">
        <v>8.1300000000000008</v>
      </c>
      <c r="AD133" s="518"/>
      <c r="AE133" s="615"/>
      <c r="AF133" s="446"/>
      <c r="AG133" s="440">
        <v>170</v>
      </c>
      <c r="AH133" s="435">
        <v>8.5</v>
      </c>
      <c r="AI133" s="441">
        <v>6630</v>
      </c>
      <c r="AJ133" s="445"/>
      <c r="AK133" s="643">
        <v>71</v>
      </c>
      <c r="AL133" s="438">
        <v>1.58</v>
      </c>
      <c r="AM133" s="645">
        <v>4.99</v>
      </c>
      <c r="AN133" s="438"/>
      <c r="AO133" s="444"/>
      <c r="AP133" s="617"/>
      <c r="AQ133" s="440">
        <v>203</v>
      </c>
      <c r="AR133" s="435">
        <v>7</v>
      </c>
      <c r="AS133" s="441">
        <v>6160</v>
      </c>
      <c r="AT133" s="445"/>
      <c r="AU133" s="445">
        <v>108</v>
      </c>
      <c r="AV133" s="438">
        <v>4.38</v>
      </c>
      <c r="AW133" s="445">
        <v>28.12</v>
      </c>
      <c r="AX133" s="438"/>
      <c r="AY133" s="444"/>
      <c r="AZ133" s="446"/>
      <c r="BA133" s="257">
        <v>213</v>
      </c>
      <c r="BB133" s="435">
        <v>8.3000000000000007</v>
      </c>
      <c r="BC133" s="444">
        <v>8190</v>
      </c>
      <c r="BD133" s="445"/>
      <c r="BE133" s="445">
        <v>192</v>
      </c>
      <c r="BF133" s="438">
        <v>4.3</v>
      </c>
      <c r="BG133" s="445">
        <v>24.8</v>
      </c>
      <c r="BH133" s="438"/>
      <c r="BI133" s="444"/>
      <c r="BJ133" s="446"/>
      <c r="BK133" s="440">
        <v>99</v>
      </c>
      <c r="BL133" s="435">
        <v>7</v>
      </c>
      <c r="BM133" s="441">
        <v>1219</v>
      </c>
      <c r="BN133" s="445"/>
      <c r="BO133" s="445">
        <v>65</v>
      </c>
      <c r="BP133" s="438">
        <v>0.75</v>
      </c>
      <c r="BQ133" s="445">
        <v>12.26</v>
      </c>
      <c r="BR133" s="438"/>
      <c r="BS133" s="444"/>
      <c r="BT133" s="446"/>
      <c r="BU133" s="440">
        <v>163</v>
      </c>
      <c r="BV133" s="435">
        <v>7.8</v>
      </c>
      <c r="BW133" s="441">
        <v>8210</v>
      </c>
      <c r="BX133" s="441"/>
      <c r="BY133" s="445">
        <v>120</v>
      </c>
      <c r="BZ133" s="438">
        <v>15.88</v>
      </c>
      <c r="CA133" s="445">
        <v>26.34</v>
      </c>
      <c r="CB133" s="438"/>
      <c r="CC133" s="444"/>
      <c r="CD133" s="446"/>
      <c r="CE133" s="440">
        <v>41</v>
      </c>
      <c r="CF133" s="435" t="s">
        <v>45</v>
      </c>
      <c r="CG133" s="441">
        <v>8510</v>
      </c>
      <c r="CH133" s="445"/>
      <c r="CI133" s="445">
        <v>176</v>
      </c>
      <c r="CJ133" s="438">
        <v>3.23</v>
      </c>
      <c r="CK133" s="445">
        <v>28.2</v>
      </c>
      <c r="CL133" s="438"/>
      <c r="CM133" s="444"/>
      <c r="CN133" s="446"/>
      <c r="CO133" s="440">
        <v>0</v>
      </c>
      <c r="CP133" s="435"/>
      <c r="CQ133" s="444"/>
      <c r="CR133" s="445"/>
      <c r="CS133" s="445"/>
      <c r="CT133" s="438"/>
      <c r="CU133" s="445"/>
      <c r="CV133" s="438"/>
      <c r="CW133" s="444"/>
      <c r="CX133" s="446"/>
      <c r="CY133" s="440">
        <v>215</v>
      </c>
      <c r="CZ133" s="435">
        <v>6.9</v>
      </c>
      <c r="DA133" s="444">
        <v>9920</v>
      </c>
      <c r="DB133" s="445"/>
      <c r="DC133" s="445">
        <v>83</v>
      </c>
      <c r="DD133" s="438">
        <v>12.41</v>
      </c>
      <c r="DE133" s="445">
        <v>48.9</v>
      </c>
      <c r="DF133" s="438"/>
      <c r="DG133" s="447"/>
      <c r="DH133" s="446"/>
      <c r="DI133" s="440">
        <v>0</v>
      </c>
      <c r="DJ133" s="435"/>
      <c r="DK133" s="442"/>
      <c r="DL133" s="445"/>
      <c r="DM133" s="445"/>
      <c r="DN133" s="438"/>
      <c r="DO133" s="445"/>
      <c r="DP133" s="438"/>
      <c r="DQ133" s="444"/>
      <c r="DR133" s="446"/>
      <c r="DS133" s="440">
        <v>0</v>
      </c>
      <c r="DT133" s="435"/>
      <c r="DU133" s="437"/>
      <c r="DV133" s="445"/>
      <c r="DW133" s="445"/>
      <c r="DX133" s="438"/>
      <c r="DY133" s="445"/>
      <c r="DZ133" s="438"/>
      <c r="EA133" s="445"/>
      <c r="EB133" s="446"/>
      <c r="EC133" s="440">
        <v>0</v>
      </c>
      <c r="ED133" s="435"/>
      <c r="EE133" s="447"/>
      <c r="EF133" s="445"/>
      <c r="EG133" s="445"/>
      <c r="EH133" s="438"/>
      <c r="EI133" s="445"/>
      <c r="EJ133" s="438"/>
      <c r="EK133" s="444"/>
      <c r="EL133" s="446"/>
      <c r="EM133" s="440">
        <v>0</v>
      </c>
      <c r="EN133" s="435"/>
      <c r="EO133" s="444"/>
      <c r="EP133" s="445"/>
      <c r="EQ133" s="445"/>
      <c r="ER133" s="438"/>
      <c r="ES133" s="445"/>
      <c r="ET133" s="437"/>
      <c r="EU133" s="444"/>
      <c r="EV133" s="446"/>
      <c r="EW133" s="440">
        <v>0</v>
      </c>
      <c r="EX133" s="435"/>
      <c r="EY133" s="444"/>
      <c r="EZ133" s="445"/>
      <c r="FA133" s="445"/>
      <c r="FB133" s="438"/>
      <c r="FC133" s="445"/>
      <c r="FD133" s="437"/>
      <c r="FE133" s="444"/>
      <c r="FF133" s="446"/>
      <c r="FG133" s="440">
        <v>0</v>
      </c>
      <c r="FH133" s="435"/>
      <c r="FI133" s="444"/>
      <c r="FJ133" s="445"/>
      <c r="FK133" s="445"/>
      <c r="FL133" s="438"/>
      <c r="FM133" s="445"/>
      <c r="FN133" s="437"/>
      <c r="FO133" s="444"/>
      <c r="FP133" s="446"/>
      <c r="FQ133" s="1261"/>
      <c r="FR133" s="584"/>
      <c r="FS133" s="589"/>
      <c r="FT133" s="584"/>
      <c r="FU133" s="590"/>
      <c r="FV133" s="584"/>
      <c r="FW133" s="590"/>
      <c r="FX133" s="584"/>
      <c r="FY133" s="584"/>
      <c r="FZ133" s="591"/>
      <c r="GA133" s="1261"/>
      <c r="GB133" s="584"/>
      <c r="GC133" s="584"/>
      <c r="GD133" s="584"/>
      <c r="GE133" s="590"/>
      <c r="GF133" s="584"/>
      <c r="GG133" s="590"/>
      <c r="GH133" s="584"/>
      <c r="GI133" s="584"/>
      <c r="GJ133" s="591"/>
      <c r="GK133" s="257"/>
      <c r="GL133" s="944"/>
      <c r="GM133" s="444"/>
      <c r="GN133" s="444"/>
      <c r="GO133" s="444"/>
      <c r="GP133" s="444"/>
      <c r="GQ133" s="444"/>
      <c r="GR133" s="444"/>
      <c r="GS133" s="444"/>
      <c r="GT133" s="446"/>
      <c r="GU133" s="257"/>
      <c r="GV133" s="444"/>
      <c r="GW133" s="444"/>
      <c r="GX133" s="444"/>
      <c r="GY133" s="444"/>
      <c r="GZ133" s="438"/>
      <c r="HA133" s="444"/>
      <c r="HB133" s="444"/>
      <c r="HC133" s="444"/>
      <c r="HD133" s="446"/>
      <c r="HE133" s="440">
        <v>0</v>
      </c>
      <c r="HF133" s="435"/>
      <c r="HG133" s="444"/>
      <c r="HH133" s="899"/>
      <c r="HI133" s="442"/>
      <c r="HJ133" s="438"/>
      <c r="HK133" s="445"/>
      <c r="HL133" s="438"/>
      <c r="HM133" s="444"/>
      <c r="HN133" s="446"/>
      <c r="HO133" s="440"/>
      <c r="HP133" s="435"/>
      <c r="HQ133" s="444"/>
      <c r="HR133" s="445"/>
      <c r="HS133" s="445"/>
      <c r="HT133" s="438"/>
      <c r="HU133" s="445"/>
      <c r="HV133" s="438"/>
      <c r="HW133" s="444"/>
      <c r="HX133" s="446"/>
      <c r="HY133" s="1587"/>
      <c r="HZ133" s="1587"/>
      <c r="IA133" s="1587"/>
      <c r="IB133" s="1587"/>
      <c r="IC133" s="1587"/>
      <c r="ID133" s="1587"/>
      <c r="IE133" s="1587"/>
      <c r="IF133" s="1587"/>
      <c r="IG133" s="1587"/>
      <c r="IH133" s="1587"/>
      <c r="II133" s="1587"/>
      <c r="IJ133" s="1587"/>
      <c r="IK133" s="1587"/>
      <c r="IL133" s="1587"/>
      <c r="IM133" s="1587"/>
      <c r="IN133" s="1587"/>
      <c r="IO133" s="1587"/>
      <c r="IP133" s="1587"/>
      <c r="IQ133" s="1587"/>
      <c r="IR133" s="1587"/>
      <c r="IS133" s="1587"/>
      <c r="IT133" s="1587"/>
      <c r="IU133" s="1587"/>
      <c r="IV133" s="1587"/>
      <c r="IW133" s="1587"/>
      <c r="IX133" s="1587"/>
      <c r="IY133" s="1587"/>
      <c r="IZ133" s="1587"/>
      <c r="JA133" s="1587"/>
      <c r="JB133" s="1587"/>
      <c r="JC133" s="1587"/>
      <c r="JD133" s="1587"/>
      <c r="JE133" s="1587"/>
      <c r="JF133" s="1587"/>
      <c r="JG133" s="1587"/>
      <c r="JH133" s="1587"/>
      <c r="JI133" s="1587"/>
      <c r="JJ133" s="1587"/>
      <c r="JK133" s="1587"/>
      <c r="JL133" s="1587"/>
      <c r="JM133" s="1587"/>
      <c r="JN133" s="1587"/>
      <c r="JO133" s="1587"/>
      <c r="JP133" s="1587"/>
      <c r="JQ133" s="1587"/>
      <c r="JR133" s="1587"/>
      <c r="JS133" s="1587"/>
      <c r="JT133" s="1587"/>
      <c r="JU133" s="1587"/>
      <c r="JV133" s="1587"/>
      <c r="JW133" s="1587"/>
      <c r="JX133" s="1587"/>
      <c r="JY133" s="1587"/>
      <c r="JZ133" s="1587"/>
      <c r="KA133" s="1587"/>
      <c r="KB133" s="1587"/>
      <c r="KC133" s="1587"/>
      <c r="KD133" s="1587"/>
      <c r="KE133" s="1587"/>
      <c r="KF133" s="1587"/>
      <c r="KG133" s="1587"/>
      <c r="KH133" s="1587"/>
      <c r="KI133" s="1587"/>
      <c r="KJ133" s="1587"/>
      <c r="KK133" s="1587"/>
      <c r="KL133" s="1587"/>
      <c r="KM133" s="1587"/>
      <c r="KN133" s="1587"/>
      <c r="KO133" s="1587"/>
      <c r="KP133" s="1587"/>
      <c r="KQ133" s="1587"/>
      <c r="KR133" s="1587"/>
      <c r="KS133" s="1587"/>
      <c r="KT133" s="1587"/>
      <c r="KU133" s="1587"/>
      <c r="KV133" s="1587"/>
      <c r="KW133" s="1587"/>
      <c r="KX133" s="1587"/>
      <c r="KY133" s="1587"/>
      <c r="KZ133" s="1587"/>
      <c r="LA133" s="1587"/>
      <c r="LB133" s="1587"/>
      <c r="LC133" s="1587"/>
      <c r="LD133" s="1587"/>
      <c r="LE133" s="1587"/>
      <c r="LF133" s="1587"/>
      <c r="LG133" s="1587"/>
      <c r="LH133" s="1587"/>
      <c r="LI133" s="1587"/>
      <c r="LJ133" s="1587"/>
      <c r="LK133" s="1587"/>
      <c r="LL133" s="1587"/>
      <c r="LM133" s="1587"/>
      <c r="LN133" s="1587"/>
      <c r="LO133" s="1587"/>
      <c r="LP133" s="1587"/>
      <c r="LQ133" s="1587"/>
      <c r="LR133" s="1587"/>
      <c r="LS133" s="1587"/>
      <c r="LT133" s="1587"/>
      <c r="LU133" s="1587"/>
      <c r="LV133" s="1587"/>
      <c r="LW133" s="1587"/>
      <c r="LX133" s="1587"/>
      <c r="LY133" s="1587"/>
      <c r="LZ133" s="1587"/>
      <c r="MA133" s="1587"/>
      <c r="MB133" s="1587"/>
      <c r="MC133" s="1587"/>
      <c r="MD133" s="1587"/>
      <c r="ME133" s="1587"/>
      <c r="MF133" s="1587"/>
      <c r="MG133" s="1587"/>
      <c r="MH133" s="1587"/>
      <c r="MI133" s="1587"/>
      <c r="MJ133" s="1587"/>
      <c r="MK133" s="1587"/>
      <c r="ML133" s="1587"/>
      <c r="MM133" s="1587"/>
      <c r="MN133" s="1587"/>
      <c r="MO133" s="1587"/>
      <c r="MP133" s="1587"/>
      <c r="MQ133" s="1587"/>
      <c r="MR133" s="1587"/>
      <c r="MS133" s="1587"/>
      <c r="MT133" s="1587"/>
      <c r="MU133" s="1587"/>
      <c r="MV133" s="1587"/>
      <c r="MW133" s="1587"/>
      <c r="MX133" s="1587"/>
      <c r="MY133" s="1587"/>
      <c r="MZ133" s="1587"/>
      <c r="NA133" s="1587"/>
      <c r="NB133" s="1587"/>
      <c r="NC133" s="1587"/>
      <c r="ND133" s="1587"/>
      <c r="NE133" s="1587"/>
      <c r="NF133" s="1587"/>
      <c r="NG133" s="1587"/>
      <c r="NH133" s="1587"/>
      <c r="NI133" s="1587"/>
      <c r="NJ133" s="1587"/>
      <c r="NK133" s="1587"/>
      <c r="NL133" s="1587"/>
      <c r="NM133" s="1587"/>
      <c r="NN133" s="1587"/>
      <c r="NO133" s="1587"/>
      <c r="NP133" s="1587"/>
      <c r="NQ133" s="1587"/>
      <c r="NR133" s="1587"/>
      <c r="NS133" s="1587"/>
      <c r="NT133" s="1587"/>
      <c r="NU133" s="1587"/>
      <c r="NV133" s="1587"/>
      <c r="NW133" s="1587"/>
      <c r="NX133" s="1587"/>
      <c r="NY133" s="1587"/>
      <c r="NZ133" s="1587"/>
      <c r="OA133" s="1587"/>
      <c r="OB133" s="1587"/>
      <c r="OC133" s="1587"/>
      <c r="OD133" s="1587"/>
      <c r="OE133" s="1587"/>
      <c r="OF133" s="1587"/>
      <c r="OG133" s="1587"/>
      <c r="OH133" s="1587"/>
      <c r="OI133" s="1587"/>
      <c r="OJ133" s="1587"/>
      <c r="OK133" s="1587"/>
      <c r="OL133" s="1587"/>
      <c r="OM133" s="1587"/>
      <c r="ON133" s="1587"/>
      <c r="OO133" s="1587"/>
      <c r="OP133" s="1587"/>
      <c r="OQ133" s="1587"/>
      <c r="OR133" s="1587"/>
      <c r="OS133" s="1587"/>
      <c r="OT133" s="1587"/>
      <c r="OU133" s="1587"/>
      <c r="OV133" s="1587"/>
      <c r="OW133" s="1587"/>
      <c r="OX133" s="1587"/>
      <c r="OY133" s="1587"/>
      <c r="OZ133" s="1587"/>
      <c r="PA133" s="1587"/>
      <c r="PB133" s="1587"/>
      <c r="PC133" s="1587"/>
      <c r="PD133" s="1587"/>
      <c r="PE133" s="1587"/>
      <c r="PF133" s="1587"/>
      <c r="PG133" s="1588"/>
      <c r="PH133" s="1588"/>
      <c r="PI133" s="1588"/>
      <c r="PJ133" s="1588"/>
      <c r="PK133" s="1588"/>
      <c r="PL133" s="1588"/>
      <c r="PM133" s="1588"/>
      <c r="PN133" s="1588"/>
      <c r="PO133" s="1588"/>
      <c r="PP133" s="1588"/>
      <c r="PQ133" s="1588"/>
      <c r="PR133" s="1588"/>
      <c r="PS133" s="1588"/>
      <c r="PT133" s="1588"/>
      <c r="PU133" s="1588"/>
      <c r="PV133" s="1588"/>
      <c r="PW133" s="1588"/>
      <c r="PX133" s="1588"/>
      <c r="PY133" s="1588"/>
      <c r="PZ133" s="1588"/>
      <c r="QA133" s="1588"/>
      <c r="QB133" s="1588"/>
      <c r="QC133" s="1588"/>
      <c r="QD133" s="1588"/>
      <c r="QE133" s="1588"/>
      <c r="QF133" s="1588"/>
      <c r="QG133" s="1588"/>
      <c r="QH133" s="1588"/>
      <c r="QI133" s="1588"/>
      <c r="QJ133" s="1588"/>
      <c r="QK133" s="1588"/>
      <c r="QL133" s="1588"/>
      <c r="QM133" s="1588"/>
      <c r="QN133" s="1588"/>
      <c r="QO133" s="1588"/>
      <c r="QP133" s="1588"/>
      <c r="QQ133" s="1588"/>
      <c r="QR133" s="1588"/>
      <c r="QS133" s="1588"/>
      <c r="QT133" s="1588"/>
      <c r="QU133" s="1588"/>
      <c r="QV133" s="1588"/>
      <c r="QW133" s="1588"/>
      <c r="QX133" s="1588"/>
      <c r="QY133" s="1588"/>
      <c r="QZ133" s="1588"/>
      <c r="RA133" s="1588"/>
      <c r="RB133" s="1588"/>
      <c r="RC133" s="1588"/>
      <c r="RD133" s="1588"/>
      <c r="RE133" s="1588"/>
      <c r="RF133" s="1588"/>
      <c r="RG133" s="1588"/>
      <c r="RH133" s="1588"/>
      <c r="RI133" s="1588"/>
      <c r="RJ133" s="1588"/>
      <c r="RK133" s="1588"/>
      <c r="RL133" s="1588"/>
      <c r="RM133" s="1588"/>
      <c r="RN133" s="1588"/>
      <c r="RO133" s="1588"/>
      <c r="RP133" s="1588"/>
      <c r="RQ133" s="1588"/>
      <c r="RR133" s="1588"/>
      <c r="RS133" s="1588"/>
      <c r="RT133" s="1588"/>
      <c r="RU133" s="1588"/>
      <c r="RV133" s="1588"/>
      <c r="RW133" s="1588"/>
      <c r="RX133" s="1588"/>
      <c r="RY133" s="1588"/>
      <c r="RZ133" s="1588"/>
      <c r="SA133" s="1588"/>
      <c r="SB133" s="1588"/>
      <c r="SC133" s="1588"/>
      <c r="SD133" s="1588"/>
      <c r="SE133" s="1588"/>
      <c r="SF133" s="1588"/>
      <c r="SG133" s="1588"/>
      <c r="SH133" s="1588"/>
      <c r="SI133" s="1588"/>
      <c r="SJ133" s="1588"/>
      <c r="SK133" s="1588"/>
      <c r="SL133" s="1588"/>
      <c r="SM133" s="1588"/>
      <c r="SN133" s="1588"/>
      <c r="SO133" s="1588"/>
      <c r="SP133" s="1588"/>
      <c r="SQ133" s="1588"/>
      <c r="SR133" s="1588"/>
      <c r="SS133" s="1588"/>
      <c r="ST133" s="1588"/>
      <c r="SU133" s="1588"/>
      <c r="SV133" s="1588"/>
      <c r="SW133" s="1588"/>
      <c r="SX133" s="1588"/>
      <c r="SY133" s="1588"/>
      <c r="SZ133" s="1588"/>
      <c r="TA133" s="1588"/>
      <c r="TB133" s="1588"/>
      <c r="TC133" s="1588"/>
    </row>
    <row r="134" spans="1:523" ht="15" customHeight="1" x14ac:dyDescent="0.15">
      <c r="A134" s="515">
        <v>43654</v>
      </c>
      <c r="B134" s="415">
        <f t="shared" ref="B134:B197" si="2">M134+W134+AG134+AQ134+BA134+BK134+BU134+CE134+CO134+CY134+DI134+DS134+EC134+EM134+EW134+FG134+GK134+GU134+HE134+HO134</f>
        <v>2945</v>
      </c>
      <c r="C134" s="195"/>
      <c r="D134" s="453"/>
      <c r="E134" s="461"/>
      <c r="F134" s="462"/>
      <c r="G134" s="880"/>
      <c r="H134" s="455"/>
      <c r="I134" s="462"/>
      <c r="J134" s="456"/>
      <c r="K134" s="461"/>
      <c r="L134" s="463"/>
      <c r="M134" s="195">
        <v>1465</v>
      </c>
      <c r="N134" s="453">
        <v>7.3</v>
      </c>
      <c r="O134" s="461">
        <v>5520</v>
      </c>
      <c r="P134" s="462"/>
      <c r="Q134" s="880">
        <v>29</v>
      </c>
      <c r="R134" s="455">
        <v>3.01</v>
      </c>
      <c r="S134" s="462">
        <v>22.18</v>
      </c>
      <c r="T134" s="456"/>
      <c r="U134" s="461"/>
      <c r="V134" s="463"/>
      <c r="W134" s="457">
        <v>664</v>
      </c>
      <c r="X134" s="453">
        <v>7</v>
      </c>
      <c r="Y134" s="458">
        <v>3210</v>
      </c>
      <c r="Z134" s="462"/>
      <c r="AA134" s="880">
        <v>25</v>
      </c>
      <c r="AB134" s="455">
        <v>0.86</v>
      </c>
      <c r="AC134" s="462">
        <v>8.74</v>
      </c>
      <c r="AD134" s="455"/>
      <c r="AE134" s="461"/>
      <c r="AF134" s="463"/>
      <c r="AG134" s="457">
        <v>171</v>
      </c>
      <c r="AH134" s="453">
        <v>7.5</v>
      </c>
      <c r="AI134" s="458">
        <v>6710</v>
      </c>
      <c r="AJ134" s="462"/>
      <c r="AK134" s="880">
        <v>71</v>
      </c>
      <c r="AL134" s="455">
        <v>1.47</v>
      </c>
      <c r="AM134" s="644">
        <v>5.07</v>
      </c>
      <c r="AN134" s="455"/>
      <c r="AO134" s="461"/>
      <c r="AP134" s="616"/>
      <c r="AQ134" s="457">
        <v>198</v>
      </c>
      <c r="AR134" s="453">
        <v>6.5</v>
      </c>
      <c r="AS134" s="458">
        <v>7570</v>
      </c>
      <c r="AT134" s="462"/>
      <c r="AU134" s="880">
        <v>119</v>
      </c>
      <c r="AV134" s="455">
        <v>5.04</v>
      </c>
      <c r="AW134" s="462">
        <v>30.68</v>
      </c>
      <c r="AX134" s="455"/>
      <c r="AY134" s="461"/>
      <c r="AZ134" s="463"/>
      <c r="BA134" s="195">
        <v>226</v>
      </c>
      <c r="BB134" s="453">
        <v>7.5</v>
      </c>
      <c r="BC134" s="461">
        <v>7110</v>
      </c>
      <c r="BD134" s="462"/>
      <c r="BE134" s="880">
        <v>208</v>
      </c>
      <c r="BF134" s="455">
        <v>4.66</v>
      </c>
      <c r="BG134" s="462">
        <v>20.260000000000002</v>
      </c>
      <c r="BH134" s="455"/>
      <c r="BI134" s="461"/>
      <c r="BJ134" s="463"/>
      <c r="BK134" s="457">
        <v>100</v>
      </c>
      <c r="BL134" s="453">
        <v>6.8</v>
      </c>
      <c r="BM134" s="458">
        <v>1247</v>
      </c>
      <c r="BN134" s="462"/>
      <c r="BO134" s="880">
        <v>54</v>
      </c>
      <c r="BP134" s="455">
        <v>0.59</v>
      </c>
      <c r="BQ134" s="462">
        <v>13.4</v>
      </c>
      <c r="BR134" s="455"/>
      <c r="BS134" s="461"/>
      <c r="BT134" s="463"/>
      <c r="BU134" s="457">
        <v>7</v>
      </c>
      <c r="BV134" s="453"/>
      <c r="BW134" s="458"/>
      <c r="BX134" s="458"/>
      <c r="BY134" s="880"/>
      <c r="BZ134" s="455"/>
      <c r="CA134" s="462"/>
      <c r="CB134" s="455"/>
      <c r="CC134" s="461"/>
      <c r="CD134" s="463"/>
      <c r="CE134" s="457">
        <v>48</v>
      </c>
      <c r="CF134" s="453">
        <v>7.5</v>
      </c>
      <c r="CG134" s="458">
        <v>8260</v>
      </c>
      <c r="CH134" s="462"/>
      <c r="CI134" s="880">
        <v>65</v>
      </c>
      <c r="CJ134" s="455">
        <v>4.33</v>
      </c>
      <c r="CK134" s="462">
        <v>7.64</v>
      </c>
      <c r="CL134" s="455"/>
      <c r="CM134" s="461"/>
      <c r="CN134" s="463"/>
      <c r="CO134" s="457">
        <v>0</v>
      </c>
      <c r="CP134" s="453"/>
      <c r="CQ134" s="461"/>
      <c r="CR134" s="462"/>
      <c r="CS134" s="880"/>
      <c r="CT134" s="455"/>
      <c r="CU134" s="462"/>
      <c r="CV134" s="455"/>
      <c r="CW134" s="461"/>
      <c r="CX134" s="463"/>
      <c r="CY134" s="457">
        <v>35</v>
      </c>
      <c r="CZ134" s="453"/>
      <c r="DA134" s="461"/>
      <c r="DB134" s="462"/>
      <c r="DC134" s="880"/>
      <c r="DD134" s="455"/>
      <c r="DE134" s="462"/>
      <c r="DF134" s="455"/>
      <c r="DG134" s="464"/>
      <c r="DH134" s="463"/>
      <c r="DI134" s="457">
        <v>31</v>
      </c>
      <c r="DJ134" s="453"/>
      <c r="DK134" s="459"/>
      <c r="DL134" s="462"/>
      <c r="DM134" s="880"/>
      <c r="DN134" s="455"/>
      <c r="DO134" s="462"/>
      <c r="DP134" s="455"/>
      <c r="DQ134" s="461"/>
      <c r="DR134" s="463"/>
      <c r="DS134" s="457">
        <v>0</v>
      </c>
      <c r="DT134" s="453"/>
      <c r="DU134" s="454"/>
      <c r="DV134" s="462"/>
      <c r="DW134" s="880"/>
      <c r="DX134" s="455"/>
      <c r="DY134" s="462"/>
      <c r="DZ134" s="455"/>
      <c r="EA134" s="462"/>
      <c r="EB134" s="463"/>
      <c r="EC134" s="457">
        <v>0</v>
      </c>
      <c r="ED134" s="453"/>
      <c r="EE134" s="464"/>
      <c r="EF134" s="462"/>
      <c r="EG134" s="880"/>
      <c r="EH134" s="455"/>
      <c r="EI134" s="462"/>
      <c r="EJ134" s="455"/>
      <c r="EK134" s="461"/>
      <c r="EL134" s="463"/>
      <c r="EM134" s="457">
        <v>0</v>
      </c>
      <c r="EN134" s="453"/>
      <c r="EO134" s="461"/>
      <c r="EP134" s="462"/>
      <c r="EQ134" s="462"/>
      <c r="ER134" s="455"/>
      <c r="ES134" s="462"/>
      <c r="ET134" s="454"/>
      <c r="EU134" s="461"/>
      <c r="EV134" s="463"/>
      <c r="EW134" s="457">
        <v>0</v>
      </c>
      <c r="EX134" s="453"/>
      <c r="EY134" s="461"/>
      <c r="EZ134" s="462"/>
      <c r="FA134" s="880"/>
      <c r="FB134" s="455"/>
      <c r="FC134" s="462"/>
      <c r="FD134" s="454"/>
      <c r="FE134" s="461"/>
      <c r="FF134" s="463"/>
      <c r="FG134" s="457">
        <v>0</v>
      </c>
      <c r="FH134" s="453"/>
      <c r="FI134" s="461"/>
      <c r="FJ134" s="462"/>
      <c r="FK134" s="880"/>
      <c r="FL134" s="455"/>
      <c r="FM134" s="462"/>
      <c r="FN134" s="454"/>
      <c r="FO134" s="461"/>
      <c r="FP134" s="463"/>
      <c r="GK134" s="195"/>
      <c r="GL134" s="943"/>
      <c r="GM134" s="461"/>
      <c r="GN134" s="461"/>
      <c r="GO134" s="461"/>
      <c r="GP134" s="461"/>
      <c r="GQ134" s="461"/>
      <c r="GR134" s="461"/>
      <c r="GS134" s="461"/>
      <c r="GT134" s="463"/>
      <c r="GU134" s="195"/>
      <c r="GV134" s="461"/>
      <c r="GW134" s="461"/>
      <c r="GX134" s="461"/>
      <c r="GY134" s="461"/>
      <c r="GZ134" s="455"/>
      <c r="HA134" s="461"/>
      <c r="HB134" s="461"/>
      <c r="HC134" s="461"/>
      <c r="HD134" s="463"/>
      <c r="HE134" s="457">
        <v>0</v>
      </c>
      <c r="HF134" s="453"/>
      <c r="HG134" s="461"/>
      <c r="HH134" s="893"/>
      <c r="HI134" s="1434"/>
      <c r="HJ134" s="455"/>
      <c r="HK134" s="462"/>
      <c r="HL134" s="455"/>
      <c r="HM134" s="461"/>
      <c r="HN134" s="463"/>
      <c r="HO134" s="457"/>
      <c r="HP134" s="453"/>
      <c r="HQ134" s="461"/>
      <c r="HR134" s="462"/>
      <c r="HS134" s="462"/>
      <c r="HT134" s="455"/>
      <c r="HU134" s="462"/>
      <c r="HV134" s="455"/>
      <c r="HW134" s="461"/>
      <c r="HX134" s="463"/>
    </row>
    <row r="135" spans="1:523" ht="15" customHeight="1" x14ac:dyDescent="0.15">
      <c r="A135" s="515">
        <v>43655</v>
      </c>
      <c r="B135" s="415">
        <f t="shared" si="2"/>
        <v>3172</v>
      </c>
      <c r="C135" s="195"/>
      <c r="D135" s="453"/>
      <c r="E135" s="461"/>
      <c r="F135" s="462"/>
      <c r="G135" s="880"/>
      <c r="H135" s="455"/>
      <c r="I135" s="462"/>
      <c r="J135" s="456"/>
      <c r="K135" s="461"/>
      <c r="L135" s="463"/>
      <c r="M135" s="195">
        <v>1290</v>
      </c>
      <c r="N135" s="453">
        <v>7</v>
      </c>
      <c r="O135" s="461">
        <v>5540</v>
      </c>
      <c r="P135" s="462"/>
      <c r="Q135" s="880">
        <v>34</v>
      </c>
      <c r="R135" s="455">
        <v>2.08</v>
      </c>
      <c r="S135" s="462">
        <v>22.36</v>
      </c>
      <c r="T135" s="456"/>
      <c r="U135" s="461"/>
      <c r="V135" s="463"/>
      <c r="W135" s="457">
        <v>654</v>
      </c>
      <c r="X135" s="453">
        <v>7.1</v>
      </c>
      <c r="Y135" s="458">
        <v>3160</v>
      </c>
      <c r="Z135" s="462"/>
      <c r="AA135" s="880">
        <v>27</v>
      </c>
      <c r="AB135" s="455">
        <v>0.23</v>
      </c>
      <c r="AC135" s="462">
        <v>6.61</v>
      </c>
      <c r="AD135" s="455"/>
      <c r="AE135" s="461"/>
      <c r="AF135" s="463"/>
      <c r="AG135" s="457">
        <v>168</v>
      </c>
      <c r="AH135" s="453">
        <v>7.3</v>
      </c>
      <c r="AI135" s="458">
        <v>3870</v>
      </c>
      <c r="AJ135" s="462"/>
      <c r="AK135" s="880">
        <v>53</v>
      </c>
      <c r="AL135" s="455">
        <v>0.18</v>
      </c>
      <c r="AM135" s="644">
        <v>6.96</v>
      </c>
      <c r="AN135" s="455"/>
      <c r="AO135" s="461"/>
      <c r="AP135" s="616"/>
      <c r="AQ135" s="457">
        <v>195</v>
      </c>
      <c r="AR135" s="453">
        <v>6.8</v>
      </c>
      <c r="AS135" s="458">
        <v>7670</v>
      </c>
      <c r="AT135" s="462"/>
      <c r="AU135" s="880">
        <v>137</v>
      </c>
      <c r="AV135" s="455">
        <v>2.19</v>
      </c>
      <c r="AW135" s="462">
        <v>28.6</v>
      </c>
      <c r="AX135" s="455"/>
      <c r="AY135" s="461"/>
      <c r="AZ135" s="463"/>
      <c r="BA135" s="195">
        <v>155</v>
      </c>
      <c r="BB135" s="453">
        <v>7.5</v>
      </c>
      <c r="BC135" s="461">
        <v>7910</v>
      </c>
      <c r="BD135" s="462"/>
      <c r="BE135" s="880">
        <v>221</v>
      </c>
      <c r="BF135" s="455">
        <v>3.64</v>
      </c>
      <c r="BG135" s="462">
        <v>24.14</v>
      </c>
      <c r="BH135" s="455"/>
      <c r="BI135" s="461"/>
      <c r="BJ135" s="463"/>
      <c r="BK135" s="457">
        <v>109</v>
      </c>
      <c r="BL135" s="453">
        <v>6.7</v>
      </c>
      <c r="BM135" s="458">
        <v>1213</v>
      </c>
      <c r="BN135" s="462"/>
      <c r="BO135" s="880">
        <v>53</v>
      </c>
      <c r="BP135" s="455">
        <v>0.18</v>
      </c>
      <c r="BQ135" s="462">
        <v>15.34</v>
      </c>
      <c r="BR135" s="455"/>
      <c r="BS135" s="461"/>
      <c r="BT135" s="463"/>
      <c r="BU135" s="457">
        <v>252</v>
      </c>
      <c r="BV135" s="453">
        <v>7</v>
      </c>
      <c r="BW135" s="458">
        <v>9780</v>
      </c>
      <c r="BX135" s="458"/>
      <c r="BY135" s="880">
        <v>104</v>
      </c>
      <c r="BZ135" s="455">
        <v>15.36</v>
      </c>
      <c r="CA135" s="462">
        <v>27.77</v>
      </c>
      <c r="CB135" s="455"/>
      <c r="CC135" s="461"/>
      <c r="CD135" s="463"/>
      <c r="CE135" s="457">
        <v>49</v>
      </c>
      <c r="CF135" s="453">
        <v>7</v>
      </c>
      <c r="CG135" s="458">
        <v>8540</v>
      </c>
      <c r="CH135" s="462"/>
      <c r="CI135" s="880">
        <v>190</v>
      </c>
      <c r="CJ135" s="455">
        <v>2.31</v>
      </c>
      <c r="CK135" s="462">
        <v>16.48</v>
      </c>
      <c r="CL135" s="455"/>
      <c r="CM135" s="461"/>
      <c r="CN135" s="463"/>
      <c r="CO135" s="457">
        <v>0</v>
      </c>
      <c r="CP135" s="453"/>
      <c r="CQ135" s="461"/>
      <c r="CR135" s="462"/>
      <c r="CS135" s="880"/>
      <c r="CT135" s="455"/>
      <c r="CU135" s="462"/>
      <c r="CV135" s="455"/>
      <c r="CW135" s="461"/>
      <c r="CX135" s="463"/>
      <c r="CY135" s="457">
        <v>267</v>
      </c>
      <c r="CZ135" s="453">
        <v>6.8</v>
      </c>
      <c r="DA135" s="461">
        <v>7790</v>
      </c>
      <c r="DB135" s="462"/>
      <c r="DC135" s="880">
        <v>74</v>
      </c>
      <c r="DD135" s="455">
        <v>5.54</v>
      </c>
      <c r="DE135" s="462">
        <v>29.05</v>
      </c>
      <c r="DF135" s="455"/>
      <c r="DG135" s="464"/>
      <c r="DH135" s="463"/>
      <c r="DI135" s="457">
        <v>33</v>
      </c>
      <c r="DJ135" s="453"/>
      <c r="DK135" s="459"/>
      <c r="DL135" s="462"/>
      <c r="DM135" s="880"/>
      <c r="DN135" s="455"/>
      <c r="DO135" s="462"/>
      <c r="DP135" s="455"/>
      <c r="DQ135" s="461"/>
      <c r="DR135" s="463"/>
      <c r="DS135" s="457">
        <v>0</v>
      </c>
      <c r="DT135" s="453"/>
      <c r="DU135" s="454"/>
      <c r="DV135" s="462"/>
      <c r="DW135" s="880"/>
      <c r="DX135" s="455"/>
      <c r="DY135" s="462"/>
      <c r="DZ135" s="455"/>
      <c r="EA135" s="462"/>
      <c r="EB135" s="463"/>
      <c r="EC135" s="457">
        <v>0</v>
      </c>
      <c r="ED135" s="453"/>
      <c r="EE135" s="464"/>
      <c r="EF135" s="462"/>
      <c r="EG135" s="880"/>
      <c r="EH135" s="455"/>
      <c r="EI135" s="462"/>
      <c r="EJ135" s="455"/>
      <c r="EK135" s="461"/>
      <c r="EL135" s="463"/>
      <c r="EM135" s="457">
        <v>0</v>
      </c>
      <c r="EN135" s="453"/>
      <c r="EO135" s="461"/>
      <c r="EP135" s="462"/>
      <c r="EQ135" s="462"/>
      <c r="ER135" s="455"/>
      <c r="ES135" s="462"/>
      <c r="ET135" s="454"/>
      <c r="EU135" s="461"/>
      <c r="EV135" s="463"/>
      <c r="EW135" s="457">
        <v>0</v>
      </c>
      <c r="EX135" s="453"/>
      <c r="EY135" s="461"/>
      <c r="EZ135" s="462"/>
      <c r="FA135" s="880"/>
      <c r="FB135" s="455"/>
      <c r="FC135" s="462"/>
      <c r="FD135" s="454"/>
      <c r="FE135" s="461"/>
      <c r="FF135" s="463"/>
      <c r="FG135" s="457">
        <v>0</v>
      </c>
      <c r="FH135" s="453"/>
      <c r="FI135" s="461"/>
      <c r="FJ135" s="462"/>
      <c r="FK135" s="880"/>
      <c r="FL135" s="455"/>
      <c r="FM135" s="462"/>
      <c r="FN135" s="454"/>
      <c r="FO135" s="461"/>
      <c r="FP135" s="463"/>
      <c r="GK135" s="195"/>
      <c r="GL135" s="943"/>
      <c r="GM135" s="461"/>
      <c r="GN135" s="461"/>
      <c r="GO135" s="461"/>
      <c r="GP135" s="461"/>
      <c r="GQ135" s="461"/>
      <c r="GR135" s="461"/>
      <c r="GS135" s="461"/>
      <c r="GT135" s="463"/>
      <c r="GU135" s="195"/>
      <c r="GV135" s="461"/>
      <c r="GW135" s="461"/>
      <c r="GX135" s="461"/>
      <c r="GY135" s="461"/>
      <c r="GZ135" s="455"/>
      <c r="HA135" s="461"/>
      <c r="HB135" s="461"/>
      <c r="HC135" s="461"/>
      <c r="HD135" s="463"/>
      <c r="HE135" s="457">
        <v>0</v>
      </c>
      <c r="HF135" s="453"/>
      <c r="HG135" s="461"/>
      <c r="HH135" s="893"/>
      <c r="HI135" s="1434"/>
      <c r="HJ135" s="455"/>
      <c r="HK135" s="462"/>
      <c r="HL135" s="455"/>
      <c r="HM135" s="461"/>
      <c r="HN135" s="463"/>
      <c r="HO135" s="457"/>
      <c r="HP135" s="453"/>
      <c r="HQ135" s="461"/>
      <c r="HR135" s="462"/>
      <c r="HS135" s="462"/>
      <c r="HT135" s="455"/>
      <c r="HU135" s="462"/>
      <c r="HV135" s="455"/>
      <c r="HW135" s="461"/>
      <c r="HX135" s="463"/>
    </row>
    <row r="136" spans="1:523" ht="15" customHeight="1" x14ac:dyDescent="0.15">
      <c r="A136" s="515">
        <v>43656</v>
      </c>
      <c r="B136" s="415">
        <f t="shared" si="2"/>
        <v>2924</v>
      </c>
      <c r="C136" s="195"/>
      <c r="D136" s="453"/>
      <c r="E136" s="461"/>
      <c r="F136" s="462"/>
      <c r="G136" s="880"/>
      <c r="H136" s="455"/>
      <c r="I136" s="462"/>
      <c r="J136" s="456"/>
      <c r="K136" s="461"/>
      <c r="L136" s="463"/>
      <c r="M136" s="195">
        <v>922</v>
      </c>
      <c r="N136" s="453">
        <v>7.5</v>
      </c>
      <c r="O136" s="461">
        <v>5430</v>
      </c>
      <c r="P136" s="462"/>
      <c r="Q136" s="880">
        <v>30</v>
      </c>
      <c r="R136" s="455">
        <v>1.91</v>
      </c>
      <c r="S136" s="462">
        <v>20.28</v>
      </c>
      <c r="T136" s="456"/>
      <c r="U136" s="461"/>
      <c r="V136" s="463"/>
      <c r="W136" s="457">
        <v>749</v>
      </c>
      <c r="X136" s="453">
        <v>7.3</v>
      </c>
      <c r="Y136" s="458">
        <v>3010</v>
      </c>
      <c r="Z136" s="462"/>
      <c r="AA136" s="880">
        <v>25</v>
      </c>
      <c r="AB136" s="455">
        <v>0.35</v>
      </c>
      <c r="AC136" s="462">
        <v>5.56</v>
      </c>
      <c r="AD136" s="455"/>
      <c r="AE136" s="461"/>
      <c r="AF136" s="463"/>
      <c r="AG136" s="457"/>
      <c r="AH136" s="453">
        <v>8.5</v>
      </c>
      <c r="AI136" s="458">
        <v>4340</v>
      </c>
      <c r="AJ136" s="462"/>
      <c r="AK136" s="880">
        <v>47</v>
      </c>
      <c r="AL136" s="455">
        <v>0.23</v>
      </c>
      <c r="AM136" s="644">
        <v>4.68</v>
      </c>
      <c r="AN136" s="455"/>
      <c r="AO136" s="461"/>
      <c r="AP136" s="616"/>
      <c r="AQ136" s="457">
        <v>246</v>
      </c>
      <c r="AR136" s="453">
        <v>7</v>
      </c>
      <c r="AS136" s="458">
        <v>6710</v>
      </c>
      <c r="AT136" s="462"/>
      <c r="AU136" s="880">
        <v>114</v>
      </c>
      <c r="AV136" s="455">
        <v>2.14</v>
      </c>
      <c r="AW136" s="462">
        <v>19.36</v>
      </c>
      <c r="AX136" s="455"/>
      <c r="AY136" s="461"/>
      <c r="AZ136" s="463"/>
      <c r="BA136" s="195">
        <v>219</v>
      </c>
      <c r="BB136" s="453">
        <v>8.1999999999999993</v>
      </c>
      <c r="BC136" s="461">
        <v>7820</v>
      </c>
      <c r="BD136" s="462"/>
      <c r="BE136" s="880">
        <v>202</v>
      </c>
      <c r="BF136" s="455">
        <v>2.83</v>
      </c>
      <c r="BG136" s="462">
        <v>20.8</v>
      </c>
      <c r="BH136" s="455"/>
      <c r="BI136" s="461"/>
      <c r="BJ136" s="463"/>
      <c r="BK136" s="457">
        <v>110</v>
      </c>
      <c r="BL136" s="453">
        <v>6.5</v>
      </c>
      <c r="BM136" s="458">
        <v>1316</v>
      </c>
      <c r="BN136" s="462"/>
      <c r="BO136" s="880">
        <v>59</v>
      </c>
      <c r="BP136" s="455">
        <v>0.18</v>
      </c>
      <c r="BQ136" s="462">
        <v>21.32</v>
      </c>
      <c r="BR136" s="455"/>
      <c r="BS136" s="461"/>
      <c r="BT136" s="463"/>
      <c r="BU136" s="457">
        <v>252</v>
      </c>
      <c r="BV136" s="453">
        <v>6.7</v>
      </c>
      <c r="BW136" s="458">
        <v>5930</v>
      </c>
      <c r="BX136" s="458"/>
      <c r="BY136" s="880">
        <v>59</v>
      </c>
      <c r="BZ136" s="455">
        <v>2.95</v>
      </c>
      <c r="CA136" s="462">
        <v>29.62</v>
      </c>
      <c r="CB136" s="455"/>
      <c r="CC136" s="461"/>
      <c r="CD136" s="463"/>
      <c r="CE136" s="457">
        <v>47</v>
      </c>
      <c r="CF136" s="453">
        <v>7.3</v>
      </c>
      <c r="CG136" s="458">
        <v>8630</v>
      </c>
      <c r="CH136" s="462"/>
      <c r="CI136" s="880">
        <v>205</v>
      </c>
      <c r="CJ136" s="455">
        <v>1.27</v>
      </c>
      <c r="CK136" s="462">
        <v>38.32</v>
      </c>
      <c r="CL136" s="455"/>
      <c r="CM136" s="461"/>
      <c r="CN136" s="463"/>
      <c r="CO136" s="457">
        <v>0</v>
      </c>
      <c r="CP136" s="453"/>
      <c r="CQ136" s="461"/>
      <c r="CR136" s="462"/>
      <c r="CS136" s="880"/>
      <c r="CT136" s="455"/>
      <c r="CU136" s="462"/>
      <c r="CV136" s="455"/>
      <c r="CW136" s="461"/>
      <c r="CX136" s="463"/>
      <c r="CY136" s="457">
        <v>192</v>
      </c>
      <c r="CZ136" s="453">
        <v>6</v>
      </c>
      <c r="DA136" s="461">
        <v>7280</v>
      </c>
      <c r="DB136" s="462"/>
      <c r="DC136" s="880">
        <v>78</v>
      </c>
      <c r="DD136" s="455">
        <v>4.8499999999999996</v>
      </c>
      <c r="DE136" s="462">
        <v>25.65</v>
      </c>
      <c r="DF136" s="455"/>
      <c r="DG136" s="464"/>
      <c r="DH136" s="463"/>
      <c r="DI136" s="457">
        <v>25</v>
      </c>
      <c r="DJ136" s="453"/>
      <c r="DK136" s="459"/>
      <c r="DL136" s="462"/>
      <c r="DM136" s="880"/>
      <c r="DN136" s="455"/>
      <c r="DO136" s="462"/>
      <c r="DP136" s="455"/>
      <c r="DQ136" s="461"/>
      <c r="DR136" s="463"/>
      <c r="DS136" s="457">
        <v>0</v>
      </c>
      <c r="DT136" s="453"/>
      <c r="DU136" s="454"/>
      <c r="DV136" s="462"/>
      <c r="DW136" s="880"/>
      <c r="DX136" s="455"/>
      <c r="DY136" s="462"/>
      <c r="DZ136" s="455"/>
      <c r="EA136" s="462"/>
      <c r="EB136" s="463"/>
      <c r="EC136" s="457">
        <v>54</v>
      </c>
      <c r="ED136" s="453"/>
      <c r="EE136" s="464"/>
      <c r="EF136" s="462"/>
      <c r="EG136" s="880"/>
      <c r="EH136" s="455"/>
      <c r="EI136" s="462"/>
      <c r="EJ136" s="455"/>
      <c r="EK136" s="461"/>
      <c r="EL136" s="463"/>
      <c r="EM136" s="457">
        <v>54</v>
      </c>
      <c r="EN136" s="453"/>
      <c r="EO136" s="461"/>
      <c r="EP136" s="462"/>
      <c r="EQ136" s="462"/>
      <c r="ER136" s="455"/>
      <c r="ES136" s="462"/>
      <c r="ET136" s="454"/>
      <c r="EU136" s="461"/>
      <c r="EV136" s="463"/>
      <c r="EW136" s="457">
        <v>54</v>
      </c>
      <c r="EX136" s="453"/>
      <c r="EY136" s="461"/>
      <c r="EZ136" s="462"/>
      <c r="FA136" s="880"/>
      <c r="FB136" s="455"/>
      <c r="FC136" s="462"/>
      <c r="FD136" s="454"/>
      <c r="FE136" s="461"/>
      <c r="FF136" s="463"/>
      <c r="FG136" s="457">
        <v>0</v>
      </c>
      <c r="FH136" s="453"/>
      <c r="FI136" s="461"/>
      <c r="FJ136" s="462"/>
      <c r="FK136" s="880"/>
      <c r="FL136" s="455"/>
      <c r="FM136" s="462"/>
      <c r="FN136" s="454"/>
      <c r="FO136" s="461"/>
      <c r="FP136" s="463"/>
      <c r="GK136" s="195"/>
      <c r="GL136" s="943"/>
      <c r="GM136" s="461"/>
      <c r="GN136" s="461"/>
      <c r="GO136" s="461"/>
      <c r="GP136" s="461"/>
      <c r="GQ136" s="461"/>
      <c r="GR136" s="461"/>
      <c r="GS136" s="461"/>
      <c r="GT136" s="463"/>
      <c r="GU136" s="195"/>
      <c r="GV136" s="461"/>
      <c r="GW136" s="461"/>
      <c r="GX136" s="461"/>
      <c r="GY136" s="461"/>
      <c r="GZ136" s="455"/>
      <c r="HA136" s="461"/>
      <c r="HB136" s="461"/>
      <c r="HC136" s="461"/>
      <c r="HD136" s="463"/>
      <c r="HE136" s="457">
        <v>0</v>
      </c>
      <c r="HF136" s="453"/>
      <c r="HG136" s="461"/>
      <c r="HH136" s="893"/>
      <c r="HI136" s="1434"/>
      <c r="HJ136" s="455"/>
      <c r="HK136" s="462"/>
      <c r="HL136" s="455"/>
      <c r="HM136" s="461"/>
      <c r="HN136" s="463"/>
      <c r="HO136" s="457"/>
      <c r="HP136" s="453"/>
      <c r="HQ136" s="461"/>
      <c r="HR136" s="462"/>
      <c r="HS136" s="462"/>
      <c r="HT136" s="455"/>
      <c r="HU136" s="462"/>
      <c r="HV136" s="455"/>
      <c r="HW136" s="461"/>
      <c r="HX136" s="463"/>
    </row>
    <row r="137" spans="1:523" ht="15" customHeight="1" x14ac:dyDescent="0.15">
      <c r="A137" s="515">
        <v>43657</v>
      </c>
      <c r="B137" s="415">
        <f t="shared" si="2"/>
        <v>2713</v>
      </c>
      <c r="C137" s="195"/>
      <c r="D137" s="453"/>
      <c r="E137" s="461"/>
      <c r="F137" s="462"/>
      <c r="G137" s="880"/>
      <c r="H137" s="455"/>
      <c r="I137" s="462"/>
      <c r="J137" s="456"/>
      <c r="K137" s="461"/>
      <c r="L137" s="463"/>
      <c r="M137" s="195">
        <v>1035</v>
      </c>
      <c r="N137" s="453">
        <v>7.5</v>
      </c>
      <c r="O137" s="461">
        <v>5410</v>
      </c>
      <c r="P137" s="462"/>
      <c r="Q137" s="880">
        <v>30</v>
      </c>
      <c r="R137" s="455">
        <v>2.77</v>
      </c>
      <c r="S137" s="462">
        <v>20.73</v>
      </c>
      <c r="T137" s="456"/>
      <c r="U137" s="461"/>
      <c r="V137" s="463"/>
      <c r="W137" s="457">
        <v>527</v>
      </c>
      <c r="X137" s="453"/>
      <c r="Y137" s="458">
        <v>2940</v>
      </c>
      <c r="Z137" s="462"/>
      <c r="AA137" s="880">
        <v>23.55</v>
      </c>
      <c r="AB137" s="455">
        <v>0.46</v>
      </c>
      <c r="AC137" s="462">
        <v>23.6</v>
      </c>
      <c r="AD137" s="455"/>
      <c r="AE137" s="461"/>
      <c r="AF137" s="463"/>
      <c r="AG137" s="457"/>
      <c r="AH137" s="453"/>
      <c r="AI137" s="458"/>
      <c r="AJ137" s="462"/>
      <c r="AK137" s="880"/>
      <c r="AL137" s="455"/>
      <c r="AM137" s="644"/>
      <c r="AN137" s="455"/>
      <c r="AO137" s="461"/>
      <c r="AP137" s="616"/>
      <c r="AQ137" s="457">
        <v>207</v>
      </c>
      <c r="AR137" s="453"/>
      <c r="AS137" s="458">
        <v>8200</v>
      </c>
      <c r="AT137" s="462"/>
      <c r="AU137" s="880">
        <v>144.4</v>
      </c>
      <c r="AV137" s="455">
        <v>0.57999999999999996</v>
      </c>
      <c r="AW137" s="462">
        <v>15.76</v>
      </c>
      <c r="AX137" s="455"/>
      <c r="AY137" s="461"/>
      <c r="AZ137" s="463"/>
      <c r="BA137" s="195">
        <v>237</v>
      </c>
      <c r="BB137" s="453"/>
      <c r="BC137" s="461">
        <v>6550</v>
      </c>
      <c r="BD137" s="462"/>
      <c r="BE137" s="880">
        <v>191.1</v>
      </c>
      <c r="BF137" s="455">
        <v>2.89</v>
      </c>
      <c r="BG137" s="462"/>
      <c r="BH137" s="455"/>
      <c r="BI137" s="461"/>
      <c r="BJ137" s="463"/>
      <c r="BK137" s="457">
        <v>108</v>
      </c>
      <c r="BL137" s="453"/>
      <c r="BM137" s="458">
        <v>1272</v>
      </c>
      <c r="BN137" s="462"/>
      <c r="BO137" s="880">
        <v>57.19</v>
      </c>
      <c r="BP137" s="455">
        <v>0.28999999999999998</v>
      </c>
      <c r="BQ137" s="462">
        <v>24.16</v>
      </c>
      <c r="BR137" s="455"/>
      <c r="BS137" s="461"/>
      <c r="BT137" s="463"/>
      <c r="BU137" s="457">
        <v>197</v>
      </c>
      <c r="BV137" s="453"/>
      <c r="BW137" s="458">
        <v>4270</v>
      </c>
      <c r="BX137" s="458"/>
      <c r="BY137" s="880">
        <v>37.619999999999997</v>
      </c>
      <c r="BZ137" s="455">
        <v>2.5</v>
      </c>
      <c r="CA137" s="462">
        <v>27.08</v>
      </c>
      <c r="CB137" s="455"/>
      <c r="CC137" s="461"/>
      <c r="CD137" s="463"/>
      <c r="CE137" s="457">
        <v>49</v>
      </c>
      <c r="CF137" s="453"/>
      <c r="CG137" s="458">
        <v>8560</v>
      </c>
      <c r="CH137" s="462"/>
      <c r="CI137" s="880">
        <v>170</v>
      </c>
      <c r="CJ137" s="455">
        <v>2.5</v>
      </c>
      <c r="CK137" s="462">
        <v>25.48</v>
      </c>
      <c r="CL137" s="455"/>
      <c r="CM137" s="461"/>
      <c r="CN137" s="463"/>
      <c r="CO137" s="457">
        <v>0</v>
      </c>
      <c r="CP137" s="453"/>
      <c r="CQ137" s="461"/>
      <c r="CR137" s="462"/>
      <c r="CS137" s="880"/>
      <c r="CT137" s="455"/>
      <c r="CU137" s="462"/>
      <c r="CV137" s="455"/>
      <c r="CW137" s="461"/>
      <c r="CX137" s="463"/>
      <c r="CY137" s="457">
        <v>267</v>
      </c>
      <c r="CZ137" s="453"/>
      <c r="DA137" s="461">
        <v>10450</v>
      </c>
      <c r="DB137" s="462"/>
      <c r="DC137" s="880">
        <v>94.8</v>
      </c>
      <c r="DD137" s="455">
        <v>1.62</v>
      </c>
      <c r="DE137" s="462">
        <v>20.8</v>
      </c>
      <c r="DF137" s="455"/>
      <c r="DG137" s="464"/>
      <c r="DH137" s="463"/>
      <c r="DI137" s="457">
        <v>86</v>
      </c>
      <c r="DJ137" s="453"/>
      <c r="DK137" s="459"/>
      <c r="DL137" s="462"/>
      <c r="DM137" s="880"/>
      <c r="DN137" s="455"/>
      <c r="DO137" s="462"/>
      <c r="DP137" s="455"/>
      <c r="DQ137" s="461"/>
      <c r="DR137" s="463"/>
      <c r="DS137" s="457">
        <v>0</v>
      </c>
      <c r="DT137" s="453"/>
      <c r="DU137" s="454"/>
      <c r="DV137" s="462"/>
      <c r="DW137" s="880"/>
      <c r="DX137" s="455"/>
      <c r="DY137" s="462"/>
      <c r="DZ137" s="455"/>
      <c r="EA137" s="462"/>
      <c r="EB137" s="463"/>
      <c r="EC137" s="457">
        <v>0</v>
      </c>
      <c r="ED137" s="453"/>
      <c r="EE137" s="464"/>
      <c r="EF137" s="462"/>
      <c r="EG137" s="880"/>
      <c r="EH137" s="455"/>
      <c r="EI137" s="462"/>
      <c r="EJ137" s="455"/>
      <c r="EK137" s="461"/>
      <c r="EL137" s="463"/>
      <c r="EM137" s="457">
        <v>0</v>
      </c>
      <c r="EN137" s="453"/>
      <c r="EO137" s="461"/>
      <c r="EP137" s="462"/>
      <c r="EQ137" s="462"/>
      <c r="ER137" s="455"/>
      <c r="ES137" s="462"/>
      <c r="ET137" s="454"/>
      <c r="EU137" s="461"/>
      <c r="EV137" s="463"/>
      <c r="EW137" s="457">
        <v>0</v>
      </c>
      <c r="EX137" s="453"/>
      <c r="EY137" s="461"/>
      <c r="EZ137" s="462"/>
      <c r="FA137" s="880"/>
      <c r="FB137" s="455"/>
      <c r="FC137" s="462"/>
      <c r="FD137" s="454"/>
      <c r="FE137" s="461"/>
      <c r="FF137" s="463"/>
      <c r="FG137" s="457">
        <v>0</v>
      </c>
      <c r="FH137" s="453"/>
      <c r="FI137" s="461"/>
      <c r="FJ137" s="462"/>
      <c r="FK137" s="880"/>
      <c r="FL137" s="455"/>
      <c r="FM137" s="462"/>
      <c r="FN137" s="454"/>
      <c r="FO137" s="461"/>
      <c r="FP137" s="463"/>
      <c r="GK137" s="195"/>
      <c r="GL137" s="943"/>
      <c r="GM137" s="461"/>
      <c r="GN137" s="461"/>
      <c r="GO137" s="461"/>
      <c r="GP137" s="461"/>
      <c r="GQ137" s="461"/>
      <c r="GR137" s="461"/>
      <c r="GS137" s="461"/>
      <c r="GT137" s="463"/>
      <c r="GU137" s="195"/>
      <c r="GV137" s="461"/>
      <c r="GW137" s="461"/>
      <c r="GX137" s="461"/>
      <c r="GY137" s="461"/>
      <c r="GZ137" s="455"/>
      <c r="HA137" s="461"/>
      <c r="HB137" s="461"/>
      <c r="HC137" s="461"/>
      <c r="HD137" s="463"/>
      <c r="HE137" s="457">
        <v>0</v>
      </c>
      <c r="HF137" s="453"/>
      <c r="HG137" s="461"/>
      <c r="HH137" s="893"/>
      <c r="HI137" s="1434"/>
      <c r="HJ137" s="455"/>
      <c r="HK137" s="462"/>
      <c r="HL137" s="455"/>
      <c r="HM137" s="461"/>
      <c r="HN137" s="463"/>
      <c r="HO137" s="457"/>
      <c r="HP137" s="453"/>
      <c r="HQ137" s="461"/>
      <c r="HR137" s="462"/>
      <c r="HS137" s="462"/>
      <c r="HT137" s="455"/>
      <c r="HU137" s="462"/>
      <c r="HV137" s="455"/>
      <c r="HW137" s="461"/>
      <c r="HX137" s="463"/>
    </row>
    <row r="138" spans="1:523" ht="15" customHeight="1" x14ac:dyDescent="0.15">
      <c r="A138" s="515">
        <v>43658</v>
      </c>
      <c r="B138" s="415">
        <f t="shared" si="2"/>
        <v>3153</v>
      </c>
      <c r="C138" s="195"/>
      <c r="D138" s="453"/>
      <c r="E138" s="461"/>
      <c r="F138" s="462"/>
      <c r="G138" s="880"/>
      <c r="H138" s="455"/>
      <c r="I138" s="462"/>
      <c r="J138" s="456"/>
      <c r="K138" s="461"/>
      <c r="L138" s="463"/>
      <c r="M138" s="195">
        <v>1177</v>
      </c>
      <c r="N138" s="453">
        <v>7</v>
      </c>
      <c r="O138" s="461">
        <v>5230</v>
      </c>
      <c r="P138" s="462"/>
      <c r="Q138" s="880">
        <v>30</v>
      </c>
      <c r="R138" s="455">
        <v>2.14</v>
      </c>
      <c r="S138" s="462">
        <v>17.2</v>
      </c>
      <c r="T138" s="456"/>
      <c r="U138" s="461"/>
      <c r="V138" s="463"/>
      <c r="W138" s="457">
        <v>742</v>
      </c>
      <c r="X138" s="453">
        <v>7.5</v>
      </c>
      <c r="Y138" s="458">
        <v>2770</v>
      </c>
      <c r="Z138" s="462"/>
      <c r="AA138" s="880">
        <v>25</v>
      </c>
      <c r="AB138" s="455">
        <v>0.3</v>
      </c>
      <c r="AC138" s="462">
        <v>10.199999999999999</v>
      </c>
      <c r="AD138" s="455"/>
      <c r="AE138" s="461"/>
      <c r="AF138" s="463"/>
      <c r="AG138" s="457">
        <v>191</v>
      </c>
      <c r="AH138" s="453">
        <v>8.6</v>
      </c>
      <c r="AI138" s="458">
        <v>4120</v>
      </c>
      <c r="AJ138" s="462"/>
      <c r="AK138" s="880">
        <v>53</v>
      </c>
      <c r="AL138" s="455">
        <v>0.4</v>
      </c>
      <c r="AM138" s="644">
        <v>4.9000000000000004</v>
      </c>
      <c r="AN138" s="455"/>
      <c r="AO138" s="461"/>
      <c r="AP138" s="616"/>
      <c r="AQ138" s="457">
        <v>158</v>
      </c>
      <c r="AR138" s="453">
        <v>7.5</v>
      </c>
      <c r="AS138" s="458">
        <v>9240</v>
      </c>
      <c r="AT138" s="462"/>
      <c r="AU138" s="880">
        <v>176</v>
      </c>
      <c r="AV138" s="455">
        <v>4</v>
      </c>
      <c r="AW138" s="462">
        <v>20.5</v>
      </c>
      <c r="AX138" s="455"/>
      <c r="AY138" s="461"/>
      <c r="AZ138" s="463"/>
      <c r="BA138" s="195">
        <v>242</v>
      </c>
      <c r="BB138" s="453">
        <v>8.1</v>
      </c>
      <c r="BC138" s="461">
        <v>6980</v>
      </c>
      <c r="BD138" s="462"/>
      <c r="BE138" s="880">
        <v>178</v>
      </c>
      <c r="BF138" s="455">
        <v>2.7</v>
      </c>
      <c r="BG138" s="462">
        <v>21.5</v>
      </c>
      <c r="BH138" s="455"/>
      <c r="BI138" s="461"/>
      <c r="BJ138" s="463"/>
      <c r="BK138" s="457">
        <v>115</v>
      </c>
      <c r="BL138" s="453">
        <v>7</v>
      </c>
      <c r="BM138" s="458">
        <v>1381</v>
      </c>
      <c r="BN138" s="462"/>
      <c r="BO138" s="880">
        <v>62</v>
      </c>
      <c r="BP138" s="455">
        <v>0.3</v>
      </c>
      <c r="BQ138" s="462">
        <v>24.1</v>
      </c>
      <c r="BR138" s="455"/>
      <c r="BS138" s="461"/>
      <c r="BT138" s="463"/>
      <c r="BU138" s="457">
        <v>93</v>
      </c>
      <c r="BV138" s="453">
        <v>7.1</v>
      </c>
      <c r="BW138" s="458">
        <v>9650</v>
      </c>
      <c r="BX138" s="458"/>
      <c r="BY138" s="880">
        <v>81</v>
      </c>
      <c r="BZ138" s="455">
        <v>19.399999999999999</v>
      </c>
      <c r="CA138" s="462">
        <v>31.2</v>
      </c>
      <c r="CB138" s="455"/>
      <c r="CC138" s="461"/>
      <c r="CD138" s="463"/>
      <c r="CE138" s="457">
        <v>50</v>
      </c>
      <c r="CF138" s="453">
        <v>7.5</v>
      </c>
      <c r="CG138" s="458">
        <v>8240</v>
      </c>
      <c r="CH138" s="462"/>
      <c r="CI138" s="880">
        <v>68</v>
      </c>
      <c r="CJ138" s="455">
        <v>1.4</v>
      </c>
      <c r="CK138" s="462">
        <v>8.1199999999999992</v>
      </c>
      <c r="CL138" s="455"/>
      <c r="CM138" s="461"/>
      <c r="CN138" s="463"/>
      <c r="CO138" s="457">
        <v>0</v>
      </c>
      <c r="CP138" s="453"/>
      <c r="CQ138" s="461"/>
      <c r="CR138" s="462"/>
      <c r="CS138" s="880"/>
      <c r="CT138" s="455"/>
      <c r="CU138" s="462"/>
      <c r="CV138" s="455"/>
      <c r="CW138" s="461"/>
      <c r="CX138" s="463"/>
      <c r="CY138" s="457">
        <v>265</v>
      </c>
      <c r="CZ138" s="453">
        <v>7</v>
      </c>
      <c r="DA138" s="461">
        <v>9360</v>
      </c>
      <c r="DB138" s="462"/>
      <c r="DC138" s="880">
        <v>89</v>
      </c>
      <c r="DD138" s="455">
        <v>0.7</v>
      </c>
      <c r="DE138" s="462">
        <v>32.4</v>
      </c>
      <c r="DF138" s="455"/>
      <c r="DG138" s="464"/>
      <c r="DH138" s="463"/>
      <c r="DI138" s="457">
        <v>120</v>
      </c>
      <c r="DJ138" s="453">
        <v>7.4</v>
      </c>
      <c r="DK138" s="459">
        <v>12240</v>
      </c>
      <c r="DL138" s="462"/>
      <c r="DM138" s="880">
        <v>108</v>
      </c>
      <c r="DN138" s="455">
        <v>3.8</v>
      </c>
      <c r="DO138" s="462">
        <v>16.100000000000001</v>
      </c>
      <c r="DP138" s="455"/>
      <c r="DQ138" s="461"/>
      <c r="DR138" s="463"/>
      <c r="DS138" s="457">
        <v>0</v>
      </c>
      <c r="DT138" s="453"/>
      <c r="DU138" s="454"/>
      <c r="DV138" s="462"/>
      <c r="DW138" s="880"/>
      <c r="DX138" s="455"/>
      <c r="DY138" s="462"/>
      <c r="DZ138" s="455"/>
      <c r="EA138" s="462"/>
      <c r="EB138" s="463"/>
      <c r="EC138" s="457">
        <v>0</v>
      </c>
      <c r="ED138" s="453"/>
      <c r="EE138" s="464"/>
      <c r="EF138" s="462"/>
      <c r="EG138" s="880"/>
      <c r="EH138" s="455"/>
      <c r="EI138" s="462"/>
      <c r="EJ138" s="455"/>
      <c r="EK138" s="461"/>
      <c r="EL138" s="463"/>
      <c r="EM138" s="457">
        <v>0</v>
      </c>
      <c r="EN138" s="453"/>
      <c r="EO138" s="461"/>
      <c r="EP138" s="462"/>
      <c r="EQ138" s="462"/>
      <c r="ER138" s="455"/>
      <c r="ES138" s="462"/>
      <c r="ET138" s="454"/>
      <c r="EU138" s="461"/>
      <c r="EV138" s="463"/>
      <c r="EW138" s="457">
        <v>0</v>
      </c>
      <c r="EX138" s="453"/>
      <c r="EY138" s="461"/>
      <c r="EZ138" s="462"/>
      <c r="FA138" s="880"/>
      <c r="FB138" s="455"/>
      <c r="FC138" s="462"/>
      <c r="FD138" s="454"/>
      <c r="FE138" s="461"/>
      <c r="FF138" s="463"/>
      <c r="FG138" s="457">
        <v>0</v>
      </c>
      <c r="FH138" s="453"/>
      <c r="FI138" s="461"/>
      <c r="FJ138" s="462"/>
      <c r="FK138" s="880"/>
      <c r="FL138" s="455"/>
      <c r="FM138" s="462"/>
      <c r="FN138" s="454"/>
      <c r="FO138" s="461"/>
      <c r="FP138" s="463"/>
      <c r="GK138" s="195"/>
      <c r="GL138" s="943"/>
      <c r="GM138" s="461"/>
      <c r="GN138" s="461"/>
      <c r="GO138" s="461"/>
      <c r="GP138" s="461"/>
      <c r="GQ138" s="461"/>
      <c r="GR138" s="461"/>
      <c r="GS138" s="461"/>
      <c r="GT138" s="463"/>
      <c r="GU138" s="195"/>
      <c r="GV138" s="461"/>
      <c r="GW138" s="461"/>
      <c r="GX138" s="461"/>
      <c r="GY138" s="461"/>
      <c r="GZ138" s="455"/>
      <c r="HA138" s="461"/>
      <c r="HB138" s="461"/>
      <c r="HC138" s="461"/>
      <c r="HD138" s="463"/>
      <c r="HE138" s="457">
        <v>0</v>
      </c>
      <c r="HF138" s="453"/>
      <c r="HG138" s="461"/>
      <c r="HH138" s="893"/>
      <c r="HI138" s="1434"/>
      <c r="HJ138" s="455"/>
      <c r="HK138" s="462"/>
      <c r="HL138" s="455"/>
      <c r="HM138" s="461"/>
      <c r="HN138" s="463"/>
      <c r="HO138" s="457"/>
      <c r="HP138" s="453"/>
      <c r="HQ138" s="461"/>
      <c r="HR138" s="462"/>
      <c r="HS138" s="462"/>
      <c r="HT138" s="455"/>
      <c r="HU138" s="462"/>
      <c r="HV138" s="455"/>
      <c r="HW138" s="461"/>
      <c r="HX138" s="463"/>
    </row>
    <row r="139" spans="1:523" ht="15" customHeight="1" x14ac:dyDescent="0.15">
      <c r="A139" s="515">
        <v>43659</v>
      </c>
      <c r="B139" s="415">
        <f t="shared" si="2"/>
        <v>3040</v>
      </c>
      <c r="C139" s="195"/>
      <c r="D139" s="453"/>
      <c r="E139" s="461"/>
      <c r="F139" s="462"/>
      <c r="G139" s="881"/>
      <c r="H139" s="455"/>
      <c r="I139" s="462"/>
      <c r="J139" s="456"/>
      <c r="K139" s="461"/>
      <c r="L139" s="463"/>
      <c r="M139" s="195">
        <v>1227</v>
      </c>
      <c r="N139" s="453">
        <v>7.5</v>
      </c>
      <c r="O139" s="461">
        <v>5310</v>
      </c>
      <c r="P139" s="462"/>
      <c r="Q139" s="881">
        <v>35</v>
      </c>
      <c r="R139" s="455">
        <v>2.2999999999999998</v>
      </c>
      <c r="S139" s="462">
        <v>11.8</v>
      </c>
      <c r="T139" s="456"/>
      <c r="U139" s="461"/>
      <c r="V139" s="463"/>
      <c r="W139" s="457">
        <v>721</v>
      </c>
      <c r="X139" s="453">
        <v>7.5</v>
      </c>
      <c r="Y139" s="458">
        <v>2680</v>
      </c>
      <c r="Z139" s="462"/>
      <c r="AA139" s="880">
        <v>24</v>
      </c>
      <c r="AB139" s="455">
        <v>0.2</v>
      </c>
      <c r="AC139" s="462">
        <v>3.1</v>
      </c>
      <c r="AD139" s="455"/>
      <c r="AE139" s="461"/>
      <c r="AF139" s="463"/>
      <c r="AG139" s="457">
        <v>0</v>
      </c>
      <c r="AH139" s="453"/>
      <c r="AI139" s="458"/>
      <c r="AJ139" s="462"/>
      <c r="AK139" s="880"/>
      <c r="AL139" s="455"/>
      <c r="AM139" s="644"/>
      <c r="AN139" s="455"/>
      <c r="AO139" s="461"/>
      <c r="AP139" s="616"/>
      <c r="AQ139" s="457">
        <v>218</v>
      </c>
      <c r="AR139" s="453">
        <v>7.1</v>
      </c>
      <c r="AS139" s="458">
        <v>7610</v>
      </c>
      <c r="AT139" s="462"/>
      <c r="AU139" s="880">
        <v>138</v>
      </c>
      <c r="AV139" s="455">
        <v>3.5</v>
      </c>
      <c r="AW139" s="462">
        <v>16.8</v>
      </c>
      <c r="AX139" s="455"/>
      <c r="AY139" s="461"/>
      <c r="AZ139" s="463"/>
      <c r="BA139" s="195">
        <v>248</v>
      </c>
      <c r="BB139" s="453">
        <v>8.1</v>
      </c>
      <c r="BC139" s="461">
        <v>6060</v>
      </c>
      <c r="BD139" s="462"/>
      <c r="BE139" s="880">
        <v>149</v>
      </c>
      <c r="BF139" s="455">
        <v>2.1</v>
      </c>
      <c r="BG139" s="462">
        <v>17.399999999999999</v>
      </c>
      <c r="BH139" s="455"/>
      <c r="BI139" s="461"/>
      <c r="BJ139" s="463"/>
      <c r="BK139" s="457">
        <v>111</v>
      </c>
      <c r="BL139" s="453">
        <v>6.9</v>
      </c>
      <c r="BM139" s="458">
        <v>1291</v>
      </c>
      <c r="BN139" s="462"/>
      <c r="BO139" s="880">
        <v>75</v>
      </c>
      <c r="BP139" s="455">
        <v>0.18</v>
      </c>
      <c r="BQ139" s="462">
        <v>22.1</v>
      </c>
      <c r="BR139" s="455"/>
      <c r="BS139" s="461"/>
      <c r="BT139" s="463"/>
      <c r="BU139" s="457">
        <v>163</v>
      </c>
      <c r="BV139" s="453"/>
      <c r="BW139" s="458"/>
      <c r="BX139" s="458"/>
      <c r="BY139" s="880"/>
      <c r="BZ139" s="455"/>
      <c r="CA139" s="462"/>
      <c r="CB139" s="455"/>
      <c r="CC139" s="461"/>
      <c r="CD139" s="463"/>
      <c r="CE139" s="457">
        <v>50</v>
      </c>
      <c r="CF139" s="453"/>
      <c r="CG139" s="458"/>
      <c r="CH139" s="462"/>
      <c r="CI139" s="880"/>
      <c r="CJ139" s="455"/>
      <c r="CK139" s="462"/>
      <c r="CL139" s="455"/>
      <c r="CM139" s="461"/>
      <c r="CN139" s="463"/>
      <c r="CO139" s="457">
        <v>0</v>
      </c>
      <c r="CP139" s="453"/>
      <c r="CQ139" s="461"/>
      <c r="CR139" s="462"/>
      <c r="CS139" s="880"/>
      <c r="CT139" s="455"/>
      <c r="CU139" s="462"/>
      <c r="CV139" s="455"/>
      <c r="CW139" s="461"/>
      <c r="CX139" s="463"/>
      <c r="CY139" s="457">
        <v>247</v>
      </c>
      <c r="CZ139" s="453"/>
      <c r="DA139" s="461"/>
      <c r="DB139" s="462"/>
      <c r="DC139" s="880"/>
      <c r="DD139" s="455"/>
      <c r="DE139" s="462"/>
      <c r="DF139" s="455"/>
      <c r="DG139" s="464"/>
      <c r="DH139" s="463"/>
      <c r="DI139" s="457">
        <v>55</v>
      </c>
      <c r="DJ139" s="453"/>
      <c r="DK139" s="459"/>
      <c r="DL139" s="462"/>
      <c r="DM139" s="880"/>
      <c r="DN139" s="455"/>
      <c r="DO139" s="462"/>
      <c r="DP139" s="455"/>
      <c r="DQ139" s="461"/>
      <c r="DR139" s="463"/>
      <c r="DS139" s="457">
        <v>0</v>
      </c>
      <c r="DT139" s="453"/>
      <c r="DU139" s="454"/>
      <c r="DV139" s="462"/>
      <c r="DW139" s="880"/>
      <c r="DX139" s="455"/>
      <c r="DY139" s="462"/>
      <c r="DZ139" s="455"/>
      <c r="EA139" s="462"/>
      <c r="EB139" s="463"/>
      <c r="EC139" s="457">
        <v>0</v>
      </c>
      <c r="ED139" s="453"/>
      <c r="EE139" s="464"/>
      <c r="EF139" s="462"/>
      <c r="EG139" s="880"/>
      <c r="EH139" s="455"/>
      <c r="EI139" s="462"/>
      <c r="EJ139" s="455"/>
      <c r="EK139" s="461"/>
      <c r="EL139" s="463"/>
      <c r="EM139" s="457">
        <v>0</v>
      </c>
      <c r="EN139" s="453"/>
      <c r="EO139" s="461"/>
      <c r="EP139" s="462"/>
      <c r="EQ139" s="462"/>
      <c r="ER139" s="455"/>
      <c r="ES139" s="462"/>
      <c r="ET139" s="454"/>
      <c r="EU139" s="461"/>
      <c r="EV139" s="463"/>
      <c r="EW139" s="457">
        <v>0</v>
      </c>
      <c r="EX139" s="453"/>
      <c r="EY139" s="461"/>
      <c r="EZ139" s="462"/>
      <c r="FA139" s="880"/>
      <c r="FB139" s="455"/>
      <c r="FC139" s="462"/>
      <c r="FD139" s="454"/>
      <c r="FE139" s="461"/>
      <c r="FF139" s="463"/>
      <c r="FG139" s="457">
        <v>0</v>
      </c>
      <c r="FH139" s="453"/>
      <c r="FI139" s="461"/>
      <c r="FJ139" s="462"/>
      <c r="FK139" s="880"/>
      <c r="FL139" s="455"/>
      <c r="FM139" s="462"/>
      <c r="FN139" s="454"/>
      <c r="FO139" s="461"/>
      <c r="FP139" s="463"/>
      <c r="GK139" s="195"/>
      <c r="GL139" s="943"/>
      <c r="GM139" s="461"/>
      <c r="GN139" s="461"/>
      <c r="GO139" s="461"/>
      <c r="GP139" s="461"/>
      <c r="GQ139" s="461"/>
      <c r="GR139" s="461"/>
      <c r="GS139" s="461"/>
      <c r="GT139" s="463"/>
      <c r="GU139" s="195"/>
      <c r="GV139" s="461"/>
      <c r="GW139" s="461"/>
      <c r="GX139" s="461"/>
      <c r="GY139" s="461"/>
      <c r="GZ139" s="455"/>
      <c r="HA139" s="461"/>
      <c r="HB139" s="461"/>
      <c r="HC139" s="461"/>
      <c r="HD139" s="463"/>
      <c r="HE139" s="457">
        <v>0</v>
      </c>
      <c r="HF139" s="453"/>
      <c r="HG139" s="461"/>
      <c r="HH139" s="893"/>
      <c r="HI139" s="1434"/>
      <c r="HJ139" s="455"/>
      <c r="HK139" s="462"/>
      <c r="HL139" s="455"/>
      <c r="HM139" s="461"/>
      <c r="HN139" s="463"/>
      <c r="HO139" s="457"/>
      <c r="HP139" s="453"/>
      <c r="HQ139" s="461"/>
      <c r="HR139" s="462"/>
      <c r="HS139" s="462"/>
      <c r="HT139" s="455"/>
      <c r="HU139" s="462"/>
      <c r="HV139" s="455"/>
      <c r="HW139" s="461"/>
      <c r="HX139" s="463"/>
    </row>
    <row r="140" spans="1:523" s="472" customFormat="1" ht="15" customHeight="1" x14ac:dyDescent="0.15">
      <c r="A140" s="517">
        <v>43660</v>
      </c>
      <c r="B140" s="765">
        <f t="shared" si="2"/>
        <v>3324</v>
      </c>
      <c r="C140" s="257"/>
      <c r="D140" s="435"/>
      <c r="E140" s="444"/>
      <c r="F140" s="445"/>
      <c r="G140" s="445"/>
      <c r="H140" s="438"/>
      <c r="I140" s="445"/>
      <c r="J140" s="439"/>
      <c r="K140" s="444"/>
      <c r="L140" s="446"/>
      <c r="M140" s="257">
        <v>1403</v>
      </c>
      <c r="N140" s="435">
        <v>8.1</v>
      </c>
      <c r="O140" s="444">
        <v>5400</v>
      </c>
      <c r="P140" s="445"/>
      <c r="Q140" s="445">
        <v>34</v>
      </c>
      <c r="R140" s="438">
        <v>0.2</v>
      </c>
      <c r="S140" s="445">
        <v>18.8</v>
      </c>
      <c r="T140" s="439"/>
      <c r="U140" s="444"/>
      <c r="V140" s="446"/>
      <c r="W140" s="440">
        <v>718</v>
      </c>
      <c r="X140" s="435">
        <v>7.8</v>
      </c>
      <c r="Y140" s="441">
        <v>2900</v>
      </c>
      <c r="Z140" s="445"/>
      <c r="AA140" s="445">
        <v>48</v>
      </c>
      <c r="AB140" s="438">
        <v>0.2</v>
      </c>
      <c r="AC140" s="445">
        <v>4.2</v>
      </c>
      <c r="AD140" s="438"/>
      <c r="AE140" s="444"/>
      <c r="AF140" s="446"/>
      <c r="AG140" s="440">
        <v>87</v>
      </c>
      <c r="AH140" s="435">
        <v>8.3000000000000007</v>
      </c>
      <c r="AI140" s="441">
        <v>1935</v>
      </c>
      <c r="AJ140" s="445"/>
      <c r="AK140" s="445">
        <v>26</v>
      </c>
      <c r="AL140" s="438">
        <v>0.2</v>
      </c>
      <c r="AM140" s="645">
        <v>3.1</v>
      </c>
      <c r="AN140" s="438"/>
      <c r="AO140" s="444"/>
      <c r="AP140" s="617"/>
      <c r="AQ140" s="440">
        <v>197</v>
      </c>
      <c r="AR140" s="435">
        <v>8</v>
      </c>
      <c r="AS140" s="441">
        <v>9200</v>
      </c>
      <c r="AT140" s="445"/>
      <c r="AU140" s="445">
        <v>164</v>
      </c>
      <c r="AV140" s="438">
        <v>9.4</v>
      </c>
      <c r="AW140" s="445">
        <v>22.9</v>
      </c>
      <c r="AX140" s="438"/>
      <c r="AY140" s="444"/>
      <c r="AZ140" s="446"/>
      <c r="BA140" s="257">
        <v>274</v>
      </c>
      <c r="BB140" s="435">
        <v>8.5</v>
      </c>
      <c r="BC140" s="444">
        <v>6610</v>
      </c>
      <c r="BD140" s="445"/>
      <c r="BE140" s="445">
        <v>157</v>
      </c>
      <c r="BF140" s="438">
        <v>2</v>
      </c>
      <c r="BG140" s="445">
        <v>14.2</v>
      </c>
      <c r="BH140" s="438"/>
      <c r="BI140" s="444"/>
      <c r="BJ140" s="446"/>
      <c r="BK140" s="440">
        <v>117</v>
      </c>
      <c r="BL140" s="435">
        <v>7.4</v>
      </c>
      <c r="BM140" s="441">
        <v>1305</v>
      </c>
      <c r="BN140" s="445"/>
      <c r="BO140" s="445">
        <v>74</v>
      </c>
      <c r="BP140" s="438">
        <v>0.25</v>
      </c>
      <c r="BQ140" s="445">
        <v>25.4</v>
      </c>
      <c r="BR140" s="438"/>
      <c r="BS140" s="444"/>
      <c r="BT140" s="446"/>
      <c r="BU140" s="440">
        <v>7</v>
      </c>
      <c r="BV140" s="435">
        <v>7.5</v>
      </c>
      <c r="BW140" s="441">
        <v>8940</v>
      </c>
      <c r="BX140" s="441"/>
      <c r="BY140" s="445">
        <v>140</v>
      </c>
      <c r="BZ140" s="438">
        <v>5.9</v>
      </c>
      <c r="CA140" s="445">
        <v>28.6</v>
      </c>
      <c r="CB140" s="438"/>
      <c r="CC140" s="444"/>
      <c r="CD140" s="446"/>
      <c r="CE140" s="440">
        <v>50</v>
      </c>
      <c r="CF140" s="435">
        <v>7.5</v>
      </c>
      <c r="CG140" s="441">
        <v>8490</v>
      </c>
      <c r="CH140" s="445"/>
      <c r="CI140" s="445">
        <v>69</v>
      </c>
      <c r="CJ140" s="438">
        <v>2.4</v>
      </c>
      <c r="CK140" s="445">
        <v>5.9</v>
      </c>
      <c r="CL140" s="438"/>
      <c r="CM140" s="444"/>
      <c r="CN140" s="446"/>
      <c r="CO140" s="440">
        <v>154</v>
      </c>
      <c r="CP140" s="435">
        <v>6.5</v>
      </c>
      <c r="CQ140" s="444">
        <v>1406</v>
      </c>
      <c r="CR140" s="445"/>
      <c r="CS140" s="445">
        <v>20</v>
      </c>
      <c r="CT140" s="438">
        <v>0.23</v>
      </c>
      <c r="CU140" s="445">
        <v>11.1</v>
      </c>
      <c r="CV140" s="438"/>
      <c r="CW140" s="444"/>
      <c r="CX140" s="446"/>
      <c r="CY140" s="440">
        <v>257</v>
      </c>
      <c r="CZ140" s="435">
        <v>7</v>
      </c>
      <c r="DA140" s="444">
        <v>8560</v>
      </c>
      <c r="DB140" s="445"/>
      <c r="DC140" s="445">
        <v>65</v>
      </c>
      <c r="DD140" s="438">
        <v>0.5</v>
      </c>
      <c r="DE140" s="445">
        <v>22.2</v>
      </c>
      <c r="DF140" s="438"/>
      <c r="DG140" s="447"/>
      <c r="DH140" s="446"/>
      <c r="DI140" s="440">
        <v>60</v>
      </c>
      <c r="DJ140" s="435">
        <v>8.1999999999999993</v>
      </c>
      <c r="DK140" s="442">
        <v>11950</v>
      </c>
      <c r="DL140" s="445"/>
      <c r="DM140" s="445">
        <v>122</v>
      </c>
      <c r="DN140" s="438">
        <v>1.7</v>
      </c>
      <c r="DO140" s="445">
        <v>6.2</v>
      </c>
      <c r="DP140" s="438"/>
      <c r="DQ140" s="444"/>
      <c r="DR140" s="446"/>
      <c r="DS140" s="440">
        <v>0</v>
      </c>
      <c r="DT140" s="435"/>
      <c r="DU140" s="437"/>
      <c r="DV140" s="445"/>
      <c r="DW140" s="445"/>
      <c r="DX140" s="438"/>
      <c r="DY140" s="445"/>
      <c r="DZ140" s="438"/>
      <c r="EA140" s="445"/>
      <c r="EB140" s="446"/>
      <c r="EC140" s="440">
        <v>0</v>
      </c>
      <c r="ED140" s="435"/>
      <c r="EE140" s="447"/>
      <c r="EF140" s="445"/>
      <c r="EG140" s="445"/>
      <c r="EH140" s="438"/>
      <c r="EI140" s="445"/>
      <c r="EJ140" s="438"/>
      <c r="EK140" s="444"/>
      <c r="EL140" s="446"/>
      <c r="EM140" s="440">
        <v>0</v>
      </c>
      <c r="EN140" s="435"/>
      <c r="EO140" s="444"/>
      <c r="EP140" s="445"/>
      <c r="EQ140" s="445"/>
      <c r="ER140" s="438"/>
      <c r="ES140" s="445"/>
      <c r="ET140" s="437"/>
      <c r="EU140" s="444"/>
      <c r="EV140" s="446"/>
      <c r="EW140" s="440">
        <v>0</v>
      </c>
      <c r="EX140" s="435"/>
      <c r="EY140" s="444"/>
      <c r="EZ140" s="445"/>
      <c r="FA140" s="445"/>
      <c r="FB140" s="438"/>
      <c r="FC140" s="445"/>
      <c r="FD140" s="437"/>
      <c r="FE140" s="444"/>
      <c r="FF140" s="446"/>
      <c r="FG140" s="440">
        <v>0</v>
      </c>
      <c r="FH140" s="435"/>
      <c r="FI140" s="444"/>
      <c r="FJ140" s="445"/>
      <c r="FK140" s="445"/>
      <c r="FL140" s="438"/>
      <c r="FM140" s="445"/>
      <c r="FN140" s="437"/>
      <c r="FO140" s="444"/>
      <c r="FP140" s="446"/>
      <c r="FQ140" s="1261"/>
      <c r="FR140" s="584"/>
      <c r="FS140" s="589"/>
      <c r="FT140" s="584"/>
      <c r="FU140" s="590"/>
      <c r="FV140" s="584"/>
      <c r="FW140" s="590"/>
      <c r="FX140" s="584"/>
      <c r="FY140" s="584"/>
      <c r="FZ140" s="591"/>
      <c r="GA140" s="1261"/>
      <c r="GB140" s="584"/>
      <c r="GC140" s="584"/>
      <c r="GD140" s="584"/>
      <c r="GE140" s="590"/>
      <c r="GF140" s="584"/>
      <c r="GG140" s="590"/>
      <c r="GH140" s="584"/>
      <c r="GI140" s="584"/>
      <c r="GJ140" s="591"/>
      <c r="GK140" s="257"/>
      <c r="GL140" s="944"/>
      <c r="GM140" s="444"/>
      <c r="GN140" s="444"/>
      <c r="GO140" s="444"/>
      <c r="GP140" s="444"/>
      <c r="GQ140" s="444"/>
      <c r="GR140" s="444"/>
      <c r="GS140" s="444"/>
      <c r="GT140" s="446"/>
      <c r="GU140" s="257"/>
      <c r="GV140" s="444"/>
      <c r="GW140" s="444"/>
      <c r="GX140" s="444"/>
      <c r="GY140" s="444"/>
      <c r="GZ140" s="438"/>
      <c r="HA140" s="444"/>
      <c r="HB140" s="444"/>
      <c r="HC140" s="444"/>
      <c r="HD140" s="446"/>
      <c r="HE140" s="440">
        <v>0</v>
      </c>
      <c r="HF140" s="435"/>
      <c r="HG140" s="444"/>
      <c r="HH140" s="899"/>
      <c r="HI140" s="442"/>
      <c r="HJ140" s="438"/>
      <c r="HK140" s="445"/>
      <c r="HL140" s="438"/>
      <c r="HM140" s="444"/>
      <c r="HN140" s="446"/>
      <c r="HO140" s="440"/>
      <c r="HP140" s="435"/>
      <c r="HQ140" s="444"/>
      <c r="HR140" s="445"/>
      <c r="HS140" s="445"/>
      <c r="HT140" s="438"/>
      <c r="HU140" s="445"/>
      <c r="HV140" s="438"/>
      <c r="HW140" s="444"/>
      <c r="HX140" s="446"/>
      <c r="HY140" s="1587"/>
      <c r="HZ140" s="1587"/>
      <c r="IA140" s="1587"/>
      <c r="IB140" s="1587"/>
      <c r="IC140" s="1587"/>
      <c r="ID140" s="1587"/>
      <c r="IE140" s="1587"/>
      <c r="IF140" s="1587"/>
      <c r="IG140" s="1587"/>
      <c r="IH140" s="1587"/>
      <c r="II140" s="1587"/>
      <c r="IJ140" s="1587"/>
      <c r="IK140" s="1587"/>
      <c r="IL140" s="1587"/>
      <c r="IM140" s="1587"/>
      <c r="IN140" s="1587"/>
      <c r="IO140" s="1587"/>
      <c r="IP140" s="1587"/>
      <c r="IQ140" s="1587"/>
      <c r="IR140" s="1587"/>
      <c r="IS140" s="1587"/>
      <c r="IT140" s="1587"/>
      <c r="IU140" s="1587"/>
      <c r="IV140" s="1587"/>
      <c r="IW140" s="1587"/>
      <c r="IX140" s="1587"/>
      <c r="IY140" s="1587"/>
      <c r="IZ140" s="1587"/>
      <c r="JA140" s="1587"/>
      <c r="JB140" s="1587"/>
      <c r="JC140" s="1587"/>
      <c r="JD140" s="1587"/>
      <c r="JE140" s="1587"/>
      <c r="JF140" s="1587"/>
      <c r="JG140" s="1587"/>
      <c r="JH140" s="1587"/>
      <c r="JI140" s="1587"/>
      <c r="JJ140" s="1587"/>
      <c r="JK140" s="1587"/>
      <c r="JL140" s="1587"/>
      <c r="JM140" s="1587"/>
      <c r="JN140" s="1587"/>
      <c r="JO140" s="1587"/>
      <c r="JP140" s="1587"/>
      <c r="JQ140" s="1587"/>
      <c r="JR140" s="1587"/>
      <c r="JS140" s="1587"/>
      <c r="JT140" s="1587"/>
      <c r="JU140" s="1587"/>
      <c r="JV140" s="1587"/>
      <c r="JW140" s="1587"/>
      <c r="JX140" s="1587"/>
      <c r="JY140" s="1587"/>
      <c r="JZ140" s="1587"/>
      <c r="KA140" s="1587"/>
      <c r="KB140" s="1587"/>
      <c r="KC140" s="1587"/>
      <c r="KD140" s="1587"/>
      <c r="KE140" s="1587"/>
      <c r="KF140" s="1587"/>
      <c r="KG140" s="1587"/>
      <c r="KH140" s="1587"/>
      <c r="KI140" s="1587"/>
      <c r="KJ140" s="1587"/>
      <c r="KK140" s="1587"/>
      <c r="KL140" s="1587"/>
      <c r="KM140" s="1587"/>
      <c r="KN140" s="1587"/>
      <c r="KO140" s="1587"/>
      <c r="KP140" s="1587"/>
      <c r="KQ140" s="1587"/>
      <c r="KR140" s="1587"/>
      <c r="KS140" s="1587"/>
      <c r="KT140" s="1587"/>
      <c r="KU140" s="1587"/>
      <c r="KV140" s="1587"/>
      <c r="KW140" s="1587"/>
      <c r="KX140" s="1587"/>
      <c r="KY140" s="1587"/>
      <c r="KZ140" s="1587"/>
      <c r="LA140" s="1587"/>
      <c r="LB140" s="1587"/>
      <c r="LC140" s="1587"/>
      <c r="LD140" s="1587"/>
      <c r="LE140" s="1587"/>
      <c r="LF140" s="1587"/>
      <c r="LG140" s="1587"/>
      <c r="LH140" s="1587"/>
      <c r="LI140" s="1587"/>
      <c r="LJ140" s="1587"/>
      <c r="LK140" s="1587"/>
      <c r="LL140" s="1587"/>
      <c r="LM140" s="1587"/>
      <c r="LN140" s="1587"/>
      <c r="LO140" s="1587"/>
      <c r="LP140" s="1587"/>
      <c r="LQ140" s="1587"/>
      <c r="LR140" s="1587"/>
      <c r="LS140" s="1587"/>
      <c r="LT140" s="1587"/>
      <c r="LU140" s="1587"/>
      <c r="LV140" s="1587"/>
      <c r="LW140" s="1587"/>
      <c r="LX140" s="1587"/>
      <c r="LY140" s="1587"/>
      <c r="LZ140" s="1587"/>
      <c r="MA140" s="1587"/>
      <c r="MB140" s="1587"/>
      <c r="MC140" s="1587"/>
      <c r="MD140" s="1587"/>
      <c r="ME140" s="1587"/>
      <c r="MF140" s="1587"/>
      <c r="MG140" s="1587"/>
      <c r="MH140" s="1587"/>
      <c r="MI140" s="1587"/>
      <c r="MJ140" s="1587"/>
      <c r="MK140" s="1587"/>
      <c r="ML140" s="1587"/>
      <c r="MM140" s="1587"/>
      <c r="MN140" s="1587"/>
      <c r="MO140" s="1587"/>
      <c r="MP140" s="1587"/>
      <c r="MQ140" s="1587"/>
      <c r="MR140" s="1587"/>
      <c r="MS140" s="1587"/>
      <c r="MT140" s="1587"/>
      <c r="MU140" s="1587"/>
      <c r="MV140" s="1587"/>
      <c r="MW140" s="1587"/>
      <c r="MX140" s="1587"/>
      <c r="MY140" s="1587"/>
      <c r="MZ140" s="1587"/>
      <c r="NA140" s="1587"/>
      <c r="NB140" s="1587"/>
      <c r="NC140" s="1587"/>
      <c r="ND140" s="1587"/>
      <c r="NE140" s="1587"/>
      <c r="NF140" s="1587"/>
      <c r="NG140" s="1587"/>
      <c r="NH140" s="1587"/>
      <c r="NI140" s="1587"/>
      <c r="NJ140" s="1587"/>
      <c r="NK140" s="1587"/>
      <c r="NL140" s="1587"/>
      <c r="NM140" s="1587"/>
      <c r="NN140" s="1587"/>
      <c r="NO140" s="1587"/>
      <c r="NP140" s="1587"/>
      <c r="NQ140" s="1587"/>
      <c r="NR140" s="1587"/>
      <c r="NS140" s="1587"/>
      <c r="NT140" s="1587"/>
      <c r="NU140" s="1587"/>
      <c r="NV140" s="1587"/>
      <c r="NW140" s="1587"/>
      <c r="NX140" s="1587"/>
      <c r="NY140" s="1587"/>
      <c r="NZ140" s="1587"/>
      <c r="OA140" s="1587"/>
      <c r="OB140" s="1587"/>
      <c r="OC140" s="1587"/>
      <c r="OD140" s="1587"/>
      <c r="OE140" s="1587"/>
      <c r="OF140" s="1587"/>
      <c r="OG140" s="1587"/>
      <c r="OH140" s="1587"/>
      <c r="OI140" s="1587"/>
      <c r="OJ140" s="1587"/>
      <c r="OK140" s="1587"/>
      <c r="OL140" s="1587"/>
      <c r="OM140" s="1587"/>
      <c r="ON140" s="1587"/>
      <c r="OO140" s="1587"/>
      <c r="OP140" s="1587"/>
      <c r="OQ140" s="1587"/>
      <c r="OR140" s="1587"/>
      <c r="OS140" s="1587"/>
      <c r="OT140" s="1587"/>
      <c r="OU140" s="1587"/>
      <c r="OV140" s="1587"/>
      <c r="OW140" s="1587"/>
      <c r="OX140" s="1587"/>
      <c r="OY140" s="1587"/>
      <c r="OZ140" s="1587"/>
      <c r="PA140" s="1587"/>
      <c r="PB140" s="1587"/>
      <c r="PC140" s="1587"/>
      <c r="PD140" s="1587"/>
      <c r="PE140" s="1587"/>
      <c r="PF140" s="1587"/>
      <c r="PG140" s="1588"/>
      <c r="PH140" s="1588"/>
      <c r="PI140" s="1588"/>
      <c r="PJ140" s="1588"/>
      <c r="PK140" s="1588"/>
      <c r="PL140" s="1588"/>
      <c r="PM140" s="1588"/>
      <c r="PN140" s="1588"/>
      <c r="PO140" s="1588"/>
      <c r="PP140" s="1588"/>
      <c r="PQ140" s="1588"/>
      <c r="PR140" s="1588"/>
      <c r="PS140" s="1588"/>
      <c r="PT140" s="1588"/>
      <c r="PU140" s="1588"/>
      <c r="PV140" s="1588"/>
      <c r="PW140" s="1588"/>
      <c r="PX140" s="1588"/>
      <c r="PY140" s="1588"/>
      <c r="PZ140" s="1588"/>
      <c r="QA140" s="1588"/>
      <c r="QB140" s="1588"/>
      <c r="QC140" s="1588"/>
      <c r="QD140" s="1588"/>
      <c r="QE140" s="1588"/>
      <c r="QF140" s="1588"/>
      <c r="QG140" s="1588"/>
      <c r="QH140" s="1588"/>
      <c r="QI140" s="1588"/>
      <c r="QJ140" s="1588"/>
      <c r="QK140" s="1588"/>
      <c r="QL140" s="1588"/>
      <c r="QM140" s="1588"/>
      <c r="QN140" s="1588"/>
      <c r="QO140" s="1588"/>
      <c r="QP140" s="1588"/>
      <c r="QQ140" s="1588"/>
      <c r="QR140" s="1588"/>
      <c r="QS140" s="1588"/>
      <c r="QT140" s="1588"/>
      <c r="QU140" s="1588"/>
      <c r="QV140" s="1588"/>
      <c r="QW140" s="1588"/>
      <c r="QX140" s="1588"/>
      <c r="QY140" s="1588"/>
      <c r="QZ140" s="1588"/>
      <c r="RA140" s="1588"/>
      <c r="RB140" s="1588"/>
      <c r="RC140" s="1588"/>
      <c r="RD140" s="1588"/>
      <c r="RE140" s="1588"/>
      <c r="RF140" s="1588"/>
      <c r="RG140" s="1588"/>
      <c r="RH140" s="1588"/>
      <c r="RI140" s="1588"/>
      <c r="RJ140" s="1588"/>
      <c r="RK140" s="1588"/>
      <c r="RL140" s="1588"/>
      <c r="RM140" s="1588"/>
      <c r="RN140" s="1588"/>
      <c r="RO140" s="1588"/>
      <c r="RP140" s="1588"/>
      <c r="RQ140" s="1588"/>
      <c r="RR140" s="1588"/>
      <c r="RS140" s="1588"/>
      <c r="RT140" s="1588"/>
      <c r="RU140" s="1588"/>
      <c r="RV140" s="1588"/>
      <c r="RW140" s="1588"/>
      <c r="RX140" s="1588"/>
      <c r="RY140" s="1588"/>
      <c r="RZ140" s="1588"/>
      <c r="SA140" s="1588"/>
      <c r="SB140" s="1588"/>
      <c r="SC140" s="1588"/>
      <c r="SD140" s="1588"/>
      <c r="SE140" s="1588"/>
      <c r="SF140" s="1588"/>
      <c r="SG140" s="1588"/>
      <c r="SH140" s="1588"/>
      <c r="SI140" s="1588"/>
      <c r="SJ140" s="1588"/>
      <c r="SK140" s="1588"/>
      <c r="SL140" s="1588"/>
      <c r="SM140" s="1588"/>
      <c r="SN140" s="1588"/>
      <c r="SO140" s="1588"/>
      <c r="SP140" s="1588"/>
      <c r="SQ140" s="1588"/>
      <c r="SR140" s="1588"/>
      <c r="SS140" s="1588"/>
      <c r="ST140" s="1588"/>
      <c r="SU140" s="1588"/>
      <c r="SV140" s="1588"/>
      <c r="SW140" s="1588"/>
      <c r="SX140" s="1588"/>
      <c r="SY140" s="1588"/>
      <c r="SZ140" s="1588"/>
      <c r="TA140" s="1588"/>
      <c r="TB140" s="1588"/>
      <c r="TC140" s="1588"/>
    </row>
    <row r="141" spans="1:523" ht="15" customHeight="1" x14ac:dyDescent="0.15">
      <c r="A141" s="515">
        <v>43661</v>
      </c>
      <c r="B141" s="415">
        <f t="shared" si="2"/>
        <v>2952</v>
      </c>
      <c r="C141" s="195"/>
      <c r="D141" s="453"/>
      <c r="E141" s="461"/>
      <c r="F141" s="462"/>
      <c r="G141" s="880"/>
      <c r="H141" s="455"/>
      <c r="I141" s="462"/>
      <c r="J141" s="456"/>
      <c r="K141" s="461"/>
      <c r="L141" s="463"/>
      <c r="M141" s="195">
        <v>1262</v>
      </c>
      <c r="N141" s="453">
        <v>7.7</v>
      </c>
      <c r="O141" s="461">
        <v>5860</v>
      </c>
      <c r="P141" s="462"/>
      <c r="Q141" s="880">
        <v>38</v>
      </c>
      <c r="R141" s="455">
        <v>13.8</v>
      </c>
      <c r="S141" s="462">
        <v>22.16</v>
      </c>
      <c r="T141" s="456"/>
      <c r="U141" s="461"/>
      <c r="V141" s="463"/>
      <c r="W141" s="457">
        <v>694</v>
      </c>
      <c r="X141" s="453">
        <v>7.9</v>
      </c>
      <c r="Y141" s="458">
        <v>2790</v>
      </c>
      <c r="Z141" s="462"/>
      <c r="AA141" s="880">
        <v>37</v>
      </c>
      <c r="AB141" s="455">
        <v>0.18</v>
      </c>
      <c r="AC141" s="462">
        <v>6.18</v>
      </c>
      <c r="AD141" s="455"/>
      <c r="AE141" s="461"/>
      <c r="AF141" s="463"/>
      <c r="AG141" s="457">
        <v>0</v>
      </c>
      <c r="AH141" s="453">
        <v>8.1999999999999993</v>
      </c>
      <c r="AI141" s="458">
        <v>3110</v>
      </c>
      <c r="AJ141" s="462"/>
      <c r="AK141" s="880">
        <v>30</v>
      </c>
      <c r="AL141" s="455">
        <v>0.12</v>
      </c>
      <c r="AM141" s="644">
        <v>3.1</v>
      </c>
      <c r="AN141" s="455"/>
      <c r="AO141" s="461"/>
      <c r="AP141" s="616"/>
      <c r="AQ141" s="457">
        <v>202</v>
      </c>
      <c r="AR141" s="453">
        <v>7.6</v>
      </c>
      <c r="AS141" s="458">
        <v>8790</v>
      </c>
      <c r="AT141" s="462"/>
      <c r="AU141" s="880">
        <v>147</v>
      </c>
      <c r="AV141" s="455">
        <v>9.41</v>
      </c>
      <c r="AW141" s="462">
        <v>26.44</v>
      </c>
      <c r="AX141" s="455"/>
      <c r="AY141" s="461"/>
      <c r="AZ141" s="463"/>
      <c r="BA141" s="195">
        <v>243</v>
      </c>
      <c r="BB141" s="453">
        <v>8.3000000000000007</v>
      </c>
      <c r="BC141" s="461">
        <v>6770</v>
      </c>
      <c r="BD141" s="462"/>
      <c r="BE141" s="880">
        <v>155</v>
      </c>
      <c r="BF141" s="455">
        <v>0.12</v>
      </c>
      <c r="BG141" s="462">
        <v>15.66</v>
      </c>
      <c r="BH141" s="455"/>
      <c r="BI141" s="461"/>
      <c r="BJ141" s="463"/>
      <c r="BK141" s="457">
        <v>85</v>
      </c>
      <c r="BL141" s="453">
        <v>7.3</v>
      </c>
      <c r="BM141" s="458">
        <v>1310</v>
      </c>
      <c r="BN141" s="462"/>
      <c r="BO141" s="880">
        <v>68</v>
      </c>
      <c r="BP141" s="455">
        <v>0.23</v>
      </c>
      <c r="BQ141" s="462">
        <v>22.92</v>
      </c>
      <c r="BR141" s="455"/>
      <c r="BS141" s="461"/>
      <c r="BT141" s="463"/>
      <c r="BU141" s="457">
        <v>10</v>
      </c>
      <c r="BV141" s="453"/>
      <c r="BW141" s="458"/>
      <c r="BX141" s="458"/>
      <c r="BY141" s="880"/>
      <c r="BZ141" s="455"/>
      <c r="CA141" s="462"/>
      <c r="CB141" s="455"/>
      <c r="CC141" s="461"/>
      <c r="CD141" s="463"/>
      <c r="CE141" s="457">
        <v>49</v>
      </c>
      <c r="CF141" s="453">
        <v>7.5</v>
      </c>
      <c r="CG141" s="458">
        <v>8750</v>
      </c>
      <c r="CH141" s="462"/>
      <c r="CI141" s="880">
        <v>72</v>
      </c>
      <c r="CJ141" s="455">
        <v>1.27</v>
      </c>
      <c r="CK141" s="462">
        <v>15.84</v>
      </c>
      <c r="CL141" s="455"/>
      <c r="CM141" s="461"/>
      <c r="CN141" s="463"/>
      <c r="CO141" s="457">
        <v>0</v>
      </c>
      <c r="CP141" s="453">
        <v>6.5</v>
      </c>
      <c r="CQ141" s="461">
        <v>1421</v>
      </c>
      <c r="CR141" s="462"/>
      <c r="CS141" s="880">
        <v>17</v>
      </c>
      <c r="CT141" s="455">
        <v>0.28999999999999998</v>
      </c>
      <c r="CU141" s="462">
        <v>10.61</v>
      </c>
      <c r="CV141" s="455"/>
      <c r="CW141" s="461"/>
      <c r="CX141" s="463"/>
      <c r="CY141" s="457">
        <v>336</v>
      </c>
      <c r="CZ141" s="453">
        <v>7.7</v>
      </c>
      <c r="DA141" s="461">
        <v>7970</v>
      </c>
      <c r="DB141" s="462"/>
      <c r="DC141" s="880">
        <v>81</v>
      </c>
      <c r="DD141" s="455">
        <v>0.23</v>
      </c>
      <c r="DE141" s="462">
        <v>17.88</v>
      </c>
      <c r="DF141" s="455"/>
      <c r="DG141" s="464"/>
      <c r="DH141" s="463"/>
      <c r="DI141" s="457">
        <v>71</v>
      </c>
      <c r="DJ141" s="453"/>
      <c r="DK141" s="459"/>
      <c r="DL141" s="462"/>
      <c r="DM141" s="880"/>
      <c r="DN141" s="455"/>
      <c r="DO141" s="462"/>
      <c r="DP141" s="455"/>
      <c r="DQ141" s="461"/>
      <c r="DR141" s="463"/>
      <c r="DS141" s="457">
        <v>0</v>
      </c>
      <c r="DT141" s="453"/>
      <c r="DU141" s="454"/>
      <c r="DV141" s="462"/>
      <c r="DW141" s="880"/>
      <c r="DX141" s="455"/>
      <c r="DY141" s="462"/>
      <c r="DZ141" s="455"/>
      <c r="EA141" s="462"/>
      <c r="EB141" s="463"/>
      <c r="EC141" s="457">
        <v>0</v>
      </c>
      <c r="ED141" s="453"/>
      <c r="EE141" s="464"/>
      <c r="EF141" s="462"/>
      <c r="EG141" s="880"/>
      <c r="EH141" s="455"/>
      <c r="EI141" s="462"/>
      <c r="EJ141" s="455"/>
      <c r="EK141" s="461"/>
      <c r="EL141" s="463"/>
      <c r="EM141" s="457">
        <v>0</v>
      </c>
      <c r="EN141" s="453"/>
      <c r="EO141" s="461"/>
      <c r="EP141" s="462"/>
      <c r="EQ141" s="462"/>
      <c r="ER141" s="455"/>
      <c r="ES141" s="462"/>
      <c r="ET141" s="454"/>
      <c r="EU141" s="461"/>
      <c r="EV141" s="463"/>
      <c r="EW141" s="457">
        <v>0</v>
      </c>
      <c r="EX141" s="453"/>
      <c r="EY141" s="461"/>
      <c r="EZ141" s="462"/>
      <c r="FA141" s="880"/>
      <c r="FB141" s="455"/>
      <c r="FC141" s="462"/>
      <c r="FD141" s="454"/>
      <c r="FE141" s="461"/>
      <c r="FF141" s="463"/>
      <c r="FG141" s="457">
        <v>0</v>
      </c>
      <c r="FH141" s="453"/>
      <c r="FI141" s="461"/>
      <c r="FJ141" s="462"/>
      <c r="FK141" s="880"/>
      <c r="FL141" s="455"/>
      <c r="FM141" s="462"/>
      <c r="FN141" s="454"/>
      <c r="FO141" s="461"/>
      <c r="FP141" s="463"/>
      <c r="GK141" s="195"/>
      <c r="GL141" s="943"/>
      <c r="GM141" s="461"/>
      <c r="GN141" s="461"/>
      <c r="GO141" s="461"/>
      <c r="GP141" s="461"/>
      <c r="GQ141" s="461"/>
      <c r="GR141" s="461"/>
      <c r="GS141" s="461"/>
      <c r="GT141" s="463"/>
      <c r="GU141" s="195"/>
      <c r="GV141" s="461"/>
      <c r="GW141" s="461"/>
      <c r="GX141" s="461"/>
      <c r="GY141" s="461"/>
      <c r="GZ141" s="455"/>
      <c r="HA141" s="461"/>
      <c r="HB141" s="461"/>
      <c r="HC141" s="461"/>
      <c r="HD141" s="463"/>
      <c r="HE141" s="457">
        <v>0</v>
      </c>
      <c r="HF141" s="453"/>
      <c r="HG141" s="461"/>
      <c r="HH141" s="893"/>
      <c r="HI141" s="1434"/>
      <c r="HJ141" s="455"/>
      <c r="HK141" s="462"/>
      <c r="HL141" s="455"/>
      <c r="HM141" s="461"/>
      <c r="HN141" s="463"/>
      <c r="HO141" s="457"/>
      <c r="HP141" s="453"/>
      <c r="HQ141" s="461"/>
      <c r="HR141" s="462"/>
      <c r="HS141" s="462"/>
      <c r="HT141" s="455"/>
      <c r="HU141" s="462"/>
      <c r="HV141" s="455"/>
      <c r="HW141" s="461"/>
      <c r="HX141" s="463"/>
    </row>
    <row r="142" spans="1:523" ht="15" customHeight="1" x14ac:dyDescent="0.15">
      <c r="A142" s="515">
        <v>43662</v>
      </c>
      <c r="B142" s="415">
        <f t="shared" si="2"/>
        <v>3184</v>
      </c>
      <c r="C142" s="195"/>
      <c r="D142" s="453"/>
      <c r="E142" s="461"/>
      <c r="F142" s="462"/>
      <c r="G142" s="880"/>
      <c r="H142" s="455"/>
      <c r="I142" s="462"/>
      <c r="J142" s="456"/>
      <c r="K142" s="461"/>
      <c r="L142" s="463"/>
      <c r="M142" s="195">
        <v>1214</v>
      </c>
      <c r="N142" s="453">
        <v>8.1999999999999993</v>
      </c>
      <c r="O142" s="461">
        <v>4910</v>
      </c>
      <c r="P142" s="462"/>
      <c r="Q142" s="880">
        <v>42</v>
      </c>
      <c r="R142" s="455">
        <v>1.33</v>
      </c>
      <c r="S142" s="462">
        <v>11.68</v>
      </c>
      <c r="T142" s="456"/>
      <c r="U142" s="461"/>
      <c r="V142" s="463"/>
      <c r="W142" s="457">
        <v>598</v>
      </c>
      <c r="X142" s="453">
        <v>7.5</v>
      </c>
      <c r="Y142" s="458">
        <v>2530</v>
      </c>
      <c r="Z142" s="462"/>
      <c r="AA142" s="880">
        <v>48</v>
      </c>
      <c r="AB142" s="455">
        <v>0.12</v>
      </c>
      <c r="AC142" s="462">
        <v>11.51</v>
      </c>
      <c r="AD142" s="455"/>
      <c r="AE142" s="461"/>
      <c r="AF142" s="463"/>
      <c r="AG142" s="457">
        <v>42</v>
      </c>
      <c r="AH142" s="453">
        <v>8</v>
      </c>
      <c r="AI142" s="458">
        <v>3030</v>
      </c>
      <c r="AJ142" s="462"/>
      <c r="AK142" s="880">
        <v>47</v>
      </c>
      <c r="AL142" s="455">
        <v>0.23</v>
      </c>
      <c r="AM142" s="644">
        <v>3.43</v>
      </c>
      <c r="AN142" s="455"/>
      <c r="AO142" s="461"/>
      <c r="AP142" s="616"/>
      <c r="AQ142" s="457">
        <v>171</v>
      </c>
      <c r="AR142" s="453">
        <v>7.5</v>
      </c>
      <c r="AS142" s="458">
        <v>9770</v>
      </c>
      <c r="AT142" s="462"/>
      <c r="AU142" s="880">
        <v>184</v>
      </c>
      <c r="AV142" s="455">
        <v>9.35</v>
      </c>
      <c r="AW142" s="462">
        <v>32.159999999999997</v>
      </c>
      <c r="AX142" s="455"/>
      <c r="AY142" s="461"/>
      <c r="AZ142" s="463"/>
      <c r="BA142" s="195">
        <v>234</v>
      </c>
      <c r="BB142" s="453">
        <v>7.5</v>
      </c>
      <c r="BC142" s="461">
        <v>6550</v>
      </c>
      <c r="BD142" s="462"/>
      <c r="BE142" s="880">
        <v>176</v>
      </c>
      <c r="BF142" s="455">
        <v>1.91</v>
      </c>
      <c r="BG142" s="462">
        <v>15.28</v>
      </c>
      <c r="BH142" s="455"/>
      <c r="BI142" s="461"/>
      <c r="BJ142" s="463"/>
      <c r="BK142" s="457">
        <v>97</v>
      </c>
      <c r="BL142" s="453">
        <v>7</v>
      </c>
      <c r="BM142" s="458">
        <v>1344</v>
      </c>
      <c r="BN142" s="462"/>
      <c r="BO142" s="880">
        <v>92</v>
      </c>
      <c r="BP142" s="455">
        <v>0.12</v>
      </c>
      <c r="BQ142" s="462">
        <v>27.34</v>
      </c>
      <c r="BR142" s="455"/>
      <c r="BS142" s="461"/>
      <c r="BT142" s="463"/>
      <c r="BU142" s="457">
        <v>295</v>
      </c>
      <c r="BV142" s="453">
        <v>7.4</v>
      </c>
      <c r="BW142" s="458">
        <v>10010</v>
      </c>
      <c r="BX142" s="458"/>
      <c r="BY142" s="880">
        <v>170</v>
      </c>
      <c r="BZ142" s="455">
        <v>7.21</v>
      </c>
      <c r="CA142" s="462">
        <v>31.01</v>
      </c>
      <c r="CB142" s="455"/>
      <c r="CC142" s="461"/>
      <c r="CD142" s="463"/>
      <c r="CE142" s="457">
        <v>49</v>
      </c>
      <c r="CF142" s="453">
        <v>7.3</v>
      </c>
      <c r="CG142" s="458">
        <v>9150</v>
      </c>
      <c r="CH142" s="462"/>
      <c r="CI142" s="880">
        <v>189.6</v>
      </c>
      <c r="CJ142" s="455">
        <v>1.56</v>
      </c>
      <c r="CK142" s="462">
        <v>8.1</v>
      </c>
      <c r="CL142" s="455"/>
      <c r="CM142" s="461"/>
      <c r="CN142" s="463"/>
      <c r="CO142" s="457">
        <v>148</v>
      </c>
      <c r="CP142" s="453">
        <v>6.5</v>
      </c>
      <c r="CQ142" s="461">
        <v>1400</v>
      </c>
      <c r="CR142" s="462"/>
      <c r="CS142" s="880">
        <v>18</v>
      </c>
      <c r="CT142" s="455">
        <v>0.23</v>
      </c>
      <c r="CU142" s="462">
        <v>10.92</v>
      </c>
      <c r="CV142" s="455"/>
      <c r="CW142" s="461"/>
      <c r="CX142" s="463"/>
      <c r="CY142" s="457">
        <v>287</v>
      </c>
      <c r="CZ142" s="453">
        <v>6.4</v>
      </c>
      <c r="DA142" s="461">
        <v>7650</v>
      </c>
      <c r="DB142" s="462"/>
      <c r="DC142" s="880">
        <v>68</v>
      </c>
      <c r="DD142" s="455">
        <v>0.18</v>
      </c>
      <c r="DE142" s="462">
        <v>19.04</v>
      </c>
      <c r="DF142" s="455"/>
      <c r="DG142" s="464"/>
      <c r="DH142" s="463"/>
      <c r="DI142" s="457">
        <v>49</v>
      </c>
      <c r="DJ142" s="453">
        <v>8</v>
      </c>
      <c r="DK142" s="459">
        <v>11830</v>
      </c>
      <c r="DL142" s="462"/>
      <c r="DM142" s="880">
        <v>134</v>
      </c>
      <c r="DN142" s="455">
        <v>0.28999999999999998</v>
      </c>
      <c r="DO142" s="462">
        <v>6.78</v>
      </c>
      <c r="DP142" s="455"/>
      <c r="DQ142" s="461"/>
      <c r="DR142" s="463"/>
      <c r="DS142" s="457">
        <v>0</v>
      </c>
      <c r="DT142" s="453"/>
      <c r="DU142" s="454"/>
      <c r="DV142" s="462"/>
      <c r="DW142" s="880"/>
      <c r="DX142" s="455"/>
      <c r="DY142" s="462"/>
      <c r="DZ142" s="455"/>
      <c r="EA142" s="462"/>
      <c r="EB142" s="463"/>
      <c r="EC142" s="457">
        <v>0</v>
      </c>
      <c r="ED142" s="453"/>
      <c r="EE142" s="464"/>
      <c r="EF142" s="462"/>
      <c r="EG142" s="880"/>
      <c r="EH142" s="455"/>
      <c r="EI142" s="462"/>
      <c r="EJ142" s="455"/>
      <c r="EK142" s="461"/>
      <c r="EL142" s="463"/>
      <c r="EM142" s="457">
        <v>0</v>
      </c>
      <c r="EN142" s="453"/>
      <c r="EO142" s="461"/>
      <c r="EP142" s="462"/>
      <c r="EQ142" s="462"/>
      <c r="ER142" s="455"/>
      <c r="ES142" s="462"/>
      <c r="ET142" s="454"/>
      <c r="EU142" s="461"/>
      <c r="EV142" s="463"/>
      <c r="EW142" s="457">
        <v>0</v>
      </c>
      <c r="EX142" s="453"/>
      <c r="EY142" s="461"/>
      <c r="EZ142" s="462"/>
      <c r="FA142" s="880"/>
      <c r="FB142" s="455"/>
      <c r="FC142" s="462"/>
      <c r="FD142" s="454"/>
      <c r="FE142" s="461"/>
      <c r="FF142" s="463"/>
      <c r="FG142" s="457">
        <v>0</v>
      </c>
      <c r="FH142" s="453"/>
      <c r="FI142" s="461"/>
      <c r="FJ142" s="462"/>
      <c r="FK142" s="880"/>
      <c r="FL142" s="455"/>
      <c r="FM142" s="462"/>
      <c r="FN142" s="454"/>
      <c r="FO142" s="461"/>
      <c r="FP142" s="463"/>
      <c r="GK142" s="195"/>
      <c r="GL142" s="943"/>
      <c r="GM142" s="461"/>
      <c r="GN142" s="461"/>
      <c r="GO142" s="461"/>
      <c r="GP142" s="461"/>
      <c r="GQ142" s="461"/>
      <c r="GR142" s="461"/>
      <c r="GS142" s="461"/>
      <c r="GT142" s="463"/>
      <c r="GU142" s="195"/>
      <c r="GV142" s="461"/>
      <c r="GW142" s="461"/>
      <c r="GX142" s="461"/>
      <c r="GY142" s="461"/>
      <c r="GZ142" s="455"/>
      <c r="HA142" s="461"/>
      <c r="HB142" s="461"/>
      <c r="HC142" s="461"/>
      <c r="HD142" s="463"/>
      <c r="HE142" s="457">
        <v>0</v>
      </c>
      <c r="HF142" s="453"/>
      <c r="HG142" s="461"/>
      <c r="HH142" s="893"/>
      <c r="HI142" s="1434"/>
      <c r="HJ142" s="455"/>
      <c r="HK142" s="462"/>
      <c r="HL142" s="455"/>
      <c r="HM142" s="461"/>
      <c r="HN142" s="463"/>
      <c r="HO142" s="457"/>
      <c r="HP142" s="453"/>
      <c r="HQ142" s="461"/>
      <c r="HR142" s="462"/>
      <c r="HS142" s="462"/>
      <c r="HT142" s="455"/>
      <c r="HU142" s="462"/>
      <c r="HV142" s="455"/>
      <c r="HW142" s="461"/>
      <c r="HX142" s="463"/>
    </row>
    <row r="143" spans="1:523" ht="15" customHeight="1" x14ac:dyDescent="0.15">
      <c r="A143" s="515">
        <v>43663</v>
      </c>
      <c r="B143" s="415">
        <f t="shared" si="2"/>
        <v>3152</v>
      </c>
      <c r="C143" s="195"/>
      <c r="D143" s="453"/>
      <c r="E143" s="461"/>
      <c r="F143" s="462"/>
      <c r="G143" s="880"/>
      <c r="H143" s="455"/>
      <c r="I143" s="462"/>
      <c r="J143" s="456"/>
      <c r="K143" s="461"/>
      <c r="L143" s="463"/>
      <c r="M143" s="195">
        <v>1236</v>
      </c>
      <c r="N143" s="453">
        <v>7.6</v>
      </c>
      <c r="O143" s="461">
        <v>5420</v>
      </c>
      <c r="P143" s="462"/>
      <c r="Q143" s="880">
        <v>47</v>
      </c>
      <c r="R143" s="455">
        <v>5.25</v>
      </c>
      <c r="S143" s="462">
        <v>15.44</v>
      </c>
      <c r="T143" s="456"/>
      <c r="U143" s="461"/>
      <c r="V143" s="463"/>
      <c r="W143" s="457">
        <v>708</v>
      </c>
      <c r="X143" s="453">
        <v>7.5</v>
      </c>
      <c r="Y143" s="458">
        <v>2280</v>
      </c>
      <c r="Z143" s="462"/>
      <c r="AA143" s="880">
        <v>23</v>
      </c>
      <c r="AB143" s="455">
        <v>0.12</v>
      </c>
      <c r="AC143" s="462">
        <v>9.33</v>
      </c>
      <c r="AD143" s="455"/>
      <c r="AE143" s="461"/>
      <c r="AF143" s="463"/>
      <c r="AG143" s="457">
        <v>0</v>
      </c>
      <c r="AH143" s="453">
        <v>8.3000000000000007</v>
      </c>
      <c r="AI143" s="458">
        <v>2300</v>
      </c>
      <c r="AJ143" s="462"/>
      <c r="AK143" s="880">
        <v>66</v>
      </c>
      <c r="AL143" s="455">
        <v>0.53</v>
      </c>
      <c r="AM143" s="644">
        <v>4.63</v>
      </c>
      <c r="AN143" s="455"/>
      <c r="AO143" s="461"/>
      <c r="AP143" s="616"/>
      <c r="AQ143" s="457">
        <v>190</v>
      </c>
      <c r="AR143" s="453">
        <v>7.5</v>
      </c>
      <c r="AS143" s="458">
        <v>10000</v>
      </c>
      <c r="AT143" s="462"/>
      <c r="AU143" s="880">
        <v>187</v>
      </c>
      <c r="AV143" s="455">
        <v>9.06</v>
      </c>
      <c r="AW143" s="462">
        <v>42</v>
      </c>
      <c r="AX143" s="455"/>
      <c r="AY143" s="461"/>
      <c r="AZ143" s="463"/>
      <c r="BA143" s="195">
        <v>189</v>
      </c>
      <c r="BB143" s="453">
        <v>8.5</v>
      </c>
      <c r="BC143" s="461">
        <v>6520</v>
      </c>
      <c r="BD143" s="462"/>
      <c r="BE143" s="880">
        <v>154</v>
      </c>
      <c r="BF143" s="455">
        <v>1.96</v>
      </c>
      <c r="BG143" s="462">
        <v>8.16</v>
      </c>
      <c r="BH143" s="455"/>
      <c r="BI143" s="461"/>
      <c r="BJ143" s="463"/>
      <c r="BK143" s="457">
        <v>118</v>
      </c>
      <c r="BL143" s="453">
        <v>7.1</v>
      </c>
      <c r="BM143" s="458">
        <v>1385</v>
      </c>
      <c r="BN143" s="462"/>
      <c r="BO143" s="880">
        <v>44</v>
      </c>
      <c r="BP143" s="455">
        <v>0.12</v>
      </c>
      <c r="BQ143" s="462">
        <v>25.7</v>
      </c>
      <c r="BR143" s="455"/>
      <c r="BS143" s="461"/>
      <c r="BT143" s="463"/>
      <c r="BU143" s="457">
        <v>227</v>
      </c>
      <c r="BV143" s="453">
        <v>7.3</v>
      </c>
      <c r="BW143" s="458">
        <v>634</v>
      </c>
      <c r="BX143" s="458"/>
      <c r="BY143" s="880">
        <v>86</v>
      </c>
      <c r="BZ143" s="455">
        <v>1.23</v>
      </c>
      <c r="CA143" s="462">
        <v>3.44</v>
      </c>
      <c r="CB143" s="455"/>
      <c r="CC143" s="461"/>
      <c r="CD143" s="463"/>
      <c r="CE143" s="457">
        <v>54</v>
      </c>
      <c r="CF143" s="453">
        <v>7.5</v>
      </c>
      <c r="CG143" s="458">
        <v>9150</v>
      </c>
      <c r="CH143" s="462"/>
      <c r="CI143" s="880">
        <v>83</v>
      </c>
      <c r="CJ143" s="455">
        <v>2.25</v>
      </c>
      <c r="CK143" s="462">
        <v>6.11</v>
      </c>
      <c r="CL143" s="455"/>
      <c r="CM143" s="461"/>
      <c r="CN143" s="463"/>
      <c r="CO143" s="457">
        <v>119</v>
      </c>
      <c r="CP143" s="453">
        <v>6.2</v>
      </c>
      <c r="CQ143" s="461">
        <v>1456</v>
      </c>
      <c r="CR143" s="462"/>
      <c r="CS143" s="880">
        <v>32</v>
      </c>
      <c r="CT143" s="455">
        <v>0.52</v>
      </c>
      <c r="CU143" s="462">
        <v>1.25</v>
      </c>
      <c r="CV143" s="455"/>
      <c r="CW143" s="461"/>
      <c r="CX143" s="463"/>
      <c r="CY143" s="457">
        <v>300</v>
      </c>
      <c r="CZ143" s="453">
        <v>6.7</v>
      </c>
      <c r="DA143" s="461">
        <v>7670</v>
      </c>
      <c r="DB143" s="462"/>
      <c r="DC143" s="880">
        <v>38</v>
      </c>
      <c r="DD143" s="455">
        <v>0.49</v>
      </c>
      <c r="DE143" s="462">
        <v>16.8</v>
      </c>
      <c r="DF143" s="455"/>
      <c r="DG143" s="464"/>
      <c r="DH143" s="463"/>
      <c r="DI143" s="457">
        <v>11</v>
      </c>
      <c r="DJ143" s="453">
        <v>8.1999999999999993</v>
      </c>
      <c r="DK143" s="459">
        <v>11310</v>
      </c>
      <c r="DL143" s="462"/>
      <c r="DM143" s="880">
        <v>120</v>
      </c>
      <c r="DN143" s="455">
        <v>1.39</v>
      </c>
      <c r="DO143" s="462">
        <v>5.05</v>
      </c>
      <c r="DP143" s="455"/>
      <c r="DQ143" s="461"/>
      <c r="DR143" s="463"/>
      <c r="DS143" s="457">
        <v>0</v>
      </c>
      <c r="DT143" s="453"/>
      <c r="DU143" s="454"/>
      <c r="DV143" s="462"/>
      <c r="DW143" s="880"/>
      <c r="DX143" s="455"/>
      <c r="DY143" s="462"/>
      <c r="DZ143" s="455"/>
      <c r="EA143" s="462"/>
      <c r="EB143" s="463"/>
      <c r="EC143" s="457">
        <v>0</v>
      </c>
      <c r="ED143" s="453">
        <v>7</v>
      </c>
      <c r="EE143" s="464">
        <v>488</v>
      </c>
      <c r="EF143" s="462"/>
      <c r="EG143" s="880">
        <v>14</v>
      </c>
      <c r="EH143" s="455">
        <v>1.27</v>
      </c>
      <c r="EI143" s="462">
        <v>4.09</v>
      </c>
      <c r="EJ143" s="455"/>
      <c r="EK143" s="461"/>
      <c r="EL143" s="463"/>
      <c r="EM143" s="457">
        <v>0</v>
      </c>
      <c r="EN143" s="453">
        <v>7</v>
      </c>
      <c r="EO143" s="461">
        <v>488</v>
      </c>
      <c r="EP143" s="462"/>
      <c r="EQ143" s="462">
        <v>14</v>
      </c>
      <c r="ER143" s="455">
        <v>1.27</v>
      </c>
      <c r="ES143" s="462">
        <v>4.09</v>
      </c>
      <c r="ET143" s="454"/>
      <c r="EU143" s="461"/>
      <c r="EV143" s="463"/>
      <c r="EW143" s="457">
        <v>0</v>
      </c>
      <c r="EX143" s="453">
        <v>7</v>
      </c>
      <c r="EY143" s="461">
        <v>488</v>
      </c>
      <c r="EZ143" s="462"/>
      <c r="FA143" s="880">
        <v>14</v>
      </c>
      <c r="FB143" s="455">
        <v>1.27</v>
      </c>
      <c r="FC143" s="462">
        <v>4.09</v>
      </c>
      <c r="FD143" s="454"/>
      <c r="FE143" s="461"/>
      <c r="FF143" s="463"/>
      <c r="FG143" s="457">
        <v>0</v>
      </c>
      <c r="FH143" s="453"/>
      <c r="FI143" s="461"/>
      <c r="FJ143" s="462"/>
      <c r="FK143" s="880"/>
      <c r="FL143" s="455"/>
      <c r="FM143" s="462"/>
      <c r="FN143" s="454"/>
      <c r="FO143" s="461"/>
      <c r="FP143" s="463"/>
      <c r="GK143" s="195"/>
      <c r="GL143" s="943"/>
      <c r="GM143" s="461"/>
      <c r="GN143" s="461"/>
      <c r="GO143" s="461"/>
      <c r="GP143" s="461"/>
      <c r="GQ143" s="461"/>
      <c r="GR143" s="461"/>
      <c r="GS143" s="461"/>
      <c r="GT143" s="463"/>
      <c r="GU143" s="195"/>
      <c r="GV143" s="461"/>
      <c r="GW143" s="461"/>
      <c r="GX143" s="461"/>
      <c r="GY143" s="461"/>
      <c r="GZ143" s="455"/>
      <c r="HA143" s="461"/>
      <c r="HB143" s="461"/>
      <c r="HC143" s="461"/>
      <c r="HD143" s="463"/>
      <c r="HE143" s="457">
        <v>0</v>
      </c>
      <c r="HF143" s="453"/>
      <c r="HG143" s="461"/>
      <c r="HH143" s="893"/>
      <c r="HI143" s="1434"/>
      <c r="HJ143" s="455"/>
      <c r="HK143" s="462"/>
      <c r="HL143" s="455"/>
      <c r="HM143" s="461"/>
      <c r="HN143" s="463"/>
      <c r="HO143" s="457"/>
      <c r="HP143" s="453"/>
      <c r="HQ143" s="461"/>
      <c r="HR143" s="462"/>
      <c r="HS143" s="462"/>
      <c r="HT143" s="455"/>
      <c r="HU143" s="462"/>
      <c r="HV143" s="455"/>
      <c r="HW143" s="461"/>
      <c r="HX143" s="463"/>
    </row>
    <row r="144" spans="1:523" ht="15" customHeight="1" x14ac:dyDescent="0.15">
      <c r="A144" s="515">
        <v>43664</v>
      </c>
      <c r="B144" s="415">
        <f t="shared" si="2"/>
        <v>3227</v>
      </c>
      <c r="C144" s="195"/>
      <c r="D144" s="453"/>
      <c r="E144" s="461"/>
      <c r="F144" s="462"/>
      <c r="G144" s="880"/>
      <c r="H144" s="455"/>
      <c r="I144" s="462"/>
      <c r="J144" s="456"/>
      <c r="K144" s="461"/>
      <c r="L144" s="463"/>
      <c r="M144" s="195">
        <v>1348</v>
      </c>
      <c r="N144" s="453">
        <v>7.5</v>
      </c>
      <c r="O144" s="461">
        <v>4930</v>
      </c>
      <c r="P144" s="462"/>
      <c r="Q144" s="880">
        <v>34</v>
      </c>
      <c r="R144" s="455">
        <v>2.48</v>
      </c>
      <c r="S144" s="462">
        <v>10.46</v>
      </c>
      <c r="T144" s="456"/>
      <c r="U144" s="461"/>
      <c r="V144" s="463"/>
      <c r="W144" s="457">
        <v>286</v>
      </c>
      <c r="X144" s="453">
        <v>7</v>
      </c>
      <c r="Y144" s="458">
        <v>2490</v>
      </c>
      <c r="Z144" s="462"/>
      <c r="AA144" s="880">
        <v>17</v>
      </c>
      <c r="AB144" s="455">
        <v>0.41</v>
      </c>
      <c r="AC144" s="462">
        <v>12.3</v>
      </c>
      <c r="AD144" s="455"/>
      <c r="AE144" s="461"/>
      <c r="AF144" s="463"/>
      <c r="AG144" s="457">
        <v>137</v>
      </c>
      <c r="AH144" s="453">
        <v>8.1</v>
      </c>
      <c r="AI144" s="458">
        <v>2310</v>
      </c>
      <c r="AJ144" s="462"/>
      <c r="AK144" s="880">
        <v>33</v>
      </c>
      <c r="AL144" s="455">
        <v>0.23</v>
      </c>
      <c r="AM144" s="644">
        <v>3.07</v>
      </c>
      <c r="AN144" s="455"/>
      <c r="AO144" s="461"/>
      <c r="AP144" s="616"/>
      <c r="AQ144" s="457">
        <v>215</v>
      </c>
      <c r="AR144" s="453">
        <v>6.8</v>
      </c>
      <c r="AS144" s="458">
        <v>9530</v>
      </c>
      <c r="AT144" s="462"/>
      <c r="AU144" s="880">
        <v>167</v>
      </c>
      <c r="AV144" s="455">
        <v>11.43</v>
      </c>
      <c r="AW144" s="462">
        <v>22.32</v>
      </c>
      <c r="AX144" s="455"/>
      <c r="AY144" s="461"/>
      <c r="AZ144" s="463"/>
      <c r="BA144" s="195">
        <v>234</v>
      </c>
      <c r="BB144" s="453">
        <v>8</v>
      </c>
      <c r="BC144" s="461">
        <v>6300</v>
      </c>
      <c r="BD144" s="462"/>
      <c r="BE144" s="880">
        <v>149</v>
      </c>
      <c r="BF144" s="455">
        <v>3.18</v>
      </c>
      <c r="BG144" s="462">
        <v>15.16</v>
      </c>
      <c r="BH144" s="455"/>
      <c r="BI144" s="461"/>
      <c r="BJ144" s="463"/>
      <c r="BK144" s="457">
        <v>92</v>
      </c>
      <c r="BL144" s="453">
        <v>6.9</v>
      </c>
      <c r="BM144" s="458">
        <v>1433</v>
      </c>
      <c r="BN144" s="462"/>
      <c r="BO144" s="880">
        <v>86</v>
      </c>
      <c r="BP144" s="455">
        <v>0.28999999999999998</v>
      </c>
      <c r="BQ144" s="462">
        <v>32.94</v>
      </c>
      <c r="BR144" s="455"/>
      <c r="BS144" s="461"/>
      <c r="BT144" s="463"/>
      <c r="BU144" s="457">
        <v>247</v>
      </c>
      <c r="BV144" s="453">
        <v>7.7</v>
      </c>
      <c r="BW144" s="458">
        <v>6060</v>
      </c>
      <c r="BX144" s="458"/>
      <c r="BY144" s="880">
        <v>68</v>
      </c>
      <c r="BZ144" s="455">
        <v>19.399999999999999</v>
      </c>
      <c r="CA144" s="462">
        <v>33.72</v>
      </c>
      <c r="CB144" s="455"/>
      <c r="CC144" s="461"/>
      <c r="CD144" s="463"/>
      <c r="CE144" s="457">
        <v>50</v>
      </c>
      <c r="CF144" s="453">
        <v>7.5</v>
      </c>
      <c r="CG144" s="458">
        <v>9380</v>
      </c>
      <c r="CH144" s="462"/>
      <c r="CI144" s="880">
        <v>72</v>
      </c>
      <c r="CJ144" s="455">
        <v>4.62</v>
      </c>
      <c r="CK144" s="462">
        <v>7.91</v>
      </c>
      <c r="CL144" s="455"/>
      <c r="CM144" s="461"/>
      <c r="CN144" s="463"/>
      <c r="CO144" s="457">
        <v>117</v>
      </c>
      <c r="CP144" s="453"/>
      <c r="CQ144" s="461"/>
      <c r="CR144" s="462"/>
      <c r="CS144" s="880"/>
      <c r="CT144" s="455"/>
      <c r="CU144" s="462"/>
      <c r="CV144" s="455"/>
      <c r="CW144" s="461"/>
      <c r="CX144" s="463"/>
      <c r="CY144" s="457">
        <v>264</v>
      </c>
      <c r="CZ144" s="453">
        <v>7</v>
      </c>
      <c r="DA144" s="461">
        <v>7890</v>
      </c>
      <c r="DB144" s="462"/>
      <c r="DC144" s="880">
        <v>59</v>
      </c>
      <c r="DD144" s="455">
        <v>3.41</v>
      </c>
      <c r="DE144" s="462">
        <v>9.74</v>
      </c>
      <c r="DF144" s="455"/>
      <c r="DG144" s="464"/>
      <c r="DH144" s="463"/>
      <c r="DI144" s="457">
        <v>63</v>
      </c>
      <c r="DJ144" s="453">
        <v>8.1999999999999993</v>
      </c>
      <c r="DK144" s="459">
        <v>11880</v>
      </c>
      <c r="DL144" s="462"/>
      <c r="DM144" s="880">
        <v>138</v>
      </c>
      <c r="DN144" s="455">
        <v>2.25</v>
      </c>
      <c r="DO144" s="462">
        <v>6.72</v>
      </c>
      <c r="DP144" s="455"/>
      <c r="DQ144" s="461"/>
      <c r="DR144" s="463"/>
      <c r="DS144" s="457">
        <v>0</v>
      </c>
      <c r="DT144" s="453"/>
      <c r="DU144" s="454"/>
      <c r="DV144" s="462"/>
      <c r="DW144" s="880"/>
      <c r="DX144" s="455"/>
      <c r="DY144" s="462"/>
      <c r="DZ144" s="455"/>
      <c r="EA144" s="462"/>
      <c r="EB144" s="463"/>
      <c r="EC144" s="457">
        <v>58</v>
      </c>
      <c r="ED144" s="453">
        <v>6.7</v>
      </c>
      <c r="EE144" s="464">
        <v>509</v>
      </c>
      <c r="EF144" s="462"/>
      <c r="EG144" s="880">
        <v>35</v>
      </c>
      <c r="EH144" s="455">
        <v>0.28999999999999998</v>
      </c>
      <c r="EI144" s="462">
        <v>3.95</v>
      </c>
      <c r="EJ144" s="455"/>
      <c r="EK144" s="461"/>
      <c r="EL144" s="463"/>
      <c r="EM144" s="457">
        <v>58</v>
      </c>
      <c r="EN144" s="453">
        <v>6.7</v>
      </c>
      <c r="EO144" s="461">
        <v>509</v>
      </c>
      <c r="EP144" s="462"/>
      <c r="EQ144" s="462">
        <v>35</v>
      </c>
      <c r="ER144" s="455">
        <v>0.28999999999999998</v>
      </c>
      <c r="ES144" s="462">
        <v>3.95</v>
      </c>
      <c r="ET144" s="454"/>
      <c r="EU144" s="461"/>
      <c r="EV144" s="463"/>
      <c r="EW144" s="457">
        <v>58</v>
      </c>
      <c r="EX144" s="453">
        <v>6.7</v>
      </c>
      <c r="EY144" s="461">
        <v>509</v>
      </c>
      <c r="EZ144" s="462"/>
      <c r="FA144" s="880">
        <v>35</v>
      </c>
      <c r="FB144" s="455">
        <v>0.28999999999999998</v>
      </c>
      <c r="FC144" s="462">
        <v>3.95</v>
      </c>
      <c r="FD144" s="454"/>
      <c r="FE144" s="461"/>
      <c r="FF144" s="463"/>
      <c r="FG144" s="457">
        <v>0</v>
      </c>
      <c r="FH144" s="453"/>
      <c r="FI144" s="461"/>
      <c r="FJ144" s="462"/>
      <c r="FK144" s="880"/>
      <c r="FL144" s="455"/>
      <c r="FM144" s="462"/>
      <c r="FN144" s="454"/>
      <c r="FO144" s="461"/>
      <c r="FP144" s="463"/>
      <c r="GK144" s="195"/>
      <c r="GL144" s="943"/>
      <c r="GM144" s="461"/>
      <c r="GN144" s="461"/>
      <c r="GO144" s="461"/>
      <c r="GP144" s="461"/>
      <c r="GQ144" s="461"/>
      <c r="GR144" s="461"/>
      <c r="GS144" s="461"/>
      <c r="GT144" s="463"/>
      <c r="GU144" s="195"/>
      <c r="GV144" s="461"/>
      <c r="GW144" s="461"/>
      <c r="GX144" s="461"/>
      <c r="GY144" s="461"/>
      <c r="GZ144" s="455"/>
      <c r="HA144" s="461"/>
      <c r="HB144" s="461"/>
      <c r="HC144" s="461"/>
      <c r="HD144" s="463"/>
      <c r="HE144" s="457">
        <v>0</v>
      </c>
      <c r="HF144" s="453"/>
      <c r="HG144" s="461"/>
      <c r="HH144" s="893"/>
      <c r="HI144" s="1434"/>
      <c r="HJ144" s="455"/>
      <c r="HK144" s="462"/>
      <c r="HL144" s="455"/>
      <c r="HM144" s="461"/>
      <c r="HN144" s="463"/>
      <c r="HO144" s="457"/>
      <c r="HP144" s="453"/>
      <c r="HQ144" s="461"/>
      <c r="HR144" s="462"/>
      <c r="HS144" s="462"/>
      <c r="HT144" s="455"/>
      <c r="HU144" s="462"/>
      <c r="HV144" s="455"/>
      <c r="HW144" s="461"/>
      <c r="HX144" s="463"/>
    </row>
    <row r="145" spans="1:523" ht="15" customHeight="1" x14ac:dyDescent="0.15">
      <c r="A145" s="515">
        <v>43665</v>
      </c>
      <c r="B145" s="415">
        <f t="shared" si="2"/>
        <v>2274</v>
      </c>
      <c r="C145" s="195"/>
      <c r="D145" s="453"/>
      <c r="E145" s="461"/>
      <c r="F145" s="462"/>
      <c r="G145" s="880"/>
      <c r="H145" s="455"/>
      <c r="I145" s="462"/>
      <c r="J145" s="456"/>
      <c r="K145" s="461"/>
      <c r="L145" s="463"/>
      <c r="M145" s="195">
        <v>1093</v>
      </c>
      <c r="N145" s="453">
        <v>8</v>
      </c>
      <c r="O145" s="461">
        <v>4900</v>
      </c>
      <c r="P145" s="462"/>
      <c r="Q145" s="880">
        <v>34</v>
      </c>
      <c r="R145" s="455">
        <v>2.6</v>
      </c>
      <c r="S145" s="462">
        <v>9.6</v>
      </c>
      <c r="T145" s="456"/>
      <c r="U145" s="461"/>
      <c r="V145" s="463"/>
      <c r="W145" s="457">
        <v>233</v>
      </c>
      <c r="X145" s="453">
        <v>8.5</v>
      </c>
      <c r="Y145" s="458">
        <v>6380</v>
      </c>
      <c r="Z145" s="462"/>
      <c r="AA145" s="880">
        <v>36</v>
      </c>
      <c r="AB145" s="455">
        <v>0.57999999999999996</v>
      </c>
      <c r="AC145" s="462">
        <v>22.99</v>
      </c>
      <c r="AD145" s="455"/>
      <c r="AE145" s="461"/>
      <c r="AF145" s="463"/>
      <c r="AG145" s="457">
        <v>1</v>
      </c>
      <c r="AH145" s="453">
        <v>8.1999999999999993</v>
      </c>
      <c r="AI145" s="458">
        <v>3030</v>
      </c>
      <c r="AJ145" s="462"/>
      <c r="AK145" s="880">
        <v>44</v>
      </c>
      <c r="AL145" s="455">
        <v>0.41</v>
      </c>
      <c r="AM145" s="644">
        <v>3.33</v>
      </c>
      <c r="AN145" s="455"/>
      <c r="AO145" s="461"/>
      <c r="AP145" s="616"/>
      <c r="AQ145" s="457">
        <v>182</v>
      </c>
      <c r="AR145" s="453">
        <v>7.3</v>
      </c>
      <c r="AS145" s="458">
        <v>10570</v>
      </c>
      <c r="AT145" s="462"/>
      <c r="AU145" s="880">
        <v>179</v>
      </c>
      <c r="AV145" s="455">
        <v>19.5</v>
      </c>
      <c r="AW145" s="462">
        <v>35.89</v>
      </c>
      <c r="AX145" s="455"/>
      <c r="AY145" s="461"/>
      <c r="AZ145" s="463"/>
      <c r="BA145" s="195">
        <v>141</v>
      </c>
      <c r="BB145" s="453">
        <v>7.8</v>
      </c>
      <c r="BC145" s="461">
        <v>6230</v>
      </c>
      <c r="BD145" s="462"/>
      <c r="BE145" s="880">
        <v>147</v>
      </c>
      <c r="BF145" s="455">
        <v>1.44</v>
      </c>
      <c r="BG145" s="462">
        <v>12.66</v>
      </c>
      <c r="BH145" s="455"/>
      <c r="BI145" s="461"/>
      <c r="BJ145" s="463"/>
      <c r="BK145" s="457">
        <v>97</v>
      </c>
      <c r="BL145" s="453">
        <v>7</v>
      </c>
      <c r="BM145" s="458">
        <v>1485</v>
      </c>
      <c r="BN145" s="462"/>
      <c r="BO145" s="880">
        <v>99</v>
      </c>
      <c r="BP145" s="455">
        <v>0.12</v>
      </c>
      <c r="BQ145" s="462">
        <v>29.76</v>
      </c>
      <c r="BR145" s="455"/>
      <c r="BS145" s="461"/>
      <c r="BT145" s="463"/>
      <c r="BU145" s="457">
        <v>167</v>
      </c>
      <c r="BV145" s="453">
        <v>7.5</v>
      </c>
      <c r="BW145" s="458">
        <v>9770</v>
      </c>
      <c r="BX145" s="458"/>
      <c r="BY145" s="880">
        <v>71</v>
      </c>
      <c r="BZ145" s="455">
        <v>17.66</v>
      </c>
      <c r="CA145" s="462">
        <v>35.44</v>
      </c>
      <c r="CB145" s="455"/>
      <c r="CC145" s="461"/>
      <c r="CD145" s="463"/>
      <c r="CE145" s="457">
        <v>15</v>
      </c>
      <c r="CF145" s="453">
        <v>7.5</v>
      </c>
      <c r="CG145" s="458">
        <v>8770</v>
      </c>
      <c r="CH145" s="462"/>
      <c r="CI145" s="880">
        <v>69</v>
      </c>
      <c r="CJ145" s="455">
        <v>0.98</v>
      </c>
      <c r="CK145" s="462">
        <v>3.4</v>
      </c>
      <c r="CL145" s="455"/>
      <c r="CM145" s="461"/>
      <c r="CN145" s="463"/>
      <c r="CO145" s="457">
        <v>108</v>
      </c>
      <c r="CP145" s="453">
        <v>6.1</v>
      </c>
      <c r="CQ145" s="461">
        <v>1422</v>
      </c>
      <c r="CR145" s="462"/>
      <c r="CS145" s="880">
        <v>17</v>
      </c>
      <c r="CT145" s="455">
        <v>0.52</v>
      </c>
      <c r="CU145" s="462">
        <v>10.7</v>
      </c>
      <c r="CV145" s="455"/>
      <c r="CW145" s="461"/>
      <c r="CX145" s="463"/>
      <c r="CY145" s="457">
        <v>185</v>
      </c>
      <c r="CZ145" s="453">
        <v>7</v>
      </c>
      <c r="DA145" s="461">
        <v>7880</v>
      </c>
      <c r="DB145" s="462"/>
      <c r="DC145" s="880">
        <v>62</v>
      </c>
      <c r="DD145" s="455">
        <v>0.28999999999999998</v>
      </c>
      <c r="DE145" s="462">
        <v>15.18</v>
      </c>
      <c r="DF145" s="455"/>
      <c r="DG145" s="464"/>
      <c r="DH145" s="463"/>
      <c r="DI145" s="457">
        <v>52</v>
      </c>
      <c r="DJ145" s="453">
        <v>8</v>
      </c>
      <c r="DK145" s="459">
        <v>11960</v>
      </c>
      <c r="DL145" s="462"/>
      <c r="DM145" s="880">
        <v>272</v>
      </c>
      <c r="DN145" s="455">
        <v>5.43</v>
      </c>
      <c r="DO145" s="462">
        <v>7.64</v>
      </c>
      <c r="DP145" s="455"/>
      <c r="DQ145" s="461"/>
      <c r="DR145" s="463"/>
      <c r="DS145" s="457">
        <v>0</v>
      </c>
      <c r="DT145" s="453"/>
      <c r="DU145" s="454"/>
      <c r="DV145" s="462"/>
      <c r="DW145" s="880"/>
      <c r="DX145" s="455"/>
      <c r="DY145" s="462"/>
      <c r="DZ145" s="455"/>
      <c r="EA145" s="462"/>
      <c r="EB145" s="463"/>
      <c r="EC145" s="457">
        <v>0</v>
      </c>
      <c r="ED145" s="453"/>
      <c r="EE145" s="464"/>
      <c r="EF145" s="462"/>
      <c r="EG145" s="880"/>
      <c r="EH145" s="455"/>
      <c r="EI145" s="462"/>
      <c r="EJ145" s="455"/>
      <c r="EK145" s="461"/>
      <c r="EL145" s="463"/>
      <c r="EM145" s="457">
        <v>0</v>
      </c>
      <c r="EN145" s="453"/>
      <c r="EO145" s="461"/>
      <c r="EP145" s="462"/>
      <c r="EQ145" s="462"/>
      <c r="ER145" s="455"/>
      <c r="ES145" s="462"/>
      <c r="ET145" s="454"/>
      <c r="EU145" s="461"/>
      <c r="EV145" s="463"/>
      <c r="EW145" s="457">
        <v>0</v>
      </c>
      <c r="EX145" s="453"/>
      <c r="EY145" s="461"/>
      <c r="EZ145" s="462"/>
      <c r="FA145" s="880"/>
      <c r="FB145" s="455"/>
      <c r="FC145" s="462"/>
      <c r="FD145" s="454"/>
      <c r="FE145" s="461"/>
      <c r="FF145" s="463"/>
      <c r="FG145" s="457">
        <v>0</v>
      </c>
      <c r="FH145" s="453"/>
      <c r="FI145" s="461"/>
      <c r="FJ145" s="462"/>
      <c r="FK145" s="880"/>
      <c r="FL145" s="455"/>
      <c r="FM145" s="462"/>
      <c r="FN145" s="454"/>
      <c r="FO145" s="461"/>
      <c r="FP145" s="463"/>
      <c r="GK145" s="195"/>
      <c r="GL145" s="943"/>
      <c r="GM145" s="461"/>
      <c r="GN145" s="461"/>
      <c r="GO145" s="461"/>
      <c r="GP145" s="461"/>
      <c r="GQ145" s="461"/>
      <c r="GR145" s="461"/>
      <c r="GS145" s="461"/>
      <c r="GT145" s="463"/>
      <c r="GU145" s="195"/>
      <c r="GV145" s="461"/>
      <c r="GW145" s="461"/>
      <c r="GX145" s="461"/>
      <c r="GY145" s="461"/>
      <c r="GZ145" s="455"/>
      <c r="HA145" s="461"/>
      <c r="HB145" s="461"/>
      <c r="HC145" s="461"/>
      <c r="HD145" s="463"/>
      <c r="HE145" s="457">
        <v>0</v>
      </c>
      <c r="HF145" s="453"/>
      <c r="HG145" s="461"/>
      <c r="HH145" s="893"/>
      <c r="HI145" s="1434"/>
      <c r="HJ145" s="455"/>
      <c r="HK145" s="462"/>
      <c r="HL145" s="455"/>
      <c r="HM145" s="461"/>
      <c r="HN145" s="463"/>
      <c r="HO145" s="457"/>
      <c r="HP145" s="453"/>
      <c r="HQ145" s="461"/>
      <c r="HR145" s="462"/>
      <c r="HS145" s="462"/>
      <c r="HT145" s="455"/>
      <c r="HU145" s="462"/>
      <c r="HV145" s="455"/>
      <c r="HW145" s="461"/>
      <c r="HX145" s="463"/>
    </row>
    <row r="146" spans="1:523" ht="15" customHeight="1" x14ac:dyDescent="0.15">
      <c r="A146" s="515">
        <v>43666</v>
      </c>
      <c r="B146" s="415">
        <f t="shared" si="2"/>
        <v>3393</v>
      </c>
      <c r="C146" s="195"/>
      <c r="D146" s="453"/>
      <c r="E146" s="461"/>
      <c r="F146" s="462"/>
      <c r="G146" s="880"/>
      <c r="H146" s="455"/>
      <c r="I146" s="462"/>
      <c r="J146" s="456"/>
      <c r="K146" s="461"/>
      <c r="L146" s="463"/>
      <c r="M146" s="195">
        <v>1342</v>
      </c>
      <c r="N146" s="453">
        <v>8.1</v>
      </c>
      <c r="O146" s="461">
        <v>4780</v>
      </c>
      <c r="P146" s="462"/>
      <c r="Q146" s="880">
        <v>32</v>
      </c>
      <c r="R146" s="455">
        <v>2.83</v>
      </c>
      <c r="S146" s="462">
        <v>13.5</v>
      </c>
      <c r="T146" s="456"/>
      <c r="U146" s="461"/>
      <c r="V146" s="463"/>
      <c r="W146" s="457">
        <v>531</v>
      </c>
      <c r="X146" s="453">
        <v>8</v>
      </c>
      <c r="Y146" s="458">
        <v>6260</v>
      </c>
      <c r="Z146" s="462"/>
      <c r="AA146" s="880">
        <v>33</v>
      </c>
      <c r="AB146" s="455">
        <v>0.41</v>
      </c>
      <c r="AC146" s="462">
        <v>10.9</v>
      </c>
      <c r="AD146" s="455"/>
      <c r="AE146" s="461"/>
      <c r="AF146" s="463"/>
      <c r="AG146" s="457">
        <v>161</v>
      </c>
      <c r="AH146" s="453">
        <v>8.3000000000000007</v>
      </c>
      <c r="AI146" s="458">
        <v>3050</v>
      </c>
      <c r="AJ146" s="462"/>
      <c r="AK146" s="880">
        <v>48</v>
      </c>
      <c r="AL146" s="455">
        <v>0.85</v>
      </c>
      <c r="AM146" s="644">
        <v>7.5</v>
      </c>
      <c r="AN146" s="455"/>
      <c r="AO146" s="461"/>
      <c r="AP146" s="616"/>
      <c r="AQ146" s="457">
        <v>201</v>
      </c>
      <c r="AR146" s="453">
        <v>6.9</v>
      </c>
      <c r="AS146" s="458">
        <v>10240</v>
      </c>
      <c r="AT146" s="462"/>
      <c r="AU146" s="880">
        <v>169</v>
      </c>
      <c r="AV146" s="455">
        <v>27.93</v>
      </c>
      <c r="AW146" s="462">
        <v>36.200000000000003</v>
      </c>
      <c r="AX146" s="455"/>
      <c r="AY146" s="461"/>
      <c r="AZ146" s="463"/>
      <c r="BA146" s="195">
        <v>251</v>
      </c>
      <c r="BB146" s="453">
        <v>8</v>
      </c>
      <c r="BC146" s="461">
        <v>5790</v>
      </c>
      <c r="BD146" s="462"/>
      <c r="BE146" s="880">
        <v>144</v>
      </c>
      <c r="BF146" s="455">
        <v>1.85</v>
      </c>
      <c r="BG146" s="462">
        <v>14.9</v>
      </c>
      <c r="BH146" s="455"/>
      <c r="BI146" s="461"/>
      <c r="BJ146" s="463"/>
      <c r="BK146" s="457">
        <v>47</v>
      </c>
      <c r="BL146" s="453">
        <v>7</v>
      </c>
      <c r="BM146" s="458">
        <v>1436</v>
      </c>
      <c r="BN146" s="462"/>
      <c r="BO146" s="880">
        <v>104</v>
      </c>
      <c r="BP146" s="455">
        <v>1.33</v>
      </c>
      <c r="BQ146" s="462">
        <v>12.1</v>
      </c>
      <c r="BR146" s="455"/>
      <c r="BS146" s="461"/>
      <c r="BT146" s="463"/>
      <c r="BU146" s="457">
        <v>259</v>
      </c>
      <c r="BV146" s="453">
        <v>7.8</v>
      </c>
      <c r="BW146" s="458">
        <v>9480</v>
      </c>
      <c r="BX146" s="458"/>
      <c r="BY146" s="880">
        <v>72</v>
      </c>
      <c r="BZ146" s="455">
        <v>22.33</v>
      </c>
      <c r="CA146" s="462">
        <v>34.1</v>
      </c>
      <c r="CB146" s="455"/>
      <c r="CC146" s="461"/>
      <c r="CD146" s="463"/>
      <c r="CE146" s="457">
        <v>44</v>
      </c>
      <c r="CF146" s="453">
        <v>7.5</v>
      </c>
      <c r="CG146" s="458">
        <v>8850</v>
      </c>
      <c r="CH146" s="462"/>
      <c r="CI146" s="880">
        <v>62</v>
      </c>
      <c r="CJ146" s="455">
        <v>4.33</v>
      </c>
      <c r="CK146" s="462">
        <v>17.899999999999999</v>
      </c>
      <c r="CL146" s="455"/>
      <c r="CM146" s="461"/>
      <c r="CN146" s="463"/>
      <c r="CO146" s="457">
        <v>121</v>
      </c>
      <c r="CP146" s="453"/>
      <c r="CQ146" s="461"/>
      <c r="CR146" s="462"/>
      <c r="CS146" s="880"/>
      <c r="CT146" s="455"/>
      <c r="CU146" s="462"/>
      <c r="CV146" s="455"/>
      <c r="CW146" s="461"/>
      <c r="CX146" s="463"/>
      <c r="CY146" s="457">
        <v>331</v>
      </c>
      <c r="CZ146" s="453">
        <v>7.1</v>
      </c>
      <c r="DA146" s="461">
        <v>8050</v>
      </c>
      <c r="DB146" s="462"/>
      <c r="DC146" s="880">
        <v>51</v>
      </c>
      <c r="DD146" s="455">
        <v>1.91</v>
      </c>
      <c r="DE146" s="462">
        <v>11.5</v>
      </c>
      <c r="DF146" s="455"/>
      <c r="DG146" s="464"/>
      <c r="DH146" s="463"/>
      <c r="DI146" s="457">
        <v>105</v>
      </c>
      <c r="DJ146" s="453">
        <v>8</v>
      </c>
      <c r="DK146" s="459">
        <v>9120</v>
      </c>
      <c r="DL146" s="462"/>
      <c r="DM146" s="880">
        <v>187</v>
      </c>
      <c r="DN146" s="455">
        <v>0.12</v>
      </c>
      <c r="DO146" s="462">
        <v>8.4</v>
      </c>
      <c r="DP146" s="455"/>
      <c r="DQ146" s="461"/>
      <c r="DR146" s="463"/>
      <c r="DS146" s="457">
        <v>0</v>
      </c>
      <c r="DT146" s="453"/>
      <c r="DU146" s="454"/>
      <c r="DV146" s="462"/>
      <c r="DW146" s="880"/>
      <c r="DX146" s="455"/>
      <c r="DY146" s="462"/>
      <c r="DZ146" s="455"/>
      <c r="EA146" s="462"/>
      <c r="EB146" s="463"/>
      <c r="EC146" s="457">
        <v>0</v>
      </c>
      <c r="ED146" s="453"/>
      <c r="EE146" s="464"/>
      <c r="EF146" s="462"/>
      <c r="EG146" s="880"/>
      <c r="EH146" s="455"/>
      <c r="EI146" s="462"/>
      <c r="EJ146" s="455"/>
      <c r="EK146" s="461"/>
      <c r="EL146" s="463"/>
      <c r="EM146" s="457">
        <v>0</v>
      </c>
      <c r="EN146" s="453"/>
      <c r="EO146" s="461"/>
      <c r="EP146" s="462"/>
      <c r="EQ146" s="462"/>
      <c r="ER146" s="455"/>
      <c r="ES146" s="462"/>
      <c r="ET146" s="454"/>
      <c r="EU146" s="461"/>
      <c r="EV146" s="463"/>
      <c r="EW146" s="457">
        <v>0</v>
      </c>
      <c r="EX146" s="453"/>
      <c r="EY146" s="461"/>
      <c r="EZ146" s="462"/>
      <c r="FA146" s="880"/>
      <c r="FB146" s="455"/>
      <c r="FC146" s="462"/>
      <c r="FD146" s="454"/>
      <c r="FE146" s="461"/>
      <c r="FF146" s="463"/>
      <c r="FG146" s="457">
        <v>0</v>
      </c>
      <c r="FH146" s="453"/>
      <c r="FI146" s="461"/>
      <c r="FJ146" s="462"/>
      <c r="FK146" s="880"/>
      <c r="FL146" s="455"/>
      <c r="FM146" s="462"/>
      <c r="FN146" s="454"/>
      <c r="FO146" s="461"/>
      <c r="FP146" s="463"/>
      <c r="GK146" s="195"/>
      <c r="GL146" s="943"/>
      <c r="GM146" s="461"/>
      <c r="GN146" s="461"/>
      <c r="GO146" s="461"/>
      <c r="GP146" s="461"/>
      <c r="GQ146" s="461"/>
      <c r="GR146" s="461"/>
      <c r="GS146" s="461"/>
      <c r="GT146" s="463"/>
      <c r="GU146" s="195"/>
      <c r="GV146" s="461"/>
      <c r="GW146" s="461"/>
      <c r="GX146" s="461"/>
      <c r="GY146" s="461"/>
      <c r="GZ146" s="455"/>
      <c r="HA146" s="461"/>
      <c r="HB146" s="461"/>
      <c r="HC146" s="461"/>
      <c r="HD146" s="463"/>
      <c r="HE146" s="457">
        <v>0</v>
      </c>
      <c r="HF146" s="453"/>
      <c r="HG146" s="461"/>
      <c r="HH146" s="893"/>
      <c r="HI146" s="1434"/>
      <c r="HJ146" s="455"/>
      <c r="HK146" s="462"/>
      <c r="HL146" s="455"/>
      <c r="HM146" s="461"/>
      <c r="HN146" s="463"/>
      <c r="HO146" s="457"/>
      <c r="HP146" s="453"/>
      <c r="HQ146" s="461"/>
      <c r="HR146" s="462"/>
      <c r="HS146" s="462"/>
      <c r="HT146" s="455"/>
      <c r="HU146" s="462"/>
      <c r="HV146" s="455"/>
      <c r="HW146" s="461"/>
      <c r="HX146" s="463"/>
    </row>
    <row r="147" spans="1:523" s="472" customFormat="1" ht="15" customHeight="1" x14ac:dyDescent="0.15">
      <c r="A147" s="517">
        <v>43667</v>
      </c>
      <c r="B147" s="765">
        <f t="shared" si="2"/>
        <v>3466</v>
      </c>
      <c r="C147" s="257"/>
      <c r="D147" s="435"/>
      <c r="E147" s="444"/>
      <c r="F147" s="445"/>
      <c r="G147" s="445"/>
      <c r="H147" s="438"/>
      <c r="I147" s="445"/>
      <c r="J147" s="439"/>
      <c r="K147" s="444"/>
      <c r="L147" s="446"/>
      <c r="M147" s="257">
        <v>1374</v>
      </c>
      <c r="N147" s="435">
        <v>7.5</v>
      </c>
      <c r="O147" s="444">
        <v>6070</v>
      </c>
      <c r="P147" s="445"/>
      <c r="Q147" s="445">
        <v>38</v>
      </c>
      <c r="R147" s="438">
        <v>8.83</v>
      </c>
      <c r="S147" s="445">
        <v>18.82</v>
      </c>
      <c r="T147" s="439"/>
      <c r="U147" s="444"/>
      <c r="V147" s="446"/>
      <c r="W147" s="440">
        <v>482</v>
      </c>
      <c r="X147" s="435">
        <v>7.5</v>
      </c>
      <c r="Y147" s="441">
        <v>3080</v>
      </c>
      <c r="Z147" s="445"/>
      <c r="AA147" s="445">
        <v>21</v>
      </c>
      <c r="AB147" s="438">
        <v>0.46</v>
      </c>
      <c r="AC147" s="445">
        <v>25.6</v>
      </c>
      <c r="AD147" s="438"/>
      <c r="AE147" s="444"/>
      <c r="AF147" s="446"/>
      <c r="AG147" s="440">
        <v>177</v>
      </c>
      <c r="AH147" s="435">
        <v>8</v>
      </c>
      <c r="AI147" s="441">
        <v>2750</v>
      </c>
      <c r="AJ147" s="445"/>
      <c r="AK147" s="445">
        <v>32</v>
      </c>
      <c r="AL147" s="438">
        <v>0.46</v>
      </c>
      <c r="AM147" s="645">
        <v>4.96</v>
      </c>
      <c r="AN147" s="438"/>
      <c r="AO147" s="444"/>
      <c r="AP147" s="617"/>
      <c r="AQ147" s="440">
        <v>144</v>
      </c>
      <c r="AR147" s="435">
        <v>6.5</v>
      </c>
      <c r="AS147" s="441">
        <v>10470</v>
      </c>
      <c r="AT147" s="445"/>
      <c r="AU147" s="445">
        <v>161</v>
      </c>
      <c r="AV147" s="438">
        <v>29.1</v>
      </c>
      <c r="AW147" s="445">
        <v>37.200000000000003</v>
      </c>
      <c r="AX147" s="438"/>
      <c r="AY147" s="444"/>
      <c r="AZ147" s="446"/>
      <c r="BA147" s="257">
        <v>283</v>
      </c>
      <c r="BB147" s="435">
        <v>8.1999999999999993</v>
      </c>
      <c r="BC147" s="444">
        <v>5920</v>
      </c>
      <c r="BD147" s="445"/>
      <c r="BE147" s="445">
        <v>123</v>
      </c>
      <c r="BF147" s="438">
        <v>1.91</v>
      </c>
      <c r="BG147" s="445">
        <v>10.199999999999999</v>
      </c>
      <c r="BH147" s="438"/>
      <c r="BI147" s="444"/>
      <c r="BJ147" s="446"/>
      <c r="BK147" s="440">
        <v>133</v>
      </c>
      <c r="BL147" s="435">
        <v>7</v>
      </c>
      <c r="BM147" s="441">
        <v>1421</v>
      </c>
      <c r="BN147" s="445"/>
      <c r="BO147" s="445">
        <v>104</v>
      </c>
      <c r="BP147" s="438">
        <v>0.46</v>
      </c>
      <c r="BQ147" s="445">
        <v>30.7</v>
      </c>
      <c r="BR147" s="438"/>
      <c r="BS147" s="444"/>
      <c r="BT147" s="446"/>
      <c r="BU147" s="440">
        <v>315</v>
      </c>
      <c r="BV147" s="435">
        <v>7.8</v>
      </c>
      <c r="BW147" s="441">
        <v>8900</v>
      </c>
      <c r="BX147" s="441"/>
      <c r="BY147" s="445">
        <v>59</v>
      </c>
      <c r="BZ147" s="438">
        <v>17.899999999999999</v>
      </c>
      <c r="CA147" s="445">
        <v>32.4</v>
      </c>
      <c r="CB147" s="438"/>
      <c r="CC147" s="444"/>
      <c r="CD147" s="446"/>
      <c r="CE147" s="440">
        <v>32</v>
      </c>
      <c r="CF147" s="435">
        <v>7.5</v>
      </c>
      <c r="CG147" s="441">
        <v>8890</v>
      </c>
      <c r="CH147" s="445"/>
      <c r="CI147" s="445">
        <v>66</v>
      </c>
      <c r="CJ147" s="438">
        <v>3.29</v>
      </c>
      <c r="CK147" s="445">
        <v>29.04</v>
      </c>
      <c r="CL147" s="438"/>
      <c r="CM147" s="444"/>
      <c r="CN147" s="446"/>
      <c r="CO147" s="440">
        <v>132</v>
      </c>
      <c r="CP147" s="435"/>
      <c r="CQ147" s="444"/>
      <c r="CR147" s="445"/>
      <c r="CS147" s="445"/>
      <c r="CT147" s="438"/>
      <c r="CU147" s="445"/>
      <c r="CV147" s="438"/>
      <c r="CW147" s="444"/>
      <c r="CX147" s="446"/>
      <c r="CY147" s="440">
        <v>283</v>
      </c>
      <c r="CZ147" s="435">
        <v>7.5</v>
      </c>
      <c r="DA147" s="444">
        <v>8450</v>
      </c>
      <c r="DB147" s="445"/>
      <c r="DC147" s="445">
        <v>51</v>
      </c>
      <c r="DD147" s="438">
        <v>0.46</v>
      </c>
      <c r="DE147" s="445">
        <v>14.14</v>
      </c>
      <c r="DF147" s="438"/>
      <c r="DG147" s="447"/>
      <c r="DH147" s="446"/>
      <c r="DI147" s="440">
        <v>111</v>
      </c>
      <c r="DJ147" s="435">
        <v>6.5</v>
      </c>
      <c r="DK147" s="442">
        <v>11840</v>
      </c>
      <c r="DL147" s="445"/>
      <c r="DM147" s="445">
        <v>200</v>
      </c>
      <c r="DN147" s="438">
        <v>5.48</v>
      </c>
      <c r="DO147" s="445">
        <v>8.6199999999999992</v>
      </c>
      <c r="DP147" s="438"/>
      <c r="DQ147" s="444"/>
      <c r="DR147" s="446"/>
      <c r="DS147" s="440">
        <v>0</v>
      </c>
      <c r="DT147" s="435"/>
      <c r="DU147" s="437"/>
      <c r="DV147" s="445"/>
      <c r="DW147" s="445"/>
      <c r="DX147" s="438"/>
      <c r="DY147" s="445"/>
      <c r="DZ147" s="438"/>
      <c r="EA147" s="445"/>
      <c r="EB147" s="446"/>
      <c r="EC147" s="440">
        <v>0</v>
      </c>
      <c r="ED147" s="435"/>
      <c r="EE147" s="447"/>
      <c r="EF147" s="445"/>
      <c r="EG147" s="445"/>
      <c r="EH147" s="438"/>
      <c r="EI147" s="445"/>
      <c r="EJ147" s="438"/>
      <c r="EK147" s="444"/>
      <c r="EL147" s="446"/>
      <c r="EM147" s="440">
        <v>0</v>
      </c>
      <c r="EN147" s="435"/>
      <c r="EO147" s="444"/>
      <c r="EP147" s="445"/>
      <c r="EQ147" s="445"/>
      <c r="ER147" s="438"/>
      <c r="ES147" s="445"/>
      <c r="ET147" s="437"/>
      <c r="EU147" s="444"/>
      <c r="EV147" s="446"/>
      <c r="EW147" s="440">
        <v>0</v>
      </c>
      <c r="EX147" s="435"/>
      <c r="EY147" s="444"/>
      <c r="EZ147" s="445"/>
      <c r="FA147" s="445"/>
      <c r="FB147" s="438"/>
      <c r="FC147" s="445"/>
      <c r="FD147" s="437"/>
      <c r="FE147" s="444"/>
      <c r="FF147" s="446"/>
      <c r="FG147" s="440">
        <v>0</v>
      </c>
      <c r="FH147" s="435"/>
      <c r="FI147" s="444"/>
      <c r="FJ147" s="445"/>
      <c r="FK147" s="445"/>
      <c r="FL147" s="438"/>
      <c r="FM147" s="445"/>
      <c r="FN147" s="437"/>
      <c r="FO147" s="444"/>
      <c r="FP147" s="446"/>
      <c r="FQ147" s="1261"/>
      <c r="FR147" s="584"/>
      <c r="FS147" s="589"/>
      <c r="FT147" s="584"/>
      <c r="FU147" s="590"/>
      <c r="FV147" s="584"/>
      <c r="FW147" s="590"/>
      <c r="FX147" s="584"/>
      <c r="FY147" s="584"/>
      <c r="FZ147" s="591"/>
      <c r="GA147" s="1261"/>
      <c r="GB147" s="584"/>
      <c r="GC147" s="584"/>
      <c r="GD147" s="584"/>
      <c r="GE147" s="590"/>
      <c r="GF147" s="584"/>
      <c r="GG147" s="590"/>
      <c r="GH147" s="584"/>
      <c r="GI147" s="584"/>
      <c r="GJ147" s="591"/>
      <c r="GK147" s="257"/>
      <c r="GL147" s="944"/>
      <c r="GM147" s="444"/>
      <c r="GN147" s="444"/>
      <c r="GO147" s="444"/>
      <c r="GP147" s="444"/>
      <c r="GQ147" s="444"/>
      <c r="GR147" s="444"/>
      <c r="GS147" s="444"/>
      <c r="GT147" s="446"/>
      <c r="GU147" s="257"/>
      <c r="GV147" s="444"/>
      <c r="GW147" s="444"/>
      <c r="GX147" s="444"/>
      <c r="GY147" s="444"/>
      <c r="GZ147" s="438"/>
      <c r="HA147" s="444"/>
      <c r="HB147" s="444"/>
      <c r="HC147" s="444"/>
      <c r="HD147" s="446"/>
      <c r="HE147" s="440">
        <v>0</v>
      </c>
      <c r="HF147" s="435"/>
      <c r="HG147" s="444"/>
      <c r="HH147" s="899"/>
      <c r="HI147" s="442"/>
      <c r="HJ147" s="438"/>
      <c r="HK147" s="445"/>
      <c r="HL147" s="438"/>
      <c r="HM147" s="444"/>
      <c r="HN147" s="446"/>
      <c r="HO147" s="440"/>
      <c r="HP147" s="435"/>
      <c r="HQ147" s="444"/>
      <c r="HR147" s="445"/>
      <c r="HS147" s="445"/>
      <c r="HT147" s="438"/>
      <c r="HU147" s="445"/>
      <c r="HV147" s="438"/>
      <c r="HW147" s="444"/>
      <c r="HX147" s="446"/>
      <c r="HY147" s="1587"/>
      <c r="HZ147" s="1587"/>
      <c r="IA147" s="1587"/>
      <c r="IB147" s="1587"/>
      <c r="IC147" s="1587"/>
      <c r="ID147" s="1587"/>
      <c r="IE147" s="1587"/>
      <c r="IF147" s="1587"/>
      <c r="IG147" s="1587"/>
      <c r="IH147" s="1587"/>
      <c r="II147" s="1587"/>
      <c r="IJ147" s="1587"/>
      <c r="IK147" s="1587"/>
      <c r="IL147" s="1587"/>
      <c r="IM147" s="1587"/>
      <c r="IN147" s="1587"/>
      <c r="IO147" s="1587"/>
      <c r="IP147" s="1587"/>
      <c r="IQ147" s="1587"/>
      <c r="IR147" s="1587"/>
      <c r="IS147" s="1587"/>
      <c r="IT147" s="1587"/>
      <c r="IU147" s="1587"/>
      <c r="IV147" s="1587"/>
      <c r="IW147" s="1587"/>
      <c r="IX147" s="1587"/>
      <c r="IY147" s="1587"/>
      <c r="IZ147" s="1587"/>
      <c r="JA147" s="1587"/>
      <c r="JB147" s="1587"/>
      <c r="JC147" s="1587"/>
      <c r="JD147" s="1587"/>
      <c r="JE147" s="1587"/>
      <c r="JF147" s="1587"/>
      <c r="JG147" s="1587"/>
      <c r="JH147" s="1587"/>
      <c r="JI147" s="1587"/>
      <c r="JJ147" s="1587"/>
      <c r="JK147" s="1587"/>
      <c r="JL147" s="1587"/>
      <c r="JM147" s="1587"/>
      <c r="JN147" s="1587"/>
      <c r="JO147" s="1587"/>
      <c r="JP147" s="1587"/>
      <c r="JQ147" s="1587"/>
      <c r="JR147" s="1587"/>
      <c r="JS147" s="1587"/>
      <c r="JT147" s="1587"/>
      <c r="JU147" s="1587"/>
      <c r="JV147" s="1587"/>
      <c r="JW147" s="1587"/>
      <c r="JX147" s="1587"/>
      <c r="JY147" s="1587"/>
      <c r="JZ147" s="1587"/>
      <c r="KA147" s="1587"/>
      <c r="KB147" s="1587"/>
      <c r="KC147" s="1587"/>
      <c r="KD147" s="1587"/>
      <c r="KE147" s="1587"/>
      <c r="KF147" s="1587"/>
      <c r="KG147" s="1587"/>
      <c r="KH147" s="1587"/>
      <c r="KI147" s="1587"/>
      <c r="KJ147" s="1587"/>
      <c r="KK147" s="1587"/>
      <c r="KL147" s="1587"/>
      <c r="KM147" s="1587"/>
      <c r="KN147" s="1587"/>
      <c r="KO147" s="1587"/>
      <c r="KP147" s="1587"/>
      <c r="KQ147" s="1587"/>
      <c r="KR147" s="1587"/>
      <c r="KS147" s="1587"/>
      <c r="KT147" s="1587"/>
      <c r="KU147" s="1587"/>
      <c r="KV147" s="1587"/>
      <c r="KW147" s="1587"/>
      <c r="KX147" s="1587"/>
      <c r="KY147" s="1587"/>
      <c r="KZ147" s="1587"/>
      <c r="LA147" s="1587"/>
      <c r="LB147" s="1587"/>
      <c r="LC147" s="1587"/>
      <c r="LD147" s="1587"/>
      <c r="LE147" s="1587"/>
      <c r="LF147" s="1587"/>
      <c r="LG147" s="1587"/>
      <c r="LH147" s="1587"/>
      <c r="LI147" s="1587"/>
      <c r="LJ147" s="1587"/>
      <c r="LK147" s="1587"/>
      <c r="LL147" s="1587"/>
      <c r="LM147" s="1587"/>
      <c r="LN147" s="1587"/>
      <c r="LO147" s="1587"/>
      <c r="LP147" s="1587"/>
      <c r="LQ147" s="1587"/>
      <c r="LR147" s="1587"/>
      <c r="LS147" s="1587"/>
      <c r="LT147" s="1587"/>
      <c r="LU147" s="1587"/>
      <c r="LV147" s="1587"/>
      <c r="LW147" s="1587"/>
      <c r="LX147" s="1587"/>
      <c r="LY147" s="1587"/>
      <c r="LZ147" s="1587"/>
      <c r="MA147" s="1587"/>
      <c r="MB147" s="1587"/>
      <c r="MC147" s="1587"/>
      <c r="MD147" s="1587"/>
      <c r="ME147" s="1587"/>
      <c r="MF147" s="1587"/>
      <c r="MG147" s="1587"/>
      <c r="MH147" s="1587"/>
      <c r="MI147" s="1587"/>
      <c r="MJ147" s="1587"/>
      <c r="MK147" s="1587"/>
      <c r="ML147" s="1587"/>
      <c r="MM147" s="1587"/>
      <c r="MN147" s="1587"/>
      <c r="MO147" s="1587"/>
      <c r="MP147" s="1587"/>
      <c r="MQ147" s="1587"/>
      <c r="MR147" s="1587"/>
      <c r="MS147" s="1587"/>
      <c r="MT147" s="1587"/>
      <c r="MU147" s="1587"/>
      <c r="MV147" s="1587"/>
      <c r="MW147" s="1587"/>
      <c r="MX147" s="1587"/>
      <c r="MY147" s="1587"/>
      <c r="MZ147" s="1587"/>
      <c r="NA147" s="1587"/>
      <c r="NB147" s="1587"/>
      <c r="NC147" s="1587"/>
      <c r="ND147" s="1587"/>
      <c r="NE147" s="1587"/>
      <c r="NF147" s="1587"/>
      <c r="NG147" s="1587"/>
      <c r="NH147" s="1587"/>
      <c r="NI147" s="1587"/>
      <c r="NJ147" s="1587"/>
      <c r="NK147" s="1587"/>
      <c r="NL147" s="1587"/>
      <c r="NM147" s="1587"/>
      <c r="NN147" s="1587"/>
      <c r="NO147" s="1587"/>
      <c r="NP147" s="1587"/>
      <c r="NQ147" s="1587"/>
      <c r="NR147" s="1587"/>
      <c r="NS147" s="1587"/>
      <c r="NT147" s="1587"/>
      <c r="NU147" s="1587"/>
      <c r="NV147" s="1587"/>
      <c r="NW147" s="1587"/>
      <c r="NX147" s="1587"/>
      <c r="NY147" s="1587"/>
      <c r="NZ147" s="1587"/>
      <c r="OA147" s="1587"/>
      <c r="OB147" s="1587"/>
      <c r="OC147" s="1587"/>
      <c r="OD147" s="1587"/>
      <c r="OE147" s="1587"/>
      <c r="OF147" s="1587"/>
      <c r="OG147" s="1587"/>
      <c r="OH147" s="1587"/>
      <c r="OI147" s="1587"/>
      <c r="OJ147" s="1587"/>
      <c r="OK147" s="1587"/>
      <c r="OL147" s="1587"/>
      <c r="OM147" s="1587"/>
      <c r="ON147" s="1587"/>
      <c r="OO147" s="1587"/>
      <c r="OP147" s="1587"/>
      <c r="OQ147" s="1587"/>
      <c r="OR147" s="1587"/>
      <c r="OS147" s="1587"/>
      <c r="OT147" s="1587"/>
      <c r="OU147" s="1587"/>
      <c r="OV147" s="1587"/>
      <c r="OW147" s="1587"/>
      <c r="OX147" s="1587"/>
      <c r="OY147" s="1587"/>
      <c r="OZ147" s="1587"/>
      <c r="PA147" s="1587"/>
      <c r="PB147" s="1587"/>
      <c r="PC147" s="1587"/>
      <c r="PD147" s="1587"/>
      <c r="PE147" s="1587"/>
      <c r="PF147" s="1587"/>
      <c r="PG147" s="1588"/>
      <c r="PH147" s="1588"/>
      <c r="PI147" s="1588"/>
      <c r="PJ147" s="1588"/>
      <c r="PK147" s="1588"/>
      <c r="PL147" s="1588"/>
      <c r="PM147" s="1588"/>
      <c r="PN147" s="1588"/>
      <c r="PO147" s="1588"/>
      <c r="PP147" s="1588"/>
      <c r="PQ147" s="1588"/>
      <c r="PR147" s="1588"/>
      <c r="PS147" s="1588"/>
      <c r="PT147" s="1588"/>
      <c r="PU147" s="1588"/>
      <c r="PV147" s="1588"/>
      <c r="PW147" s="1588"/>
      <c r="PX147" s="1588"/>
      <c r="PY147" s="1588"/>
      <c r="PZ147" s="1588"/>
      <c r="QA147" s="1588"/>
      <c r="QB147" s="1588"/>
      <c r="QC147" s="1588"/>
      <c r="QD147" s="1588"/>
      <c r="QE147" s="1588"/>
      <c r="QF147" s="1588"/>
      <c r="QG147" s="1588"/>
      <c r="QH147" s="1588"/>
      <c r="QI147" s="1588"/>
      <c r="QJ147" s="1588"/>
      <c r="QK147" s="1588"/>
      <c r="QL147" s="1588"/>
      <c r="QM147" s="1588"/>
      <c r="QN147" s="1588"/>
      <c r="QO147" s="1588"/>
      <c r="QP147" s="1588"/>
      <c r="QQ147" s="1588"/>
      <c r="QR147" s="1588"/>
      <c r="QS147" s="1588"/>
      <c r="QT147" s="1588"/>
      <c r="QU147" s="1588"/>
      <c r="QV147" s="1588"/>
      <c r="QW147" s="1588"/>
      <c r="QX147" s="1588"/>
      <c r="QY147" s="1588"/>
      <c r="QZ147" s="1588"/>
      <c r="RA147" s="1588"/>
      <c r="RB147" s="1588"/>
      <c r="RC147" s="1588"/>
      <c r="RD147" s="1588"/>
      <c r="RE147" s="1588"/>
      <c r="RF147" s="1588"/>
      <c r="RG147" s="1588"/>
      <c r="RH147" s="1588"/>
      <c r="RI147" s="1588"/>
      <c r="RJ147" s="1588"/>
      <c r="RK147" s="1588"/>
      <c r="RL147" s="1588"/>
      <c r="RM147" s="1588"/>
      <c r="RN147" s="1588"/>
      <c r="RO147" s="1588"/>
      <c r="RP147" s="1588"/>
      <c r="RQ147" s="1588"/>
      <c r="RR147" s="1588"/>
      <c r="RS147" s="1588"/>
      <c r="RT147" s="1588"/>
      <c r="RU147" s="1588"/>
      <c r="RV147" s="1588"/>
      <c r="RW147" s="1588"/>
      <c r="RX147" s="1588"/>
      <c r="RY147" s="1588"/>
      <c r="RZ147" s="1588"/>
      <c r="SA147" s="1588"/>
      <c r="SB147" s="1588"/>
      <c r="SC147" s="1588"/>
      <c r="SD147" s="1588"/>
      <c r="SE147" s="1588"/>
      <c r="SF147" s="1588"/>
      <c r="SG147" s="1588"/>
      <c r="SH147" s="1588"/>
      <c r="SI147" s="1588"/>
      <c r="SJ147" s="1588"/>
      <c r="SK147" s="1588"/>
      <c r="SL147" s="1588"/>
      <c r="SM147" s="1588"/>
      <c r="SN147" s="1588"/>
      <c r="SO147" s="1588"/>
      <c r="SP147" s="1588"/>
      <c r="SQ147" s="1588"/>
      <c r="SR147" s="1588"/>
      <c r="SS147" s="1588"/>
      <c r="ST147" s="1588"/>
      <c r="SU147" s="1588"/>
      <c r="SV147" s="1588"/>
      <c r="SW147" s="1588"/>
      <c r="SX147" s="1588"/>
      <c r="SY147" s="1588"/>
      <c r="SZ147" s="1588"/>
      <c r="TA147" s="1588"/>
      <c r="TB147" s="1588"/>
      <c r="TC147" s="1588"/>
    </row>
    <row r="148" spans="1:523" ht="15" customHeight="1" x14ac:dyDescent="0.15">
      <c r="A148" s="515">
        <v>43668</v>
      </c>
      <c r="B148" s="415">
        <f t="shared" si="2"/>
        <v>1878</v>
      </c>
      <c r="C148" s="195"/>
      <c r="D148" s="453"/>
      <c r="E148" s="461"/>
      <c r="F148" s="462"/>
      <c r="G148" s="880"/>
      <c r="H148" s="455"/>
      <c r="I148" s="462"/>
      <c r="J148" s="456"/>
      <c r="K148" s="461"/>
      <c r="L148" s="463"/>
      <c r="M148" s="195">
        <v>140</v>
      </c>
      <c r="N148" s="453">
        <v>7.5</v>
      </c>
      <c r="O148" s="461">
        <v>4620</v>
      </c>
      <c r="P148" s="462"/>
      <c r="Q148" s="880">
        <v>35</v>
      </c>
      <c r="R148" s="455">
        <v>3.12</v>
      </c>
      <c r="S148" s="462">
        <v>5.12</v>
      </c>
      <c r="T148" s="456"/>
      <c r="U148" s="461"/>
      <c r="V148" s="463"/>
      <c r="W148" s="457">
        <v>156</v>
      </c>
      <c r="X148" s="453">
        <v>7.3</v>
      </c>
      <c r="Y148" s="458">
        <v>3110</v>
      </c>
      <c r="Z148" s="462"/>
      <c r="AA148" s="880">
        <v>21</v>
      </c>
      <c r="AB148" s="455">
        <v>0.57999999999999996</v>
      </c>
      <c r="AC148" s="462">
        <v>26.64</v>
      </c>
      <c r="AD148" s="455"/>
      <c r="AE148" s="461"/>
      <c r="AF148" s="463"/>
      <c r="AG148" s="457">
        <v>188</v>
      </c>
      <c r="AH148" s="453">
        <v>8</v>
      </c>
      <c r="AI148" s="458">
        <v>2920</v>
      </c>
      <c r="AJ148" s="462"/>
      <c r="AK148" s="880">
        <v>30</v>
      </c>
      <c r="AL148" s="455">
        <v>0.57999999999999996</v>
      </c>
      <c r="AM148" s="644">
        <v>5.4</v>
      </c>
      <c r="AN148" s="455"/>
      <c r="AO148" s="461"/>
      <c r="AP148" s="616"/>
      <c r="AQ148" s="457">
        <v>203</v>
      </c>
      <c r="AR148" s="453">
        <v>6.8</v>
      </c>
      <c r="AS148" s="458">
        <v>10650</v>
      </c>
      <c r="AT148" s="462"/>
      <c r="AU148" s="880">
        <v>169</v>
      </c>
      <c r="AV148" s="455">
        <v>29.7</v>
      </c>
      <c r="AW148" s="462">
        <v>68.400000000000006</v>
      </c>
      <c r="AX148" s="455"/>
      <c r="AY148" s="461"/>
      <c r="AZ148" s="463"/>
      <c r="BA148" s="195">
        <v>239</v>
      </c>
      <c r="BB148" s="453">
        <v>7.3</v>
      </c>
      <c r="BC148" s="461">
        <v>5650</v>
      </c>
      <c r="BD148" s="462"/>
      <c r="BE148" s="880">
        <v>123</v>
      </c>
      <c r="BF148" s="455">
        <v>0.81</v>
      </c>
      <c r="BG148" s="462">
        <v>6.1</v>
      </c>
      <c r="BH148" s="455"/>
      <c r="BI148" s="461"/>
      <c r="BJ148" s="463"/>
      <c r="BK148" s="457">
        <v>135</v>
      </c>
      <c r="BL148" s="453">
        <v>7</v>
      </c>
      <c r="BM148" s="458">
        <v>1253</v>
      </c>
      <c r="BN148" s="462"/>
      <c r="BO148" s="880">
        <v>99</v>
      </c>
      <c r="BP148" s="455">
        <v>0.41</v>
      </c>
      <c r="BQ148" s="462">
        <v>40.200000000000003</v>
      </c>
      <c r="BR148" s="455"/>
      <c r="BS148" s="461"/>
      <c r="BT148" s="463"/>
      <c r="BU148" s="457">
        <v>305</v>
      </c>
      <c r="BV148" s="453">
        <v>7.5</v>
      </c>
      <c r="BW148" s="458">
        <v>9390</v>
      </c>
      <c r="BX148" s="458"/>
      <c r="BY148" s="880">
        <v>72</v>
      </c>
      <c r="BZ148" s="455">
        <v>16.829999999999998</v>
      </c>
      <c r="CA148" s="462">
        <v>54.4</v>
      </c>
      <c r="CB148" s="455"/>
      <c r="CC148" s="461"/>
      <c r="CD148" s="463"/>
      <c r="CE148" s="457">
        <v>42</v>
      </c>
      <c r="CF148" s="453">
        <v>7.5</v>
      </c>
      <c r="CG148" s="458">
        <v>8680</v>
      </c>
      <c r="CH148" s="462"/>
      <c r="CI148" s="880">
        <v>48</v>
      </c>
      <c r="CJ148" s="455">
        <v>1.1599999999999999</v>
      </c>
      <c r="CK148" s="462">
        <v>4.8</v>
      </c>
      <c r="CL148" s="455"/>
      <c r="CM148" s="461"/>
      <c r="CN148" s="463"/>
      <c r="CO148" s="457">
        <v>119</v>
      </c>
      <c r="CP148" s="453">
        <v>6.8</v>
      </c>
      <c r="CQ148" s="461">
        <v>1468</v>
      </c>
      <c r="CR148" s="462"/>
      <c r="CS148" s="880">
        <v>27</v>
      </c>
      <c r="CT148" s="455">
        <v>0.28999999999999998</v>
      </c>
      <c r="CU148" s="462">
        <v>14.27</v>
      </c>
      <c r="CV148" s="455"/>
      <c r="CW148" s="461"/>
      <c r="CX148" s="463"/>
      <c r="CY148" s="457">
        <v>300</v>
      </c>
      <c r="CZ148" s="453">
        <v>6.8</v>
      </c>
      <c r="DA148" s="461">
        <v>8760</v>
      </c>
      <c r="DB148" s="462"/>
      <c r="DC148" s="880">
        <v>50</v>
      </c>
      <c r="DD148" s="455">
        <v>0.59</v>
      </c>
      <c r="DE148" s="462">
        <v>14.59</v>
      </c>
      <c r="DF148" s="455"/>
      <c r="DG148" s="464"/>
      <c r="DH148" s="463"/>
      <c r="DI148" s="457">
        <v>51</v>
      </c>
      <c r="DJ148" s="453">
        <v>7.5</v>
      </c>
      <c r="DK148" s="459">
        <v>11600</v>
      </c>
      <c r="DL148" s="462"/>
      <c r="DM148" s="880">
        <v>290</v>
      </c>
      <c r="DN148" s="455">
        <v>7.73</v>
      </c>
      <c r="DO148" s="462">
        <v>13.11</v>
      </c>
      <c r="DP148" s="455"/>
      <c r="DQ148" s="461"/>
      <c r="DR148" s="463"/>
      <c r="DS148" s="457">
        <v>0</v>
      </c>
      <c r="DT148" s="453"/>
      <c r="DU148" s="454"/>
      <c r="DV148" s="462"/>
      <c r="DW148" s="880"/>
      <c r="DX148" s="455"/>
      <c r="DY148" s="462"/>
      <c r="DZ148" s="455"/>
      <c r="EA148" s="462"/>
      <c r="EB148" s="463"/>
      <c r="EC148" s="457">
        <v>0</v>
      </c>
      <c r="ED148" s="453"/>
      <c r="EE148" s="464"/>
      <c r="EF148" s="462"/>
      <c r="EG148" s="880"/>
      <c r="EH148" s="455"/>
      <c r="EI148" s="462"/>
      <c r="EJ148" s="455"/>
      <c r="EK148" s="461"/>
      <c r="EL148" s="463"/>
      <c r="EM148" s="457">
        <v>0</v>
      </c>
      <c r="EN148" s="453"/>
      <c r="EO148" s="461"/>
      <c r="EP148" s="462"/>
      <c r="EQ148" s="462"/>
      <c r="ER148" s="455"/>
      <c r="ES148" s="462"/>
      <c r="ET148" s="454"/>
      <c r="EU148" s="461"/>
      <c r="EV148" s="463"/>
      <c r="EW148" s="457">
        <v>0</v>
      </c>
      <c r="EX148" s="453"/>
      <c r="EY148" s="461"/>
      <c r="EZ148" s="462"/>
      <c r="FA148" s="880"/>
      <c r="FB148" s="455"/>
      <c r="FC148" s="462"/>
      <c r="FD148" s="454"/>
      <c r="FE148" s="461"/>
      <c r="FF148" s="463"/>
      <c r="FG148" s="457">
        <v>0</v>
      </c>
      <c r="FH148" s="453"/>
      <c r="FI148" s="461"/>
      <c r="FJ148" s="462"/>
      <c r="FK148" s="880"/>
      <c r="FL148" s="455"/>
      <c r="FM148" s="462"/>
      <c r="FN148" s="454"/>
      <c r="FO148" s="461"/>
      <c r="FP148" s="463"/>
      <c r="GK148" s="195"/>
      <c r="GL148" s="943"/>
      <c r="GM148" s="461"/>
      <c r="GN148" s="461"/>
      <c r="GO148" s="461"/>
      <c r="GP148" s="461"/>
      <c r="GQ148" s="461"/>
      <c r="GR148" s="461"/>
      <c r="GS148" s="461"/>
      <c r="GT148" s="463"/>
      <c r="GU148" s="195"/>
      <c r="GV148" s="461"/>
      <c r="GW148" s="461"/>
      <c r="GX148" s="461"/>
      <c r="GY148" s="461"/>
      <c r="GZ148" s="455"/>
      <c r="HA148" s="461"/>
      <c r="HB148" s="461"/>
      <c r="HC148" s="461"/>
      <c r="HD148" s="463"/>
      <c r="HE148" s="457">
        <v>0</v>
      </c>
      <c r="HF148" s="453"/>
      <c r="HG148" s="461"/>
      <c r="HH148" s="893"/>
      <c r="HI148" s="1434"/>
      <c r="HJ148" s="455"/>
      <c r="HK148" s="462"/>
      <c r="HL148" s="455"/>
      <c r="HM148" s="461"/>
      <c r="HN148" s="463"/>
      <c r="HO148" s="457"/>
      <c r="HP148" s="453"/>
      <c r="HQ148" s="461"/>
      <c r="HR148" s="462"/>
      <c r="HS148" s="462"/>
      <c r="HT148" s="455"/>
      <c r="HU148" s="462"/>
      <c r="HV148" s="455"/>
      <c r="HW148" s="461"/>
      <c r="HX148" s="463"/>
    </row>
    <row r="149" spans="1:523" ht="15" customHeight="1" x14ac:dyDescent="0.15">
      <c r="A149" s="515">
        <v>43669</v>
      </c>
      <c r="B149" s="415">
        <f t="shared" si="2"/>
        <v>2735</v>
      </c>
      <c r="C149" s="195"/>
      <c r="D149" s="453"/>
      <c r="E149" s="461"/>
      <c r="F149" s="462"/>
      <c r="G149" s="880"/>
      <c r="H149" s="455"/>
      <c r="I149" s="462"/>
      <c r="J149" s="456"/>
      <c r="K149" s="461"/>
      <c r="L149" s="463"/>
      <c r="M149" s="195">
        <v>1274</v>
      </c>
      <c r="N149" s="453">
        <v>7.5</v>
      </c>
      <c r="O149" s="461">
        <v>5430</v>
      </c>
      <c r="P149" s="462"/>
      <c r="Q149" s="880">
        <v>32</v>
      </c>
      <c r="R149" s="455">
        <v>5.48</v>
      </c>
      <c r="S149" s="462">
        <v>13.53</v>
      </c>
      <c r="T149" s="456"/>
      <c r="U149" s="461"/>
      <c r="V149" s="463"/>
      <c r="W149" s="457">
        <v>173</v>
      </c>
      <c r="X149" s="453">
        <v>7.5</v>
      </c>
      <c r="Y149" s="458">
        <v>6090</v>
      </c>
      <c r="Z149" s="462"/>
      <c r="AA149" s="880">
        <v>36</v>
      </c>
      <c r="AB149" s="455">
        <v>1.3</v>
      </c>
      <c r="AC149" s="462">
        <v>27.14</v>
      </c>
      <c r="AD149" s="455"/>
      <c r="AE149" s="461"/>
      <c r="AF149" s="463"/>
      <c r="AG149" s="457">
        <v>0</v>
      </c>
      <c r="AH149" s="453">
        <v>8.5</v>
      </c>
      <c r="AI149" s="458">
        <v>2780</v>
      </c>
      <c r="AJ149" s="462"/>
      <c r="AK149" s="880">
        <v>42</v>
      </c>
      <c r="AL149" s="455">
        <v>0.97</v>
      </c>
      <c r="AM149" s="644">
        <v>7.92</v>
      </c>
      <c r="AN149" s="455"/>
      <c r="AO149" s="461"/>
      <c r="AP149" s="616"/>
      <c r="AQ149" s="457">
        <v>1</v>
      </c>
      <c r="AR149" s="453">
        <v>7</v>
      </c>
      <c r="AS149" s="458">
        <v>9810</v>
      </c>
      <c r="AT149" s="462"/>
      <c r="AU149" s="880">
        <v>176</v>
      </c>
      <c r="AV149" s="455">
        <v>14.24</v>
      </c>
      <c r="AW149" s="462">
        <v>28.85</v>
      </c>
      <c r="AX149" s="455"/>
      <c r="AY149" s="461"/>
      <c r="AZ149" s="463"/>
      <c r="BA149" s="195">
        <v>152</v>
      </c>
      <c r="BB149" s="453">
        <v>8</v>
      </c>
      <c r="BC149" s="461">
        <v>5100</v>
      </c>
      <c r="BD149" s="462"/>
      <c r="BE149" s="880">
        <v>116</v>
      </c>
      <c r="BF149" s="455">
        <v>1.74</v>
      </c>
      <c r="BG149" s="462">
        <v>7.46</v>
      </c>
      <c r="BH149" s="455"/>
      <c r="BI149" s="461"/>
      <c r="BJ149" s="463"/>
      <c r="BK149" s="457">
        <v>160</v>
      </c>
      <c r="BL149" s="453">
        <v>7</v>
      </c>
      <c r="BM149" s="458">
        <v>1465</v>
      </c>
      <c r="BN149" s="462"/>
      <c r="BO149" s="880">
        <v>113</v>
      </c>
      <c r="BP149" s="455">
        <v>0.92</v>
      </c>
      <c r="BQ149" s="462">
        <v>19.18</v>
      </c>
      <c r="BR149" s="455"/>
      <c r="BS149" s="461"/>
      <c r="BT149" s="463"/>
      <c r="BU149" s="457">
        <v>297</v>
      </c>
      <c r="BV149" s="453">
        <v>8</v>
      </c>
      <c r="BW149" s="458">
        <v>7530</v>
      </c>
      <c r="BX149" s="458"/>
      <c r="BY149" s="880">
        <v>72</v>
      </c>
      <c r="BZ149" s="455">
        <v>13.19</v>
      </c>
      <c r="CA149" s="462">
        <v>28.95</v>
      </c>
      <c r="CB149" s="455"/>
      <c r="CC149" s="461"/>
      <c r="CD149" s="463"/>
      <c r="CE149" s="457">
        <v>42</v>
      </c>
      <c r="CF149" s="453">
        <v>8.1999999999999993</v>
      </c>
      <c r="CG149" s="458">
        <v>7810</v>
      </c>
      <c r="CH149" s="462"/>
      <c r="CI149" s="880">
        <v>57</v>
      </c>
      <c r="CJ149" s="455">
        <v>1.91</v>
      </c>
      <c r="CK149" s="462">
        <v>5.08</v>
      </c>
      <c r="CL149" s="455"/>
      <c r="CM149" s="461"/>
      <c r="CN149" s="463"/>
      <c r="CO149" s="457">
        <v>124</v>
      </c>
      <c r="CP149" s="453">
        <v>6.1</v>
      </c>
      <c r="CQ149" s="461">
        <v>1451</v>
      </c>
      <c r="CR149" s="462"/>
      <c r="CS149" s="880">
        <v>30</v>
      </c>
      <c r="CT149" s="455">
        <v>1.03</v>
      </c>
      <c r="CU149" s="462">
        <v>7.59</v>
      </c>
      <c r="CV149" s="455"/>
      <c r="CW149" s="461"/>
      <c r="CX149" s="463"/>
      <c r="CY149" s="457">
        <v>332</v>
      </c>
      <c r="CZ149" s="453">
        <v>8.1999999999999993</v>
      </c>
      <c r="DA149" s="461">
        <v>8740</v>
      </c>
      <c r="DB149" s="462"/>
      <c r="DC149" s="880">
        <v>60</v>
      </c>
      <c r="DD149" s="455">
        <v>0.92</v>
      </c>
      <c r="DE149" s="462">
        <v>16.46</v>
      </c>
      <c r="DF149" s="455"/>
      <c r="DG149" s="464"/>
      <c r="DH149" s="463"/>
      <c r="DI149" s="457">
        <v>0</v>
      </c>
      <c r="DJ149" s="453">
        <v>7.5</v>
      </c>
      <c r="DK149" s="459">
        <v>11620</v>
      </c>
      <c r="DL149" s="462"/>
      <c r="DM149" s="880">
        <v>242</v>
      </c>
      <c r="DN149" s="455">
        <v>7.24</v>
      </c>
      <c r="DO149" s="462">
        <v>10.96</v>
      </c>
      <c r="DP149" s="455"/>
      <c r="DQ149" s="461"/>
      <c r="DR149" s="463"/>
      <c r="DS149" s="457">
        <v>0</v>
      </c>
      <c r="DT149" s="453"/>
      <c r="DU149" s="454"/>
      <c r="DV149" s="462"/>
      <c r="DW149" s="880"/>
      <c r="DX149" s="455"/>
      <c r="DY149" s="462"/>
      <c r="DZ149" s="455"/>
      <c r="EA149" s="462"/>
      <c r="EB149" s="463"/>
      <c r="EC149" s="457">
        <v>60</v>
      </c>
      <c r="ED149" s="453"/>
      <c r="EE149" s="464"/>
      <c r="EF149" s="462"/>
      <c r="EG149" s="880"/>
      <c r="EH149" s="455"/>
      <c r="EI149" s="462"/>
      <c r="EJ149" s="455"/>
      <c r="EK149" s="461"/>
      <c r="EL149" s="463"/>
      <c r="EM149" s="457">
        <v>60</v>
      </c>
      <c r="EN149" s="453"/>
      <c r="EO149" s="461"/>
      <c r="EP149" s="462"/>
      <c r="EQ149" s="462"/>
      <c r="ER149" s="455"/>
      <c r="ES149" s="462"/>
      <c r="ET149" s="454"/>
      <c r="EU149" s="461"/>
      <c r="EV149" s="463"/>
      <c r="EW149" s="457">
        <v>60</v>
      </c>
      <c r="EX149" s="453"/>
      <c r="EY149" s="461"/>
      <c r="EZ149" s="462"/>
      <c r="FA149" s="880"/>
      <c r="FB149" s="455"/>
      <c r="FC149" s="462"/>
      <c r="FD149" s="454"/>
      <c r="FE149" s="461"/>
      <c r="FF149" s="463"/>
      <c r="FG149" s="457">
        <v>0</v>
      </c>
      <c r="FH149" s="453"/>
      <c r="FI149" s="461"/>
      <c r="FJ149" s="462"/>
      <c r="FK149" s="880"/>
      <c r="FL149" s="455"/>
      <c r="FM149" s="462"/>
      <c r="FN149" s="454"/>
      <c r="FO149" s="461"/>
      <c r="FP149" s="463"/>
      <c r="GK149" s="195"/>
      <c r="GL149" s="943"/>
      <c r="GM149" s="461"/>
      <c r="GN149" s="461"/>
      <c r="GO149" s="461"/>
      <c r="GP149" s="461"/>
      <c r="GQ149" s="461"/>
      <c r="GR149" s="461"/>
      <c r="GS149" s="461"/>
      <c r="GT149" s="463"/>
      <c r="GU149" s="195"/>
      <c r="GV149" s="461"/>
      <c r="GW149" s="461"/>
      <c r="GX149" s="461"/>
      <c r="GY149" s="461"/>
      <c r="GZ149" s="455"/>
      <c r="HA149" s="461"/>
      <c r="HB149" s="461"/>
      <c r="HC149" s="461"/>
      <c r="HD149" s="463"/>
      <c r="HE149" s="457">
        <v>0</v>
      </c>
      <c r="HF149" s="453"/>
      <c r="HG149" s="461"/>
      <c r="HH149" s="893"/>
      <c r="HI149" s="1434"/>
      <c r="HJ149" s="455"/>
      <c r="HK149" s="462"/>
      <c r="HL149" s="455"/>
      <c r="HM149" s="461"/>
      <c r="HN149" s="463"/>
      <c r="HO149" s="457"/>
      <c r="HP149" s="453"/>
      <c r="HQ149" s="461"/>
      <c r="HR149" s="462"/>
      <c r="HS149" s="462"/>
      <c r="HT149" s="455"/>
      <c r="HU149" s="462"/>
      <c r="HV149" s="455"/>
      <c r="HW149" s="461"/>
      <c r="HX149" s="463"/>
    </row>
    <row r="150" spans="1:523" ht="15" customHeight="1" x14ac:dyDescent="0.15">
      <c r="A150" s="515">
        <v>43670</v>
      </c>
      <c r="B150" s="415">
        <f t="shared" si="2"/>
        <v>3223</v>
      </c>
      <c r="C150" s="195"/>
      <c r="D150" s="453"/>
      <c r="E150" s="461"/>
      <c r="F150" s="462"/>
      <c r="G150" s="880"/>
      <c r="H150" s="455"/>
      <c r="I150" s="462"/>
      <c r="J150" s="456"/>
      <c r="K150" s="461"/>
      <c r="L150" s="463"/>
      <c r="M150" s="195">
        <v>1373</v>
      </c>
      <c r="N150" s="453"/>
      <c r="O150" s="461">
        <v>4570</v>
      </c>
      <c r="P150" s="462"/>
      <c r="Q150" s="880">
        <v>36</v>
      </c>
      <c r="R150" s="455">
        <v>2.66</v>
      </c>
      <c r="S150" s="462">
        <v>4.17</v>
      </c>
      <c r="T150" s="456"/>
      <c r="U150" s="461"/>
      <c r="V150" s="463"/>
      <c r="W150" s="457">
        <v>284</v>
      </c>
      <c r="X150" s="453"/>
      <c r="Y150" s="458">
        <v>6350</v>
      </c>
      <c r="Z150" s="462"/>
      <c r="AA150" s="880">
        <v>30</v>
      </c>
      <c r="AB150" s="455">
        <v>1.5</v>
      </c>
      <c r="AC150" s="462">
        <v>15.43</v>
      </c>
      <c r="AD150" s="455"/>
      <c r="AE150" s="461"/>
      <c r="AF150" s="463"/>
      <c r="AG150" s="457">
        <v>103</v>
      </c>
      <c r="AH150" s="453"/>
      <c r="AI150" s="458">
        <v>2770</v>
      </c>
      <c r="AJ150" s="462"/>
      <c r="AK150" s="880">
        <v>29</v>
      </c>
      <c r="AL150" s="455">
        <v>0.12</v>
      </c>
      <c r="AM150" s="644">
        <v>5.57</v>
      </c>
      <c r="AN150" s="455"/>
      <c r="AO150" s="461"/>
      <c r="AP150" s="616"/>
      <c r="AQ150" s="457">
        <v>131</v>
      </c>
      <c r="AR150" s="453"/>
      <c r="AS150" s="458">
        <v>9780</v>
      </c>
      <c r="AT150" s="462"/>
      <c r="AU150" s="880">
        <v>149</v>
      </c>
      <c r="AV150" s="455">
        <v>19.64</v>
      </c>
      <c r="AW150" s="462">
        <v>29.02</v>
      </c>
      <c r="AX150" s="455"/>
      <c r="AY150" s="461"/>
      <c r="AZ150" s="463"/>
      <c r="BA150" s="195">
        <v>209</v>
      </c>
      <c r="BB150" s="453"/>
      <c r="BC150" s="461">
        <v>5020</v>
      </c>
      <c r="BD150" s="462"/>
      <c r="BE150" s="880">
        <v>96</v>
      </c>
      <c r="BF150" s="455">
        <v>0.93</v>
      </c>
      <c r="BG150" s="462">
        <v>6.96</v>
      </c>
      <c r="BH150" s="455"/>
      <c r="BI150" s="461"/>
      <c r="BJ150" s="463"/>
      <c r="BK150" s="457">
        <v>215</v>
      </c>
      <c r="BL150" s="453"/>
      <c r="BM150" s="458">
        <v>1521</v>
      </c>
      <c r="BN150" s="462"/>
      <c r="BO150" s="880">
        <v>110</v>
      </c>
      <c r="BP150" s="455">
        <v>0.45</v>
      </c>
      <c r="BQ150" s="462">
        <v>27.84</v>
      </c>
      <c r="BR150" s="455"/>
      <c r="BS150" s="461"/>
      <c r="BT150" s="463"/>
      <c r="BU150" s="457">
        <v>295</v>
      </c>
      <c r="BV150" s="453"/>
      <c r="BW150" s="458">
        <v>10100</v>
      </c>
      <c r="BX150" s="458"/>
      <c r="BY150" s="880">
        <v>74</v>
      </c>
      <c r="BZ150" s="455">
        <v>19.18</v>
      </c>
      <c r="CA150" s="462">
        <v>24.66</v>
      </c>
      <c r="CB150" s="455"/>
      <c r="CC150" s="461"/>
      <c r="CD150" s="463"/>
      <c r="CE150" s="457">
        <v>41</v>
      </c>
      <c r="CF150" s="453"/>
      <c r="CG150" s="458"/>
      <c r="CH150" s="462"/>
      <c r="CI150" s="880"/>
      <c r="CJ150" s="455"/>
      <c r="CK150" s="462"/>
      <c r="CL150" s="455"/>
      <c r="CM150" s="461"/>
      <c r="CN150" s="463"/>
      <c r="CO150" s="457">
        <v>167</v>
      </c>
      <c r="CP150" s="453"/>
      <c r="CQ150" s="461">
        <v>1519</v>
      </c>
      <c r="CR150" s="462"/>
      <c r="CS150" s="880">
        <v>15</v>
      </c>
      <c r="CT150" s="455">
        <v>0.41</v>
      </c>
      <c r="CU150" s="462">
        <v>8.59</v>
      </c>
      <c r="CV150" s="455"/>
      <c r="CW150" s="461"/>
      <c r="CX150" s="463"/>
      <c r="CY150" s="457">
        <v>322</v>
      </c>
      <c r="CZ150" s="453"/>
      <c r="DA150" s="461">
        <v>8320</v>
      </c>
      <c r="DB150" s="462"/>
      <c r="DC150" s="880">
        <v>48</v>
      </c>
      <c r="DD150" s="455">
        <v>0.28999999999999998</v>
      </c>
      <c r="DE150" s="462">
        <v>14.13</v>
      </c>
      <c r="DF150" s="455"/>
      <c r="DG150" s="464"/>
      <c r="DH150" s="463"/>
      <c r="DI150" s="457">
        <v>83</v>
      </c>
      <c r="DJ150" s="453"/>
      <c r="DK150" s="459">
        <v>11710</v>
      </c>
      <c r="DL150" s="462"/>
      <c r="DM150" s="880">
        <v>206</v>
      </c>
      <c r="DN150" s="455">
        <v>6.98</v>
      </c>
      <c r="DO150" s="462">
        <v>3.98</v>
      </c>
      <c r="DP150" s="455"/>
      <c r="DQ150" s="461"/>
      <c r="DR150" s="463"/>
      <c r="DS150" s="457">
        <v>0</v>
      </c>
      <c r="DT150" s="453"/>
      <c r="DU150" s="454"/>
      <c r="DV150" s="462"/>
      <c r="DW150" s="880"/>
      <c r="DX150" s="455"/>
      <c r="DY150" s="462"/>
      <c r="DZ150" s="455"/>
      <c r="EA150" s="462"/>
      <c r="EB150" s="463"/>
      <c r="EC150" s="457">
        <v>0</v>
      </c>
      <c r="ED150" s="453"/>
      <c r="EE150" s="464"/>
      <c r="EF150" s="462"/>
      <c r="EG150" s="880"/>
      <c r="EH150" s="455"/>
      <c r="EI150" s="462"/>
      <c r="EJ150" s="455"/>
      <c r="EK150" s="461"/>
      <c r="EL150" s="463"/>
      <c r="EM150" s="457">
        <v>0</v>
      </c>
      <c r="EN150" s="453"/>
      <c r="EO150" s="461"/>
      <c r="EP150" s="462"/>
      <c r="EQ150" s="462"/>
      <c r="ER150" s="455"/>
      <c r="ES150" s="462"/>
      <c r="ET150" s="454"/>
      <c r="EU150" s="461"/>
      <c r="EV150" s="463"/>
      <c r="EW150" s="457">
        <v>0</v>
      </c>
      <c r="EX150" s="453"/>
      <c r="EY150" s="461"/>
      <c r="EZ150" s="462"/>
      <c r="FA150" s="880"/>
      <c r="FB150" s="455"/>
      <c r="FC150" s="462"/>
      <c r="FD150" s="454"/>
      <c r="FE150" s="461"/>
      <c r="FF150" s="463"/>
      <c r="FG150" s="457">
        <v>0</v>
      </c>
      <c r="FH150" s="453"/>
      <c r="FI150" s="461"/>
      <c r="FJ150" s="462"/>
      <c r="FK150" s="880"/>
      <c r="FL150" s="455"/>
      <c r="FM150" s="462"/>
      <c r="FN150" s="454"/>
      <c r="FO150" s="461"/>
      <c r="FP150" s="463"/>
      <c r="GK150" s="195"/>
      <c r="GL150" s="943"/>
      <c r="GM150" s="461"/>
      <c r="GN150" s="461"/>
      <c r="GO150" s="461"/>
      <c r="GP150" s="461"/>
      <c r="GQ150" s="461"/>
      <c r="GR150" s="461"/>
      <c r="GS150" s="461"/>
      <c r="GT150" s="463"/>
      <c r="GU150" s="195"/>
      <c r="GV150" s="461"/>
      <c r="GW150" s="461"/>
      <c r="GX150" s="461"/>
      <c r="GY150" s="461"/>
      <c r="GZ150" s="455"/>
      <c r="HA150" s="461"/>
      <c r="HB150" s="461"/>
      <c r="HC150" s="461"/>
      <c r="HD150" s="463"/>
      <c r="HE150" s="457">
        <v>0</v>
      </c>
      <c r="HF150" s="453"/>
      <c r="HG150" s="461"/>
      <c r="HH150" s="893"/>
      <c r="HI150" s="1434"/>
      <c r="HJ150" s="455"/>
      <c r="HK150" s="462"/>
      <c r="HL150" s="455"/>
      <c r="HM150" s="461"/>
      <c r="HN150" s="463"/>
      <c r="HO150" s="457"/>
      <c r="HP150" s="453"/>
      <c r="HQ150" s="461"/>
      <c r="HR150" s="462"/>
      <c r="HS150" s="462"/>
      <c r="HT150" s="455"/>
      <c r="HU150" s="462"/>
      <c r="HV150" s="455"/>
      <c r="HW150" s="461"/>
      <c r="HX150" s="463"/>
    </row>
    <row r="151" spans="1:523" ht="15" customHeight="1" x14ac:dyDescent="0.15">
      <c r="A151" s="515">
        <v>43671</v>
      </c>
      <c r="B151" s="415">
        <f t="shared" si="2"/>
        <v>3261</v>
      </c>
      <c r="C151" s="195"/>
      <c r="D151" s="453"/>
      <c r="E151" s="461"/>
      <c r="F151" s="462"/>
      <c r="G151" s="880"/>
      <c r="H151" s="455"/>
      <c r="I151" s="462"/>
      <c r="J151" s="456"/>
      <c r="K151" s="461"/>
      <c r="L151" s="463"/>
      <c r="M151" s="195">
        <v>1390</v>
      </c>
      <c r="N151" s="453">
        <v>7.3</v>
      </c>
      <c r="O151" s="461">
        <v>4520</v>
      </c>
      <c r="P151" s="462"/>
      <c r="Q151" s="880">
        <v>30</v>
      </c>
      <c r="R151" s="455">
        <v>2.48</v>
      </c>
      <c r="S151" s="462">
        <v>4.28</v>
      </c>
      <c r="T151" s="456"/>
      <c r="U151" s="461"/>
      <c r="V151" s="463"/>
      <c r="W151" s="457">
        <v>384</v>
      </c>
      <c r="X151" s="453">
        <v>7.5</v>
      </c>
      <c r="Y151" s="458">
        <v>3210</v>
      </c>
      <c r="Z151" s="462"/>
      <c r="AA151" s="880">
        <v>24</v>
      </c>
      <c r="AB151" s="455">
        <v>0.35</v>
      </c>
      <c r="AC151" s="462">
        <v>29.04</v>
      </c>
      <c r="AD151" s="455"/>
      <c r="AE151" s="461"/>
      <c r="AF151" s="463"/>
      <c r="AG151" s="457">
        <v>198</v>
      </c>
      <c r="AH151" s="453">
        <v>8.1999999999999993</v>
      </c>
      <c r="AI151" s="458">
        <v>3300</v>
      </c>
      <c r="AJ151" s="462"/>
      <c r="AK151" s="880">
        <v>50</v>
      </c>
      <c r="AL151" s="455">
        <v>0.64</v>
      </c>
      <c r="AM151" s="644">
        <v>7.74</v>
      </c>
      <c r="AN151" s="455"/>
      <c r="AO151" s="461"/>
      <c r="AP151" s="616"/>
      <c r="AQ151" s="457">
        <v>115</v>
      </c>
      <c r="AR151" s="453">
        <v>6.5</v>
      </c>
      <c r="AS151" s="458">
        <v>8880</v>
      </c>
      <c r="AT151" s="462"/>
      <c r="AU151" s="880">
        <v>161</v>
      </c>
      <c r="AV151" s="455">
        <v>40.9</v>
      </c>
      <c r="AW151" s="462">
        <v>60.81</v>
      </c>
      <c r="AX151" s="455"/>
      <c r="AY151" s="461"/>
      <c r="AZ151" s="463"/>
      <c r="BA151" s="195">
        <v>250</v>
      </c>
      <c r="BB151" s="453">
        <v>7.7</v>
      </c>
      <c r="BC151" s="461">
        <v>4850</v>
      </c>
      <c r="BD151" s="462"/>
      <c r="BE151" s="880">
        <v>96</v>
      </c>
      <c r="BF151" s="455">
        <v>0.28999999999999998</v>
      </c>
      <c r="BG151" s="462">
        <v>5.89</v>
      </c>
      <c r="BH151" s="455"/>
      <c r="BI151" s="461"/>
      <c r="BJ151" s="463"/>
      <c r="BK151" s="457">
        <v>140</v>
      </c>
      <c r="BL151" s="453">
        <v>7</v>
      </c>
      <c r="BM151" s="458">
        <v>1510</v>
      </c>
      <c r="BN151" s="462"/>
      <c r="BO151" s="880">
        <v>123</v>
      </c>
      <c r="BP151" s="455">
        <v>0.35</v>
      </c>
      <c r="BQ151" s="462">
        <v>10.9</v>
      </c>
      <c r="BR151" s="455"/>
      <c r="BS151" s="461"/>
      <c r="BT151" s="463"/>
      <c r="BU151" s="457">
        <v>70</v>
      </c>
      <c r="BV151" s="453"/>
      <c r="BW151" s="458">
        <v>12440</v>
      </c>
      <c r="BX151" s="458"/>
      <c r="BY151" s="880">
        <v>193</v>
      </c>
      <c r="BZ151" s="455">
        <v>33.93</v>
      </c>
      <c r="CA151" s="462">
        <v>60.72</v>
      </c>
      <c r="CB151" s="455"/>
      <c r="CC151" s="461"/>
      <c r="CD151" s="463"/>
      <c r="CE151" s="457">
        <v>44</v>
      </c>
      <c r="CF151" s="453"/>
      <c r="CG151" s="458"/>
      <c r="CH151" s="462"/>
      <c r="CI151" s="880"/>
      <c r="CJ151" s="455"/>
      <c r="CK151" s="462"/>
      <c r="CL151" s="455"/>
      <c r="CM151" s="461"/>
      <c r="CN151" s="463"/>
      <c r="CO151" s="457">
        <v>161</v>
      </c>
      <c r="CP151" s="453">
        <v>6.2</v>
      </c>
      <c r="CQ151" s="461">
        <v>1109</v>
      </c>
      <c r="CR151" s="462"/>
      <c r="CS151" s="880">
        <v>29</v>
      </c>
      <c r="CT151" s="455">
        <v>0.18</v>
      </c>
      <c r="CU151" s="462">
        <v>9.85</v>
      </c>
      <c r="CV151" s="455"/>
      <c r="CW151" s="461"/>
      <c r="CX151" s="463"/>
      <c r="CY151" s="457">
        <v>363</v>
      </c>
      <c r="CZ151" s="453">
        <v>6.9</v>
      </c>
      <c r="DA151" s="461">
        <v>8160</v>
      </c>
      <c r="DB151" s="462"/>
      <c r="DC151" s="880">
        <v>62</v>
      </c>
      <c r="DD151" s="455">
        <v>0.28999999999999998</v>
      </c>
      <c r="DE151" s="462">
        <v>8.0299999999999994</v>
      </c>
      <c r="DF151" s="455"/>
      <c r="DG151" s="464"/>
      <c r="DH151" s="463"/>
      <c r="DI151" s="457">
        <v>146</v>
      </c>
      <c r="DJ151" s="453">
        <v>8</v>
      </c>
      <c r="DK151" s="459">
        <v>11100</v>
      </c>
      <c r="DL151" s="462"/>
      <c r="DM151" s="880">
        <v>206</v>
      </c>
      <c r="DN151" s="455">
        <v>6.35</v>
      </c>
      <c r="DO151" s="462">
        <v>17.02</v>
      </c>
      <c r="DP151" s="455"/>
      <c r="DQ151" s="461"/>
      <c r="DR151" s="463"/>
      <c r="DS151" s="457">
        <v>0</v>
      </c>
      <c r="DT151" s="453"/>
      <c r="DU151" s="454"/>
      <c r="DV151" s="462"/>
      <c r="DW151" s="880"/>
      <c r="DX151" s="455"/>
      <c r="DY151" s="462"/>
      <c r="DZ151" s="455"/>
      <c r="EA151" s="462"/>
      <c r="EB151" s="463"/>
      <c r="EC151" s="457">
        <v>0</v>
      </c>
      <c r="ED151" s="453"/>
      <c r="EE151" s="464"/>
      <c r="EF151" s="462"/>
      <c r="EG151" s="880"/>
      <c r="EH151" s="455"/>
      <c r="EI151" s="462"/>
      <c r="EJ151" s="455"/>
      <c r="EK151" s="461"/>
      <c r="EL151" s="463"/>
      <c r="EM151" s="457">
        <v>0</v>
      </c>
      <c r="EN151" s="453"/>
      <c r="EO151" s="461"/>
      <c r="EP151" s="462"/>
      <c r="EQ151" s="462"/>
      <c r="ER151" s="455"/>
      <c r="ES151" s="462"/>
      <c r="ET151" s="454"/>
      <c r="EU151" s="461"/>
      <c r="EV151" s="463"/>
      <c r="EW151" s="457">
        <v>0</v>
      </c>
      <c r="EX151" s="453"/>
      <c r="EY151" s="461"/>
      <c r="EZ151" s="462"/>
      <c r="FA151" s="880"/>
      <c r="FB151" s="455"/>
      <c r="FC151" s="462"/>
      <c r="FD151" s="454"/>
      <c r="FE151" s="461"/>
      <c r="FF151" s="463"/>
      <c r="FG151" s="457">
        <v>0</v>
      </c>
      <c r="FH151" s="453"/>
      <c r="FI151" s="461"/>
      <c r="FJ151" s="462"/>
      <c r="FK151" s="880"/>
      <c r="FL151" s="455"/>
      <c r="FM151" s="462"/>
      <c r="FN151" s="454"/>
      <c r="FO151" s="461"/>
      <c r="FP151" s="463"/>
      <c r="GK151" s="195"/>
      <c r="GL151" s="943"/>
      <c r="GM151" s="461"/>
      <c r="GN151" s="461"/>
      <c r="GO151" s="461"/>
      <c r="GP151" s="461"/>
      <c r="GQ151" s="461"/>
      <c r="GR151" s="461"/>
      <c r="GS151" s="461"/>
      <c r="GT151" s="463"/>
      <c r="GU151" s="195"/>
      <c r="GV151" s="461"/>
      <c r="GW151" s="461"/>
      <c r="GX151" s="461"/>
      <c r="GY151" s="461"/>
      <c r="GZ151" s="455"/>
      <c r="HA151" s="461"/>
      <c r="HB151" s="461"/>
      <c r="HC151" s="461"/>
      <c r="HD151" s="463"/>
      <c r="HE151" s="457">
        <v>0</v>
      </c>
      <c r="HF151" s="453"/>
      <c r="HG151" s="461"/>
      <c r="HH151" s="893"/>
      <c r="HI151" s="1434"/>
      <c r="HJ151" s="455"/>
      <c r="HK151" s="462"/>
      <c r="HL151" s="455"/>
      <c r="HM151" s="461"/>
      <c r="HN151" s="463"/>
      <c r="HO151" s="457"/>
      <c r="HP151" s="453"/>
      <c r="HQ151" s="461"/>
      <c r="HR151" s="462"/>
      <c r="HS151" s="462"/>
      <c r="HT151" s="455"/>
      <c r="HU151" s="462"/>
      <c r="HV151" s="455"/>
      <c r="HW151" s="461"/>
      <c r="HX151" s="463"/>
    </row>
    <row r="152" spans="1:523" ht="15" customHeight="1" x14ac:dyDescent="0.15">
      <c r="A152" s="515">
        <v>43672</v>
      </c>
      <c r="B152" s="415">
        <f t="shared" si="2"/>
        <v>3468</v>
      </c>
      <c r="C152" s="195"/>
      <c r="D152" s="453"/>
      <c r="E152" s="461"/>
      <c r="F152" s="462"/>
      <c r="G152" s="880"/>
      <c r="H152" s="455"/>
      <c r="I152" s="462"/>
      <c r="J152" s="456"/>
      <c r="K152" s="461"/>
      <c r="L152" s="463"/>
      <c r="M152" s="195">
        <v>1438</v>
      </c>
      <c r="N152" s="453">
        <v>7.1</v>
      </c>
      <c r="O152" s="461">
        <v>4540</v>
      </c>
      <c r="P152" s="462"/>
      <c r="Q152" s="880">
        <v>32</v>
      </c>
      <c r="R152" s="455">
        <v>2.14</v>
      </c>
      <c r="S152" s="462">
        <v>4.71</v>
      </c>
      <c r="T152" s="456"/>
      <c r="U152" s="461"/>
      <c r="V152" s="463"/>
      <c r="W152" s="457">
        <v>431</v>
      </c>
      <c r="X152" s="453">
        <v>7.3</v>
      </c>
      <c r="Y152" s="458">
        <v>3110</v>
      </c>
      <c r="Z152" s="462"/>
      <c r="AA152" s="880">
        <v>14</v>
      </c>
      <c r="AB152" s="455">
        <v>0.35</v>
      </c>
      <c r="AC152" s="462">
        <v>7.9</v>
      </c>
      <c r="AD152" s="455"/>
      <c r="AE152" s="461"/>
      <c r="AF152" s="463"/>
      <c r="AG152" s="457">
        <v>174</v>
      </c>
      <c r="AH152" s="453">
        <v>7.5</v>
      </c>
      <c r="AI152" s="458">
        <v>4110</v>
      </c>
      <c r="AJ152" s="462"/>
      <c r="AK152" s="880">
        <v>44</v>
      </c>
      <c r="AL152" s="455">
        <v>0.52</v>
      </c>
      <c r="AM152" s="644">
        <v>5.95</v>
      </c>
      <c r="AN152" s="455"/>
      <c r="AO152" s="461"/>
      <c r="AP152" s="616"/>
      <c r="AQ152" s="457">
        <v>175</v>
      </c>
      <c r="AR152" s="453">
        <v>6.8</v>
      </c>
      <c r="AS152" s="458">
        <v>9330</v>
      </c>
      <c r="AT152" s="462"/>
      <c r="AU152" s="880">
        <v>157</v>
      </c>
      <c r="AV152" s="455">
        <v>20.100000000000001</v>
      </c>
      <c r="AW152" s="462">
        <v>59.2</v>
      </c>
      <c r="AX152" s="455"/>
      <c r="AY152" s="461"/>
      <c r="AZ152" s="463"/>
      <c r="BA152" s="195">
        <v>177</v>
      </c>
      <c r="BB152" s="453">
        <v>7.3</v>
      </c>
      <c r="BC152" s="461">
        <v>3810</v>
      </c>
      <c r="BD152" s="462"/>
      <c r="BE152" s="880">
        <v>90</v>
      </c>
      <c r="BF152" s="455">
        <v>1.22</v>
      </c>
      <c r="BG152" s="462">
        <v>10</v>
      </c>
      <c r="BH152" s="455"/>
      <c r="BI152" s="461"/>
      <c r="BJ152" s="463"/>
      <c r="BK152" s="457">
        <v>148</v>
      </c>
      <c r="BL152" s="453">
        <v>7</v>
      </c>
      <c r="BM152" s="458">
        <v>1507</v>
      </c>
      <c r="BN152" s="462"/>
      <c r="BO152" s="880">
        <v>119</v>
      </c>
      <c r="BP152" s="455">
        <v>0.57999999999999996</v>
      </c>
      <c r="BQ152" s="462">
        <v>21</v>
      </c>
      <c r="BR152" s="455"/>
      <c r="BS152" s="461"/>
      <c r="BT152" s="463"/>
      <c r="BU152" s="457">
        <v>207</v>
      </c>
      <c r="BV152" s="453">
        <v>8</v>
      </c>
      <c r="BW152" s="458">
        <v>10050</v>
      </c>
      <c r="BX152" s="458"/>
      <c r="BY152" s="880">
        <v>77</v>
      </c>
      <c r="BZ152" s="455">
        <v>19.8</v>
      </c>
      <c r="CA152" s="462">
        <v>58.9</v>
      </c>
      <c r="CB152" s="455"/>
      <c r="CC152" s="461"/>
      <c r="CD152" s="463"/>
      <c r="CE152" s="457">
        <v>42</v>
      </c>
      <c r="CF152" s="453"/>
      <c r="CG152" s="458"/>
      <c r="CH152" s="462"/>
      <c r="CI152" s="880"/>
      <c r="CJ152" s="455"/>
      <c r="CK152" s="462"/>
      <c r="CL152" s="455"/>
      <c r="CM152" s="461"/>
      <c r="CN152" s="463"/>
      <c r="CO152" s="457">
        <v>178</v>
      </c>
      <c r="CP152" s="453">
        <v>6.8</v>
      </c>
      <c r="CQ152" s="461">
        <v>1518</v>
      </c>
      <c r="CR152" s="462"/>
      <c r="CS152" s="880">
        <v>21</v>
      </c>
      <c r="CT152" s="455">
        <v>1.21</v>
      </c>
      <c r="CU152" s="462">
        <v>17.2</v>
      </c>
      <c r="CV152" s="455"/>
      <c r="CW152" s="461"/>
      <c r="CX152" s="463"/>
      <c r="CY152" s="457">
        <v>396</v>
      </c>
      <c r="CZ152" s="453">
        <v>7</v>
      </c>
      <c r="DA152" s="461">
        <v>7250</v>
      </c>
      <c r="DB152" s="462"/>
      <c r="DC152" s="880">
        <v>45</v>
      </c>
      <c r="DD152" s="455">
        <v>0.41</v>
      </c>
      <c r="DE152" s="462">
        <v>6.74</v>
      </c>
      <c r="DF152" s="455"/>
      <c r="DG152" s="464"/>
      <c r="DH152" s="463"/>
      <c r="DI152" s="457">
        <v>102</v>
      </c>
      <c r="DJ152" s="453">
        <v>7</v>
      </c>
      <c r="DK152" s="459">
        <v>8360</v>
      </c>
      <c r="DL152" s="462"/>
      <c r="DM152" s="880">
        <v>143</v>
      </c>
      <c r="DN152" s="455">
        <v>3.29</v>
      </c>
      <c r="DO152" s="462">
        <v>12.1</v>
      </c>
      <c r="DP152" s="455"/>
      <c r="DQ152" s="461"/>
      <c r="DR152" s="463"/>
      <c r="DS152" s="457">
        <v>0</v>
      </c>
      <c r="DT152" s="453"/>
      <c r="DU152" s="454"/>
      <c r="DV152" s="462"/>
      <c r="DW152" s="880"/>
      <c r="DX152" s="455"/>
      <c r="DY152" s="462"/>
      <c r="DZ152" s="455"/>
      <c r="EA152" s="462"/>
      <c r="EB152" s="463"/>
      <c r="EC152" s="457">
        <v>0</v>
      </c>
      <c r="ED152" s="453"/>
      <c r="EE152" s="464"/>
      <c r="EF152" s="462"/>
      <c r="EG152" s="880"/>
      <c r="EH152" s="455"/>
      <c r="EI152" s="462"/>
      <c r="EJ152" s="455"/>
      <c r="EK152" s="461"/>
      <c r="EL152" s="463"/>
      <c r="EM152" s="457">
        <v>0</v>
      </c>
      <c r="EN152" s="453"/>
      <c r="EO152" s="461"/>
      <c r="EP152" s="462"/>
      <c r="EQ152" s="462"/>
      <c r="ER152" s="455"/>
      <c r="ES152" s="462"/>
      <c r="ET152" s="454"/>
      <c r="EU152" s="461"/>
      <c r="EV152" s="463"/>
      <c r="EW152" s="457">
        <v>0</v>
      </c>
      <c r="EX152" s="453"/>
      <c r="EY152" s="461"/>
      <c r="EZ152" s="462"/>
      <c r="FA152" s="880"/>
      <c r="FB152" s="455"/>
      <c r="FC152" s="462"/>
      <c r="FD152" s="454"/>
      <c r="FE152" s="461"/>
      <c r="FF152" s="463"/>
      <c r="FG152" s="457">
        <v>0</v>
      </c>
      <c r="FH152" s="453"/>
      <c r="FI152" s="461"/>
      <c r="FJ152" s="462"/>
      <c r="FK152" s="880"/>
      <c r="FL152" s="455"/>
      <c r="FM152" s="462"/>
      <c r="FN152" s="454"/>
      <c r="FO152" s="461"/>
      <c r="FP152" s="463"/>
      <c r="GK152" s="195"/>
      <c r="GL152" s="943"/>
      <c r="GM152" s="461"/>
      <c r="GN152" s="461"/>
      <c r="GO152" s="461"/>
      <c r="GP152" s="461"/>
      <c r="GQ152" s="461"/>
      <c r="GR152" s="461"/>
      <c r="GS152" s="461"/>
      <c r="GT152" s="463"/>
      <c r="GU152" s="195"/>
      <c r="GV152" s="461"/>
      <c r="GW152" s="461"/>
      <c r="GX152" s="461"/>
      <c r="GY152" s="461"/>
      <c r="GZ152" s="455"/>
      <c r="HA152" s="461"/>
      <c r="HB152" s="461"/>
      <c r="HC152" s="461"/>
      <c r="HD152" s="463"/>
      <c r="HE152" s="457">
        <v>0</v>
      </c>
      <c r="HF152" s="453"/>
      <c r="HG152" s="461"/>
      <c r="HH152" s="893"/>
      <c r="HI152" s="1434"/>
      <c r="HJ152" s="455"/>
      <c r="HK152" s="462"/>
      <c r="HL152" s="455"/>
      <c r="HM152" s="461"/>
      <c r="HN152" s="463"/>
      <c r="HO152" s="457"/>
      <c r="HP152" s="453"/>
      <c r="HQ152" s="461"/>
      <c r="HR152" s="462"/>
      <c r="HS152" s="462"/>
      <c r="HT152" s="455"/>
      <c r="HU152" s="462"/>
      <c r="HV152" s="455"/>
      <c r="HW152" s="461"/>
      <c r="HX152" s="463"/>
    </row>
    <row r="153" spans="1:523" ht="15" customHeight="1" x14ac:dyDescent="0.15">
      <c r="A153" s="515">
        <v>43673</v>
      </c>
      <c r="B153" s="415">
        <f t="shared" si="2"/>
        <v>2668</v>
      </c>
      <c r="C153" s="195"/>
      <c r="D153" s="453"/>
      <c r="E153" s="461"/>
      <c r="F153" s="462"/>
      <c r="G153" s="880"/>
      <c r="H153" s="455"/>
      <c r="I153" s="462"/>
      <c r="J153" s="456"/>
      <c r="K153" s="461"/>
      <c r="L153" s="463"/>
      <c r="M153" s="195">
        <v>725</v>
      </c>
      <c r="N153" s="453">
        <v>7.1</v>
      </c>
      <c r="O153" s="461">
        <v>4380</v>
      </c>
      <c r="P153" s="462"/>
      <c r="Q153" s="880">
        <v>32</v>
      </c>
      <c r="R153" s="455">
        <v>2.37</v>
      </c>
      <c r="S153" s="462">
        <v>4.0999999999999996</v>
      </c>
      <c r="T153" s="456"/>
      <c r="U153" s="461"/>
      <c r="V153" s="463"/>
      <c r="W153" s="457">
        <v>431</v>
      </c>
      <c r="X153" s="453"/>
      <c r="Y153" s="458">
        <v>3870</v>
      </c>
      <c r="Z153" s="462"/>
      <c r="AA153" s="880">
        <v>45</v>
      </c>
      <c r="AB153" s="455">
        <v>6.84</v>
      </c>
      <c r="AC153" s="462">
        <v>21.3</v>
      </c>
      <c r="AD153" s="455"/>
      <c r="AE153" s="461"/>
      <c r="AF153" s="463"/>
      <c r="AG153" s="457">
        <v>166</v>
      </c>
      <c r="AH153" s="453"/>
      <c r="AI153" s="458">
        <v>3840</v>
      </c>
      <c r="AJ153" s="462"/>
      <c r="AK153" s="880">
        <v>126</v>
      </c>
      <c r="AL153" s="455">
        <v>4.2</v>
      </c>
      <c r="AM153" s="644">
        <v>10.1</v>
      </c>
      <c r="AN153" s="455"/>
      <c r="AO153" s="461"/>
      <c r="AP153" s="616"/>
      <c r="AQ153" s="457">
        <v>275</v>
      </c>
      <c r="AR153" s="453"/>
      <c r="AS153" s="458">
        <v>8110</v>
      </c>
      <c r="AT153" s="462"/>
      <c r="AU153" s="880">
        <v>143</v>
      </c>
      <c r="AV153" s="455">
        <v>14.3</v>
      </c>
      <c r="AW153" s="462">
        <v>50.1</v>
      </c>
      <c r="AX153" s="455"/>
      <c r="AY153" s="461"/>
      <c r="AZ153" s="463"/>
      <c r="BA153" s="195">
        <v>233</v>
      </c>
      <c r="BB153" s="453"/>
      <c r="BC153" s="461">
        <v>4970</v>
      </c>
      <c r="BD153" s="462"/>
      <c r="BE153" s="880">
        <v>60</v>
      </c>
      <c r="BF153" s="455">
        <v>5.8</v>
      </c>
      <c r="BG153" s="462">
        <v>6.1</v>
      </c>
      <c r="BH153" s="455"/>
      <c r="BI153" s="461"/>
      <c r="BJ153" s="463"/>
      <c r="BK153" s="457">
        <v>142</v>
      </c>
      <c r="BL153" s="453"/>
      <c r="BM153" s="458">
        <v>1508</v>
      </c>
      <c r="BN153" s="462"/>
      <c r="BO153" s="880">
        <v>84</v>
      </c>
      <c r="BP153" s="455">
        <v>6.2</v>
      </c>
      <c r="BQ153" s="462">
        <v>10.199999999999999</v>
      </c>
      <c r="BR153" s="455"/>
      <c r="BS153" s="461"/>
      <c r="BT153" s="463"/>
      <c r="BU153" s="457">
        <v>9</v>
      </c>
      <c r="BV153" s="453"/>
      <c r="BW153" s="458">
        <v>8150</v>
      </c>
      <c r="BX153" s="458"/>
      <c r="BY153" s="880">
        <v>72</v>
      </c>
      <c r="BZ153" s="455">
        <v>11.5</v>
      </c>
      <c r="CA153" s="462">
        <v>36.9</v>
      </c>
      <c r="CB153" s="455"/>
      <c r="CC153" s="461"/>
      <c r="CD153" s="463"/>
      <c r="CE153" s="457">
        <v>42</v>
      </c>
      <c r="CF153" s="453"/>
      <c r="CG153" s="458">
        <v>9270</v>
      </c>
      <c r="CH153" s="462"/>
      <c r="CI153" s="880">
        <v>65</v>
      </c>
      <c r="CJ153" s="455">
        <v>3.2</v>
      </c>
      <c r="CK153" s="462">
        <v>6.8</v>
      </c>
      <c r="CL153" s="455"/>
      <c r="CM153" s="461"/>
      <c r="CN153" s="463"/>
      <c r="CO153" s="457">
        <v>174</v>
      </c>
      <c r="CP153" s="453"/>
      <c r="CQ153" s="461"/>
      <c r="CR153" s="462"/>
      <c r="CS153" s="880"/>
      <c r="CT153" s="455"/>
      <c r="CU153" s="462"/>
      <c r="CV153" s="455"/>
      <c r="CW153" s="461"/>
      <c r="CX153" s="463"/>
      <c r="CY153" s="457">
        <v>349</v>
      </c>
      <c r="CZ153" s="453"/>
      <c r="DA153" s="461">
        <v>7520</v>
      </c>
      <c r="DB153" s="462"/>
      <c r="DC153" s="880">
        <v>41</v>
      </c>
      <c r="DD153" s="455">
        <v>0.4</v>
      </c>
      <c r="DE153" s="462">
        <v>14</v>
      </c>
      <c r="DF153" s="455"/>
      <c r="DG153" s="464"/>
      <c r="DH153" s="463"/>
      <c r="DI153" s="457">
        <v>122</v>
      </c>
      <c r="DJ153" s="453"/>
      <c r="DK153" s="459">
        <v>8100</v>
      </c>
      <c r="DL153" s="462"/>
      <c r="DM153" s="880">
        <v>146</v>
      </c>
      <c r="DN153" s="455">
        <v>8.8000000000000007</v>
      </c>
      <c r="DO153" s="462">
        <v>8.1999999999999993</v>
      </c>
      <c r="DP153" s="455"/>
      <c r="DQ153" s="461"/>
      <c r="DR153" s="463"/>
      <c r="DS153" s="457">
        <v>0</v>
      </c>
      <c r="DT153" s="453"/>
      <c r="DU153" s="454"/>
      <c r="DV153" s="462"/>
      <c r="DW153" s="880"/>
      <c r="DX153" s="455"/>
      <c r="DY153" s="462"/>
      <c r="DZ153" s="455"/>
      <c r="EA153" s="462"/>
      <c r="EB153" s="463"/>
      <c r="EC153" s="457">
        <v>0</v>
      </c>
      <c r="ED153" s="453"/>
      <c r="EE153" s="464"/>
      <c r="EF153" s="462"/>
      <c r="EG153" s="880"/>
      <c r="EH153" s="455"/>
      <c r="EI153" s="462"/>
      <c r="EJ153" s="455"/>
      <c r="EK153" s="461"/>
      <c r="EL153" s="463"/>
      <c r="EM153" s="457">
        <v>0</v>
      </c>
      <c r="EN153" s="453"/>
      <c r="EO153" s="461"/>
      <c r="EP153" s="462"/>
      <c r="EQ153" s="462"/>
      <c r="ER153" s="455"/>
      <c r="ES153" s="462"/>
      <c r="ET153" s="454"/>
      <c r="EU153" s="461"/>
      <c r="EV153" s="463"/>
      <c r="EW153" s="457">
        <v>0</v>
      </c>
      <c r="EX153" s="453"/>
      <c r="EY153" s="461"/>
      <c r="EZ153" s="462"/>
      <c r="FA153" s="880"/>
      <c r="FB153" s="455"/>
      <c r="FC153" s="462"/>
      <c r="FD153" s="454"/>
      <c r="FE153" s="461"/>
      <c r="FF153" s="463"/>
      <c r="FG153" s="457">
        <v>0</v>
      </c>
      <c r="FH153" s="453"/>
      <c r="FI153" s="461"/>
      <c r="FJ153" s="462"/>
      <c r="FK153" s="880"/>
      <c r="FL153" s="455"/>
      <c r="FM153" s="462"/>
      <c r="FN153" s="454"/>
      <c r="FO153" s="461"/>
      <c r="FP153" s="463"/>
      <c r="GK153" s="195"/>
      <c r="GL153" s="943"/>
      <c r="GM153" s="461"/>
      <c r="GN153" s="461"/>
      <c r="GO153" s="461"/>
      <c r="GP153" s="461"/>
      <c r="GQ153" s="461"/>
      <c r="GR153" s="461"/>
      <c r="GS153" s="461"/>
      <c r="GT153" s="463"/>
      <c r="GU153" s="195"/>
      <c r="GV153" s="461"/>
      <c r="GW153" s="461"/>
      <c r="GX153" s="461"/>
      <c r="GY153" s="461"/>
      <c r="GZ153" s="455"/>
      <c r="HA153" s="461"/>
      <c r="HB153" s="461"/>
      <c r="HC153" s="461"/>
      <c r="HD153" s="463"/>
      <c r="HE153" s="457">
        <v>0</v>
      </c>
      <c r="HF153" s="453"/>
      <c r="HG153" s="461"/>
      <c r="HH153" s="893"/>
      <c r="HI153" s="1434"/>
      <c r="HJ153" s="455"/>
      <c r="HK153" s="462"/>
      <c r="HL153" s="455"/>
      <c r="HM153" s="461"/>
      <c r="HN153" s="463"/>
      <c r="HO153" s="457"/>
      <c r="HP153" s="453"/>
      <c r="HQ153" s="461"/>
      <c r="HR153" s="462"/>
      <c r="HS153" s="462"/>
      <c r="HT153" s="455"/>
      <c r="HU153" s="462"/>
      <c r="HV153" s="455"/>
      <c r="HW153" s="461"/>
      <c r="HX153" s="463"/>
    </row>
    <row r="154" spans="1:523" s="472" customFormat="1" ht="15" customHeight="1" x14ac:dyDescent="0.15">
      <c r="A154" s="517">
        <v>43674</v>
      </c>
      <c r="B154" s="765">
        <f t="shared" si="2"/>
        <v>3194</v>
      </c>
      <c r="C154" s="257"/>
      <c r="D154" s="435"/>
      <c r="E154" s="444"/>
      <c r="F154" s="445"/>
      <c r="G154" s="445"/>
      <c r="H154" s="438"/>
      <c r="I154" s="445"/>
      <c r="J154" s="439"/>
      <c r="K154" s="444"/>
      <c r="L154" s="446"/>
      <c r="M154" s="257">
        <v>1357</v>
      </c>
      <c r="N154" s="435">
        <v>7.5</v>
      </c>
      <c r="O154" s="444">
        <v>4340</v>
      </c>
      <c r="P154" s="445"/>
      <c r="Q154" s="445">
        <v>35</v>
      </c>
      <c r="R154" s="438">
        <v>2</v>
      </c>
      <c r="S154" s="445">
        <v>4.5999999999999996</v>
      </c>
      <c r="T154" s="439"/>
      <c r="U154" s="444"/>
      <c r="V154" s="446"/>
      <c r="W154" s="440">
        <v>462</v>
      </c>
      <c r="X154" s="435">
        <v>7.3</v>
      </c>
      <c r="Y154" s="441">
        <v>4710</v>
      </c>
      <c r="Z154" s="445"/>
      <c r="AA154" s="445">
        <v>18</v>
      </c>
      <c r="AB154" s="438">
        <v>0.5</v>
      </c>
      <c r="AC154" s="445">
        <v>30.3</v>
      </c>
      <c r="AD154" s="438"/>
      <c r="AE154" s="444"/>
      <c r="AF154" s="446"/>
      <c r="AG154" s="440">
        <v>181</v>
      </c>
      <c r="AH154" s="435">
        <v>8.3000000000000007</v>
      </c>
      <c r="AI154" s="441">
        <v>4220</v>
      </c>
      <c r="AJ154" s="445"/>
      <c r="AK154" s="445">
        <v>62</v>
      </c>
      <c r="AL154" s="438">
        <v>0.5</v>
      </c>
      <c r="AM154" s="645">
        <v>8.6</v>
      </c>
      <c r="AN154" s="438"/>
      <c r="AO154" s="444"/>
      <c r="AP154" s="617"/>
      <c r="AQ154" s="440">
        <v>194</v>
      </c>
      <c r="AR154" s="435">
        <v>7.1</v>
      </c>
      <c r="AS154" s="441">
        <v>8240</v>
      </c>
      <c r="AT154" s="445"/>
      <c r="AU154" s="445">
        <v>172</v>
      </c>
      <c r="AV154" s="438">
        <v>21</v>
      </c>
      <c r="AW154" s="445">
        <v>40.4</v>
      </c>
      <c r="AX154" s="438"/>
      <c r="AY154" s="444"/>
      <c r="AZ154" s="446"/>
      <c r="BA154" s="257">
        <v>244</v>
      </c>
      <c r="BB154" s="435">
        <v>8.1</v>
      </c>
      <c r="BC154" s="444">
        <v>5480</v>
      </c>
      <c r="BD154" s="445"/>
      <c r="BE154" s="445">
        <v>108</v>
      </c>
      <c r="BF154" s="438">
        <v>2.1</v>
      </c>
      <c r="BG154" s="445">
        <v>8.1</v>
      </c>
      <c r="BH154" s="438"/>
      <c r="BI154" s="444"/>
      <c r="BJ154" s="446"/>
      <c r="BK154" s="440">
        <v>122</v>
      </c>
      <c r="BL154" s="435">
        <v>6.5</v>
      </c>
      <c r="BM154" s="441">
        <v>1540</v>
      </c>
      <c r="BN154" s="445"/>
      <c r="BO154" s="445">
        <v>143</v>
      </c>
      <c r="BP154" s="438">
        <v>0.4</v>
      </c>
      <c r="BQ154" s="445">
        <v>20.100000000000001</v>
      </c>
      <c r="BR154" s="438"/>
      <c r="BS154" s="444"/>
      <c r="BT154" s="446"/>
      <c r="BU154" s="440">
        <v>304</v>
      </c>
      <c r="BV154" s="435">
        <v>8</v>
      </c>
      <c r="BW154" s="441">
        <v>8010</v>
      </c>
      <c r="BX154" s="441"/>
      <c r="BY154" s="445">
        <v>137</v>
      </c>
      <c r="BZ154" s="438">
        <v>17.399999999999999</v>
      </c>
      <c r="CA154" s="445">
        <v>38.5</v>
      </c>
      <c r="CB154" s="438"/>
      <c r="CC154" s="444"/>
      <c r="CD154" s="446"/>
      <c r="CE154" s="440">
        <v>0</v>
      </c>
      <c r="CF154" s="435">
        <v>7.3</v>
      </c>
      <c r="CG154" s="441">
        <v>9150</v>
      </c>
      <c r="CH154" s="445"/>
      <c r="CI154" s="445">
        <v>80</v>
      </c>
      <c r="CJ154" s="438">
        <v>1.8</v>
      </c>
      <c r="CK154" s="445">
        <v>4.5</v>
      </c>
      <c r="CL154" s="438"/>
      <c r="CM154" s="444"/>
      <c r="CN154" s="446"/>
      <c r="CO154" s="440">
        <v>23</v>
      </c>
      <c r="CP154" s="435">
        <v>6.5</v>
      </c>
      <c r="CQ154" s="444">
        <v>1503</v>
      </c>
      <c r="CR154" s="445"/>
      <c r="CS154" s="445">
        <v>39</v>
      </c>
      <c r="CT154" s="438">
        <v>2.1</v>
      </c>
      <c r="CU154" s="445">
        <v>10.3</v>
      </c>
      <c r="CV154" s="438"/>
      <c r="CW154" s="444"/>
      <c r="CX154" s="446"/>
      <c r="CY154" s="440">
        <v>123</v>
      </c>
      <c r="CZ154" s="435">
        <v>7</v>
      </c>
      <c r="DA154" s="444">
        <v>7480</v>
      </c>
      <c r="DB154" s="445"/>
      <c r="DC154" s="445">
        <v>81</v>
      </c>
      <c r="DD154" s="438">
        <v>5.5</v>
      </c>
      <c r="DE154" s="445">
        <v>8.8000000000000007</v>
      </c>
      <c r="DF154" s="438"/>
      <c r="DG154" s="447"/>
      <c r="DH154" s="446"/>
      <c r="DI154" s="440">
        <v>105</v>
      </c>
      <c r="DJ154" s="435">
        <v>7.3</v>
      </c>
      <c r="DK154" s="442">
        <v>8450</v>
      </c>
      <c r="DL154" s="445"/>
      <c r="DM154" s="445">
        <v>154</v>
      </c>
      <c r="DN154" s="438">
        <v>4.9000000000000004</v>
      </c>
      <c r="DO154" s="445">
        <v>9</v>
      </c>
      <c r="DP154" s="438"/>
      <c r="DQ154" s="444"/>
      <c r="DR154" s="446"/>
      <c r="DS154" s="440">
        <v>79</v>
      </c>
      <c r="DT154" s="435">
        <v>7.5</v>
      </c>
      <c r="DU154" s="437">
        <v>224</v>
      </c>
      <c r="DV154" s="445"/>
      <c r="DW154" s="445">
        <v>41</v>
      </c>
      <c r="DX154" s="438">
        <v>1.1000000000000001</v>
      </c>
      <c r="DY154" s="445">
        <v>4.5</v>
      </c>
      <c r="DZ154" s="438"/>
      <c r="EA154" s="445"/>
      <c r="EB154" s="446"/>
      <c r="EC154" s="440">
        <v>0</v>
      </c>
      <c r="ED154" s="435"/>
      <c r="EE154" s="447"/>
      <c r="EF154" s="445"/>
      <c r="EG154" s="445"/>
      <c r="EH154" s="438"/>
      <c r="EI154" s="445"/>
      <c r="EJ154" s="438"/>
      <c r="EK154" s="444"/>
      <c r="EL154" s="446"/>
      <c r="EM154" s="440">
        <v>0</v>
      </c>
      <c r="EN154" s="435"/>
      <c r="EO154" s="444"/>
      <c r="EP154" s="445"/>
      <c r="EQ154" s="445"/>
      <c r="ER154" s="438"/>
      <c r="ES154" s="445"/>
      <c r="ET154" s="437"/>
      <c r="EU154" s="444"/>
      <c r="EV154" s="446"/>
      <c r="EW154" s="440">
        <v>0</v>
      </c>
      <c r="EX154" s="435"/>
      <c r="EY154" s="444"/>
      <c r="EZ154" s="445"/>
      <c r="FA154" s="445"/>
      <c r="FB154" s="438"/>
      <c r="FC154" s="445"/>
      <c r="FD154" s="437"/>
      <c r="FE154" s="444"/>
      <c r="FF154" s="446"/>
      <c r="FG154" s="440">
        <v>0</v>
      </c>
      <c r="FH154" s="435"/>
      <c r="FI154" s="444"/>
      <c r="FJ154" s="445"/>
      <c r="FK154" s="445"/>
      <c r="FL154" s="438"/>
      <c r="FM154" s="445"/>
      <c r="FN154" s="437"/>
      <c r="FO154" s="444"/>
      <c r="FP154" s="446"/>
      <c r="FQ154" s="1261"/>
      <c r="FR154" s="584"/>
      <c r="FS154" s="589"/>
      <c r="FT154" s="584"/>
      <c r="FU154" s="590"/>
      <c r="FV154" s="584"/>
      <c r="FW154" s="590"/>
      <c r="FX154" s="584"/>
      <c r="FY154" s="584"/>
      <c r="FZ154" s="591"/>
      <c r="GA154" s="1261"/>
      <c r="GB154" s="584"/>
      <c r="GC154" s="584"/>
      <c r="GD154" s="584"/>
      <c r="GE154" s="590"/>
      <c r="GF154" s="584"/>
      <c r="GG154" s="590"/>
      <c r="GH154" s="584"/>
      <c r="GI154" s="584"/>
      <c r="GJ154" s="591"/>
      <c r="GK154" s="257"/>
      <c r="GL154" s="944"/>
      <c r="GM154" s="444"/>
      <c r="GN154" s="444"/>
      <c r="GO154" s="444"/>
      <c r="GP154" s="444"/>
      <c r="GQ154" s="444"/>
      <c r="GR154" s="444"/>
      <c r="GS154" s="444"/>
      <c r="GT154" s="446"/>
      <c r="GU154" s="257"/>
      <c r="GV154" s="444"/>
      <c r="GW154" s="444"/>
      <c r="GX154" s="444"/>
      <c r="GY154" s="444"/>
      <c r="GZ154" s="438"/>
      <c r="HA154" s="444"/>
      <c r="HB154" s="444"/>
      <c r="HC154" s="444"/>
      <c r="HD154" s="446"/>
      <c r="HE154" s="440">
        <v>0</v>
      </c>
      <c r="HF154" s="435"/>
      <c r="HG154" s="444"/>
      <c r="HH154" s="899"/>
      <c r="HI154" s="442"/>
      <c r="HJ154" s="438"/>
      <c r="HK154" s="445"/>
      <c r="HL154" s="438"/>
      <c r="HM154" s="444"/>
      <c r="HN154" s="446"/>
      <c r="HO154" s="440"/>
      <c r="HP154" s="435"/>
      <c r="HQ154" s="444"/>
      <c r="HR154" s="445"/>
      <c r="HS154" s="445"/>
      <c r="HT154" s="438"/>
      <c r="HU154" s="445"/>
      <c r="HV154" s="438"/>
      <c r="HW154" s="444"/>
      <c r="HX154" s="446"/>
      <c r="HY154" s="1587"/>
      <c r="HZ154" s="1587"/>
      <c r="IA154" s="1587"/>
      <c r="IB154" s="1587"/>
      <c r="IC154" s="1587"/>
      <c r="ID154" s="1587"/>
      <c r="IE154" s="1587"/>
      <c r="IF154" s="1587"/>
      <c r="IG154" s="1587"/>
      <c r="IH154" s="1587"/>
      <c r="II154" s="1587"/>
      <c r="IJ154" s="1587"/>
      <c r="IK154" s="1587"/>
      <c r="IL154" s="1587"/>
      <c r="IM154" s="1587"/>
      <c r="IN154" s="1587"/>
      <c r="IO154" s="1587"/>
      <c r="IP154" s="1587"/>
      <c r="IQ154" s="1587"/>
      <c r="IR154" s="1587"/>
      <c r="IS154" s="1587"/>
      <c r="IT154" s="1587"/>
      <c r="IU154" s="1587"/>
      <c r="IV154" s="1587"/>
      <c r="IW154" s="1587"/>
      <c r="IX154" s="1587"/>
      <c r="IY154" s="1587"/>
      <c r="IZ154" s="1587"/>
      <c r="JA154" s="1587"/>
      <c r="JB154" s="1587"/>
      <c r="JC154" s="1587"/>
      <c r="JD154" s="1587"/>
      <c r="JE154" s="1587"/>
      <c r="JF154" s="1587"/>
      <c r="JG154" s="1587"/>
      <c r="JH154" s="1587"/>
      <c r="JI154" s="1587"/>
      <c r="JJ154" s="1587"/>
      <c r="JK154" s="1587"/>
      <c r="JL154" s="1587"/>
      <c r="JM154" s="1587"/>
      <c r="JN154" s="1587"/>
      <c r="JO154" s="1587"/>
      <c r="JP154" s="1587"/>
      <c r="JQ154" s="1587"/>
      <c r="JR154" s="1587"/>
      <c r="JS154" s="1587"/>
      <c r="JT154" s="1587"/>
      <c r="JU154" s="1587"/>
      <c r="JV154" s="1587"/>
      <c r="JW154" s="1587"/>
      <c r="JX154" s="1587"/>
      <c r="JY154" s="1587"/>
      <c r="JZ154" s="1587"/>
      <c r="KA154" s="1587"/>
      <c r="KB154" s="1587"/>
      <c r="KC154" s="1587"/>
      <c r="KD154" s="1587"/>
      <c r="KE154" s="1587"/>
      <c r="KF154" s="1587"/>
      <c r="KG154" s="1587"/>
      <c r="KH154" s="1587"/>
      <c r="KI154" s="1587"/>
      <c r="KJ154" s="1587"/>
      <c r="KK154" s="1587"/>
      <c r="KL154" s="1587"/>
      <c r="KM154" s="1587"/>
      <c r="KN154" s="1587"/>
      <c r="KO154" s="1587"/>
      <c r="KP154" s="1587"/>
      <c r="KQ154" s="1587"/>
      <c r="KR154" s="1587"/>
      <c r="KS154" s="1587"/>
      <c r="KT154" s="1587"/>
      <c r="KU154" s="1587"/>
      <c r="KV154" s="1587"/>
      <c r="KW154" s="1587"/>
      <c r="KX154" s="1587"/>
      <c r="KY154" s="1587"/>
      <c r="KZ154" s="1587"/>
      <c r="LA154" s="1587"/>
      <c r="LB154" s="1587"/>
      <c r="LC154" s="1587"/>
      <c r="LD154" s="1587"/>
      <c r="LE154" s="1587"/>
      <c r="LF154" s="1587"/>
      <c r="LG154" s="1587"/>
      <c r="LH154" s="1587"/>
      <c r="LI154" s="1587"/>
      <c r="LJ154" s="1587"/>
      <c r="LK154" s="1587"/>
      <c r="LL154" s="1587"/>
      <c r="LM154" s="1587"/>
      <c r="LN154" s="1587"/>
      <c r="LO154" s="1587"/>
      <c r="LP154" s="1587"/>
      <c r="LQ154" s="1587"/>
      <c r="LR154" s="1587"/>
      <c r="LS154" s="1587"/>
      <c r="LT154" s="1587"/>
      <c r="LU154" s="1587"/>
      <c r="LV154" s="1587"/>
      <c r="LW154" s="1587"/>
      <c r="LX154" s="1587"/>
      <c r="LY154" s="1587"/>
      <c r="LZ154" s="1587"/>
      <c r="MA154" s="1587"/>
      <c r="MB154" s="1587"/>
      <c r="MC154" s="1587"/>
      <c r="MD154" s="1587"/>
      <c r="ME154" s="1587"/>
      <c r="MF154" s="1587"/>
      <c r="MG154" s="1587"/>
      <c r="MH154" s="1587"/>
      <c r="MI154" s="1587"/>
      <c r="MJ154" s="1587"/>
      <c r="MK154" s="1587"/>
      <c r="ML154" s="1587"/>
      <c r="MM154" s="1587"/>
      <c r="MN154" s="1587"/>
      <c r="MO154" s="1587"/>
      <c r="MP154" s="1587"/>
      <c r="MQ154" s="1587"/>
      <c r="MR154" s="1587"/>
      <c r="MS154" s="1587"/>
      <c r="MT154" s="1587"/>
      <c r="MU154" s="1587"/>
      <c r="MV154" s="1587"/>
      <c r="MW154" s="1587"/>
      <c r="MX154" s="1587"/>
      <c r="MY154" s="1587"/>
      <c r="MZ154" s="1587"/>
      <c r="NA154" s="1587"/>
      <c r="NB154" s="1587"/>
      <c r="NC154" s="1587"/>
      <c r="ND154" s="1587"/>
      <c r="NE154" s="1587"/>
      <c r="NF154" s="1587"/>
      <c r="NG154" s="1587"/>
      <c r="NH154" s="1587"/>
      <c r="NI154" s="1587"/>
      <c r="NJ154" s="1587"/>
      <c r="NK154" s="1587"/>
      <c r="NL154" s="1587"/>
      <c r="NM154" s="1587"/>
      <c r="NN154" s="1587"/>
      <c r="NO154" s="1587"/>
      <c r="NP154" s="1587"/>
      <c r="NQ154" s="1587"/>
      <c r="NR154" s="1587"/>
      <c r="NS154" s="1587"/>
      <c r="NT154" s="1587"/>
      <c r="NU154" s="1587"/>
      <c r="NV154" s="1587"/>
      <c r="NW154" s="1587"/>
      <c r="NX154" s="1587"/>
      <c r="NY154" s="1587"/>
      <c r="NZ154" s="1587"/>
      <c r="OA154" s="1587"/>
      <c r="OB154" s="1587"/>
      <c r="OC154" s="1587"/>
      <c r="OD154" s="1587"/>
      <c r="OE154" s="1587"/>
      <c r="OF154" s="1587"/>
      <c r="OG154" s="1587"/>
      <c r="OH154" s="1587"/>
      <c r="OI154" s="1587"/>
      <c r="OJ154" s="1587"/>
      <c r="OK154" s="1587"/>
      <c r="OL154" s="1587"/>
      <c r="OM154" s="1587"/>
      <c r="ON154" s="1587"/>
      <c r="OO154" s="1587"/>
      <c r="OP154" s="1587"/>
      <c r="OQ154" s="1587"/>
      <c r="OR154" s="1587"/>
      <c r="OS154" s="1587"/>
      <c r="OT154" s="1587"/>
      <c r="OU154" s="1587"/>
      <c r="OV154" s="1587"/>
      <c r="OW154" s="1587"/>
      <c r="OX154" s="1587"/>
      <c r="OY154" s="1587"/>
      <c r="OZ154" s="1587"/>
      <c r="PA154" s="1587"/>
      <c r="PB154" s="1587"/>
      <c r="PC154" s="1587"/>
      <c r="PD154" s="1587"/>
      <c r="PE154" s="1587"/>
      <c r="PF154" s="1587"/>
      <c r="PG154" s="1588"/>
      <c r="PH154" s="1588"/>
      <c r="PI154" s="1588"/>
      <c r="PJ154" s="1588"/>
      <c r="PK154" s="1588"/>
      <c r="PL154" s="1588"/>
      <c r="PM154" s="1588"/>
      <c r="PN154" s="1588"/>
      <c r="PO154" s="1588"/>
      <c r="PP154" s="1588"/>
      <c r="PQ154" s="1588"/>
      <c r="PR154" s="1588"/>
      <c r="PS154" s="1588"/>
      <c r="PT154" s="1588"/>
      <c r="PU154" s="1588"/>
      <c r="PV154" s="1588"/>
      <c r="PW154" s="1588"/>
      <c r="PX154" s="1588"/>
      <c r="PY154" s="1588"/>
      <c r="PZ154" s="1588"/>
      <c r="QA154" s="1588"/>
      <c r="QB154" s="1588"/>
      <c r="QC154" s="1588"/>
      <c r="QD154" s="1588"/>
      <c r="QE154" s="1588"/>
      <c r="QF154" s="1588"/>
      <c r="QG154" s="1588"/>
      <c r="QH154" s="1588"/>
      <c r="QI154" s="1588"/>
      <c r="QJ154" s="1588"/>
      <c r="QK154" s="1588"/>
      <c r="QL154" s="1588"/>
      <c r="QM154" s="1588"/>
      <c r="QN154" s="1588"/>
      <c r="QO154" s="1588"/>
      <c r="QP154" s="1588"/>
      <c r="QQ154" s="1588"/>
      <c r="QR154" s="1588"/>
      <c r="QS154" s="1588"/>
      <c r="QT154" s="1588"/>
      <c r="QU154" s="1588"/>
      <c r="QV154" s="1588"/>
      <c r="QW154" s="1588"/>
      <c r="QX154" s="1588"/>
      <c r="QY154" s="1588"/>
      <c r="QZ154" s="1588"/>
      <c r="RA154" s="1588"/>
      <c r="RB154" s="1588"/>
      <c r="RC154" s="1588"/>
      <c r="RD154" s="1588"/>
      <c r="RE154" s="1588"/>
      <c r="RF154" s="1588"/>
      <c r="RG154" s="1588"/>
      <c r="RH154" s="1588"/>
      <c r="RI154" s="1588"/>
      <c r="RJ154" s="1588"/>
      <c r="RK154" s="1588"/>
      <c r="RL154" s="1588"/>
      <c r="RM154" s="1588"/>
      <c r="RN154" s="1588"/>
      <c r="RO154" s="1588"/>
      <c r="RP154" s="1588"/>
      <c r="RQ154" s="1588"/>
      <c r="RR154" s="1588"/>
      <c r="RS154" s="1588"/>
      <c r="RT154" s="1588"/>
      <c r="RU154" s="1588"/>
      <c r="RV154" s="1588"/>
      <c r="RW154" s="1588"/>
      <c r="RX154" s="1588"/>
      <c r="RY154" s="1588"/>
      <c r="RZ154" s="1588"/>
      <c r="SA154" s="1588"/>
      <c r="SB154" s="1588"/>
      <c r="SC154" s="1588"/>
      <c r="SD154" s="1588"/>
      <c r="SE154" s="1588"/>
      <c r="SF154" s="1588"/>
      <c r="SG154" s="1588"/>
      <c r="SH154" s="1588"/>
      <c r="SI154" s="1588"/>
      <c r="SJ154" s="1588"/>
      <c r="SK154" s="1588"/>
      <c r="SL154" s="1588"/>
      <c r="SM154" s="1588"/>
      <c r="SN154" s="1588"/>
      <c r="SO154" s="1588"/>
      <c r="SP154" s="1588"/>
      <c r="SQ154" s="1588"/>
      <c r="SR154" s="1588"/>
      <c r="SS154" s="1588"/>
      <c r="ST154" s="1588"/>
      <c r="SU154" s="1588"/>
      <c r="SV154" s="1588"/>
      <c r="SW154" s="1588"/>
      <c r="SX154" s="1588"/>
      <c r="SY154" s="1588"/>
      <c r="SZ154" s="1588"/>
      <c r="TA154" s="1588"/>
      <c r="TB154" s="1588"/>
      <c r="TC154" s="1588"/>
    </row>
    <row r="155" spans="1:523" ht="15" customHeight="1" x14ac:dyDescent="0.15">
      <c r="A155" s="515">
        <v>43675</v>
      </c>
      <c r="B155" s="415">
        <f t="shared" si="2"/>
        <v>3107</v>
      </c>
      <c r="C155" s="195"/>
      <c r="D155" s="453"/>
      <c r="E155" s="461"/>
      <c r="F155" s="462"/>
      <c r="G155" s="880"/>
      <c r="H155" s="455"/>
      <c r="I155" s="462"/>
      <c r="J155" s="456"/>
      <c r="K155" s="461"/>
      <c r="L155" s="463"/>
      <c r="M155" s="195">
        <v>1332</v>
      </c>
      <c r="N155" s="453">
        <v>7.5</v>
      </c>
      <c r="O155" s="461">
        <v>4330</v>
      </c>
      <c r="P155" s="462"/>
      <c r="Q155" s="880">
        <v>35</v>
      </c>
      <c r="R155" s="455">
        <v>2.1</v>
      </c>
      <c r="S155" s="462">
        <v>8.3000000000000007</v>
      </c>
      <c r="T155" s="456"/>
      <c r="U155" s="461"/>
      <c r="V155" s="463"/>
      <c r="W155" s="457">
        <v>431</v>
      </c>
      <c r="X155" s="453">
        <v>7.4</v>
      </c>
      <c r="Y155" s="458">
        <v>3730</v>
      </c>
      <c r="Z155" s="462"/>
      <c r="AA155" s="880">
        <v>19</v>
      </c>
      <c r="AB155" s="455">
        <v>0.41</v>
      </c>
      <c r="AC155" s="462">
        <v>30</v>
      </c>
      <c r="AD155" s="455"/>
      <c r="AE155" s="461"/>
      <c r="AF155" s="463"/>
      <c r="AG155" s="457">
        <v>157</v>
      </c>
      <c r="AH155" s="453"/>
      <c r="AI155" s="458"/>
      <c r="AJ155" s="462"/>
      <c r="AK155" s="880"/>
      <c r="AL155" s="455"/>
      <c r="AM155" s="644"/>
      <c r="AN155" s="455"/>
      <c r="AO155" s="461"/>
      <c r="AP155" s="616"/>
      <c r="AQ155" s="457">
        <v>201</v>
      </c>
      <c r="AR155" s="453">
        <v>6.4</v>
      </c>
      <c r="AS155" s="458">
        <v>7710</v>
      </c>
      <c r="AT155" s="462"/>
      <c r="AU155" s="880">
        <v>120</v>
      </c>
      <c r="AV155" s="455">
        <v>4.5</v>
      </c>
      <c r="AW155" s="462">
        <v>40.1</v>
      </c>
      <c r="AX155" s="455"/>
      <c r="AY155" s="461"/>
      <c r="AZ155" s="463"/>
      <c r="BA155" s="195">
        <v>205</v>
      </c>
      <c r="BB155" s="453">
        <v>8.1</v>
      </c>
      <c r="BC155" s="461">
        <v>5800</v>
      </c>
      <c r="BD155" s="462"/>
      <c r="BE155" s="880">
        <v>77</v>
      </c>
      <c r="BF155" s="455">
        <v>1.2</v>
      </c>
      <c r="BG155" s="462">
        <v>8.9</v>
      </c>
      <c r="BH155" s="455"/>
      <c r="BI155" s="461"/>
      <c r="BJ155" s="463"/>
      <c r="BK155" s="457">
        <v>119</v>
      </c>
      <c r="BL155" s="453">
        <v>6.5</v>
      </c>
      <c r="BM155" s="458">
        <v>1532</v>
      </c>
      <c r="BN155" s="462"/>
      <c r="BO155" s="880">
        <v>123</v>
      </c>
      <c r="BP155" s="455">
        <v>0.35</v>
      </c>
      <c r="BQ155" s="462">
        <v>27.6</v>
      </c>
      <c r="BR155" s="455"/>
      <c r="BS155" s="461"/>
      <c r="BT155" s="463"/>
      <c r="BU155" s="457">
        <v>233</v>
      </c>
      <c r="BV155" s="453">
        <v>8.5</v>
      </c>
      <c r="BW155" s="458">
        <v>12330</v>
      </c>
      <c r="BX155" s="458"/>
      <c r="BY155" s="880">
        <v>164</v>
      </c>
      <c r="BZ155" s="455">
        <v>7.04</v>
      </c>
      <c r="CA155" s="462">
        <v>38.200000000000003</v>
      </c>
      <c r="CB155" s="455"/>
      <c r="CC155" s="461"/>
      <c r="CD155" s="463"/>
      <c r="CE155" s="457">
        <v>0</v>
      </c>
      <c r="CF155" s="453"/>
      <c r="CG155" s="458"/>
      <c r="CH155" s="462"/>
      <c r="CI155" s="880"/>
      <c r="CJ155" s="455"/>
      <c r="CK155" s="462"/>
      <c r="CL155" s="455"/>
      <c r="CM155" s="461"/>
      <c r="CN155" s="463"/>
      <c r="CO155" s="457">
        <v>177</v>
      </c>
      <c r="CP155" s="453">
        <v>6.5</v>
      </c>
      <c r="CQ155" s="461">
        <v>1450</v>
      </c>
      <c r="CR155" s="462"/>
      <c r="CS155" s="880">
        <v>15</v>
      </c>
      <c r="CT155" s="455">
        <v>0.53</v>
      </c>
      <c r="CU155" s="462">
        <v>5.9</v>
      </c>
      <c r="CV155" s="455"/>
      <c r="CW155" s="461"/>
      <c r="CX155" s="463"/>
      <c r="CY155" s="457">
        <v>125</v>
      </c>
      <c r="CZ155" s="453">
        <v>7</v>
      </c>
      <c r="DA155" s="461">
        <v>7560</v>
      </c>
      <c r="DB155" s="462"/>
      <c r="DC155" s="880">
        <v>45</v>
      </c>
      <c r="DD155" s="455">
        <v>8.5</v>
      </c>
      <c r="DE155" s="462">
        <v>42.3</v>
      </c>
      <c r="DF155" s="455"/>
      <c r="DG155" s="464"/>
      <c r="DH155" s="463"/>
      <c r="DI155" s="457">
        <v>127</v>
      </c>
      <c r="DJ155" s="453">
        <v>8</v>
      </c>
      <c r="DK155" s="459">
        <v>6910</v>
      </c>
      <c r="DL155" s="462"/>
      <c r="DM155" s="880">
        <v>134</v>
      </c>
      <c r="DN155" s="455">
        <v>8.4</v>
      </c>
      <c r="DO155" s="462">
        <v>20.100000000000001</v>
      </c>
      <c r="DP155" s="455"/>
      <c r="DQ155" s="461"/>
      <c r="DR155" s="463"/>
      <c r="DS155" s="457">
        <v>0</v>
      </c>
      <c r="DT155" s="453"/>
      <c r="DU155" s="454"/>
      <c r="DV155" s="462"/>
      <c r="DW155" s="880"/>
      <c r="DX155" s="455"/>
      <c r="DY155" s="462"/>
      <c r="DZ155" s="455"/>
      <c r="EA155" s="462"/>
      <c r="EB155" s="463"/>
      <c r="EC155" s="457">
        <v>0</v>
      </c>
      <c r="ED155" s="453"/>
      <c r="EE155" s="464"/>
      <c r="EF155" s="462"/>
      <c r="EG155" s="880"/>
      <c r="EH155" s="455"/>
      <c r="EI155" s="462"/>
      <c r="EJ155" s="455"/>
      <c r="EK155" s="461"/>
      <c r="EL155" s="463"/>
      <c r="EM155" s="457">
        <v>0</v>
      </c>
      <c r="EN155" s="453"/>
      <c r="EO155" s="461"/>
      <c r="EP155" s="462"/>
      <c r="EQ155" s="462"/>
      <c r="ER155" s="455"/>
      <c r="ES155" s="462"/>
      <c r="ET155" s="454"/>
      <c r="EU155" s="461"/>
      <c r="EV155" s="463"/>
      <c r="EW155" s="457">
        <v>0</v>
      </c>
      <c r="EX155" s="453"/>
      <c r="EY155" s="461"/>
      <c r="EZ155" s="462"/>
      <c r="FA155" s="880"/>
      <c r="FB155" s="455"/>
      <c r="FC155" s="462"/>
      <c r="FD155" s="454"/>
      <c r="FE155" s="461"/>
      <c r="FF155" s="463"/>
      <c r="FG155" s="457">
        <v>0</v>
      </c>
      <c r="FH155" s="453"/>
      <c r="FI155" s="461"/>
      <c r="FJ155" s="462"/>
      <c r="FK155" s="880"/>
      <c r="FL155" s="455"/>
      <c r="FM155" s="462"/>
      <c r="FN155" s="454"/>
      <c r="FO155" s="461"/>
      <c r="FP155" s="463"/>
      <c r="GK155" s="195"/>
      <c r="GL155" s="943"/>
      <c r="GM155" s="461"/>
      <c r="GN155" s="461"/>
      <c r="GO155" s="461"/>
      <c r="GP155" s="461"/>
      <c r="GQ155" s="461"/>
      <c r="GR155" s="461"/>
      <c r="GS155" s="461"/>
      <c r="GT155" s="463"/>
      <c r="GU155" s="195"/>
      <c r="GV155" s="461"/>
      <c r="GW155" s="461"/>
      <c r="GX155" s="461"/>
      <c r="GY155" s="461"/>
      <c r="GZ155" s="455"/>
      <c r="HA155" s="461"/>
      <c r="HB155" s="461"/>
      <c r="HC155" s="461"/>
      <c r="HD155" s="463"/>
      <c r="HE155" s="457">
        <v>0</v>
      </c>
      <c r="HF155" s="453"/>
      <c r="HG155" s="461"/>
      <c r="HH155" s="893"/>
      <c r="HI155" s="1434"/>
      <c r="HJ155" s="455"/>
      <c r="HK155" s="462"/>
      <c r="HL155" s="455"/>
      <c r="HM155" s="461"/>
      <c r="HN155" s="463"/>
      <c r="HO155" s="457"/>
      <c r="HP155" s="453"/>
      <c r="HQ155" s="461"/>
      <c r="HR155" s="462"/>
      <c r="HS155" s="462"/>
      <c r="HT155" s="455"/>
      <c r="HU155" s="462"/>
      <c r="HV155" s="455"/>
      <c r="HW155" s="461"/>
      <c r="HX155" s="463"/>
    </row>
    <row r="156" spans="1:523" ht="15" customHeight="1" x14ac:dyDescent="0.15">
      <c r="A156" s="515">
        <v>43676</v>
      </c>
      <c r="B156" s="415">
        <f t="shared" si="2"/>
        <v>3690</v>
      </c>
      <c r="C156" s="195"/>
      <c r="D156" s="453"/>
      <c r="E156" s="461"/>
      <c r="F156" s="462"/>
      <c r="G156" s="880"/>
      <c r="H156" s="455"/>
      <c r="I156" s="462"/>
      <c r="J156" s="456"/>
      <c r="K156" s="461"/>
      <c r="L156" s="463"/>
      <c r="M156" s="195">
        <v>1526</v>
      </c>
      <c r="N156" s="453">
        <v>8</v>
      </c>
      <c r="O156" s="461">
        <v>4410</v>
      </c>
      <c r="P156" s="462"/>
      <c r="Q156" s="880">
        <v>30</v>
      </c>
      <c r="R156" s="455">
        <v>0.35</v>
      </c>
      <c r="S156" s="462">
        <v>8.5</v>
      </c>
      <c r="T156" s="456"/>
      <c r="U156" s="461"/>
      <c r="V156" s="463"/>
      <c r="W156" s="457">
        <v>486</v>
      </c>
      <c r="X156" s="453">
        <v>7.5</v>
      </c>
      <c r="Y156" s="458">
        <v>4160</v>
      </c>
      <c r="Z156" s="462"/>
      <c r="AA156" s="880">
        <v>14</v>
      </c>
      <c r="AB156" s="455">
        <v>0.4</v>
      </c>
      <c r="AC156" s="462">
        <v>26</v>
      </c>
      <c r="AD156" s="455"/>
      <c r="AE156" s="461"/>
      <c r="AF156" s="463"/>
      <c r="AG156" s="457">
        <v>177</v>
      </c>
      <c r="AH156" s="453">
        <v>8.1999999999999993</v>
      </c>
      <c r="AI156" s="458">
        <v>4200</v>
      </c>
      <c r="AJ156" s="462"/>
      <c r="AK156" s="880">
        <v>41</v>
      </c>
      <c r="AL156" s="455">
        <v>0.3</v>
      </c>
      <c r="AM156" s="644">
        <v>14.3</v>
      </c>
      <c r="AN156" s="455"/>
      <c r="AO156" s="461"/>
      <c r="AP156" s="616"/>
      <c r="AQ156" s="457">
        <v>287</v>
      </c>
      <c r="AR156" s="453">
        <v>6.3</v>
      </c>
      <c r="AS156" s="458">
        <v>7970</v>
      </c>
      <c r="AT156" s="462"/>
      <c r="AU156" s="880">
        <v>132</v>
      </c>
      <c r="AV156" s="455">
        <v>64.099999999999994</v>
      </c>
      <c r="AW156" s="462">
        <v>82</v>
      </c>
      <c r="AX156" s="455"/>
      <c r="AY156" s="461"/>
      <c r="AZ156" s="463"/>
      <c r="BA156" s="195">
        <v>221</v>
      </c>
      <c r="BB156" s="453">
        <v>7.5</v>
      </c>
      <c r="BC156" s="461">
        <v>8010</v>
      </c>
      <c r="BD156" s="462"/>
      <c r="BE156" s="880">
        <v>147</v>
      </c>
      <c r="BF156" s="455">
        <v>11.9</v>
      </c>
      <c r="BG156" s="462">
        <v>22.7</v>
      </c>
      <c r="BH156" s="455"/>
      <c r="BI156" s="461"/>
      <c r="BJ156" s="463"/>
      <c r="BK156" s="457">
        <v>120</v>
      </c>
      <c r="BL156" s="453">
        <v>6.5</v>
      </c>
      <c r="BM156" s="458">
        <v>1558</v>
      </c>
      <c r="BN156" s="462"/>
      <c r="BO156" s="880">
        <v>132</v>
      </c>
      <c r="BP156" s="455">
        <v>0.5</v>
      </c>
      <c r="BQ156" s="462">
        <v>8.6999999999999993</v>
      </c>
      <c r="BR156" s="455"/>
      <c r="BS156" s="461"/>
      <c r="BT156" s="463"/>
      <c r="BU156" s="457">
        <v>215</v>
      </c>
      <c r="BV156" s="453">
        <v>8.5</v>
      </c>
      <c r="BW156" s="458">
        <v>12000</v>
      </c>
      <c r="BX156" s="458"/>
      <c r="BY156" s="880">
        <v>135</v>
      </c>
      <c r="BZ156" s="455">
        <v>46.7</v>
      </c>
      <c r="CA156" s="462">
        <v>75</v>
      </c>
      <c r="CB156" s="455"/>
      <c r="CC156" s="461"/>
      <c r="CD156" s="463"/>
      <c r="CE156" s="457">
        <v>42</v>
      </c>
      <c r="CF156" s="453">
        <v>7.5</v>
      </c>
      <c r="CG156" s="458">
        <v>9550</v>
      </c>
      <c r="CH156" s="462"/>
      <c r="CI156" s="880">
        <v>50</v>
      </c>
      <c r="CJ156" s="455">
        <v>1.7</v>
      </c>
      <c r="CK156" s="462">
        <v>5.6</v>
      </c>
      <c r="CL156" s="455"/>
      <c r="CM156" s="461"/>
      <c r="CN156" s="463"/>
      <c r="CO156" s="457">
        <v>166</v>
      </c>
      <c r="CP156" s="453"/>
      <c r="CQ156" s="461"/>
      <c r="CR156" s="462"/>
      <c r="CS156" s="880"/>
      <c r="CT156" s="455"/>
      <c r="CU156" s="462"/>
      <c r="CV156" s="455"/>
      <c r="CW156" s="461"/>
      <c r="CX156" s="463"/>
      <c r="CY156" s="457">
        <v>336</v>
      </c>
      <c r="CZ156" s="453">
        <v>6.8</v>
      </c>
      <c r="DA156" s="461">
        <v>7760</v>
      </c>
      <c r="DB156" s="462"/>
      <c r="DC156" s="880">
        <v>53</v>
      </c>
      <c r="DD156" s="455">
        <v>6.9</v>
      </c>
      <c r="DE156" s="462">
        <v>14.8</v>
      </c>
      <c r="DF156" s="455"/>
      <c r="DG156" s="464"/>
      <c r="DH156" s="463"/>
      <c r="DI156" s="457">
        <v>114</v>
      </c>
      <c r="DJ156" s="519">
        <v>6.5</v>
      </c>
      <c r="DK156" s="520">
        <v>522</v>
      </c>
      <c r="DL156" s="644"/>
      <c r="DM156" s="881">
        <v>27</v>
      </c>
      <c r="DN156" s="500">
        <v>5.7</v>
      </c>
      <c r="DO156" s="462">
        <v>6.9</v>
      </c>
      <c r="DP156" s="500"/>
      <c r="DQ156" s="521"/>
      <c r="DR156" s="463"/>
      <c r="DS156" s="457">
        <v>0</v>
      </c>
      <c r="DT156" s="453"/>
      <c r="DU156" s="454"/>
      <c r="DV156" s="462"/>
      <c r="DW156" s="880"/>
      <c r="DX156" s="455"/>
      <c r="DY156" s="462"/>
      <c r="DZ156" s="455"/>
      <c r="EA156" s="462"/>
      <c r="EB156" s="463"/>
      <c r="EC156" s="457">
        <v>0</v>
      </c>
      <c r="ED156" s="453"/>
      <c r="EE156" s="464"/>
      <c r="EF156" s="462"/>
      <c r="EG156" s="880"/>
      <c r="EH156" s="455"/>
      <c r="EI156" s="462"/>
      <c r="EJ156" s="455"/>
      <c r="EK156" s="461"/>
      <c r="EL156" s="463"/>
      <c r="EM156" s="457">
        <v>0</v>
      </c>
      <c r="EN156" s="453"/>
      <c r="EO156" s="461"/>
      <c r="EP156" s="462"/>
      <c r="EQ156" s="462"/>
      <c r="ER156" s="455"/>
      <c r="ES156" s="462"/>
      <c r="ET156" s="454"/>
      <c r="EU156" s="461"/>
      <c r="EV156" s="463"/>
      <c r="EW156" s="457">
        <v>0</v>
      </c>
      <c r="EX156" s="453"/>
      <c r="EY156" s="461"/>
      <c r="EZ156" s="462"/>
      <c r="FA156" s="880"/>
      <c r="FB156" s="455"/>
      <c r="FC156" s="462"/>
      <c r="FD156" s="454"/>
      <c r="FE156" s="461"/>
      <c r="FF156" s="463"/>
      <c r="FG156" s="457">
        <v>0</v>
      </c>
      <c r="FH156" s="453"/>
      <c r="FI156" s="461"/>
      <c r="FJ156" s="462"/>
      <c r="FK156" s="880"/>
      <c r="FL156" s="455"/>
      <c r="FM156" s="462"/>
      <c r="FN156" s="454"/>
      <c r="FO156" s="461"/>
      <c r="FP156" s="463"/>
      <c r="GK156" s="195"/>
      <c r="GL156" s="943"/>
      <c r="GM156" s="461"/>
      <c r="GN156" s="461"/>
      <c r="GO156" s="461"/>
      <c r="GP156" s="461"/>
      <c r="GQ156" s="461"/>
      <c r="GR156" s="461"/>
      <c r="GS156" s="461"/>
      <c r="GT156" s="463"/>
      <c r="GU156" s="195"/>
      <c r="GV156" s="461"/>
      <c r="GW156" s="461"/>
      <c r="GX156" s="461"/>
      <c r="GY156" s="461"/>
      <c r="GZ156" s="455"/>
      <c r="HA156" s="461"/>
      <c r="HB156" s="461"/>
      <c r="HC156" s="461"/>
      <c r="HD156" s="463"/>
      <c r="HE156" s="457">
        <v>0</v>
      </c>
      <c r="HF156" s="453"/>
      <c r="HG156" s="461"/>
      <c r="HH156" s="893"/>
      <c r="HI156" s="1434"/>
      <c r="HJ156" s="455"/>
      <c r="HK156" s="462"/>
      <c r="HL156" s="455"/>
      <c r="HM156" s="461"/>
      <c r="HN156" s="463"/>
      <c r="HO156" s="457"/>
      <c r="HP156" s="453"/>
      <c r="HQ156" s="461"/>
      <c r="HR156" s="462"/>
      <c r="HS156" s="462"/>
      <c r="HT156" s="455"/>
      <c r="HU156" s="462"/>
      <c r="HV156" s="455"/>
      <c r="HW156" s="461"/>
      <c r="HX156" s="463"/>
    </row>
    <row r="157" spans="1:523" s="532" customFormat="1" ht="15" customHeight="1" x14ac:dyDescent="0.15">
      <c r="A157" s="522">
        <v>43677</v>
      </c>
      <c r="B157" s="415">
        <f t="shared" si="2"/>
        <v>3038.7499999999986</v>
      </c>
      <c r="C157" s="523"/>
      <c r="D157" s="524"/>
      <c r="E157" s="525"/>
      <c r="F157" s="528"/>
      <c r="G157" s="880"/>
      <c r="H157" s="516"/>
      <c r="I157" s="528"/>
      <c r="J157" s="535"/>
      <c r="K157" s="525"/>
      <c r="L157" s="529"/>
      <c r="M157" s="523">
        <f>AVERAGE(M127:M156)</f>
        <v>1203.2333333333333</v>
      </c>
      <c r="N157" s="524">
        <f>AVERAGE(N127:N156)</f>
        <v>7.4862068965517237</v>
      </c>
      <c r="O157" s="525">
        <f>AVERAGE(O127:O156)</f>
        <v>5087</v>
      </c>
      <c r="P157" s="528"/>
      <c r="Q157" s="880">
        <f>AVERAGE(Q127:Q156)</f>
        <v>34.333333333333336</v>
      </c>
      <c r="R157" s="516">
        <f>AVERAGE(R127:R156)</f>
        <v>3.1116666666666664</v>
      </c>
      <c r="S157" s="528">
        <f>AVERAGE(S127:S156)</f>
        <v>14.438000000000001</v>
      </c>
      <c r="T157" s="535"/>
      <c r="U157" s="525"/>
      <c r="V157" s="529"/>
      <c r="W157" s="523">
        <f>AVERAGE(W127:W156)</f>
        <v>530.06666666666672</v>
      </c>
      <c r="X157" s="524">
        <f>AVERAGE(X127:X156)</f>
        <v>7.4592592592592606</v>
      </c>
      <c r="Y157" s="525">
        <f>AVERAGE(Y127:Y156)</f>
        <v>3534.6666666666665</v>
      </c>
      <c r="Z157" s="528"/>
      <c r="AA157" s="880">
        <f>AVERAGE(AA127:AA156)</f>
        <v>27.884999999999998</v>
      </c>
      <c r="AB157" s="516">
        <f>AVERAGE(AB127:AB156)</f>
        <v>0.72766666666666668</v>
      </c>
      <c r="AC157" s="528">
        <f>AVERAGE(AC127:AC156)</f>
        <v>14.370000000000001</v>
      </c>
      <c r="AD157" s="525"/>
      <c r="AE157" s="525"/>
      <c r="AF157" s="529"/>
      <c r="AG157" s="526">
        <f>AVERAGE(AG127:AG156)</f>
        <v>135.25</v>
      </c>
      <c r="AH157" s="524">
        <f>AVERAGE(AH127:AH156)</f>
        <v>8.1239999999999988</v>
      </c>
      <c r="AI157" s="525">
        <f>AVERAGE(AI127:AI156)</f>
        <v>4301.666666666667</v>
      </c>
      <c r="AJ157" s="528"/>
      <c r="AK157" s="880">
        <f>AVERAGE(AK127:AK156)</f>
        <v>56.222222222222221</v>
      </c>
      <c r="AL157" s="516">
        <f>AVERAGE(AL127:AL156)</f>
        <v>0.93851851851851853</v>
      </c>
      <c r="AM157" s="528">
        <f>AVERAGE(AM127:AM156)</f>
        <v>7.136666666666664</v>
      </c>
      <c r="AN157" s="516"/>
      <c r="AO157" s="525"/>
      <c r="AP157" s="529"/>
      <c r="AQ157" s="526">
        <f>AVERAGE(AQ127:AQ156)</f>
        <v>193.63333333333333</v>
      </c>
      <c r="AR157" s="524">
        <f>AVERAGE(AR127:AR156)</f>
        <v>7.011111111111112</v>
      </c>
      <c r="AS157" s="525">
        <f>AVERAGE(AS127:AS156)</f>
        <v>8707</v>
      </c>
      <c r="AT157" s="528"/>
      <c r="AU157" s="880">
        <f>AVERAGE(AU127:AU156)</f>
        <v>156.11333333333332</v>
      </c>
      <c r="AV157" s="516">
        <f>AVERAGE(AV127:AV156)</f>
        <v>14.762</v>
      </c>
      <c r="AW157" s="528">
        <f>AVERAGE(AW127:AW156)</f>
        <v>35.880333333333347</v>
      </c>
      <c r="AX157" s="516"/>
      <c r="AY157" s="525"/>
      <c r="AZ157" s="529"/>
      <c r="BA157" s="526">
        <f>AVERAGE(BA127:BA156)</f>
        <v>215.33333333333334</v>
      </c>
      <c r="BB157" s="524">
        <f>AVERAGE(BB127:BB156)</f>
        <v>7.8319999999999981</v>
      </c>
      <c r="BC157" s="525">
        <f>AVERAGE(BC127:BC156)</f>
        <v>6517.1428571428569</v>
      </c>
      <c r="BD157" s="528"/>
      <c r="BE157" s="880">
        <f>AVERAGE(BE127:BE156)</f>
        <v>148.96785714285716</v>
      </c>
      <c r="BF157" s="516">
        <f>AVERAGE(BF127:BF156)</f>
        <v>2.6885714285714286</v>
      </c>
      <c r="BG157" s="528">
        <f>AVERAGE(BG127:BG156)</f>
        <v>15.03074074074074</v>
      </c>
      <c r="BH157" s="516"/>
      <c r="BI157" s="525"/>
      <c r="BJ157" s="529"/>
      <c r="BK157" s="523">
        <f>AVERAGE(BK127:BK156)</f>
        <v>116.2</v>
      </c>
      <c r="BL157" s="524">
        <f>AVERAGE(BL127:BL156)</f>
        <v>6.9074074074074074</v>
      </c>
      <c r="BM157" s="525">
        <f>AVERAGE(BM127:BM156)</f>
        <v>1362.8333333333333</v>
      </c>
      <c r="BN157" s="528"/>
      <c r="BO157" s="880">
        <f>AVERAGE(BO127:BO156)</f>
        <v>82.472999999999999</v>
      </c>
      <c r="BP157" s="516">
        <f>AVERAGE(BP127:BP156)</f>
        <v>0.67800000000000005</v>
      </c>
      <c r="BQ157" s="528">
        <f>AVERAGE(BQ127:BQ156)</f>
        <v>20.149333333333338</v>
      </c>
      <c r="BR157" s="516"/>
      <c r="BS157" s="525"/>
      <c r="BT157" s="529"/>
      <c r="BU157" s="523">
        <f>AVERAGE(BU127:BU156)</f>
        <v>200.2</v>
      </c>
      <c r="BV157" s="524">
        <f>AVERAGE(BV127:BV156)</f>
        <v>7.5956521739130434</v>
      </c>
      <c r="BW157" s="525">
        <f>AVERAGE(BW127:BW156)</f>
        <v>8043.8518518518522</v>
      </c>
      <c r="BX157" s="525"/>
      <c r="BY157" s="880">
        <f>AVERAGE(BY127:BY156)</f>
        <v>93.615555555555545</v>
      </c>
      <c r="BZ157" s="516">
        <f>AVERAGE(BZ127:BZ156)</f>
        <v>15.445555555555556</v>
      </c>
      <c r="CA157" s="528">
        <f>AVERAGE(CA127:CA156)</f>
        <v>34.687037037037037</v>
      </c>
      <c r="CB157" s="516"/>
      <c r="CC157" s="525"/>
      <c r="CD157" s="529"/>
      <c r="CE157" s="526">
        <f>AVERAGE(CE127:CE156)</f>
        <v>42.2</v>
      </c>
      <c r="CF157" s="524">
        <f>AVERAGE(CF127:CF156)</f>
        <v>7.3681818181818182</v>
      </c>
      <c r="CG157" s="525">
        <f>AVERAGE(CG127:CG156)</f>
        <v>8565.6</v>
      </c>
      <c r="CH157" s="528"/>
      <c r="CI157" s="880">
        <f>AVERAGE(CI127:CI156)</f>
        <v>116.34399999999999</v>
      </c>
      <c r="CJ157" s="516">
        <f>AVERAGE(CJ127:CJ156)</f>
        <v>2.339599999999999</v>
      </c>
      <c r="CK157" s="528">
        <f>AVERAGE(CK127:CK156)</f>
        <v>14.305600000000002</v>
      </c>
      <c r="CL157" s="516"/>
      <c r="CM157" s="525"/>
      <c r="CN157" s="529"/>
      <c r="CO157" s="523">
        <f>AVERAGE(CO127:CO156)</f>
        <v>75.933333333333337</v>
      </c>
      <c r="CP157" s="524">
        <f>AVERAGE(CP127:CP156)</f>
        <v>6.416666666666667</v>
      </c>
      <c r="CQ157" s="525">
        <f>AVERAGE(CQ127:CQ156)</f>
        <v>1429.7692307692307</v>
      </c>
      <c r="CR157" s="528"/>
      <c r="CS157" s="880">
        <f t="shared" ref="CS157:DA157" si="3">AVERAGE(CS127:CS156)</f>
        <v>23.384615384615383</v>
      </c>
      <c r="CT157" s="516">
        <f t="shared" si="3"/>
        <v>0.64923076923076917</v>
      </c>
      <c r="CU157" s="528">
        <f t="shared" si="3"/>
        <v>9.9676923076923067</v>
      </c>
      <c r="CV157" s="516"/>
      <c r="CW157" s="525"/>
      <c r="CX157" s="529"/>
      <c r="CY157" s="525">
        <f t="shared" si="3"/>
        <v>243.16666666666666</v>
      </c>
      <c r="CZ157" s="453">
        <f t="shared" si="3"/>
        <v>6.895833333333333</v>
      </c>
      <c r="DA157" s="461">
        <f t="shared" si="3"/>
        <v>8625.9259259259252</v>
      </c>
      <c r="DB157" s="462"/>
      <c r="DC157" s="880">
        <f>AVERAGE(DC127:DC156)</f>
        <v>70.140740740740739</v>
      </c>
      <c r="DD157" s="455">
        <f>AVERAGE(DD127:DD156)</f>
        <v>2.9885185185185184</v>
      </c>
      <c r="DE157" s="462">
        <f>AVERAGE(DE127:DE156)</f>
        <v>19.52333333333333</v>
      </c>
      <c r="DF157" s="455"/>
      <c r="DG157" s="464"/>
      <c r="DH157" s="1415"/>
      <c r="DI157" s="526">
        <f>AVERAGE(DI127:DI156)</f>
        <v>63.7</v>
      </c>
      <c r="DJ157" s="524">
        <f>AVERAGE(DJ127:DJ156)</f>
        <v>7.5625</v>
      </c>
      <c r="DK157" s="525">
        <f>AVERAGE(DK127:DK156)</f>
        <v>10177.888888888889</v>
      </c>
      <c r="DL157" s="528"/>
      <c r="DM157" s="880">
        <f>AVERAGE(DM127:DM156)</f>
        <v>164.44444444444446</v>
      </c>
      <c r="DN157" s="516">
        <f>AVERAGE(DN127:DN156)</f>
        <v>4.5055555555555564</v>
      </c>
      <c r="DO157" s="528">
        <f>AVERAGE(DO127:DO156)</f>
        <v>10.065555555555555</v>
      </c>
      <c r="DP157" s="516"/>
      <c r="DQ157" s="525"/>
      <c r="DR157" s="529"/>
      <c r="DS157" s="526">
        <f>AVERAGE(DS127:DS156)</f>
        <v>2.6333333333333333</v>
      </c>
      <c r="DT157" s="524">
        <f>AVERAGE(DT127:DT156)</f>
        <v>7.5</v>
      </c>
      <c r="DU157" s="525">
        <f>AVERAGE(DU127:DU156)</f>
        <v>224</v>
      </c>
      <c r="DV157" s="528"/>
      <c r="DW157" s="880">
        <f t="shared" ref="DW157:EE157" si="4">AVERAGE(DW127:DW156)</f>
        <v>41</v>
      </c>
      <c r="DX157" s="516">
        <f t="shared" si="4"/>
        <v>1.1000000000000001</v>
      </c>
      <c r="DY157" s="528">
        <f t="shared" si="4"/>
        <v>4.5</v>
      </c>
      <c r="DZ157" s="516"/>
      <c r="EA157" s="528"/>
      <c r="EB157" s="529"/>
      <c r="EC157" s="523">
        <f t="shared" si="4"/>
        <v>5.7333333333333334</v>
      </c>
      <c r="ED157" s="524">
        <f t="shared" si="4"/>
        <v>6.85</v>
      </c>
      <c r="EE157" s="530">
        <f t="shared" si="4"/>
        <v>498.5</v>
      </c>
      <c r="EF157" s="528"/>
      <c r="EG157" s="880">
        <f>AVERAGE(EG127:EG156)</f>
        <v>24.5</v>
      </c>
      <c r="EH157" s="516">
        <f>AVERAGE(EH127:EH156)</f>
        <v>0.78</v>
      </c>
      <c r="EI157" s="528">
        <f>AVERAGE(EI127:EI156)</f>
        <v>4.0199999999999996</v>
      </c>
      <c r="EJ157" s="516"/>
      <c r="EK157" s="525"/>
      <c r="EL157" s="529"/>
      <c r="EM157" s="523">
        <f>AVERAGE(EM127:EM156)</f>
        <v>5.7333333333333334</v>
      </c>
      <c r="EN157" s="524">
        <f>AVERAGE(EN127:EN156)</f>
        <v>6.85</v>
      </c>
      <c r="EO157" s="525">
        <f>AVERAGE(EO127:EO156)</f>
        <v>498.5</v>
      </c>
      <c r="EP157" s="528"/>
      <c r="EQ157" s="528">
        <f>AVERAGE(EQ127:EQ156)</f>
        <v>24.5</v>
      </c>
      <c r="ER157" s="516">
        <f>AVERAGE(ER127:ER156)</f>
        <v>0.78</v>
      </c>
      <c r="ES157" s="528">
        <f>AVERAGE(ES127:ES156)</f>
        <v>4.0199999999999996</v>
      </c>
      <c r="ET157" s="525"/>
      <c r="EU157" s="525"/>
      <c r="EV157" s="529"/>
      <c r="EW157" s="523">
        <f>AVERAGE(EW127:EW156)</f>
        <v>5.7333333333333334</v>
      </c>
      <c r="EX157" s="524">
        <f>AVERAGE(EX127:EX156)</f>
        <v>6.85</v>
      </c>
      <c r="EY157" s="525">
        <f>AVERAGE(EY127:EY156)</f>
        <v>498.5</v>
      </c>
      <c r="EZ157" s="528"/>
      <c r="FA157" s="880">
        <f>AVERAGE(FA127:FA156)</f>
        <v>24.5</v>
      </c>
      <c r="FB157" s="516">
        <f>AVERAGE(FB127:FB156)</f>
        <v>0.78</v>
      </c>
      <c r="FC157" s="528">
        <f>AVERAGE(FC127:FC156)</f>
        <v>4.0199999999999996</v>
      </c>
      <c r="FD157" s="525"/>
      <c r="FE157" s="525"/>
      <c r="FF157" s="529"/>
      <c r="FG157" s="457">
        <v>0</v>
      </c>
      <c r="FH157" s="524"/>
      <c r="FI157" s="525"/>
      <c r="FJ157" s="528"/>
      <c r="FK157" s="880"/>
      <c r="FL157" s="516"/>
      <c r="FM157" s="528"/>
      <c r="FN157" s="525"/>
      <c r="FO157" s="525"/>
      <c r="FP157" s="529"/>
      <c r="FQ157" s="1262"/>
      <c r="FR157" s="1263"/>
      <c r="FS157" s="1444"/>
      <c r="FT157" s="1263"/>
      <c r="FU157" s="980"/>
      <c r="FV157" s="1263"/>
      <c r="FW157" s="954"/>
      <c r="FX157" s="1263"/>
      <c r="FY157" s="1263"/>
      <c r="FZ157" s="1419"/>
      <c r="GA157" s="1262"/>
      <c r="GB157" s="1263"/>
      <c r="GC157" s="1263"/>
      <c r="GD157" s="1263"/>
      <c r="GE157" s="980"/>
      <c r="GF157" s="1263"/>
      <c r="GG157" s="954"/>
      <c r="GH157" s="1263"/>
      <c r="GI157" s="1263"/>
      <c r="GJ157" s="1419"/>
      <c r="GK157" s="523"/>
      <c r="GL157" s="947"/>
      <c r="GM157" s="525"/>
      <c r="GN157" s="525"/>
      <c r="GO157" s="525"/>
      <c r="GP157" s="525"/>
      <c r="GQ157" s="525"/>
      <c r="GR157" s="525"/>
      <c r="GS157" s="525"/>
      <c r="GT157" s="529"/>
      <c r="GU157" s="523"/>
      <c r="GV157" s="525"/>
      <c r="GW157" s="525"/>
      <c r="GX157" s="525"/>
      <c r="GY157" s="525"/>
      <c r="GZ157" s="516"/>
      <c r="HA157" s="525"/>
      <c r="HB157" s="525"/>
      <c r="HC157" s="525"/>
      <c r="HD157" s="529"/>
      <c r="HE157" s="523">
        <f>AVERAGE(HE127:HE156)</f>
        <v>0</v>
      </c>
      <c r="HF157" s="453"/>
      <c r="HG157" s="461"/>
      <c r="HH157" s="893"/>
      <c r="HI157" s="1434"/>
      <c r="HJ157" s="455"/>
      <c r="HK157" s="462"/>
      <c r="HL157" s="455"/>
      <c r="HM157" s="461"/>
      <c r="HN157" s="463"/>
      <c r="HO157" s="526"/>
      <c r="HP157" s="453"/>
      <c r="HQ157" s="461"/>
      <c r="HR157" s="462"/>
      <c r="HS157" s="462"/>
      <c r="HT157" s="455"/>
      <c r="HU157" s="462"/>
      <c r="HV157" s="455"/>
      <c r="HW157" s="461"/>
      <c r="HX157" s="463"/>
      <c r="HY157" s="1587"/>
      <c r="HZ157" s="1587"/>
      <c r="IA157" s="1587"/>
      <c r="IB157" s="1587"/>
      <c r="IC157" s="1587"/>
      <c r="ID157" s="1587"/>
      <c r="IE157" s="1587"/>
      <c r="IF157" s="1587"/>
      <c r="IG157" s="1587"/>
      <c r="IH157" s="1587"/>
      <c r="II157" s="1587"/>
      <c r="IJ157" s="1587"/>
      <c r="IK157" s="1587"/>
      <c r="IL157" s="1587"/>
      <c r="IM157" s="1587"/>
      <c r="IN157" s="1587"/>
      <c r="IO157" s="1587"/>
      <c r="IP157" s="1587"/>
      <c r="IQ157" s="1587"/>
      <c r="IR157" s="1587"/>
      <c r="IS157" s="1587"/>
      <c r="IT157" s="1587"/>
      <c r="IU157" s="1587"/>
      <c r="IV157" s="1587"/>
      <c r="IW157" s="1587"/>
      <c r="IX157" s="1587"/>
      <c r="IY157" s="1587"/>
      <c r="IZ157" s="1587"/>
      <c r="JA157" s="1587"/>
      <c r="JB157" s="1587"/>
      <c r="JC157" s="1587"/>
      <c r="JD157" s="1587"/>
      <c r="JE157" s="1587"/>
      <c r="JF157" s="1587"/>
      <c r="JG157" s="1587"/>
      <c r="JH157" s="1587"/>
      <c r="JI157" s="1587"/>
      <c r="JJ157" s="1587"/>
      <c r="JK157" s="1587"/>
      <c r="JL157" s="1587"/>
      <c r="JM157" s="1587"/>
      <c r="JN157" s="1587"/>
      <c r="JO157" s="1587"/>
      <c r="JP157" s="1587"/>
      <c r="JQ157" s="1587"/>
      <c r="JR157" s="1587"/>
      <c r="JS157" s="1587"/>
      <c r="JT157" s="1587"/>
      <c r="JU157" s="1587"/>
      <c r="JV157" s="1587"/>
      <c r="JW157" s="1587"/>
      <c r="JX157" s="1587"/>
      <c r="JY157" s="1587"/>
      <c r="JZ157" s="1587"/>
      <c r="KA157" s="1587"/>
      <c r="KB157" s="1587"/>
      <c r="KC157" s="1587"/>
      <c r="KD157" s="1587"/>
      <c r="KE157" s="1587"/>
      <c r="KF157" s="1587"/>
      <c r="KG157" s="1587"/>
      <c r="KH157" s="1587"/>
      <c r="KI157" s="1587"/>
      <c r="KJ157" s="1587"/>
      <c r="KK157" s="1587"/>
      <c r="KL157" s="1587"/>
      <c r="KM157" s="1587"/>
      <c r="KN157" s="1587"/>
      <c r="KO157" s="1587"/>
      <c r="KP157" s="1587"/>
      <c r="KQ157" s="1587"/>
      <c r="KR157" s="1587"/>
      <c r="KS157" s="1587"/>
      <c r="KT157" s="1587"/>
      <c r="KU157" s="1587"/>
      <c r="KV157" s="1587"/>
      <c r="KW157" s="1587"/>
      <c r="KX157" s="1587"/>
      <c r="KY157" s="1587"/>
      <c r="KZ157" s="1587"/>
      <c r="LA157" s="1587"/>
      <c r="LB157" s="1587"/>
      <c r="LC157" s="1587"/>
      <c r="LD157" s="1587"/>
      <c r="LE157" s="1587"/>
      <c r="LF157" s="1587"/>
      <c r="LG157" s="1587"/>
      <c r="LH157" s="1587"/>
      <c r="LI157" s="1587"/>
      <c r="LJ157" s="1587"/>
      <c r="LK157" s="1587"/>
      <c r="LL157" s="1587"/>
      <c r="LM157" s="1587"/>
      <c r="LN157" s="1587"/>
      <c r="LO157" s="1587"/>
      <c r="LP157" s="1587"/>
      <c r="LQ157" s="1587"/>
      <c r="LR157" s="1587"/>
      <c r="LS157" s="1587"/>
      <c r="LT157" s="1587"/>
      <c r="LU157" s="1587"/>
      <c r="LV157" s="1587"/>
      <c r="LW157" s="1587"/>
      <c r="LX157" s="1587"/>
      <c r="LY157" s="1587"/>
      <c r="LZ157" s="1587"/>
      <c r="MA157" s="1587"/>
      <c r="MB157" s="1587"/>
      <c r="MC157" s="1587"/>
      <c r="MD157" s="1587"/>
      <c r="ME157" s="1587"/>
      <c r="MF157" s="1587"/>
      <c r="MG157" s="1587"/>
      <c r="MH157" s="1587"/>
      <c r="MI157" s="1587"/>
      <c r="MJ157" s="1587"/>
      <c r="MK157" s="1587"/>
      <c r="ML157" s="1587"/>
      <c r="MM157" s="1587"/>
      <c r="MN157" s="1587"/>
      <c r="MO157" s="1587"/>
      <c r="MP157" s="1587"/>
      <c r="MQ157" s="1587"/>
      <c r="MR157" s="1587"/>
      <c r="MS157" s="1587"/>
      <c r="MT157" s="1587"/>
      <c r="MU157" s="1587"/>
      <c r="MV157" s="1587"/>
      <c r="MW157" s="1587"/>
      <c r="MX157" s="1587"/>
      <c r="MY157" s="1587"/>
      <c r="MZ157" s="1587"/>
      <c r="NA157" s="1587"/>
      <c r="NB157" s="1587"/>
      <c r="NC157" s="1587"/>
      <c r="ND157" s="1587"/>
      <c r="NE157" s="1587"/>
      <c r="NF157" s="1587"/>
      <c r="NG157" s="1587"/>
      <c r="NH157" s="1587"/>
      <c r="NI157" s="1587"/>
      <c r="NJ157" s="1587"/>
      <c r="NK157" s="1587"/>
      <c r="NL157" s="1587"/>
      <c r="NM157" s="1587"/>
      <c r="NN157" s="1587"/>
      <c r="NO157" s="1587"/>
      <c r="NP157" s="1587"/>
      <c r="NQ157" s="1587"/>
      <c r="NR157" s="1587"/>
      <c r="NS157" s="1587"/>
      <c r="NT157" s="1587"/>
      <c r="NU157" s="1587"/>
      <c r="NV157" s="1587"/>
      <c r="NW157" s="1587"/>
      <c r="NX157" s="1587"/>
      <c r="NY157" s="1587"/>
      <c r="NZ157" s="1587"/>
      <c r="OA157" s="1587"/>
      <c r="OB157" s="1587"/>
      <c r="OC157" s="1587"/>
      <c r="OD157" s="1587"/>
      <c r="OE157" s="1587"/>
      <c r="OF157" s="1587"/>
      <c r="OG157" s="1587"/>
      <c r="OH157" s="1587"/>
      <c r="OI157" s="1587"/>
      <c r="OJ157" s="1587"/>
      <c r="OK157" s="1587"/>
      <c r="OL157" s="1587"/>
      <c r="OM157" s="1587"/>
      <c r="ON157" s="1587"/>
      <c r="OO157" s="1587"/>
      <c r="OP157" s="1587"/>
      <c r="OQ157" s="1587"/>
      <c r="OR157" s="1587"/>
      <c r="OS157" s="1587"/>
      <c r="OT157" s="1587"/>
      <c r="OU157" s="1587"/>
      <c r="OV157" s="1587"/>
      <c r="OW157" s="1587"/>
      <c r="OX157" s="1587"/>
      <c r="OY157" s="1587"/>
      <c r="OZ157" s="1587"/>
      <c r="PA157" s="1587"/>
      <c r="PB157" s="1587"/>
      <c r="PC157" s="1587"/>
      <c r="PD157" s="1587"/>
      <c r="PE157" s="1587"/>
      <c r="PF157" s="1587"/>
      <c r="PG157" s="1588"/>
      <c r="PH157" s="1588"/>
      <c r="PI157" s="1588"/>
      <c r="PJ157" s="1588"/>
      <c r="PK157" s="1588"/>
      <c r="PL157" s="1588"/>
      <c r="PM157" s="1588"/>
      <c r="PN157" s="1588"/>
      <c r="PO157" s="1588"/>
      <c r="PP157" s="1588"/>
      <c r="PQ157" s="1588"/>
      <c r="PR157" s="1588"/>
      <c r="PS157" s="1588"/>
      <c r="PT157" s="1588"/>
      <c r="PU157" s="1588"/>
      <c r="PV157" s="1588"/>
      <c r="PW157" s="1588"/>
      <c r="PX157" s="1588"/>
      <c r="PY157" s="1588"/>
      <c r="PZ157" s="1588"/>
      <c r="QA157" s="1588"/>
      <c r="QB157" s="1588"/>
      <c r="QC157" s="1588"/>
      <c r="QD157" s="1588"/>
      <c r="QE157" s="1588"/>
      <c r="QF157" s="1588"/>
      <c r="QG157" s="1588"/>
      <c r="QH157" s="1588"/>
      <c r="QI157" s="1588"/>
      <c r="QJ157" s="1588"/>
      <c r="QK157" s="1588"/>
      <c r="QL157" s="1588"/>
      <c r="QM157" s="1588"/>
      <c r="QN157" s="1588"/>
      <c r="QO157" s="1588"/>
      <c r="QP157" s="1588"/>
      <c r="QQ157" s="1588"/>
      <c r="QR157" s="1588"/>
      <c r="QS157" s="1588"/>
      <c r="QT157" s="1588"/>
      <c r="QU157" s="1588"/>
      <c r="QV157" s="1588"/>
      <c r="QW157" s="1588"/>
      <c r="QX157" s="1588"/>
      <c r="QY157" s="1588"/>
      <c r="QZ157" s="1588"/>
      <c r="RA157" s="1588"/>
      <c r="RB157" s="1588"/>
      <c r="RC157" s="1588"/>
      <c r="RD157" s="1588"/>
      <c r="RE157" s="1588"/>
      <c r="RF157" s="1588"/>
      <c r="RG157" s="1588"/>
      <c r="RH157" s="1588"/>
      <c r="RI157" s="1588"/>
      <c r="RJ157" s="1588"/>
      <c r="RK157" s="1588"/>
      <c r="RL157" s="1588"/>
      <c r="RM157" s="1588"/>
      <c r="RN157" s="1588"/>
      <c r="RO157" s="1588"/>
      <c r="RP157" s="1588"/>
      <c r="RQ157" s="1588"/>
      <c r="RR157" s="1588"/>
      <c r="RS157" s="1588"/>
      <c r="RT157" s="1588"/>
      <c r="RU157" s="1588"/>
      <c r="RV157" s="1588"/>
      <c r="RW157" s="1588"/>
      <c r="RX157" s="1588"/>
      <c r="RY157" s="1588"/>
      <c r="RZ157" s="1588"/>
      <c r="SA157" s="1588"/>
      <c r="SB157" s="1588"/>
      <c r="SC157" s="1588"/>
      <c r="SD157" s="1588"/>
      <c r="SE157" s="1588"/>
      <c r="SF157" s="1588"/>
      <c r="SG157" s="1588"/>
      <c r="SH157" s="1588"/>
      <c r="SI157" s="1588"/>
      <c r="SJ157" s="1588"/>
      <c r="SK157" s="1588"/>
      <c r="SL157" s="1588"/>
      <c r="SM157" s="1588"/>
      <c r="SN157" s="1588"/>
      <c r="SO157" s="1588"/>
      <c r="SP157" s="1588"/>
      <c r="SQ157" s="1588"/>
      <c r="SR157" s="1588"/>
      <c r="SS157" s="1588"/>
      <c r="ST157" s="1588"/>
      <c r="SU157" s="1588"/>
      <c r="SV157" s="1588"/>
      <c r="SW157" s="1588"/>
      <c r="SX157" s="1588"/>
      <c r="SY157" s="1588"/>
      <c r="SZ157" s="1588"/>
      <c r="TA157" s="1588"/>
      <c r="TB157" s="1588"/>
      <c r="TC157" s="1588"/>
    </row>
    <row r="158" spans="1:523" s="532" customFormat="1" ht="15" customHeight="1" x14ac:dyDescent="0.15">
      <c r="A158" s="522">
        <v>43678</v>
      </c>
      <c r="B158" s="415">
        <f t="shared" si="2"/>
        <v>3779</v>
      </c>
      <c r="C158" s="523"/>
      <c r="D158" s="524"/>
      <c r="E158" s="525"/>
      <c r="F158" s="528"/>
      <c r="G158" s="880"/>
      <c r="H158" s="516"/>
      <c r="I158" s="528"/>
      <c r="J158" s="535"/>
      <c r="K158" s="525"/>
      <c r="L158" s="529"/>
      <c r="M158" s="523">
        <v>1577</v>
      </c>
      <c r="N158" s="524"/>
      <c r="O158" s="525"/>
      <c r="P158" s="528"/>
      <c r="Q158" s="880"/>
      <c r="R158" s="516"/>
      <c r="S158" s="528"/>
      <c r="T158" s="535"/>
      <c r="U158" s="525"/>
      <c r="V158" s="529"/>
      <c r="W158" s="536">
        <v>518</v>
      </c>
      <c r="X158" s="524">
        <v>8</v>
      </c>
      <c r="Y158" s="537">
        <v>4680</v>
      </c>
      <c r="Z158" s="528"/>
      <c r="AA158" s="880">
        <v>17</v>
      </c>
      <c r="AB158" s="516">
        <v>0.8</v>
      </c>
      <c r="AC158" s="528">
        <v>30</v>
      </c>
      <c r="AD158" s="516"/>
      <c r="AE158" s="525"/>
      <c r="AF158" s="529"/>
      <c r="AG158" s="536">
        <v>156</v>
      </c>
      <c r="AH158" s="524"/>
      <c r="AI158" s="537"/>
      <c r="AJ158" s="528"/>
      <c r="AK158" s="880"/>
      <c r="AL158" s="516"/>
      <c r="AM158" s="487"/>
      <c r="AN158" s="516"/>
      <c r="AO158" s="525"/>
      <c r="AP158" s="488"/>
      <c r="AQ158" s="536">
        <v>245</v>
      </c>
      <c r="AR158" s="524">
        <v>6.7</v>
      </c>
      <c r="AS158" s="537">
        <v>7850</v>
      </c>
      <c r="AT158" s="528"/>
      <c r="AU158" s="880">
        <v>117</v>
      </c>
      <c r="AV158" s="516">
        <v>51</v>
      </c>
      <c r="AW158" s="528">
        <v>113.2</v>
      </c>
      <c r="AX158" s="516"/>
      <c r="AY158" s="525"/>
      <c r="AZ158" s="529"/>
      <c r="BA158" s="523">
        <v>229</v>
      </c>
      <c r="BB158" s="524">
        <v>8.1</v>
      </c>
      <c r="BC158" s="525">
        <v>6540</v>
      </c>
      <c r="BD158" s="528"/>
      <c r="BE158" s="880">
        <v>78</v>
      </c>
      <c r="BF158" s="516">
        <v>1.3</v>
      </c>
      <c r="BG158" s="528">
        <v>11</v>
      </c>
      <c r="BH158" s="516"/>
      <c r="BI158" s="525"/>
      <c r="BJ158" s="529"/>
      <c r="BK158" s="536">
        <v>117</v>
      </c>
      <c r="BL158" s="524">
        <v>7</v>
      </c>
      <c r="BM158" s="537">
        <v>1603</v>
      </c>
      <c r="BN158" s="528"/>
      <c r="BO158" s="880">
        <v>131</v>
      </c>
      <c r="BP158" s="516">
        <v>0.6</v>
      </c>
      <c r="BQ158" s="528">
        <v>49.4</v>
      </c>
      <c r="BR158" s="516"/>
      <c r="BS158" s="525"/>
      <c r="BT158" s="529"/>
      <c r="BU158" s="536">
        <v>297</v>
      </c>
      <c r="BV158" s="524">
        <v>8.5</v>
      </c>
      <c r="BW158" s="537">
        <v>9120</v>
      </c>
      <c r="BX158" s="537"/>
      <c r="BY158" s="880">
        <v>92</v>
      </c>
      <c r="BZ158" s="516">
        <v>4.0999999999999996</v>
      </c>
      <c r="CA158" s="528">
        <v>21.3</v>
      </c>
      <c r="CB158" s="516"/>
      <c r="CC158" s="525"/>
      <c r="CD158" s="529"/>
      <c r="CE158" s="536">
        <v>0</v>
      </c>
      <c r="CF158" s="524">
        <v>8</v>
      </c>
      <c r="CG158" s="537">
        <v>9400</v>
      </c>
      <c r="CH158" s="528"/>
      <c r="CI158" s="880">
        <v>47</v>
      </c>
      <c r="CJ158" s="516">
        <v>4.7</v>
      </c>
      <c r="CK158" s="528">
        <v>7.4</v>
      </c>
      <c r="CL158" s="516"/>
      <c r="CM158" s="525"/>
      <c r="CN158" s="529"/>
      <c r="CO158" s="536">
        <v>244</v>
      </c>
      <c r="CP158" s="524">
        <v>6</v>
      </c>
      <c r="CQ158" s="525">
        <v>1394</v>
      </c>
      <c r="CR158" s="528"/>
      <c r="CS158" s="880">
        <v>17</v>
      </c>
      <c r="CT158" s="516">
        <v>0.6</v>
      </c>
      <c r="CU158" s="528">
        <v>20</v>
      </c>
      <c r="CV158" s="516"/>
      <c r="CW158" s="525"/>
      <c r="CX158" s="529"/>
      <c r="CY158" s="536">
        <v>283</v>
      </c>
      <c r="CZ158" s="524">
        <v>7</v>
      </c>
      <c r="DA158" s="525">
        <v>7880</v>
      </c>
      <c r="DB158" s="528"/>
      <c r="DC158" s="880">
        <v>57</v>
      </c>
      <c r="DD158" s="516">
        <v>12</v>
      </c>
      <c r="DE158" s="528">
        <v>22.2</v>
      </c>
      <c r="DF158" s="516"/>
      <c r="DG158" s="530"/>
      <c r="DH158" s="529"/>
      <c r="DI158" s="536">
        <v>113</v>
      </c>
      <c r="DJ158" s="524">
        <v>8.5</v>
      </c>
      <c r="DK158" s="527">
        <v>8660</v>
      </c>
      <c r="DL158" s="528"/>
      <c r="DM158" s="880">
        <v>143</v>
      </c>
      <c r="DN158" s="516">
        <v>15.4</v>
      </c>
      <c r="DO158" s="528">
        <v>33.4</v>
      </c>
      <c r="DP158" s="516"/>
      <c r="DQ158" s="525"/>
      <c r="DR158" s="529"/>
      <c r="DS158" s="536">
        <v>0</v>
      </c>
      <c r="DT158" s="524"/>
      <c r="DU158" s="534"/>
      <c r="DV158" s="528"/>
      <c r="DW158" s="880"/>
      <c r="DX158" s="516"/>
      <c r="DY158" s="528"/>
      <c r="DZ158" s="516"/>
      <c r="EA158" s="528"/>
      <c r="EB158" s="529"/>
      <c r="EC158" s="536">
        <v>0</v>
      </c>
      <c r="ED158" s="524"/>
      <c r="EE158" s="530"/>
      <c r="EF158" s="528"/>
      <c r="EG158" s="880"/>
      <c r="EH158" s="516"/>
      <c r="EI158" s="528"/>
      <c r="EJ158" s="516"/>
      <c r="EK158" s="525"/>
      <c r="EL158" s="529"/>
      <c r="EM158" s="536">
        <v>0</v>
      </c>
      <c r="EN158" s="524"/>
      <c r="EO158" s="525"/>
      <c r="EP158" s="528"/>
      <c r="EQ158" s="528"/>
      <c r="ER158" s="516"/>
      <c r="ES158" s="528"/>
      <c r="ET158" s="534"/>
      <c r="EU158" s="525"/>
      <c r="EV158" s="529"/>
      <c r="EW158" s="536">
        <v>0</v>
      </c>
      <c r="EX158" s="524"/>
      <c r="EY158" s="525"/>
      <c r="EZ158" s="528"/>
      <c r="FA158" s="880"/>
      <c r="FB158" s="516"/>
      <c r="FC158" s="528"/>
      <c r="FD158" s="534"/>
      <c r="FE158" s="525"/>
      <c r="FF158" s="529"/>
      <c r="FG158" s="457">
        <v>0</v>
      </c>
      <c r="FH158" s="524"/>
      <c r="FI158" s="525"/>
      <c r="FJ158" s="528"/>
      <c r="FK158" s="880"/>
      <c r="FL158" s="516"/>
      <c r="FM158" s="528"/>
      <c r="FN158" s="534"/>
      <c r="FO158" s="525"/>
      <c r="FP158" s="529"/>
      <c r="FQ158" s="1262"/>
      <c r="FR158" s="1263"/>
      <c r="FS158" s="1444"/>
      <c r="FT158" s="1263"/>
      <c r="FU158" s="980"/>
      <c r="FV158" s="1263"/>
      <c r="FW158" s="954"/>
      <c r="FX158" s="1263"/>
      <c r="FY158" s="1263"/>
      <c r="FZ158" s="1419"/>
      <c r="GA158" s="1262"/>
      <c r="GB158" s="1263"/>
      <c r="GC158" s="1263"/>
      <c r="GD158" s="1263"/>
      <c r="GE158" s="980"/>
      <c r="GF158" s="1263"/>
      <c r="GG158" s="954"/>
      <c r="GH158" s="1263"/>
      <c r="GI158" s="1263"/>
      <c r="GJ158" s="1419"/>
      <c r="GK158" s="523"/>
      <c r="GL158" s="947"/>
      <c r="GM158" s="525"/>
      <c r="GN158" s="525"/>
      <c r="GO158" s="525"/>
      <c r="GP158" s="525"/>
      <c r="GQ158" s="525"/>
      <c r="GR158" s="525"/>
      <c r="GS158" s="525"/>
      <c r="GT158" s="529"/>
      <c r="GU158" s="523"/>
      <c r="GV158" s="525"/>
      <c r="GW158" s="525"/>
      <c r="GX158" s="525"/>
      <c r="GY158" s="525"/>
      <c r="GZ158" s="516"/>
      <c r="HA158" s="525"/>
      <c r="HB158" s="525"/>
      <c r="HC158" s="525"/>
      <c r="HD158" s="529"/>
      <c r="HE158" s="536">
        <v>0</v>
      </c>
      <c r="HF158" s="524"/>
      <c r="HG158" s="525"/>
      <c r="HH158" s="893"/>
      <c r="HI158" s="1434"/>
      <c r="HJ158" s="516"/>
      <c r="HK158" s="528"/>
      <c r="HL158" s="516"/>
      <c r="HM158" s="525"/>
      <c r="HN158" s="529"/>
      <c r="HO158" s="536"/>
      <c r="HP158" s="524"/>
      <c r="HQ158" s="525"/>
      <c r="HR158" s="528"/>
      <c r="HS158" s="528"/>
      <c r="HT158" s="516"/>
      <c r="HU158" s="528"/>
      <c r="HV158" s="516"/>
      <c r="HW158" s="525"/>
      <c r="HX158" s="529"/>
      <c r="HY158" s="1587"/>
      <c r="HZ158" s="1587"/>
      <c r="IA158" s="1587"/>
      <c r="IB158" s="1587"/>
      <c r="IC158" s="1587"/>
      <c r="ID158" s="1587"/>
      <c r="IE158" s="1587"/>
      <c r="IF158" s="1587"/>
      <c r="IG158" s="1587"/>
      <c r="IH158" s="1587"/>
      <c r="II158" s="1587"/>
      <c r="IJ158" s="1587"/>
      <c r="IK158" s="1587"/>
      <c r="IL158" s="1587"/>
      <c r="IM158" s="1587"/>
      <c r="IN158" s="1587"/>
      <c r="IO158" s="1587"/>
      <c r="IP158" s="1587"/>
      <c r="IQ158" s="1587"/>
      <c r="IR158" s="1587"/>
      <c r="IS158" s="1587"/>
      <c r="IT158" s="1587"/>
      <c r="IU158" s="1587"/>
      <c r="IV158" s="1587"/>
      <c r="IW158" s="1587"/>
      <c r="IX158" s="1587"/>
      <c r="IY158" s="1587"/>
      <c r="IZ158" s="1587"/>
      <c r="JA158" s="1587"/>
      <c r="JB158" s="1587"/>
      <c r="JC158" s="1587"/>
      <c r="JD158" s="1587"/>
      <c r="JE158" s="1587"/>
      <c r="JF158" s="1587"/>
      <c r="JG158" s="1587"/>
      <c r="JH158" s="1587"/>
      <c r="JI158" s="1587"/>
      <c r="JJ158" s="1587"/>
      <c r="JK158" s="1587"/>
      <c r="JL158" s="1587"/>
      <c r="JM158" s="1587"/>
      <c r="JN158" s="1587"/>
      <c r="JO158" s="1587"/>
      <c r="JP158" s="1587"/>
      <c r="JQ158" s="1587"/>
      <c r="JR158" s="1587"/>
      <c r="JS158" s="1587"/>
      <c r="JT158" s="1587"/>
      <c r="JU158" s="1587"/>
      <c r="JV158" s="1587"/>
      <c r="JW158" s="1587"/>
      <c r="JX158" s="1587"/>
      <c r="JY158" s="1587"/>
      <c r="JZ158" s="1587"/>
      <c r="KA158" s="1587"/>
      <c r="KB158" s="1587"/>
      <c r="KC158" s="1587"/>
      <c r="KD158" s="1587"/>
      <c r="KE158" s="1587"/>
      <c r="KF158" s="1587"/>
      <c r="KG158" s="1587"/>
      <c r="KH158" s="1587"/>
      <c r="KI158" s="1587"/>
      <c r="KJ158" s="1587"/>
      <c r="KK158" s="1587"/>
      <c r="KL158" s="1587"/>
      <c r="KM158" s="1587"/>
      <c r="KN158" s="1587"/>
      <c r="KO158" s="1587"/>
      <c r="KP158" s="1587"/>
      <c r="KQ158" s="1587"/>
      <c r="KR158" s="1587"/>
      <c r="KS158" s="1587"/>
      <c r="KT158" s="1587"/>
      <c r="KU158" s="1587"/>
      <c r="KV158" s="1587"/>
      <c r="KW158" s="1587"/>
      <c r="KX158" s="1587"/>
      <c r="KY158" s="1587"/>
      <c r="KZ158" s="1587"/>
      <c r="LA158" s="1587"/>
      <c r="LB158" s="1587"/>
      <c r="LC158" s="1587"/>
      <c r="LD158" s="1587"/>
      <c r="LE158" s="1587"/>
      <c r="LF158" s="1587"/>
      <c r="LG158" s="1587"/>
      <c r="LH158" s="1587"/>
      <c r="LI158" s="1587"/>
      <c r="LJ158" s="1587"/>
      <c r="LK158" s="1587"/>
      <c r="LL158" s="1587"/>
      <c r="LM158" s="1587"/>
      <c r="LN158" s="1587"/>
      <c r="LO158" s="1587"/>
      <c r="LP158" s="1587"/>
      <c r="LQ158" s="1587"/>
      <c r="LR158" s="1587"/>
      <c r="LS158" s="1587"/>
      <c r="LT158" s="1587"/>
      <c r="LU158" s="1587"/>
      <c r="LV158" s="1587"/>
      <c r="LW158" s="1587"/>
      <c r="LX158" s="1587"/>
      <c r="LY158" s="1587"/>
      <c r="LZ158" s="1587"/>
      <c r="MA158" s="1587"/>
      <c r="MB158" s="1587"/>
      <c r="MC158" s="1587"/>
      <c r="MD158" s="1587"/>
      <c r="ME158" s="1587"/>
      <c r="MF158" s="1587"/>
      <c r="MG158" s="1587"/>
      <c r="MH158" s="1587"/>
      <c r="MI158" s="1587"/>
      <c r="MJ158" s="1587"/>
      <c r="MK158" s="1587"/>
      <c r="ML158" s="1587"/>
      <c r="MM158" s="1587"/>
      <c r="MN158" s="1587"/>
      <c r="MO158" s="1587"/>
      <c r="MP158" s="1587"/>
      <c r="MQ158" s="1587"/>
      <c r="MR158" s="1587"/>
      <c r="MS158" s="1587"/>
      <c r="MT158" s="1587"/>
      <c r="MU158" s="1587"/>
      <c r="MV158" s="1587"/>
      <c r="MW158" s="1587"/>
      <c r="MX158" s="1587"/>
      <c r="MY158" s="1587"/>
      <c r="MZ158" s="1587"/>
      <c r="NA158" s="1587"/>
      <c r="NB158" s="1587"/>
      <c r="NC158" s="1587"/>
      <c r="ND158" s="1587"/>
      <c r="NE158" s="1587"/>
      <c r="NF158" s="1587"/>
      <c r="NG158" s="1587"/>
      <c r="NH158" s="1587"/>
      <c r="NI158" s="1587"/>
      <c r="NJ158" s="1587"/>
      <c r="NK158" s="1587"/>
      <c r="NL158" s="1587"/>
      <c r="NM158" s="1587"/>
      <c r="NN158" s="1587"/>
      <c r="NO158" s="1587"/>
      <c r="NP158" s="1587"/>
      <c r="NQ158" s="1587"/>
      <c r="NR158" s="1587"/>
      <c r="NS158" s="1587"/>
      <c r="NT158" s="1587"/>
      <c r="NU158" s="1587"/>
      <c r="NV158" s="1587"/>
      <c r="NW158" s="1587"/>
      <c r="NX158" s="1587"/>
      <c r="NY158" s="1587"/>
      <c r="NZ158" s="1587"/>
      <c r="OA158" s="1587"/>
      <c r="OB158" s="1587"/>
      <c r="OC158" s="1587"/>
      <c r="OD158" s="1587"/>
      <c r="OE158" s="1587"/>
      <c r="OF158" s="1587"/>
      <c r="OG158" s="1587"/>
      <c r="OH158" s="1587"/>
      <c r="OI158" s="1587"/>
      <c r="OJ158" s="1587"/>
      <c r="OK158" s="1587"/>
      <c r="OL158" s="1587"/>
      <c r="OM158" s="1587"/>
      <c r="ON158" s="1587"/>
      <c r="OO158" s="1587"/>
      <c r="OP158" s="1587"/>
      <c r="OQ158" s="1587"/>
      <c r="OR158" s="1587"/>
      <c r="OS158" s="1587"/>
      <c r="OT158" s="1587"/>
      <c r="OU158" s="1587"/>
      <c r="OV158" s="1587"/>
      <c r="OW158" s="1587"/>
      <c r="OX158" s="1587"/>
      <c r="OY158" s="1587"/>
      <c r="OZ158" s="1587"/>
      <c r="PA158" s="1587"/>
      <c r="PB158" s="1587"/>
      <c r="PC158" s="1587"/>
      <c r="PD158" s="1587"/>
      <c r="PE158" s="1587"/>
      <c r="PF158" s="1587"/>
      <c r="PG158" s="1588"/>
      <c r="PH158" s="1588"/>
      <c r="PI158" s="1588"/>
      <c r="PJ158" s="1588"/>
      <c r="PK158" s="1588"/>
      <c r="PL158" s="1588"/>
      <c r="PM158" s="1588"/>
      <c r="PN158" s="1588"/>
      <c r="PO158" s="1588"/>
      <c r="PP158" s="1588"/>
      <c r="PQ158" s="1588"/>
      <c r="PR158" s="1588"/>
      <c r="PS158" s="1588"/>
      <c r="PT158" s="1588"/>
      <c r="PU158" s="1588"/>
      <c r="PV158" s="1588"/>
      <c r="PW158" s="1588"/>
      <c r="PX158" s="1588"/>
      <c r="PY158" s="1588"/>
      <c r="PZ158" s="1588"/>
      <c r="QA158" s="1588"/>
      <c r="QB158" s="1588"/>
      <c r="QC158" s="1588"/>
      <c r="QD158" s="1588"/>
      <c r="QE158" s="1588"/>
      <c r="QF158" s="1588"/>
      <c r="QG158" s="1588"/>
      <c r="QH158" s="1588"/>
      <c r="QI158" s="1588"/>
      <c r="QJ158" s="1588"/>
      <c r="QK158" s="1588"/>
      <c r="QL158" s="1588"/>
      <c r="QM158" s="1588"/>
      <c r="QN158" s="1588"/>
      <c r="QO158" s="1588"/>
      <c r="QP158" s="1588"/>
      <c r="QQ158" s="1588"/>
      <c r="QR158" s="1588"/>
      <c r="QS158" s="1588"/>
      <c r="QT158" s="1588"/>
      <c r="QU158" s="1588"/>
      <c r="QV158" s="1588"/>
      <c r="QW158" s="1588"/>
      <c r="QX158" s="1588"/>
      <c r="QY158" s="1588"/>
      <c r="QZ158" s="1588"/>
      <c r="RA158" s="1588"/>
      <c r="RB158" s="1588"/>
      <c r="RC158" s="1588"/>
      <c r="RD158" s="1588"/>
      <c r="RE158" s="1588"/>
      <c r="RF158" s="1588"/>
      <c r="RG158" s="1588"/>
      <c r="RH158" s="1588"/>
      <c r="RI158" s="1588"/>
      <c r="RJ158" s="1588"/>
      <c r="RK158" s="1588"/>
      <c r="RL158" s="1588"/>
      <c r="RM158" s="1588"/>
      <c r="RN158" s="1588"/>
      <c r="RO158" s="1588"/>
      <c r="RP158" s="1588"/>
      <c r="RQ158" s="1588"/>
      <c r="RR158" s="1588"/>
      <c r="RS158" s="1588"/>
      <c r="RT158" s="1588"/>
      <c r="RU158" s="1588"/>
      <c r="RV158" s="1588"/>
      <c r="RW158" s="1588"/>
      <c r="RX158" s="1588"/>
      <c r="RY158" s="1588"/>
      <c r="RZ158" s="1588"/>
      <c r="SA158" s="1588"/>
      <c r="SB158" s="1588"/>
      <c r="SC158" s="1588"/>
      <c r="SD158" s="1588"/>
      <c r="SE158" s="1588"/>
      <c r="SF158" s="1588"/>
      <c r="SG158" s="1588"/>
      <c r="SH158" s="1588"/>
      <c r="SI158" s="1588"/>
      <c r="SJ158" s="1588"/>
      <c r="SK158" s="1588"/>
      <c r="SL158" s="1588"/>
      <c r="SM158" s="1588"/>
      <c r="SN158" s="1588"/>
      <c r="SO158" s="1588"/>
      <c r="SP158" s="1588"/>
      <c r="SQ158" s="1588"/>
      <c r="SR158" s="1588"/>
      <c r="SS158" s="1588"/>
      <c r="ST158" s="1588"/>
      <c r="SU158" s="1588"/>
      <c r="SV158" s="1588"/>
      <c r="SW158" s="1588"/>
      <c r="SX158" s="1588"/>
      <c r="SY158" s="1588"/>
      <c r="SZ158" s="1588"/>
      <c r="TA158" s="1588"/>
      <c r="TB158" s="1588"/>
      <c r="TC158" s="1588"/>
    </row>
    <row r="159" spans="1:523" ht="15" customHeight="1" x14ac:dyDescent="0.15">
      <c r="A159" s="515">
        <v>43679</v>
      </c>
      <c r="B159" s="415">
        <f t="shared" si="2"/>
        <v>3512</v>
      </c>
      <c r="C159" s="195"/>
      <c r="D159" s="453"/>
      <c r="E159" s="461"/>
      <c r="F159" s="462"/>
      <c r="G159" s="880"/>
      <c r="H159" s="455"/>
      <c r="I159" s="462"/>
      <c r="J159" s="456"/>
      <c r="K159" s="461"/>
      <c r="L159" s="463"/>
      <c r="M159" s="195">
        <v>1267</v>
      </c>
      <c r="N159" s="453">
        <v>8</v>
      </c>
      <c r="O159" s="461">
        <v>4490</v>
      </c>
      <c r="P159" s="462"/>
      <c r="Q159" s="880">
        <v>14</v>
      </c>
      <c r="R159" s="455">
        <v>0.12</v>
      </c>
      <c r="S159" s="462">
        <v>9.5</v>
      </c>
      <c r="T159" s="456"/>
      <c r="U159" s="461"/>
      <c r="V159" s="463"/>
      <c r="W159" s="457">
        <v>421</v>
      </c>
      <c r="X159" s="453">
        <v>8</v>
      </c>
      <c r="Y159" s="458">
        <v>3900</v>
      </c>
      <c r="Z159" s="462"/>
      <c r="AA159" s="880">
        <v>20</v>
      </c>
      <c r="AB159" s="455">
        <v>0.31</v>
      </c>
      <c r="AC159" s="462">
        <v>20.399999999999999</v>
      </c>
      <c r="AD159" s="455"/>
      <c r="AE159" s="461"/>
      <c r="AF159" s="463"/>
      <c r="AG159" s="457">
        <v>156</v>
      </c>
      <c r="AH159" s="453">
        <v>8.5</v>
      </c>
      <c r="AI159" s="458">
        <v>3420</v>
      </c>
      <c r="AJ159" s="462"/>
      <c r="AK159" s="880">
        <v>57</v>
      </c>
      <c r="AL159" s="455">
        <v>0.46</v>
      </c>
      <c r="AM159" s="644">
        <v>7.04</v>
      </c>
      <c r="AN159" s="455"/>
      <c r="AO159" s="461"/>
      <c r="AP159" s="616"/>
      <c r="AQ159" s="457">
        <v>242</v>
      </c>
      <c r="AR159" s="453">
        <v>6.5</v>
      </c>
      <c r="AS159" s="458">
        <v>7010</v>
      </c>
      <c r="AT159" s="462"/>
      <c r="AU159" s="880">
        <v>116</v>
      </c>
      <c r="AV159" s="455">
        <v>45.1</v>
      </c>
      <c r="AW159" s="462">
        <v>63</v>
      </c>
      <c r="AX159" s="455"/>
      <c r="AY159" s="461"/>
      <c r="AZ159" s="463"/>
      <c r="BA159" s="195">
        <v>260</v>
      </c>
      <c r="BB159" s="453">
        <v>8.1999999999999993</v>
      </c>
      <c r="BC159" s="461">
        <v>6820</v>
      </c>
      <c r="BD159" s="462"/>
      <c r="BE159" s="880">
        <v>87</v>
      </c>
      <c r="BF159" s="455">
        <v>0.93</v>
      </c>
      <c r="BG159" s="462">
        <v>9.8000000000000007</v>
      </c>
      <c r="BH159" s="455"/>
      <c r="BI159" s="461"/>
      <c r="BJ159" s="463"/>
      <c r="BK159" s="457">
        <v>135</v>
      </c>
      <c r="BL159" s="453">
        <v>7</v>
      </c>
      <c r="BM159" s="458">
        <v>1519</v>
      </c>
      <c r="BN159" s="462"/>
      <c r="BO159" s="880">
        <v>141</v>
      </c>
      <c r="BP159" s="455">
        <v>0.41</v>
      </c>
      <c r="BQ159" s="462">
        <v>47</v>
      </c>
      <c r="BR159" s="455"/>
      <c r="BS159" s="461"/>
      <c r="BT159" s="463"/>
      <c r="BU159" s="457">
        <v>336</v>
      </c>
      <c r="BV159" s="453">
        <v>8.4</v>
      </c>
      <c r="BW159" s="458">
        <v>6930</v>
      </c>
      <c r="BX159" s="458"/>
      <c r="BY159" s="880">
        <v>44</v>
      </c>
      <c r="BZ159" s="455">
        <v>0.57999999999999996</v>
      </c>
      <c r="CA159" s="462">
        <v>11</v>
      </c>
      <c r="CB159" s="455"/>
      <c r="CC159" s="461"/>
      <c r="CD159" s="463"/>
      <c r="CE159" s="457">
        <v>0</v>
      </c>
      <c r="CF159" s="453">
        <v>7.5</v>
      </c>
      <c r="CG159" s="458">
        <v>9470</v>
      </c>
      <c r="CH159" s="462"/>
      <c r="CI159" s="880">
        <v>71</v>
      </c>
      <c r="CJ159" s="455">
        <v>6.41</v>
      </c>
      <c r="CK159" s="462">
        <v>8</v>
      </c>
      <c r="CL159" s="455"/>
      <c r="CM159" s="461"/>
      <c r="CN159" s="463"/>
      <c r="CO159" s="457">
        <v>241</v>
      </c>
      <c r="CP159" s="453"/>
      <c r="CQ159" s="461"/>
      <c r="CR159" s="462"/>
      <c r="CS159" s="880"/>
      <c r="CT159" s="455"/>
      <c r="CU159" s="462"/>
      <c r="CV159" s="455"/>
      <c r="CW159" s="461"/>
      <c r="CX159" s="463"/>
      <c r="CY159" s="457">
        <v>357</v>
      </c>
      <c r="CZ159" s="453">
        <v>7.4</v>
      </c>
      <c r="DA159" s="461">
        <v>7900</v>
      </c>
      <c r="DB159" s="462"/>
      <c r="DC159" s="880">
        <v>71</v>
      </c>
      <c r="DD159" s="455">
        <v>8.77</v>
      </c>
      <c r="DE159" s="462">
        <v>24.4</v>
      </c>
      <c r="DF159" s="455"/>
      <c r="DG159" s="464"/>
      <c r="DH159" s="463"/>
      <c r="DI159" s="457">
        <v>97</v>
      </c>
      <c r="DJ159" s="453">
        <v>8.3000000000000007</v>
      </c>
      <c r="DK159" s="459">
        <v>7970</v>
      </c>
      <c r="DL159" s="462"/>
      <c r="DM159" s="880">
        <v>152</v>
      </c>
      <c r="DN159" s="455">
        <v>13.8</v>
      </c>
      <c r="DO159" s="462">
        <v>21.3</v>
      </c>
      <c r="DP159" s="455"/>
      <c r="DQ159" s="461"/>
      <c r="DR159" s="463"/>
      <c r="DS159" s="457">
        <v>0</v>
      </c>
      <c r="DT159" s="453"/>
      <c r="DU159" s="454"/>
      <c r="DV159" s="462"/>
      <c r="DW159" s="880"/>
      <c r="DX159" s="455"/>
      <c r="DY159" s="462"/>
      <c r="DZ159" s="455"/>
      <c r="EA159" s="462"/>
      <c r="EB159" s="463"/>
      <c r="EC159" s="457">
        <v>0</v>
      </c>
      <c r="ED159" s="453"/>
      <c r="EE159" s="464"/>
      <c r="EF159" s="462"/>
      <c r="EG159" s="880"/>
      <c r="EH159" s="455"/>
      <c r="EI159" s="462"/>
      <c r="EJ159" s="455"/>
      <c r="EK159" s="461"/>
      <c r="EL159" s="463"/>
      <c r="EM159" s="457">
        <v>0</v>
      </c>
      <c r="EN159" s="453"/>
      <c r="EO159" s="461"/>
      <c r="EP159" s="462"/>
      <c r="EQ159" s="462"/>
      <c r="ER159" s="455"/>
      <c r="ES159" s="462"/>
      <c r="ET159" s="454"/>
      <c r="EU159" s="461"/>
      <c r="EV159" s="463"/>
      <c r="EW159" s="457">
        <v>0</v>
      </c>
      <c r="EX159" s="453"/>
      <c r="EY159" s="461"/>
      <c r="EZ159" s="462"/>
      <c r="FA159" s="880"/>
      <c r="FB159" s="455"/>
      <c r="FC159" s="462"/>
      <c r="FD159" s="454"/>
      <c r="FE159" s="461"/>
      <c r="FF159" s="463"/>
      <c r="FG159" s="457">
        <v>0</v>
      </c>
      <c r="FH159" s="453"/>
      <c r="FI159" s="461"/>
      <c r="FJ159" s="462"/>
      <c r="FK159" s="880"/>
      <c r="FL159" s="455"/>
      <c r="FM159" s="462"/>
      <c r="FN159" s="454"/>
      <c r="FO159" s="461"/>
      <c r="FP159" s="463"/>
      <c r="GK159" s="195"/>
      <c r="GL159" s="943"/>
      <c r="GM159" s="461"/>
      <c r="GN159" s="461"/>
      <c r="GO159" s="461"/>
      <c r="GP159" s="461"/>
      <c r="GQ159" s="461"/>
      <c r="GR159" s="461"/>
      <c r="GS159" s="461"/>
      <c r="GT159" s="463"/>
      <c r="GU159" s="195"/>
      <c r="GV159" s="461"/>
      <c r="GW159" s="461"/>
      <c r="GX159" s="461"/>
      <c r="GY159" s="461"/>
      <c r="GZ159" s="455"/>
      <c r="HA159" s="461"/>
      <c r="HB159" s="461"/>
      <c r="HC159" s="461"/>
      <c r="HD159" s="463"/>
      <c r="HE159" s="457">
        <v>0</v>
      </c>
      <c r="HF159" s="453"/>
      <c r="HG159" s="461"/>
      <c r="HH159" s="893"/>
      <c r="HI159" s="1434"/>
      <c r="HJ159" s="455"/>
      <c r="HK159" s="462"/>
      <c r="HL159" s="455"/>
      <c r="HM159" s="461"/>
      <c r="HN159" s="463"/>
      <c r="HO159" s="457"/>
      <c r="HP159" s="453"/>
      <c r="HQ159" s="461"/>
      <c r="HR159" s="462"/>
      <c r="HS159" s="462"/>
      <c r="HT159" s="455"/>
      <c r="HU159" s="462"/>
      <c r="HV159" s="455"/>
      <c r="HW159" s="461"/>
      <c r="HX159" s="463"/>
    </row>
    <row r="160" spans="1:523" ht="15" customHeight="1" x14ac:dyDescent="0.15">
      <c r="A160" s="515">
        <v>43680</v>
      </c>
      <c r="B160" s="415">
        <f t="shared" si="2"/>
        <v>3297</v>
      </c>
      <c r="C160" s="195"/>
      <c r="D160" s="453"/>
      <c r="E160" s="461"/>
      <c r="F160" s="462"/>
      <c r="G160" s="880"/>
      <c r="H160" s="455"/>
      <c r="I160" s="462"/>
      <c r="J160" s="456"/>
      <c r="K160" s="461"/>
      <c r="L160" s="463"/>
      <c r="M160" s="195">
        <v>1512</v>
      </c>
      <c r="N160" s="453"/>
      <c r="O160" s="461"/>
      <c r="P160" s="462"/>
      <c r="Q160" s="880"/>
      <c r="R160" s="455"/>
      <c r="S160" s="462"/>
      <c r="T160" s="456"/>
      <c r="U160" s="461"/>
      <c r="V160" s="463"/>
      <c r="W160" s="457">
        <v>432</v>
      </c>
      <c r="X160" s="453">
        <v>8.1</v>
      </c>
      <c r="Y160" s="458">
        <v>4480</v>
      </c>
      <c r="Z160" s="462"/>
      <c r="AA160" s="880">
        <v>30</v>
      </c>
      <c r="AB160" s="455">
        <v>0.64</v>
      </c>
      <c r="AC160" s="462">
        <v>16.600000000000001</v>
      </c>
      <c r="AD160" s="455"/>
      <c r="AE160" s="461"/>
      <c r="AF160" s="463"/>
      <c r="AG160" s="457">
        <v>190</v>
      </c>
      <c r="AH160" s="453"/>
      <c r="AI160" s="458"/>
      <c r="AJ160" s="462"/>
      <c r="AK160" s="880"/>
      <c r="AL160" s="455"/>
      <c r="AM160" s="644"/>
      <c r="AN160" s="455"/>
      <c r="AO160" s="461"/>
      <c r="AP160" s="616"/>
      <c r="AQ160" s="457">
        <v>289</v>
      </c>
      <c r="AR160" s="453">
        <v>6.5</v>
      </c>
      <c r="AS160" s="458">
        <v>5800</v>
      </c>
      <c r="AT160" s="462"/>
      <c r="AU160" s="880">
        <v>132</v>
      </c>
      <c r="AV160" s="455">
        <v>40</v>
      </c>
      <c r="AW160" s="462">
        <v>81.400000000000006</v>
      </c>
      <c r="AX160" s="455"/>
      <c r="AY160" s="461"/>
      <c r="AZ160" s="463"/>
      <c r="BA160" s="195">
        <v>167</v>
      </c>
      <c r="BB160" s="453">
        <v>8</v>
      </c>
      <c r="BC160" s="461">
        <v>6980</v>
      </c>
      <c r="BD160" s="462"/>
      <c r="BE160" s="880">
        <v>108</v>
      </c>
      <c r="BF160" s="455">
        <v>0.93</v>
      </c>
      <c r="BG160" s="462">
        <v>10.17</v>
      </c>
      <c r="BH160" s="455"/>
      <c r="BI160" s="461"/>
      <c r="BJ160" s="463"/>
      <c r="BK160" s="457">
        <v>131</v>
      </c>
      <c r="BL160" s="453">
        <v>7</v>
      </c>
      <c r="BM160" s="458">
        <v>1539</v>
      </c>
      <c r="BN160" s="462"/>
      <c r="BO160" s="880">
        <v>151</v>
      </c>
      <c r="BP160" s="455">
        <v>0.3</v>
      </c>
      <c r="BQ160" s="462">
        <v>47.2</v>
      </c>
      <c r="BR160" s="455"/>
      <c r="BS160" s="461"/>
      <c r="BT160" s="463"/>
      <c r="BU160" s="457">
        <v>73</v>
      </c>
      <c r="BV160" s="453">
        <v>9</v>
      </c>
      <c r="BW160" s="458">
        <v>17610</v>
      </c>
      <c r="BX160" s="458"/>
      <c r="BY160" s="880">
        <v>158</v>
      </c>
      <c r="BZ160" s="455">
        <v>13.4</v>
      </c>
      <c r="CA160" s="462">
        <v>39.5</v>
      </c>
      <c r="CB160" s="455"/>
      <c r="CC160" s="461"/>
      <c r="CD160" s="463"/>
      <c r="CE160" s="457">
        <v>0</v>
      </c>
      <c r="CF160" s="453"/>
      <c r="CG160" s="458"/>
      <c r="CH160" s="462"/>
      <c r="CI160" s="880"/>
      <c r="CJ160" s="455"/>
      <c r="CK160" s="462"/>
      <c r="CL160" s="455"/>
      <c r="CM160" s="461"/>
      <c r="CN160" s="463"/>
      <c r="CO160" s="457">
        <v>115</v>
      </c>
      <c r="CP160" s="453"/>
      <c r="CQ160" s="461"/>
      <c r="CR160" s="462"/>
      <c r="CS160" s="880"/>
      <c r="CT160" s="455"/>
      <c r="CU160" s="462"/>
      <c r="CV160" s="455"/>
      <c r="CW160" s="461"/>
      <c r="CX160" s="463"/>
      <c r="CY160" s="457">
        <v>280</v>
      </c>
      <c r="CZ160" s="453">
        <v>7</v>
      </c>
      <c r="DA160" s="461">
        <v>8360</v>
      </c>
      <c r="DB160" s="462"/>
      <c r="DC160" s="880">
        <v>90</v>
      </c>
      <c r="DD160" s="455">
        <v>2.2000000000000002</v>
      </c>
      <c r="DE160" s="462">
        <v>22.9</v>
      </c>
      <c r="DF160" s="455"/>
      <c r="DG160" s="464"/>
      <c r="DH160" s="463"/>
      <c r="DI160" s="457">
        <v>108</v>
      </c>
      <c r="DJ160" s="453">
        <v>8</v>
      </c>
      <c r="DK160" s="459">
        <v>7760</v>
      </c>
      <c r="DL160" s="462"/>
      <c r="DM160" s="880">
        <v>163</v>
      </c>
      <c r="DN160" s="455">
        <v>7</v>
      </c>
      <c r="DO160" s="462">
        <v>20.6</v>
      </c>
      <c r="DP160" s="455"/>
      <c r="DQ160" s="461"/>
      <c r="DR160" s="463"/>
      <c r="DS160" s="457">
        <v>0</v>
      </c>
      <c r="DT160" s="453"/>
      <c r="DU160" s="454"/>
      <c r="DV160" s="462"/>
      <c r="DW160" s="880"/>
      <c r="DX160" s="455"/>
      <c r="DY160" s="462"/>
      <c r="DZ160" s="455"/>
      <c r="EA160" s="462"/>
      <c r="EB160" s="463"/>
      <c r="EC160" s="457">
        <v>0</v>
      </c>
      <c r="ED160" s="453"/>
      <c r="EE160" s="464"/>
      <c r="EF160" s="462"/>
      <c r="EG160" s="880"/>
      <c r="EH160" s="455"/>
      <c r="EI160" s="462"/>
      <c r="EJ160" s="455"/>
      <c r="EK160" s="461"/>
      <c r="EL160" s="463"/>
      <c r="EM160" s="457">
        <v>0</v>
      </c>
      <c r="EN160" s="453"/>
      <c r="EO160" s="461"/>
      <c r="EP160" s="462"/>
      <c r="EQ160" s="462"/>
      <c r="ER160" s="455"/>
      <c r="ES160" s="462"/>
      <c r="ET160" s="454"/>
      <c r="EU160" s="461"/>
      <c r="EV160" s="463"/>
      <c r="EW160" s="457">
        <v>0</v>
      </c>
      <c r="EX160" s="453"/>
      <c r="EY160" s="461"/>
      <c r="EZ160" s="462"/>
      <c r="FA160" s="880"/>
      <c r="FB160" s="455"/>
      <c r="FC160" s="462"/>
      <c r="FD160" s="454"/>
      <c r="FE160" s="461"/>
      <c r="FF160" s="463"/>
      <c r="FG160" s="457">
        <v>0</v>
      </c>
      <c r="FH160" s="453"/>
      <c r="FI160" s="461"/>
      <c r="FJ160" s="462"/>
      <c r="FK160" s="880"/>
      <c r="FL160" s="455"/>
      <c r="FM160" s="462"/>
      <c r="FN160" s="454"/>
      <c r="FO160" s="461"/>
      <c r="FP160" s="463"/>
      <c r="GK160" s="195"/>
      <c r="GL160" s="943"/>
      <c r="GM160" s="461"/>
      <c r="GN160" s="461"/>
      <c r="GO160" s="461"/>
      <c r="GP160" s="461"/>
      <c r="GQ160" s="461"/>
      <c r="GR160" s="461"/>
      <c r="GS160" s="461"/>
      <c r="GT160" s="463"/>
      <c r="GU160" s="195"/>
      <c r="GV160" s="461"/>
      <c r="GW160" s="461"/>
      <c r="GX160" s="461"/>
      <c r="GY160" s="461"/>
      <c r="GZ160" s="455"/>
      <c r="HA160" s="461"/>
      <c r="HB160" s="461"/>
      <c r="HC160" s="461"/>
      <c r="HD160" s="463"/>
      <c r="HE160" s="457">
        <v>0</v>
      </c>
      <c r="HF160" s="453"/>
      <c r="HG160" s="461"/>
      <c r="HH160" s="893"/>
      <c r="HI160" s="1434"/>
      <c r="HJ160" s="455"/>
      <c r="HK160" s="462"/>
      <c r="HL160" s="455"/>
      <c r="HM160" s="461"/>
      <c r="HN160" s="463"/>
      <c r="HO160" s="457"/>
      <c r="HP160" s="453"/>
      <c r="HQ160" s="461"/>
      <c r="HR160" s="462"/>
      <c r="HS160" s="462"/>
      <c r="HT160" s="455"/>
      <c r="HU160" s="462"/>
      <c r="HV160" s="455"/>
      <c r="HW160" s="461"/>
      <c r="HX160" s="463"/>
    </row>
    <row r="161" spans="1:523" s="472" customFormat="1" ht="15" customHeight="1" x14ac:dyDescent="0.15">
      <c r="A161" s="517">
        <v>43681</v>
      </c>
      <c r="B161" s="765">
        <f t="shared" si="2"/>
        <v>3790</v>
      </c>
      <c r="C161" s="257"/>
      <c r="D161" s="435"/>
      <c r="E161" s="444"/>
      <c r="F161" s="445"/>
      <c r="G161" s="445"/>
      <c r="H161" s="438"/>
      <c r="I161" s="445"/>
      <c r="J161" s="439"/>
      <c r="K161" s="444"/>
      <c r="L161" s="446"/>
      <c r="M161" s="257">
        <v>1563</v>
      </c>
      <c r="N161" s="435"/>
      <c r="O161" s="444">
        <v>4120</v>
      </c>
      <c r="P161" s="445"/>
      <c r="Q161" s="445">
        <v>15</v>
      </c>
      <c r="R161" s="438">
        <v>3.1</v>
      </c>
      <c r="S161" s="445">
        <v>29.62</v>
      </c>
      <c r="T161" s="439"/>
      <c r="U161" s="444"/>
      <c r="V161" s="446"/>
      <c r="W161" s="440">
        <v>507</v>
      </c>
      <c r="X161" s="435"/>
      <c r="Y161" s="441">
        <v>4200</v>
      </c>
      <c r="Z161" s="445"/>
      <c r="AA161" s="445">
        <v>18</v>
      </c>
      <c r="AB161" s="438">
        <v>0.52</v>
      </c>
      <c r="AC161" s="445">
        <v>15.4</v>
      </c>
      <c r="AD161" s="438"/>
      <c r="AE161" s="444"/>
      <c r="AF161" s="446"/>
      <c r="AG161" s="440">
        <v>177</v>
      </c>
      <c r="AH161" s="435"/>
      <c r="AI161" s="441">
        <v>2780</v>
      </c>
      <c r="AJ161" s="445"/>
      <c r="AK161" s="445">
        <v>30</v>
      </c>
      <c r="AL161" s="438">
        <v>0.52</v>
      </c>
      <c r="AM161" s="645">
        <v>5.0999999999999996</v>
      </c>
      <c r="AN161" s="438"/>
      <c r="AO161" s="444"/>
      <c r="AP161" s="617"/>
      <c r="AQ161" s="440">
        <v>252</v>
      </c>
      <c r="AR161" s="435"/>
      <c r="AS161" s="441">
        <v>7550</v>
      </c>
      <c r="AT161" s="445"/>
      <c r="AU161" s="445">
        <v>119</v>
      </c>
      <c r="AV161" s="438">
        <v>12.06</v>
      </c>
      <c r="AW161" s="445">
        <v>58.9</v>
      </c>
      <c r="AX161" s="438"/>
      <c r="AY161" s="444"/>
      <c r="AZ161" s="446"/>
      <c r="BA161" s="257">
        <v>212</v>
      </c>
      <c r="BB161" s="435"/>
      <c r="BC161" s="444">
        <v>7070</v>
      </c>
      <c r="BD161" s="445"/>
      <c r="BE161" s="445">
        <v>71</v>
      </c>
      <c r="BF161" s="438">
        <v>0.52</v>
      </c>
      <c r="BG161" s="445">
        <v>9.6999999999999993</v>
      </c>
      <c r="BH161" s="438"/>
      <c r="BI161" s="444"/>
      <c r="BJ161" s="446"/>
      <c r="BK161" s="440">
        <v>135</v>
      </c>
      <c r="BL161" s="435"/>
      <c r="BM161" s="441">
        <v>1538</v>
      </c>
      <c r="BN161" s="445"/>
      <c r="BO161" s="445">
        <v>131</v>
      </c>
      <c r="BP161" s="438">
        <v>0.46</v>
      </c>
      <c r="BQ161" s="445">
        <v>45.1</v>
      </c>
      <c r="BR161" s="438"/>
      <c r="BS161" s="444"/>
      <c r="BT161" s="446"/>
      <c r="BU161" s="440">
        <v>259</v>
      </c>
      <c r="BV161" s="435"/>
      <c r="BW161" s="441">
        <v>11000</v>
      </c>
      <c r="BX161" s="441"/>
      <c r="BY161" s="445">
        <v>114</v>
      </c>
      <c r="BZ161" s="438">
        <v>3.3</v>
      </c>
      <c r="CA161" s="445"/>
      <c r="CB161" s="438"/>
      <c r="CC161" s="444"/>
      <c r="CD161" s="446"/>
      <c r="CE161" s="440">
        <v>0</v>
      </c>
      <c r="CF161" s="435"/>
      <c r="CG161" s="441"/>
      <c r="CH161" s="445"/>
      <c r="CI161" s="445"/>
      <c r="CJ161" s="438"/>
      <c r="CK161" s="445"/>
      <c r="CL161" s="438"/>
      <c r="CM161" s="444"/>
      <c r="CN161" s="446"/>
      <c r="CO161" s="440">
        <v>194</v>
      </c>
      <c r="CP161" s="435"/>
      <c r="CQ161" s="444">
        <v>1332</v>
      </c>
      <c r="CR161" s="445"/>
      <c r="CS161" s="445">
        <v>15</v>
      </c>
      <c r="CT161" s="438">
        <v>2.2000000000000002</v>
      </c>
      <c r="CU161" s="445">
        <v>20</v>
      </c>
      <c r="CV161" s="438"/>
      <c r="CW161" s="444"/>
      <c r="CX161" s="446"/>
      <c r="CY161" s="440">
        <v>324</v>
      </c>
      <c r="CZ161" s="435"/>
      <c r="DA161" s="444">
        <v>8530</v>
      </c>
      <c r="DB161" s="445"/>
      <c r="DC161" s="445">
        <v>59</v>
      </c>
      <c r="DD161" s="438">
        <v>1.8</v>
      </c>
      <c r="DE161" s="445">
        <v>20.6</v>
      </c>
      <c r="DF161" s="438"/>
      <c r="DG161" s="447"/>
      <c r="DH161" s="446"/>
      <c r="DI161" s="440">
        <v>167</v>
      </c>
      <c r="DJ161" s="435"/>
      <c r="DK161" s="442">
        <v>7880</v>
      </c>
      <c r="DL161" s="445"/>
      <c r="DM161" s="445">
        <v>131</v>
      </c>
      <c r="DN161" s="438">
        <v>1.4</v>
      </c>
      <c r="DO161" s="445">
        <v>16.2</v>
      </c>
      <c r="DP161" s="438"/>
      <c r="DQ161" s="444"/>
      <c r="DR161" s="446"/>
      <c r="DS161" s="440">
        <v>0</v>
      </c>
      <c r="DT161" s="435"/>
      <c r="DU161" s="437"/>
      <c r="DV161" s="445"/>
      <c r="DW161" s="445"/>
      <c r="DX161" s="438"/>
      <c r="DY161" s="445"/>
      <c r="DZ161" s="438"/>
      <c r="EA161" s="445"/>
      <c r="EB161" s="446"/>
      <c r="EC161" s="440">
        <v>0</v>
      </c>
      <c r="ED161" s="435"/>
      <c r="EE161" s="447"/>
      <c r="EF161" s="445"/>
      <c r="EG161" s="445"/>
      <c r="EH161" s="438"/>
      <c r="EI161" s="445"/>
      <c r="EJ161" s="438"/>
      <c r="EK161" s="444"/>
      <c r="EL161" s="446"/>
      <c r="EM161" s="440">
        <v>0</v>
      </c>
      <c r="EN161" s="435"/>
      <c r="EO161" s="444"/>
      <c r="EP161" s="445"/>
      <c r="EQ161" s="445"/>
      <c r="ER161" s="438"/>
      <c r="ES161" s="445"/>
      <c r="ET161" s="437"/>
      <c r="EU161" s="444"/>
      <c r="EV161" s="446"/>
      <c r="EW161" s="440">
        <v>0</v>
      </c>
      <c r="EX161" s="435"/>
      <c r="EY161" s="444"/>
      <c r="EZ161" s="445"/>
      <c r="FA161" s="445"/>
      <c r="FB161" s="438"/>
      <c r="FC161" s="445"/>
      <c r="FD161" s="437"/>
      <c r="FE161" s="444"/>
      <c r="FF161" s="446"/>
      <c r="FG161" s="440">
        <v>0</v>
      </c>
      <c r="FH161" s="435"/>
      <c r="FI161" s="444"/>
      <c r="FJ161" s="445"/>
      <c r="FK161" s="445"/>
      <c r="FL161" s="438"/>
      <c r="FM161" s="445"/>
      <c r="FN161" s="437"/>
      <c r="FO161" s="444"/>
      <c r="FP161" s="446"/>
      <c r="FQ161" s="1261"/>
      <c r="FR161" s="584"/>
      <c r="FS161" s="589"/>
      <c r="FT161" s="584"/>
      <c r="FU161" s="590"/>
      <c r="FV161" s="584"/>
      <c r="FW161" s="590"/>
      <c r="FX161" s="584"/>
      <c r="FY161" s="584"/>
      <c r="FZ161" s="591"/>
      <c r="GA161" s="1261"/>
      <c r="GB161" s="584"/>
      <c r="GC161" s="584"/>
      <c r="GD161" s="584"/>
      <c r="GE161" s="590"/>
      <c r="GF161" s="584"/>
      <c r="GG161" s="590"/>
      <c r="GH161" s="584"/>
      <c r="GI161" s="584"/>
      <c r="GJ161" s="591"/>
      <c r="GK161" s="257"/>
      <c r="GL161" s="944"/>
      <c r="GM161" s="444"/>
      <c r="GN161" s="444"/>
      <c r="GO161" s="444"/>
      <c r="GP161" s="444"/>
      <c r="GQ161" s="444"/>
      <c r="GR161" s="444"/>
      <c r="GS161" s="444"/>
      <c r="GT161" s="446"/>
      <c r="GU161" s="257"/>
      <c r="GV161" s="444"/>
      <c r="GW161" s="444"/>
      <c r="GX161" s="444"/>
      <c r="GY161" s="444"/>
      <c r="GZ161" s="438"/>
      <c r="HA161" s="444"/>
      <c r="HB161" s="444"/>
      <c r="HC161" s="444"/>
      <c r="HD161" s="446"/>
      <c r="HE161" s="440">
        <v>0</v>
      </c>
      <c r="HF161" s="435"/>
      <c r="HG161" s="444"/>
      <c r="HH161" s="899"/>
      <c r="HI161" s="442"/>
      <c r="HJ161" s="438"/>
      <c r="HK161" s="445"/>
      <c r="HL161" s="438"/>
      <c r="HM161" s="444"/>
      <c r="HN161" s="446"/>
      <c r="HO161" s="440"/>
      <c r="HP161" s="435"/>
      <c r="HQ161" s="444"/>
      <c r="HR161" s="445"/>
      <c r="HS161" s="445"/>
      <c r="HT161" s="438"/>
      <c r="HU161" s="445"/>
      <c r="HV161" s="438"/>
      <c r="HW161" s="444"/>
      <c r="HX161" s="446"/>
      <c r="HY161" s="1587"/>
      <c r="HZ161" s="1587"/>
      <c r="IA161" s="1587"/>
      <c r="IB161" s="1587"/>
      <c r="IC161" s="1587"/>
      <c r="ID161" s="1587"/>
      <c r="IE161" s="1587"/>
      <c r="IF161" s="1587"/>
      <c r="IG161" s="1587"/>
      <c r="IH161" s="1587"/>
      <c r="II161" s="1587"/>
      <c r="IJ161" s="1587"/>
      <c r="IK161" s="1587"/>
      <c r="IL161" s="1587"/>
      <c r="IM161" s="1587"/>
      <c r="IN161" s="1587"/>
      <c r="IO161" s="1587"/>
      <c r="IP161" s="1587"/>
      <c r="IQ161" s="1587"/>
      <c r="IR161" s="1587"/>
      <c r="IS161" s="1587"/>
      <c r="IT161" s="1587"/>
      <c r="IU161" s="1587"/>
      <c r="IV161" s="1587"/>
      <c r="IW161" s="1587"/>
      <c r="IX161" s="1587"/>
      <c r="IY161" s="1587"/>
      <c r="IZ161" s="1587"/>
      <c r="JA161" s="1587"/>
      <c r="JB161" s="1587"/>
      <c r="JC161" s="1587"/>
      <c r="JD161" s="1587"/>
      <c r="JE161" s="1587"/>
      <c r="JF161" s="1587"/>
      <c r="JG161" s="1587"/>
      <c r="JH161" s="1587"/>
      <c r="JI161" s="1587"/>
      <c r="JJ161" s="1587"/>
      <c r="JK161" s="1587"/>
      <c r="JL161" s="1587"/>
      <c r="JM161" s="1587"/>
      <c r="JN161" s="1587"/>
      <c r="JO161" s="1587"/>
      <c r="JP161" s="1587"/>
      <c r="JQ161" s="1587"/>
      <c r="JR161" s="1587"/>
      <c r="JS161" s="1587"/>
      <c r="JT161" s="1587"/>
      <c r="JU161" s="1587"/>
      <c r="JV161" s="1587"/>
      <c r="JW161" s="1587"/>
      <c r="JX161" s="1587"/>
      <c r="JY161" s="1587"/>
      <c r="JZ161" s="1587"/>
      <c r="KA161" s="1587"/>
      <c r="KB161" s="1587"/>
      <c r="KC161" s="1587"/>
      <c r="KD161" s="1587"/>
      <c r="KE161" s="1587"/>
      <c r="KF161" s="1587"/>
      <c r="KG161" s="1587"/>
      <c r="KH161" s="1587"/>
      <c r="KI161" s="1587"/>
      <c r="KJ161" s="1587"/>
      <c r="KK161" s="1587"/>
      <c r="KL161" s="1587"/>
      <c r="KM161" s="1587"/>
      <c r="KN161" s="1587"/>
      <c r="KO161" s="1587"/>
      <c r="KP161" s="1587"/>
      <c r="KQ161" s="1587"/>
      <c r="KR161" s="1587"/>
      <c r="KS161" s="1587"/>
      <c r="KT161" s="1587"/>
      <c r="KU161" s="1587"/>
      <c r="KV161" s="1587"/>
      <c r="KW161" s="1587"/>
      <c r="KX161" s="1587"/>
      <c r="KY161" s="1587"/>
      <c r="KZ161" s="1587"/>
      <c r="LA161" s="1587"/>
      <c r="LB161" s="1587"/>
      <c r="LC161" s="1587"/>
      <c r="LD161" s="1587"/>
      <c r="LE161" s="1587"/>
      <c r="LF161" s="1587"/>
      <c r="LG161" s="1587"/>
      <c r="LH161" s="1587"/>
      <c r="LI161" s="1587"/>
      <c r="LJ161" s="1587"/>
      <c r="LK161" s="1587"/>
      <c r="LL161" s="1587"/>
      <c r="LM161" s="1587"/>
      <c r="LN161" s="1587"/>
      <c r="LO161" s="1587"/>
      <c r="LP161" s="1587"/>
      <c r="LQ161" s="1587"/>
      <c r="LR161" s="1587"/>
      <c r="LS161" s="1587"/>
      <c r="LT161" s="1587"/>
      <c r="LU161" s="1587"/>
      <c r="LV161" s="1587"/>
      <c r="LW161" s="1587"/>
      <c r="LX161" s="1587"/>
      <c r="LY161" s="1587"/>
      <c r="LZ161" s="1587"/>
      <c r="MA161" s="1587"/>
      <c r="MB161" s="1587"/>
      <c r="MC161" s="1587"/>
      <c r="MD161" s="1587"/>
      <c r="ME161" s="1587"/>
      <c r="MF161" s="1587"/>
      <c r="MG161" s="1587"/>
      <c r="MH161" s="1587"/>
      <c r="MI161" s="1587"/>
      <c r="MJ161" s="1587"/>
      <c r="MK161" s="1587"/>
      <c r="ML161" s="1587"/>
      <c r="MM161" s="1587"/>
      <c r="MN161" s="1587"/>
      <c r="MO161" s="1587"/>
      <c r="MP161" s="1587"/>
      <c r="MQ161" s="1587"/>
      <c r="MR161" s="1587"/>
      <c r="MS161" s="1587"/>
      <c r="MT161" s="1587"/>
      <c r="MU161" s="1587"/>
      <c r="MV161" s="1587"/>
      <c r="MW161" s="1587"/>
      <c r="MX161" s="1587"/>
      <c r="MY161" s="1587"/>
      <c r="MZ161" s="1587"/>
      <c r="NA161" s="1587"/>
      <c r="NB161" s="1587"/>
      <c r="NC161" s="1587"/>
      <c r="ND161" s="1587"/>
      <c r="NE161" s="1587"/>
      <c r="NF161" s="1587"/>
      <c r="NG161" s="1587"/>
      <c r="NH161" s="1587"/>
      <c r="NI161" s="1587"/>
      <c r="NJ161" s="1587"/>
      <c r="NK161" s="1587"/>
      <c r="NL161" s="1587"/>
      <c r="NM161" s="1587"/>
      <c r="NN161" s="1587"/>
      <c r="NO161" s="1587"/>
      <c r="NP161" s="1587"/>
      <c r="NQ161" s="1587"/>
      <c r="NR161" s="1587"/>
      <c r="NS161" s="1587"/>
      <c r="NT161" s="1587"/>
      <c r="NU161" s="1587"/>
      <c r="NV161" s="1587"/>
      <c r="NW161" s="1587"/>
      <c r="NX161" s="1587"/>
      <c r="NY161" s="1587"/>
      <c r="NZ161" s="1587"/>
      <c r="OA161" s="1587"/>
      <c r="OB161" s="1587"/>
      <c r="OC161" s="1587"/>
      <c r="OD161" s="1587"/>
      <c r="OE161" s="1587"/>
      <c r="OF161" s="1587"/>
      <c r="OG161" s="1587"/>
      <c r="OH161" s="1587"/>
      <c r="OI161" s="1587"/>
      <c r="OJ161" s="1587"/>
      <c r="OK161" s="1587"/>
      <c r="OL161" s="1587"/>
      <c r="OM161" s="1587"/>
      <c r="ON161" s="1587"/>
      <c r="OO161" s="1587"/>
      <c r="OP161" s="1587"/>
      <c r="OQ161" s="1587"/>
      <c r="OR161" s="1587"/>
      <c r="OS161" s="1587"/>
      <c r="OT161" s="1587"/>
      <c r="OU161" s="1587"/>
      <c r="OV161" s="1587"/>
      <c r="OW161" s="1587"/>
      <c r="OX161" s="1587"/>
      <c r="OY161" s="1587"/>
      <c r="OZ161" s="1587"/>
      <c r="PA161" s="1587"/>
      <c r="PB161" s="1587"/>
      <c r="PC161" s="1587"/>
      <c r="PD161" s="1587"/>
      <c r="PE161" s="1587"/>
      <c r="PF161" s="1587"/>
      <c r="PG161" s="1588"/>
      <c r="PH161" s="1588"/>
      <c r="PI161" s="1588"/>
      <c r="PJ161" s="1588"/>
      <c r="PK161" s="1588"/>
      <c r="PL161" s="1588"/>
      <c r="PM161" s="1588"/>
      <c r="PN161" s="1588"/>
      <c r="PO161" s="1588"/>
      <c r="PP161" s="1588"/>
      <c r="PQ161" s="1588"/>
      <c r="PR161" s="1588"/>
      <c r="PS161" s="1588"/>
      <c r="PT161" s="1588"/>
      <c r="PU161" s="1588"/>
      <c r="PV161" s="1588"/>
      <c r="PW161" s="1588"/>
      <c r="PX161" s="1588"/>
      <c r="PY161" s="1588"/>
      <c r="PZ161" s="1588"/>
      <c r="QA161" s="1588"/>
      <c r="QB161" s="1588"/>
      <c r="QC161" s="1588"/>
      <c r="QD161" s="1588"/>
      <c r="QE161" s="1588"/>
      <c r="QF161" s="1588"/>
      <c r="QG161" s="1588"/>
      <c r="QH161" s="1588"/>
      <c r="QI161" s="1588"/>
      <c r="QJ161" s="1588"/>
      <c r="QK161" s="1588"/>
      <c r="QL161" s="1588"/>
      <c r="QM161" s="1588"/>
      <c r="QN161" s="1588"/>
      <c r="QO161" s="1588"/>
      <c r="QP161" s="1588"/>
      <c r="QQ161" s="1588"/>
      <c r="QR161" s="1588"/>
      <c r="QS161" s="1588"/>
      <c r="QT161" s="1588"/>
      <c r="QU161" s="1588"/>
      <c r="QV161" s="1588"/>
      <c r="QW161" s="1588"/>
      <c r="QX161" s="1588"/>
      <c r="QY161" s="1588"/>
      <c r="QZ161" s="1588"/>
      <c r="RA161" s="1588"/>
      <c r="RB161" s="1588"/>
      <c r="RC161" s="1588"/>
      <c r="RD161" s="1588"/>
      <c r="RE161" s="1588"/>
      <c r="RF161" s="1588"/>
      <c r="RG161" s="1588"/>
      <c r="RH161" s="1588"/>
      <c r="RI161" s="1588"/>
      <c r="RJ161" s="1588"/>
      <c r="RK161" s="1588"/>
      <c r="RL161" s="1588"/>
      <c r="RM161" s="1588"/>
      <c r="RN161" s="1588"/>
      <c r="RO161" s="1588"/>
      <c r="RP161" s="1588"/>
      <c r="RQ161" s="1588"/>
      <c r="RR161" s="1588"/>
      <c r="RS161" s="1588"/>
      <c r="RT161" s="1588"/>
      <c r="RU161" s="1588"/>
      <c r="RV161" s="1588"/>
      <c r="RW161" s="1588"/>
      <c r="RX161" s="1588"/>
      <c r="RY161" s="1588"/>
      <c r="RZ161" s="1588"/>
      <c r="SA161" s="1588"/>
      <c r="SB161" s="1588"/>
      <c r="SC161" s="1588"/>
      <c r="SD161" s="1588"/>
      <c r="SE161" s="1588"/>
      <c r="SF161" s="1588"/>
      <c r="SG161" s="1588"/>
      <c r="SH161" s="1588"/>
      <c r="SI161" s="1588"/>
      <c r="SJ161" s="1588"/>
      <c r="SK161" s="1588"/>
      <c r="SL161" s="1588"/>
      <c r="SM161" s="1588"/>
      <c r="SN161" s="1588"/>
      <c r="SO161" s="1588"/>
      <c r="SP161" s="1588"/>
      <c r="SQ161" s="1588"/>
      <c r="SR161" s="1588"/>
      <c r="SS161" s="1588"/>
      <c r="ST161" s="1588"/>
      <c r="SU161" s="1588"/>
      <c r="SV161" s="1588"/>
      <c r="SW161" s="1588"/>
      <c r="SX161" s="1588"/>
      <c r="SY161" s="1588"/>
      <c r="SZ161" s="1588"/>
      <c r="TA161" s="1588"/>
      <c r="TB161" s="1588"/>
      <c r="TC161" s="1588"/>
    </row>
    <row r="162" spans="1:523" ht="15" customHeight="1" x14ac:dyDescent="0.15">
      <c r="A162" s="515">
        <v>43682</v>
      </c>
      <c r="B162" s="415">
        <f t="shared" si="2"/>
        <v>3357</v>
      </c>
      <c r="C162" s="195"/>
      <c r="D162" s="453"/>
      <c r="E162" s="461"/>
      <c r="F162" s="462"/>
      <c r="G162" s="880"/>
      <c r="H162" s="455"/>
      <c r="I162" s="462"/>
      <c r="J162" s="456"/>
      <c r="K162" s="461"/>
      <c r="L162" s="463"/>
      <c r="M162" s="195">
        <v>978</v>
      </c>
      <c r="N162" s="453"/>
      <c r="O162" s="461">
        <v>4050</v>
      </c>
      <c r="P162" s="462"/>
      <c r="Q162" s="880">
        <v>18</v>
      </c>
      <c r="R162" s="455">
        <v>2.16</v>
      </c>
      <c r="S162" s="462">
        <v>33.200000000000003</v>
      </c>
      <c r="T162" s="456"/>
      <c r="U162" s="461"/>
      <c r="V162" s="463"/>
      <c r="W162" s="457">
        <v>465</v>
      </c>
      <c r="X162" s="453"/>
      <c r="Y162" s="458">
        <v>3890</v>
      </c>
      <c r="Z162" s="462"/>
      <c r="AA162" s="880">
        <v>27</v>
      </c>
      <c r="AB162" s="455">
        <v>0.7</v>
      </c>
      <c r="AC162" s="462">
        <v>15.5</v>
      </c>
      <c r="AD162" s="455"/>
      <c r="AE162" s="461"/>
      <c r="AF162" s="463"/>
      <c r="AG162" s="457">
        <v>189</v>
      </c>
      <c r="AH162" s="453"/>
      <c r="AI162" s="458"/>
      <c r="AJ162" s="462"/>
      <c r="AK162" s="880"/>
      <c r="AL162" s="455"/>
      <c r="AM162" s="644"/>
      <c r="AN162" s="455"/>
      <c r="AO162" s="461"/>
      <c r="AP162" s="616"/>
      <c r="AQ162" s="457">
        <v>141</v>
      </c>
      <c r="AR162" s="453"/>
      <c r="AS162" s="458">
        <v>5820</v>
      </c>
      <c r="AT162" s="462"/>
      <c r="AU162" s="880">
        <v>90</v>
      </c>
      <c r="AV162" s="455">
        <v>47</v>
      </c>
      <c r="AW162" s="462">
        <v>88.1</v>
      </c>
      <c r="AX162" s="455"/>
      <c r="AY162" s="461"/>
      <c r="AZ162" s="463"/>
      <c r="BA162" s="195">
        <v>262</v>
      </c>
      <c r="BB162" s="453"/>
      <c r="BC162" s="461">
        <v>7260</v>
      </c>
      <c r="BD162" s="462"/>
      <c r="BE162" s="880">
        <v>72</v>
      </c>
      <c r="BF162" s="455">
        <v>0.9</v>
      </c>
      <c r="BG162" s="462">
        <v>10.199999999999999</v>
      </c>
      <c r="BH162" s="455"/>
      <c r="BI162" s="461"/>
      <c r="BJ162" s="463"/>
      <c r="BK162" s="457">
        <v>136</v>
      </c>
      <c r="BL162" s="453"/>
      <c r="BM162" s="458">
        <v>1513</v>
      </c>
      <c r="BN162" s="462"/>
      <c r="BO162" s="880">
        <v>132</v>
      </c>
      <c r="BP162" s="455">
        <v>0.3</v>
      </c>
      <c r="BQ162" s="462">
        <v>42.2</v>
      </c>
      <c r="BR162" s="455"/>
      <c r="BS162" s="461"/>
      <c r="BT162" s="463"/>
      <c r="BU162" s="457">
        <v>260</v>
      </c>
      <c r="BV162" s="453"/>
      <c r="BW162" s="458">
        <v>9700</v>
      </c>
      <c r="BX162" s="458"/>
      <c r="BY162" s="880">
        <v>90</v>
      </c>
      <c r="BZ162" s="455">
        <v>3.5</v>
      </c>
      <c r="CA162" s="462">
        <v>13.7</v>
      </c>
      <c r="CB162" s="455"/>
      <c r="CC162" s="461"/>
      <c r="CD162" s="463"/>
      <c r="CE162" s="457">
        <v>42</v>
      </c>
      <c r="CF162" s="453"/>
      <c r="CG162" s="458"/>
      <c r="CH162" s="462"/>
      <c r="CI162" s="880"/>
      <c r="CJ162" s="455"/>
      <c r="CK162" s="462"/>
      <c r="CL162" s="455"/>
      <c r="CM162" s="461"/>
      <c r="CN162" s="463"/>
      <c r="CO162" s="457">
        <v>207</v>
      </c>
      <c r="CP162" s="453"/>
      <c r="CQ162" s="461">
        <v>1296</v>
      </c>
      <c r="CR162" s="462"/>
      <c r="CS162" s="880">
        <v>14</v>
      </c>
      <c r="CT162" s="455">
        <v>0.5</v>
      </c>
      <c r="CU162" s="462">
        <v>21.8</v>
      </c>
      <c r="CV162" s="455"/>
      <c r="CW162" s="461"/>
      <c r="CX162" s="463"/>
      <c r="CY162" s="457">
        <v>369</v>
      </c>
      <c r="CZ162" s="453"/>
      <c r="DA162" s="461">
        <v>8340</v>
      </c>
      <c r="DB162" s="462"/>
      <c r="DC162" s="880">
        <v>56</v>
      </c>
      <c r="DD162" s="455">
        <v>7.04</v>
      </c>
      <c r="DE162" s="462">
        <v>37.6</v>
      </c>
      <c r="DF162" s="455"/>
      <c r="DG162" s="464"/>
      <c r="DH162" s="463"/>
      <c r="DI162" s="457">
        <v>137</v>
      </c>
      <c r="DJ162" s="453"/>
      <c r="DK162" s="459">
        <v>6180</v>
      </c>
      <c r="DL162" s="462"/>
      <c r="DM162" s="880">
        <v>101</v>
      </c>
      <c r="DN162" s="455">
        <v>0.9</v>
      </c>
      <c r="DO162" s="462">
        <v>9.4</v>
      </c>
      <c r="DP162" s="455"/>
      <c r="DQ162" s="461"/>
      <c r="DR162" s="463"/>
      <c r="DS162" s="457">
        <v>0</v>
      </c>
      <c r="DT162" s="453"/>
      <c r="DU162" s="454"/>
      <c r="DV162" s="462"/>
      <c r="DW162" s="880"/>
      <c r="DX162" s="455"/>
      <c r="DY162" s="462"/>
      <c r="DZ162" s="455"/>
      <c r="EA162" s="462"/>
      <c r="EB162" s="463"/>
      <c r="EC162" s="457">
        <v>57</v>
      </c>
      <c r="ED162" s="453"/>
      <c r="EE162" s="464"/>
      <c r="EF162" s="462"/>
      <c r="EG162" s="880"/>
      <c r="EH162" s="455"/>
      <c r="EI162" s="462"/>
      <c r="EJ162" s="455"/>
      <c r="EK162" s="461"/>
      <c r="EL162" s="463"/>
      <c r="EM162" s="457">
        <v>57</v>
      </c>
      <c r="EN162" s="453"/>
      <c r="EO162" s="461"/>
      <c r="EP162" s="462"/>
      <c r="EQ162" s="462"/>
      <c r="ER162" s="455"/>
      <c r="ES162" s="462"/>
      <c r="ET162" s="454"/>
      <c r="EU162" s="461"/>
      <c r="EV162" s="463"/>
      <c r="EW162" s="457">
        <v>57</v>
      </c>
      <c r="EX162" s="453"/>
      <c r="EY162" s="461"/>
      <c r="EZ162" s="462"/>
      <c r="FA162" s="880"/>
      <c r="FB162" s="455"/>
      <c r="FC162" s="462"/>
      <c r="FD162" s="454"/>
      <c r="FE162" s="461"/>
      <c r="FF162" s="463"/>
      <c r="FG162" s="457">
        <v>0</v>
      </c>
      <c r="FH162" s="453"/>
      <c r="FI162" s="461"/>
      <c r="FJ162" s="462"/>
      <c r="FK162" s="880"/>
      <c r="FL162" s="455"/>
      <c r="FM162" s="462"/>
      <c r="FN162" s="454"/>
      <c r="FO162" s="461"/>
      <c r="FP162" s="463"/>
      <c r="GK162" s="195"/>
      <c r="GL162" s="943"/>
      <c r="GM162" s="461"/>
      <c r="GN162" s="461"/>
      <c r="GO162" s="461"/>
      <c r="GP162" s="461"/>
      <c r="GQ162" s="461"/>
      <c r="GR162" s="461"/>
      <c r="GS162" s="461"/>
      <c r="GT162" s="463"/>
      <c r="GU162" s="195"/>
      <c r="GV162" s="461"/>
      <c r="GW162" s="461"/>
      <c r="GX162" s="461"/>
      <c r="GY162" s="461"/>
      <c r="GZ162" s="455"/>
      <c r="HA162" s="461"/>
      <c r="HB162" s="461"/>
      <c r="HC162" s="461"/>
      <c r="HD162" s="463"/>
      <c r="HE162" s="457">
        <v>0</v>
      </c>
      <c r="HF162" s="453"/>
      <c r="HG162" s="461"/>
      <c r="HH162" s="893"/>
      <c r="HI162" s="1434"/>
      <c r="HJ162" s="455"/>
      <c r="HK162" s="462"/>
      <c r="HL162" s="455"/>
      <c r="HM162" s="461"/>
      <c r="HN162" s="463"/>
      <c r="HO162" s="457"/>
      <c r="HP162" s="453"/>
      <c r="HQ162" s="461"/>
      <c r="HR162" s="462"/>
      <c r="HS162" s="462"/>
      <c r="HT162" s="455"/>
      <c r="HU162" s="462"/>
      <c r="HV162" s="455"/>
      <c r="HW162" s="461"/>
      <c r="HX162" s="463"/>
    </row>
    <row r="163" spans="1:523" ht="15" customHeight="1" x14ac:dyDescent="0.15">
      <c r="A163" s="515">
        <v>43683</v>
      </c>
      <c r="B163" s="415">
        <f t="shared" si="2"/>
        <v>3596</v>
      </c>
      <c r="C163" s="195"/>
      <c r="D163" s="453"/>
      <c r="E163" s="461"/>
      <c r="F163" s="462"/>
      <c r="G163" s="880"/>
      <c r="H163" s="455"/>
      <c r="I163" s="462"/>
      <c r="J163" s="456"/>
      <c r="K163" s="461"/>
      <c r="L163" s="463"/>
      <c r="M163" s="195">
        <v>1618</v>
      </c>
      <c r="N163" s="453">
        <v>7.3</v>
      </c>
      <c r="O163" s="461">
        <v>3740</v>
      </c>
      <c r="P163" s="462"/>
      <c r="Q163" s="880">
        <v>17</v>
      </c>
      <c r="R163" s="455">
        <v>3.2</v>
      </c>
      <c r="S163" s="462">
        <v>25.2</v>
      </c>
      <c r="T163" s="456"/>
      <c r="U163" s="461"/>
      <c r="V163" s="463"/>
      <c r="W163" s="457">
        <v>465</v>
      </c>
      <c r="X163" s="453">
        <v>7.5</v>
      </c>
      <c r="Y163" s="458">
        <v>3370</v>
      </c>
      <c r="Z163" s="462"/>
      <c r="AA163" s="880">
        <v>14</v>
      </c>
      <c r="AB163" s="455">
        <v>0.6</v>
      </c>
      <c r="AC163" s="462">
        <v>8.4</v>
      </c>
      <c r="AD163" s="455"/>
      <c r="AE163" s="461"/>
      <c r="AF163" s="463"/>
      <c r="AG163" s="457">
        <v>179</v>
      </c>
      <c r="AH163" s="453">
        <v>7.3</v>
      </c>
      <c r="AI163" s="458">
        <v>2940</v>
      </c>
      <c r="AJ163" s="462"/>
      <c r="AK163" s="880">
        <v>74</v>
      </c>
      <c r="AL163" s="455">
        <v>0.4</v>
      </c>
      <c r="AM163" s="644">
        <v>10.199999999999999</v>
      </c>
      <c r="AN163" s="455"/>
      <c r="AO163" s="461"/>
      <c r="AP163" s="616"/>
      <c r="AQ163" s="457">
        <v>44</v>
      </c>
      <c r="AR163" s="453">
        <v>6.5</v>
      </c>
      <c r="AS163" s="458">
        <v>5780</v>
      </c>
      <c r="AT163" s="462"/>
      <c r="AU163" s="880">
        <v>132</v>
      </c>
      <c r="AV163" s="455">
        <v>1.7</v>
      </c>
      <c r="AW163" s="462">
        <v>69</v>
      </c>
      <c r="AX163" s="455"/>
      <c r="AY163" s="461"/>
      <c r="AZ163" s="463"/>
      <c r="BA163" s="195">
        <v>200</v>
      </c>
      <c r="BB163" s="453">
        <v>7.5</v>
      </c>
      <c r="BC163" s="461">
        <v>7140</v>
      </c>
      <c r="BD163" s="462"/>
      <c r="BE163" s="880">
        <v>138</v>
      </c>
      <c r="BF163" s="455">
        <v>0.6</v>
      </c>
      <c r="BG163" s="462">
        <v>12.4</v>
      </c>
      <c r="BH163" s="455"/>
      <c r="BI163" s="461"/>
      <c r="BJ163" s="463"/>
      <c r="BK163" s="457">
        <v>140</v>
      </c>
      <c r="BL163" s="453">
        <v>6</v>
      </c>
      <c r="BM163" s="458">
        <v>1500</v>
      </c>
      <c r="BN163" s="462"/>
      <c r="BO163" s="880">
        <v>59</v>
      </c>
      <c r="BP163" s="455">
        <v>0.4</v>
      </c>
      <c r="BQ163" s="462">
        <v>24.4</v>
      </c>
      <c r="BR163" s="455"/>
      <c r="BS163" s="461"/>
      <c r="BT163" s="463"/>
      <c r="BU163" s="457">
        <v>294</v>
      </c>
      <c r="BV163" s="453">
        <v>7.3</v>
      </c>
      <c r="BW163" s="458">
        <v>5230</v>
      </c>
      <c r="BX163" s="458"/>
      <c r="BY163" s="880">
        <v>59</v>
      </c>
      <c r="BZ163" s="455">
        <v>3.9</v>
      </c>
      <c r="CA163" s="462">
        <v>8.4</v>
      </c>
      <c r="CB163" s="455"/>
      <c r="CC163" s="461"/>
      <c r="CD163" s="463"/>
      <c r="CE163" s="457">
        <v>41</v>
      </c>
      <c r="CF163" s="453"/>
      <c r="CG163" s="458"/>
      <c r="CH163" s="462"/>
      <c r="CI163" s="880"/>
      <c r="CJ163" s="455"/>
      <c r="CK163" s="462"/>
      <c r="CL163" s="455"/>
      <c r="CM163" s="461"/>
      <c r="CN163" s="463"/>
      <c r="CO163" s="457">
        <v>227</v>
      </c>
      <c r="CP163" s="453">
        <v>6.1</v>
      </c>
      <c r="CQ163" s="461">
        <v>1294</v>
      </c>
      <c r="CR163" s="462"/>
      <c r="CS163" s="880">
        <v>15</v>
      </c>
      <c r="CT163" s="455">
        <v>0.6</v>
      </c>
      <c r="CU163" s="462">
        <v>18.8</v>
      </c>
      <c r="CV163" s="455"/>
      <c r="CW163" s="461"/>
      <c r="CX163" s="463"/>
      <c r="CY163" s="457">
        <v>263</v>
      </c>
      <c r="CZ163" s="453">
        <v>6.5</v>
      </c>
      <c r="DA163" s="461">
        <v>8460</v>
      </c>
      <c r="DB163" s="462"/>
      <c r="DC163" s="880">
        <v>15</v>
      </c>
      <c r="DD163" s="455">
        <v>9.5</v>
      </c>
      <c r="DE163" s="462">
        <v>33.200000000000003</v>
      </c>
      <c r="DF163" s="455"/>
      <c r="DG163" s="464"/>
      <c r="DH163" s="463"/>
      <c r="DI163" s="457">
        <v>125</v>
      </c>
      <c r="DJ163" s="453">
        <v>7.1</v>
      </c>
      <c r="DK163" s="459">
        <v>7350</v>
      </c>
      <c r="DL163" s="462"/>
      <c r="DM163" s="880">
        <v>116</v>
      </c>
      <c r="DN163" s="455">
        <v>0.21</v>
      </c>
      <c r="DO163" s="462">
        <v>8.1999999999999993</v>
      </c>
      <c r="DP163" s="455"/>
      <c r="DQ163" s="461"/>
      <c r="DR163" s="463"/>
      <c r="DS163" s="457">
        <v>0</v>
      </c>
      <c r="DT163" s="453"/>
      <c r="DU163" s="454"/>
      <c r="DV163" s="462"/>
      <c r="DW163" s="880"/>
      <c r="DX163" s="455"/>
      <c r="DY163" s="462"/>
      <c r="DZ163" s="455"/>
      <c r="EA163" s="462"/>
      <c r="EB163" s="463"/>
      <c r="EC163" s="457">
        <v>0</v>
      </c>
      <c r="ED163" s="453"/>
      <c r="EE163" s="464"/>
      <c r="EF163" s="462"/>
      <c r="EG163" s="880"/>
      <c r="EH163" s="455"/>
      <c r="EI163" s="462"/>
      <c r="EJ163" s="455"/>
      <c r="EK163" s="461"/>
      <c r="EL163" s="463"/>
      <c r="EM163" s="457">
        <v>0</v>
      </c>
      <c r="EN163" s="453"/>
      <c r="EO163" s="461"/>
      <c r="EP163" s="462"/>
      <c r="EQ163" s="462"/>
      <c r="ER163" s="455"/>
      <c r="ES163" s="462"/>
      <c r="ET163" s="454"/>
      <c r="EU163" s="461"/>
      <c r="EV163" s="463"/>
      <c r="EW163" s="457">
        <v>0</v>
      </c>
      <c r="EX163" s="453"/>
      <c r="EY163" s="461"/>
      <c r="EZ163" s="462"/>
      <c r="FA163" s="880"/>
      <c r="FB163" s="455"/>
      <c r="FC163" s="462"/>
      <c r="FD163" s="454"/>
      <c r="FE163" s="461"/>
      <c r="FF163" s="463"/>
      <c r="FG163" s="457">
        <v>0</v>
      </c>
      <c r="FH163" s="453"/>
      <c r="FI163" s="461"/>
      <c r="FJ163" s="462"/>
      <c r="FK163" s="880"/>
      <c r="FL163" s="455"/>
      <c r="FM163" s="462"/>
      <c r="FN163" s="454"/>
      <c r="FO163" s="461"/>
      <c r="FP163" s="463"/>
      <c r="GK163" s="195"/>
      <c r="GL163" s="943"/>
      <c r="GM163" s="461"/>
      <c r="GN163" s="461"/>
      <c r="GO163" s="461"/>
      <c r="GP163" s="461"/>
      <c r="GQ163" s="461"/>
      <c r="GR163" s="461"/>
      <c r="GS163" s="461"/>
      <c r="GT163" s="463"/>
      <c r="GU163" s="195"/>
      <c r="GV163" s="461"/>
      <c r="GW163" s="461"/>
      <c r="GX163" s="461"/>
      <c r="GY163" s="461"/>
      <c r="GZ163" s="455"/>
      <c r="HA163" s="461"/>
      <c r="HB163" s="461"/>
      <c r="HC163" s="461"/>
      <c r="HD163" s="463"/>
      <c r="HE163" s="457">
        <v>0</v>
      </c>
      <c r="HF163" s="453"/>
      <c r="HG163" s="461"/>
      <c r="HH163" s="893"/>
      <c r="HI163" s="1434"/>
      <c r="HJ163" s="455"/>
      <c r="HK163" s="462"/>
      <c r="HL163" s="455"/>
      <c r="HM163" s="461"/>
      <c r="HN163" s="463"/>
      <c r="HO163" s="457"/>
      <c r="HP163" s="453"/>
      <c r="HQ163" s="461"/>
      <c r="HR163" s="462"/>
      <c r="HS163" s="462"/>
      <c r="HT163" s="455"/>
      <c r="HU163" s="462"/>
      <c r="HV163" s="455"/>
      <c r="HW163" s="461"/>
      <c r="HX163" s="463"/>
    </row>
    <row r="164" spans="1:523" ht="15" customHeight="1" x14ac:dyDescent="0.15">
      <c r="A164" s="515">
        <v>43684</v>
      </c>
      <c r="B164" s="415">
        <f t="shared" si="2"/>
        <v>3781</v>
      </c>
      <c r="C164" s="195"/>
      <c r="D164" s="453"/>
      <c r="E164" s="461"/>
      <c r="F164" s="462"/>
      <c r="G164" s="880"/>
      <c r="H164" s="455"/>
      <c r="I164" s="462"/>
      <c r="J164" s="456"/>
      <c r="K164" s="461"/>
      <c r="L164" s="463"/>
      <c r="M164" s="195">
        <v>1529</v>
      </c>
      <c r="N164" s="453">
        <v>7</v>
      </c>
      <c r="O164" s="461">
        <v>3350</v>
      </c>
      <c r="P164" s="462"/>
      <c r="Q164" s="880">
        <v>33</v>
      </c>
      <c r="R164" s="455">
        <v>2.5</v>
      </c>
      <c r="S164" s="462">
        <v>18.8</v>
      </c>
      <c r="T164" s="456"/>
      <c r="U164" s="461"/>
      <c r="V164" s="463"/>
      <c r="W164" s="457">
        <v>610</v>
      </c>
      <c r="X164" s="453">
        <v>7</v>
      </c>
      <c r="Y164" s="458">
        <v>3970</v>
      </c>
      <c r="Z164" s="462"/>
      <c r="AA164" s="880">
        <v>27</v>
      </c>
      <c r="AB164" s="455">
        <v>0.7</v>
      </c>
      <c r="AC164" s="462">
        <v>5.7</v>
      </c>
      <c r="AD164" s="455"/>
      <c r="AE164" s="461"/>
      <c r="AF164" s="463"/>
      <c r="AG164" s="457">
        <v>167</v>
      </c>
      <c r="AH164" s="453">
        <v>7.5</v>
      </c>
      <c r="AI164" s="458">
        <v>3940</v>
      </c>
      <c r="AJ164" s="462"/>
      <c r="AK164" s="880">
        <v>53</v>
      </c>
      <c r="AL164" s="455">
        <v>0.5</v>
      </c>
      <c r="AM164" s="644">
        <v>5.6</v>
      </c>
      <c r="AN164" s="455"/>
      <c r="AO164" s="461"/>
      <c r="AP164" s="616"/>
      <c r="AQ164" s="457">
        <v>29</v>
      </c>
      <c r="AR164" s="453"/>
      <c r="AS164" s="458"/>
      <c r="AT164" s="462"/>
      <c r="AU164" s="880"/>
      <c r="AV164" s="455"/>
      <c r="AW164" s="462"/>
      <c r="AX164" s="455"/>
      <c r="AY164" s="461"/>
      <c r="AZ164" s="463"/>
      <c r="BA164" s="195">
        <v>228</v>
      </c>
      <c r="BB164" s="453">
        <v>7</v>
      </c>
      <c r="BC164" s="461">
        <v>7180</v>
      </c>
      <c r="BD164" s="462"/>
      <c r="BE164" s="880">
        <v>77</v>
      </c>
      <c r="BF164" s="455">
        <v>0.5</v>
      </c>
      <c r="BG164" s="462">
        <v>8.6</v>
      </c>
      <c r="BH164" s="455"/>
      <c r="BI164" s="461"/>
      <c r="BJ164" s="463"/>
      <c r="BK164" s="457">
        <v>132</v>
      </c>
      <c r="BL164" s="453">
        <v>6.8</v>
      </c>
      <c r="BM164" s="458">
        <v>1494</v>
      </c>
      <c r="BN164" s="462"/>
      <c r="BO164" s="880">
        <v>146</v>
      </c>
      <c r="BP164" s="455">
        <v>0.4</v>
      </c>
      <c r="BQ164" s="462">
        <v>40.1</v>
      </c>
      <c r="BR164" s="455"/>
      <c r="BS164" s="461"/>
      <c r="BT164" s="463"/>
      <c r="BU164" s="457">
        <v>311</v>
      </c>
      <c r="BV164" s="453">
        <v>8</v>
      </c>
      <c r="BW164" s="458">
        <v>11400</v>
      </c>
      <c r="BX164" s="458"/>
      <c r="BY164" s="880">
        <v>127</v>
      </c>
      <c r="BZ164" s="455">
        <v>4.04</v>
      </c>
      <c r="CA164" s="462">
        <v>17</v>
      </c>
      <c r="CB164" s="455"/>
      <c r="CC164" s="461"/>
      <c r="CD164" s="463"/>
      <c r="CE164" s="457">
        <v>42</v>
      </c>
      <c r="CF164" s="453"/>
      <c r="CG164" s="458"/>
      <c r="CH164" s="462"/>
      <c r="CI164" s="880"/>
      <c r="CJ164" s="455"/>
      <c r="CK164" s="462"/>
      <c r="CL164" s="455"/>
      <c r="CM164" s="461"/>
      <c r="CN164" s="463"/>
      <c r="CO164" s="457">
        <v>215</v>
      </c>
      <c r="CP164" s="453">
        <v>6</v>
      </c>
      <c r="CQ164" s="461">
        <v>1227</v>
      </c>
      <c r="CR164" s="462"/>
      <c r="CS164" s="880">
        <v>26</v>
      </c>
      <c r="CT164" s="455">
        <v>0.52</v>
      </c>
      <c r="CU164" s="462">
        <v>23.2</v>
      </c>
      <c r="CV164" s="455"/>
      <c r="CW164" s="461"/>
      <c r="CX164" s="463"/>
      <c r="CY164" s="457">
        <v>341</v>
      </c>
      <c r="CZ164" s="453">
        <v>6.5</v>
      </c>
      <c r="DA164" s="461">
        <v>8340</v>
      </c>
      <c r="DB164" s="462"/>
      <c r="DC164" s="880">
        <v>66</v>
      </c>
      <c r="DD164" s="455">
        <v>13.62</v>
      </c>
      <c r="DE164" s="462">
        <v>26.4</v>
      </c>
      <c r="DF164" s="455"/>
      <c r="DG164" s="464"/>
      <c r="DH164" s="463"/>
      <c r="DI164" s="457">
        <v>177</v>
      </c>
      <c r="DJ164" s="453">
        <v>7</v>
      </c>
      <c r="DK164" s="459">
        <v>7090</v>
      </c>
      <c r="DL164" s="462"/>
      <c r="DM164" s="880">
        <v>138</v>
      </c>
      <c r="DN164" s="455">
        <v>9.25</v>
      </c>
      <c r="DO164" s="462">
        <v>25.8</v>
      </c>
      <c r="DP164" s="455"/>
      <c r="DQ164" s="461"/>
      <c r="DR164" s="463"/>
      <c r="DS164" s="457">
        <v>0</v>
      </c>
      <c r="DT164" s="453"/>
      <c r="DU164" s="454"/>
      <c r="DV164" s="462"/>
      <c r="DW164" s="880"/>
      <c r="DX164" s="455"/>
      <c r="DY164" s="462"/>
      <c r="DZ164" s="455"/>
      <c r="EA164" s="462"/>
      <c r="EB164" s="463"/>
      <c r="EC164" s="457">
        <v>0</v>
      </c>
      <c r="ED164" s="453"/>
      <c r="EE164" s="464"/>
      <c r="EF164" s="462"/>
      <c r="EG164" s="880"/>
      <c r="EH164" s="455"/>
      <c r="EI164" s="462"/>
      <c r="EJ164" s="455"/>
      <c r="EK164" s="461"/>
      <c r="EL164" s="463"/>
      <c r="EM164" s="457">
        <v>0</v>
      </c>
      <c r="EN164" s="453"/>
      <c r="EO164" s="461"/>
      <c r="EP164" s="462"/>
      <c r="EQ164" s="462"/>
      <c r="ER164" s="455"/>
      <c r="ES164" s="462"/>
      <c r="ET164" s="454"/>
      <c r="EU164" s="461"/>
      <c r="EV164" s="463"/>
      <c r="EW164" s="457">
        <v>0</v>
      </c>
      <c r="EX164" s="453"/>
      <c r="EY164" s="461"/>
      <c r="EZ164" s="462"/>
      <c r="FA164" s="880"/>
      <c r="FB164" s="455"/>
      <c r="FC164" s="462"/>
      <c r="FD164" s="454"/>
      <c r="FE164" s="461"/>
      <c r="FF164" s="463"/>
      <c r="FG164" s="457">
        <v>0</v>
      </c>
      <c r="FH164" s="453"/>
      <c r="FI164" s="461"/>
      <c r="FJ164" s="462"/>
      <c r="FK164" s="880"/>
      <c r="FL164" s="455"/>
      <c r="FM164" s="462"/>
      <c r="FN164" s="454"/>
      <c r="FO164" s="461"/>
      <c r="FP164" s="463"/>
      <c r="GK164" s="195"/>
      <c r="GL164" s="943"/>
      <c r="GM164" s="461"/>
      <c r="GN164" s="461"/>
      <c r="GO164" s="461"/>
      <c r="GP164" s="461"/>
      <c r="GQ164" s="461"/>
      <c r="GR164" s="461"/>
      <c r="GS164" s="461"/>
      <c r="GT164" s="463"/>
      <c r="GU164" s="195"/>
      <c r="GV164" s="461"/>
      <c r="GW164" s="461"/>
      <c r="GX164" s="461"/>
      <c r="GY164" s="461"/>
      <c r="GZ164" s="455"/>
      <c r="HA164" s="461"/>
      <c r="HB164" s="461"/>
      <c r="HC164" s="461"/>
      <c r="HD164" s="463"/>
      <c r="HE164" s="457">
        <v>0</v>
      </c>
      <c r="HF164" s="453"/>
      <c r="HG164" s="461"/>
      <c r="HH164" s="893"/>
      <c r="HI164" s="1434"/>
      <c r="HJ164" s="455"/>
      <c r="HK164" s="462"/>
      <c r="HL164" s="455"/>
      <c r="HM164" s="461"/>
      <c r="HN164" s="463"/>
      <c r="HO164" s="457"/>
      <c r="HP164" s="453"/>
      <c r="HQ164" s="461"/>
      <c r="HR164" s="462"/>
      <c r="HS164" s="462"/>
      <c r="HT164" s="455"/>
      <c r="HU164" s="462"/>
      <c r="HV164" s="455"/>
      <c r="HW164" s="461"/>
      <c r="HX164" s="463"/>
    </row>
    <row r="165" spans="1:523" ht="15" customHeight="1" x14ac:dyDescent="0.15">
      <c r="A165" s="515">
        <v>43685</v>
      </c>
      <c r="B165" s="415">
        <f t="shared" si="2"/>
        <v>3947</v>
      </c>
      <c r="C165" s="195"/>
      <c r="D165" s="453"/>
      <c r="E165" s="461"/>
      <c r="F165" s="462"/>
      <c r="G165" s="880"/>
      <c r="H165" s="455"/>
      <c r="I165" s="462"/>
      <c r="J165" s="456"/>
      <c r="K165" s="461"/>
      <c r="L165" s="463"/>
      <c r="M165" s="195">
        <v>1741</v>
      </c>
      <c r="N165" s="453"/>
      <c r="O165" s="461">
        <v>3820</v>
      </c>
      <c r="P165" s="462"/>
      <c r="Q165" s="880">
        <v>24</v>
      </c>
      <c r="R165" s="455">
        <v>1.9</v>
      </c>
      <c r="S165" s="462">
        <v>8.4</v>
      </c>
      <c r="T165" s="456"/>
      <c r="U165" s="461"/>
      <c r="V165" s="463"/>
      <c r="W165" s="457">
        <v>522</v>
      </c>
      <c r="X165" s="453"/>
      <c r="Y165" s="458">
        <v>2360</v>
      </c>
      <c r="Z165" s="462"/>
      <c r="AA165" s="880">
        <v>18</v>
      </c>
      <c r="AB165" s="455">
        <v>0.18</v>
      </c>
      <c r="AC165" s="462">
        <v>4.9000000000000004</v>
      </c>
      <c r="AD165" s="455"/>
      <c r="AE165" s="461"/>
      <c r="AF165" s="463"/>
      <c r="AG165" s="457">
        <v>173</v>
      </c>
      <c r="AH165" s="453"/>
      <c r="AI165" s="458"/>
      <c r="AJ165" s="462"/>
      <c r="AK165" s="880"/>
      <c r="AL165" s="455"/>
      <c r="AM165" s="644"/>
      <c r="AN165" s="455"/>
      <c r="AO165" s="461"/>
      <c r="AP165" s="616"/>
      <c r="AQ165" s="457">
        <v>64</v>
      </c>
      <c r="AR165" s="453"/>
      <c r="AS165" s="458"/>
      <c r="AT165" s="462"/>
      <c r="AU165" s="880"/>
      <c r="AV165" s="455"/>
      <c r="AW165" s="462"/>
      <c r="AX165" s="455"/>
      <c r="AY165" s="461"/>
      <c r="AZ165" s="463"/>
      <c r="BA165" s="195">
        <v>239</v>
      </c>
      <c r="BB165" s="453"/>
      <c r="BC165" s="461">
        <v>6890</v>
      </c>
      <c r="BD165" s="462"/>
      <c r="BE165" s="880">
        <v>80</v>
      </c>
      <c r="BF165" s="455">
        <v>0.5</v>
      </c>
      <c r="BG165" s="462">
        <v>8.5</v>
      </c>
      <c r="BH165" s="455"/>
      <c r="BI165" s="461"/>
      <c r="BJ165" s="463"/>
      <c r="BK165" s="457">
        <v>132</v>
      </c>
      <c r="BL165" s="453"/>
      <c r="BM165" s="458">
        <v>1492</v>
      </c>
      <c r="BN165" s="462"/>
      <c r="BO165" s="880">
        <v>149</v>
      </c>
      <c r="BP165" s="455">
        <v>0.12</v>
      </c>
      <c r="BQ165" s="462">
        <v>37.200000000000003</v>
      </c>
      <c r="BR165" s="455"/>
      <c r="BS165" s="461"/>
      <c r="BT165" s="463"/>
      <c r="BU165" s="457">
        <v>344</v>
      </c>
      <c r="BV165" s="453"/>
      <c r="BW165" s="458">
        <v>10100</v>
      </c>
      <c r="BX165" s="458"/>
      <c r="BY165" s="880">
        <v>96</v>
      </c>
      <c r="BZ165" s="455">
        <v>4.9000000000000004</v>
      </c>
      <c r="CA165" s="462">
        <v>13</v>
      </c>
      <c r="CB165" s="455"/>
      <c r="CC165" s="461"/>
      <c r="CD165" s="463"/>
      <c r="CE165" s="457">
        <v>41</v>
      </c>
      <c r="CF165" s="453"/>
      <c r="CG165" s="458"/>
      <c r="CH165" s="462"/>
      <c r="CI165" s="880"/>
      <c r="CJ165" s="455"/>
      <c r="CK165" s="462"/>
      <c r="CL165" s="455"/>
      <c r="CM165" s="461"/>
      <c r="CN165" s="463"/>
      <c r="CO165" s="457">
        <v>208</v>
      </c>
      <c r="CP165" s="453"/>
      <c r="CQ165" s="461">
        <v>1240</v>
      </c>
      <c r="CR165" s="462"/>
      <c r="CS165" s="880">
        <v>26</v>
      </c>
      <c r="CT165" s="455">
        <v>0.3</v>
      </c>
      <c r="CU165" s="462">
        <v>20</v>
      </c>
      <c r="CV165" s="455"/>
      <c r="CW165" s="461"/>
      <c r="CX165" s="463"/>
      <c r="CY165" s="457">
        <v>326</v>
      </c>
      <c r="CZ165" s="453"/>
      <c r="DA165" s="461">
        <v>7870</v>
      </c>
      <c r="DB165" s="462"/>
      <c r="DC165" s="880">
        <v>62</v>
      </c>
      <c r="DD165" s="455">
        <v>14.5</v>
      </c>
      <c r="DE165" s="462">
        <v>25.6</v>
      </c>
      <c r="DF165" s="455"/>
      <c r="DG165" s="464"/>
      <c r="DH165" s="463"/>
      <c r="DI165" s="457">
        <v>157</v>
      </c>
      <c r="DJ165" s="453"/>
      <c r="DK165" s="459">
        <v>6660</v>
      </c>
      <c r="DL165" s="462"/>
      <c r="DM165" s="880">
        <v>149</v>
      </c>
      <c r="DN165" s="455">
        <v>11.4</v>
      </c>
      <c r="DO165" s="462">
        <v>15.4</v>
      </c>
      <c r="DP165" s="455"/>
      <c r="DQ165" s="461"/>
      <c r="DR165" s="463"/>
      <c r="DS165" s="457">
        <v>0</v>
      </c>
      <c r="DT165" s="453"/>
      <c r="DU165" s="454"/>
      <c r="DV165" s="462"/>
      <c r="DW165" s="880"/>
      <c r="DX165" s="455"/>
      <c r="DY165" s="462"/>
      <c r="DZ165" s="455"/>
      <c r="EA165" s="462"/>
      <c r="EB165" s="463"/>
      <c r="EC165" s="457">
        <v>0</v>
      </c>
      <c r="ED165" s="453"/>
      <c r="EE165" s="464"/>
      <c r="EF165" s="462"/>
      <c r="EG165" s="880"/>
      <c r="EH165" s="455"/>
      <c r="EI165" s="462"/>
      <c r="EJ165" s="455"/>
      <c r="EK165" s="461"/>
      <c r="EL165" s="463"/>
      <c r="EM165" s="457">
        <v>0</v>
      </c>
      <c r="EN165" s="453"/>
      <c r="EO165" s="461"/>
      <c r="EP165" s="462"/>
      <c r="EQ165" s="462"/>
      <c r="ER165" s="455"/>
      <c r="ES165" s="462"/>
      <c r="ET165" s="454"/>
      <c r="EU165" s="461"/>
      <c r="EV165" s="463"/>
      <c r="EW165" s="457">
        <v>0</v>
      </c>
      <c r="EX165" s="453"/>
      <c r="EY165" s="461"/>
      <c r="EZ165" s="462"/>
      <c r="FA165" s="880"/>
      <c r="FB165" s="455"/>
      <c r="FC165" s="462"/>
      <c r="FD165" s="454"/>
      <c r="FE165" s="461"/>
      <c r="FF165" s="463"/>
      <c r="FG165" s="457">
        <v>0</v>
      </c>
      <c r="FH165" s="453"/>
      <c r="FI165" s="461"/>
      <c r="FJ165" s="462"/>
      <c r="FK165" s="880"/>
      <c r="FL165" s="455"/>
      <c r="FM165" s="462"/>
      <c r="FN165" s="454"/>
      <c r="FO165" s="461"/>
      <c r="FP165" s="463"/>
      <c r="GK165" s="195"/>
      <c r="GL165" s="943"/>
      <c r="GM165" s="461"/>
      <c r="GN165" s="461"/>
      <c r="GO165" s="461"/>
      <c r="GP165" s="461"/>
      <c r="GQ165" s="461"/>
      <c r="GR165" s="461"/>
      <c r="GS165" s="461"/>
      <c r="GT165" s="463"/>
      <c r="GU165" s="195"/>
      <c r="GV165" s="461"/>
      <c r="GW165" s="461"/>
      <c r="GX165" s="461"/>
      <c r="GY165" s="461"/>
      <c r="GZ165" s="455"/>
      <c r="HA165" s="461"/>
      <c r="HB165" s="461"/>
      <c r="HC165" s="461"/>
      <c r="HD165" s="463"/>
      <c r="HE165" s="457">
        <v>0</v>
      </c>
      <c r="HF165" s="453"/>
      <c r="HG165" s="461"/>
      <c r="HH165" s="893"/>
      <c r="HI165" s="1434"/>
      <c r="HJ165" s="455"/>
      <c r="HK165" s="462"/>
      <c r="HL165" s="455"/>
      <c r="HM165" s="461"/>
      <c r="HN165" s="463"/>
      <c r="HO165" s="457"/>
      <c r="HP165" s="453"/>
      <c r="HQ165" s="461"/>
      <c r="HR165" s="462"/>
      <c r="HS165" s="462"/>
      <c r="HT165" s="455"/>
      <c r="HU165" s="462"/>
      <c r="HV165" s="455"/>
      <c r="HW165" s="461"/>
      <c r="HX165" s="463"/>
    </row>
    <row r="166" spans="1:523" ht="15" customHeight="1" x14ac:dyDescent="0.15">
      <c r="A166" s="515">
        <v>43686</v>
      </c>
      <c r="B166" s="415">
        <f t="shared" si="2"/>
        <v>3866</v>
      </c>
      <c r="C166" s="195"/>
      <c r="D166" s="453"/>
      <c r="E166" s="461"/>
      <c r="F166" s="462"/>
      <c r="G166" s="880"/>
      <c r="H166" s="455"/>
      <c r="I166" s="462"/>
      <c r="J166" s="456"/>
      <c r="K166" s="461"/>
      <c r="L166" s="463"/>
      <c r="M166" s="195">
        <v>1676</v>
      </c>
      <c r="N166" s="453">
        <v>7.5</v>
      </c>
      <c r="O166" s="461">
        <v>3740</v>
      </c>
      <c r="P166" s="462"/>
      <c r="Q166" s="880">
        <v>23</v>
      </c>
      <c r="R166" s="455">
        <v>2.08</v>
      </c>
      <c r="S166" s="462">
        <v>7.03</v>
      </c>
      <c r="T166" s="456"/>
      <c r="U166" s="461"/>
      <c r="V166" s="463"/>
      <c r="W166" s="457">
        <v>541</v>
      </c>
      <c r="X166" s="453">
        <v>7.3</v>
      </c>
      <c r="Y166" s="458">
        <v>3190</v>
      </c>
      <c r="Z166" s="462"/>
      <c r="AA166" s="880">
        <v>18</v>
      </c>
      <c r="AB166" s="455">
        <v>0.3</v>
      </c>
      <c r="AC166" s="462">
        <v>8.1999999999999993</v>
      </c>
      <c r="AD166" s="455"/>
      <c r="AE166" s="461"/>
      <c r="AF166" s="463"/>
      <c r="AG166" s="457">
        <v>184</v>
      </c>
      <c r="AH166" s="453"/>
      <c r="AI166" s="458"/>
      <c r="AJ166" s="462"/>
      <c r="AK166" s="880"/>
      <c r="AL166" s="455"/>
      <c r="AM166" s="644"/>
      <c r="AN166" s="455"/>
      <c r="AO166" s="461"/>
      <c r="AP166" s="616"/>
      <c r="AQ166" s="457">
        <v>98</v>
      </c>
      <c r="AR166" s="453">
        <v>7</v>
      </c>
      <c r="AS166" s="458">
        <v>5370</v>
      </c>
      <c r="AT166" s="462"/>
      <c r="AU166" s="880">
        <v>74</v>
      </c>
      <c r="AV166" s="455">
        <v>37.299999999999997</v>
      </c>
      <c r="AW166" s="462">
        <v>84.5</v>
      </c>
      <c r="AX166" s="455"/>
      <c r="AY166" s="461"/>
      <c r="AZ166" s="463"/>
      <c r="BA166" s="195">
        <v>187</v>
      </c>
      <c r="BB166" s="453">
        <v>7</v>
      </c>
      <c r="BC166" s="461">
        <v>6910</v>
      </c>
      <c r="BD166" s="462"/>
      <c r="BE166" s="880">
        <v>77</v>
      </c>
      <c r="BF166" s="455">
        <v>0.5</v>
      </c>
      <c r="BG166" s="462">
        <v>8.33</v>
      </c>
      <c r="BH166" s="455"/>
      <c r="BI166" s="461"/>
      <c r="BJ166" s="463"/>
      <c r="BK166" s="457">
        <v>128</v>
      </c>
      <c r="BL166" s="453">
        <v>6.8</v>
      </c>
      <c r="BM166" s="458">
        <v>1509</v>
      </c>
      <c r="BN166" s="462"/>
      <c r="BO166" s="880">
        <v>144</v>
      </c>
      <c r="BP166" s="455">
        <v>12.4</v>
      </c>
      <c r="BQ166" s="462">
        <v>33.6</v>
      </c>
      <c r="BR166" s="455"/>
      <c r="BS166" s="461"/>
      <c r="BT166" s="463"/>
      <c r="BU166" s="457">
        <v>316</v>
      </c>
      <c r="BV166" s="453">
        <v>7.5</v>
      </c>
      <c r="BW166" s="458">
        <v>8880</v>
      </c>
      <c r="BX166" s="458"/>
      <c r="BY166" s="880">
        <v>75</v>
      </c>
      <c r="BZ166" s="455">
        <v>4</v>
      </c>
      <c r="CA166" s="462">
        <v>12.13</v>
      </c>
      <c r="CB166" s="455"/>
      <c r="CC166" s="461"/>
      <c r="CD166" s="463"/>
      <c r="CE166" s="457">
        <v>42</v>
      </c>
      <c r="CF166" s="453"/>
      <c r="CG166" s="458"/>
      <c r="CH166" s="462"/>
      <c r="CI166" s="880"/>
      <c r="CJ166" s="455"/>
      <c r="CK166" s="462"/>
      <c r="CL166" s="455"/>
      <c r="CM166" s="461"/>
      <c r="CN166" s="463"/>
      <c r="CO166" s="457">
        <v>225</v>
      </c>
      <c r="CP166" s="453">
        <v>6</v>
      </c>
      <c r="CQ166" s="461">
        <v>1215</v>
      </c>
      <c r="CR166" s="462"/>
      <c r="CS166" s="880">
        <v>26</v>
      </c>
      <c r="CT166" s="455">
        <v>0.2</v>
      </c>
      <c r="CU166" s="462">
        <v>16</v>
      </c>
      <c r="CV166" s="455"/>
      <c r="CW166" s="461"/>
      <c r="CX166" s="463"/>
      <c r="CY166" s="457">
        <v>312</v>
      </c>
      <c r="CZ166" s="453">
        <v>6.5</v>
      </c>
      <c r="DA166" s="461">
        <v>7550</v>
      </c>
      <c r="DB166" s="462"/>
      <c r="DC166" s="880">
        <v>54</v>
      </c>
      <c r="DD166" s="455">
        <v>0.2</v>
      </c>
      <c r="DE166" s="462">
        <v>11</v>
      </c>
      <c r="DF166" s="455"/>
      <c r="DG166" s="464"/>
      <c r="DH166" s="463"/>
      <c r="DI166" s="457">
        <v>157</v>
      </c>
      <c r="DJ166" s="453">
        <v>7.3</v>
      </c>
      <c r="DK166" s="459">
        <v>5600</v>
      </c>
      <c r="DL166" s="462"/>
      <c r="DM166" s="880">
        <v>173</v>
      </c>
      <c r="DN166" s="455">
        <v>14.8</v>
      </c>
      <c r="DO166" s="462">
        <v>17.8</v>
      </c>
      <c r="DP166" s="455"/>
      <c r="DQ166" s="461"/>
      <c r="DR166" s="463"/>
      <c r="DS166" s="457">
        <v>0</v>
      </c>
      <c r="DT166" s="453"/>
      <c r="DU166" s="454"/>
      <c r="DV166" s="462"/>
      <c r="DW166" s="880"/>
      <c r="DX166" s="455"/>
      <c r="DY166" s="462"/>
      <c r="DZ166" s="455"/>
      <c r="EA166" s="462"/>
      <c r="EB166" s="463"/>
      <c r="EC166" s="457">
        <v>0</v>
      </c>
      <c r="ED166" s="453"/>
      <c r="EE166" s="464"/>
      <c r="EF166" s="462"/>
      <c r="EG166" s="880"/>
      <c r="EH166" s="455"/>
      <c r="EI166" s="462"/>
      <c r="EJ166" s="455"/>
      <c r="EK166" s="461"/>
      <c r="EL166" s="463"/>
      <c r="EM166" s="457">
        <v>0</v>
      </c>
      <c r="EN166" s="453"/>
      <c r="EO166" s="461"/>
      <c r="EP166" s="462"/>
      <c r="EQ166" s="462"/>
      <c r="ER166" s="455"/>
      <c r="ES166" s="462"/>
      <c r="ET166" s="454"/>
      <c r="EU166" s="461"/>
      <c r="EV166" s="463"/>
      <c r="EW166" s="457">
        <v>0</v>
      </c>
      <c r="EX166" s="453"/>
      <c r="EY166" s="461"/>
      <c r="EZ166" s="462"/>
      <c r="FA166" s="880"/>
      <c r="FB166" s="455"/>
      <c r="FC166" s="462"/>
      <c r="FD166" s="454"/>
      <c r="FE166" s="461"/>
      <c r="FF166" s="463"/>
      <c r="FG166" s="457">
        <v>0</v>
      </c>
      <c r="FH166" s="453"/>
      <c r="FI166" s="461"/>
      <c r="FJ166" s="462"/>
      <c r="FK166" s="880"/>
      <c r="FL166" s="455"/>
      <c r="FM166" s="462"/>
      <c r="FN166" s="454"/>
      <c r="FO166" s="461"/>
      <c r="FP166" s="463"/>
      <c r="GK166" s="195"/>
      <c r="GL166" s="943"/>
      <c r="GM166" s="461"/>
      <c r="GN166" s="461"/>
      <c r="GO166" s="461"/>
      <c r="GP166" s="461"/>
      <c r="GQ166" s="461"/>
      <c r="GR166" s="461"/>
      <c r="GS166" s="461"/>
      <c r="GT166" s="463"/>
      <c r="GU166" s="195"/>
      <c r="GV166" s="461"/>
      <c r="GW166" s="461"/>
      <c r="GX166" s="461"/>
      <c r="GY166" s="461"/>
      <c r="GZ166" s="455"/>
      <c r="HA166" s="461"/>
      <c r="HB166" s="461"/>
      <c r="HC166" s="461"/>
      <c r="HD166" s="463"/>
      <c r="HE166" s="457">
        <v>0</v>
      </c>
      <c r="HF166" s="453"/>
      <c r="HG166" s="461"/>
      <c r="HH166" s="893"/>
      <c r="HI166" s="1434"/>
      <c r="HJ166" s="455"/>
      <c r="HK166" s="462"/>
      <c r="HL166" s="455"/>
      <c r="HM166" s="461"/>
      <c r="HN166" s="463"/>
      <c r="HO166" s="457"/>
      <c r="HP166" s="453"/>
      <c r="HQ166" s="461"/>
      <c r="HR166" s="462"/>
      <c r="HS166" s="462"/>
      <c r="HT166" s="455"/>
      <c r="HU166" s="462"/>
      <c r="HV166" s="455"/>
      <c r="HW166" s="461"/>
      <c r="HX166" s="463"/>
    </row>
    <row r="167" spans="1:523" ht="15" customHeight="1" x14ac:dyDescent="0.15">
      <c r="A167" s="515">
        <v>43687</v>
      </c>
      <c r="B167" s="415">
        <f t="shared" si="2"/>
        <v>3607</v>
      </c>
      <c r="C167" s="195"/>
      <c r="D167" s="453"/>
      <c r="E167" s="461"/>
      <c r="F167" s="462"/>
      <c r="G167" s="880"/>
      <c r="H167" s="455"/>
      <c r="I167" s="462"/>
      <c r="J167" s="456"/>
      <c r="K167" s="461"/>
      <c r="L167" s="463"/>
      <c r="M167" s="195">
        <v>1666</v>
      </c>
      <c r="N167" s="453">
        <v>7.87</v>
      </c>
      <c r="O167" s="461">
        <v>3820</v>
      </c>
      <c r="P167" s="462"/>
      <c r="Q167" s="880">
        <v>17</v>
      </c>
      <c r="R167" s="455">
        <v>6.7</v>
      </c>
      <c r="S167" s="462">
        <v>8.4</v>
      </c>
      <c r="T167" s="456"/>
      <c r="U167" s="461"/>
      <c r="V167" s="463"/>
      <c r="W167" s="457">
        <v>135</v>
      </c>
      <c r="X167" s="453">
        <v>8</v>
      </c>
      <c r="Y167" s="458">
        <v>2860</v>
      </c>
      <c r="Z167" s="462"/>
      <c r="AA167" s="880">
        <v>11</v>
      </c>
      <c r="AB167" s="455">
        <v>0.52</v>
      </c>
      <c r="AC167" s="462">
        <v>5.8</v>
      </c>
      <c r="AD167" s="455"/>
      <c r="AE167" s="461"/>
      <c r="AF167" s="463"/>
      <c r="AG167" s="457">
        <v>206</v>
      </c>
      <c r="AH167" s="453">
        <v>8.44</v>
      </c>
      <c r="AI167" s="458">
        <v>5790</v>
      </c>
      <c r="AJ167" s="462"/>
      <c r="AK167" s="880">
        <v>62</v>
      </c>
      <c r="AL167" s="455">
        <v>0.6</v>
      </c>
      <c r="AM167" s="644">
        <v>8.1</v>
      </c>
      <c r="AN167" s="455"/>
      <c r="AO167" s="461"/>
      <c r="AP167" s="616"/>
      <c r="AQ167" s="457">
        <v>192</v>
      </c>
      <c r="AR167" s="453">
        <v>7</v>
      </c>
      <c r="AS167" s="458">
        <v>6310</v>
      </c>
      <c r="AT167" s="462"/>
      <c r="AU167" s="880">
        <v>86</v>
      </c>
      <c r="AV167" s="455">
        <v>24.2</v>
      </c>
      <c r="AW167" s="462">
        <v>87</v>
      </c>
      <c r="AX167" s="455"/>
      <c r="AY167" s="461"/>
      <c r="AZ167" s="463"/>
      <c r="BA167" s="195">
        <v>237</v>
      </c>
      <c r="BB167" s="453">
        <v>7.77</v>
      </c>
      <c r="BC167" s="461">
        <v>6870</v>
      </c>
      <c r="BD167" s="462"/>
      <c r="BE167" s="880">
        <v>72</v>
      </c>
      <c r="BF167" s="455">
        <v>0.9</v>
      </c>
      <c r="BG167" s="462">
        <v>7.5</v>
      </c>
      <c r="BH167" s="455"/>
      <c r="BI167" s="461"/>
      <c r="BJ167" s="463"/>
      <c r="BK167" s="457">
        <v>132</v>
      </c>
      <c r="BL167" s="453">
        <v>7.53</v>
      </c>
      <c r="BM167" s="458">
        <v>1476</v>
      </c>
      <c r="BN167" s="462"/>
      <c r="BO167" s="880">
        <v>146</v>
      </c>
      <c r="BP167" s="455">
        <v>0.4</v>
      </c>
      <c r="BQ167" s="462">
        <v>35</v>
      </c>
      <c r="BR167" s="455"/>
      <c r="BS167" s="461"/>
      <c r="BT167" s="463"/>
      <c r="BU167" s="457">
        <v>314</v>
      </c>
      <c r="BV167" s="453">
        <v>8</v>
      </c>
      <c r="BW167" s="458">
        <v>11010</v>
      </c>
      <c r="BX167" s="458"/>
      <c r="BY167" s="880">
        <v>86</v>
      </c>
      <c r="BZ167" s="455">
        <v>16.5</v>
      </c>
      <c r="CA167" s="462">
        <v>16.399999999999999</v>
      </c>
      <c r="CB167" s="455"/>
      <c r="CC167" s="461"/>
      <c r="CD167" s="463"/>
      <c r="CE167" s="457">
        <v>42</v>
      </c>
      <c r="CF167" s="453">
        <v>7.7</v>
      </c>
      <c r="CG167" s="458">
        <v>9040</v>
      </c>
      <c r="CH167" s="462"/>
      <c r="CI167" s="880">
        <v>59</v>
      </c>
      <c r="CJ167" s="455">
        <v>2.2999999999999998</v>
      </c>
      <c r="CK167" s="462">
        <v>5.9</v>
      </c>
      <c r="CL167" s="455"/>
      <c r="CM167" s="461"/>
      <c r="CN167" s="463"/>
      <c r="CO167" s="457">
        <v>231</v>
      </c>
      <c r="CP167" s="453"/>
      <c r="CQ167" s="461"/>
      <c r="CR167" s="462"/>
      <c r="CS167" s="880"/>
      <c r="CT167" s="455"/>
      <c r="CU167" s="462"/>
      <c r="CV167" s="455"/>
      <c r="CW167" s="461"/>
      <c r="CX167" s="463"/>
      <c r="CY167" s="457">
        <v>274</v>
      </c>
      <c r="CZ167" s="453">
        <v>7.21</v>
      </c>
      <c r="DA167" s="461">
        <v>6830</v>
      </c>
      <c r="DB167" s="462"/>
      <c r="DC167" s="880">
        <v>51</v>
      </c>
      <c r="DD167" s="455">
        <v>8.6999999999999993</v>
      </c>
      <c r="DE167" s="462">
        <v>22.4</v>
      </c>
      <c r="DF167" s="455"/>
      <c r="DG167" s="464"/>
      <c r="DH167" s="463"/>
      <c r="DI167" s="457">
        <v>178</v>
      </c>
      <c r="DJ167" s="453">
        <v>7.5</v>
      </c>
      <c r="DK167" s="459">
        <v>6000</v>
      </c>
      <c r="DL167" s="462"/>
      <c r="DM167" s="880">
        <v>172</v>
      </c>
      <c r="DN167" s="455">
        <v>11.2</v>
      </c>
      <c r="DO167" s="462">
        <v>20</v>
      </c>
      <c r="DP167" s="455"/>
      <c r="DQ167" s="461"/>
      <c r="DR167" s="463"/>
      <c r="DS167" s="457">
        <v>0</v>
      </c>
      <c r="DT167" s="453"/>
      <c r="DU167" s="454"/>
      <c r="DV167" s="462"/>
      <c r="DW167" s="880"/>
      <c r="DX167" s="455"/>
      <c r="DY167" s="462"/>
      <c r="DZ167" s="455"/>
      <c r="EA167" s="462"/>
      <c r="EB167" s="463"/>
      <c r="EC167" s="457">
        <v>0</v>
      </c>
      <c r="ED167" s="453"/>
      <c r="EE167" s="464"/>
      <c r="EF167" s="462"/>
      <c r="EG167" s="880"/>
      <c r="EH167" s="455"/>
      <c r="EI167" s="462"/>
      <c r="EJ167" s="455"/>
      <c r="EK167" s="461"/>
      <c r="EL167" s="463"/>
      <c r="EM167" s="457">
        <v>0</v>
      </c>
      <c r="EN167" s="453"/>
      <c r="EO167" s="461"/>
      <c r="EP167" s="462"/>
      <c r="EQ167" s="462"/>
      <c r="ER167" s="455"/>
      <c r="ES167" s="462"/>
      <c r="ET167" s="454"/>
      <c r="EU167" s="461"/>
      <c r="EV167" s="463"/>
      <c r="EW167" s="457">
        <v>0</v>
      </c>
      <c r="EX167" s="453"/>
      <c r="EY167" s="461"/>
      <c r="EZ167" s="462"/>
      <c r="FA167" s="880"/>
      <c r="FB167" s="455"/>
      <c r="FC167" s="462"/>
      <c r="FD167" s="454"/>
      <c r="FE167" s="461"/>
      <c r="FF167" s="463"/>
      <c r="FG167" s="457">
        <v>0</v>
      </c>
      <c r="FH167" s="453"/>
      <c r="FI167" s="461"/>
      <c r="FJ167" s="462"/>
      <c r="FK167" s="880"/>
      <c r="FL167" s="455"/>
      <c r="FM167" s="462"/>
      <c r="FN167" s="454"/>
      <c r="FO167" s="461"/>
      <c r="FP167" s="463"/>
      <c r="GK167" s="195"/>
      <c r="GL167" s="943"/>
      <c r="GM167" s="461"/>
      <c r="GN167" s="461"/>
      <c r="GO167" s="461"/>
      <c r="GP167" s="461"/>
      <c r="GQ167" s="461"/>
      <c r="GR167" s="461"/>
      <c r="GS167" s="461"/>
      <c r="GT167" s="463"/>
      <c r="GU167" s="195"/>
      <c r="GV167" s="461"/>
      <c r="GW167" s="461"/>
      <c r="GX167" s="461"/>
      <c r="GY167" s="461"/>
      <c r="GZ167" s="455"/>
      <c r="HA167" s="461"/>
      <c r="HB167" s="461"/>
      <c r="HC167" s="461"/>
      <c r="HD167" s="463"/>
      <c r="HE167" s="457">
        <v>0</v>
      </c>
      <c r="HF167" s="453"/>
      <c r="HG167" s="461"/>
      <c r="HH167" s="893"/>
      <c r="HI167" s="1434"/>
      <c r="HJ167" s="455"/>
      <c r="HK167" s="462"/>
      <c r="HL167" s="455"/>
      <c r="HM167" s="461"/>
      <c r="HN167" s="463"/>
      <c r="HO167" s="457"/>
      <c r="HP167" s="453"/>
      <c r="HQ167" s="461"/>
      <c r="HR167" s="462"/>
      <c r="HS167" s="462"/>
      <c r="HT167" s="455"/>
      <c r="HU167" s="462"/>
      <c r="HV167" s="455"/>
      <c r="HW167" s="461"/>
      <c r="HX167" s="463"/>
    </row>
    <row r="168" spans="1:523" s="472" customFormat="1" ht="15" customHeight="1" x14ac:dyDescent="0.15">
      <c r="A168" s="517">
        <v>43688</v>
      </c>
      <c r="B168" s="765">
        <f t="shared" si="2"/>
        <v>3684</v>
      </c>
      <c r="C168" s="257"/>
      <c r="D168" s="435"/>
      <c r="E168" s="444"/>
      <c r="F168" s="445"/>
      <c r="G168" s="445"/>
      <c r="H168" s="438"/>
      <c r="I168" s="445"/>
      <c r="J168" s="439"/>
      <c r="K168" s="444"/>
      <c r="L168" s="446"/>
      <c r="M168" s="257">
        <v>1748</v>
      </c>
      <c r="N168" s="435">
        <v>7.82</v>
      </c>
      <c r="O168" s="444">
        <v>3850</v>
      </c>
      <c r="P168" s="445"/>
      <c r="Q168" s="445">
        <v>23</v>
      </c>
      <c r="R168" s="438">
        <v>3.5</v>
      </c>
      <c r="S168" s="445">
        <v>14.03</v>
      </c>
      <c r="T168" s="439"/>
      <c r="U168" s="444"/>
      <c r="V168" s="446"/>
      <c r="W168" s="440">
        <v>0</v>
      </c>
      <c r="X168" s="435"/>
      <c r="Y168" s="441"/>
      <c r="Z168" s="445"/>
      <c r="AA168" s="445"/>
      <c r="AB168" s="438"/>
      <c r="AC168" s="445"/>
      <c r="AD168" s="438"/>
      <c r="AE168" s="444"/>
      <c r="AF168" s="446"/>
      <c r="AG168" s="440">
        <v>168</v>
      </c>
      <c r="AH168" s="435"/>
      <c r="AI168" s="441"/>
      <c r="AJ168" s="445"/>
      <c r="AK168" s="445"/>
      <c r="AL168" s="438"/>
      <c r="AM168" s="645"/>
      <c r="AN168" s="438"/>
      <c r="AO168" s="444"/>
      <c r="AP168" s="617"/>
      <c r="AQ168" s="440">
        <v>153</v>
      </c>
      <c r="AR168" s="435">
        <v>7.3</v>
      </c>
      <c r="AS168" s="441">
        <v>3020</v>
      </c>
      <c r="AT168" s="445"/>
      <c r="AU168" s="445">
        <v>56</v>
      </c>
      <c r="AV168" s="438">
        <v>18.2</v>
      </c>
      <c r="AW168" s="445">
        <v>43.6</v>
      </c>
      <c r="AX168" s="438"/>
      <c r="AY168" s="444"/>
      <c r="AZ168" s="446"/>
      <c r="BA168" s="257">
        <v>222</v>
      </c>
      <c r="BB168" s="435">
        <v>7.73</v>
      </c>
      <c r="BC168" s="444">
        <v>6800</v>
      </c>
      <c r="BD168" s="445"/>
      <c r="BE168" s="445">
        <v>92</v>
      </c>
      <c r="BF168" s="438">
        <v>0.19</v>
      </c>
      <c r="BG168" s="445">
        <v>9.7100000000000009</v>
      </c>
      <c r="BH168" s="438"/>
      <c r="BI168" s="444"/>
      <c r="BJ168" s="446"/>
      <c r="BK168" s="440">
        <v>132</v>
      </c>
      <c r="BL168" s="435">
        <v>7.67</v>
      </c>
      <c r="BM168" s="441">
        <v>1467</v>
      </c>
      <c r="BN168" s="445"/>
      <c r="BO168" s="445">
        <v>150</v>
      </c>
      <c r="BP168" s="438">
        <v>0.28999999999999998</v>
      </c>
      <c r="BQ168" s="445">
        <v>32.35</v>
      </c>
      <c r="BR168" s="438"/>
      <c r="BS168" s="444"/>
      <c r="BT168" s="446"/>
      <c r="BU168" s="440">
        <v>333</v>
      </c>
      <c r="BV168" s="435">
        <v>8.33</v>
      </c>
      <c r="BW168" s="441">
        <v>6870</v>
      </c>
      <c r="BX168" s="441"/>
      <c r="BY168" s="445">
        <v>65</v>
      </c>
      <c r="BZ168" s="438">
        <v>2.8</v>
      </c>
      <c r="CA168" s="445">
        <v>18.600000000000001</v>
      </c>
      <c r="CB168" s="438"/>
      <c r="CC168" s="444"/>
      <c r="CD168" s="446"/>
      <c r="CE168" s="440">
        <v>42</v>
      </c>
      <c r="CF168" s="435"/>
      <c r="CG168" s="441"/>
      <c r="CH168" s="445"/>
      <c r="CI168" s="445"/>
      <c r="CJ168" s="438"/>
      <c r="CK168" s="445"/>
      <c r="CL168" s="438"/>
      <c r="CM168" s="444"/>
      <c r="CN168" s="446"/>
      <c r="CO168" s="440">
        <v>224</v>
      </c>
      <c r="CP168" s="435"/>
      <c r="CQ168" s="444"/>
      <c r="CR168" s="445"/>
      <c r="CS168" s="445"/>
      <c r="CT168" s="438"/>
      <c r="CU168" s="445"/>
      <c r="CV168" s="438"/>
      <c r="CW168" s="444"/>
      <c r="CX168" s="446"/>
      <c r="CY168" s="440">
        <v>262</v>
      </c>
      <c r="CZ168" s="435">
        <v>7.5</v>
      </c>
      <c r="DA168" s="444">
        <v>6230</v>
      </c>
      <c r="DB168" s="445"/>
      <c r="DC168" s="445">
        <v>59</v>
      </c>
      <c r="DD168" s="438">
        <v>6.52</v>
      </c>
      <c r="DE168" s="445">
        <v>21.76</v>
      </c>
      <c r="DF168" s="438"/>
      <c r="DG168" s="447"/>
      <c r="DH168" s="446"/>
      <c r="DI168" s="440">
        <v>232</v>
      </c>
      <c r="DJ168" s="435">
        <v>7.55</v>
      </c>
      <c r="DK168" s="442">
        <v>5260</v>
      </c>
      <c r="DL168" s="445"/>
      <c r="DM168" s="445">
        <v>175</v>
      </c>
      <c r="DN168" s="438">
        <v>12.4</v>
      </c>
      <c r="DO168" s="445">
        <v>21.4</v>
      </c>
      <c r="DP168" s="438"/>
      <c r="DQ168" s="444"/>
      <c r="DR168" s="446"/>
      <c r="DS168" s="440">
        <v>0</v>
      </c>
      <c r="DT168" s="435"/>
      <c r="DU168" s="437"/>
      <c r="DV168" s="445"/>
      <c r="DW168" s="445"/>
      <c r="DX168" s="438"/>
      <c r="DY168" s="445"/>
      <c r="DZ168" s="438"/>
      <c r="EA168" s="445"/>
      <c r="EB168" s="446"/>
      <c r="EC168" s="440">
        <v>56</v>
      </c>
      <c r="ED168" s="435"/>
      <c r="EE168" s="447"/>
      <c r="EF168" s="445"/>
      <c r="EG168" s="445"/>
      <c r="EH168" s="438"/>
      <c r="EI168" s="445"/>
      <c r="EJ168" s="438"/>
      <c r="EK168" s="444"/>
      <c r="EL168" s="446"/>
      <c r="EM168" s="440">
        <v>56</v>
      </c>
      <c r="EN168" s="435"/>
      <c r="EO168" s="444"/>
      <c r="EP168" s="445"/>
      <c r="EQ168" s="445"/>
      <c r="ER168" s="438"/>
      <c r="ES168" s="445"/>
      <c r="ET168" s="437"/>
      <c r="EU168" s="444"/>
      <c r="EV168" s="446"/>
      <c r="EW168" s="440">
        <v>56</v>
      </c>
      <c r="EX168" s="435"/>
      <c r="EY168" s="444"/>
      <c r="EZ168" s="445"/>
      <c r="FA168" s="445"/>
      <c r="FB168" s="438"/>
      <c r="FC168" s="445"/>
      <c r="FD168" s="437"/>
      <c r="FE168" s="444"/>
      <c r="FF168" s="446"/>
      <c r="FG168" s="440">
        <v>0</v>
      </c>
      <c r="FH168" s="435"/>
      <c r="FI168" s="444"/>
      <c r="FJ168" s="445"/>
      <c r="FK168" s="445"/>
      <c r="FL168" s="438"/>
      <c r="FM168" s="445"/>
      <c r="FN168" s="437"/>
      <c r="FO168" s="444"/>
      <c r="FP168" s="446"/>
      <c r="FQ168" s="1261"/>
      <c r="FR168" s="584"/>
      <c r="FS168" s="589"/>
      <c r="FT168" s="584"/>
      <c r="FU168" s="590"/>
      <c r="FV168" s="584"/>
      <c r="FW168" s="590"/>
      <c r="FX168" s="584"/>
      <c r="FY168" s="584"/>
      <c r="FZ168" s="591"/>
      <c r="GA168" s="1261"/>
      <c r="GB168" s="584"/>
      <c r="GC168" s="584"/>
      <c r="GD168" s="584"/>
      <c r="GE168" s="590"/>
      <c r="GF168" s="584"/>
      <c r="GG168" s="590"/>
      <c r="GH168" s="584"/>
      <c r="GI168" s="584"/>
      <c r="GJ168" s="591"/>
      <c r="GK168" s="257"/>
      <c r="GL168" s="944"/>
      <c r="GM168" s="444"/>
      <c r="GN168" s="444"/>
      <c r="GO168" s="444"/>
      <c r="GP168" s="444"/>
      <c r="GQ168" s="444"/>
      <c r="GR168" s="444"/>
      <c r="GS168" s="444"/>
      <c r="GT168" s="446"/>
      <c r="GU168" s="257"/>
      <c r="GV168" s="444"/>
      <c r="GW168" s="444"/>
      <c r="GX168" s="444"/>
      <c r="GY168" s="444"/>
      <c r="GZ168" s="438"/>
      <c r="HA168" s="444"/>
      <c r="HB168" s="444"/>
      <c r="HC168" s="444"/>
      <c r="HD168" s="446"/>
      <c r="HE168" s="440">
        <v>0</v>
      </c>
      <c r="HF168" s="435"/>
      <c r="HG168" s="444"/>
      <c r="HH168" s="899"/>
      <c r="HI168" s="442"/>
      <c r="HJ168" s="438"/>
      <c r="HK168" s="445"/>
      <c r="HL168" s="438"/>
      <c r="HM168" s="444"/>
      <c r="HN168" s="446"/>
      <c r="HO168" s="440"/>
      <c r="HP168" s="435"/>
      <c r="HQ168" s="444"/>
      <c r="HR168" s="445"/>
      <c r="HS168" s="445"/>
      <c r="HT168" s="438"/>
      <c r="HU168" s="445"/>
      <c r="HV168" s="438"/>
      <c r="HW168" s="444"/>
      <c r="HX168" s="446"/>
      <c r="HY168" s="1587"/>
      <c r="HZ168" s="1587"/>
      <c r="IA168" s="1587"/>
      <c r="IB168" s="1587"/>
      <c r="IC168" s="1587"/>
      <c r="ID168" s="1587"/>
      <c r="IE168" s="1587"/>
      <c r="IF168" s="1587"/>
      <c r="IG168" s="1587"/>
      <c r="IH168" s="1587"/>
      <c r="II168" s="1587"/>
      <c r="IJ168" s="1587"/>
      <c r="IK168" s="1587"/>
      <c r="IL168" s="1587"/>
      <c r="IM168" s="1587"/>
      <c r="IN168" s="1587"/>
      <c r="IO168" s="1587"/>
      <c r="IP168" s="1587"/>
      <c r="IQ168" s="1587"/>
      <c r="IR168" s="1587"/>
      <c r="IS168" s="1587"/>
      <c r="IT168" s="1587"/>
      <c r="IU168" s="1587"/>
      <c r="IV168" s="1587"/>
      <c r="IW168" s="1587"/>
      <c r="IX168" s="1587"/>
      <c r="IY168" s="1587"/>
      <c r="IZ168" s="1587"/>
      <c r="JA168" s="1587"/>
      <c r="JB168" s="1587"/>
      <c r="JC168" s="1587"/>
      <c r="JD168" s="1587"/>
      <c r="JE168" s="1587"/>
      <c r="JF168" s="1587"/>
      <c r="JG168" s="1587"/>
      <c r="JH168" s="1587"/>
      <c r="JI168" s="1587"/>
      <c r="JJ168" s="1587"/>
      <c r="JK168" s="1587"/>
      <c r="JL168" s="1587"/>
      <c r="JM168" s="1587"/>
      <c r="JN168" s="1587"/>
      <c r="JO168" s="1587"/>
      <c r="JP168" s="1587"/>
      <c r="JQ168" s="1587"/>
      <c r="JR168" s="1587"/>
      <c r="JS168" s="1587"/>
      <c r="JT168" s="1587"/>
      <c r="JU168" s="1587"/>
      <c r="JV168" s="1587"/>
      <c r="JW168" s="1587"/>
      <c r="JX168" s="1587"/>
      <c r="JY168" s="1587"/>
      <c r="JZ168" s="1587"/>
      <c r="KA168" s="1587"/>
      <c r="KB168" s="1587"/>
      <c r="KC168" s="1587"/>
      <c r="KD168" s="1587"/>
      <c r="KE168" s="1587"/>
      <c r="KF168" s="1587"/>
      <c r="KG168" s="1587"/>
      <c r="KH168" s="1587"/>
      <c r="KI168" s="1587"/>
      <c r="KJ168" s="1587"/>
      <c r="KK168" s="1587"/>
      <c r="KL168" s="1587"/>
      <c r="KM168" s="1587"/>
      <c r="KN168" s="1587"/>
      <c r="KO168" s="1587"/>
      <c r="KP168" s="1587"/>
      <c r="KQ168" s="1587"/>
      <c r="KR168" s="1587"/>
      <c r="KS168" s="1587"/>
      <c r="KT168" s="1587"/>
      <c r="KU168" s="1587"/>
      <c r="KV168" s="1587"/>
      <c r="KW168" s="1587"/>
      <c r="KX168" s="1587"/>
      <c r="KY168" s="1587"/>
      <c r="KZ168" s="1587"/>
      <c r="LA168" s="1587"/>
      <c r="LB168" s="1587"/>
      <c r="LC168" s="1587"/>
      <c r="LD168" s="1587"/>
      <c r="LE168" s="1587"/>
      <c r="LF168" s="1587"/>
      <c r="LG168" s="1587"/>
      <c r="LH168" s="1587"/>
      <c r="LI168" s="1587"/>
      <c r="LJ168" s="1587"/>
      <c r="LK168" s="1587"/>
      <c r="LL168" s="1587"/>
      <c r="LM168" s="1587"/>
      <c r="LN168" s="1587"/>
      <c r="LO168" s="1587"/>
      <c r="LP168" s="1587"/>
      <c r="LQ168" s="1587"/>
      <c r="LR168" s="1587"/>
      <c r="LS168" s="1587"/>
      <c r="LT168" s="1587"/>
      <c r="LU168" s="1587"/>
      <c r="LV168" s="1587"/>
      <c r="LW168" s="1587"/>
      <c r="LX168" s="1587"/>
      <c r="LY168" s="1587"/>
      <c r="LZ168" s="1587"/>
      <c r="MA168" s="1587"/>
      <c r="MB168" s="1587"/>
      <c r="MC168" s="1587"/>
      <c r="MD168" s="1587"/>
      <c r="ME168" s="1587"/>
      <c r="MF168" s="1587"/>
      <c r="MG168" s="1587"/>
      <c r="MH168" s="1587"/>
      <c r="MI168" s="1587"/>
      <c r="MJ168" s="1587"/>
      <c r="MK168" s="1587"/>
      <c r="ML168" s="1587"/>
      <c r="MM168" s="1587"/>
      <c r="MN168" s="1587"/>
      <c r="MO168" s="1587"/>
      <c r="MP168" s="1587"/>
      <c r="MQ168" s="1587"/>
      <c r="MR168" s="1587"/>
      <c r="MS168" s="1587"/>
      <c r="MT168" s="1587"/>
      <c r="MU168" s="1587"/>
      <c r="MV168" s="1587"/>
      <c r="MW168" s="1587"/>
      <c r="MX168" s="1587"/>
      <c r="MY168" s="1587"/>
      <c r="MZ168" s="1587"/>
      <c r="NA168" s="1587"/>
      <c r="NB168" s="1587"/>
      <c r="NC168" s="1587"/>
      <c r="ND168" s="1587"/>
      <c r="NE168" s="1587"/>
      <c r="NF168" s="1587"/>
      <c r="NG168" s="1587"/>
      <c r="NH168" s="1587"/>
      <c r="NI168" s="1587"/>
      <c r="NJ168" s="1587"/>
      <c r="NK168" s="1587"/>
      <c r="NL168" s="1587"/>
      <c r="NM168" s="1587"/>
      <c r="NN168" s="1587"/>
      <c r="NO168" s="1587"/>
      <c r="NP168" s="1587"/>
      <c r="NQ168" s="1587"/>
      <c r="NR168" s="1587"/>
      <c r="NS168" s="1587"/>
      <c r="NT168" s="1587"/>
      <c r="NU168" s="1587"/>
      <c r="NV168" s="1587"/>
      <c r="NW168" s="1587"/>
      <c r="NX168" s="1587"/>
      <c r="NY168" s="1587"/>
      <c r="NZ168" s="1587"/>
      <c r="OA168" s="1587"/>
      <c r="OB168" s="1587"/>
      <c r="OC168" s="1587"/>
      <c r="OD168" s="1587"/>
      <c r="OE168" s="1587"/>
      <c r="OF168" s="1587"/>
      <c r="OG168" s="1587"/>
      <c r="OH168" s="1587"/>
      <c r="OI168" s="1587"/>
      <c r="OJ168" s="1587"/>
      <c r="OK168" s="1587"/>
      <c r="OL168" s="1587"/>
      <c r="OM168" s="1587"/>
      <c r="ON168" s="1587"/>
      <c r="OO168" s="1587"/>
      <c r="OP168" s="1587"/>
      <c r="OQ168" s="1587"/>
      <c r="OR168" s="1587"/>
      <c r="OS168" s="1587"/>
      <c r="OT168" s="1587"/>
      <c r="OU168" s="1587"/>
      <c r="OV168" s="1587"/>
      <c r="OW168" s="1587"/>
      <c r="OX168" s="1587"/>
      <c r="OY168" s="1587"/>
      <c r="OZ168" s="1587"/>
      <c r="PA168" s="1587"/>
      <c r="PB168" s="1587"/>
      <c r="PC168" s="1587"/>
      <c r="PD168" s="1587"/>
      <c r="PE168" s="1587"/>
      <c r="PF168" s="1587"/>
      <c r="PG168" s="1588"/>
      <c r="PH168" s="1588"/>
      <c r="PI168" s="1588"/>
      <c r="PJ168" s="1588"/>
      <c r="PK168" s="1588"/>
      <c r="PL168" s="1588"/>
      <c r="PM168" s="1588"/>
      <c r="PN168" s="1588"/>
      <c r="PO168" s="1588"/>
      <c r="PP168" s="1588"/>
      <c r="PQ168" s="1588"/>
      <c r="PR168" s="1588"/>
      <c r="PS168" s="1588"/>
      <c r="PT168" s="1588"/>
      <c r="PU168" s="1588"/>
      <c r="PV168" s="1588"/>
      <c r="PW168" s="1588"/>
      <c r="PX168" s="1588"/>
      <c r="PY168" s="1588"/>
      <c r="PZ168" s="1588"/>
      <c r="QA168" s="1588"/>
      <c r="QB168" s="1588"/>
      <c r="QC168" s="1588"/>
      <c r="QD168" s="1588"/>
      <c r="QE168" s="1588"/>
      <c r="QF168" s="1588"/>
      <c r="QG168" s="1588"/>
      <c r="QH168" s="1588"/>
      <c r="QI168" s="1588"/>
      <c r="QJ168" s="1588"/>
      <c r="QK168" s="1588"/>
      <c r="QL168" s="1588"/>
      <c r="QM168" s="1588"/>
      <c r="QN168" s="1588"/>
      <c r="QO168" s="1588"/>
      <c r="QP168" s="1588"/>
      <c r="QQ168" s="1588"/>
      <c r="QR168" s="1588"/>
      <c r="QS168" s="1588"/>
      <c r="QT168" s="1588"/>
      <c r="QU168" s="1588"/>
      <c r="QV168" s="1588"/>
      <c r="QW168" s="1588"/>
      <c r="QX168" s="1588"/>
      <c r="QY168" s="1588"/>
      <c r="QZ168" s="1588"/>
      <c r="RA168" s="1588"/>
      <c r="RB168" s="1588"/>
      <c r="RC168" s="1588"/>
      <c r="RD168" s="1588"/>
      <c r="RE168" s="1588"/>
      <c r="RF168" s="1588"/>
      <c r="RG168" s="1588"/>
      <c r="RH168" s="1588"/>
      <c r="RI168" s="1588"/>
      <c r="RJ168" s="1588"/>
      <c r="RK168" s="1588"/>
      <c r="RL168" s="1588"/>
      <c r="RM168" s="1588"/>
      <c r="RN168" s="1588"/>
      <c r="RO168" s="1588"/>
      <c r="RP168" s="1588"/>
      <c r="RQ168" s="1588"/>
      <c r="RR168" s="1588"/>
      <c r="RS168" s="1588"/>
      <c r="RT168" s="1588"/>
      <c r="RU168" s="1588"/>
      <c r="RV168" s="1588"/>
      <c r="RW168" s="1588"/>
      <c r="RX168" s="1588"/>
      <c r="RY168" s="1588"/>
      <c r="RZ168" s="1588"/>
      <c r="SA168" s="1588"/>
      <c r="SB168" s="1588"/>
      <c r="SC168" s="1588"/>
      <c r="SD168" s="1588"/>
      <c r="SE168" s="1588"/>
      <c r="SF168" s="1588"/>
      <c r="SG168" s="1588"/>
      <c r="SH168" s="1588"/>
      <c r="SI168" s="1588"/>
      <c r="SJ168" s="1588"/>
      <c r="SK168" s="1588"/>
      <c r="SL168" s="1588"/>
      <c r="SM168" s="1588"/>
      <c r="SN168" s="1588"/>
      <c r="SO168" s="1588"/>
      <c r="SP168" s="1588"/>
      <c r="SQ168" s="1588"/>
      <c r="SR168" s="1588"/>
      <c r="SS168" s="1588"/>
      <c r="ST168" s="1588"/>
      <c r="SU168" s="1588"/>
      <c r="SV168" s="1588"/>
      <c r="SW168" s="1588"/>
      <c r="SX168" s="1588"/>
      <c r="SY168" s="1588"/>
      <c r="SZ168" s="1588"/>
      <c r="TA168" s="1588"/>
      <c r="TB168" s="1588"/>
      <c r="TC168" s="1588"/>
    </row>
    <row r="169" spans="1:523" ht="15" customHeight="1" x14ac:dyDescent="0.15">
      <c r="A169" s="515">
        <v>43689</v>
      </c>
      <c r="B169" s="415">
        <f t="shared" si="2"/>
        <v>1919</v>
      </c>
      <c r="C169" s="195"/>
      <c r="D169" s="453"/>
      <c r="E169" s="461"/>
      <c r="F169" s="462"/>
      <c r="G169" s="880"/>
      <c r="H169" s="455"/>
      <c r="I169" s="462"/>
      <c r="J169" s="456"/>
      <c r="K169" s="461"/>
      <c r="L169" s="463"/>
      <c r="M169" s="195">
        <v>298</v>
      </c>
      <c r="N169" s="453">
        <v>7.51</v>
      </c>
      <c r="O169" s="461">
        <v>3280</v>
      </c>
      <c r="P169" s="462"/>
      <c r="Q169" s="880">
        <v>27</v>
      </c>
      <c r="R169" s="455">
        <v>2.08</v>
      </c>
      <c r="S169" s="462">
        <v>15.79</v>
      </c>
      <c r="T169" s="456"/>
      <c r="U169" s="461"/>
      <c r="V169" s="463"/>
      <c r="W169" s="457">
        <v>0</v>
      </c>
      <c r="X169" s="453"/>
      <c r="Y169" s="458"/>
      <c r="Z169" s="462"/>
      <c r="AA169" s="880"/>
      <c r="AB169" s="455"/>
      <c r="AC169" s="462"/>
      <c r="AD169" s="455"/>
      <c r="AE169" s="461"/>
      <c r="AF169" s="463"/>
      <c r="AG169" s="457">
        <v>182</v>
      </c>
      <c r="AH169" s="453">
        <v>8.4600000000000009</v>
      </c>
      <c r="AI169" s="458">
        <v>6140</v>
      </c>
      <c r="AJ169" s="462"/>
      <c r="AK169" s="880">
        <v>62</v>
      </c>
      <c r="AL169" s="455">
        <v>0.23</v>
      </c>
      <c r="AM169" s="644">
        <v>9.5299999999999994</v>
      </c>
      <c r="AN169" s="455"/>
      <c r="AO169" s="461"/>
      <c r="AP169" s="616"/>
      <c r="AQ169" s="457">
        <v>176</v>
      </c>
      <c r="AR169" s="453">
        <v>7.26</v>
      </c>
      <c r="AS169" s="458">
        <v>2090</v>
      </c>
      <c r="AT169" s="462"/>
      <c r="AU169" s="880">
        <v>38</v>
      </c>
      <c r="AV169" s="455">
        <v>8.6999999999999993</v>
      </c>
      <c r="AW169" s="462">
        <v>31</v>
      </c>
      <c r="AX169" s="455"/>
      <c r="AY169" s="461"/>
      <c r="AZ169" s="463"/>
      <c r="BA169" s="195">
        <v>205</v>
      </c>
      <c r="BB169" s="453">
        <v>7.73</v>
      </c>
      <c r="BC169" s="461">
        <v>6730</v>
      </c>
      <c r="BD169" s="462"/>
      <c r="BE169" s="880">
        <v>87</v>
      </c>
      <c r="BF169" s="455">
        <v>0.35</v>
      </c>
      <c r="BG169" s="462">
        <v>9.41</v>
      </c>
      <c r="BH169" s="455"/>
      <c r="BI169" s="461"/>
      <c r="BJ169" s="463"/>
      <c r="BK169" s="457">
        <v>128</v>
      </c>
      <c r="BL169" s="453">
        <v>7.62</v>
      </c>
      <c r="BM169" s="458">
        <v>1450</v>
      </c>
      <c r="BN169" s="462"/>
      <c r="BO169" s="880">
        <v>149</v>
      </c>
      <c r="BP169" s="455">
        <v>0.18</v>
      </c>
      <c r="BQ169" s="462">
        <v>27.6</v>
      </c>
      <c r="BR169" s="455"/>
      <c r="BS169" s="461"/>
      <c r="BT169" s="463"/>
      <c r="BU169" s="457">
        <v>327</v>
      </c>
      <c r="BV169" s="453">
        <v>8.1300000000000008</v>
      </c>
      <c r="BW169" s="458">
        <v>10080</v>
      </c>
      <c r="BX169" s="458"/>
      <c r="BY169" s="880">
        <v>83</v>
      </c>
      <c r="BZ169" s="455">
        <v>3.93</v>
      </c>
      <c r="CA169" s="462">
        <v>18.68</v>
      </c>
      <c r="CB169" s="455"/>
      <c r="CC169" s="461"/>
      <c r="CD169" s="463"/>
      <c r="CE169" s="457">
        <v>42</v>
      </c>
      <c r="CF169" s="453"/>
      <c r="CG169" s="458"/>
      <c r="CH169" s="462"/>
      <c r="CI169" s="880"/>
      <c r="CJ169" s="455"/>
      <c r="CK169" s="462"/>
      <c r="CL169" s="455"/>
      <c r="CM169" s="461"/>
      <c r="CN169" s="463"/>
      <c r="CO169" s="457">
        <v>223</v>
      </c>
      <c r="CP169" s="453"/>
      <c r="CQ169" s="461"/>
      <c r="CR169" s="462"/>
      <c r="CS169" s="880"/>
      <c r="CT169" s="455"/>
      <c r="CU169" s="462"/>
      <c r="CV169" s="455"/>
      <c r="CW169" s="461"/>
      <c r="CX169" s="463"/>
      <c r="CY169" s="457">
        <v>251</v>
      </c>
      <c r="CZ169" s="453">
        <v>7.43</v>
      </c>
      <c r="DA169" s="461">
        <v>5610</v>
      </c>
      <c r="DB169" s="462"/>
      <c r="DC169" s="880">
        <v>44</v>
      </c>
      <c r="DD169" s="455">
        <v>4.5</v>
      </c>
      <c r="DE169" s="462">
        <v>17.440000000000001</v>
      </c>
      <c r="DF169" s="455"/>
      <c r="DG169" s="464"/>
      <c r="DH169" s="463"/>
      <c r="DI169" s="457">
        <v>87</v>
      </c>
      <c r="DJ169" s="453">
        <v>7.6</v>
      </c>
      <c r="DK169" s="459">
        <v>4710</v>
      </c>
      <c r="DL169" s="462"/>
      <c r="DM169" s="880">
        <v>167</v>
      </c>
      <c r="DN169" s="455">
        <v>24.1</v>
      </c>
      <c r="DO169" s="462">
        <v>46.1</v>
      </c>
      <c r="DP169" s="455"/>
      <c r="DQ169" s="461"/>
      <c r="DR169" s="463"/>
      <c r="DS169" s="457">
        <v>0</v>
      </c>
      <c r="DT169" s="453"/>
      <c r="DU169" s="454"/>
      <c r="DV169" s="462"/>
      <c r="DW169" s="880"/>
      <c r="DX169" s="455"/>
      <c r="DY169" s="462"/>
      <c r="DZ169" s="455"/>
      <c r="EA169" s="462"/>
      <c r="EB169" s="463"/>
      <c r="EC169" s="457">
        <v>0</v>
      </c>
      <c r="ED169" s="453"/>
      <c r="EE169" s="464"/>
      <c r="EF169" s="462"/>
      <c r="EG169" s="880"/>
      <c r="EH169" s="455"/>
      <c r="EI169" s="462"/>
      <c r="EJ169" s="455"/>
      <c r="EK169" s="461"/>
      <c r="EL169" s="463"/>
      <c r="EM169" s="457">
        <v>0</v>
      </c>
      <c r="EN169" s="453"/>
      <c r="EO169" s="461"/>
      <c r="EP169" s="462"/>
      <c r="EQ169" s="462"/>
      <c r="ER169" s="455"/>
      <c r="ES169" s="462"/>
      <c r="ET169" s="454"/>
      <c r="EU169" s="461"/>
      <c r="EV169" s="463"/>
      <c r="EW169" s="457">
        <v>0</v>
      </c>
      <c r="EX169" s="453"/>
      <c r="EY169" s="461"/>
      <c r="EZ169" s="462"/>
      <c r="FA169" s="880"/>
      <c r="FB169" s="455"/>
      <c r="FC169" s="462"/>
      <c r="FD169" s="454"/>
      <c r="FE169" s="461"/>
      <c r="FF169" s="463"/>
      <c r="FG169" s="457">
        <v>0</v>
      </c>
      <c r="FH169" s="453"/>
      <c r="FI169" s="461"/>
      <c r="FJ169" s="462"/>
      <c r="FK169" s="880"/>
      <c r="FL169" s="455"/>
      <c r="FM169" s="462"/>
      <c r="FN169" s="454"/>
      <c r="FO169" s="461"/>
      <c r="FP169" s="463"/>
      <c r="GK169" s="195"/>
      <c r="GL169" s="943"/>
      <c r="GM169" s="461"/>
      <c r="GN169" s="461"/>
      <c r="GO169" s="461"/>
      <c r="GP169" s="461"/>
      <c r="GQ169" s="461"/>
      <c r="GR169" s="461"/>
      <c r="GS169" s="461"/>
      <c r="GT169" s="463"/>
      <c r="GU169" s="195"/>
      <c r="GV169" s="461"/>
      <c r="GW169" s="461"/>
      <c r="GX169" s="461"/>
      <c r="GY169" s="461"/>
      <c r="GZ169" s="455"/>
      <c r="HA169" s="461"/>
      <c r="HB169" s="461"/>
      <c r="HC169" s="461"/>
      <c r="HD169" s="463"/>
      <c r="HE169" s="457">
        <v>0</v>
      </c>
      <c r="HF169" s="453"/>
      <c r="HG169" s="461"/>
      <c r="HH169" s="893"/>
      <c r="HI169" s="1434"/>
      <c r="HJ169" s="455"/>
      <c r="HK169" s="462"/>
      <c r="HL169" s="455"/>
      <c r="HM169" s="461"/>
      <c r="HN169" s="463"/>
      <c r="HO169" s="457"/>
      <c r="HP169" s="453"/>
      <c r="HQ169" s="461"/>
      <c r="HR169" s="462"/>
      <c r="HS169" s="462"/>
      <c r="HT169" s="455"/>
      <c r="HU169" s="462"/>
      <c r="HV169" s="455"/>
      <c r="HW169" s="461"/>
      <c r="HX169" s="463"/>
    </row>
    <row r="170" spans="1:523" ht="15" customHeight="1" x14ac:dyDescent="0.15">
      <c r="A170" s="515">
        <v>43690</v>
      </c>
      <c r="B170" s="415">
        <f t="shared" si="2"/>
        <v>3120</v>
      </c>
      <c r="C170" s="195"/>
      <c r="D170" s="453"/>
      <c r="E170" s="461"/>
      <c r="F170" s="462"/>
      <c r="G170" s="880"/>
      <c r="H170" s="455"/>
      <c r="I170" s="462"/>
      <c r="J170" s="456"/>
      <c r="K170" s="461"/>
      <c r="L170" s="463"/>
      <c r="M170" s="195">
        <v>1798</v>
      </c>
      <c r="N170" s="453">
        <v>7.9</v>
      </c>
      <c r="O170" s="461">
        <v>3870</v>
      </c>
      <c r="P170" s="462"/>
      <c r="Q170" s="880">
        <v>20</v>
      </c>
      <c r="R170" s="455">
        <v>3</v>
      </c>
      <c r="S170" s="462">
        <v>19.8</v>
      </c>
      <c r="T170" s="456"/>
      <c r="U170" s="461"/>
      <c r="V170" s="463"/>
      <c r="W170" s="457">
        <v>0</v>
      </c>
      <c r="X170" s="453"/>
      <c r="Y170" s="458"/>
      <c r="Z170" s="462"/>
      <c r="AA170" s="880"/>
      <c r="AB170" s="455"/>
      <c r="AC170" s="462"/>
      <c r="AD170" s="455"/>
      <c r="AE170" s="461"/>
      <c r="AF170" s="463"/>
      <c r="AG170" s="457">
        <v>201</v>
      </c>
      <c r="AH170" s="453"/>
      <c r="AI170" s="458"/>
      <c r="AJ170" s="462"/>
      <c r="AK170" s="880"/>
      <c r="AL170" s="455"/>
      <c r="AM170" s="644"/>
      <c r="AN170" s="455"/>
      <c r="AO170" s="461"/>
      <c r="AP170" s="616"/>
      <c r="AQ170" s="457">
        <v>115</v>
      </c>
      <c r="AR170" s="453">
        <v>7.5</v>
      </c>
      <c r="AS170" s="458">
        <v>4310</v>
      </c>
      <c r="AT170" s="462"/>
      <c r="AU170" s="880">
        <v>75</v>
      </c>
      <c r="AV170" s="455">
        <v>44.5</v>
      </c>
      <c r="AW170" s="462">
        <v>60.95</v>
      </c>
      <c r="AX170" s="455"/>
      <c r="AY170" s="461"/>
      <c r="AZ170" s="463"/>
      <c r="BA170" s="195">
        <v>214</v>
      </c>
      <c r="BB170" s="453">
        <v>7.84</v>
      </c>
      <c r="BC170" s="461">
        <v>6690</v>
      </c>
      <c r="BD170" s="462"/>
      <c r="BE170" s="880">
        <v>90</v>
      </c>
      <c r="BF170" s="455">
        <v>0.93</v>
      </c>
      <c r="BG170" s="462">
        <v>10.38</v>
      </c>
      <c r="BH170" s="455"/>
      <c r="BI170" s="461"/>
      <c r="BJ170" s="463"/>
      <c r="BK170" s="457">
        <v>121</v>
      </c>
      <c r="BL170" s="453">
        <v>7.99</v>
      </c>
      <c r="BM170" s="458">
        <v>1464</v>
      </c>
      <c r="BN170" s="462"/>
      <c r="BO170" s="880">
        <v>157</v>
      </c>
      <c r="BP170" s="455">
        <v>0.52</v>
      </c>
      <c r="BQ170" s="462">
        <v>20.100000000000001</v>
      </c>
      <c r="BR170" s="455"/>
      <c r="BS170" s="461"/>
      <c r="BT170" s="463"/>
      <c r="BU170" s="457">
        <v>306</v>
      </c>
      <c r="BV170" s="453">
        <v>7.95</v>
      </c>
      <c r="BW170" s="458">
        <v>9140</v>
      </c>
      <c r="BX170" s="458"/>
      <c r="BY170" s="880">
        <v>92</v>
      </c>
      <c r="BZ170" s="455">
        <v>1.04</v>
      </c>
      <c r="CA170" s="462">
        <v>16.52</v>
      </c>
      <c r="CB170" s="455"/>
      <c r="CC170" s="461"/>
      <c r="CD170" s="463"/>
      <c r="CE170" s="457">
        <v>42</v>
      </c>
      <c r="CF170" s="453"/>
      <c r="CG170" s="458"/>
      <c r="CH170" s="462"/>
      <c r="CI170" s="880"/>
      <c r="CJ170" s="455"/>
      <c r="CK170" s="462"/>
      <c r="CL170" s="455"/>
      <c r="CM170" s="461"/>
      <c r="CN170" s="463"/>
      <c r="CO170" s="457">
        <v>220</v>
      </c>
      <c r="CP170" s="453">
        <v>7.69</v>
      </c>
      <c r="CQ170" s="461">
        <v>1077</v>
      </c>
      <c r="CR170" s="462"/>
      <c r="CS170" s="880">
        <v>21</v>
      </c>
      <c r="CT170" s="455">
        <v>0.69</v>
      </c>
      <c r="CU170" s="462">
        <v>10.44</v>
      </c>
      <c r="CV170" s="455"/>
      <c r="CW170" s="461"/>
      <c r="CX170" s="463"/>
      <c r="CY170" s="457">
        <v>0</v>
      </c>
      <c r="CZ170" s="453"/>
      <c r="DA170" s="461"/>
      <c r="DB170" s="462"/>
      <c r="DC170" s="880"/>
      <c r="DD170" s="455"/>
      <c r="DE170" s="462"/>
      <c r="DF170" s="455"/>
      <c r="DG170" s="464"/>
      <c r="DH170" s="463"/>
      <c r="DI170" s="457">
        <v>103</v>
      </c>
      <c r="DJ170" s="453">
        <v>7.68</v>
      </c>
      <c r="DK170" s="459">
        <v>5670</v>
      </c>
      <c r="DL170" s="462"/>
      <c r="DM170" s="880">
        <v>197</v>
      </c>
      <c r="DN170" s="455">
        <v>25.33</v>
      </c>
      <c r="DO170" s="462">
        <v>30.6</v>
      </c>
      <c r="DP170" s="455"/>
      <c r="DQ170" s="461"/>
      <c r="DR170" s="463"/>
      <c r="DS170" s="457">
        <v>0</v>
      </c>
      <c r="DT170" s="453"/>
      <c r="DU170" s="454"/>
      <c r="DV170" s="462"/>
      <c r="DW170" s="880"/>
      <c r="DX170" s="455"/>
      <c r="DY170" s="462"/>
      <c r="DZ170" s="455"/>
      <c r="EA170" s="462"/>
      <c r="EB170" s="463"/>
      <c r="EC170" s="457">
        <v>0</v>
      </c>
      <c r="ED170" s="453"/>
      <c r="EE170" s="464"/>
      <c r="EF170" s="462"/>
      <c r="EG170" s="880"/>
      <c r="EH170" s="455"/>
      <c r="EI170" s="462"/>
      <c r="EJ170" s="455"/>
      <c r="EK170" s="461"/>
      <c r="EL170" s="463"/>
      <c r="EM170" s="457">
        <v>0</v>
      </c>
      <c r="EN170" s="453"/>
      <c r="EO170" s="461"/>
      <c r="EP170" s="462"/>
      <c r="EQ170" s="462"/>
      <c r="ER170" s="455"/>
      <c r="ES170" s="462"/>
      <c r="ET170" s="454"/>
      <c r="EU170" s="461"/>
      <c r="EV170" s="463"/>
      <c r="EW170" s="457">
        <v>0</v>
      </c>
      <c r="EX170" s="453"/>
      <c r="EY170" s="461"/>
      <c r="EZ170" s="462"/>
      <c r="FA170" s="880"/>
      <c r="FB170" s="455"/>
      <c r="FC170" s="462"/>
      <c r="FD170" s="454"/>
      <c r="FE170" s="461"/>
      <c r="FF170" s="463"/>
      <c r="FG170" s="457">
        <v>0</v>
      </c>
      <c r="FH170" s="453"/>
      <c r="FI170" s="461"/>
      <c r="FJ170" s="462"/>
      <c r="FK170" s="880"/>
      <c r="FL170" s="455"/>
      <c r="FM170" s="462"/>
      <c r="FN170" s="454"/>
      <c r="FO170" s="461"/>
      <c r="FP170" s="463"/>
      <c r="GK170" s="195"/>
      <c r="GL170" s="943"/>
      <c r="GM170" s="461"/>
      <c r="GN170" s="461"/>
      <c r="GO170" s="461"/>
      <c r="GP170" s="461"/>
      <c r="GQ170" s="461"/>
      <c r="GR170" s="461"/>
      <c r="GS170" s="461"/>
      <c r="GT170" s="463"/>
      <c r="GU170" s="195"/>
      <c r="GV170" s="461"/>
      <c r="GW170" s="461"/>
      <c r="GX170" s="461"/>
      <c r="GY170" s="461"/>
      <c r="GZ170" s="455"/>
      <c r="HA170" s="461"/>
      <c r="HB170" s="461"/>
      <c r="HC170" s="461"/>
      <c r="HD170" s="463"/>
      <c r="HE170" s="457">
        <v>0</v>
      </c>
      <c r="HF170" s="453"/>
      <c r="HG170" s="461"/>
      <c r="HH170" s="893"/>
      <c r="HI170" s="1434"/>
      <c r="HJ170" s="455"/>
      <c r="HK170" s="462"/>
      <c r="HL170" s="455"/>
      <c r="HM170" s="461"/>
      <c r="HN170" s="463"/>
      <c r="HO170" s="457"/>
      <c r="HP170" s="453"/>
      <c r="HQ170" s="461"/>
      <c r="HR170" s="462"/>
      <c r="HS170" s="462"/>
      <c r="HT170" s="455"/>
      <c r="HU170" s="462"/>
      <c r="HV170" s="455"/>
      <c r="HW170" s="461"/>
      <c r="HX170" s="463"/>
    </row>
    <row r="171" spans="1:523" ht="15" customHeight="1" x14ac:dyDescent="0.15">
      <c r="A171" s="515">
        <v>43691</v>
      </c>
      <c r="B171" s="415">
        <f t="shared" si="2"/>
        <v>3087</v>
      </c>
      <c r="C171" s="195"/>
      <c r="D171" s="453"/>
      <c r="E171" s="461"/>
      <c r="F171" s="462"/>
      <c r="G171" s="880"/>
      <c r="H171" s="455"/>
      <c r="I171" s="462"/>
      <c r="J171" s="456"/>
      <c r="K171" s="461"/>
      <c r="L171" s="463"/>
      <c r="M171" s="195">
        <v>1836</v>
      </c>
      <c r="N171" s="453">
        <v>8.11</v>
      </c>
      <c r="O171" s="461">
        <v>3750</v>
      </c>
      <c r="P171" s="462"/>
      <c r="Q171" s="880">
        <v>20</v>
      </c>
      <c r="R171" s="455">
        <v>3.81</v>
      </c>
      <c r="S171" s="462">
        <v>29.04</v>
      </c>
      <c r="T171" s="456"/>
      <c r="U171" s="461"/>
      <c r="V171" s="463"/>
      <c r="W171" s="457">
        <v>0</v>
      </c>
      <c r="X171" s="453"/>
      <c r="Y171" s="458"/>
      <c r="Z171" s="462"/>
      <c r="AA171" s="880"/>
      <c r="AB171" s="455"/>
      <c r="AC171" s="462"/>
      <c r="AD171" s="455"/>
      <c r="AE171" s="461"/>
      <c r="AF171" s="463"/>
      <c r="AG171" s="457">
        <v>160</v>
      </c>
      <c r="AH171" s="453">
        <v>8.51</v>
      </c>
      <c r="AI171" s="458">
        <v>6100</v>
      </c>
      <c r="AJ171" s="462"/>
      <c r="AK171" s="880">
        <v>66</v>
      </c>
      <c r="AL171" s="455">
        <v>0.35</v>
      </c>
      <c r="AM171" s="644">
        <v>8.4</v>
      </c>
      <c r="AN171" s="455"/>
      <c r="AO171" s="461"/>
      <c r="AP171" s="616"/>
      <c r="AQ171" s="457">
        <v>33</v>
      </c>
      <c r="AR171" s="453">
        <v>7.55</v>
      </c>
      <c r="AS171" s="458">
        <v>4380</v>
      </c>
      <c r="AT171" s="462"/>
      <c r="AU171" s="880">
        <v>74</v>
      </c>
      <c r="AV171" s="455">
        <v>52.5</v>
      </c>
      <c r="AW171" s="462">
        <v>61.6</v>
      </c>
      <c r="AX171" s="455"/>
      <c r="AY171" s="461"/>
      <c r="AZ171" s="463"/>
      <c r="BA171" s="195">
        <v>212</v>
      </c>
      <c r="BB171" s="453">
        <v>7.63</v>
      </c>
      <c r="BC171" s="461">
        <v>6630</v>
      </c>
      <c r="BD171" s="462"/>
      <c r="BE171" s="880">
        <v>89</v>
      </c>
      <c r="BF171" s="455">
        <v>2.37</v>
      </c>
      <c r="BG171" s="462">
        <v>10.7</v>
      </c>
      <c r="BH171" s="455"/>
      <c r="BI171" s="461"/>
      <c r="BJ171" s="463"/>
      <c r="BK171" s="457">
        <v>123</v>
      </c>
      <c r="BL171" s="453">
        <v>8.11</v>
      </c>
      <c r="BM171" s="458">
        <v>1472</v>
      </c>
      <c r="BN171" s="462"/>
      <c r="BO171" s="880">
        <v>161</v>
      </c>
      <c r="BP171" s="455">
        <v>0.12</v>
      </c>
      <c r="BQ171" s="462">
        <v>34</v>
      </c>
      <c r="BR171" s="455"/>
      <c r="BS171" s="461"/>
      <c r="BT171" s="463"/>
      <c r="BU171" s="457">
        <v>193</v>
      </c>
      <c r="BV171" s="453">
        <v>7.83</v>
      </c>
      <c r="BW171" s="458">
        <v>10020</v>
      </c>
      <c r="BX171" s="458"/>
      <c r="BY171" s="880">
        <v>99</v>
      </c>
      <c r="BZ171" s="455">
        <v>2.71</v>
      </c>
      <c r="CA171" s="462">
        <v>34.299999999999997</v>
      </c>
      <c r="CB171" s="455"/>
      <c r="CC171" s="461"/>
      <c r="CD171" s="463"/>
      <c r="CE171" s="457">
        <v>42</v>
      </c>
      <c r="CF171" s="453">
        <v>8.0299999999999994</v>
      </c>
      <c r="CG171" s="458">
        <v>8770</v>
      </c>
      <c r="CH171" s="462"/>
      <c r="CI171" s="880">
        <v>77</v>
      </c>
      <c r="CJ171" s="455">
        <v>1.33</v>
      </c>
      <c r="CK171" s="462">
        <v>4.3</v>
      </c>
      <c r="CL171" s="455"/>
      <c r="CM171" s="461"/>
      <c r="CN171" s="463"/>
      <c r="CO171" s="457">
        <v>216</v>
      </c>
      <c r="CP171" s="453">
        <v>7.3</v>
      </c>
      <c r="CQ171" s="461">
        <v>1124</v>
      </c>
      <c r="CR171" s="462"/>
      <c r="CS171" s="880">
        <v>20</v>
      </c>
      <c r="CT171" s="455">
        <v>0.87</v>
      </c>
      <c r="CU171" s="462">
        <v>8.6999999999999993</v>
      </c>
      <c r="CV171" s="455"/>
      <c r="CW171" s="461"/>
      <c r="CX171" s="463"/>
      <c r="CY171" s="457">
        <v>146</v>
      </c>
      <c r="CZ171" s="453"/>
      <c r="DA171" s="461"/>
      <c r="DB171" s="462"/>
      <c r="DC171" s="880"/>
      <c r="DD171" s="455"/>
      <c r="DE171" s="462"/>
      <c r="DF171" s="455"/>
      <c r="DG171" s="464"/>
      <c r="DH171" s="463"/>
      <c r="DI171" s="457">
        <v>0</v>
      </c>
      <c r="DJ171" s="453">
        <v>7.53</v>
      </c>
      <c r="DK171" s="459">
        <v>6600</v>
      </c>
      <c r="DL171" s="462"/>
      <c r="DM171" s="880">
        <v>296</v>
      </c>
      <c r="DN171" s="455">
        <v>30.24</v>
      </c>
      <c r="DO171" s="462">
        <v>32.299999999999997</v>
      </c>
      <c r="DP171" s="455"/>
      <c r="DQ171" s="461"/>
      <c r="DR171" s="463"/>
      <c r="DS171" s="457">
        <v>0</v>
      </c>
      <c r="DT171" s="453"/>
      <c r="DU171" s="454"/>
      <c r="DV171" s="462"/>
      <c r="DW171" s="880"/>
      <c r="DX171" s="455"/>
      <c r="DY171" s="462"/>
      <c r="DZ171" s="455"/>
      <c r="EA171" s="462"/>
      <c r="EB171" s="463"/>
      <c r="EC171" s="457">
        <v>42</v>
      </c>
      <c r="ED171" s="453"/>
      <c r="EE171" s="464"/>
      <c r="EF171" s="462"/>
      <c r="EG171" s="880"/>
      <c r="EH171" s="455"/>
      <c r="EI171" s="462"/>
      <c r="EJ171" s="455"/>
      <c r="EK171" s="461"/>
      <c r="EL171" s="463"/>
      <c r="EM171" s="457">
        <v>42</v>
      </c>
      <c r="EN171" s="453"/>
      <c r="EO171" s="461"/>
      <c r="EP171" s="462"/>
      <c r="EQ171" s="462"/>
      <c r="ER171" s="455"/>
      <c r="ES171" s="462"/>
      <c r="ET171" s="454"/>
      <c r="EU171" s="461"/>
      <c r="EV171" s="463"/>
      <c r="EW171" s="457">
        <v>42</v>
      </c>
      <c r="EX171" s="453"/>
      <c r="EY171" s="461"/>
      <c r="EZ171" s="462"/>
      <c r="FA171" s="880"/>
      <c r="FB171" s="455"/>
      <c r="FC171" s="462"/>
      <c r="FD171" s="454"/>
      <c r="FE171" s="461"/>
      <c r="FF171" s="463"/>
      <c r="FG171" s="457">
        <v>0</v>
      </c>
      <c r="FH171" s="453"/>
      <c r="FI171" s="461"/>
      <c r="FJ171" s="462"/>
      <c r="FK171" s="880"/>
      <c r="FL171" s="455"/>
      <c r="FM171" s="462"/>
      <c r="FN171" s="454"/>
      <c r="FO171" s="461"/>
      <c r="FP171" s="463"/>
      <c r="GK171" s="195"/>
      <c r="GL171" s="943"/>
      <c r="GM171" s="461"/>
      <c r="GN171" s="461"/>
      <c r="GO171" s="461"/>
      <c r="GP171" s="461"/>
      <c r="GQ171" s="461"/>
      <c r="GR171" s="461"/>
      <c r="GS171" s="461"/>
      <c r="GT171" s="463"/>
      <c r="GU171" s="195"/>
      <c r="GV171" s="461"/>
      <c r="GW171" s="461"/>
      <c r="GX171" s="461"/>
      <c r="GY171" s="461"/>
      <c r="GZ171" s="455"/>
      <c r="HA171" s="461"/>
      <c r="HB171" s="461"/>
      <c r="HC171" s="461"/>
      <c r="HD171" s="463"/>
      <c r="HE171" s="457">
        <v>0</v>
      </c>
      <c r="HF171" s="453"/>
      <c r="HG171" s="461"/>
      <c r="HH171" s="893"/>
      <c r="HI171" s="1434"/>
      <c r="HJ171" s="455"/>
      <c r="HK171" s="462"/>
      <c r="HL171" s="455"/>
      <c r="HM171" s="461"/>
      <c r="HN171" s="463"/>
      <c r="HO171" s="457"/>
      <c r="HP171" s="453"/>
      <c r="HQ171" s="461"/>
      <c r="HR171" s="462"/>
      <c r="HS171" s="462"/>
      <c r="HT171" s="455"/>
      <c r="HU171" s="462"/>
      <c r="HV171" s="455"/>
      <c r="HW171" s="461"/>
      <c r="HX171" s="463"/>
    </row>
    <row r="172" spans="1:523" ht="15" customHeight="1" x14ac:dyDescent="0.15">
      <c r="A172" s="515">
        <v>43692</v>
      </c>
      <c r="B172" s="415">
        <f t="shared" si="2"/>
        <v>2969</v>
      </c>
      <c r="C172" s="195"/>
      <c r="D172" s="453"/>
      <c r="E172" s="461"/>
      <c r="F172" s="462"/>
      <c r="G172" s="880"/>
      <c r="H172" s="455"/>
      <c r="I172" s="462"/>
      <c r="J172" s="456"/>
      <c r="K172" s="461"/>
      <c r="L172" s="463"/>
      <c r="M172" s="195">
        <v>1778</v>
      </c>
      <c r="N172" s="453">
        <v>7</v>
      </c>
      <c r="O172" s="461">
        <v>3770</v>
      </c>
      <c r="P172" s="462"/>
      <c r="Q172" s="880">
        <v>15</v>
      </c>
      <c r="R172" s="455">
        <v>1.73</v>
      </c>
      <c r="S172" s="462">
        <v>32.200000000000003</v>
      </c>
      <c r="T172" s="456"/>
      <c r="U172" s="461"/>
      <c r="V172" s="463"/>
      <c r="W172" s="457">
        <v>0</v>
      </c>
      <c r="X172" s="453"/>
      <c r="Y172" s="458"/>
      <c r="Z172" s="462"/>
      <c r="AA172" s="880"/>
      <c r="AB172" s="455"/>
      <c r="AC172" s="462"/>
      <c r="AD172" s="455"/>
      <c r="AE172" s="461"/>
      <c r="AF172" s="463"/>
      <c r="AG172" s="457">
        <v>188</v>
      </c>
      <c r="AH172" s="453">
        <v>8</v>
      </c>
      <c r="AI172" s="458">
        <v>5520</v>
      </c>
      <c r="AJ172" s="462"/>
      <c r="AK172" s="880">
        <v>51</v>
      </c>
      <c r="AL172" s="455">
        <v>0.35</v>
      </c>
      <c r="AM172" s="644">
        <v>8.32</v>
      </c>
      <c r="AN172" s="455"/>
      <c r="AO172" s="461"/>
      <c r="AP172" s="616"/>
      <c r="AQ172" s="457">
        <v>0</v>
      </c>
      <c r="AR172" s="453"/>
      <c r="AS172" s="458"/>
      <c r="AT172" s="462"/>
      <c r="AU172" s="880"/>
      <c r="AV172" s="455"/>
      <c r="AW172" s="462"/>
      <c r="AX172" s="455"/>
      <c r="AY172" s="461"/>
      <c r="AZ172" s="463"/>
      <c r="BA172" s="195">
        <v>195</v>
      </c>
      <c r="BB172" s="453"/>
      <c r="BC172" s="461"/>
      <c r="BD172" s="462"/>
      <c r="BE172" s="880"/>
      <c r="BF172" s="455"/>
      <c r="BG172" s="462"/>
      <c r="BH172" s="455"/>
      <c r="BI172" s="461"/>
      <c r="BJ172" s="463"/>
      <c r="BK172" s="457">
        <v>111</v>
      </c>
      <c r="BL172" s="453">
        <v>7</v>
      </c>
      <c r="BM172" s="458">
        <v>1432</v>
      </c>
      <c r="BN172" s="462"/>
      <c r="BO172" s="880">
        <v>155</v>
      </c>
      <c r="BP172" s="455">
        <v>0.28999999999999998</v>
      </c>
      <c r="BQ172" s="462">
        <v>20.28</v>
      </c>
      <c r="BR172" s="455"/>
      <c r="BS172" s="461"/>
      <c r="BT172" s="463"/>
      <c r="BU172" s="457">
        <v>331</v>
      </c>
      <c r="BV172" s="453">
        <v>7.5</v>
      </c>
      <c r="BW172" s="458">
        <v>8940</v>
      </c>
      <c r="BX172" s="458"/>
      <c r="BY172" s="880">
        <v>80</v>
      </c>
      <c r="BZ172" s="455">
        <v>0.93</v>
      </c>
      <c r="CA172" s="462">
        <v>27.35</v>
      </c>
      <c r="CB172" s="455"/>
      <c r="CC172" s="461"/>
      <c r="CD172" s="463"/>
      <c r="CE172" s="457">
        <v>33</v>
      </c>
      <c r="CF172" s="453"/>
      <c r="CG172" s="458"/>
      <c r="CH172" s="462"/>
      <c r="CI172" s="880"/>
      <c r="CJ172" s="455"/>
      <c r="CK172" s="462"/>
      <c r="CL172" s="455"/>
      <c r="CM172" s="461"/>
      <c r="CN172" s="463"/>
      <c r="CO172" s="457">
        <v>199</v>
      </c>
      <c r="CP172" s="453">
        <v>6</v>
      </c>
      <c r="CQ172" s="461">
        <v>1246</v>
      </c>
      <c r="CR172" s="462"/>
      <c r="CS172" s="880">
        <v>15</v>
      </c>
      <c r="CT172" s="455">
        <v>1.1000000000000001</v>
      </c>
      <c r="CU172" s="462">
        <v>18.739999999999998</v>
      </c>
      <c r="CV172" s="455"/>
      <c r="CW172" s="461"/>
      <c r="CX172" s="463"/>
      <c r="CY172" s="457">
        <v>0</v>
      </c>
      <c r="CZ172" s="453">
        <v>7</v>
      </c>
      <c r="DA172" s="461">
        <v>5040</v>
      </c>
      <c r="DB172" s="462"/>
      <c r="DC172" s="880">
        <v>44</v>
      </c>
      <c r="DD172" s="455">
        <v>10.33</v>
      </c>
      <c r="DE172" s="462">
        <v>26.24</v>
      </c>
      <c r="DF172" s="455"/>
      <c r="DG172" s="464"/>
      <c r="DH172" s="463"/>
      <c r="DI172" s="457">
        <v>134</v>
      </c>
      <c r="DJ172" s="453">
        <v>7.5</v>
      </c>
      <c r="DK172" s="459">
        <v>6660</v>
      </c>
      <c r="DL172" s="462"/>
      <c r="DM172" s="880">
        <v>232</v>
      </c>
      <c r="DN172" s="455">
        <v>32</v>
      </c>
      <c r="DO172" s="462">
        <v>40.65</v>
      </c>
      <c r="DP172" s="455"/>
      <c r="DQ172" s="461"/>
      <c r="DR172" s="463"/>
      <c r="DS172" s="457">
        <v>0</v>
      </c>
      <c r="DT172" s="453"/>
      <c r="DU172" s="454"/>
      <c r="DV172" s="462"/>
      <c r="DW172" s="880"/>
      <c r="DX172" s="455"/>
      <c r="DY172" s="462"/>
      <c r="DZ172" s="455"/>
      <c r="EA172" s="462"/>
      <c r="EB172" s="463"/>
      <c r="EC172" s="457">
        <v>0</v>
      </c>
      <c r="ED172" s="453"/>
      <c r="EE172" s="464"/>
      <c r="EF172" s="462"/>
      <c r="EG172" s="880"/>
      <c r="EH172" s="455"/>
      <c r="EI172" s="462"/>
      <c r="EJ172" s="455"/>
      <c r="EK172" s="461"/>
      <c r="EL172" s="463"/>
      <c r="EM172" s="457">
        <v>0</v>
      </c>
      <c r="EN172" s="453"/>
      <c r="EO172" s="461"/>
      <c r="EP172" s="462"/>
      <c r="EQ172" s="462"/>
      <c r="ER172" s="455"/>
      <c r="ES172" s="462"/>
      <c r="ET172" s="454"/>
      <c r="EU172" s="461"/>
      <c r="EV172" s="463"/>
      <c r="EW172" s="457">
        <v>0</v>
      </c>
      <c r="EX172" s="453"/>
      <c r="EY172" s="461"/>
      <c r="EZ172" s="462"/>
      <c r="FA172" s="880"/>
      <c r="FB172" s="455"/>
      <c r="FC172" s="462"/>
      <c r="FD172" s="454"/>
      <c r="FE172" s="461"/>
      <c r="FF172" s="463"/>
      <c r="FG172" s="457">
        <v>0</v>
      </c>
      <c r="FH172" s="453"/>
      <c r="FI172" s="461"/>
      <c r="FJ172" s="462"/>
      <c r="FK172" s="880"/>
      <c r="FL172" s="455"/>
      <c r="FM172" s="462"/>
      <c r="FN172" s="454"/>
      <c r="FO172" s="461"/>
      <c r="FP172" s="463"/>
      <c r="GK172" s="195"/>
      <c r="GL172" s="943"/>
      <c r="GM172" s="461"/>
      <c r="GN172" s="461"/>
      <c r="GO172" s="461"/>
      <c r="GP172" s="461"/>
      <c r="GQ172" s="461"/>
      <c r="GR172" s="461"/>
      <c r="GS172" s="461"/>
      <c r="GT172" s="463"/>
      <c r="GU172" s="195"/>
      <c r="GV172" s="461"/>
      <c r="GW172" s="461"/>
      <c r="GX172" s="461"/>
      <c r="GY172" s="461"/>
      <c r="GZ172" s="455"/>
      <c r="HA172" s="461"/>
      <c r="HB172" s="461"/>
      <c r="HC172" s="461"/>
      <c r="HD172" s="463"/>
      <c r="HE172" s="457">
        <v>0</v>
      </c>
      <c r="HF172" s="453"/>
      <c r="HG172" s="461"/>
      <c r="HH172" s="893"/>
      <c r="HI172" s="1434"/>
      <c r="HJ172" s="455"/>
      <c r="HK172" s="462"/>
      <c r="HL172" s="455"/>
      <c r="HM172" s="461"/>
      <c r="HN172" s="463"/>
      <c r="HO172" s="457"/>
      <c r="HP172" s="453"/>
      <c r="HQ172" s="461"/>
      <c r="HR172" s="462"/>
      <c r="HS172" s="462"/>
      <c r="HT172" s="455"/>
      <c r="HU172" s="462"/>
      <c r="HV172" s="455"/>
      <c r="HW172" s="461"/>
      <c r="HX172" s="463"/>
    </row>
    <row r="173" spans="1:523" ht="15" customHeight="1" x14ac:dyDescent="0.15">
      <c r="A173" s="515">
        <v>43693</v>
      </c>
      <c r="B173" s="415">
        <f t="shared" si="2"/>
        <v>2985</v>
      </c>
      <c r="C173" s="195"/>
      <c r="D173" s="453"/>
      <c r="E173" s="461"/>
      <c r="F173" s="462"/>
      <c r="G173" s="880"/>
      <c r="H173" s="455"/>
      <c r="I173" s="462"/>
      <c r="J173" s="456"/>
      <c r="K173" s="461"/>
      <c r="L173" s="463"/>
      <c r="M173" s="195">
        <v>1529</v>
      </c>
      <c r="N173" s="453">
        <v>8</v>
      </c>
      <c r="O173" s="461">
        <v>3650</v>
      </c>
      <c r="P173" s="462"/>
      <c r="Q173" s="880">
        <v>27</v>
      </c>
      <c r="R173" s="455">
        <v>2.02</v>
      </c>
      <c r="S173" s="462">
        <v>35.799999999999997</v>
      </c>
      <c r="T173" s="456"/>
      <c r="U173" s="461"/>
      <c r="V173" s="463"/>
      <c r="W173" s="457">
        <v>0</v>
      </c>
      <c r="X173" s="453"/>
      <c r="Y173" s="458"/>
      <c r="Z173" s="462"/>
      <c r="AA173" s="880"/>
      <c r="AB173" s="455"/>
      <c r="AC173" s="462"/>
      <c r="AD173" s="455"/>
      <c r="AE173" s="461"/>
      <c r="AF173" s="463"/>
      <c r="AG173" s="457">
        <v>188</v>
      </c>
      <c r="AH173" s="453">
        <v>7.5</v>
      </c>
      <c r="AI173" s="458">
        <v>5530</v>
      </c>
      <c r="AJ173" s="462"/>
      <c r="AK173" s="880">
        <v>57</v>
      </c>
      <c r="AL173" s="455">
        <v>0.6</v>
      </c>
      <c r="AM173" s="644">
        <v>8.9</v>
      </c>
      <c r="AN173" s="455"/>
      <c r="AO173" s="461"/>
      <c r="AP173" s="616"/>
      <c r="AQ173" s="457">
        <v>43</v>
      </c>
      <c r="AR173" s="453">
        <v>6.8</v>
      </c>
      <c r="AS173" s="458">
        <v>1267</v>
      </c>
      <c r="AT173" s="462"/>
      <c r="AU173" s="880">
        <v>24</v>
      </c>
      <c r="AV173" s="455">
        <v>7.3</v>
      </c>
      <c r="AW173" s="462">
        <v>10.5</v>
      </c>
      <c r="AX173" s="455"/>
      <c r="AY173" s="461"/>
      <c r="AZ173" s="463"/>
      <c r="BA173" s="195">
        <v>220</v>
      </c>
      <c r="BB173" s="453">
        <v>6.8</v>
      </c>
      <c r="BC173" s="461">
        <v>6450</v>
      </c>
      <c r="BD173" s="462"/>
      <c r="BE173" s="880">
        <v>107</v>
      </c>
      <c r="BF173" s="455">
        <v>6.2</v>
      </c>
      <c r="BG173" s="462">
        <v>16.3</v>
      </c>
      <c r="BH173" s="455"/>
      <c r="BI173" s="461"/>
      <c r="BJ173" s="463"/>
      <c r="BK173" s="457">
        <v>158</v>
      </c>
      <c r="BL173" s="453">
        <v>7</v>
      </c>
      <c r="BM173" s="458">
        <v>1416</v>
      </c>
      <c r="BN173" s="462"/>
      <c r="BO173" s="880">
        <v>173</v>
      </c>
      <c r="BP173" s="455">
        <v>0.4</v>
      </c>
      <c r="BQ173" s="462">
        <v>13.9</v>
      </c>
      <c r="BR173" s="455"/>
      <c r="BS173" s="461"/>
      <c r="BT173" s="463"/>
      <c r="BU173" s="457">
        <v>329</v>
      </c>
      <c r="BV173" s="453">
        <v>7.5</v>
      </c>
      <c r="BW173" s="458">
        <v>6840</v>
      </c>
      <c r="BX173" s="458"/>
      <c r="BY173" s="880">
        <v>74</v>
      </c>
      <c r="BZ173" s="455">
        <v>0.64</v>
      </c>
      <c r="CA173" s="462">
        <v>23.6</v>
      </c>
      <c r="CB173" s="455"/>
      <c r="CC173" s="461"/>
      <c r="CD173" s="463"/>
      <c r="CE173" s="457">
        <v>35</v>
      </c>
      <c r="CF173" s="453"/>
      <c r="CG173" s="458"/>
      <c r="CH173" s="462"/>
      <c r="CI173" s="880"/>
      <c r="CJ173" s="455"/>
      <c r="CK173" s="462"/>
      <c r="CL173" s="455"/>
      <c r="CM173" s="461"/>
      <c r="CN173" s="463"/>
      <c r="CO173" s="457">
        <v>204</v>
      </c>
      <c r="CP173" s="453"/>
      <c r="CQ173" s="461"/>
      <c r="CR173" s="462"/>
      <c r="CS173" s="880"/>
      <c r="CT173" s="455"/>
      <c r="CU173" s="462"/>
      <c r="CV173" s="455"/>
      <c r="CW173" s="461"/>
      <c r="CX173" s="463"/>
      <c r="CY173" s="457">
        <v>156</v>
      </c>
      <c r="CZ173" s="453">
        <v>7</v>
      </c>
      <c r="DA173" s="461">
        <v>4820</v>
      </c>
      <c r="DB173" s="462"/>
      <c r="DC173" s="880">
        <v>47</v>
      </c>
      <c r="DD173" s="455">
        <v>13.4</v>
      </c>
      <c r="DE173" s="462">
        <v>25</v>
      </c>
      <c r="DF173" s="455"/>
      <c r="DG173" s="464"/>
      <c r="DH173" s="463"/>
      <c r="DI173" s="457">
        <v>122</v>
      </c>
      <c r="DJ173" s="453"/>
      <c r="DK173" s="459"/>
      <c r="DL173" s="462"/>
      <c r="DM173" s="880"/>
      <c r="DN173" s="455"/>
      <c r="DO173" s="462"/>
      <c r="DP173" s="455"/>
      <c r="DQ173" s="461"/>
      <c r="DR173" s="463"/>
      <c r="DS173" s="457">
        <v>1</v>
      </c>
      <c r="DT173" s="453"/>
      <c r="DU173" s="454"/>
      <c r="DV173" s="462"/>
      <c r="DW173" s="880"/>
      <c r="DX173" s="455"/>
      <c r="DY173" s="462"/>
      <c r="DZ173" s="455"/>
      <c r="EA173" s="462"/>
      <c r="EB173" s="463"/>
      <c r="EC173" s="457">
        <v>0</v>
      </c>
      <c r="ED173" s="453"/>
      <c r="EE173" s="464"/>
      <c r="EF173" s="462"/>
      <c r="EG173" s="880"/>
      <c r="EH173" s="455"/>
      <c r="EI173" s="462"/>
      <c r="EJ173" s="455"/>
      <c r="EK173" s="461"/>
      <c r="EL173" s="463"/>
      <c r="EM173" s="457">
        <v>0</v>
      </c>
      <c r="EN173" s="453"/>
      <c r="EO173" s="461"/>
      <c r="EP173" s="462"/>
      <c r="EQ173" s="462"/>
      <c r="ER173" s="455"/>
      <c r="ES173" s="462"/>
      <c r="ET173" s="454"/>
      <c r="EU173" s="461"/>
      <c r="EV173" s="463"/>
      <c r="EW173" s="457">
        <v>0</v>
      </c>
      <c r="EX173" s="453"/>
      <c r="EY173" s="461"/>
      <c r="EZ173" s="462"/>
      <c r="FA173" s="880"/>
      <c r="FB173" s="455"/>
      <c r="FC173" s="462"/>
      <c r="FD173" s="454"/>
      <c r="FE173" s="461"/>
      <c r="FF173" s="463"/>
      <c r="FG173" s="457">
        <v>0</v>
      </c>
      <c r="FH173" s="453"/>
      <c r="FI173" s="461"/>
      <c r="FJ173" s="462"/>
      <c r="FK173" s="880"/>
      <c r="FL173" s="455"/>
      <c r="FM173" s="462"/>
      <c r="FN173" s="454"/>
      <c r="FO173" s="461"/>
      <c r="FP173" s="463"/>
      <c r="GK173" s="195"/>
      <c r="GL173" s="943"/>
      <c r="GM173" s="461"/>
      <c r="GN173" s="461"/>
      <c r="GO173" s="461"/>
      <c r="GP173" s="461"/>
      <c r="GQ173" s="461"/>
      <c r="GR173" s="461"/>
      <c r="GS173" s="461"/>
      <c r="GT173" s="463"/>
      <c r="GU173" s="195"/>
      <c r="GV173" s="461"/>
      <c r="GW173" s="461"/>
      <c r="GX173" s="461"/>
      <c r="GY173" s="461"/>
      <c r="GZ173" s="455"/>
      <c r="HA173" s="461"/>
      <c r="HB173" s="461"/>
      <c r="HC173" s="461"/>
      <c r="HD173" s="463"/>
      <c r="HE173" s="457">
        <v>0</v>
      </c>
      <c r="HF173" s="453"/>
      <c r="HG173" s="461"/>
      <c r="HH173" s="893"/>
      <c r="HI173" s="1434"/>
      <c r="HJ173" s="455"/>
      <c r="HK173" s="462"/>
      <c r="HL173" s="455"/>
      <c r="HM173" s="461"/>
      <c r="HN173" s="463"/>
      <c r="HO173" s="457"/>
      <c r="HP173" s="453"/>
      <c r="HQ173" s="461"/>
      <c r="HR173" s="462"/>
      <c r="HS173" s="462"/>
      <c r="HT173" s="455"/>
      <c r="HU173" s="462"/>
      <c r="HV173" s="455"/>
      <c r="HW173" s="461"/>
      <c r="HX173" s="463"/>
    </row>
    <row r="174" spans="1:523" ht="15" customHeight="1" x14ac:dyDescent="0.15">
      <c r="A174" s="515">
        <v>43694</v>
      </c>
      <c r="B174" s="415">
        <f t="shared" si="2"/>
        <v>2455</v>
      </c>
      <c r="C174" s="195"/>
      <c r="D174" s="453"/>
      <c r="E174" s="461"/>
      <c r="F174" s="462"/>
      <c r="G174" s="880"/>
      <c r="H174" s="455"/>
      <c r="I174" s="462"/>
      <c r="J174" s="456"/>
      <c r="K174" s="461"/>
      <c r="L174" s="463"/>
      <c r="M174" s="195">
        <v>1462</v>
      </c>
      <c r="N174" s="453">
        <v>8</v>
      </c>
      <c r="O174" s="461">
        <v>3660</v>
      </c>
      <c r="P174" s="462"/>
      <c r="Q174" s="880">
        <v>20</v>
      </c>
      <c r="R174" s="455">
        <v>9.5</v>
      </c>
      <c r="S174" s="462">
        <v>27.1</v>
      </c>
      <c r="T174" s="456"/>
      <c r="U174" s="461"/>
      <c r="V174" s="463"/>
      <c r="W174" s="457">
        <v>0</v>
      </c>
      <c r="X174" s="453"/>
      <c r="Y174" s="458"/>
      <c r="Z174" s="462"/>
      <c r="AA174" s="880"/>
      <c r="AB174" s="455"/>
      <c r="AC174" s="462"/>
      <c r="AD174" s="455"/>
      <c r="AE174" s="461"/>
      <c r="AF174" s="463"/>
      <c r="AG174" s="457">
        <v>183</v>
      </c>
      <c r="AH174" s="453">
        <v>8.7200000000000006</v>
      </c>
      <c r="AI174" s="458">
        <v>5030</v>
      </c>
      <c r="AJ174" s="462"/>
      <c r="AK174" s="880">
        <v>57</v>
      </c>
      <c r="AL174" s="455">
        <v>6.1</v>
      </c>
      <c r="AM174" s="644">
        <v>9.8000000000000007</v>
      </c>
      <c r="AN174" s="455"/>
      <c r="AO174" s="461"/>
      <c r="AP174" s="616"/>
      <c r="AQ174" s="457">
        <v>0</v>
      </c>
      <c r="AR174" s="453">
        <v>7.6</v>
      </c>
      <c r="AS174" s="458">
        <v>826</v>
      </c>
      <c r="AT174" s="462"/>
      <c r="AU174" s="880">
        <v>15</v>
      </c>
      <c r="AV174" s="455">
        <v>8.43</v>
      </c>
      <c r="AW174" s="462">
        <v>5.34</v>
      </c>
      <c r="AX174" s="455"/>
      <c r="AY174" s="461"/>
      <c r="AZ174" s="463"/>
      <c r="BA174" s="195">
        <v>218</v>
      </c>
      <c r="BB174" s="453">
        <v>7.9</v>
      </c>
      <c r="BC174" s="461">
        <v>6110</v>
      </c>
      <c r="BD174" s="462"/>
      <c r="BE174" s="880">
        <v>79</v>
      </c>
      <c r="BF174" s="455">
        <v>6.8</v>
      </c>
      <c r="BG174" s="462">
        <v>14.7</v>
      </c>
      <c r="BH174" s="455"/>
      <c r="BI174" s="461"/>
      <c r="BJ174" s="463"/>
      <c r="BK174" s="457">
        <v>80</v>
      </c>
      <c r="BL174" s="453">
        <v>8.09</v>
      </c>
      <c r="BM174" s="458">
        <v>1396</v>
      </c>
      <c r="BN174" s="462"/>
      <c r="BO174" s="880">
        <v>163</v>
      </c>
      <c r="BP174" s="455">
        <v>6.2</v>
      </c>
      <c r="BQ174" s="462">
        <v>11.9</v>
      </c>
      <c r="BR174" s="455"/>
      <c r="BS174" s="461"/>
      <c r="BT174" s="463"/>
      <c r="BU174" s="457">
        <v>320</v>
      </c>
      <c r="BV174" s="453">
        <v>8.4</v>
      </c>
      <c r="BW174" s="458">
        <v>8580</v>
      </c>
      <c r="BX174" s="458"/>
      <c r="BY174" s="880">
        <v>75</v>
      </c>
      <c r="BZ174" s="455">
        <v>6.8</v>
      </c>
      <c r="CA174" s="462">
        <v>19.899999999999999</v>
      </c>
      <c r="CB174" s="455"/>
      <c r="CC174" s="461"/>
      <c r="CD174" s="463"/>
      <c r="CE174" s="457">
        <v>35</v>
      </c>
      <c r="CF174" s="453"/>
      <c r="CG174" s="458"/>
      <c r="CH174" s="462"/>
      <c r="CI174" s="880"/>
      <c r="CJ174" s="455"/>
      <c r="CK174" s="462"/>
      <c r="CL174" s="455"/>
      <c r="CM174" s="461"/>
      <c r="CN174" s="463"/>
      <c r="CO174" s="457">
        <v>75</v>
      </c>
      <c r="CP174" s="453"/>
      <c r="CQ174" s="461"/>
      <c r="CR174" s="462"/>
      <c r="CS174" s="880"/>
      <c r="CT174" s="455"/>
      <c r="CU174" s="462"/>
      <c r="CV174" s="455"/>
      <c r="CW174" s="461"/>
      <c r="CX174" s="463"/>
      <c r="CY174" s="457">
        <v>0</v>
      </c>
      <c r="CZ174" s="453">
        <v>7.65</v>
      </c>
      <c r="DA174" s="461">
        <v>3720</v>
      </c>
      <c r="DB174" s="462"/>
      <c r="DC174" s="880">
        <v>35</v>
      </c>
      <c r="DD174" s="455">
        <v>5.54</v>
      </c>
      <c r="DE174" s="462">
        <v>25.6</v>
      </c>
      <c r="DF174" s="455"/>
      <c r="DG174" s="464"/>
      <c r="DH174" s="463"/>
      <c r="DI174" s="457">
        <v>81</v>
      </c>
      <c r="DJ174" s="453">
        <v>7.49</v>
      </c>
      <c r="DK174" s="459">
        <v>5690</v>
      </c>
      <c r="DL174" s="462"/>
      <c r="DM174" s="880">
        <v>271</v>
      </c>
      <c r="DN174" s="455">
        <v>6.2</v>
      </c>
      <c r="DO174" s="462">
        <v>33.299999999999997</v>
      </c>
      <c r="DP174" s="455"/>
      <c r="DQ174" s="461"/>
      <c r="DR174" s="463"/>
      <c r="DS174" s="457">
        <v>1</v>
      </c>
      <c r="DT174" s="453"/>
      <c r="DU174" s="454"/>
      <c r="DV174" s="462"/>
      <c r="DW174" s="880"/>
      <c r="DX174" s="455"/>
      <c r="DY174" s="462"/>
      <c r="DZ174" s="455"/>
      <c r="EA174" s="462"/>
      <c r="EB174" s="463"/>
      <c r="EC174" s="457">
        <v>0</v>
      </c>
      <c r="ED174" s="453"/>
      <c r="EE174" s="464"/>
      <c r="EF174" s="462"/>
      <c r="EG174" s="880"/>
      <c r="EH174" s="455"/>
      <c r="EI174" s="462"/>
      <c r="EJ174" s="455"/>
      <c r="EK174" s="461"/>
      <c r="EL174" s="463"/>
      <c r="EM174" s="457">
        <v>0</v>
      </c>
      <c r="EN174" s="453"/>
      <c r="EO174" s="461"/>
      <c r="EP174" s="462"/>
      <c r="EQ174" s="462"/>
      <c r="ER174" s="455"/>
      <c r="ES174" s="462"/>
      <c r="ET174" s="454"/>
      <c r="EU174" s="461"/>
      <c r="EV174" s="463"/>
      <c r="EW174" s="457">
        <v>0</v>
      </c>
      <c r="EX174" s="453"/>
      <c r="EY174" s="461"/>
      <c r="EZ174" s="462"/>
      <c r="FA174" s="880"/>
      <c r="FB174" s="455"/>
      <c r="FC174" s="462"/>
      <c r="FD174" s="454"/>
      <c r="FE174" s="461"/>
      <c r="FF174" s="463"/>
      <c r="FG174" s="457">
        <v>0</v>
      </c>
      <c r="FH174" s="453"/>
      <c r="FI174" s="461"/>
      <c r="FJ174" s="462"/>
      <c r="FK174" s="880"/>
      <c r="FL174" s="455"/>
      <c r="FM174" s="462"/>
      <c r="FN174" s="454"/>
      <c r="FO174" s="461"/>
      <c r="FP174" s="463"/>
      <c r="GK174" s="195"/>
      <c r="GL174" s="943"/>
      <c r="GM174" s="461"/>
      <c r="GN174" s="461"/>
      <c r="GO174" s="461"/>
      <c r="GP174" s="461"/>
      <c r="GQ174" s="461"/>
      <c r="GR174" s="461"/>
      <c r="GS174" s="461"/>
      <c r="GT174" s="463"/>
      <c r="GU174" s="195"/>
      <c r="GV174" s="461"/>
      <c r="GW174" s="461"/>
      <c r="GX174" s="461"/>
      <c r="GY174" s="461"/>
      <c r="GZ174" s="455"/>
      <c r="HA174" s="461"/>
      <c r="HB174" s="461"/>
      <c r="HC174" s="461"/>
      <c r="HD174" s="463"/>
      <c r="HE174" s="457">
        <v>0</v>
      </c>
      <c r="HF174" s="453"/>
      <c r="HG174" s="461"/>
      <c r="HH174" s="893"/>
      <c r="HI174" s="1434"/>
      <c r="HJ174" s="455"/>
      <c r="HK174" s="462"/>
      <c r="HL174" s="455"/>
      <c r="HM174" s="461"/>
      <c r="HN174" s="463"/>
      <c r="HO174" s="457"/>
      <c r="HP174" s="453"/>
      <c r="HQ174" s="461"/>
      <c r="HR174" s="462"/>
      <c r="HS174" s="462"/>
      <c r="HT174" s="455"/>
      <c r="HU174" s="462"/>
      <c r="HV174" s="455"/>
      <c r="HW174" s="461"/>
      <c r="HX174" s="463"/>
    </row>
    <row r="175" spans="1:523" s="472" customFormat="1" ht="15" customHeight="1" x14ac:dyDescent="0.15">
      <c r="A175" s="517">
        <v>43695</v>
      </c>
      <c r="B175" s="765">
        <f t="shared" si="2"/>
        <v>2280</v>
      </c>
      <c r="C175" s="257"/>
      <c r="D175" s="435"/>
      <c r="E175" s="444"/>
      <c r="F175" s="445"/>
      <c r="G175" s="445"/>
      <c r="H175" s="438"/>
      <c r="I175" s="445"/>
      <c r="J175" s="439"/>
      <c r="K175" s="444"/>
      <c r="L175" s="446"/>
      <c r="M175" s="257">
        <v>1384</v>
      </c>
      <c r="N175" s="435">
        <v>8.31</v>
      </c>
      <c r="O175" s="444">
        <v>3630</v>
      </c>
      <c r="P175" s="445"/>
      <c r="Q175" s="445">
        <v>18</v>
      </c>
      <c r="R175" s="438">
        <v>3.9</v>
      </c>
      <c r="S175" s="445">
        <v>24.9</v>
      </c>
      <c r="T175" s="439"/>
      <c r="U175" s="444"/>
      <c r="V175" s="446"/>
      <c r="W175" s="440">
        <v>0</v>
      </c>
      <c r="X175" s="435"/>
      <c r="Y175" s="441"/>
      <c r="Z175" s="445"/>
      <c r="AA175" s="445"/>
      <c r="AB175" s="438"/>
      <c r="AC175" s="445"/>
      <c r="AD175" s="438"/>
      <c r="AE175" s="444"/>
      <c r="AF175" s="446"/>
      <c r="AG175" s="440">
        <v>182</v>
      </c>
      <c r="AH175" s="435">
        <v>8.68</v>
      </c>
      <c r="AI175" s="441">
        <v>5360</v>
      </c>
      <c r="AJ175" s="445"/>
      <c r="AK175" s="445">
        <v>72</v>
      </c>
      <c r="AL175" s="438">
        <v>0.5</v>
      </c>
      <c r="AM175" s="645">
        <v>11.5</v>
      </c>
      <c r="AN175" s="438"/>
      <c r="AO175" s="444"/>
      <c r="AP175" s="617"/>
      <c r="AQ175" s="440">
        <v>0</v>
      </c>
      <c r="AR175" s="435">
        <v>7.65</v>
      </c>
      <c r="AS175" s="441">
        <v>819</v>
      </c>
      <c r="AT175" s="445"/>
      <c r="AU175" s="445">
        <v>20</v>
      </c>
      <c r="AV175" s="438">
        <v>2.31</v>
      </c>
      <c r="AW175" s="445">
        <v>4.78</v>
      </c>
      <c r="AX175" s="438"/>
      <c r="AY175" s="444"/>
      <c r="AZ175" s="446"/>
      <c r="BA175" s="257">
        <v>189</v>
      </c>
      <c r="BB175" s="435">
        <v>7.89</v>
      </c>
      <c r="BC175" s="444">
        <v>5880</v>
      </c>
      <c r="BD175" s="445"/>
      <c r="BE175" s="445">
        <v>117</v>
      </c>
      <c r="BF175" s="438">
        <v>0.9</v>
      </c>
      <c r="BG175" s="445">
        <v>13.6</v>
      </c>
      <c r="BH175" s="438"/>
      <c r="BI175" s="444"/>
      <c r="BJ175" s="446"/>
      <c r="BK175" s="440">
        <v>101</v>
      </c>
      <c r="BL175" s="435">
        <v>7.86</v>
      </c>
      <c r="BM175" s="441">
        <v>1390</v>
      </c>
      <c r="BN175" s="445"/>
      <c r="BO175" s="445">
        <v>179</v>
      </c>
      <c r="BP175" s="438">
        <v>0.35</v>
      </c>
      <c r="BQ175" s="445">
        <v>11.7</v>
      </c>
      <c r="BR175" s="438"/>
      <c r="BS175" s="444"/>
      <c r="BT175" s="446"/>
      <c r="BU175" s="440">
        <v>314</v>
      </c>
      <c r="BV175" s="435">
        <v>8.01</v>
      </c>
      <c r="BW175" s="441">
        <v>6400</v>
      </c>
      <c r="BX175" s="441"/>
      <c r="BY175" s="445">
        <v>69</v>
      </c>
      <c r="BZ175" s="438">
        <v>0.75</v>
      </c>
      <c r="CA175" s="445">
        <v>17.899999999999999</v>
      </c>
      <c r="CB175" s="438"/>
      <c r="CC175" s="444"/>
      <c r="CD175" s="446"/>
      <c r="CE175" s="440">
        <v>0</v>
      </c>
      <c r="CF175" s="435">
        <v>8.17</v>
      </c>
      <c r="CG175" s="441">
        <v>9210</v>
      </c>
      <c r="CH175" s="445"/>
      <c r="CI175" s="445">
        <v>57</v>
      </c>
      <c r="CJ175" s="438">
        <v>3.06</v>
      </c>
      <c r="CK175" s="445">
        <v>7</v>
      </c>
      <c r="CL175" s="438"/>
      <c r="CM175" s="444"/>
      <c r="CN175" s="446"/>
      <c r="CO175" s="440">
        <v>0</v>
      </c>
      <c r="CP175" s="435"/>
      <c r="CQ175" s="444"/>
      <c r="CR175" s="445"/>
      <c r="CS175" s="445"/>
      <c r="CT175" s="438"/>
      <c r="CU175" s="445"/>
      <c r="CV175" s="438"/>
      <c r="CW175" s="444"/>
      <c r="CX175" s="446"/>
      <c r="CY175" s="440">
        <v>0</v>
      </c>
      <c r="CZ175" s="435">
        <v>7.76</v>
      </c>
      <c r="DA175" s="444">
        <v>3590</v>
      </c>
      <c r="DB175" s="445"/>
      <c r="DC175" s="445">
        <v>44</v>
      </c>
      <c r="DD175" s="438">
        <v>20.100000000000001</v>
      </c>
      <c r="DE175" s="445">
        <v>23</v>
      </c>
      <c r="DF175" s="438"/>
      <c r="DG175" s="447"/>
      <c r="DH175" s="446"/>
      <c r="DI175" s="440">
        <v>110</v>
      </c>
      <c r="DJ175" s="435">
        <v>7.7</v>
      </c>
      <c r="DK175" s="442">
        <v>5710</v>
      </c>
      <c r="DL175" s="445"/>
      <c r="DM175" s="445">
        <v>272</v>
      </c>
      <c r="DN175" s="438">
        <v>15.8</v>
      </c>
      <c r="DO175" s="445">
        <v>33.799999999999997</v>
      </c>
      <c r="DP175" s="438"/>
      <c r="DQ175" s="444"/>
      <c r="DR175" s="446"/>
      <c r="DS175" s="440">
        <v>0</v>
      </c>
      <c r="DT175" s="435"/>
      <c r="DU175" s="437"/>
      <c r="DV175" s="445"/>
      <c r="DW175" s="445"/>
      <c r="DX175" s="438"/>
      <c r="DY175" s="445"/>
      <c r="DZ175" s="438"/>
      <c r="EA175" s="445"/>
      <c r="EB175" s="446"/>
      <c r="EC175" s="440">
        <v>0</v>
      </c>
      <c r="ED175" s="435"/>
      <c r="EE175" s="447"/>
      <c r="EF175" s="445"/>
      <c r="EG175" s="445"/>
      <c r="EH175" s="438"/>
      <c r="EI175" s="445"/>
      <c r="EJ175" s="438"/>
      <c r="EK175" s="444"/>
      <c r="EL175" s="446"/>
      <c r="EM175" s="440">
        <v>0</v>
      </c>
      <c r="EN175" s="435"/>
      <c r="EO175" s="444"/>
      <c r="EP175" s="445"/>
      <c r="EQ175" s="445"/>
      <c r="ER175" s="438"/>
      <c r="ES175" s="445"/>
      <c r="ET175" s="437"/>
      <c r="EU175" s="444"/>
      <c r="EV175" s="446"/>
      <c r="EW175" s="440">
        <v>0</v>
      </c>
      <c r="EX175" s="435"/>
      <c r="EY175" s="444"/>
      <c r="EZ175" s="445"/>
      <c r="FA175" s="445"/>
      <c r="FB175" s="438"/>
      <c r="FC175" s="445"/>
      <c r="FD175" s="437"/>
      <c r="FE175" s="444"/>
      <c r="FF175" s="446"/>
      <c r="FG175" s="440">
        <v>0</v>
      </c>
      <c r="FH175" s="435"/>
      <c r="FI175" s="444"/>
      <c r="FJ175" s="445"/>
      <c r="FK175" s="445"/>
      <c r="FL175" s="438"/>
      <c r="FM175" s="445"/>
      <c r="FN175" s="437"/>
      <c r="FO175" s="444"/>
      <c r="FP175" s="446"/>
      <c r="FQ175" s="1261"/>
      <c r="FR175" s="584"/>
      <c r="FS175" s="589"/>
      <c r="FT175" s="584"/>
      <c r="FU175" s="590"/>
      <c r="FV175" s="584"/>
      <c r="FW175" s="590"/>
      <c r="FX175" s="584"/>
      <c r="FY175" s="584"/>
      <c r="FZ175" s="591"/>
      <c r="GA175" s="1261"/>
      <c r="GB175" s="584"/>
      <c r="GC175" s="584"/>
      <c r="GD175" s="584"/>
      <c r="GE175" s="590"/>
      <c r="GF175" s="584"/>
      <c r="GG175" s="590"/>
      <c r="GH175" s="584"/>
      <c r="GI175" s="584"/>
      <c r="GJ175" s="591"/>
      <c r="GK175" s="257"/>
      <c r="GL175" s="944"/>
      <c r="GM175" s="444"/>
      <c r="GN175" s="444"/>
      <c r="GO175" s="444"/>
      <c r="GP175" s="444"/>
      <c r="GQ175" s="444"/>
      <c r="GR175" s="444"/>
      <c r="GS175" s="444"/>
      <c r="GT175" s="446"/>
      <c r="GU175" s="257"/>
      <c r="GV175" s="444"/>
      <c r="GW175" s="444"/>
      <c r="GX175" s="444"/>
      <c r="GY175" s="444"/>
      <c r="GZ175" s="438"/>
      <c r="HA175" s="444"/>
      <c r="HB175" s="444"/>
      <c r="HC175" s="444"/>
      <c r="HD175" s="446"/>
      <c r="HE175" s="440">
        <v>0</v>
      </c>
      <c r="HF175" s="435"/>
      <c r="HG175" s="444"/>
      <c r="HH175" s="899"/>
      <c r="HI175" s="442"/>
      <c r="HJ175" s="438"/>
      <c r="HK175" s="445"/>
      <c r="HL175" s="438"/>
      <c r="HM175" s="444"/>
      <c r="HN175" s="446"/>
      <c r="HO175" s="440"/>
      <c r="HP175" s="435"/>
      <c r="HQ175" s="444"/>
      <c r="HR175" s="445"/>
      <c r="HS175" s="445"/>
      <c r="HT175" s="438"/>
      <c r="HU175" s="445"/>
      <c r="HV175" s="438"/>
      <c r="HW175" s="444"/>
      <c r="HX175" s="446"/>
      <c r="HY175" s="1587"/>
      <c r="HZ175" s="1587"/>
      <c r="IA175" s="1587"/>
      <c r="IB175" s="1587"/>
      <c r="IC175" s="1587"/>
      <c r="ID175" s="1587"/>
      <c r="IE175" s="1587"/>
      <c r="IF175" s="1587"/>
      <c r="IG175" s="1587"/>
      <c r="IH175" s="1587"/>
      <c r="II175" s="1587"/>
      <c r="IJ175" s="1587"/>
      <c r="IK175" s="1587"/>
      <c r="IL175" s="1587"/>
      <c r="IM175" s="1587"/>
      <c r="IN175" s="1587"/>
      <c r="IO175" s="1587"/>
      <c r="IP175" s="1587"/>
      <c r="IQ175" s="1587"/>
      <c r="IR175" s="1587"/>
      <c r="IS175" s="1587"/>
      <c r="IT175" s="1587"/>
      <c r="IU175" s="1587"/>
      <c r="IV175" s="1587"/>
      <c r="IW175" s="1587"/>
      <c r="IX175" s="1587"/>
      <c r="IY175" s="1587"/>
      <c r="IZ175" s="1587"/>
      <c r="JA175" s="1587"/>
      <c r="JB175" s="1587"/>
      <c r="JC175" s="1587"/>
      <c r="JD175" s="1587"/>
      <c r="JE175" s="1587"/>
      <c r="JF175" s="1587"/>
      <c r="JG175" s="1587"/>
      <c r="JH175" s="1587"/>
      <c r="JI175" s="1587"/>
      <c r="JJ175" s="1587"/>
      <c r="JK175" s="1587"/>
      <c r="JL175" s="1587"/>
      <c r="JM175" s="1587"/>
      <c r="JN175" s="1587"/>
      <c r="JO175" s="1587"/>
      <c r="JP175" s="1587"/>
      <c r="JQ175" s="1587"/>
      <c r="JR175" s="1587"/>
      <c r="JS175" s="1587"/>
      <c r="JT175" s="1587"/>
      <c r="JU175" s="1587"/>
      <c r="JV175" s="1587"/>
      <c r="JW175" s="1587"/>
      <c r="JX175" s="1587"/>
      <c r="JY175" s="1587"/>
      <c r="JZ175" s="1587"/>
      <c r="KA175" s="1587"/>
      <c r="KB175" s="1587"/>
      <c r="KC175" s="1587"/>
      <c r="KD175" s="1587"/>
      <c r="KE175" s="1587"/>
      <c r="KF175" s="1587"/>
      <c r="KG175" s="1587"/>
      <c r="KH175" s="1587"/>
      <c r="KI175" s="1587"/>
      <c r="KJ175" s="1587"/>
      <c r="KK175" s="1587"/>
      <c r="KL175" s="1587"/>
      <c r="KM175" s="1587"/>
      <c r="KN175" s="1587"/>
      <c r="KO175" s="1587"/>
      <c r="KP175" s="1587"/>
      <c r="KQ175" s="1587"/>
      <c r="KR175" s="1587"/>
      <c r="KS175" s="1587"/>
      <c r="KT175" s="1587"/>
      <c r="KU175" s="1587"/>
      <c r="KV175" s="1587"/>
      <c r="KW175" s="1587"/>
      <c r="KX175" s="1587"/>
      <c r="KY175" s="1587"/>
      <c r="KZ175" s="1587"/>
      <c r="LA175" s="1587"/>
      <c r="LB175" s="1587"/>
      <c r="LC175" s="1587"/>
      <c r="LD175" s="1587"/>
      <c r="LE175" s="1587"/>
      <c r="LF175" s="1587"/>
      <c r="LG175" s="1587"/>
      <c r="LH175" s="1587"/>
      <c r="LI175" s="1587"/>
      <c r="LJ175" s="1587"/>
      <c r="LK175" s="1587"/>
      <c r="LL175" s="1587"/>
      <c r="LM175" s="1587"/>
      <c r="LN175" s="1587"/>
      <c r="LO175" s="1587"/>
      <c r="LP175" s="1587"/>
      <c r="LQ175" s="1587"/>
      <c r="LR175" s="1587"/>
      <c r="LS175" s="1587"/>
      <c r="LT175" s="1587"/>
      <c r="LU175" s="1587"/>
      <c r="LV175" s="1587"/>
      <c r="LW175" s="1587"/>
      <c r="LX175" s="1587"/>
      <c r="LY175" s="1587"/>
      <c r="LZ175" s="1587"/>
      <c r="MA175" s="1587"/>
      <c r="MB175" s="1587"/>
      <c r="MC175" s="1587"/>
      <c r="MD175" s="1587"/>
      <c r="ME175" s="1587"/>
      <c r="MF175" s="1587"/>
      <c r="MG175" s="1587"/>
      <c r="MH175" s="1587"/>
      <c r="MI175" s="1587"/>
      <c r="MJ175" s="1587"/>
      <c r="MK175" s="1587"/>
      <c r="ML175" s="1587"/>
      <c r="MM175" s="1587"/>
      <c r="MN175" s="1587"/>
      <c r="MO175" s="1587"/>
      <c r="MP175" s="1587"/>
      <c r="MQ175" s="1587"/>
      <c r="MR175" s="1587"/>
      <c r="MS175" s="1587"/>
      <c r="MT175" s="1587"/>
      <c r="MU175" s="1587"/>
      <c r="MV175" s="1587"/>
      <c r="MW175" s="1587"/>
      <c r="MX175" s="1587"/>
      <c r="MY175" s="1587"/>
      <c r="MZ175" s="1587"/>
      <c r="NA175" s="1587"/>
      <c r="NB175" s="1587"/>
      <c r="NC175" s="1587"/>
      <c r="ND175" s="1587"/>
      <c r="NE175" s="1587"/>
      <c r="NF175" s="1587"/>
      <c r="NG175" s="1587"/>
      <c r="NH175" s="1587"/>
      <c r="NI175" s="1587"/>
      <c r="NJ175" s="1587"/>
      <c r="NK175" s="1587"/>
      <c r="NL175" s="1587"/>
      <c r="NM175" s="1587"/>
      <c r="NN175" s="1587"/>
      <c r="NO175" s="1587"/>
      <c r="NP175" s="1587"/>
      <c r="NQ175" s="1587"/>
      <c r="NR175" s="1587"/>
      <c r="NS175" s="1587"/>
      <c r="NT175" s="1587"/>
      <c r="NU175" s="1587"/>
      <c r="NV175" s="1587"/>
      <c r="NW175" s="1587"/>
      <c r="NX175" s="1587"/>
      <c r="NY175" s="1587"/>
      <c r="NZ175" s="1587"/>
      <c r="OA175" s="1587"/>
      <c r="OB175" s="1587"/>
      <c r="OC175" s="1587"/>
      <c r="OD175" s="1587"/>
      <c r="OE175" s="1587"/>
      <c r="OF175" s="1587"/>
      <c r="OG175" s="1587"/>
      <c r="OH175" s="1587"/>
      <c r="OI175" s="1587"/>
      <c r="OJ175" s="1587"/>
      <c r="OK175" s="1587"/>
      <c r="OL175" s="1587"/>
      <c r="OM175" s="1587"/>
      <c r="ON175" s="1587"/>
      <c r="OO175" s="1587"/>
      <c r="OP175" s="1587"/>
      <c r="OQ175" s="1587"/>
      <c r="OR175" s="1587"/>
      <c r="OS175" s="1587"/>
      <c r="OT175" s="1587"/>
      <c r="OU175" s="1587"/>
      <c r="OV175" s="1587"/>
      <c r="OW175" s="1587"/>
      <c r="OX175" s="1587"/>
      <c r="OY175" s="1587"/>
      <c r="OZ175" s="1587"/>
      <c r="PA175" s="1587"/>
      <c r="PB175" s="1587"/>
      <c r="PC175" s="1587"/>
      <c r="PD175" s="1587"/>
      <c r="PE175" s="1587"/>
      <c r="PF175" s="1587"/>
      <c r="PG175" s="1588"/>
      <c r="PH175" s="1588"/>
      <c r="PI175" s="1588"/>
      <c r="PJ175" s="1588"/>
      <c r="PK175" s="1588"/>
      <c r="PL175" s="1588"/>
      <c r="PM175" s="1588"/>
      <c r="PN175" s="1588"/>
      <c r="PO175" s="1588"/>
      <c r="PP175" s="1588"/>
      <c r="PQ175" s="1588"/>
      <c r="PR175" s="1588"/>
      <c r="PS175" s="1588"/>
      <c r="PT175" s="1588"/>
      <c r="PU175" s="1588"/>
      <c r="PV175" s="1588"/>
      <c r="PW175" s="1588"/>
      <c r="PX175" s="1588"/>
      <c r="PY175" s="1588"/>
      <c r="PZ175" s="1588"/>
      <c r="QA175" s="1588"/>
      <c r="QB175" s="1588"/>
      <c r="QC175" s="1588"/>
      <c r="QD175" s="1588"/>
      <c r="QE175" s="1588"/>
      <c r="QF175" s="1588"/>
      <c r="QG175" s="1588"/>
      <c r="QH175" s="1588"/>
      <c r="QI175" s="1588"/>
      <c r="QJ175" s="1588"/>
      <c r="QK175" s="1588"/>
      <c r="QL175" s="1588"/>
      <c r="QM175" s="1588"/>
      <c r="QN175" s="1588"/>
      <c r="QO175" s="1588"/>
      <c r="QP175" s="1588"/>
      <c r="QQ175" s="1588"/>
      <c r="QR175" s="1588"/>
      <c r="QS175" s="1588"/>
      <c r="QT175" s="1588"/>
      <c r="QU175" s="1588"/>
      <c r="QV175" s="1588"/>
      <c r="QW175" s="1588"/>
      <c r="QX175" s="1588"/>
      <c r="QY175" s="1588"/>
      <c r="QZ175" s="1588"/>
      <c r="RA175" s="1588"/>
      <c r="RB175" s="1588"/>
      <c r="RC175" s="1588"/>
      <c r="RD175" s="1588"/>
      <c r="RE175" s="1588"/>
      <c r="RF175" s="1588"/>
      <c r="RG175" s="1588"/>
      <c r="RH175" s="1588"/>
      <c r="RI175" s="1588"/>
      <c r="RJ175" s="1588"/>
      <c r="RK175" s="1588"/>
      <c r="RL175" s="1588"/>
      <c r="RM175" s="1588"/>
      <c r="RN175" s="1588"/>
      <c r="RO175" s="1588"/>
      <c r="RP175" s="1588"/>
      <c r="RQ175" s="1588"/>
      <c r="RR175" s="1588"/>
      <c r="RS175" s="1588"/>
      <c r="RT175" s="1588"/>
      <c r="RU175" s="1588"/>
      <c r="RV175" s="1588"/>
      <c r="RW175" s="1588"/>
      <c r="RX175" s="1588"/>
      <c r="RY175" s="1588"/>
      <c r="RZ175" s="1588"/>
      <c r="SA175" s="1588"/>
      <c r="SB175" s="1588"/>
      <c r="SC175" s="1588"/>
      <c r="SD175" s="1588"/>
      <c r="SE175" s="1588"/>
      <c r="SF175" s="1588"/>
      <c r="SG175" s="1588"/>
      <c r="SH175" s="1588"/>
      <c r="SI175" s="1588"/>
      <c r="SJ175" s="1588"/>
      <c r="SK175" s="1588"/>
      <c r="SL175" s="1588"/>
      <c r="SM175" s="1588"/>
      <c r="SN175" s="1588"/>
      <c r="SO175" s="1588"/>
      <c r="SP175" s="1588"/>
      <c r="SQ175" s="1588"/>
      <c r="SR175" s="1588"/>
      <c r="SS175" s="1588"/>
      <c r="ST175" s="1588"/>
      <c r="SU175" s="1588"/>
      <c r="SV175" s="1588"/>
      <c r="SW175" s="1588"/>
      <c r="SX175" s="1588"/>
      <c r="SY175" s="1588"/>
      <c r="SZ175" s="1588"/>
      <c r="TA175" s="1588"/>
      <c r="TB175" s="1588"/>
      <c r="TC175" s="1588"/>
    </row>
    <row r="176" spans="1:523" ht="15" customHeight="1" x14ac:dyDescent="0.15">
      <c r="A176" s="515">
        <v>43696</v>
      </c>
      <c r="B176" s="415">
        <f t="shared" si="2"/>
        <v>2787</v>
      </c>
      <c r="C176" s="195"/>
      <c r="D176" s="453"/>
      <c r="E176" s="461"/>
      <c r="F176" s="462"/>
      <c r="G176" s="880"/>
      <c r="H176" s="455"/>
      <c r="I176" s="462"/>
      <c r="J176" s="456"/>
      <c r="K176" s="461"/>
      <c r="L176" s="463"/>
      <c r="M176" s="195">
        <v>1638</v>
      </c>
      <c r="N176" s="453"/>
      <c r="O176" s="461"/>
      <c r="P176" s="462"/>
      <c r="Q176" s="880"/>
      <c r="R176" s="455"/>
      <c r="S176" s="462"/>
      <c r="T176" s="456"/>
      <c r="U176" s="461"/>
      <c r="V176" s="463"/>
      <c r="W176" s="457">
        <v>0</v>
      </c>
      <c r="X176" s="453"/>
      <c r="Y176" s="458"/>
      <c r="Z176" s="462"/>
      <c r="AA176" s="880"/>
      <c r="AB176" s="455"/>
      <c r="AC176" s="462"/>
      <c r="AD176" s="455"/>
      <c r="AE176" s="461"/>
      <c r="AF176" s="463"/>
      <c r="AG176" s="457">
        <v>175</v>
      </c>
      <c r="AH176" s="453"/>
      <c r="AI176" s="458"/>
      <c r="AJ176" s="462"/>
      <c r="AK176" s="880"/>
      <c r="AL176" s="455"/>
      <c r="AM176" s="644"/>
      <c r="AN176" s="455"/>
      <c r="AO176" s="461"/>
      <c r="AP176" s="616"/>
      <c r="AQ176" s="457">
        <v>0</v>
      </c>
      <c r="AR176" s="453"/>
      <c r="AS176" s="458"/>
      <c r="AT176" s="462"/>
      <c r="AU176" s="880"/>
      <c r="AV176" s="455"/>
      <c r="AW176" s="462"/>
      <c r="AX176" s="455"/>
      <c r="AY176" s="461"/>
      <c r="AZ176" s="463"/>
      <c r="BA176" s="195">
        <v>208</v>
      </c>
      <c r="BB176" s="453">
        <v>7.9</v>
      </c>
      <c r="BC176" s="461">
        <v>5800</v>
      </c>
      <c r="BD176" s="462"/>
      <c r="BE176" s="880">
        <v>123</v>
      </c>
      <c r="BF176" s="455">
        <v>0.87</v>
      </c>
      <c r="BG176" s="462">
        <v>15.1</v>
      </c>
      <c r="BH176" s="455"/>
      <c r="BI176" s="461"/>
      <c r="BJ176" s="463"/>
      <c r="BK176" s="457">
        <v>239</v>
      </c>
      <c r="BL176" s="453">
        <v>8.16</v>
      </c>
      <c r="BM176" s="458">
        <v>1394</v>
      </c>
      <c r="BN176" s="462"/>
      <c r="BO176" s="880">
        <v>178</v>
      </c>
      <c r="BP176" s="455">
        <v>0.5</v>
      </c>
      <c r="BQ176" s="462">
        <v>8.3000000000000007</v>
      </c>
      <c r="BR176" s="455"/>
      <c r="BS176" s="461"/>
      <c r="BT176" s="463"/>
      <c r="BU176" s="457">
        <v>374</v>
      </c>
      <c r="BV176" s="453">
        <v>8.2799999999999994</v>
      </c>
      <c r="BW176" s="458">
        <v>6860</v>
      </c>
      <c r="BX176" s="458"/>
      <c r="BY176" s="880">
        <v>63</v>
      </c>
      <c r="BZ176" s="455">
        <v>0.7</v>
      </c>
      <c r="CA176" s="462">
        <v>12.9</v>
      </c>
      <c r="CB176" s="455"/>
      <c r="CC176" s="461"/>
      <c r="CD176" s="463"/>
      <c r="CE176" s="457">
        <v>34</v>
      </c>
      <c r="CF176" s="453"/>
      <c r="CG176" s="458"/>
      <c r="CH176" s="462"/>
      <c r="CI176" s="880"/>
      <c r="CJ176" s="455"/>
      <c r="CK176" s="462"/>
      <c r="CL176" s="455"/>
      <c r="CM176" s="461"/>
      <c r="CN176" s="463"/>
      <c r="CO176" s="457">
        <v>0</v>
      </c>
      <c r="CP176" s="453"/>
      <c r="CQ176" s="461"/>
      <c r="CR176" s="462"/>
      <c r="CS176" s="880"/>
      <c r="CT176" s="455"/>
      <c r="CU176" s="462"/>
      <c r="CV176" s="455"/>
      <c r="CW176" s="461"/>
      <c r="CX176" s="463"/>
      <c r="CY176" s="457">
        <v>0</v>
      </c>
      <c r="CZ176" s="453"/>
      <c r="DA176" s="461"/>
      <c r="DB176" s="462"/>
      <c r="DC176" s="880"/>
      <c r="DD176" s="455"/>
      <c r="DE176" s="462"/>
      <c r="DF176" s="455"/>
      <c r="DG176" s="464"/>
      <c r="DH176" s="463"/>
      <c r="DI176" s="457">
        <v>118</v>
      </c>
      <c r="DJ176" s="453">
        <v>7.83</v>
      </c>
      <c r="DK176" s="459">
        <v>6370</v>
      </c>
      <c r="DL176" s="462"/>
      <c r="DM176" s="880">
        <v>218</v>
      </c>
      <c r="DN176" s="455">
        <v>37.6</v>
      </c>
      <c r="DO176" s="462">
        <v>32.299999999999997</v>
      </c>
      <c r="DP176" s="455"/>
      <c r="DQ176" s="461"/>
      <c r="DR176" s="463"/>
      <c r="DS176" s="457">
        <v>1</v>
      </c>
      <c r="DT176" s="453"/>
      <c r="DU176" s="454"/>
      <c r="DV176" s="462"/>
      <c r="DW176" s="880"/>
      <c r="DX176" s="455"/>
      <c r="DY176" s="462"/>
      <c r="DZ176" s="455"/>
      <c r="EA176" s="462"/>
      <c r="EB176" s="463"/>
      <c r="EC176" s="457">
        <v>0</v>
      </c>
      <c r="ED176" s="453"/>
      <c r="EE176" s="464"/>
      <c r="EF176" s="462"/>
      <c r="EG176" s="880"/>
      <c r="EH176" s="455"/>
      <c r="EI176" s="462"/>
      <c r="EJ176" s="455"/>
      <c r="EK176" s="461"/>
      <c r="EL176" s="463"/>
      <c r="EM176" s="457">
        <v>0</v>
      </c>
      <c r="EN176" s="453"/>
      <c r="EO176" s="461"/>
      <c r="EP176" s="462"/>
      <c r="EQ176" s="462"/>
      <c r="ER176" s="455"/>
      <c r="ES176" s="462"/>
      <c r="ET176" s="454"/>
      <c r="EU176" s="461"/>
      <c r="EV176" s="463"/>
      <c r="EW176" s="457">
        <v>0</v>
      </c>
      <c r="EX176" s="453"/>
      <c r="EY176" s="461"/>
      <c r="EZ176" s="462"/>
      <c r="FA176" s="880"/>
      <c r="FB176" s="455"/>
      <c r="FC176" s="462"/>
      <c r="FD176" s="454"/>
      <c r="FE176" s="461"/>
      <c r="FF176" s="463"/>
      <c r="FG176" s="457">
        <v>0</v>
      </c>
      <c r="FH176" s="453"/>
      <c r="FI176" s="461"/>
      <c r="FJ176" s="462"/>
      <c r="FK176" s="880"/>
      <c r="FL176" s="455"/>
      <c r="FM176" s="462"/>
      <c r="FN176" s="454"/>
      <c r="FO176" s="461"/>
      <c r="FP176" s="463"/>
      <c r="GK176" s="195"/>
      <c r="GL176" s="943"/>
      <c r="GM176" s="461"/>
      <c r="GN176" s="461"/>
      <c r="GO176" s="461"/>
      <c r="GP176" s="461"/>
      <c r="GQ176" s="461"/>
      <c r="GR176" s="461"/>
      <c r="GS176" s="461"/>
      <c r="GT176" s="463"/>
      <c r="GU176" s="195"/>
      <c r="GV176" s="461"/>
      <c r="GW176" s="461"/>
      <c r="GX176" s="461"/>
      <c r="GY176" s="461"/>
      <c r="GZ176" s="455"/>
      <c r="HA176" s="461"/>
      <c r="HB176" s="461"/>
      <c r="HC176" s="461"/>
      <c r="HD176" s="463"/>
      <c r="HE176" s="457">
        <v>0</v>
      </c>
      <c r="HF176" s="453"/>
      <c r="HG176" s="461"/>
      <c r="HH176" s="893"/>
      <c r="HI176" s="1434"/>
      <c r="HJ176" s="455"/>
      <c r="HK176" s="462"/>
      <c r="HL176" s="455"/>
      <c r="HM176" s="461"/>
      <c r="HN176" s="463"/>
      <c r="HO176" s="457"/>
      <c r="HP176" s="453"/>
      <c r="HQ176" s="461"/>
      <c r="HR176" s="462"/>
      <c r="HS176" s="462"/>
      <c r="HT176" s="455"/>
      <c r="HU176" s="462"/>
      <c r="HV176" s="455"/>
      <c r="HW176" s="461"/>
      <c r="HX176" s="463"/>
    </row>
    <row r="177" spans="1:523" ht="15" customHeight="1" x14ac:dyDescent="0.15">
      <c r="A177" s="515">
        <v>43697</v>
      </c>
      <c r="B177" s="415">
        <f t="shared" si="2"/>
        <v>2853</v>
      </c>
      <c r="C177" s="195"/>
      <c r="D177" s="453"/>
      <c r="E177" s="461"/>
      <c r="F177" s="462"/>
      <c r="G177" s="880"/>
      <c r="H177" s="455"/>
      <c r="I177" s="462"/>
      <c r="J177" s="456"/>
      <c r="K177" s="461"/>
      <c r="L177" s="463"/>
      <c r="M177" s="195">
        <v>1484</v>
      </c>
      <c r="N177" s="453"/>
      <c r="O177" s="461"/>
      <c r="P177" s="462"/>
      <c r="Q177" s="880"/>
      <c r="R177" s="455"/>
      <c r="S177" s="462"/>
      <c r="T177" s="456"/>
      <c r="U177" s="461"/>
      <c r="V177" s="463"/>
      <c r="W177" s="457">
        <v>0</v>
      </c>
      <c r="X177" s="453"/>
      <c r="Y177" s="458"/>
      <c r="Z177" s="462"/>
      <c r="AA177" s="880"/>
      <c r="AB177" s="455"/>
      <c r="AC177" s="462"/>
      <c r="AD177" s="455"/>
      <c r="AE177" s="461"/>
      <c r="AF177" s="463"/>
      <c r="AG177" s="457">
        <v>195</v>
      </c>
      <c r="AH177" s="453"/>
      <c r="AI177" s="458"/>
      <c r="AJ177" s="462"/>
      <c r="AK177" s="880"/>
      <c r="AL177" s="455"/>
      <c r="AM177" s="644"/>
      <c r="AN177" s="455"/>
      <c r="AO177" s="461"/>
      <c r="AP177" s="616"/>
      <c r="AQ177" s="457">
        <v>0</v>
      </c>
      <c r="AR177" s="453"/>
      <c r="AS177" s="458"/>
      <c r="AT177" s="462"/>
      <c r="AU177" s="880"/>
      <c r="AV177" s="455"/>
      <c r="AW177" s="462"/>
      <c r="AX177" s="455"/>
      <c r="AY177" s="461"/>
      <c r="AZ177" s="463"/>
      <c r="BA177" s="195">
        <v>250</v>
      </c>
      <c r="BB177" s="453">
        <v>7.84</v>
      </c>
      <c r="BC177" s="461">
        <v>5730</v>
      </c>
      <c r="BD177" s="462"/>
      <c r="BE177" s="880">
        <v>125</v>
      </c>
      <c r="BF177" s="455">
        <v>0.98</v>
      </c>
      <c r="BG177" s="462">
        <v>14.8</v>
      </c>
      <c r="BH177" s="455"/>
      <c r="BI177" s="461"/>
      <c r="BJ177" s="463"/>
      <c r="BK177" s="457">
        <v>237</v>
      </c>
      <c r="BL177" s="453">
        <v>8.15</v>
      </c>
      <c r="BM177" s="458">
        <v>1343</v>
      </c>
      <c r="BN177" s="462"/>
      <c r="BO177" s="880">
        <v>173</v>
      </c>
      <c r="BP177" s="455">
        <v>0.5</v>
      </c>
      <c r="BQ177" s="462">
        <v>6.72</v>
      </c>
      <c r="BR177" s="455"/>
      <c r="BS177" s="461"/>
      <c r="BT177" s="463"/>
      <c r="BU177" s="457">
        <v>374</v>
      </c>
      <c r="BV177" s="453">
        <v>8.1</v>
      </c>
      <c r="BW177" s="458">
        <v>8320</v>
      </c>
      <c r="BX177" s="458"/>
      <c r="BY177" s="880">
        <v>86</v>
      </c>
      <c r="BZ177" s="455">
        <v>3.8</v>
      </c>
      <c r="CA177" s="462">
        <v>15.6</v>
      </c>
      <c r="CB177" s="455"/>
      <c r="CC177" s="461"/>
      <c r="CD177" s="463"/>
      <c r="CE177" s="457">
        <v>35</v>
      </c>
      <c r="CF177" s="453">
        <v>7.59</v>
      </c>
      <c r="CG177" s="458">
        <v>8790</v>
      </c>
      <c r="CH177" s="462"/>
      <c r="CI177" s="880">
        <v>155</v>
      </c>
      <c r="CJ177" s="455">
        <v>1.04</v>
      </c>
      <c r="CK177" s="462"/>
      <c r="CL177" s="455"/>
      <c r="CM177" s="461"/>
      <c r="CN177" s="463"/>
      <c r="CO177" s="457">
        <v>0</v>
      </c>
      <c r="CP177" s="453"/>
      <c r="CQ177" s="461"/>
      <c r="CR177" s="462"/>
      <c r="CS177" s="880"/>
      <c r="CT177" s="455"/>
      <c r="CU177" s="462"/>
      <c r="CV177" s="455"/>
      <c r="CW177" s="461"/>
      <c r="CX177" s="463"/>
      <c r="CY177" s="457">
        <v>0</v>
      </c>
      <c r="CZ177" s="453"/>
      <c r="DA177" s="461"/>
      <c r="DB177" s="462"/>
      <c r="DC177" s="880"/>
      <c r="DD177" s="455"/>
      <c r="DE177" s="462"/>
      <c r="DF177" s="455"/>
      <c r="DG177" s="464"/>
      <c r="DH177" s="463"/>
      <c r="DI177" s="457">
        <v>107</v>
      </c>
      <c r="DJ177" s="453">
        <v>7.76</v>
      </c>
      <c r="DK177" s="459">
        <v>4840</v>
      </c>
      <c r="DL177" s="462"/>
      <c r="DM177" s="880">
        <v>138</v>
      </c>
      <c r="DN177" s="455">
        <v>26.3</v>
      </c>
      <c r="DO177" s="462">
        <v>31.5</v>
      </c>
      <c r="DP177" s="455"/>
      <c r="DQ177" s="461"/>
      <c r="DR177" s="463"/>
      <c r="DS177" s="457">
        <v>0</v>
      </c>
      <c r="DT177" s="453"/>
      <c r="DU177" s="454"/>
      <c r="DV177" s="462"/>
      <c r="DW177" s="880"/>
      <c r="DX177" s="455"/>
      <c r="DY177" s="462"/>
      <c r="DZ177" s="455"/>
      <c r="EA177" s="462"/>
      <c r="EB177" s="463"/>
      <c r="EC177" s="457">
        <v>57</v>
      </c>
      <c r="ED177" s="453">
        <v>8.3800000000000008</v>
      </c>
      <c r="EE177" s="464">
        <v>415</v>
      </c>
      <c r="EF177" s="462"/>
      <c r="EG177" s="880">
        <v>50</v>
      </c>
      <c r="EH177" s="455">
        <v>4.79</v>
      </c>
      <c r="EI177" s="462">
        <v>12.7</v>
      </c>
      <c r="EJ177" s="455"/>
      <c r="EK177" s="461"/>
      <c r="EL177" s="463"/>
      <c r="EM177" s="457">
        <v>57</v>
      </c>
      <c r="EN177" s="453">
        <v>8.3800000000000008</v>
      </c>
      <c r="EO177" s="461">
        <v>415</v>
      </c>
      <c r="EP177" s="462"/>
      <c r="EQ177" s="462">
        <v>50</v>
      </c>
      <c r="ER177" s="455">
        <v>4.79</v>
      </c>
      <c r="ES177" s="462">
        <v>12.7</v>
      </c>
      <c r="ET177" s="454"/>
      <c r="EU177" s="461"/>
      <c r="EV177" s="463"/>
      <c r="EW177" s="457">
        <v>57</v>
      </c>
      <c r="EX177" s="453">
        <v>8.3800000000000008</v>
      </c>
      <c r="EY177" s="461">
        <v>415</v>
      </c>
      <c r="EZ177" s="462"/>
      <c r="FA177" s="880">
        <v>50</v>
      </c>
      <c r="FB177" s="455">
        <v>4.79</v>
      </c>
      <c r="FC177" s="462">
        <v>12.7</v>
      </c>
      <c r="FD177" s="454"/>
      <c r="FE177" s="461"/>
      <c r="FF177" s="463"/>
      <c r="FG177" s="457">
        <v>0</v>
      </c>
      <c r="FH177" s="453"/>
      <c r="FI177" s="461"/>
      <c r="FJ177" s="462"/>
      <c r="FK177" s="880"/>
      <c r="FL177" s="455"/>
      <c r="FM177" s="462"/>
      <c r="FN177" s="454"/>
      <c r="FO177" s="461"/>
      <c r="FP177" s="463"/>
      <c r="GK177" s="195"/>
      <c r="GL177" s="943"/>
      <c r="GM177" s="461"/>
      <c r="GN177" s="461"/>
      <c r="GO177" s="461"/>
      <c r="GP177" s="461"/>
      <c r="GQ177" s="461"/>
      <c r="GR177" s="461"/>
      <c r="GS177" s="461"/>
      <c r="GT177" s="463"/>
      <c r="GU177" s="195"/>
      <c r="GV177" s="461"/>
      <c r="GW177" s="461"/>
      <c r="GX177" s="461"/>
      <c r="GY177" s="461"/>
      <c r="GZ177" s="455"/>
      <c r="HA177" s="461"/>
      <c r="HB177" s="461"/>
      <c r="HC177" s="461"/>
      <c r="HD177" s="463"/>
      <c r="HE177" s="457">
        <v>0</v>
      </c>
      <c r="HF177" s="453"/>
      <c r="HG177" s="461"/>
      <c r="HH177" s="893"/>
      <c r="HI177" s="1434"/>
      <c r="HJ177" s="455"/>
      <c r="HK177" s="462"/>
      <c r="HL177" s="455"/>
      <c r="HM177" s="461"/>
      <c r="HN177" s="463"/>
      <c r="HO177" s="457"/>
      <c r="HP177" s="453"/>
      <c r="HQ177" s="461"/>
      <c r="HR177" s="462"/>
      <c r="HS177" s="462"/>
      <c r="HT177" s="455"/>
      <c r="HU177" s="462"/>
      <c r="HV177" s="455"/>
      <c r="HW177" s="461"/>
      <c r="HX177" s="463"/>
    </row>
    <row r="178" spans="1:523" ht="15" customHeight="1" x14ac:dyDescent="0.15">
      <c r="A178" s="515">
        <v>43698</v>
      </c>
      <c r="B178" s="415">
        <f t="shared" si="2"/>
        <v>1972</v>
      </c>
      <c r="C178" s="195"/>
      <c r="D178" s="453"/>
      <c r="E178" s="461"/>
      <c r="F178" s="462"/>
      <c r="G178" s="880"/>
      <c r="H178" s="455"/>
      <c r="I178" s="462"/>
      <c r="J178" s="456"/>
      <c r="K178" s="461"/>
      <c r="L178" s="463"/>
      <c r="M178" s="195">
        <v>748</v>
      </c>
      <c r="N178" s="453">
        <v>7.71</v>
      </c>
      <c r="O178" s="461">
        <v>3890</v>
      </c>
      <c r="P178" s="462"/>
      <c r="Q178" s="880">
        <v>30</v>
      </c>
      <c r="R178" s="455">
        <v>5.6</v>
      </c>
      <c r="S178" s="462">
        <v>13.7</v>
      </c>
      <c r="T178" s="456"/>
      <c r="U178" s="461"/>
      <c r="V178" s="463"/>
      <c r="W178" s="457">
        <v>0</v>
      </c>
      <c r="X178" s="453"/>
      <c r="Y178" s="458"/>
      <c r="Z178" s="462"/>
      <c r="AA178" s="880"/>
      <c r="AB178" s="455"/>
      <c r="AC178" s="462"/>
      <c r="AD178" s="455"/>
      <c r="AE178" s="461"/>
      <c r="AF178" s="463"/>
      <c r="AG178" s="457">
        <v>116</v>
      </c>
      <c r="AH178" s="453">
        <v>8.77</v>
      </c>
      <c r="AI178" s="458">
        <v>6060</v>
      </c>
      <c r="AJ178" s="462"/>
      <c r="AK178" s="880">
        <v>77</v>
      </c>
      <c r="AL178" s="455">
        <v>2.37</v>
      </c>
      <c r="AM178" s="644">
        <v>6.2</v>
      </c>
      <c r="AN178" s="455"/>
      <c r="AO178" s="461"/>
      <c r="AP178" s="616"/>
      <c r="AQ178" s="457">
        <v>0</v>
      </c>
      <c r="AR178" s="453"/>
      <c r="AS178" s="458"/>
      <c r="AT178" s="462"/>
      <c r="AU178" s="880"/>
      <c r="AV178" s="455"/>
      <c r="AW178" s="462"/>
      <c r="AX178" s="455"/>
      <c r="AY178" s="461"/>
      <c r="AZ178" s="463"/>
      <c r="BA178" s="195">
        <v>189</v>
      </c>
      <c r="BB178" s="453">
        <v>8.06</v>
      </c>
      <c r="BC178" s="461">
        <v>5630</v>
      </c>
      <c r="BD178" s="462"/>
      <c r="BE178" s="880">
        <v>203</v>
      </c>
      <c r="BF178" s="455">
        <v>2.6</v>
      </c>
      <c r="BG178" s="462">
        <v>16.600000000000001</v>
      </c>
      <c r="BH178" s="455"/>
      <c r="BI178" s="461"/>
      <c r="BJ178" s="463"/>
      <c r="BK178" s="457">
        <v>246</v>
      </c>
      <c r="BL178" s="453">
        <v>8.4</v>
      </c>
      <c r="BM178" s="458">
        <v>1351</v>
      </c>
      <c r="BN178" s="462"/>
      <c r="BO178" s="880">
        <v>236</v>
      </c>
      <c r="BP178" s="455">
        <v>2.02</v>
      </c>
      <c r="BQ178" s="462">
        <v>6.7</v>
      </c>
      <c r="BR178" s="455"/>
      <c r="BS178" s="461"/>
      <c r="BT178" s="463"/>
      <c r="BU178" s="457">
        <v>369</v>
      </c>
      <c r="BV178" s="453">
        <v>8.14</v>
      </c>
      <c r="BW178" s="458">
        <v>5880</v>
      </c>
      <c r="BX178" s="458"/>
      <c r="BY178" s="880">
        <v>68</v>
      </c>
      <c r="BZ178" s="455">
        <v>3</v>
      </c>
      <c r="CA178" s="462">
        <v>10.7</v>
      </c>
      <c r="CB178" s="455"/>
      <c r="CC178" s="461"/>
      <c r="CD178" s="463"/>
      <c r="CE178" s="457">
        <v>34</v>
      </c>
      <c r="CF178" s="453">
        <v>8.16</v>
      </c>
      <c r="CG178" s="458">
        <v>8720</v>
      </c>
      <c r="CH178" s="462"/>
      <c r="CI178" s="880">
        <v>75</v>
      </c>
      <c r="CJ178" s="455">
        <v>3.1</v>
      </c>
      <c r="CK178" s="462">
        <v>3.62</v>
      </c>
      <c r="CL178" s="455"/>
      <c r="CM178" s="461"/>
      <c r="CN178" s="463"/>
      <c r="CO178" s="457">
        <v>0</v>
      </c>
      <c r="CP178" s="453"/>
      <c r="CQ178" s="461"/>
      <c r="CR178" s="462"/>
      <c r="CS178" s="880"/>
      <c r="CT178" s="455"/>
      <c r="CU178" s="462"/>
      <c r="CV178" s="455"/>
      <c r="CW178" s="461"/>
      <c r="CX178" s="463"/>
      <c r="CY178" s="457">
        <v>129</v>
      </c>
      <c r="CZ178" s="453"/>
      <c r="DA178" s="461"/>
      <c r="DB178" s="462"/>
      <c r="DC178" s="880"/>
      <c r="DD178" s="455"/>
      <c r="DE178" s="462"/>
      <c r="DF178" s="455"/>
      <c r="DG178" s="464"/>
      <c r="DH178" s="463"/>
      <c r="DI178" s="457">
        <v>133</v>
      </c>
      <c r="DJ178" s="453"/>
      <c r="DK178" s="459"/>
      <c r="DL178" s="462"/>
      <c r="DM178" s="880"/>
      <c r="DN178" s="455"/>
      <c r="DO178" s="462"/>
      <c r="DP178" s="455"/>
      <c r="DQ178" s="461"/>
      <c r="DR178" s="463"/>
      <c r="DS178" s="457">
        <v>8</v>
      </c>
      <c r="DT178" s="453"/>
      <c r="DU178" s="454"/>
      <c r="DV178" s="462"/>
      <c r="DW178" s="880"/>
      <c r="DX178" s="455"/>
      <c r="DY178" s="462"/>
      <c r="DZ178" s="455"/>
      <c r="EA178" s="462"/>
      <c r="EB178" s="463"/>
      <c r="EC178" s="457">
        <v>0</v>
      </c>
      <c r="ED178" s="453"/>
      <c r="EE178" s="464"/>
      <c r="EF178" s="462"/>
      <c r="EG178" s="880"/>
      <c r="EH178" s="455"/>
      <c r="EI178" s="462"/>
      <c r="EJ178" s="455"/>
      <c r="EK178" s="461"/>
      <c r="EL178" s="463"/>
      <c r="EM178" s="457">
        <v>0</v>
      </c>
      <c r="EN178" s="453"/>
      <c r="EO178" s="461"/>
      <c r="EP178" s="462"/>
      <c r="EQ178" s="462"/>
      <c r="ER178" s="455"/>
      <c r="ES178" s="462"/>
      <c r="ET178" s="454"/>
      <c r="EU178" s="461"/>
      <c r="EV178" s="463"/>
      <c r="EW178" s="457">
        <v>0</v>
      </c>
      <c r="EX178" s="453"/>
      <c r="EY178" s="461"/>
      <c r="EZ178" s="462"/>
      <c r="FA178" s="880"/>
      <c r="FB178" s="455"/>
      <c r="FC178" s="462"/>
      <c r="FD178" s="454"/>
      <c r="FE178" s="461"/>
      <c r="FF178" s="463"/>
      <c r="FG178" s="457">
        <v>0</v>
      </c>
      <c r="FH178" s="453"/>
      <c r="FI178" s="461"/>
      <c r="FJ178" s="462"/>
      <c r="FK178" s="880"/>
      <c r="FL178" s="455"/>
      <c r="FM178" s="462"/>
      <c r="FN178" s="454"/>
      <c r="FO178" s="461"/>
      <c r="FP178" s="463"/>
      <c r="GK178" s="195"/>
      <c r="GL178" s="943"/>
      <c r="GM178" s="461"/>
      <c r="GN178" s="461"/>
      <c r="GO178" s="461"/>
      <c r="GP178" s="461"/>
      <c r="GQ178" s="461"/>
      <c r="GR178" s="461"/>
      <c r="GS178" s="461"/>
      <c r="GT178" s="463"/>
      <c r="GU178" s="195"/>
      <c r="GV178" s="461"/>
      <c r="GW178" s="461"/>
      <c r="GX178" s="461"/>
      <c r="GY178" s="461"/>
      <c r="GZ178" s="455"/>
      <c r="HA178" s="461"/>
      <c r="HB178" s="461"/>
      <c r="HC178" s="461"/>
      <c r="HD178" s="463"/>
      <c r="HE178" s="457">
        <v>0</v>
      </c>
      <c r="HF178" s="453"/>
      <c r="HG178" s="461"/>
      <c r="HH178" s="893"/>
      <c r="HI178" s="1434"/>
      <c r="HJ178" s="455"/>
      <c r="HK178" s="462"/>
      <c r="HL178" s="455"/>
      <c r="HM178" s="461"/>
      <c r="HN178" s="463"/>
      <c r="HO178" s="457"/>
      <c r="HP178" s="453"/>
      <c r="HQ178" s="461"/>
      <c r="HR178" s="462"/>
      <c r="HS178" s="462"/>
      <c r="HT178" s="455"/>
      <c r="HU178" s="462"/>
      <c r="HV178" s="455"/>
      <c r="HW178" s="461"/>
      <c r="HX178" s="463"/>
    </row>
    <row r="179" spans="1:523" ht="15" customHeight="1" x14ac:dyDescent="0.15">
      <c r="A179" s="515">
        <v>43699</v>
      </c>
      <c r="B179" s="415">
        <f t="shared" si="2"/>
        <v>3259</v>
      </c>
      <c r="C179" s="195"/>
      <c r="D179" s="453"/>
      <c r="E179" s="461"/>
      <c r="F179" s="462"/>
      <c r="G179" s="880"/>
      <c r="H179" s="455"/>
      <c r="I179" s="462"/>
      <c r="J179" s="456"/>
      <c r="K179" s="461"/>
      <c r="L179" s="463"/>
      <c r="M179" s="195">
        <v>1966</v>
      </c>
      <c r="N179" s="453">
        <v>7.7</v>
      </c>
      <c r="O179" s="461">
        <v>4030</v>
      </c>
      <c r="P179" s="462"/>
      <c r="Q179" s="880">
        <v>47</v>
      </c>
      <c r="R179" s="455">
        <v>3.8</v>
      </c>
      <c r="S179" s="462">
        <v>7.8</v>
      </c>
      <c r="T179" s="456"/>
      <c r="U179" s="461"/>
      <c r="V179" s="463"/>
      <c r="W179" s="457">
        <v>0</v>
      </c>
      <c r="X179" s="453"/>
      <c r="Y179" s="458"/>
      <c r="Z179" s="462"/>
      <c r="AA179" s="880"/>
      <c r="AB179" s="455"/>
      <c r="AC179" s="462"/>
      <c r="AD179" s="455"/>
      <c r="AE179" s="461"/>
      <c r="AF179" s="463"/>
      <c r="AG179" s="457">
        <v>187</v>
      </c>
      <c r="AH179" s="453">
        <v>8.81</v>
      </c>
      <c r="AI179" s="458">
        <v>6690</v>
      </c>
      <c r="AJ179" s="462"/>
      <c r="AK179" s="880">
        <v>86</v>
      </c>
      <c r="AL179" s="455">
        <v>0.1</v>
      </c>
      <c r="AM179" s="644">
        <v>5.0999999999999996</v>
      </c>
      <c r="AN179" s="455"/>
      <c r="AO179" s="461"/>
      <c r="AP179" s="616"/>
      <c r="AQ179" s="457">
        <v>0</v>
      </c>
      <c r="AR179" s="453">
        <v>7.9</v>
      </c>
      <c r="AS179" s="458">
        <v>837</v>
      </c>
      <c r="AT179" s="462"/>
      <c r="AU179" s="880">
        <v>15</v>
      </c>
      <c r="AV179" s="455">
        <v>0.4</v>
      </c>
      <c r="AW179" s="462">
        <v>3.8</v>
      </c>
      <c r="AX179" s="455"/>
      <c r="AY179" s="461"/>
      <c r="AZ179" s="463"/>
      <c r="BA179" s="195">
        <v>204</v>
      </c>
      <c r="BB179" s="453">
        <v>7.92</v>
      </c>
      <c r="BC179" s="461">
        <v>5530</v>
      </c>
      <c r="BD179" s="462"/>
      <c r="BE179" s="880">
        <v>140</v>
      </c>
      <c r="BF179" s="455">
        <v>0.75</v>
      </c>
      <c r="BG179" s="462">
        <v>14.8</v>
      </c>
      <c r="BH179" s="455"/>
      <c r="BI179" s="461"/>
      <c r="BJ179" s="463"/>
      <c r="BK179" s="457">
        <v>133</v>
      </c>
      <c r="BL179" s="453">
        <v>8.2799999999999994</v>
      </c>
      <c r="BM179" s="458">
        <v>1370</v>
      </c>
      <c r="BN179" s="462"/>
      <c r="BO179" s="880">
        <v>184</v>
      </c>
      <c r="BP179" s="455">
        <v>0.2</v>
      </c>
      <c r="BQ179" s="462">
        <v>6.6</v>
      </c>
      <c r="BR179" s="455"/>
      <c r="BS179" s="461"/>
      <c r="BT179" s="463"/>
      <c r="BU179" s="457">
        <v>356</v>
      </c>
      <c r="BV179" s="453">
        <v>8.27</v>
      </c>
      <c r="BW179" s="458">
        <v>8190</v>
      </c>
      <c r="BX179" s="458"/>
      <c r="BY179" s="880">
        <v>90</v>
      </c>
      <c r="BZ179" s="455">
        <v>0.6</v>
      </c>
      <c r="CA179" s="462">
        <v>9.5</v>
      </c>
      <c r="CB179" s="455"/>
      <c r="CC179" s="461"/>
      <c r="CD179" s="463"/>
      <c r="CE179" s="457">
        <v>34</v>
      </c>
      <c r="CF179" s="453">
        <v>7.8</v>
      </c>
      <c r="CG179" s="458">
        <v>8550</v>
      </c>
      <c r="CH179" s="462"/>
      <c r="CI179" s="880">
        <v>71</v>
      </c>
      <c r="CJ179" s="455"/>
      <c r="CK179" s="462">
        <v>3.5</v>
      </c>
      <c r="CL179" s="455"/>
      <c r="CM179" s="461"/>
      <c r="CN179" s="463"/>
      <c r="CO179" s="457">
        <v>200</v>
      </c>
      <c r="CP179" s="453"/>
      <c r="CQ179" s="461"/>
      <c r="CR179" s="462"/>
      <c r="CS179" s="880"/>
      <c r="CT179" s="455"/>
      <c r="CU179" s="462"/>
      <c r="CV179" s="455"/>
      <c r="CW179" s="461"/>
      <c r="CX179" s="463"/>
      <c r="CY179" s="457">
        <v>95</v>
      </c>
      <c r="CZ179" s="453">
        <v>7.71</v>
      </c>
      <c r="DA179" s="461">
        <v>3840</v>
      </c>
      <c r="DB179" s="462"/>
      <c r="DC179" s="880">
        <v>60</v>
      </c>
      <c r="DD179" s="455">
        <v>23</v>
      </c>
      <c r="DE179" s="462">
        <v>21.3</v>
      </c>
      <c r="DF179" s="455"/>
      <c r="DG179" s="464"/>
      <c r="DH179" s="463"/>
      <c r="DI179" s="457">
        <v>84</v>
      </c>
      <c r="DJ179" s="453">
        <v>8.84</v>
      </c>
      <c r="DK179" s="459">
        <v>5110</v>
      </c>
      <c r="DL179" s="462"/>
      <c r="DM179" s="880">
        <v>187</v>
      </c>
      <c r="DN179" s="455">
        <v>27</v>
      </c>
      <c r="DO179" s="462">
        <v>26.4</v>
      </c>
      <c r="DP179" s="455"/>
      <c r="DQ179" s="461"/>
      <c r="DR179" s="463"/>
      <c r="DS179" s="457">
        <v>0</v>
      </c>
      <c r="DT179" s="453"/>
      <c r="DU179" s="454"/>
      <c r="DV179" s="462"/>
      <c r="DW179" s="880"/>
      <c r="DX179" s="455"/>
      <c r="DY179" s="462"/>
      <c r="DZ179" s="455"/>
      <c r="EA179" s="462"/>
      <c r="EB179" s="463"/>
      <c r="EC179" s="457">
        <v>0</v>
      </c>
      <c r="ED179" s="453"/>
      <c r="EE179" s="464"/>
      <c r="EF179" s="462"/>
      <c r="EG179" s="880"/>
      <c r="EH179" s="455"/>
      <c r="EI179" s="462"/>
      <c r="EJ179" s="455"/>
      <c r="EK179" s="461"/>
      <c r="EL179" s="463"/>
      <c r="EM179" s="457">
        <v>0</v>
      </c>
      <c r="EN179" s="453"/>
      <c r="EO179" s="461"/>
      <c r="EP179" s="462"/>
      <c r="EQ179" s="462"/>
      <c r="ER179" s="455"/>
      <c r="ES179" s="462"/>
      <c r="ET179" s="454"/>
      <c r="EU179" s="461"/>
      <c r="EV179" s="463"/>
      <c r="EW179" s="457">
        <v>0</v>
      </c>
      <c r="EX179" s="453"/>
      <c r="EY179" s="461"/>
      <c r="EZ179" s="462"/>
      <c r="FA179" s="880"/>
      <c r="FB179" s="455"/>
      <c r="FC179" s="462"/>
      <c r="FD179" s="454"/>
      <c r="FE179" s="461"/>
      <c r="FF179" s="463"/>
      <c r="FG179" s="457">
        <v>0</v>
      </c>
      <c r="FH179" s="453"/>
      <c r="FI179" s="461"/>
      <c r="FJ179" s="462"/>
      <c r="FK179" s="880"/>
      <c r="FL179" s="455"/>
      <c r="FM179" s="462"/>
      <c r="FN179" s="454"/>
      <c r="FO179" s="461"/>
      <c r="FP179" s="463"/>
      <c r="GK179" s="195"/>
      <c r="GL179" s="943"/>
      <c r="GM179" s="461"/>
      <c r="GN179" s="461"/>
      <c r="GO179" s="461"/>
      <c r="GP179" s="461"/>
      <c r="GQ179" s="461"/>
      <c r="GR179" s="461"/>
      <c r="GS179" s="461"/>
      <c r="GT179" s="463"/>
      <c r="GU179" s="195"/>
      <c r="GV179" s="461"/>
      <c r="GW179" s="461"/>
      <c r="GX179" s="461"/>
      <c r="GY179" s="461"/>
      <c r="GZ179" s="455"/>
      <c r="HA179" s="461"/>
      <c r="HB179" s="461"/>
      <c r="HC179" s="461"/>
      <c r="HD179" s="463"/>
      <c r="HE179" s="457">
        <v>0</v>
      </c>
      <c r="HF179" s="453"/>
      <c r="HG179" s="461"/>
      <c r="HH179" s="893"/>
      <c r="HI179" s="1434"/>
      <c r="HJ179" s="455"/>
      <c r="HK179" s="462"/>
      <c r="HL179" s="455"/>
      <c r="HM179" s="461"/>
      <c r="HN179" s="463"/>
      <c r="HO179" s="457"/>
      <c r="HP179" s="453"/>
      <c r="HQ179" s="461"/>
      <c r="HR179" s="462"/>
      <c r="HS179" s="462"/>
      <c r="HT179" s="455"/>
      <c r="HU179" s="462"/>
      <c r="HV179" s="455"/>
      <c r="HW179" s="461"/>
      <c r="HX179" s="463"/>
    </row>
    <row r="180" spans="1:523" ht="15" customHeight="1" x14ac:dyDescent="0.15">
      <c r="A180" s="515">
        <v>43700</v>
      </c>
      <c r="B180" s="415">
        <f t="shared" si="2"/>
        <v>3038</v>
      </c>
      <c r="C180" s="195"/>
      <c r="D180" s="453"/>
      <c r="E180" s="461"/>
      <c r="F180" s="462"/>
      <c r="G180" s="880"/>
      <c r="H180" s="455"/>
      <c r="I180" s="462"/>
      <c r="J180" s="456"/>
      <c r="K180" s="461"/>
      <c r="L180" s="463"/>
      <c r="M180" s="195">
        <v>1964</v>
      </c>
      <c r="N180" s="453">
        <v>7.96</v>
      </c>
      <c r="O180" s="461">
        <v>4150</v>
      </c>
      <c r="P180" s="462"/>
      <c r="Q180" s="880">
        <v>51</v>
      </c>
      <c r="R180" s="455">
        <v>3.98</v>
      </c>
      <c r="S180" s="462">
        <v>8.68</v>
      </c>
      <c r="T180" s="456"/>
      <c r="U180" s="461"/>
      <c r="V180" s="463"/>
      <c r="W180" s="457">
        <v>0</v>
      </c>
      <c r="X180" s="453"/>
      <c r="Y180" s="458"/>
      <c r="Z180" s="462"/>
      <c r="AA180" s="880"/>
      <c r="AB180" s="455"/>
      <c r="AC180" s="462"/>
      <c r="AD180" s="455"/>
      <c r="AE180" s="461"/>
      <c r="AF180" s="463"/>
      <c r="AG180" s="457">
        <v>172</v>
      </c>
      <c r="AH180" s="453">
        <v>8.61</v>
      </c>
      <c r="AI180" s="458">
        <v>6290</v>
      </c>
      <c r="AJ180" s="462"/>
      <c r="AK180" s="880">
        <v>68</v>
      </c>
      <c r="AL180" s="455">
        <v>0.28999999999999998</v>
      </c>
      <c r="AM180" s="644">
        <v>4.5</v>
      </c>
      <c r="AN180" s="455"/>
      <c r="AO180" s="461"/>
      <c r="AP180" s="616"/>
      <c r="AQ180" s="457">
        <v>0</v>
      </c>
      <c r="AR180" s="453"/>
      <c r="AS180" s="458"/>
      <c r="AT180" s="462"/>
      <c r="AU180" s="880"/>
      <c r="AV180" s="455"/>
      <c r="AW180" s="462"/>
      <c r="AX180" s="455"/>
      <c r="AY180" s="461"/>
      <c r="AZ180" s="463"/>
      <c r="BA180" s="195">
        <v>252</v>
      </c>
      <c r="BB180" s="453">
        <v>7.87</v>
      </c>
      <c r="BC180" s="461">
        <v>5590</v>
      </c>
      <c r="BD180" s="462"/>
      <c r="BE180" s="880">
        <v>155</v>
      </c>
      <c r="BF180" s="455">
        <v>0.87</v>
      </c>
      <c r="BG180" s="462">
        <v>18.600000000000001</v>
      </c>
      <c r="BH180" s="455"/>
      <c r="BI180" s="461"/>
      <c r="BJ180" s="463"/>
      <c r="BK180" s="457">
        <v>92</v>
      </c>
      <c r="BL180" s="453">
        <v>8.0500000000000007</v>
      </c>
      <c r="BM180" s="458">
        <v>1275</v>
      </c>
      <c r="BN180" s="462"/>
      <c r="BO180" s="880">
        <v>179</v>
      </c>
      <c r="BP180" s="455">
        <v>0.18</v>
      </c>
      <c r="BQ180" s="462">
        <v>9.6999999999999993</v>
      </c>
      <c r="BR180" s="455"/>
      <c r="BS180" s="461"/>
      <c r="BT180" s="463"/>
      <c r="BU180" s="457">
        <v>334</v>
      </c>
      <c r="BV180" s="453">
        <v>8.1199999999999992</v>
      </c>
      <c r="BW180" s="458">
        <v>8190</v>
      </c>
      <c r="BX180" s="458"/>
      <c r="BY180" s="880">
        <v>116</v>
      </c>
      <c r="BZ180" s="455">
        <v>1.1599999999999999</v>
      </c>
      <c r="CA180" s="462">
        <v>9.0399999999999991</v>
      </c>
      <c r="CB180" s="455"/>
      <c r="CC180" s="461"/>
      <c r="CD180" s="463"/>
      <c r="CE180" s="457">
        <v>0</v>
      </c>
      <c r="CF180" s="453"/>
      <c r="CG180" s="458"/>
      <c r="CH180" s="462"/>
      <c r="CI180" s="880"/>
      <c r="CJ180" s="455"/>
      <c r="CK180" s="462"/>
      <c r="CL180" s="455"/>
      <c r="CM180" s="461"/>
      <c r="CN180" s="463"/>
      <c r="CO180" s="457">
        <v>103</v>
      </c>
      <c r="CP180" s="453">
        <v>7.32</v>
      </c>
      <c r="CQ180" s="461">
        <v>1714</v>
      </c>
      <c r="CR180" s="462"/>
      <c r="CS180" s="880">
        <v>18</v>
      </c>
      <c r="CT180" s="455">
        <v>0.41</v>
      </c>
      <c r="CU180" s="462">
        <v>20.079999999999998</v>
      </c>
      <c r="CV180" s="455"/>
      <c r="CW180" s="461"/>
      <c r="CX180" s="463"/>
      <c r="CY180" s="457">
        <v>48</v>
      </c>
      <c r="CZ180" s="453">
        <v>7.29</v>
      </c>
      <c r="DA180" s="461">
        <v>8030</v>
      </c>
      <c r="DB180" s="462"/>
      <c r="DC180" s="880">
        <v>72</v>
      </c>
      <c r="DD180" s="455">
        <v>14.25</v>
      </c>
      <c r="DE180" s="462">
        <v>19.399999999999999</v>
      </c>
      <c r="DF180" s="455"/>
      <c r="DG180" s="464"/>
      <c r="DH180" s="463"/>
      <c r="DI180" s="457">
        <v>71</v>
      </c>
      <c r="DJ180" s="453">
        <v>7.67</v>
      </c>
      <c r="DK180" s="459">
        <v>5470</v>
      </c>
      <c r="DL180" s="462"/>
      <c r="DM180" s="880">
        <v>203</v>
      </c>
      <c r="DN180" s="455">
        <v>41.78</v>
      </c>
      <c r="DO180" s="462">
        <v>39.520000000000003</v>
      </c>
      <c r="DP180" s="455"/>
      <c r="DQ180" s="461"/>
      <c r="DR180" s="463"/>
      <c r="DS180" s="457">
        <v>2</v>
      </c>
      <c r="DT180" s="453"/>
      <c r="DU180" s="454"/>
      <c r="DV180" s="462"/>
      <c r="DW180" s="880"/>
      <c r="DX180" s="455"/>
      <c r="DY180" s="462"/>
      <c r="DZ180" s="455"/>
      <c r="EA180" s="462"/>
      <c r="EB180" s="463"/>
      <c r="EC180" s="457">
        <v>0</v>
      </c>
      <c r="ED180" s="453"/>
      <c r="EE180" s="464"/>
      <c r="EF180" s="462"/>
      <c r="EG180" s="880"/>
      <c r="EH180" s="455"/>
      <c r="EI180" s="462"/>
      <c r="EJ180" s="455"/>
      <c r="EK180" s="461"/>
      <c r="EL180" s="463"/>
      <c r="EM180" s="457">
        <v>0</v>
      </c>
      <c r="EN180" s="453"/>
      <c r="EO180" s="461"/>
      <c r="EP180" s="462"/>
      <c r="EQ180" s="462"/>
      <c r="ER180" s="455"/>
      <c r="ES180" s="462"/>
      <c r="ET180" s="454"/>
      <c r="EU180" s="461"/>
      <c r="EV180" s="463"/>
      <c r="EW180" s="457">
        <v>0</v>
      </c>
      <c r="EX180" s="453"/>
      <c r="EY180" s="461"/>
      <c r="EZ180" s="462"/>
      <c r="FA180" s="880"/>
      <c r="FB180" s="455"/>
      <c r="FC180" s="462"/>
      <c r="FD180" s="454"/>
      <c r="FE180" s="461"/>
      <c r="FF180" s="463"/>
      <c r="FG180" s="457">
        <v>0</v>
      </c>
      <c r="FH180" s="453"/>
      <c r="FI180" s="461"/>
      <c r="FJ180" s="462"/>
      <c r="FK180" s="880"/>
      <c r="FL180" s="455"/>
      <c r="FM180" s="462"/>
      <c r="FN180" s="454"/>
      <c r="FO180" s="461"/>
      <c r="FP180" s="463"/>
      <c r="GK180" s="195"/>
      <c r="GL180" s="943"/>
      <c r="GM180" s="461"/>
      <c r="GN180" s="461"/>
      <c r="GO180" s="461"/>
      <c r="GP180" s="461"/>
      <c r="GQ180" s="461"/>
      <c r="GR180" s="461"/>
      <c r="GS180" s="461"/>
      <c r="GT180" s="463"/>
      <c r="GU180" s="195"/>
      <c r="GV180" s="461"/>
      <c r="GW180" s="461"/>
      <c r="GX180" s="461"/>
      <c r="GY180" s="461"/>
      <c r="GZ180" s="455"/>
      <c r="HA180" s="461"/>
      <c r="HB180" s="461"/>
      <c r="HC180" s="461"/>
      <c r="HD180" s="463"/>
      <c r="HE180" s="457">
        <v>0</v>
      </c>
      <c r="HF180" s="453"/>
      <c r="HG180" s="461"/>
      <c r="HH180" s="893"/>
      <c r="HI180" s="1434"/>
      <c r="HJ180" s="455"/>
      <c r="HK180" s="462"/>
      <c r="HL180" s="455"/>
      <c r="HM180" s="461"/>
      <c r="HN180" s="463"/>
      <c r="HO180" s="457"/>
      <c r="HP180" s="453"/>
      <c r="HQ180" s="461"/>
      <c r="HR180" s="462"/>
      <c r="HS180" s="462"/>
      <c r="HT180" s="455"/>
      <c r="HU180" s="462"/>
      <c r="HV180" s="455"/>
      <c r="HW180" s="461"/>
      <c r="HX180" s="463"/>
    </row>
    <row r="181" spans="1:523" ht="15" customHeight="1" x14ac:dyDescent="0.15">
      <c r="A181" s="515">
        <v>43701</v>
      </c>
      <c r="B181" s="415">
        <f t="shared" si="2"/>
        <v>2392</v>
      </c>
      <c r="C181" s="195"/>
      <c r="D181" s="453"/>
      <c r="E181" s="461"/>
      <c r="F181" s="462"/>
      <c r="G181" s="880"/>
      <c r="H181" s="455"/>
      <c r="I181" s="462"/>
      <c r="J181" s="456"/>
      <c r="K181" s="461"/>
      <c r="L181" s="463"/>
      <c r="M181" s="195">
        <v>1495</v>
      </c>
      <c r="N181" s="453">
        <v>8</v>
      </c>
      <c r="O181" s="461">
        <v>3290</v>
      </c>
      <c r="P181" s="462"/>
      <c r="Q181" s="880">
        <v>41</v>
      </c>
      <c r="R181" s="455">
        <v>2.95</v>
      </c>
      <c r="S181" s="462">
        <v>12.98</v>
      </c>
      <c r="T181" s="456"/>
      <c r="U181" s="461"/>
      <c r="V181" s="463"/>
      <c r="W181" s="457">
        <v>0</v>
      </c>
      <c r="X181" s="453"/>
      <c r="Y181" s="458"/>
      <c r="Z181" s="462"/>
      <c r="AA181" s="880"/>
      <c r="AB181" s="455"/>
      <c r="AC181" s="462"/>
      <c r="AD181" s="455"/>
      <c r="AE181" s="461"/>
      <c r="AF181" s="463"/>
      <c r="AG181" s="457">
        <v>185</v>
      </c>
      <c r="AH181" s="453">
        <v>8.61</v>
      </c>
      <c r="AI181" s="458">
        <v>6130</v>
      </c>
      <c r="AJ181" s="462"/>
      <c r="AK181" s="880">
        <v>69</v>
      </c>
      <c r="AL181" s="455">
        <v>0.46</v>
      </c>
      <c r="AM181" s="644">
        <v>5.03</v>
      </c>
      <c r="AN181" s="455"/>
      <c r="AO181" s="461"/>
      <c r="AP181" s="616"/>
      <c r="AQ181" s="457">
        <v>0</v>
      </c>
      <c r="AR181" s="453"/>
      <c r="AS181" s="458"/>
      <c r="AT181" s="462"/>
      <c r="AU181" s="880"/>
      <c r="AV181" s="455"/>
      <c r="AW181" s="462"/>
      <c r="AX181" s="455"/>
      <c r="AY181" s="461"/>
      <c r="AZ181" s="463"/>
      <c r="BA181" s="195">
        <v>206</v>
      </c>
      <c r="BB181" s="453">
        <v>7.96</v>
      </c>
      <c r="BC181" s="461">
        <v>5530</v>
      </c>
      <c r="BD181" s="462"/>
      <c r="BE181" s="880">
        <v>143</v>
      </c>
      <c r="BF181" s="455">
        <v>0.98</v>
      </c>
      <c r="BG181" s="462">
        <v>19.940000000000001</v>
      </c>
      <c r="BH181" s="455"/>
      <c r="BI181" s="461"/>
      <c r="BJ181" s="463"/>
      <c r="BK181" s="457">
        <v>105</v>
      </c>
      <c r="BL181" s="453">
        <v>7.94</v>
      </c>
      <c r="BM181" s="458">
        <v>1227</v>
      </c>
      <c r="BN181" s="462"/>
      <c r="BO181" s="880">
        <v>155</v>
      </c>
      <c r="BP181" s="455">
        <v>0.28999999999999998</v>
      </c>
      <c r="BQ181" s="462">
        <v>13.36</v>
      </c>
      <c r="BR181" s="455"/>
      <c r="BS181" s="461"/>
      <c r="BT181" s="463"/>
      <c r="BU181" s="457">
        <v>190</v>
      </c>
      <c r="BV181" s="453"/>
      <c r="BW181" s="458"/>
      <c r="BX181" s="458"/>
      <c r="BY181" s="880"/>
      <c r="BZ181" s="455"/>
      <c r="CA181" s="462"/>
      <c r="CB181" s="455"/>
      <c r="CC181" s="461"/>
      <c r="CD181" s="463"/>
      <c r="CE181" s="457">
        <v>34</v>
      </c>
      <c r="CF181" s="453"/>
      <c r="CG181" s="458"/>
      <c r="CH181" s="462"/>
      <c r="CI181" s="880"/>
      <c r="CJ181" s="455"/>
      <c r="CK181" s="462"/>
      <c r="CL181" s="455"/>
      <c r="CM181" s="461"/>
      <c r="CN181" s="463"/>
      <c r="CO181" s="457">
        <v>0</v>
      </c>
      <c r="CP181" s="453"/>
      <c r="CQ181" s="461"/>
      <c r="CR181" s="462"/>
      <c r="CS181" s="880"/>
      <c r="CT181" s="455"/>
      <c r="CU181" s="462"/>
      <c r="CV181" s="455"/>
      <c r="CW181" s="461"/>
      <c r="CX181" s="463"/>
      <c r="CY181" s="457">
        <v>125</v>
      </c>
      <c r="CZ181" s="453">
        <v>7.3</v>
      </c>
      <c r="DA181" s="461">
        <v>8790</v>
      </c>
      <c r="DB181" s="462"/>
      <c r="DC181" s="880">
        <v>80</v>
      </c>
      <c r="DD181" s="455">
        <v>9.26</v>
      </c>
      <c r="DE181" s="462">
        <v>19.059999999999999</v>
      </c>
      <c r="DF181" s="455"/>
      <c r="DG181" s="464"/>
      <c r="DH181" s="463"/>
      <c r="DI181" s="457">
        <v>52</v>
      </c>
      <c r="DJ181" s="453">
        <v>7.68</v>
      </c>
      <c r="DK181" s="459">
        <v>5960</v>
      </c>
      <c r="DL181" s="462"/>
      <c r="DM181" s="880">
        <v>167</v>
      </c>
      <c r="DN181" s="455">
        <v>49.57</v>
      </c>
      <c r="DO181" s="462">
        <v>53.23</v>
      </c>
      <c r="DP181" s="455"/>
      <c r="DQ181" s="461"/>
      <c r="DR181" s="463"/>
      <c r="DS181" s="457">
        <v>0</v>
      </c>
      <c r="DT181" s="453"/>
      <c r="DU181" s="454"/>
      <c r="DV181" s="462"/>
      <c r="DW181" s="880"/>
      <c r="DX181" s="455"/>
      <c r="DY181" s="462"/>
      <c r="DZ181" s="455"/>
      <c r="EA181" s="462"/>
      <c r="EB181" s="463"/>
      <c r="EC181" s="457">
        <v>0</v>
      </c>
      <c r="ED181" s="453"/>
      <c r="EE181" s="464"/>
      <c r="EF181" s="462"/>
      <c r="EG181" s="880"/>
      <c r="EH181" s="455"/>
      <c r="EI181" s="462"/>
      <c r="EJ181" s="455"/>
      <c r="EK181" s="461"/>
      <c r="EL181" s="463"/>
      <c r="EM181" s="457">
        <v>0</v>
      </c>
      <c r="EN181" s="453"/>
      <c r="EO181" s="461"/>
      <c r="EP181" s="462"/>
      <c r="EQ181" s="462"/>
      <c r="ER181" s="455"/>
      <c r="ES181" s="462"/>
      <c r="ET181" s="454"/>
      <c r="EU181" s="461"/>
      <c r="EV181" s="463"/>
      <c r="EW181" s="457">
        <v>0</v>
      </c>
      <c r="EX181" s="453"/>
      <c r="EY181" s="461"/>
      <c r="EZ181" s="462"/>
      <c r="FA181" s="880"/>
      <c r="FB181" s="455"/>
      <c r="FC181" s="462"/>
      <c r="FD181" s="454"/>
      <c r="FE181" s="461"/>
      <c r="FF181" s="463"/>
      <c r="FG181" s="457">
        <v>0</v>
      </c>
      <c r="FH181" s="453"/>
      <c r="FI181" s="461"/>
      <c r="FJ181" s="462"/>
      <c r="FK181" s="880"/>
      <c r="FL181" s="455"/>
      <c r="FM181" s="462"/>
      <c r="FN181" s="454"/>
      <c r="FO181" s="461"/>
      <c r="FP181" s="463"/>
      <c r="GK181" s="195"/>
      <c r="GL181" s="943"/>
      <c r="GM181" s="461"/>
      <c r="GN181" s="461"/>
      <c r="GO181" s="461"/>
      <c r="GP181" s="461"/>
      <c r="GQ181" s="461"/>
      <c r="GR181" s="461"/>
      <c r="GS181" s="461"/>
      <c r="GT181" s="463"/>
      <c r="GU181" s="195"/>
      <c r="GV181" s="461"/>
      <c r="GW181" s="461"/>
      <c r="GX181" s="461"/>
      <c r="GY181" s="461"/>
      <c r="GZ181" s="455"/>
      <c r="HA181" s="461"/>
      <c r="HB181" s="461"/>
      <c r="HC181" s="461"/>
      <c r="HD181" s="463"/>
      <c r="HE181" s="457">
        <v>0</v>
      </c>
      <c r="HF181" s="453"/>
      <c r="HG181" s="461"/>
      <c r="HH181" s="893"/>
      <c r="HI181" s="1434"/>
      <c r="HJ181" s="455"/>
      <c r="HK181" s="462"/>
      <c r="HL181" s="455"/>
      <c r="HM181" s="461"/>
      <c r="HN181" s="463"/>
      <c r="HO181" s="457"/>
      <c r="HP181" s="453"/>
      <c r="HQ181" s="461"/>
      <c r="HR181" s="462"/>
      <c r="HS181" s="462"/>
      <c r="HT181" s="455"/>
      <c r="HU181" s="462"/>
      <c r="HV181" s="455"/>
      <c r="HW181" s="461"/>
      <c r="HX181" s="463"/>
    </row>
    <row r="182" spans="1:523" s="472" customFormat="1" ht="15" customHeight="1" x14ac:dyDescent="0.15">
      <c r="A182" s="517">
        <v>43702</v>
      </c>
      <c r="B182" s="765">
        <f t="shared" si="2"/>
        <v>2424</v>
      </c>
      <c r="C182" s="257"/>
      <c r="D182" s="435"/>
      <c r="E182" s="444"/>
      <c r="F182" s="445"/>
      <c r="G182" s="445"/>
      <c r="H182" s="438"/>
      <c r="I182" s="445"/>
      <c r="J182" s="439"/>
      <c r="K182" s="444"/>
      <c r="L182" s="446"/>
      <c r="M182" s="257">
        <v>1638</v>
      </c>
      <c r="N182" s="435">
        <v>7.84</v>
      </c>
      <c r="O182" s="444">
        <v>4000</v>
      </c>
      <c r="P182" s="445"/>
      <c r="Q182" s="445">
        <v>21</v>
      </c>
      <c r="R182" s="438">
        <v>3.06</v>
      </c>
      <c r="S182" s="445">
        <v>15.94</v>
      </c>
      <c r="T182" s="439"/>
      <c r="U182" s="444"/>
      <c r="V182" s="446"/>
      <c r="W182" s="440">
        <v>0</v>
      </c>
      <c r="X182" s="435"/>
      <c r="Y182" s="441"/>
      <c r="Z182" s="445"/>
      <c r="AA182" s="445"/>
      <c r="AB182" s="438"/>
      <c r="AC182" s="445"/>
      <c r="AD182" s="438"/>
      <c r="AE182" s="444"/>
      <c r="AF182" s="446"/>
      <c r="AG182" s="440">
        <v>172</v>
      </c>
      <c r="AH182" s="435">
        <v>8.4499999999999993</v>
      </c>
      <c r="AI182" s="441">
        <v>6100</v>
      </c>
      <c r="AJ182" s="445"/>
      <c r="AK182" s="445">
        <v>74</v>
      </c>
      <c r="AL182" s="438">
        <v>0.75</v>
      </c>
      <c r="AM182" s="645">
        <v>5.75</v>
      </c>
      <c r="AN182" s="438"/>
      <c r="AO182" s="444"/>
      <c r="AP182" s="617"/>
      <c r="AQ182" s="440">
        <v>0</v>
      </c>
      <c r="AR182" s="435"/>
      <c r="AS182" s="441"/>
      <c r="AT182" s="445"/>
      <c r="AU182" s="445"/>
      <c r="AV182" s="438"/>
      <c r="AW182" s="445"/>
      <c r="AX182" s="438"/>
      <c r="AY182" s="444"/>
      <c r="AZ182" s="446"/>
      <c r="BA182" s="257">
        <v>0</v>
      </c>
      <c r="BB182" s="435">
        <v>7.73</v>
      </c>
      <c r="BC182" s="444">
        <v>5260</v>
      </c>
      <c r="BD182" s="445"/>
      <c r="BE182" s="445">
        <v>140</v>
      </c>
      <c r="BF182" s="438">
        <v>0.57999999999999996</v>
      </c>
      <c r="BG182" s="445">
        <v>9.58</v>
      </c>
      <c r="BH182" s="438"/>
      <c r="BI182" s="444"/>
      <c r="BJ182" s="446"/>
      <c r="BK182" s="440">
        <v>0</v>
      </c>
      <c r="BL182" s="435"/>
      <c r="BM182" s="441"/>
      <c r="BN182" s="445"/>
      <c r="BO182" s="445"/>
      <c r="BP182" s="438"/>
      <c r="BQ182" s="445"/>
      <c r="BR182" s="438"/>
      <c r="BS182" s="444"/>
      <c r="BT182" s="446"/>
      <c r="BU182" s="440">
        <v>318</v>
      </c>
      <c r="BV182" s="435">
        <v>8.1</v>
      </c>
      <c r="BW182" s="441">
        <v>7170</v>
      </c>
      <c r="BX182" s="441"/>
      <c r="BY182" s="445">
        <v>80</v>
      </c>
      <c r="BZ182" s="438">
        <v>1.1000000000000001</v>
      </c>
      <c r="CA182" s="445">
        <v>15.42</v>
      </c>
      <c r="CB182" s="438"/>
      <c r="CC182" s="444"/>
      <c r="CD182" s="446"/>
      <c r="CE182" s="440">
        <v>39</v>
      </c>
      <c r="CF182" s="435">
        <v>7.58</v>
      </c>
      <c r="CG182" s="441">
        <v>10230</v>
      </c>
      <c r="CH182" s="445"/>
      <c r="CI182" s="445">
        <v>157</v>
      </c>
      <c r="CJ182" s="438">
        <v>1.1000000000000001</v>
      </c>
      <c r="CK182" s="445">
        <v>25.4</v>
      </c>
      <c r="CL182" s="438"/>
      <c r="CM182" s="444"/>
      <c r="CN182" s="446"/>
      <c r="CO182" s="440">
        <v>79</v>
      </c>
      <c r="CP182" s="435">
        <v>7.38</v>
      </c>
      <c r="CQ182" s="444">
        <v>1695</v>
      </c>
      <c r="CR182" s="445"/>
      <c r="CS182" s="445">
        <v>20</v>
      </c>
      <c r="CT182" s="438">
        <v>0.98</v>
      </c>
      <c r="CU182" s="445">
        <v>26.3</v>
      </c>
      <c r="CV182" s="438"/>
      <c r="CW182" s="444"/>
      <c r="CX182" s="446"/>
      <c r="CY182" s="440">
        <v>0</v>
      </c>
      <c r="CZ182" s="435"/>
      <c r="DA182" s="444"/>
      <c r="DB182" s="445"/>
      <c r="DC182" s="445"/>
      <c r="DD182" s="438"/>
      <c r="DE182" s="445"/>
      <c r="DF182" s="438"/>
      <c r="DG182" s="447"/>
      <c r="DH182" s="446"/>
      <c r="DI182" s="440">
        <v>0</v>
      </c>
      <c r="DJ182" s="435"/>
      <c r="DK182" s="442"/>
      <c r="DL182" s="445"/>
      <c r="DM182" s="445"/>
      <c r="DN182" s="438"/>
      <c r="DO182" s="445"/>
      <c r="DP182" s="438"/>
      <c r="DQ182" s="444"/>
      <c r="DR182" s="446"/>
      <c r="DS182" s="440">
        <v>1</v>
      </c>
      <c r="DT182" s="435"/>
      <c r="DU182" s="437"/>
      <c r="DV182" s="445"/>
      <c r="DW182" s="445"/>
      <c r="DX182" s="438"/>
      <c r="DY182" s="445"/>
      <c r="DZ182" s="438"/>
      <c r="EA182" s="445"/>
      <c r="EB182" s="446"/>
      <c r="EC182" s="440">
        <v>59</v>
      </c>
      <c r="ED182" s="435">
        <v>8.1999999999999993</v>
      </c>
      <c r="EE182" s="447">
        <v>399</v>
      </c>
      <c r="EF182" s="445"/>
      <c r="EG182" s="445">
        <v>33</v>
      </c>
      <c r="EH182" s="438">
        <v>0.52</v>
      </c>
      <c r="EI182" s="445">
        <v>15.85</v>
      </c>
      <c r="EJ182" s="438"/>
      <c r="EK182" s="444"/>
      <c r="EL182" s="446"/>
      <c r="EM182" s="440">
        <v>59</v>
      </c>
      <c r="EN182" s="435">
        <v>8.1999999999999993</v>
      </c>
      <c r="EO182" s="444">
        <v>399</v>
      </c>
      <c r="EP182" s="445"/>
      <c r="EQ182" s="445">
        <v>33</v>
      </c>
      <c r="ER182" s="438">
        <v>0.52</v>
      </c>
      <c r="ES182" s="445">
        <v>15.85</v>
      </c>
      <c r="ET182" s="437"/>
      <c r="EU182" s="444"/>
      <c r="EV182" s="446"/>
      <c r="EW182" s="440">
        <v>59</v>
      </c>
      <c r="EX182" s="435">
        <v>8.1999999999999993</v>
      </c>
      <c r="EY182" s="444">
        <v>399</v>
      </c>
      <c r="EZ182" s="445"/>
      <c r="FA182" s="445">
        <v>33</v>
      </c>
      <c r="FB182" s="438">
        <v>0.52</v>
      </c>
      <c r="FC182" s="445">
        <v>15.85</v>
      </c>
      <c r="FD182" s="437"/>
      <c r="FE182" s="444"/>
      <c r="FF182" s="446"/>
      <c r="FG182" s="440">
        <v>0</v>
      </c>
      <c r="FH182" s="435"/>
      <c r="FI182" s="444"/>
      <c r="FJ182" s="445"/>
      <c r="FK182" s="445"/>
      <c r="FL182" s="438"/>
      <c r="FM182" s="445"/>
      <c r="FN182" s="437"/>
      <c r="FO182" s="444"/>
      <c r="FP182" s="446"/>
      <c r="FQ182" s="1261"/>
      <c r="FR182" s="584"/>
      <c r="FS182" s="589"/>
      <c r="FT182" s="584"/>
      <c r="FU182" s="590"/>
      <c r="FV182" s="584"/>
      <c r="FW182" s="590"/>
      <c r="FX182" s="584"/>
      <c r="FY182" s="584"/>
      <c r="FZ182" s="591"/>
      <c r="GA182" s="1261"/>
      <c r="GB182" s="584"/>
      <c r="GC182" s="584"/>
      <c r="GD182" s="584"/>
      <c r="GE182" s="590"/>
      <c r="GF182" s="584"/>
      <c r="GG182" s="590"/>
      <c r="GH182" s="584"/>
      <c r="GI182" s="584"/>
      <c r="GJ182" s="591"/>
      <c r="GK182" s="257"/>
      <c r="GL182" s="944"/>
      <c r="GM182" s="444"/>
      <c r="GN182" s="444"/>
      <c r="GO182" s="444"/>
      <c r="GP182" s="444"/>
      <c r="GQ182" s="444"/>
      <c r="GR182" s="444"/>
      <c r="GS182" s="444"/>
      <c r="GT182" s="446"/>
      <c r="GU182" s="257"/>
      <c r="GV182" s="444"/>
      <c r="GW182" s="444"/>
      <c r="GX182" s="444"/>
      <c r="GY182" s="444"/>
      <c r="GZ182" s="438"/>
      <c r="HA182" s="444"/>
      <c r="HB182" s="444"/>
      <c r="HC182" s="444"/>
      <c r="HD182" s="446"/>
      <c r="HE182" s="440">
        <v>0</v>
      </c>
      <c r="HF182" s="435"/>
      <c r="HG182" s="444"/>
      <c r="HH182" s="899"/>
      <c r="HI182" s="442"/>
      <c r="HJ182" s="438"/>
      <c r="HK182" s="445"/>
      <c r="HL182" s="438"/>
      <c r="HM182" s="444"/>
      <c r="HN182" s="446"/>
      <c r="HO182" s="440"/>
      <c r="HP182" s="435"/>
      <c r="HQ182" s="444"/>
      <c r="HR182" s="445"/>
      <c r="HS182" s="445"/>
      <c r="HT182" s="438"/>
      <c r="HU182" s="445"/>
      <c r="HV182" s="438"/>
      <c r="HW182" s="444"/>
      <c r="HX182" s="446"/>
      <c r="HY182" s="1587"/>
      <c r="HZ182" s="1587"/>
      <c r="IA182" s="1587"/>
      <c r="IB182" s="1587"/>
      <c r="IC182" s="1587"/>
      <c r="ID182" s="1587"/>
      <c r="IE182" s="1587"/>
      <c r="IF182" s="1587"/>
      <c r="IG182" s="1587"/>
      <c r="IH182" s="1587"/>
      <c r="II182" s="1587"/>
      <c r="IJ182" s="1587"/>
      <c r="IK182" s="1587"/>
      <c r="IL182" s="1587"/>
      <c r="IM182" s="1587"/>
      <c r="IN182" s="1587"/>
      <c r="IO182" s="1587"/>
      <c r="IP182" s="1587"/>
      <c r="IQ182" s="1587"/>
      <c r="IR182" s="1587"/>
      <c r="IS182" s="1587"/>
      <c r="IT182" s="1587"/>
      <c r="IU182" s="1587"/>
      <c r="IV182" s="1587"/>
      <c r="IW182" s="1587"/>
      <c r="IX182" s="1587"/>
      <c r="IY182" s="1587"/>
      <c r="IZ182" s="1587"/>
      <c r="JA182" s="1587"/>
      <c r="JB182" s="1587"/>
      <c r="JC182" s="1587"/>
      <c r="JD182" s="1587"/>
      <c r="JE182" s="1587"/>
      <c r="JF182" s="1587"/>
      <c r="JG182" s="1587"/>
      <c r="JH182" s="1587"/>
      <c r="JI182" s="1587"/>
      <c r="JJ182" s="1587"/>
      <c r="JK182" s="1587"/>
      <c r="JL182" s="1587"/>
      <c r="JM182" s="1587"/>
      <c r="JN182" s="1587"/>
      <c r="JO182" s="1587"/>
      <c r="JP182" s="1587"/>
      <c r="JQ182" s="1587"/>
      <c r="JR182" s="1587"/>
      <c r="JS182" s="1587"/>
      <c r="JT182" s="1587"/>
      <c r="JU182" s="1587"/>
      <c r="JV182" s="1587"/>
      <c r="JW182" s="1587"/>
      <c r="JX182" s="1587"/>
      <c r="JY182" s="1587"/>
      <c r="JZ182" s="1587"/>
      <c r="KA182" s="1587"/>
      <c r="KB182" s="1587"/>
      <c r="KC182" s="1587"/>
      <c r="KD182" s="1587"/>
      <c r="KE182" s="1587"/>
      <c r="KF182" s="1587"/>
      <c r="KG182" s="1587"/>
      <c r="KH182" s="1587"/>
      <c r="KI182" s="1587"/>
      <c r="KJ182" s="1587"/>
      <c r="KK182" s="1587"/>
      <c r="KL182" s="1587"/>
      <c r="KM182" s="1587"/>
      <c r="KN182" s="1587"/>
      <c r="KO182" s="1587"/>
      <c r="KP182" s="1587"/>
      <c r="KQ182" s="1587"/>
      <c r="KR182" s="1587"/>
      <c r="KS182" s="1587"/>
      <c r="KT182" s="1587"/>
      <c r="KU182" s="1587"/>
      <c r="KV182" s="1587"/>
      <c r="KW182" s="1587"/>
      <c r="KX182" s="1587"/>
      <c r="KY182" s="1587"/>
      <c r="KZ182" s="1587"/>
      <c r="LA182" s="1587"/>
      <c r="LB182" s="1587"/>
      <c r="LC182" s="1587"/>
      <c r="LD182" s="1587"/>
      <c r="LE182" s="1587"/>
      <c r="LF182" s="1587"/>
      <c r="LG182" s="1587"/>
      <c r="LH182" s="1587"/>
      <c r="LI182" s="1587"/>
      <c r="LJ182" s="1587"/>
      <c r="LK182" s="1587"/>
      <c r="LL182" s="1587"/>
      <c r="LM182" s="1587"/>
      <c r="LN182" s="1587"/>
      <c r="LO182" s="1587"/>
      <c r="LP182" s="1587"/>
      <c r="LQ182" s="1587"/>
      <c r="LR182" s="1587"/>
      <c r="LS182" s="1587"/>
      <c r="LT182" s="1587"/>
      <c r="LU182" s="1587"/>
      <c r="LV182" s="1587"/>
      <c r="LW182" s="1587"/>
      <c r="LX182" s="1587"/>
      <c r="LY182" s="1587"/>
      <c r="LZ182" s="1587"/>
      <c r="MA182" s="1587"/>
      <c r="MB182" s="1587"/>
      <c r="MC182" s="1587"/>
      <c r="MD182" s="1587"/>
      <c r="ME182" s="1587"/>
      <c r="MF182" s="1587"/>
      <c r="MG182" s="1587"/>
      <c r="MH182" s="1587"/>
      <c r="MI182" s="1587"/>
      <c r="MJ182" s="1587"/>
      <c r="MK182" s="1587"/>
      <c r="ML182" s="1587"/>
      <c r="MM182" s="1587"/>
      <c r="MN182" s="1587"/>
      <c r="MO182" s="1587"/>
      <c r="MP182" s="1587"/>
      <c r="MQ182" s="1587"/>
      <c r="MR182" s="1587"/>
      <c r="MS182" s="1587"/>
      <c r="MT182" s="1587"/>
      <c r="MU182" s="1587"/>
      <c r="MV182" s="1587"/>
      <c r="MW182" s="1587"/>
      <c r="MX182" s="1587"/>
      <c r="MY182" s="1587"/>
      <c r="MZ182" s="1587"/>
      <c r="NA182" s="1587"/>
      <c r="NB182" s="1587"/>
      <c r="NC182" s="1587"/>
      <c r="ND182" s="1587"/>
      <c r="NE182" s="1587"/>
      <c r="NF182" s="1587"/>
      <c r="NG182" s="1587"/>
      <c r="NH182" s="1587"/>
      <c r="NI182" s="1587"/>
      <c r="NJ182" s="1587"/>
      <c r="NK182" s="1587"/>
      <c r="NL182" s="1587"/>
      <c r="NM182" s="1587"/>
      <c r="NN182" s="1587"/>
      <c r="NO182" s="1587"/>
      <c r="NP182" s="1587"/>
      <c r="NQ182" s="1587"/>
      <c r="NR182" s="1587"/>
      <c r="NS182" s="1587"/>
      <c r="NT182" s="1587"/>
      <c r="NU182" s="1587"/>
      <c r="NV182" s="1587"/>
      <c r="NW182" s="1587"/>
      <c r="NX182" s="1587"/>
      <c r="NY182" s="1587"/>
      <c r="NZ182" s="1587"/>
      <c r="OA182" s="1587"/>
      <c r="OB182" s="1587"/>
      <c r="OC182" s="1587"/>
      <c r="OD182" s="1587"/>
      <c r="OE182" s="1587"/>
      <c r="OF182" s="1587"/>
      <c r="OG182" s="1587"/>
      <c r="OH182" s="1587"/>
      <c r="OI182" s="1587"/>
      <c r="OJ182" s="1587"/>
      <c r="OK182" s="1587"/>
      <c r="OL182" s="1587"/>
      <c r="OM182" s="1587"/>
      <c r="ON182" s="1587"/>
      <c r="OO182" s="1587"/>
      <c r="OP182" s="1587"/>
      <c r="OQ182" s="1587"/>
      <c r="OR182" s="1587"/>
      <c r="OS182" s="1587"/>
      <c r="OT182" s="1587"/>
      <c r="OU182" s="1587"/>
      <c r="OV182" s="1587"/>
      <c r="OW182" s="1587"/>
      <c r="OX182" s="1587"/>
      <c r="OY182" s="1587"/>
      <c r="OZ182" s="1587"/>
      <c r="PA182" s="1587"/>
      <c r="PB182" s="1587"/>
      <c r="PC182" s="1587"/>
      <c r="PD182" s="1587"/>
      <c r="PE182" s="1587"/>
      <c r="PF182" s="1587"/>
      <c r="PG182" s="1588"/>
      <c r="PH182" s="1588"/>
      <c r="PI182" s="1588"/>
      <c r="PJ182" s="1588"/>
      <c r="PK182" s="1588"/>
      <c r="PL182" s="1588"/>
      <c r="PM182" s="1588"/>
      <c r="PN182" s="1588"/>
      <c r="PO182" s="1588"/>
      <c r="PP182" s="1588"/>
      <c r="PQ182" s="1588"/>
      <c r="PR182" s="1588"/>
      <c r="PS182" s="1588"/>
      <c r="PT182" s="1588"/>
      <c r="PU182" s="1588"/>
      <c r="PV182" s="1588"/>
      <c r="PW182" s="1588"/>
      <c r="PX182" s="1588"/>
      <c r="PY182" s="1588"/>
      <c r="PZ182" s="1588"/>
      <c r="QA182" s="1588"/>
      <c r="QB182" s="1588"/>
      <c r="QC182" s="1588"/>
      <c r="QD182" s="1588"/>
      <c r="QE182" s="1588"/>
      <c r="QF182" s="1588"/>
      <c r="QG182" s="1588"/>
      <c r="QH182" s="1588"/>
      <c r="QI182" s="1588"/>
      <c r="QJ182" s="1588"/>
      <c r="QK182" s="1588"/>
      <c r="QL182" s="1588"/>
      <c r="QM182" s="1588"/>
      <c r="QN182" s="1588"/>
      <c r="QO182" s="1588"/>
      <c r="QP182" s="1588"/>
      <c r="QQ182" s="1588"/>
      <c r="QR182" s="1588"/>
      <c r="QS182" s="1588"/>
      <c r="QT182" s="1588"/>
      <c r="QU182" s="1588"/>
      <c r="QV182" s="1588"/>
      <c r="QW182" s="1588"/>
      <c r="QX182" s="1588"/>
      <c r="QY182" s="1588"/>
      <c r="QZ182" s="1588"/>
      <c r="RA182" s="1588"/>
      <c r="RB182" s="1588"/>
      <c r="RC182" s="1588"/>
      <c r="RD182" s="1588"/>
      <c r="RE182" s="1588"/>
      <c r="RF182" s="1588"/>
      <c r="RG182" s="1588"/>
      <c r="RH182" s="1588"/>
      <c r="RI182" s="1588"/>
      <c r="RJ182" s="1588"/>
      <c r="RK182" s="1588"/>
      <c r="RL182" s="1588"/>
      <c r="RM182" s="1588"/>
      <c r="RN182" s="1588"/>
      <c r="RO182" s="1588"/>
      <c r="RP182" s="1588"/>
      <c r="RQ182" s="1588"/>
      <c r="RR182" s="1588"/>
      <c r="RS182" s="1588"/>
      <c r="RT182" s="1588"/>
      <c r="RU182" s="1588"/>
      <c r="RV182" s="1588"/>
      <c r="RW182" s="1588"/>
      <c r="RX182" s="1588"/>
      <c r="RY182" s="1588"/>
      <c r="RZ182" s="1588"/>
      <c r="SA182" s="1588"/>
      <c r="SB182" s="1588"/>
      <c r="SC182" s="1588"/>
      <c r="SD182" s="1588"/>
      <c r="SE182" s="1588"/>
      <c r="SF182" s="1588"/>
      <c r="SG182" s="1588"/>
      <c r="SH182" s="1588"/>
      <c r="SI182" s="1588"/>
      <c r="SJ182" s="1588"/>
      <c r="SK182" s="1588"/>
      <c r="SL182" s="1588"/>
      <c r="SM182" s="1588"/>
      <c r="SN182" s="1588"/>
      <c r="SO182" s="1588"/>
      <c r="SP182" s="1588"/>
      <c r="SQ182" s="1588"/>
      <c r="SR182" s="1588"/>
      <c r="SS182" s="1588"/>
      <c r="ST182" s="1588"/>
      <c r="SU182" s="1588"/>
      <c r="SV182" s="1588"/>
      <c r="SW182" s="1588"/>
      <c r="SX182" s="1588"/>
      <c r="SY182" s="1588"/>
      <c r="SZ182" s="1588"/>
      <c r="TA182" s="1588"/>
      <c r="TB182" s="1588"/>
      <c r="TC182" s="1588"/>
    </row>
    <row r="183" spans="1:523" ht="15" customHeight="1" x14ac:dyDescent="0.15">
      <c r="A183" s="515">
        <v>43703</v>
      </c>
      <c r="B183" s="415">
        <f t="shared" si="2"/>
        <v>1459</v>
      </c>
      <c r="C183" s="195"/>
      <c r="D183" s="453"/>
      <c r="E183" s="461"/>
      <c r="F183" s="462"/>
      <c r="G183" s="880"/>
      <c r="H183" s="455"/>
      <c r="I183" s="462"/>
      <c r="J183" s="456"/>
      <c r="K183" s="461"/>
      <c r="L183" s="463"/>
      <c r="M183" s="195">
        <v>687</v>
      </c>
      <c r="N183" s="453">
        <v>8.17</v>
      </c>
      <c r="O183" s="461">
        <v>3990</v>
      </c>
      <c r="P183" s="462"/>
      <c r="Q183" s="880">
        <v>20</v>
      </c>
      <c r="R183" s="455">
        <v>2.6</v>
      </c>
      <c r="S183" s="462">
        <v>16.86</v>
      </c>
      <c r="T183" s="456"/>
      <c r="U183" s="461"/>
      <c r="V183" s="463"/>
      <c r="W183" s="457">
        <v>0</v>
      </c>
      <c r="X183" s="453"/>
      <c r="Y183" s="458"/>
      <c r="Z183" s="462"/>
      <c r="AA183" s="880"/>
      <c r="AB183" s="455"/>
      <c r="AC183" s="462"/>
      <c r="AD183" s="455"/>
      <c r="AE183" s="461"/>
      <c r="AF183" s="463"/>
      <c r="AG183" s="457">
        <v>153</v>
      </c>
      <c r="AH183" s="453">
        <v>8.82</v>
      </c>
      <c r="AI183" s="458">
        <v>5850</v>
      </c>
      <c r="AJ183" s="462"/>
      <c r="AK183" s="880">
        <v>72</v>
      </c>
      <c r="AL183" s="455">
        <v>0.75</v>
      </c>
      <c r="AM183" s="644">
        <v>4.97</v>
      </c>
      <c r="AN183" s="455"/>
      <c r="AO183" s="461"/>
      <c r="AP183" s="616"/>
      <c r="AQ183" s="457">
        <v>0</v>
      </c>
      <c r="AR183" s="453"/>
      <c r="AS183" s="458"/>
      <c r="AT183" s="462"/>
      <c r="AU183" s="880"/>
      <c r="AV183" s="455"/>
      <c r="AW183" s="462"/>
      <c r="AX183" s="455"/>
      <c r="AY183" s="461"/>
      <c r="AZ183" s="463"/>
      <c r="BA183" s="195">
        <v>0</v>
      </c>
      <c r="BB183" s="453">
        <v>7.96</v>
      </c>
      <c r="BC183" s="461">
        <v>5260</v>
      </c>
      <c r="BD183" s="462"/>
      <c r="BE183" s="880">
        <v>154</v>
      </c>
      <c r="BF183" s="455">
        <v>0.75</v>
      </c>
      <c r="BG183" s="462">
        <v>20.78</v>
      </c>
      <c r="BH183" s="455"/>
      <c r="BI183" s="461"/>
      <c r="BJ183" s="463"/>
      <c r="BK183" s="457">
        <v>92</v>
      </c>
      <c r="BL183" s="453">
        <v>8.0500000000000007</v>
      </c>
      <c r="BM183" s="458">
        <v>1150</v>
      </c>
      <c r="BN183" s="462"/>
      <c r="BO183" s="880">
        <v>147</v>
      </c>
      <c r="BP183" s="455">
        <v>0.18</v>
      </c>
      <c r="BQ183" s="462">
        <v>3.42</v>
      </c>
      <c r="BR183" s="455"/>
      <c r="BS183" s="461"/>
      <c r="BT183" s="463"/>
      <c r="BU183" s="457">
        <v>292</v>
      </c>
      <c r="BV183" s="453">
        <v>8.48</v>
      </c>
      <c r="BW183" s="458">
        <v>7270</v>
      </c>
      <c r="BX183" s="458"/>
      <c r="BY183" s="880">
        <v>71</v>
      </c>
      <c r="BZ183" s="455">
        <v>0.93</v>
      </c>
      <c r="CA183" s="462">
        <v>12.72</v>
      </c>
      <c r="CB183" s="455"/>
      <c r="CC183" s="461"/>
      <c r="CD183" s="463"/>
      <c r="CE183" s="457">
        <v>39</v>
      </c>
      <c r="CF183" s="453">
        <v>7.8</v>
      </c>
      <c r="CG183" s="458">
        <v>9810</v>
      </c>
      <c r="CH183" s="462"/>
      <c r="CI183" s="880">
        <v>140</v>
      </c>
      <c r="CJ183" s="455">
        <v>1.68</v>
      </c>
      <c r="CK183" s="462">
        <v>27.08</v>
      </c>
      <c r="CL183" s="455"/>
      <c r="CM183" s="461"/>
      <c r="CN183" s="463"/>
      <c r="CO183" s="457">
        <v>107</v>
      </c>
      <c r="CP183" s="453">
        <v>7.28</v>
      </c>
      <c r="CQ183" s="461">
        <v>1682</v>
      </c>
      <c r="CR183" s="462"/>
      <c r="CS183" s="880">
        <v>21</v>
      </c>
      <c r="CT183" s="455">
        <v>0.78</v>
      </c>
      <c r="CU183" s="462"/>
      <c r="CV183" s="455"/>
      <c r="CW183" s="461"/>
      <c r="CX183" s="463"/>
      <c r="CY183" s="457">
        <v>0</v>
      </c>
      <c r="CZ183" s="453"/>
      <c r="DA183" s="461"/>
      <c r="DB183" s="462"/>
      <c r="DC183" s="880"/>
      <c r="DD183" s="455"/>
      <c r="DE183" s="462"/>
      <c r="DF183" s="455"/>
      <c r="DG183" s="464"/>
      <c r="DH183" s="463"/>
      <c r="DI183" s="457">
        <v>89</v>
      </c>
      <c r="DJ183" s="453">
        <v>7.9</v>
      </c>
      <c r="DK183" s="459">
        <v>4460</v>
      </c>
      <c r="DL183" s="462"/>
      <c r="DM183" s="880">
        <v>132</v>
      </c>
      <c r="DN183" s="455">
        <v>41.49</v>
      </c>
      <c r="DO183" s="462">
        <v>50.1</v>
      </c>
      <c r="DP183" s="455"/>
      <c r="DQ183" s="461"/>
      <c r="DR183" s="463"/>
      <c r="DS183" s="457">
        <v>0</v>
      </c>
      <c r="DT183" s="453"/>
      <c r="DU183" s="454"/>
      <c r="DV183" s="462"/>
      <c r="DW183" s="880"/>
      <c r="DX183" s="455"/>
      <c r="DY183" s="462"/>
      <c r="DZ183" s="455"/>
      <c r="EA183" s="462"/>
      <c r="EB183" s="463"/>
      <c r="EC183" s="457">
        <v>0</v>
      </c>
      <c r="ED183" s="453"/>
      <c r="EE183" s="464"/>
      <c r="EF183" s="462"/>
      <c r="EG183" s="880"/>
      <c r="EH183" s="455"/>
      <c r="EI183" s="462"/>
      <c r="EJ183" s="455"/>
      <c r="EK183" s="461"/>
      <c r="EL183" s="463"/>
      <c r="EM183" s="457">
        <v>0</v>
      </c>
      <c r="EN183" s="453"/>
      <c r="EO183" s="461"/>
      <c r="EP183" s="462"/>
      <c r="EQ183" s="462"/>
      <c r="ER183" s="455"/>
      <c r="ES183" s="462"/>
      <c r="ET183" s="454"/>
      <c r="EU183" s="461"/>
      <c r="EV183" s="463"/>
      <c r="EW183" s="457">
        <v>0</v>
      </c>
      <c r="EX183" s="453"/>
      <c r="EY183" s="461"/>
      <c r="EZ183" s="462"/>
      <c r="FA183" s="880"/>
      <c r="FB183" s="455"/>
      <c r="FC183" s="462"/>
      <c r="FD183" s="454"/>
      <c r="FE183" s="461"/>
      <c r="FF183" s="463"/>
      <c r="FG183" s="457">
        <v>0</v>
      </c>
      <c r="FH183" s="453"/>
      <c r="FI183" s="461"/>
      <c r="FJ183" s="462"/>
      <c r="FK183" s="880"/>
      <c r="FL183" s="455"/>
      <c r="FM183" s="462"/>
      <c r="FN183" s="454"/>
      <c r="FO183" s="461"/>
      <c r="FP183" s="463"/>
      <c r="GK183" s="195"/>
      <c r="GL183" s="943"/>
      <c r="GM183" s="461"/>
      <c r="GN183" s="461"/>
      <c r="GO183" s="461"/>
      <c r="GP183" s="461"/>
      <c r="GQ183" s="461"/>
      <c r="GR183" s="461"/>
      <c r="GS183" s="461"/>
      <c r="GT183" s="463"/>
      <c r="GU183" s="195"/>
      <c r="GV183" s="461"/>
      <c r="GW183" s="461"/>
      <c r="GX183" s="461"/>
      <c r="GY183" s="461"/>
      <c r="GZ183" s="455"/>
      <c r="HA183" s="461"/>
      <c r="HB183" s="461"/>
      <c r="HC183" s="461"/>
      <c r="HD183" s="463"/>
      <c r="HE183" s="457">
        <v>0</v>
      </c>
      <c r="HF183" s="453"/>
      <c r="HG183" s="461"/>
      <c r="HH183" s="893"/>
      <c r="HI183" s="1434"/>
      <c r="HJ183" s="455"/>
      <c r="HK183" s="462"/>
      <c r="HL183" s="455"/>
      <c r="HM183" s="461"/>
      <c r="HN183" s="463"/>
      <c r="HO183" s="457"/>
      <c r="HP183" s="453"/>
      <c r="HQ183" s="461"/>
      <c r="HR183" s="462"/>
      <c r="HS183" s="462"/>
      <c r="HT183" s="455"/>
      <c r="HU183" s="462"/>
      <c r="HV183" s="455"/>
      <c r="HW183" s="461"/>
      <c r="HX183" s="463"/>
    </row>
    <row r="184" spans="1:523" ht="15" customHeight="1" x14ac:dyDescent="0.15">
      <c r="A184" s="515">
        <v>43704</v>
      </c>
      <c r="B184" s="415">
        <f t="shared" si="2"/>
        <v>2462</v>
      </c>
      <c r="C184" s="195"/>
      <c r="D184" s="453"/>
      <c r="E184" s="461"/>
      <c r="F184" s="462"/>
      <c r="G184" s="880"/>
      <c r="H184" s="455"/>
      <c r="I184" s="462"/>
      <c r="J184" s="456"/>
      <c r="K184" s="461"/>
      <c r="L184" s="463"/>
      <c r="M184" s="195">
        <v>1308</v>
      </c>
      <c r="N184" s="453">
        <v>7.7</v>
      </c>
      <c r="O184" s="461">
        <v>3830</v>
      </c>
      <c r="P184" s="462"/>
      <c r="Q184" s="880">
        <v>11</v>
      </c>
      <c r="R184" s="455">
        <v>2.2999999999999998</v>
      </c>
      <c r="S184" s="462">
        <v>20</v>
      </c>
      <c r="T184" s="456"/>
      <c r="U184" s="461"/>
      <c r="V184" s="463"/>
      <c r="W184" s="457">
        <v>118</v>
      </c>
      <c r="X184" s="453">
        <v>8.6999999999999993</v>
      </c>
      <c r="Y184" s="458">
        <v>2990</v>
      </c>
      <c r="Z184" s="462"/>
      <c r="AA184" s="880">
        <v>30</v>
      </c>
      <c r="AB184" s="455">
        <v>0.4</v>
      </c>
      <c r="AC184" s="462">
        <v>5.6</v>
      </c>
      <c r="AD184" s="455"/>
      <c r="AE184" s="461"/>
      <c r="AF184" s="463"/>
      <c r="AG184" s="457">
        <v>197</v>
      </c>
      <c r="AH184" s="453">
        <v>8.76</v>
      </c>
      <c r="AI184" s="458">
        <v>5900</v>
      </c>
      <c r="AJ184" s="462"/>
      <c r="AK184" s="880">
        <v>89</v>
      </c>
      <c r="AL184" s="455">
        <v>0.6</v>
      </c>
      <c r="AM184" s="644">
        <v>7.2</v>
      </c>
      <c r="AN184" s="455"/>
      <c r="AO184" s="461"/>
      <c r="AP184" s="616"/>
      <c r="AQ184" s="457">
        <v>0</v>
      </c>
      <c r="AR184" s="453"/>
      <c r="AS184" s="458"/>
      <c r="AT184" s="462"/>
      <c r="AU184" s="880"/>
      <c r="AV184" s="455"/>
      <c r="AW184" s="462"/>
      <c r="AX184" s="455"/>
      <c r="AY184" s="461"/>
      <c r="AZ184" s="463"/>
      <c r="BA184" s="195">
        <v>0</v>
      </c>
      <c r="BB184" s="453">
        <v>8.1</v>
      </c>
      <c r="BC184" s="461">
        <v>4950</v>
      </c>
      <c r="BD184" s="462"/>
      <c r="BE184" s="880">
        <v>152</v>
      </c>
      <c r="BF184" s="455">
        <v>0.5</v>
      </c>
      <c r="BG184" s="462">
        <v>18.899999999999999</v>
      </c>
      <c r="BH184" s="455"/>
      <c r="BI184" s="461"/>
      <c r="BJ184" s="463"/>
      <c r="BK184" s="457">
        <v>97</v>
      </c>
      <c r="BL184" s="453">
        <v>7.9</v>
      </c>
      <c r="BM184" s="458">
        <v>1140</v>
      </c>
      <c r="BN184" s="462"/>
      <c r="BO184" s="880">
        <v>134</v>
      </c>
      <c r="BP184" s="455">
        <v>0.5</v>
      </c>
      <c r="BQ184" s="462">
        <v>17.7</v>
      </c>
      <c r="BR184" s="455"/>
      <c r="BS184" s="461"/>
      <c r="BT184" s="463"/>
      <c r="BU184" s="457">
        <v>355</v>
      </c>
      <c r="BV184" s="453">
        <v>8.3000000000000007</v>
      </c>
      <c r="BW184" s="458">
        <v>8250</v>
      </c>
      <c r="BX184" s="458"/>
      <c r="BY184" s="880">
        <v>93</v>
      </c>
      <c r="BZ184" s="455">
        <v>1.3</v>
      </c>
      <c r="CA184" s="462">
        <v>16.2</v>
      </c>
      <c r="CB184" s="455"/>
      <c r="CC184" s="461"/>
      <c r="CD184" s="463"/>
      <c r="CE184" s="457">
        <v>36</v>
      </c>
      <c r="CF184" s="453">
        <v>7.72</v>
      </c>
      <c r="CG184" s="458">
        <v>9620</v>
      </c>
      <c r="CH184" s="462"/>
      <c r="CI184" s="880">
        <v>122</v>
      </c>
      <c r="CJ184" s="455">
        <v>1.3</v>
      </c>
      <c r="CK184" s="462">
        <v>37.799999999999997</v>
      </c>
      <c r="CL184" s="455"/>
      <c r="CM184" s="461"/>
      <c r="CN184" s="463"/>
      <c r="CO184" s="457">
        <v>81</v>
      </c>
      <c r="CP184" s="453">
        <v>7.86</v>
      </c>
      <c r="CQ184" s="461">
        <v>1710</v>
      </c>
      <c r="CR184" s="462"/>
      <c r="CS184" s="880">
        <v>32</v>
      </c>
      <c r="CT184" s="455">
        <v>0.35</v>
      </c>
      <c r="CU184" s="462">
        <v>25.3</v>
      </c>
      <c r="CV184" s="455"/>
      <c r="CW184" s="461"/>
      <c r="CX184" s="463"/>
      <c r="CY184" s="457">
        <v>0</v>
      </c>
      <c r="CZ184" s="453"/>
      <c r="DA184" s="461"/>
      <c r="DB184" s="462"/>
      <c r="DC184" s="880"/>
      <c r="DD184" s="455"/>
      <c r="DE184" s="462"/>
      <c r="DF184" s="455"/>
      <c r="DG184" s="464"/>
      <c r="DH184" s="463"/>
      <c r="DI184" s="457">
        <v>232</v>
      </c>
      <c r="DJ184" s="453"/>
      <c r="DK184" s="459"/>
      <c r="DL184" s="462"/>
      <c r="DM184" s="880"/>
      <c r="DN184" s="455"/>
      <c r="DO184" s="462"/>
      <c r="DP184" s="455"/>
      <c r="DQ184" s="461"/>
      <c r="DR184" s="463"/>
      <c r="DS184" s="457">
        <v>38</v>
      </c>
      <c r="DT184" s="453">
        <v>8.27</v>
      </c>
      <c r="DU184" s="454">
        <v>864</v>
      </c>
      <c r="DV184" s="462"/>
      <c r="DW184" s="880">
        <v>24</v>
      </c>
      <c r="DX184" s="455">
        <v>3.5</v>
      </c>
      <c r="DY184" s="462">
        <v>6.4</v>
      </c>
      <c r="DZ184" s="455"/>
      <c r="EA184" s="462"/>
      <c r="EB184" s="463"/>
      <c r="EC184" s="457">
        <v>0</v>
      </c>
      <c r="ED184" s="453"/>
      <c r="EE184" s="464"/>
      <c r="EF184" s="462"/>
      <c r="EG184" s="880"/>
      <c r="EH184" s="455"/>
      <c r="EI184" s="462"/>
      <c r="EJ184" s="455"/>
      <c r="EK184" s="461"/>
      <c r="EL184" s="463"/>
      <c r="EM184" s="457">
        <v>0</v>
      </c>
      <c r="EN184" s="453"/>
      <c r="EO184" s="461"/>
      <c r="EP184" s="462"/>
      <c r="EQ184" s="462"/>
      <c r="ER184" s="455"/>
      <c r="ES184" s="462"/>
      <c r="ET184" s="454"/>
      <c r="EU184" s="461"/>
      <c r="EV184" s="463"/>
      <c r="EW184" s="457">
        <v>0</v>
      </c>
      <c r="EX184" s="453"/>
      <c r="EY184" s="461"/>
      <c r="EZ184" s="462"/>
      <c r="FA184" s="880"/>
      <c r="FB184" s="455"/>
      <c r="FC184" s="462"/>
      <c r="FD184" s="454"/>
      <c r="FE184" s="461"/>
      <c r="FF184" s="463"/>
      <c r="FG184" s="457">
        <v>0</v>
      </c>
      <c r="FH184" s="453"/>
      <c r="FI184" s="461"/>
      <c r="FJ184" s="462"/>
      <c r="FK184" s="880"/>
      <c r="FL184" s="455"/>
      <c r="FM184" s="462"/>
      <c r="FN184" s="454"/>
      <c r="FO184" s="461"/>
      <c r="FP184" s="463"/>
      <c r="GK184" s="195"/>
      <c r="GL184" s="943"/>
      <c r="GM184" s="461"/>
      <c r="GN184" s="461"/>
      <c r="GO184" s="461"/>
      <c r="GP184" s="461"/>
      <c r="GQ184" s="461"/>
      <c r="GR184" s="461"/>
      <c r="GS184" s="461"/>
      <c r="GT184" s="463"/>
      <c r="GU184" s="195"/>
      <c r="GV184" s="461"/>
      <c r="GW184" s="461"/>
      <c r="GX184" s="461"/>
      <c r="GY184" s="461"/>
      <c r="GZ184" s="455"/>
      <c r="HA184" s="461"/>
      <c r="HB184" s="461"/>
      <c r="HC184" s="461"/>
      <c r="HD184" s="463"/>
      <c r="HE184" s="457">
        <v>0</v>
      </c>
      <c r="HF184" s="453"/>
      <c r="HG184" s="461"/>
      <c r="HH184" s="893"/>
      <c r="HI184" s="1434"/>
      <c r="HJ184" s="455"/>
      <c r="HK184" s="462"/>
      <c r="HL184" s="455"/>
      <c r="HM184" s="461"/>
      <c r="HN184" s="463"/>
      <c r="HO184" s="457"/>
      <c r="HP184" s="453"/>
      <c r="HQ184" s="461"/>
      <c r="HR184" s="462"/>
      <c r="HS184" s="462"/>
      <c r="HT184" s="455"/>
      <c r="HU184" s="462"/>
      <c r="HV184" s="455"/>
      <c r="HW184" s="461"/>
      <c r="HX184" s="463"/>
    </row>
    <row r="185" spans="1:523" ht="15" customHeight="1" x14ac:dyDescent="0.15">
      <c r="A185" s="515">
        <v>43705</v>
      </c>
      <c r="B185" s="415">
        <f t="shared" si="2"/>
        <v>3658</v>
      </c>
      <c r="C185" s="195"/>
      <c r="D185" s="453"/>
      <c r="E185" s="461"/>
      <c r="F185" s="462"/>
      <c r="G185" s="880"/>
      <c r="H185" s="455"/>
      <c r="I185" s="462"/>
      <c r="J185" s="456"/>
      <c r="K185" s="461"/>
      <c r="L185" s="463"/>
      <c r="M185" s="195">
        <v>1683</v>
      </c>
      <c r="N185" s="453">
        <v>8.1999999999999993</v>
      </c>
      <c r="O185" s="461">
        <v>4990</v>
      </c>
      <c r="P185" s="462"/>
      <c r="Q185" s="880">
        <v>22</v>
      </c>
      <c r="R185" s="455">
        <v>2.2000000000000002</v>
      </c>
      <c r="S185" s="462">
        <v>14</v>
      </c>
      <c r="T185" s="456"/>
      <c r="U185" s="461"/>
      <c r="V185" s="463"/>
      <c r="W185" s="457">
        <v>0</v>
      </c>
      <c r="X185" s="453">
        <v>8.5</v>
      </c>
      <c r="Y185" s="458">
        <v>3340</v>
      </c>
      <c r="Z185" s="462"/>
      <c r="AA185" s="880">
        <v>23</v>
      </c>
      <c r="AB185" s="455">
        <v>0.12</v>
      </c>
      <c r="AC185" s="462">
        <v>5.7</v>
      </c>
      <c r="AD185" s="455"/>
      <c r="AE185" s="461"/>
      <c r="AF185" s="463"/>
      <c r="AG185" s="457">
        <v>169</v>
      </c>
      <c r="AH185" s="453">
        <v>8.6300000000000008</v>
      </c>
      <c r="AI185" s="458">
        <v>6100</v>
      </c>
      <c r="AJ185" s="462"/>
      <c r="AK185" s="880">
        <v>71</v>
      </c>
      <c r="AL185" s="455">
        <v>0.4</v>
      </c>
      <c r="AM185" s="644">
        <v>8.5</v>
      </c>
      <c r="AN185" s="455"/>
      <c r="AO185" s="461"/>
      <c r="AP185" s="616"/>
      <c r="AQ185" s="457">
        <v>29</v>
      </c>
      <c r="AR185" s="453"/>
      <c r="AS185" s="458"/>
      <c r="AT185" s="462"/>
      <c r="AU185" s="880"/>
      <c r="AV185" s="455"/>
      <c r="AW185" s="462"/>
      <c r="AX185" s="455"/>
      <c r="AY185" s="461"/>
      <c r="AZ185" s="463"/>
      <c r="BA185" s="195">
        <v>860</v>
      </c>
      <c r="BB185" s="453">
        <v>7.8</v>
      </c>
      <c r="BC185" s="461">
        <v>5270</v>
      </c>
      <c r="BD185" s="462"/>
      <c r="BE185" s="880">
        <v>160</v>
      </c>
      <c r="BF185" s="455">
        <v>0.87</v>
      </c>
      <c r="BG185" s="462">
        <v>21.3</v>
      </c>
      <c r="BH185" s="455"/>
      <c r="BI185" s="461"/>
      <c r="BJ185" s="463"/>
      <c r="BK185" s="457">
        <v>112</v>
      </c>
      <c r="BL185" s="453">
        <v>8.1</v>
      </c>
      <c r="BM185" s="458">
        <v>1179</v>
      </c>
      <c r="BN185" s="462"/>
      <c r="BO185" s="880">
        <v>135</v>
      </c>
      <c r="BP185" s="455">
        <v>0.2</v>
      </c>
      <c r="BQ185" s="462">
        <v>17</v>
      </c>
      <c r="BR185" s="455"/>
      <c r="BS185" s="461"/>
      <c r="BT185" s="463"/>
      <c r="BU185" s="457">
        <v>273</v>
      </c>
      <c r="BV185" s="453">
        <v>8.3000000000000007</v>
      </c>
      <c r="BW185" s="458">
        <v>9090</v>
      </c>
      <c r="BX185" s="458"/>
      <c r="BY185" s="880">
        <v>86</v>
      </c>
      <c r="BZ185" s="455">
        <v>0.87</v>
      </c>
      <c r="CA185" s="462">
        <v>14.4</v>
      </c>
      <c r="CB185" s="455"/>
      <c r="CC185" s="461"/>
      <c r="CD185" s="463"/>
      <c r="CE185" s="457">
        <v>43</v>
      </c>
      <c r="CF185" s="453">
        <v>7.7</v>
      </c>
      <c r="CG185" s="458">
        <v>10110</v>
      </c>
      <c r="CH185" s="462"/>
      <c r="CI185" s="880">
        <v>123</v>
      </c>
      <c r="CJ185" s="455">
        <v>0.87</v>
      </c>
      <c r="CK185" s="462">
        <v>34.299999999999997</v>
      </c>
      <c r="CL185" s="455"/>
      <c r="CM185" s="461"/>
      <c r="CN185" s="463"/>
      <c r="CO185" s="457">
        <v>80</v>
      </c>
      <c r="CP185" s="453">
        <v>7.3</v>
      </c>
      <c r="CQ185" s="461">
        <v>1791</v>
      </c>
      <c r="CR185" s="462"/>
      <c r="CS185" s="880">
        <v>18</v>
      </c>
      <c r="CT185" s="455">
        <v>0.35</v>
      </c>
      <c r="CU185" s="462">
        <v>22.7</v>
      </c>
      <c r="CV185" s="455"/>
      <c r="CW185" s="461"/>
      <c r="CX185" s="463"/>
      <c r="CY185" s="457">
        <v>203</v>
      </c>
      <c r="CZ185" s="453"/>
      <c r="DA185" s="461"/>
      <c r="DB185" s="462"/>
      <c r="DC185" s="880"/>
      <c r="DD185" s="455"/>
      <c r="DE185" s="462"/>
      <c r="DF185" s="455"/>
      <c r="DG185" s="464"/>
      <c r="DH185" s="463"/>
      <c r="DI185" s="457">
        <v>176</v>
      </c>
      <c r="DJ185" s="453">
        <v>7.7</v>
      </c>
      <c r="DK185" s="459">
        <v>6470</v>
      </c>
      <c r="DL185" s="462"/>
      <c r="DM185" s="880">
        <v>295</v>
      </c>
      <c r="DN185" s="455">
        <v>5.0999999999999996</v>
      </c>
      <c r="DO185" s="462">
        <v>38.799999999999997</v>
      </c>
      <c r="DP185" s="455"/>
      <c r="DQ185" s="461"/>
      <c r="DR185" s="463"/>
      <c r="DS185" s="457">
        <v>30</v>
      </c>
      <c r="DT185" s="453"/>
      <c r="DU185" s="454"/>
      <c r="DV185" s="462"/>
      <c r="DW185" s="880"/>
      <c r="DX185" s="455"/>
      <c r="DY185" s="462"/>
      <c r="DZ185" s="455"/>
      <c r="EA185" s="462"/>
      <c r="EB185" s="463"/>
      <c r="EC185" s="457">
        <v>0</v>
      </c>
      <c r="ED185" s="453"/>
      <c r="EE185" s="464"/>
      <c r="EF185" s="462"/>
      <c r="EG185" s="880"/>
      <c r="EH185" s="455"/>
      <c r="EI185" s="462"/>
      <c r="EJ185" s="455"/>
      <c r="EK185" s="461"/>
      <c r="EL185" s="463"/>
      <c r="EM185" s="457">
        <v>0</v>
      </c>
      <c r="EN185" s="453"/>
      <c r="EO185" s="461"/>
      <c r="EP185" s="462"/>
      <c r="EQ185" s="462"/>
      <c r="ER185" s="455"/>
      <c r="ES185" s="462"/>
      <c r="ET185" s="454"/>
      <c r="EU185" s="461"/>
      <c r="EV185" s="463"/>
      <c r="EW185" s="457">
        <v>0</v>
      </c>
      <c r="EX185" s="453"/>
      <c r="EY185" s="461"/>
      <c r="EZ185" s="462"/>
      <c r="FA185" s="880"/>
      <c r="FB185" s="455"/>
      <c r="FC185" s="462"/>
      <c r="FD185" s="454"/>
      <c r="FE185" s="461"/>
      <c r="FF185" s="463"/>
      <c r="FG185" s="457">
        <v>0</v>
      </c>
      <c r="FH185" s="453"/>
      <c r="FI185" s="461"/>
      <c r="FJ185" s="462"/>
      <c r="FK185" s="880"/>
      <c r="FL185" s="455"/>
      <c r="FM185" s="462"/>
      <c r="FN185" s="454"/>
      <c r="FO185" s="461"/>
      <c r="FP185" s="463"/>
      <c r="GK185" s="195"/>
      <c r="GL185" s="943"/>
      <c r="GM185" s="461"/>
      <c r="GN185" s="461"/>
      <c r="GO185" s="461"/>
      <c r="GP185" s="461"/>
      <c r="GQ185" s="461"/>
      <c r="GR185" s="461"/>
      <c r="GS185" s="461"/>
      <c r="GT185" s="463"/>
      <c r="GU185" s="195"/>
      <c r="GV185" s="461"/>
      <c r="GW185" s="461"/>
      <c r="GX185" s="461"/>
      <c r="GY185" s="461"/>
      <c r="GZ185" s="455"/>
      <c r="HA185" s="461"/>
      <c r="HB185" s="461"/>
      <c r="HC185" s="461"/>
      <c r="HD185" s="463"/>
      <c r="HE185" s="457">
        <v>0</v>
      </c>
      <c r="HF185" s="453"/>
      <c r="HG185" s="461"/>
      <c r="HH185" s="893"/>
      <c r="HI185" s="1434"/>
      <c r="HJ185" s="455"/>
      <c r="HK185" s="462"/>
      <c r="HL185" s="455"/>
      <c r="HM185" s="461"/>
      <c r="HN185" s="463"/>
      <c r="HO185" s="457"/>
      <c r="HP185" s="453"/>
      <c r="HQ185" s="461"/>
      <c r="HR185" s="462"/>
      <c r="HS185" s="462"/>
      <c r="HT185" s="455"/>
      <c r="HU185" s="462"/>
      <c r="HV185" s="455"/>
      <c r="HW185" s="461"/>
      <c r="HX185" s="463"/>
    </row>
    <row r="186" spans="1:523" ht="15" customHeight="1" x14ac:dyDescent="0.15">
      <c r="A186" s="515">
        <v>43706</v>
      </c>
      <c r="B186" s="415">
        <f t="shared" si="2"/>
        <v>2926</v>
      </c>
      <c r="C186" s="195"/>
      <c r="D186" s="453"/>
      <c r="E186" s="461"/>
      <c r="F186" s="462"/>
      <c r="G186" s="880"/>
      <c r="H186" s="455"/>
      <c r="I186" s="462"/>
      <c r="J186" s="456"/>
      <c r="K186" s="461"/>
      <c r="L186" s="463"/>
      <c r="M186" s="195">
        <v>1187</v>
      </c>
      <c r="N186" s="453">
        <v>8.2799999999999994</v>
      </c>
      <c r="O186" s="461">
        <v>4170</v>
      </c>
      <c r="P186" s="462"/>
      <c r="Q186" s="880">
        <v>17</v>
      </c>
      <c r="R186" s="455">
        <v>2.5</v>
      </c>
      <c r="S186" s="462">
        <v>12.2</v>
      </c>
      <c r="T186" s="456"/>
      <c r="U186" s="461"/>
      <c r="V186" s="463"/>
      <c r="W186" s="457">
        <v>62</v>
      </c>
      <c r="X186" s="453">
        <v>8.51</v>
      </c>
      <c r="Y186" s="458">
        <v>2940</v>
      </c>
      <c r="Z186" s="462"/>
      <c r="AA186" s="880">
        <v>21</v>
      </c>
      <c r="AB186" s="455">
        <v>0.3</v>
      </c>
      <c r="AC186" s="462">
        <v>3.9</v>
      </c>
      <c r="AD186" s="455"/>
      <c r="AE186" s="461"/>
      <c r="AF186" s="463"/>
      <c r="AG186" s="457">
        <v>184</v>
      </c>
      <c r="AH186" s="453">
        <v>8.8000000000000007</v>
      </c>
      <c r="AI186" s="458">
        <v>5840</v>
      </c>
      <c r="AJ186" s="462"/>
      <c r="AK186" s="880">
        <v>72</v>
      </c>
      <c r="AL186" s="455">
        <v>0.8</v>
      </c>
      <c r="AM186" s="644">
        <v>10.1</v>
      </c>
      <c r="AN186" s="455"/>
      <c r="AO186" s="461"/>
      <c r="AP186" s="616"/>
      <c r="AQ186" s="457">
        <v>161</v>
      </c>
      <c r="AR186" s="453">
        <v>7.6</v>
      </c>
      <c r="AS186" s="458">
        <v>2360</v>
      </c>
      <c r="AT186" s="462"/>
      <c r="AU186" s="880">
        <v>77</v>
      </c>
      <c r="AV186" s="455">
        <v>10.6</v>
      </c>
      <c r="AW186" s="462">
        <v>35.9</v>
      </c>
      <c r="AX186" s="455"/>
      <c r="AY186" s="461"/>
      <c r="AZ186" s="463"/>
      <c r="BA186" s="195">
        <v>213</v>
      </c>
      <c r="BB186" s="453"/>
      <c r="BC186" s="461"/>
      <c r="BD186" s="462"/>
      <c r="BE186" s="880"/>
      <c r="BF186" s="455"/>
      <c r="BG186" s="462"/>
      <c r="BH186" s="455"/>
      <c r="BI186" s="461"/>
      <c r="BJ186" s="463"/>
      <c r="BK186" s="457">
        <v>140</v>
      </c>
      <c r="BL186" s="453">
        <v>7.87</v>
      </c>
      <c r="BM186" s="458">
        <v>1087</v>
      </c>
      <c r="BN186" s="462"/>
      <c r="BO186" s="880">
        <v>122</v>
      </c>
      <c r="BP186" s="455">
        <v>0.12</v>
      </c>
      <c r="BQ186" s="462">
        <v>21.3</v>
      </c>
      <c r="BR186" s="455"/>
      <c r="BS186" s="461"/>
      <c r="BT186" s="463"/>
      <c r="BU186" s="457">
        <v>343</v>
      </c>
      <c r="BV186" s="453">
        <v>8.26</v>
      </c>
      <c r="BW186" s="458">
        <v>7650</v>
      </c>
      <c r="BX186" s="458"/>
      <c r="BY186" s="880">
        <v>86</v>
      </c>
      <c r="BZ186" s="455">
        <v>1.3</v>
      </c>
      <c r="CA186" s="462">
        <v>12.9</v>
      </c>
      <c r="CB186" s="455"/>
      <c r="CC186" s="461"/>
      <c r="CD186" s="463"/>
      <c r="CE186" s="457">
        <v>44</v>
      </c>
      <c r="CF186" s="453">
        <v>8.9</v>
      </c>
      <c r="CG186" s="458">
        <v>8050</v>
      </c>
      <c r="CH186" s="462"/>
      <c r="CI186" s="880">
        <v>53</v>
      </c>
      <c r="CJ186" s="455">
        <v>3.8</v>
      </c>
      <c r="CK186" s="462">
        <v>19.8</v>
      </c>
      <c r="CL186" s="455"/>
      <c r="CM186" s="461"/>
      <c r="CN186" s="463"/>
      <c r="CO186" s="457">
        <v>0</v>
      </c>
      <c r="CP186" s="453"/>
      <c r="CQ186" s="461"/>
      <c r="CR186" s="462"/>
      <c r="CS186" s="880"/>
      <c r="CT186" s="455"/>
      <c r="CU186" s="462"/>
      <c r="CV186" s="455"/>
      <c r="CW186" s="461"/>
      <c r="CX186" s="463"/>
      <c r="CY186" s="457">
        <v>192</v>
      </c>
      <c r="CZ186" s="453">
        <v>8.8000000000000007</v>
      </c>
      <c r="DA186" s="461">
        <v>4860</v>
      </c>
      <c r="DB186" s="462"/>
      <c r="DC186" s="880">
        <v>68</v>
      </c>
      <c r="DD186" s="455">
        <v>19.5</v>
      </c>
      <c r="DE186" s="462">
        <v>27.3</v>
      </c>
      <c r="DF186" s="455"/>
      <c r="DG186" s="464"/>
      <c r="DH186" s="463"/>
      <c r="DI186" s="457">
        <v>186</v>
      </c>
      <c r="DJ186" s="453">
        <v>7.73</v>
      </c>
      <c r="DK186" s="459">
        <v>5580</v>
      </c>
      <c r="DL186" s="462"/>
      <c r="DM186" s="880">
        <v>275</v>
      </c>
      <c r="DN186" s="455">
        <v>33.799999999999997</v>
      </c>
      <c r="DO186" s="462">
        <v>37.6</v>
      </c>
      <c r="DP186" s="455"/>
      <c r="DQ186" s="461"/>
      <c r="DR186" s="463"/>
      <c r="DS186" s="457">
        <v>49</v>
      </c>
      <c r="DT186" s="453">
        <v>8.17</v>
      </c>
      <c r="DU186" s="454">
        <v>858</v>
      </c>
      <c r="DV186" s="462"/>
      <c r="DW186" s="880">
        <v>35</v>
      </c>
      <c r="DX186" s="455">
        <v>2.8</v>
      </c>
      <c r="DY186" s="462">
        <v>7.9</v>
      </c>
      <c r="DZ186" s="455"/>
      <c r="EA186" s="462"/>
      <c r="EB186" s="463"/>
      <c r="EC186" s="457">
        <v>55</v>
      </c>
      <c r="ED186" s="453"/>
      <c r="EE186" s="464"/>
      <c r="EF186" s="462"/>
      <c r="EG186" s="880"/>
      <c r="EH186" s="455"/>
      <c r="EI186" s="462"/>
      <c r="EJ186" s="455"/>
      <c r="EK186" s="461"/>
      <c r="EL186" s="463"/>
      <c r="EM186" s="457">
        <v>55</v>
      </c>
      <c r="EN186" s="453"/>
      <c r="EO186" s="461"/>
      <c r="EP186" s="462"/>
      <c r="EQ186" s="462"/>
      <c r="ER186" s="455"/>
      <c r="ES186" s="462"/>
      <c r="ET186" s="454"/>
      <c r="EU186" s="461"/>
      <c r="EV186" s="463"/>
      <c r="EW186" s="457">
        <v>55</v>
      </c>
      <c r="EX186" s="453"/>
      <c r="EY186" s="461"/>
      <c r="EZ186" s="462"/>
      <c r="FA186" s="880"/>
      <c r="FB186" s="455"/>
      <c r="FC186" s="462"/>
      <c r="FD186" s="454"/>
      <c r="FE186" s="461"/>
      <c r="FF186" s="463"/>
      <c r="FG186" s="457">
        <v>0</v>
      </c>
      <c r="FH186" s="453"/>
      <c r="FI186" s="461"/>
      <c r="FJ186" s="462"/>
      <c r="FK186" s="880"/>
      <c r="FL186" s="455"/>
      <c r="FM186" s="462"/>
      <c r="FN186" s="454"/>
      <c r="FO186" s="461"/>
      <c r="FP186" s="463"/>
      <c r="GK186" s="195"/>
      <c r="GL186" s="943"/>
      <c r="GM186" s="461"/>
      <c r="GN186" s="461"/>
      <c r="GO186" s="461"/>
      <c r="GP186" s="461"/>
      <c r="GQ186" s="461"/>
      <c r="GR186" s="461"/>
      <c r="GS186" s="461"/>
      <c r="GT186" s="463"/>
      <c r="GU186" s="195"/>
      <c r="GV186" s="461"/>
      <c r="GW186" s="461"/>
      <c r="GX186" s="461"/>
      <c r="GY186" s="461"/>
      <c r="GZ186" s="455"/>
      <c r="HA186" s="461"/>
      <c r="HB186" s="461"/>
      <c r="HC186" s="461"/>
      <c r="HD186" s="463"/>
      <c r="HE186" s="457">
        <v>0</v>
      </c>
      <c r="HF186" s="453"/>
      <c r="HG186" s="461"/>
      <c r="HH186" s="893"/>
      <c r="HI186" s="1434"/>
      <c r="HJ186" s="455"/>
      <c r="HK186" s="462"/>
      <c r="HL186" s="455"/>
      <c r="HM186" s="461"/>
      <c r="HN186" s="463"/>
      <c r="HO186" s="457"/>
      <c r="HP186" s="453"/>
      <c r="HQ186" s="461"/>
      <c r="HR186" s="462"/>
      <c r="HS186" s="462"/>
      <c r="HT186" s="455"/>
      <c r="HU186" s="462"/>
      <c r="HV186" s="455"/>
      <c r="HW186" s="461"/>
      <c r="HX186" s="463"/>
    </row>
    <row r="187" spans="1:523" ht="15" customHeight="1" x14ac:dyDescent="0.15">
      <c r="A187" s="515">
        <v>43707</v>
      </c>
      <c r="B187" s="415">
        <f t="shared" si="2"/>
        <v>3131</v>
      </c>
      <c r="C187" s="195"/>
      <c r="D187" s="453"/>
      <c r="E187" s="461"/>
      <c r="F187" s="462"/>
      <c r="G187" s="880"/>
      <c r="H187" s="455"/>
      <c r="I187" s="462"/>
      <c r="J187" s="456"/>
      <c r="K187" s="461"/>
      <c r="L187" s="463"/>
      <c r="M187" s="195">
        <v>1162</v>
      </c>
      <c r="N187" s="453">
        <v>8.4</v>
      </c>
      <c r="O187" s="461">
        <v>3860</v>
      </c>
      <c r="P187" s="462"/>
      <c r="Q187" s="880">
        <v>15</v>
      </c>
      <c r="R187" s="455">
        <v>2.4</v>
      </c>
      <c r="S187" s="462">
        <v>15.9</v>
      </c>
      <c r="T187" s="456"/>
      <c r="U187" s="461"/>
      <c r="V187" s="463"/>
      <c r="W187" s="457">
        <v>504</v>
      </c>
      <c r="X187" s="453">
        <v>8.5</v>
      </c>
      <c r="Y187" s="458">
        <v>4470</v>
      </c>
      <c r="Z187" s="462"/>
      <c r="AA187" s="880">
        <v>30</v>
      </c>
      <c r="AB187" s="455">
        <v>0.4</v>
      </c>
      <c r="AC187" s="462">
        <v>16</v>
      </c>
      <c r="AD187" s="455"/>
      <c r="AE187" s="461"/>
      <c r="AF187" s="463"/>
      <c r="AG187" s="457">
        <v>171</v>
      </c>
      <c r="AH187" s="453">
        <v>8.9</v>
      </c>
      <c r="AI187" s="458">
        <v>5550</v>
      </c>
      <c r="AJ187" s="462"/>
      <c r="AK187" s="880">
        <v>72</v>
      </c>
      <c r="AL187" s="455">
        <v>0.12</v>
      </c>
      <c r="AM187" s="644">
        <v>7.5</v>
      </c>
      <c r="AN187" s="455"/>
      <c r="AO187" s="461"/>
      <c r="AP187" s="616"/>
      <c r="AQ187" s="457">
        <v>14</v>
      </c>
      <c r="AR187" s="453"/>
      <c r="AS187" s="458"/>
      <c r="AT187" s="462"/>
      <c r="AU187" s="880"/>
      <c r="AV187" s="455"/>
      <c r="AW187" s="462"/>
      <c r="AX187" s="455"/>
      <c r="AY187" s="461"/>
      <c r="AZ187" s="463"/>
      <c r="BA187" s="195">
        <v>239</v>
      </c>
      <c r="BB187" s="453">
        <v>8.3000000000000007</v>
      </c>
      <c r="BC187" s="461">
        <v>4650</v>
      </c>
      <c r="BD187" s="462"/>
      <c r="BE187" s="880">
        <v>172</v>
      </c>
      <c r="BF187" s="455">
        <v>0.6</v>
      </c>
      <c r="BG187" s="462">
        <v>20.100000000000001</v>
      </c>
      <c r="BH187" s="455"/>
      <c r="BI187" s="461"/>
      <c r="BJ187" s="463"/>
      <c r="BK187" s="457">
        <v>130</v>
      </c>
      <c r="BL187" s="453"/>
      <c r="BM187" s="458"/>
      <c r="BN187" s="462"/>
      <c r="BO187" s="880"/>
      <c r="BP187" s="455"/>
      <c r="BQ187" s="462"/>
      <c r="BR187" s="455"/>
      <c r="BS187" s="461"/>
      <c r="BT187" s="463"/>
      <c r="BU187" s="457">
        <v>304</v>
      </c>
      <c r="BV187" s="453">
        <v>8.3000000000000007</v>
      </c>
      <c r="BW187" s="458">
        <v>6600</v>
      </c>
      <c r="BX187" s="458"/>
      <c r="BY187" s="880">
        <v>93</v>
      </c>
      <c r="BZ187" s="455">
        <v>0.93</v>
      </c>
      <c r="CA187" s="462">
        <v>10.9</v>
      </c>
      <c r="CB187" s="455"/>
      <c r="CC187" s="461"/>
      <c r="CD187" s="463"/>
      <c r="CE187" s="457">
        <v>44</v>
      </c>
      <c r="CF187" s="453"/>
      <c r="CG187" s="458"/>
      <c r="CH187" s="462"/>
      <c r="CI187" s="880"/>
      <c r="CJ187" s="455"/>
      <c r="CK187" s="462"/>
      <c r="CL187" s="455"/>
      <c r="CM187" s="461"/>
      <c r="CN187" s="463"/>
      <c r="CO187" s="457">
        <v>213</v>
      </c>
      <c r="CP187" s="453">
        <v>8.1999999999999993</v>
      </c>
      <c r="CQ187" s="461">
        <v>1621</v>
      </c>
      <c r="CR187" s="462"/>
      <c r="CS187" s="880">
        <v>17</v>
      </c>
      <c r="CT187" s="455">
        <v>1.85</v>
      </c>
      <c r="CU187" s="462">
        <v>22.2</v>
      </c>
      <c r="CV187" s="455"/>
      <c r="CW187" s="461"/>
      <c r="CX187" s="463"/>
      <c r="CY187" s="457">
        <v>178</v>
      </c>
      <c r="CZ187" s="453"/>
      <c r="DA187" s="461"/>
      <c r="DB187" s="462"/>
      <c r="DC187" s="880"/>
      <c r="DD187" s="455"/>
      <c r="DE187" s="462"/>
      <c r="DF187" s="455"/>
      <c r="DG187" s="464"/>
      <c r="DH187" s="463"/>
      <c r="DI187" s="457">
        <v>171</v>
      </c>
      <c r="DJ187" s="453">
        <v>8.1999999999999993</v>
      </c>
      <c r="DK187" s="459">
        <v>5840</v>
      </c>
      <c r="DL187" s="462"/>
      <c r="DM187" s="880">
        <v>253</v>
      </c>
      <c r="DN187" s="455">
        <v>42.5</v>
      </c>
      <c r="DO187" s="462">
        <v>47.6</v>
      </c>
      <c r="DP187" s="455"/>
      <c r="DQ187" s="461"/>
      <c r="DR187" s="463"/>
      <c r="DS187" s="457">
        <v>1</v>
      </c>
      <c r="DT187" s="453"/>
      <c r="DU187" s="454"/>
      <c r="DV187" s="462"/>
      <c r="DW187" s="880"/>
      <c r="DX187" s="455"/>
      <c r="DY187" s="462"/>
      <c r="DZ187" s="455"/>
      <c r="EA187" s="462"/>
      <c r="EB187" s="463"/>
      <c r="EC187" s="457">
        <v>0</v>
      </c>
      <c r="ED187" s="453"/>
      <c r="EE187" s="464"/>
      <c r="EF187" s="462"/>
      <c r="EG187" s="880"/>
      <c r="EH187" s="455"/>
      <c r="EI187" s="462"/>
      <c r="EJ187" s="455"/>
      <c r="EK187" s="461"/>
      <c r="EL187" s="463"/>
      <c r="EM187" s="457">
        <v>0</v>
      </c>
      <c r="EN187" s="453"/>
      <c r="EO187" s="461"/>
      <c r="EP187" s="462"/>
      <c r="EQ187" s="462"/>
      <c r="ER187" s="455"/>
      <c r="ES187" s="462"/>
      <c r="ET187" s="454"/>
      <c r="EU187" s="461"/>
      <c r="EV187" s="463"/>
      <c r="EW187" s="457">
        <v>0</v>
      </c>
      <c r="EX187" s="453"/>
      <c r="EY187" s="461"/>
      <c r="EZ187" s="462"/>
      <c r="FA187" s="880"/>
      <c r="FB187" s="455"/>
      <c r="FC187" s="462"/>
      <c r="FD187" s="454"/>
      <c r="FE187" s="461"/>
      <c r="FF187" s="463"/>
      <c r="FG187" s="457">
        <v>0</v>
      </c>
      <c r="FH187" s="453"/>
      <c r="FI187" s="461"/>
      <c r="FJ187" s="462"/>
      <c r="FK187" s="880"/>
      <c r="FL187" s="455"/>
      <c r="FM187" s="462"/>
      <c r="FN187" s="454"/>
      <c r="FO187" s="461"/>
      <c r="FP187" s="463"/>
      <c r="GK187" s="195"/>
      <c r="GL187" s="943"/>
      <c r="GM187" s="461"/>
      <c r="GN187" s="461"/>
      <c r="GO187" s="461"/>
      <c r="GP187" s="461"/>
      <c r="GQ187" s="461"/>
      <c r="GR187" s="461"/>
      <c r="GS187" s="461"/>
      <c r="GT187" s="463"/>
      <c r="GU187" s="195"/>
      <c r="GV187" s="461"/>
      <c r="GW187" s="461"/>
      <c r="GX187" s="461"/>
      <c r="GY187" s="461"/>
      <c r="GZ187" s="455"/>
      <c r="HA187" s="461"/>
      <c r="HB187" s="461"/>
      <c r="HC187" s="461"/>
      <c r="HD187" s="463"/>
      <c r="HE187" s="457">
        <v>0</v>
      </c>
      <c r="HF187" s="453"/>
      <c r="HG187" s="461"/>
      <c r="HH187" s="893"/>
      <c r="HI187" s="1434"/>
      <c r="HJ187" s="455"/>
      <c r="HK187" s="462"/>
      <c r="HL187" s="455"/>
      <c r="HM187" s="461"/>
      <c r="HN187" s="463"/>
      <c r="HO187" s="457"/>
      <c r="HP187" s="453"/>
      <c r="HQ187" s="461"/>
      <c r="HR187" s="462"/>
      <c r="HS187" s="462"/>
      <c r="HT187" s="455"/>
      <c r="HU187" s="462"/>
      <c r="HV187" s="455"/>
      <c r="HW187" s="461"/>
      <c r="HX187" s="463"/>
    </row>
    <row r="188" spans="1:523" ht="15" customHeight="1" x14ac:dyDescent="0.15">
      <c r="A188" s="515">
        <v>43708</v>
      </c>
      <c r="B188" s="415">
        <f t="shared" si="2"/>
        <v>3208</v>
      </c>
      <c r="C188" s="195"/>
      <c r="D188" s="453"/>
      <c r="E188" s="461"/>
      <c r="F188" s="462"/>
      <c r="G188" s="880"/>
      <c r="H188" s="455"/>
      <c r="I188" s="462"/>
      <c r="J188" s="456"/>
      <c r="K188" s="461"/>
      <c r="L188" s="463"/>
      <c r="M188" s="195">
        <v>1400</v>
      </c>
      <c r="N188" s="453">
        <v>7.7</v>
      </c>
      <c r="O188" s="461">
        <v>3770</v>
      </c>
      <c r="P188" s="462"/>
      <c r="Q188" s="880">
        <v>19</v>
      </c>
      <c r="R188" s="455">
        <v>1.96</v>
      </c>
      <c r="S188" s="462">
        <v>16.899999999999999</v>
      </c>
      <c r="T188" s="456"/>
      <c r="U188" s="461"/>
      <c r="V188" s="463"/>
      <c r="W188" s="457">
        <v>374</v>
      </c>
      <c r="X188" s="453">
        <v>8.1999999999999993</v>
      </c>
      <c r="Y188" s="458">
        <v>2030</v>
      </c>
      <c r="Z188" s="462"/>
      <c r="AA188" s="880">
        <v>14</v>
      </c>
      <c r="AB188" s="455">
        <v>0.2</v>
      </c>
      <c r="AC188" s="462">
        <v>13.4</v>
      </c>
      <c r="AD188" s="455"/>
      <c r="AE188" s="461"/>
      <c r="AF188" s="463"/>
      <c r="AG188" s="457">
        <v>70</v>
      </c>
      <c r="AH188" s="453"/>
      <c r="AI188" s="458"/>
      <c r="AJ188" s="462"/>
      <c r="AK188" s="880"/>
      <c r="AL188" s="455"/>
      <c r="AM188" s="644"/>
      <c r="AN188" s="455"/>
      <c r="AO188" s="461"/>
      <c r="AP188" s="616"/>
      <c r="AQ188" s="457">
        <v>197</v>
      </c>
      <c r="AR188" s="453">
        <v>7.6</v>
      </c>
      <c r="AS188" s="458">
        <v>1744</v>
      </c>
      <c r="AT188" s="462"/>
      <c r="AU188" s="880">
        <v>26</v>
      </c>
      <c r="AV188" s="455">
        <v>2.4300000000000002</v>
      </c>
      <c r="AW188" s="462">
        <v>9.52</v>
      </c>
      <c r="AX188" s="455"/>
      <c r="AY188" s="461"/>
      <c r="AZ188" s="463"/>
      <c r="BA188" s="195">
        <v>199</v>
      </c>
      <c r="BB188" s="453">
        <v>8</v>
      </c>
      <c r="BC188" s="461">
        <v>4570</v>
      </c>
      <c r="BD188" s="462"/>
      <c r="BE188" s="880">
        <v>158</v>
      </c>
      <c r="BF188" s="455">
        <v>0.6</v>
      </c>
      <c r="BG188" s="462">
        <v>27.3</v>
      </c>
      <c r="BH188" s="455"/>
      <c r="BI188" s="461"/>
      <c r="BJ188" s="463"/>
      <c r="BK188" s="457">
        <v>135</v>
      </c>
      <c r="BL188" s="453">
        <v>8.3000000000000007</v>
      </c>
      <c r="BM188" s="458">
        <v>989</v>
      </c>
      <c r="BN188" s="462"/>
      <c r="BO188" s="880">
        <v>101</v>
      </c>
      <c r="BP188" s="455">
        <v>0.35</v>
      </c>
      <c r="BQ188" s="462">
        <v>28.5</v>
      </c>
      <c r="BR188" s="455"/>
      <c r="BS188" s="461"/>
      <c r="BT188" s="463"/>
      <c r="BU188" s="457">
        <v>252</v>
      </c>
      <c r="BV188" s="453"/>
      <c r="BW188" s="458"/>
      <c r="BX188" s="458"/>
      <c r="BY188" s="880"/>
      <c r="BZ188" s="455"/>
      <c r="CA188" s="462"/>
      <c r="CB188" s="455"/>
      <c r="CC188" s="461"/>
      <c r="CD188" s="463"/>
      <c r="CE188" s="457">
        <v>44</v>
      </c>
      <c r="CF188" s="453"/>
      <c r="CG188" s="458"/>
      <c r="CH188" s="462"/>
      <c r="CI188" s="880"/>
      <c r="CJ188" s="455"/>
      <c r="CK188" s="462"/>
      <c r="CL188" s="455"/>
      <c r="CM188" s="461"/>
      <c r="CN188" s="463"/>
      <c r="CO188" s="457">
        <v>204</v>
      </c>
      <c r="CP188" s="453">
        <v>7.9</v>
      </c>
      <c r="CQ188" s="461">
        <v>1635</v>
      </c>
      <c r="CR188" s="462"/>
      <c r="CS188" s="880">
        <v>23</v>
      </c>
      <c r="CT188" s="455">
        <v>0.7</v>
      </c>
      <c r="CU188" s="462">
        <v>25.16</v>
      </c>
      <c r="CV188" s="455"/>
      <c r="CW188" s="461"/>
      <c r="CX188" s="463"/>
      <c r="CY188" s="457">
        <v>123</v>
      </c>
      <c r="CZ188" s="453">
        <v>8.16</v>
      </c>
      <c r="DA188" s="461">
        <v>5880</v>
      </c>
      <c r="DB188" s="462"/>
      <c r="DC188" s="880">
        <v>235</v>
      </c>
      <c r="DD188" s="455">
        <v>56.1</v>
      </c>
      <c r="DE188" s="462">
        <v>57.9</v>
      </c>
      <c r="DF188" s="455"/>
      <c r="DG188" s="464"/>
      <c r="DH188" s="463"/>
      <c r="DI188" s="457">
        <v>210</v>
      </c>
      <c r="DJ188" s="453">
        <v>8.16</v>
      </c>
      <c r="DK188" s="458">
        <v>5880</v>
      </c>
      <c r="DL188" s="462"/>
      <c r="DM188" s="880">
        <v>235</v>
      </c>
      <c r="DN188" s="455">
        <v>56.1</v>
      </c>
      <c r="DO188" s="462">
        <v>57.9</v>
      </c>
      <c r="DP188" s="455"/>
      <c r="DQ188" s="461"/>
      <c r="DR188" s="463"/>
      <c r="DS188" s="457">
        <v>0</v>
      </c>
      <c r="DT188" s="453"/>
      <c r="DU188" s="454"/>
      <c r="DV188" s="462"/>
      <c r="DW188" s="880"/>
      <c r="DX188" s="455"/>
      <c r="DY188" s="462"/>
      <c r="DZ188" s="455"/>
      <c r="EA188" s="462"/>
      <c r="EB188" s="463"/>
      <c r="EC188" s="457">
        <v>0</v>
      </c>
      <c r="ED188" s="453"/>
      <c r="EE188" s="464"/>
      <c r="EF188" s="462"/>
      <c r="EG188" s="880"/>
      <c r="EH188" s="455"/>
      <c r="EI188" s="462"/>
      <c r="EJ188" s="455"/>
      <c r="EK188" s="461"/>
      <c r="EL188" s="463"/>
      <c r="EM188" s="457">
        <v>0</v>
      </c>
      <c r="EN188" s="453"/>
      <c r="EO188" s="461"/>
      <c r="EP188" s="462"/>
      <c r="EQ188" s="462"/>
      <c r="ER188" s="455"/>
      <c r="ES188" s="462"/>
      <c r="ET188" s="454"/>
      <c r="EU188" s="461"/>
      <c r="EV188" s="463"/>
      <c r="EW188" s="457">
        <v>0</v>
      </c>
      <c r="EX188" s="453"/>
      <c r="EY188" s="461"/>
      <c r="EZ188" s="462"/>
      <c r="FA188" s="880"/>
      <c r="FB188" s="455"/>
      <c r="FC188" s="462"/>
      <c r="FD188" s="454"/>
      <c r="FE188" s="461"/>
      <c r="FF188" s="463"/>
      <c r="FG188" s="457">
        <v>0</v>
      </c>
      <c r="FH188" s="453"/>
      <c r="FI188" s="461"/>
      <c r="FJ188" s="462"/>
      <c r="FK188" s="880"/>
      <c r="FL188" s="455"/>
      <c r="FM188" s="462"/>
      <c r="FN188" s="454"/>
      <c r="FO188" s="461"/>
      <c r="FP188" s="463"/>
      <c r="GK188" s="195"/>
      <c r="GL188" s="943"/>
      <c r="GM188" s="461"/>
      <c r="GN188" s="461"/>
      <c r="GO188" s="461"/>
      <c r="GP188" s="461"/>
      <c r="GQ188" s="461"/>
      <c r="GR188" s="461"/>
      <c r="GS188" s="461"/>
      <c r="GT188" s="463"/>
      <c r="GU188" s="195"/>
      <c r="GV188" s="461"/>
      <c r="GW188" s="461"/>
      <c r="GX188" s="461"/>
      <c r="GY188" s="461"/>
      <c r="GZ188" s="455"/>
      <c r="HA188" s="461"/>
      <c r="HB188" s="461"/>
      <c r="HC188" s="461"/>
      <c r="HD188" s="463"/>
      <c r="HE188" s="457">
        <v>0</v>
      </c>
      <c r="HF188" s="453"/>
      <c r="HG188" s="461"/>
      <c r="HH188" s="893"/>
      <c r="HI188" s="1434"/>
      <c r="HJ188" s="455"/>
      <c r="HK188" s="462"/>
      <c r="HL188" s="455"/>
      <c r="HM188" s="461"/>
      <c r="HN188" s="463"/>
      <c r="HO188" s="457"/>
      <c r="HP188" s="453"/>
      <c r="HQ188" s="461"/>
      <c r="HR188" s="462"/>
      <c r="HS188" s="462"/>
      <c r="HT188" s="455"/>
      <c r="HU188" s="462"/>
      <c r="HV188" s="455"/>
      <c r="HW188" s="461"/>
      <c r="HX188" s="463"/>
    </row>
    <row r="189" spans="1:523" s="472" customFormat="1" ht="15" customHeight="1" x14ac:dyDescent="0.15">
      <c r="A189" s="517">
        <v>43709</v>
      </c>
      <c r="B189" s="765">
        <f t="shared" si="2"/>
        <v>2927</v>
      </c>
      <c r="C189" s="257"/>
      <c r="D189" s="435"/>
      <c r="E189" s="444"/>
      <c r="F189" s="445"/>
      <c r="G189" s="445"/>
      <c r="H189" s="438"/>
      <c r="I189" s="445"/>
      <c r="J189" s="439"/>
      <c r="K189" s="444"/>
      <c r="L189" s="446"/>
      <c r="M189" s="257">
        <v>1273</v>
      </c>
      <c r="N189" s="435">
        <v>7.92</v>
      </c>
      <c r="O189" s="444">
        <v>3720</v>
      </c>
      <c r="P189" s="445"/>
      <c r="Q189" s="445">
        <v>15</v>
      </c>
      <c r="R189" s="438">
        <v>2.6</v>
      </c>
      <c r="S189" s="445">
        <v>17.22</v>
      </c>
      <c r="T189" s="439"/>
      <c r="U189" s="444"/>
      <c r="V189" s="446"/>
      <c r="W189" s="440">
        <v>168</v>
      </c>
      <c r="X189" s="435">
        <v>8.51</v>
      </c>
      <c r="Y189" s="441">
        <v>1731</v>
      </c>
      <c r="Z189" s="445"/>
      <c r="AA189" s="445">
        <v>21</v>
      </c>
      <c r="AB189" s="438">
        <v>0.28999999999999998</v>
      </c>
      <c r="AC189" s="445">
        <v>8.9499999999999993</v>
      </c>
      <c r="AD189" s="438"/>
      <c r="AE189" s="444"/>
      <c r="AF189" s="446"/>
      <c r="AG189" s="440">
        <v>0</v>
      </c>
      <c r="AH189" s="435"/>
      <c r="AI189" s="441"/>
      <c r="AJ189" s="445"/>
      <c r="AK189" s="445"/>
      <c r="AL189" s="438"/>
      <c r="AM189" s="645"/>
      <c r="AN189" s="438"/>
      <c r="AO189" s="444"/>
      <c r="AP189" s="617"/>
      <c r="AQ189" s="440">
        <v>142</v>
      </c>
      <c r="AR189" s="435">
        <v>7.11</v>
      </c>
      <c r="AS189" s="441">
        <v>2810</v>
      </c>
      <c r="AT189" s="445"/>
      <c r="AU189" s="445">
        <v>117</v>
      </c>
      <c r="AV189" s="438">
        <v>9</v>
      </c>
      <c r="AW189" s="445">
        <v>51.08</v>
      </c>
      <c r="AX189" s="438"/>
      <c r="AY189" s="444"/>
      <c r="AZ189" s="446"/>
      <c r="BA189" s="257">
        <v>223</v>
      </c>
      <c r="BB189" s="435">
        <v>7.94</v>
      </c>
      <c r="BC189" s="444">
        <v>4470</v>
      </c>
      <c r="BD189" s="445"/>
      <c r="BE189" s="445">
        <v>175</v>
      </c>
      <c r="BF189" s="438">
        <v>0.64</v>
      </c>
      <c r="BG189" s="445">
        <v>26.28</v>
      </c>
      <c r="BH189" s="438"/>
      <c r="BI189" s="444"/>
      <c r="BJ189" s="446"/>
      <c r="BK189" s="440">
        <v>237</v>
      </c>
      <c r="BL189" s="435">
        <v>8.07</v>
      </c>
      <c r="BM189" s="441">
        <v>982</v>
      </c>
      <c r="BN189" s="445"/>
      <c r="BO189" s="445">
        <v>113</v>
      </c>
      <c r="BP189" s="438">
        <v>0.46</v>
      </c>
      <c r="BQ189" s="445">
        <v>26.46</v>
      </c>
      <c r="BR189" s="438"/>
      <c r="BS189" s="444"/>
      <c r="BT189" s="446"/>
      <c r="BU189" s="440">
        <v>277</v>
      </c>
      <c r="BV189" s="435">
        <v>8.1999999999999993</v>
      </c>
      <c r="BW189" s="441">
        <v>6420</v>
      </c>
      <c r="BX189" s="441"/>
      <c r="BY189" s="445">
        <v>92</v>
      </c>
      <c r="BZ189" s="438">
        <v>1.1599999999999999</v>
      </c>
      <c r="CA189" s="445">
        <v>26.28</v>
      </c>
      <c r="CB189" s="438"/>
      <c r="CC189" s="444"/>
      <c r="CD189" s="446"/>
      <c r="CE189" s="440">
        <v>44</v>
      </c>
      <c r="CF189" s="435">
        <v>7.78</v>
      </c>
      <c r="CG189" s="441">
        <v>7350</v>
      </c>
      <c r="CH189" s="445"/>
      <c r="CI189" s="445">
        <v>120</v>
      </c>
      <c r="CJ189" s="438">
        <v>2.71</v>
      </c>
      <c r="CK189" s="445"/>
      <c r="CL189" s="438"/>
      <c r="CM189" s="444"/>
      <c r="CN189" s="446"/>
      <c r="CO189" s="440">
        <v>196</v>
      </c>
      <c r="CP189" s="435">
        <v>7.24</v>
      </c>
      <c r="CQ189" s="444">
        <v>1599</v>
      </c>
      <c r="CR189" s="445"/>
      <c r="CS189" s="445">
        <v>26</v>
      </c>
      <c r="CT189" s="438">
        <v>0.35</v>
      </c>
      <c r="CU189" s="445">
        <v>19.059999999999999</v>
      </c>
      <c r="CV189" s="438"/>
      <c r="CW189" s="444"/>
      <c r="CX189" s="446"/>
      <c r="CY189" s="440">
        <v>193</v>
      </c>
      <c r="CZ189" s="435"/>
      <c r="DA189" s="444"/>
      <c r="DB189" s="445"/>
      <c r="DC189" s="445"/>
      <c r="DD189" s="438"/>
      <c r="DE189" s="445"/>
      <c r="DF189" s="438"/>
      <c r="DG189" s="447"/>
      <c r="DH189" s="446"/>
      <c r="DI189" s="440">
        <v>174</v>
      </c>
      <c r="DJ189" s="435">
        <v>7.88</v>
      </c>
      <c r="DK189" s="442">
        <v>3300</v>
      </c>
      <c r="DL189" s="445"/>
      <c r="DM189" s="445">
        <v>114</v>
      </c>
      <c r="DN189" s="438">
        <v>29.26</v>
      </c>
      <c r="DO189" s="445">
        <v>31.76</v>
      </c>
      <c r="DP189" s="438"/>
      <c r="DQ189" s="444"/>
      <c r="DR189" s="446"/>
      <c r="DS189" s="440">
        <v>0</v>
      </c>
      <c r="DT189" s="435"/>
      <c r="DU189" s="437"/>
      <c r="DV189" s="445"/>
      <c r="DW189" s="445"/>
      <c r="DX189" s="438"/>
      <c r="DY189" s="445"/>
      <c r="DZ189" s="438"/>
      <c r="EA189" s="445"/>
      <c r="EB189" s="446"/>
      <c r="EC189" s="440">
        <v>0</v>
      </c>
      <c r="ED189" s="435"/>
      <c r="EE189" s="447"/>
      <c r="EF189" s="445"/>
      <c r="EG189" s="445"/>
      <c r="EH189" s="438"/>
      <c r="EI189" s="445"/>
      <c r="EJ189" s="438"/>
      <c r="EK189" s="444"/>
      <c r="EL189" s="446"/>
      <c r="EM189" s="440">
        <v>0</v>
      </c>
      <c r="EN189" s="435"/>
      <c r="EO189" s="444"/>
      <c r="EP189" s="445"/>
      <c r="EQ189" s="445"/>
      <c r="ER189" s="438"/>
      <c r="ES189" s="445"/>
      <c r="ET189" s="437"/>
      <c r="EU189" s="444"/>
      <c r="EV189" s="446"/>
      <c r="EW189" s="440">
        <v>0</v>
      </c>
      <c r="EX189" s="435"/>
      <c r="EY189" s="444"/>
      <c r="EZ189" s="445"/>
      <c r="FA189" s="445"/>
      <c r="FB189" s="438"/>
      <c r="FC189" s="445"/>
      <c r="FD189" s="437"/>
      <c r="FE189" s="444"/>
      <c r="FF189" s="446"/>
      <c r="FG189" s="440">
        <v>0</v>
      </c>
      <c r="FH189" s="435"/>
      <c r="FI189" s="444"/>
      <c r="FJ189" s="445"/>
      <c r="FK189" s="445"/>
      <c r="FL189" s="438"/>
      <c r="FM189" s="445"/>
      <c r="FN189" s="437"/>
      <c r="FO189" s="444"/>
      <c r="FP189" s="446"/>
      <c r="FQ189" s="1261"/>
      <c r="FR189" s="584"/>
      <c r="FS189" s="589"/>
      <c r="FT189" s="584"/>
      <c r="FU189" s="590"/>
      <c r="FV189" s="584"/>
      <c r="FW189" s="590"/>
      <c r="FX189" s="584"/>
      <c r="FY189" s="584"/>
      <c r="FZ189" s="591"/>
      <c r="GA189" s="1261"/>
      <c r="GB189" s="584"/>
      <c r="GC189" s="584"/>
      <c r="GD189" s="584"/>
      <c r="GE189" s="590"/>
      <c r="GF189" s="584"/>
      <c r="GG189" s="590"/>
      <c r="GH189" s="584"/>
      <c r="GI189" s="584"/>
      <c r="GJ189" s="591"/>
      <c r="GK189" s="257"/>
      <c r="GL189" s="944"/>
      <c r="GM189" s="444"/>
      <c r="GN189" s="444"/>
      <c r="GO189" s="444"/>
      <c r="GP189" s="444"/>
      <c r="GQ189" s="444"/>
      <c r="GR189" s="444"/>
      <c r="GS189" s="444"/>
      <c r="GT189" s="446"/>
      <c r="GU189" s="257"/>
      <c r="GV189" s="444"/>
      <c r="GW189" s="444"/>
      <c r="GX189" s="444"/>
      <c r="GY189" s="444"/>
      <c r="GZ189" s="438"/>
      <c r="HA189" s="444"/>
      <c r="HB189" s="444"/>
      <c r="HC189" s="444"/>
      <c r="HD189" s="446"/>
      <c r="HE189" s="440">
        <v>0</v>
      </c>
      <c r="HF189" s="435"/>
      <c r="HG189" s="444"/>
      <c r="HH189" s="899"/>
      <c r="HI189" s="442"/>
      <c r="HJ189" s="438"/>
      <c r="HK189" s="445"/>
      <c r="HL189" s="438"/>
      <c r="HM189" s="444"/>
      <c r="HN189" s="446"/>
      <c r="HO189" s="440"/>
      <c r="HP189" s="435"/>
      <c r="HQ189" s="444"/>
      <c r="HR189" s="445"/>
      <c r="HS189" s="445"/>
      <c r="HT189" s="438"/>
      <c r="HU189" s="445"/>
      <c r="HV189" s="438"/>
      <c r="HW189" s="444"/>
      <c r="HX189" s="446"/>
      <c r="HY189" s="1587"/>
      <c r="HZ189" s="1587"/>
      <c r="IA189" s="1587"/>
      <c r="IB189" s="1587"/>
      <c r="IC189" s="1587"/>
      <c r="ID189" s="1587"/>
      <c r="IE189" s="1587"/>
      <c r="IF189" s="1587"/>
      <c r="IG189" s="1587"/>
      <c r="IH189" s="1587"/>
      <c r="II189" s="1587"/>
      <c r="IJ189" s="1587"/>
      <c r="IK189" s="1587"/>
      <c r="IL189" s="1587"/>
      <c r="IM189" s="1587"/>
      <c r="IN189" s="1587"/>
      <c r="IO189" s="1587"/>
      <c r="IP189" s="1587"/>
      <c r="IQ189" s="1587"/>
      <c r="IR189" s="1587"/>
      <c r="IS189" s="1587"/>
      <c r="IT189" s="1587"/>
      <c r="IU189" s="1587"/>
      <c r="IV189" s="1587"/>
      <c r="IW189" s="1587"/>
      <c r="IX189" s="1587"/>
      <c r="IY189" s="1587"/>
      <c r="IZ189" s="1587"/>
      <c r="JA189" s="1587"/>
      <c r="JB189" s="1587"/>
      <c r="JC189" s="1587"/>
      <c r="JD189" s="1587"/>
      <c r="JE189" s="1587"/>
      <c r="JF189" s="1587"/>
      <c r="JG189" s="1587"/>
      <c r="JH189" s="1587"/>
      <c r="JI189" s="1587"/>
      <c r="JJ189" s="1587"/>
      <c r="JK189" s="1587"/>
      <c r="JL189" s="1587"/>
      <c r="JM189" s="1587"/>
      <c r="JN189" s="1587"/>
      <c r="JO189" s="1587"/>
      <c r="JP189" s="1587"/>
      <c r="JQ189" s="1587"/>
      <c r="JR189" s="1587"/>
      <c r="JS189" s="1587"/>
      <c r="JT189" s="1587"/>
      <c r="JU189" s="1587"/>
      <c r="JV189" s="1587"/>
      <c r="JW189" s="1587"/>
      <c r="JX189" s="1587"/>
      <c r="JY189" s="1587"/>
      <c r="JZ189" s="1587"/>
      <c r="KA189" s="1587"/>
      <c r="KB189" s="1587"/>
      <c r="KC189" s="1587"/>
      <c r="KD189" s="1587"/>
      <c r="KE189" s="1587"/>
      <c r="KF189" s="1587"/>
      <c r="KG189" s="1587"/>
      <c r="KH189" s="1587"/>
      <c r="KI189" s="1587"/>
      <c r="KJ189" s="1587"/>
      <c r="KK189" s="1587"/>
      <c r="KL189" s="1587"/>
      <c r="KM189" s="1587"/>
      <c r="KN189" s="1587"/>
      <c r="KO189" s="1587"/>
      <c r="KP189" s="1587"/>
      <c r="KQ189" s="1587"/>
      <c r="KR189" s="1587"/>
      <c r="KS189" s="1587"/>
      <c r="KT189" s="1587"/>
      <c r="KU189" s="1587"/>
      <c r="KV189" s="1587"/>
      <c r="KW189" s="1587"/>
      <c r="KX189" s="1587"/>
      <c r="KY189" s="1587"/>
      <c r="KZ189" s="1587"/>
      <c r="LA189" s="1587"/>
      <c r="LB189" s="1587"/>
      <c r="LC189" s="1587"/>
      <c r="LD189" s="1587"/>
      <c r="LE189" s="1587"/>
      <c r="LF189" s="1587"/>
      <c r="LG189" s="1587"/>
      <c r="LH189" s="1587"/>
      <c r="LI189" s="1587"/>
      <c r="LJ189" s="1587"/>
      <c r="LK189" s="1587"/>
      <c r="LL189" s="1587"/>
      <c r="LM189" s="1587"/>
      <c r="LN189" s="1587"/>
      <c r="LO189" s="1587"/>
      <c r="LP189" s="1587"/>
      <c r="LQ189" s="1587"/>
      <c r="LR189" s="1587"/>
      <c r="LS189" s="1587"/>
      <c r="LT189" s="1587"/>
      <c r="LU189" s="1587"/>
      <c r="LV189" s="1587"/>
      <c r="LW189" s="1587"/>
      <c r="LX189" s="1587"/>
      <c r="LY189" s="1587"/>
      <c r="LZ189" s="1587"/>
      <c r="MA189" s="1587"/>
      <c r="MB189" s="1587"/>
      <c r="MC189" s="1587"/>
      <c r="MD189" s="1587"/>
      <c r="ME189" s="1587"/>
      <c r="MF189" s="1587"/>
      <c r="MG189" s="1587"/>
      <c r="MH189" s="1587"/>
      <c r="MI189" s="1587"/>
      <c r="MJ189" s="1587"/>
      <c r="MK189" s="1587"/>
      <c r="ML189" s="1587"/>
      <c r="MM189" s="1587"/>
      <c r="MN189" s="1587"/>
      <c r="MO189" s="1587"/>
      <c r="MP189" s="1587"/>
      <c r="MQ189" s="1587"/>
      <c r="MR189" s="1587"/>
      <c r="MS189" s="1587"/>
      <c r="MT189" s="1587"/>
      <c r="MU189" s="1587"/>
      <c r="MV189" s="1587"/>
      <c r="MW189" s="1587"/>
      <c r="MX189" s="1587"/>
      <c r="MY189" s="1587"/>
      <c r="MZ189" s="1587"/>
      <c r="NA189" s="1587"/>
      <c r="NB189" s="1587"/>
      <c r="NC189" s="1587"/>
      <c r="ND189" s="1587"/>
      <c r="NE189" s="1587"/>
      <c r="NF189" s="1587"/>
      <c r="NG189" s="1587"/>
      <c r="NH189" s="1587"/>
      <c r="NI189" s="1587"/>
      <c r="NJ189" s="1587"/>
      <c r="NK189" s="1587"/>
      <c r="NL189" s="1587"/>
      <c r="NM189" s="1587"/>
      <c r="NN189" s="1587"/>
      <c r="NO189" s="1587"/>
      <c r="NP189" s="1587"/>
      <c r="NQ189" s="1587"/>
      <c r="NR189" s="1587"/>
      <c r="NS189" s="1587"/>
      <c r="NT189" s="1587"/>
      <c r="NU189" s="1587"/>
      <c r="NV189" s="1587"/>
      <c r="NW189" s="1587"/>
      <c r="NX189" s="1587"/>
      <c r="NY189" s="1587"/>
      <c r="NZ189" s="1587"/>
      <c r="OA189" s="1587"/>
      <c r="OB189" s="1587"/>
      <c r="OC189" s="1587"/>
      <c r="OD189" s="1587"/>
      <c r="OE189" s="1587"/>
      <c r="OF189" s="1587"/>
      <c r="OG189" s="1587"/>
      <c r="OH189" s="1587"/>
      <c r="OI189" s="1587"/>
      <c r="OJ189" s="1587"/>
      <c r="OK189" s="1587"/>
      <c r="OL189" s="1587"/>
      <c r="OM189" s="1587"/>
      <c r="ON189" s="1587"/>
      <c r="OO189" s="1587"/>
      <c r="OP189" s="1587"/>
      <c r="OQ189" s="1587"/>
      <c r="OR189" s="1587"/>
      <c r="OS189" s="1587"/>
      <c r="OT189" s="1587"/>
      <c r="OU189" s="1587"/>
      <c r="OV189" s="1587"/>
      <c r="OW189" s="1587"/>
      <c r="OX189" s="1587"/>
      <c r="OY189" s="1587"/>
      <c r="OZ189" s="1587"/>
      <c r="PA189" s="1587"/>
      <c r="PB189" s="1587"/>
      <c r="PC189" s="1587"/>
      <c r="PD189" s="1587"/>
      <c r="PE189" s="1587"/>
      <c r="PF189" s="1587"/>
      <c r="PG189" s="1588"/>
      <c r="PH189" s="1588"/>
      <c r="PI189" s="1588"/>
      <c r="PJ189" s="1588"/>
      <c r="PK189" s="1588"/>
      <c r="PL189" s="1588"/>
      <c r="PM189" s="1588"/>
      <c r="PN189" s="1588"/>
      <c r="PO189" s="1588"/>
      <c r="PP189" s="1588"/>
      <c r="PQ189" s="1588"/>
      <c r="PR189" s="1588"/>
      <c r="PS189" s="1588"/>
      <c r="PT189" s="1588"/>
      <c r="PU189" s="1588"/>
      <c r="PV189" s="1588"/>
      <c r="PW189" s="1588"/>
      <c r="PX189" s="1588"/>
      <c r="PY189" s="1588"/>
      <c r="PZ189" s="1588"/>
      <c r="QA189" s="1588"/>
      <c r="QB189" s="1588"/>
      <c r="QC189" s="1588"/>
      <c r="QD189" s="1588"/>
      <c r="QE189" s="1588"/>
      <c r="QF189" s="1588"/>
      <c r="QG189" s="1588"/>
      <c r="QH189" s="1588"/>
      <c r="QI189" s="1588"/>
      <c r="QJ189" s="1588"/>
      <c r="QK189" s="1588"/>
      <c r="QL189" s="1588"/>
      <c r="QM189" s="1588"/>
      <c r="QN189" s="1588"/>
      <c r="QO189" s="1588"/>
      <c r="QP189" s="1588"/>
      <c r="QQ189" s="1588"/>
      <c r="QR189" s="1588"/>
      <c r="QS189" s="1588"/>
      <c r="QT189" s="1588"/>
      <c r="QU189" s="1588"/>
      <c r="QV189" s="1588"/>
      <c r="QW189" s="1588"/>
      <c r="QX189" s="1588"/>
      <c r="QY189" s="1588"/>
      <c r="QZ189" s="1588"/>
      <c r="RA189" s="1588"/>
      <c r="RB189" s="1588"/>
      <c r="RC189" s="1588"/>
      <c r="RD189" s="1588"/>
      <c r="RE189" s="1588"/>
      <c r="RF189" s="1588"/>
      <c r="RG189" s="1588"/>
      <c r="RH189" s="1588"/>
      <c r="RI189" s="1588"/>
      <c r="RJ189" s="1588"/>
      <c r="RK189" s="1588"/>
      <c r="RL189" s="1588"/>
      <c r="RM189" s="1588"/>
      <c r="RN189" s="1588"/>
      <c r="RO189" s="1588"/>
      <c r="RP189" s="1588"/>
      <c r="RQ189" s="1588"/>
      <c r="RR189" s="1588"/>
      <c r="RS189" s="1588"/>
      <c r="RT189" s="1588"/>
      <c r="RU189" s="1588"/>
      <c r="RV189" s="1588"/>
      <c r="RW189" s="1588"/>
      <c r="RX189" s="1588"/>
      <c r="RY189" s="1588"/>
      <c r="RZ189" s="1588"/>
      <c r="SA189" s="1588"/>
      <c r="SB189" s="1588"/>
      <c r="SC189" s="1588"/>
      <c r="SD189" s="1588"/>
      <c r="SE189" s="1588"/>
      <c r="SF189" s="1588"/>
      <c r="SG189" s="1588"/>
      <c r="SH189" s="1588"/>
      <c r="SI189" s="1588"/>
      <c r="SJ189" s="1588"/>
      <c r="SK189" s="1588"/>
      <c r="SL189" s="1588"/>
      <c r="SM189" s="1588"/>
      <c r="SN189" s="1588"/>
      <c r="SO189" s="1588"/>
      <c r="SP189" s="1588"/>
      <c r="SQ189" s="1588"/>
      <c r="SR189" s="1588"/>
      <c r="SS189" s="1588"/>
      <c r="ST189" s="1588"/>
      <c r="SU189" s="1588"/>
      <c r="SV189" s="1588"/>
      <c r="SW189" s="1588"/>
      <c r="SX189" s="1588"/>
      <c r="SY189" s="1588"/>
      <c r="SZ189" s="1588"/>
      <c r="TA189" s="1588"/>
      <c r="TB189" s="1588"/>
      <c r="TC189" s="1588"/>
    </row>
    <row r="190" spans="1:523" ht="15" customHeight="1" x14ac:dyDescent="0.15">
      <c r="A190" s="515">
        <v>43710</v>
      </c>
      <c r="B190" s="415">
        <f t="shared" si="2"/>
        <v>2624</v>
      </c>
      <c r="C190" s="195"/>
      <c r="D190" s="453"/>
      <c r="E190" s="461"/>
      <c r="F190" s="462"/>
      <c r="G190" s="880"/>
      <c r="H190" s="455"/>
      <c r="I190" s="462"/>
      <c r="J190" s="456"/>
      <c r="K190" s="461"/>
      <c r="L190" s="463"/>
      <c r="M190" s="195">
        <v>1159</v>
      </c>
      <c r="N190" s="453">
        <v>7.75</v>
      </c>
      <c r="O190" s="461">
        <v>4120</v>
      </c>
      <c r="P190" s="462"/>
      <c r="Q190" s="880">
        <v>15</v>
      </c>
      <c r="R190" s="455">
        <v>2.4300000000000002</v>
      </c>
      <c r="S190" s="462">
        <v>17.52</v>
      </c>
      <c r="T190" s="456"/>
      <c r="U190" s="461"/>
      <c r="V190" s="463"/>
      <c r="W190" s="457">
        <v>41</v>
      </c>
      <c r="X190" s="453"/>
      <c r="Y190" s="458"/>
      <c r="Z190" s="462"/>
      <c r="AA190" s="880"/>
      <c r="AB190" s="455"/>
      <c r="AC190" s="462"/>
      <c r="AD190" s="455"/>
      <c r="AE190" s="461"/>
      <c r="AF190" s="463"/>
      <c r="AG190" s="457">
        <v>0</v>
      </c>
      <c r="AH190" s="453"/>
      <c r="AI190" s="458"/>
      <c r="AJ190" s="462"/>
      <c r="AK190" s="880"/>
      <c r="AL190" s="455"/>
      <c r="AM190" s="644"/>
      <c r="AN190" s="455"/>
      <c r="AO190" s="461"/>
      <c r="AP190" s="616"/>
      <c r="AQ190" s="457">
        <v>127</v>
      </c>
      <c r="AR190" s="453">
        <v>7.54</v>
      </c>
      <c r="AS190" s="458">
        <v>2880</v>
      </c>
      <c r="AT190" s="462"/>
      <c r="AU190" s="880">
        <v>108</v>
      </c>
      <c r="AV190" s="455">
        <v>7.79</v>
      </c>
      <c r="AW190" s="462">
        <v>53.3</v>
      </c>
      <c r="AX190" s="455"/>
      <c r="AY190" s="461"/>
      <c r="AZ190" s="463"/>
      <c r="BA190" s="195">
        <v>243</v>
      </c>
      <c r="BB190" s="453">
        <v>7.66</v>
      </c>
      <c r="BC190" s="461">
        <v>4600</v>
      </c>
      <c r="BD190" s="462"/>
      <c r="BE190" s="880">
        <v>152</v>
      </c>
      <c r="BF190" s="455">
        <v>0.75</v>
      </c>
      <c r="BG190" s="462">
        <v>26.14</v>
      </c>
      <c r="BH190" s="455"/>
      <c r="BI190" s="461"/>
      <c r="BJ190" s="463"/>
      <c r="BK190" s="457">
        <v>174</v>
      </c>
      <c r="BL190" s="453">
        <v>7.97</v>
      </c>
      <c r="BM190" s="458">
        <v>928</v>
      </c>
      <c r="BN190" s="462"/>
      <c r="BO190" s="880">
        <v>94</v>
      </c>
      <c r="BP190" s="455">
        <v>0.12</v>
      </c>
      <c r="BQ190" s="462">
        <v>19.649999999999999</v>
      </c>
      <c r="BR190" s="455"/>
      <c r="BS190" s="461"/>
      <c r="BT190" s="463"/>
      <c r="BU190" s="457">
        <v>279</v>
      </c>
      <c r="BV190" s="453">
        <v>8.0500000000000007</v>
      </c>
      <c r="BW190" s="458">
        <v>5950</v>
      </c>
      <c r="BX190" s="458"/>
      <c r="BY190" s="880">
        <v>81</v>
      </c>
      <c r="BZ190" s="455">
        <v>0.98</v>
      </c>
      <c r="CA190" s="462">
        <v>12.69</v>
      </c>
      <c r="CB190" s="455"/>
      <c r="CC190" s="461"/>
      <c r="CD190" s="463"/>
      <c r="CE190" s="457">
        <v>44</v>
      </c>
      <c r="CF190" s="453"/>
      <c r="CG190" s="458"/>
      <c r="CH190" s="462"/>
      <c r="CI190" s="880"/>
      <c r="CJ190" s="455"/>
      <c r="CK190" s="462"/>
      <c r="CL190" s="455"/>
      <c r="CM190" s="461"/>
      <c r="CN190" s="463"/>
      <c r="CO190" s="457">
        <v>178</v>
      </c>
      <c r="CP190" s="453">
        <v>6</v>
      </c>
      <c r="CQ190" s="461">
        <v>1579</v>
      </c>
      <c r="CR190" s="462"/>
      <c r="CS190" s="880">
        <v>21</v>
      </c>
      <c r="CT190" s="455">
        <v>1.33</v>
      </c>
      <c r="CU190" s="462">
        <v>28.2</v>
      </c>
      <c r="CV190" s="455"/>
      <c r="CW190" s="461"/>
      <c r="CX190" s="463"/>
      <c r="CY190" s="457">
        <v>207</v>
      </c>
      <c r="CZ190" s="453"/>
      <c r="DA190" s="461"/>
      <c r="DB190" s="462"/>
      <c r="DC190" s="880"/>
      <c r="DD190" s="455"/>
      <c r="DE190" s="462"/>
      <c r="DF190" s="455"/>
      <c r="DG190" s="464"/>
      <c r="DH190" s="463"/>
      <c r="DI190" s="457">
        <v>172</v>
      </c>
      <c r="DJ190" s="453">
        <v>7.72</v>
      </c>
      <c r="DK190" s="459">
        <v>3510</v>
      </c>
      <c r="DL190" s="462"/>
      <c r="DM190" s="880">
        <v>218</v>
      </c>
      <c r="DN190" s="455">
        <v>27.87</v>
      </c>
      <c r="DO190" s="462">
        <v>29.68</v>
      </c>
      <c r="DP190" s="455"/>
      <c r="DQ190" s="461"/>
      <c r="DR190" s="463"/>
      <c r="DS190" s="457">
        <v>0</v>
      </c>
      <c r="DT190" s="453"/>
      <c r="DU190" s="454"/>
      <c r="DV190" s="462"/>
      <c r="DW190" s="880"/>
      <c r="DX190" s="455"/>
      <c r="DY190" s="462"/>
      <c r="DZ190" s="455"/>
      <c r="EA190" s="462"/>
      <c r="EB190" s="463"/>
      <c r="EC190" s="457">
        <v>0</v>
      </c>
      <c r="ED190" s="453"/>
      <c r="EE190" s="464"/>
      <c r="EF190" s="462"/>
      <c r="EG190" s="880"/>
      <c r="EH190" s="455"/>
      <c r="EI190" s="462"/>
      <c r="EJ190" s="455"/>
      <c r="EK190" s="461"/>
      <c r="EL190" s="463"/>
      <c r="EM190" s="457">
        <v>0</v>
      </c>
      <c r="EN190" s="453"/>
      <c r="EO190" s="461"/>
      <c r="EP190" s="462"/>
      <c r="EQ190" s="462"/>
      <c r="ER190" s="455"/>
      <c r="ES190" s="462"/>
      <c r="ET190" s="454"/>
      <c r="EU190" s="461"/>
      <c r="EV190" s="463"/>
      <c r="EW190" s="457">
        <v>0</v>
      </c>
      <c r="EX190" s="453"/>
      <c r="EY190" s="461"/>
      <c r="EZ190" s="462"/>
      <c r="FA190" s="880"/>
      <c r="FB190" s="455"/>
      <c r="FC190" s="462"/>
      <c r="FD190" s="454"/>
      <c r="FE190" s="461"/>
      <c r="FF190" s="463"/>
      <c r="FG190" s="457">
        <v>0</v>
      </c>
      <c r="FH190" s="453"/>
      <c r="FI190" s="461"/>
      <c r="FJ190" s="462"/>
      <c r="FK190" s="880"/>
      <c r="FL190" s="455"/>
      <c r="FM190" s="462"/>
      <c r="FN190" s="454"/>
      <c r="FO190" s="461"/>
      <c r="FP190" s="463"/>
      <c r="GK190" s="195"/>
      <c r="GL190" s="943"/>
      <c r="GM190" s="461"/>
      <c r="GN190" s="461"/>
      <c r="GO190" s="461"/>
      <c r="GP190" s="461"/>
      <c r="GQ190" s="461"/>
      <c r="GR190" s="461"/>
      <c r="GS190" s="461"/>
      <c r="GT190" s="463"/>
      <c r="GU190" s="195"/>
      <c r="GV190" s="461"/>
      <c r="GW190" s="461"/>
      <c r="GX190" s="461"/>
      <c r="GY190" s="461"/>
      <c r="GZ190" s="455"/>
      <c r="HA190" s="461"/>
      <c r="HB190" s="461"/>
      <c r="HC190" s="461"/>
      <c r="HD190" s="463"/>
      <c r="HE190" s="457">
        <v>0</v>
      </c>
      <c r="HF190" s="453"/>
      <c r="HG190" s="461"/>
      <c r="HH190" s="893"/>
      <c r="HI190" s="1434"/>
      <c r="HJ190" s="455"/>
      <c r="HK190" s="462"/>
      <c r="HL190" s="455"/>
      <c r="HM190" s="461"/>
      <c r="HN190" s="463"/>
      <c r="HO190" s="457"/>
      <c r="HP190" s="453"/>
      <c r="HQ190" s="461"/>
      <c r="HR190" s="462"/>
      <c r="HS190" s="462"/>
      <c r="HT190" s="455"/>
      <c r="HU190" s="462"/>
      <c r="HV190" s="455"/>
      <c r="HW190" s="461"/>
      <c r="HX190" s="463"/>
    </row>
    <row r="191" spans="1:523" ht="15" customHeight="1" x14ac:dyDescent="0.15">
      <c r="A191" s="515">
        <v>43711</v>
      </c>
      <c r="B191" s="415">
        <f t="shared" si="2"/>
        <v>2507</v>
      </c>
      <c r="C191" s="195"/>
      <c r="D191" s="453"/>
      <c r="E191" s="461"/>
      <c r="F191" s="462"/>
      <c r="G191" s="880"/>
      <c r="H191" s="455"/>
      <c r="I191" s="462"/>
      <c r="J191" s="456"/>
      <c r="K191" s="461"/>
      <c r="L191" s="463"/>
      <c r="M191" s="195">
        <v>965</v>
      </c>
      <c r="N191" s="453">
        <v>8.1999999999999993</v>
      </c>
      <c r="O191" s="461">
        <v>3730</v>
      </c>
      <c r="P191" s="462"/>
      <c r="Q191" s="880">
        <v>17</v>
      </c>
      <c r="R191" s="455">
        <v>2.54</v>
      </c>
      <c r="S191" s="462">
        <v>16.600000000000001</v>
      </c>
      <c r="T191" s="456"/>
      <c r="U191" s="461"/>
      <c r="V191" s="463"/>
      <c r="W191" s="457">
        <v>0</v>
      </c>
      <c r="X191" s="453"/>
      <c r="Y191" s="458"/>
      <c r="Z191" s="462"/>
      <c r="AA191" s="880"/>
      <c r="AB191" s="455"/>
      <c r="AC191" s="462"/>
      <c r="AD191" s="455"/>
      <c r="AE191" s="461"/>
      <c r="AF191" s="463"/>
      <c r="AG191" s="457">
        <v>0</v>
      </c>
      <c r="AH191" s="453"/>
      <c r="AI191" s="458"/>
      <c r="AJ191" s="462"/>
      <c r="AK191" s="880"/>
      <c r="AL191" s="455"/>
      <c r="AM191" s="644"/>
      <c r="AN191" s="455"/>
      <c r="AO191" s="461"/>
      <c r="AP191" s="616"/>
      <c r="AQ191" s="457">
        <v>167</v>
      </c>
      <c r="AR191" s="453">
        <v>7.56</v>
      </c>
      <c r="AS191" s="458">
        <v>2920</v>
      </c>
      <c r="AT191" s="462"/>
      <c r="AU191" s="880">
        <v>114</v>
      </c>
      <c r="AV191" s="455">
        <v>7.96</v>
      </c>
      <c r="AW191" s="462">
        <v>46.7</v>
      </c>
      <c r="AX191" s="455"/>
      <c r="AY191" s="461"/>
      <c r="AZ191" s="463"/>
      <c r="BA191" s="195">
        <v>182</v>
      </c>
      <c r="BB191" s="453">
        <v>8</v>
      </c>
      <c r="BC191" s="461">
        <v>4310</v>
      </c>
      <c r="BD191" s="462"/>
      <c r="BE191" s="880">
        <v>155</v>
      </c>
      <c r="BF191" s="455">
        <v>0.75</v>
      </c>
      <c r="BG191" s="462">
        <v>15.1</v>
      </c>
      <c r="BH191" s="455"/>
      <c r="BI191" s="461"/>
      <c r="BJ191" s="463"/>
      <c r="BK191" s="457">
        <v>242</v>
      </c>
      <c r="BL191" s="453">
        <v>8.42</v>
      </c>
      <c r="BM191" s="458">
        <v>963</v>
      </c>
      <c r="BN191" s="462"/>
      <c r="BO191" s="880">
        <v>93</v>
      </c>
      <c r="BP191" s="455">
        <v>0.12</v>
      </c>
      <c r="BQ191" s="462">
        <v>24.2</v>
      </c>
      <c r="BR191" s="455"/>
      <c r="BS191" s="461"/>
      <c r="BT191" s="463"/>
      <c r="BU191" s="457">
        <v>275</v>
      </c>
      <c r="BV191" s="453">
        <v>8.3000000000000007</v>
      </c>
      <c r="BW191" s="458">
        <v>6280</v>
      </c>
      <c r="BX191" s="458"/>
      <c r="BY191" s="880">
        <v>81</v>
      </c>
      <c r="BZ191" s="455">
        <v>1.21</v>
      </c>
      <c r="CA191" s="462">
        <v>11.84</v>
      </c>
      <c r="CB191" s="455"/>
      <c r="CC191" s="461"/>
      <c r="CD191" s="463"/>
      <c r="CE191" s="457">
        <v>0</v>
      </c>
      <c r="CF191" s="453"/>
      <c r="CG191" s="458"/>
      <c r="CH191" s="462"/>
      <c r="CI191" s="880"/>
      <c r="CJ191" s="455"/>
      <c r="CK191" s="462"/>
      <c r="CL191" s="455"/>
      <c r="CM191" s="461"/>
      <c r="CN191" s="463"/>
      <c r="CO191" s="457">
        <v>211</v>
      </c>
      <c r="CP191" s="453">
        <v>6.7</v>
      </c>
      <c r="CQ191" s="461">
        <v>1591</v>
      </c>
      <c r="CR191" s="462"/>
      <c r="CS191" s="880">
        <v>21</v>
      </c>
      <c r="CT191" s="455">
        <v>1.91</v>
      </c>
      <c r="CU191" s="462">
        <v>26.76</v>
      </c>
      <c r="CV191" s="455"/>
      <c r="CW191" s="461"/>
      <c r="CX191" s="463"/>
      <c r="CY191" s="457">
        <v>119</v>
      </c>
      <c r="CZ191" s="453"/>
      <c r="DA191" s="461"/>
      <c r="DB191" s="462"/>
      <c r="DC191" s="880"/>
      <c r="DD191" s="455"/>
      <c r="DE191" s="462"/>
      <c r="DF191" s="455"/>
      <c r="DG191" s="464"/>
      <c r="DH191" s="463"/>
      <c r="DI191" s="457">
        <v>199</v>
      </c>
      <c r="DJ191" s="453">
        <v>8.0299999999999994</v>
      </c>
      <c r="DK191" s="459">
        <v>4820</v>
      </c>
      <c r="DL191" s="462"/>
      <c r="DM191" s="880">
        <v>265</v>
      </c>
      <c r="DN191" s="455">
        <v>31.16</v>
      </c>
      <c r="DO191" s="462">
        <v>47.2</v>
      </c>
      <c r="DP191" s="455"/>
      <c r="DQ191" s="461"/>
      <c r="DR191" s="463"/>
      <c r="DS191" s="457">
        <v>0</v>
      </c>
      <c r="DT191" s="453"/>
      <c r="DU191" s="454"/>
      <c r="DV191" s="462"/>
      <c r="DW191" s="880"/>
      <c r="DX191" s="455"/>
      <c r="DY191" s="462"/>
      <c r="DZ191" s="455"/>
      <c r="EA191" s="462"/>
      <c r="EB191" s="463"/>
      <c r="EC191" s="457">
        <v>49</v>
      </c>
      <c r="ED191" s="453">
        <v>8.32</v>
      </c>
      <c r="EE191" s="464">
        <v>334</v>
      </c>
      <c r="EF191" s="462"/>
      <c r="EG191" s="880">
        <v>47</v>
      </c>
      <c r="EH191" s="455">
        <v>1.85</v>
      </c>
      <c r="EI191" s="462">
        <v>11.13</v>
      </c>
      <c r="EJ191" s="455"/>
      <c r="EK191" s="461"/>
      <c r="EL191" s="463"/>
      <c r="EM191" s="457">
        <v>49</v>
      </c>
      <c r="EN191" s="453">
        <v>8.32</v>
      </c>
      <c r="EO191" s="461">
        <v>334</v>
      </c>
      <c r="EP191" s="462"/>
      <c r="EQ191" s="462">
        <v>47</v>
      </c>
      <c r="ER191" s="455">
        <v>1.85</v>
      </c>
      <c r="ES191" s="462">
        <v>11.13</v>
      </c>
      <c r="ET191" s="454"/>
      <c r="EU191" s="461"/>
      <c r="EV191" s="463"/>
      <c r="EW191" s="457">
        <v>49</v>
      </c>
      <c r="EX191" s="453">
        <v>8.32</v>
      </c>
      <c r="EY191" s="461">
        <v>334</v>
      </c>
      <c r="EZ191" s="462"/>
      <c r="FA191" s="880">
        <v>47</v>
      </c>
      <c r="FB191" s="455">
        <v>1.85</v>
      </c>
      <c r="FC191" s="462">
        <v>11.13</v>
      </c>
      <c r="FD191" s="454"/>
      <c r="FE191" s="461"/>
      <c r="FF191" s="463"/>
      <c r="FG191" s="457">
        <v>0</v>
      </c>
      <c r="FH191" s="453"/>
      <c r="FI191" s="461"/>
      <c r="FJ191" s="462"/>
      <c r="FK191" s="880"/>
      <c r="FL191" s="455"/>
      <c r="FM191" s="462"/>
      <c r="FN191" s="454"/>
      <c r="FO191" s="461"/>
      <c r="FP191" s="463"/>
      <c r="GK191" s="195"/>
      <c r="GL191" s="943"/>
      <c r="GM191" s="461"/>
      <c r="GN191" s="461"/>
      <c r="GO191" s="461"/>
      <c r="GP191" s="461"/>
      <c r="GQ191" s="461"/>
      <c r="GR191" s="461"/>
      <c r="GS191" s="461"/>
      <c r="GT191" s="463"/>
      <c r="GU191" s="195"/>
      <c r="GV191" s="461"/>
      <c r="GW191" s="461"/>
      <c r="GX191" s="461"/>
      <c r="GY191" s="461"/>
      <c r="GZ191" s="455"/>
      <c r="HA191" s="461"/>
      <c r="HB191" s="461"/>
      <c r="HC191" s="461"/>
      <c r="HD191" s="463"/>
      <c r="HE191" s="457">
        <v>0</v>
      </c>
      <c r="HF191" s="453"/>
      <c r="HG191" s="461"/>
      <c r="HH191" s="893"/>
      <c r="HI191" s="1434"/>
      <c r="HJ191" s="455"/>
      <c r="HK191" s="462"/>
      <c r="HL191" s="455"/>
      <c r="HM191" s="461"/>
      <c r="HN191" s="463"/>
      <c r="HO191" s="457"/>
      <c r="HP191" s="453"/>
      <c r="HQ191" s="461"/>
      <c r="HR191" s="462"/>
      <c r="HS191" s="462"/>
      <c r="HT191" s="455"/>
      <c r="HU191" s="462"/>
      <c r="HV191" s="455"/>
      <c r="HW191" s="461"/>
      <c r="HX191" s="463"/>
    </row>
    <row r="192" spans="1:523" ht="15" customHeight="1" x14ac:dyDescent="0.15">
      <c r="A192" s="515">
        <v>43712</v>
      </c>
      <c r="B192" s="415">
        <f t="shared" si="2"/>
        <v>2866</v>
      </c>
      <c r="C192" s="195"/>
      <c r="D192" s="453"/>
      <c r="E192" s="461"/>
      <c r="F192" s="462"/>
      <c r="G192" s="880"/>
      <c r="H192" s="455"/>
      <c r="I192" s="462"/>
      <c r="J192" s="456"/>
      <c r="K192" s="461"/>
      <c r="L192" s="463"/>
      <c r="M192" s="195">
        <v>1297</v>
      </c>
      <c r="N192" s="453">
        <v>7.74</v>
      </c>
      <c r="O192" s="461">
        <v>3740</v>
      </c>
      <c r="P192" s="462"/>
      <c r="Q192" s="880">
        <v>15</v>
      </c>
      <c r="R192" s="455">
        <v>2.95</v>
      </c>
      <c r="S192" s="462"/>
      <c r="T192" s="456"/>
      <c r="U192" s="461"/>
      <c r="V192" s="463"/>
      <c r="W192" s="457">
        <v>395</v>
      </c>
      <c r="X192" s="453">
        <v>8.1999999999999993</v>
      </c>
      <c r="Y192" s="458">
        <v>2160</v>
      </c>
      <c r="Z192" s="462"/>
      <c r="AA192" s="880">
        <v>15</v>
      </c>
      <c r="AB192" s="455">
        <v>0.57999999999999996</v>
      </c>
      <c r="AC192" s="462"/>
      <c r="AD192" s="455"/>
      <c r="AE192" s="461"/>
      <c r="AF192" s="463"/>
      <c r="AG192" s="457">
        <v>213</v>
      </c>
      <c r="AH192" s="453">
        <v>8.43</v>
      </c>
      <c r="AI192" s="458">
        <v>4560</v>
      </c>
      <c r="AJ192" s="462"/>
      <c r="AK192" s="880">
        <v>71</v>
      </c>
      <c r="AL192" s="455">
        <v>0.35</v>
      </c>
      <c r="AM192" s="644"/>
      <c r="AN192" s="455"/>
      <c r="AO192" s="461"/>
      <c r="AP192" s="616"/>
      <c r="AQ192" s="457">
        <v>96</v>
      </c>
      <c r="AR192" s="453">
        <v>7.31</v>
      </c>
      <c r="AS192" s="458">
        <v>5320</v>
      </c>
      <c r="AT192" s="462"/>
      <c r="AU192" s="880">
        <v>242</v>
      </c>
      <c r="AV192" s="455">
        <v>10.79</v>
      </c>
      <c r="AW192" s="462"/>
      <c r="AX192" s="455"/>
      <c r="AY192" s="461"/>
      <c r="AZ192" s="463"/>
      <c r="BA192" s="195">
        <v>118</v>
      </c>
      <c r="BB192" s="453">
        <v>7.81</v>
      </c>
      <c r="BC192" s="461">
        <v>4520</v>
      </c>
      <c r="BD192" s="462"/>
      <c r="BE192" s="880">
        <v>154</v>
      </c>
      <c r="BF192" s="455">
        <v>0.64</v>
      </c>
      <c r="BG192" s="462"/>
      <c r="BH192" s="455"/>
      <c r="BI192" s="461"/>
      <c r="BJ192" s="463"/>
      <c r="BK192" s="457">
        <v>183</v>
      </c>
      <c r="BL192" s="453">
        <v>8</v>
      </c>
      <c r="BM192" s="458">
        <v>974</v>
      </c>
      <c r="BN192" s="462"/>
      <c r="BO192" s="880">
        <v>102</v>
      </c>
      <c r="BP192" s="455">
        <v>0.23</v>
      </c>
      <c r="BQ192" s="462"/>
      <c r="BR192" s="455"/>
      <c r="BS192" s="461"/>
      <c r="BT192" s="463"/>
      <c r="BU192" s="457">
        <v>261</v>
      </c>
      <c r="BV192" s="453">
        <v>8.1300000000000008</v>
      </c>
      <c r="BW192" s="458">
        <v>6210</v>
      </c>
      <c r="BX192" s="458"/>
      <c r="BY192" s="880">
        <v>78</v>
      </c>
      <c r="BZ192" s="455">
        <v>0.93</v>
      </c>
      <c r="CA192" s="462"/>
      <c r="CB192" s="455"/>
      <c r="CC192" s="461"/>
      <c r="CD192" s="463"/>
      <c r="CE192" s="457">
        <v>0</v>
      </c>
      <c r="CF192" s="453"/>
      <c r="CG192" s="458"/>
      <c r="CH192" s="462"/>
      <c r="CI192" s="880"/>
      <c r="CJ192" s="455"/>
      <c r="CK192" s="462"/>
      <c r="CL192" s="455"/>
      <c r="CM192" s="461"/>
      <c r="CN192" s="463"/>
      <c r="CO192" s="457">
        <v>160</v>
      </c>
      <c r="CP192" s="453">
        <v>4.9000000000000004</v>
      </c>
      <c r="CQ192" s="461">
        <v>1658</v>
      </c>
      <c r="CR192" s="462"/>
      <c r="CS192" s="880">
        <v>21</v>
      </c>
      <c r="CT192" s="455">
        <v>0.81</v>
      </c>
      <c r="CU192" s="462"/>
      <c r="CV192" s="455"/>
      <c r="CW192" s="461"/>
      <c r="CX192" s="463"/>
      <c r="CY192" s="457">
        <v>21</v>
      </c>
      <c r="CZ192" s="453">
        <v>6.9</v>
      </c>
      <c r="DA192" s="461">
        <v>7590</v>
      </c>
      <c r="DB192" s="462"/>
      <c r="DC192" s="880">
        <v>98</v>
      </c>
      <c r="DD192" s="455">
        <v>6.12</v>
      </c>
      <c r="DE192" s="462"/>
      <c r="DF192" s="455"/>
      <c r="DG192" s="464"/>
      <c r="DH192" s="463"/>
      <c r="DI192" s="457">
        <v>122</v>
      </c>
      <c r="DJ192" s="453"/>
      <c r="DK192" s="459"/>
      <c r="DL192" s="462"/>
      <c r="DM192" s="880"/>
      <c r="DN192" s="455"/>
      <c r="DO192" s="462"/>
      <c r="DP192" s="455"/>
      <c r="DQ192" s="461"/>
      <c r="DR192" s="463"/>
      <c r="DS192" s="457">
        <v>0</v>
      </c>
      <c r="DT192" s="453"/>
      <c r="DU192" s="454"/>
      <c r="DV192" s="462"/>
      <c r="DW192" s="880"/>
      <c r="DX192" s="455"/>
      <c r="DY192" s="462"/>
      <c r="DZ192" s="455"/>
      <c r="EA192" s="462"/>
      <c r="EB192" s="463"/>
      <c r="EC192" s="457">
        <v>0</v>
      </c>
      <c r="ED192" s="453"/>
      <c r="EE192" s="464"/>
      <c r="EF192" s="462"/>
      <c r="EG192" s="880"/>
      <c r="EH192" s="455"/>
      <c r="EI192" s="462"/>
      <c r="EJ192" s="455"/>
      <c r="EK192" s="461"/>
      <c r="EL192" s="463"/>
      <c r="EM192" s="457">
        <v>0</v>
      </c>
      <c r="EN192" s="453"/>
      <c r="EO192" s="461"/>
      <c r="EP192" s="462"/>
      <c r="EQ192" s="462"/>
      <c r="ER192" s="455"/>
      <c r="ES192" s="462"/>
      <c r="ET192" s="454"/>
      <c r="EU192" s="461"/>
      <c r="EV192" s="463"/>
      <c r="EW192" s="457">
        <v>0</v>
      </c>
      <c r="EX192" s="453"/>
      <c r="EY192" s="461"/>
      <c r="EZ192" s="462"/>
      <c r="FA192" s="880"/>
      <c r="FB192" s="455"/>
      <c r="FC192" s="462"/>
      <c r="FD192" s="454"/>
      <c r="FE192" s="461"/>
      <c r="FF192" s="463"/>
      <c r="FG192" s="457">
        <v>0</v>
      </c>
      <c r="FH192" s="453"/>
      <c r="FI192" s="461"/>
      <c r="FJ192" s="462"/>
      <c r="FK192" s="880"/>
      <c r="FL192" s="455"/>
      <c r="FM192" s="462"/>
      <c r="FN192" s="454"/>
      <c r="FO192" s="461"/>
      <c r="FP192" s="463"/>
      <c r="GK192" s="195"/>
      <c r="GL192" s="943"/>
      <c r="GM192" s="461"/>
      <c r="GN192" s="461"/>
      <c r="GO192" s="461"/>
      <c r="GP192" s="461"/>
      <c r="GQ192" s="461"/>
      <c r="GR192" s="461"/>
      <c r="GS192" s="461"/>
      <c r="GT192" s="463"/>
      <c r="GU192" s="195"/>
      <c r="GV192" s="461"/>
      <c r="GW192" s="461"/>
      <c r="GX192" s="461"/>
      <c r="GY192" s="461"/>
      <c r="GZ192" s="455"/>
      <c r="HA192" s="461"/>
      <c r="HB192" s="461"/>
      <c r="HC192" s="461"/>
      <c r="HD192" s="463"/>
      <c r="HE192" s="457">
        <v>0</v>
      </c>
      <c r="HF192" s="453"/>
      <c r="HG192" s="461"/>
      <c r="HH192" s="893"/>
      <c r="HI192" s="1434"/>
      <c r="HJ192" s="455"/>
      <c r="HK192" s="462"/>
      <c r="HL192" s="455"/>
      <c r="HM192" s="461"/>
      <c r="HN192" s="463"/>
      <c r="HO192" s="457"/>
      <c r="HP192" s="453"/>
      <c r="HQ192" s="461"/>
      <c r="HR192" s="462"/>
      <c r="HS192" s="462"/>
      <c r="HT192" s="455"/>
      <c r="HU192" s="462"/>
      <c r="HV192" s="455"/>
      <c r="HW192" s="461"/>
      <c r="HX192" s="463"/>
    </row>
    <row r="193" spans="1:523" ht="15" customHeight="1" x14ac:dyDescent="0.15">
      <c r="A193" s="515">
        <v>43713</v>
      </c>
      <c r="B193" s="415">
        <f t="shared" si="2"/>
        <v>2848</v>
      </c>
      <c r="C193" s="195"/>
      <c r="D193" s="453"/>
      <c r="E193" s="461"/>
      <c r="F193" s="462"/>
      <c r="G193" s="880"/>
      <c r="H193" s="455"/>
      <c r="I193" s="462"/>
      <c r="J193" s="456"/>
      <c r="K193" s="461"/>
      <c r="L193" s="463"/>
      <c r="M193" s="195">
        <v>962</v>
      </c>
      <c r="N193" s="453">
        <v>7.38</v>
      </c>
      <c r="O193" s="461">
        <v>3640</v>
      </c>
      <c r="P193" s="462"/>
      <c r="Q193" s="880">
        <v>18</v>
      </c>
      <c r="R193" s="455">
        <v>2.19</v>
      </c>
      <c r="S193" s="462"/>
      <c r="T193" s="456"/>
      <c r="U193" s="461"/>
      <c r="V193" s="463"/>
      <c r="W193" s="457">
        <v>587</v>
      </c>
      <c r="X193" s="453">
        <v>8.76</v>
      </c>
      <c r="Y193" s="458">
        <v>2360</v>
      </c>
      <c r="Z193" s="462"/>
      <c r="AA193" s="880">
        <v>17</v>
      </c>
      <c r="AB193" s="455">
        <v>0.35</v>
      </c>
      <c r="AC193" s="462"/>
      <c r="AD193" s="455"/>
      <c r="AE193" s="461"/>
      <c r="AF193" s="463"/>
      <c r="AG193" s="457">
        <v>159</v>
      </c>
      <c r="AH193" s="453"/>
      <c r="AI193" s="458"/>
      <c r="AJ193" s="462"/>
      <c r="AK193" s="880"/>
      <c r="AL193" s="455"/>
      <c r="AM193" s="644"/>
      <c r="AN193" s="455"/>
      <c r="AO193" s="461"/>
      <c r="AP193" s="616"/>
      <c r="AQ193" s="457">
        <v>178</v>
      </c>
      <c r="AR193" s="453">
        <v>7.42</v>
      </c>
      <c r="AS193" s="458">
        <v>2560</v>
      </c>
      <c r="AT193" s="462"/>
      <c r="AU193" s="880">
        <v>96</v>
      </c>
      <c r="AV193" s="455">
        <v>2.54</v>
      </c>
      <c r="AW193" s="462"/>
      <c r="AX193" s="455"/>
      <c r="AY193" s="461"/>
      <c r="AZ193" s="463"/>
      <c r="BA193" s="195">
        <v>0</v>
      </c>
      <c r="BB193" s="453">
        <v>8</v>
      </c>
      <c r="BC193" s="461">
        <v>4250</v>
      </c>
      <c r="BD193" s="462"/>
      <c r="BE193" s="880">
        <v>151</v>
      </c>
      <c r="BF193" s="455">
        <v>0.35</v>
      </c>
      <c r="BG193" s="462"/>
      <c r="BH193" s="455"/>
      <c r="BI193" s="461"/>
      <c r="BJ193" s="463"/>
      <c r="BK193" s="457">
        <v>203</v>
      </c>
      <c r="BL193" s="453">
        <v>8.32</v>
      </c>
      <c r="BM193" s="458">
        <v>974</v>
      </c>
      <c r="BN193" s="462"/>
      <c r="BO193" s="880">
        <v>107</v>
      </c>
      <c r="BP193" s="455">
        <v>0.23</v>
      </c>
      <c r="BQ193" s="462"/>
      <c r="BR193" s="455"/>
      <c r="BS193" s="461"/>
      <c r="BT193" s="463"/>
      <c r="BU193" s="457">
        <v>316</v>
      </c>
      <c r="BV193" s="453">
        <v>8.1999999999999993</v>
      </c>
      <c r="BW193" s="458">
        <v>6160</v>
      </c>
      <c r="BX193" s="458"/>
      <c r="BY193" s="880">
        <v>78</v>
      </c>
      <c r="BZ193" s="455">
        <v>1.33</v>
      </c>
      <c r="CA193" s="462"/>
      <c r="CB193" s="455"/>
      <c r="CC193" s="461"/>
      <c r="CD193" s="463"/>
      <c r="CE193" s="457">
        <v>39</v>
      </c>
      <c r="CF193" s="453">
        <v>7.82</v>
      </c>
      <c r="CG193" s="458">
        <v>7570</v>
      </c>
      <c r="CH193" s="462"/>
      <c r="CI193" s="880">
        <v>51</v>
      </c>
      <c r="CJ193" s="455">
        <v>3.81</v>
      </c>
      <c r="CK193" s="462"/>
      <c r="CL193" s="455"/>
      <c r="CM193" s="461"/>
      <c r="CN193" s="463"/>
      <c r="CO193" s="457">
        <v>0</v>
      </c>
      <c r="CP193" s="453"/>
      <c r="CQ193" s="461"/>
      <c r="CR193" s="462"/>
      <c r="CS193" s="880"/>
      <c r="CT193" s="455"/>
      <c r="CU193" s="462"/>
      <c r="CV193" s="455"/>
      <c r="CW193" s="461"/>
      <c r="CX193" s="463"/>
      <c r="CY193" s="457">
        <v>221</v>
      </c>
      <c r="CZ193" s="453">
        <v>7.33</v>
      </c>
      <c r="DA193" s="461">
        <v>6160</v>
      </c>
      <c r="DB193" s="462"/>
      <c r="DC193" s="880">
        <v>65</v>
      </c>
      <c r="DD193" s="455">
        <v>3.98</v>
      </c>
      <c r="DE193" s="462"/>
      <c r="DF193" s="455"/>
      <c r="DG193" s="464"/>
      <c r="DH193" s="463"/>
      <c r="DI193" s="457">
        <v>183</v>
      </c>
      <c r="DJ193" s="453">
        <v>8.0399999999999991</v>
      </c>
      <c r="DK193" s="459">
        <v>5290</v>
      </c>
      <c r="DL193" s="462"/>
      <c r="DM193" s="880">
        <v>382</v>
      </c>
      <c r="DN193" s="455">
        <v>40.74</v>
      </c>
      <c r="DO193" s="462"/>
      <c r="DP193" s="455"/>
      <c r="DQ193" s="461"/>
      <c r="DR193" s="463"/>
      <c r="DS193" s="457">
        <v>0</v>
      </c>
      <c r="DT193" s="453"/>
      <c r="DU193" s="454"/>
      <c r="DV193" s="462"/>
      <c r="DW193" s="880"/>
      <c r="DX193" s="455"/>
      <c r="DY193" s="462"/>
      <c r="DZ193" s="455"/>
      <c r="EA193" s="462"/>
      <c r="EB193" s="463"/>
      <c r="EC193" s="457">
        <v>0</v>
      </c>
      <c r="ED193" s="453"/>
      <c r="EE193" s="464"/>
      <c r="EF193" s="462"/>
      <c r="EG193" s="880"/>
      <c r="EH193" s="455"/>
      <c r="EI193" s="462"/>
      <c r="EJ193" s="455"/>
      <c r="EK193" s="461"/>
      <c r="EL193" s="463"/>
      <c r="EM193" s="457">
        <v>0</v>
      </c>
      <c r="EN193" s="453"/>
      <c r="EO193" s="461"/>
      <c r="EP193" s="462"/>
      <c r="EQ193" s="462"/>
      <c r="ER193" s="455"/>
      <c r="ES193" s="462"/>
      <c r="ET193" s="454"/>
      <c r="EU193" s="461"/>
      <c r="EV193" s="463"/>
      <c r="EW193" s="457">
        <v>0</v>
      </c>
      <c r="EX193" s="453"/>
      <c r="EY193" s="461"/>
      <c r="EZ193" s="462"/>
      <c r="FA193" s="880"/>
      <c r="FB193" s="455"/>
      <c r="FC193" s="462"/>
      <c r="FD193" s="454"/>
      <c r="FE193" s="461"/>
      <c r="FF193" s="463"/>
      <c r="FG193" s="457">
        <v>0</v>
      </c>
      <c r="FH193" s="453"/>
      <c r="FI193" s="461"/>
      <c r="FJ193" s="462"/>
      <c r="FK193" s="880"/>
      <c r="FL193" s="455"/>
      <c r="FM193" s="462"/>
      <c r="FN193" s="454"/>
      <c r="FO193" s="461"/>
      <c r="FP193" s="463"/>
      <c r="GK193" s="195"/>
      <c r="GL193" s="943"/>
      <c r="GM193" s="461"/>
      <c r="GN193" s="461"/>
      <c r="GO193" s="461"/>
      <c r="GP193" s="461"/>
      <c r="GQ193" s="461"/>
      <c r="GR193" s="461"/>
      <c r="GS193" s="461"/>
      <c r="GT193" s="463"/>
      <c r="GU193" s="195"/>
      <c r="GV193" s="461"/>
      <c r="GW193" s="461"/>
      <c r="GX193" s="461"/>
      <c r="GY193" s="461"/>
      <c r="GZ193" s="455"/>
      <c r="HA193" s="461"/>
      <c r="HB193" s="461"/>
      <c r="HC193" s="461"/>
      <c r="HD193" s="463"/>
      <c r="HE193" s="457">
        <v>0</v>
      </c>
      <c r="HF193" s="453"/>
      <c r="HG193" s="461"/>
      <c r="HH193" s="893"/>
      <c r="HI193" s="1434"/>
      <c r="HJ193" s="455"/>
      <c r="HK193" s="462"/>
      <c r="HL193" s="455"/>
      <c r="HM193" s="461"/>
      <c r="HN193" s="463"/>
      <c r="HO193" s="457"/>
      <c r="HP193" s="453"/>
      <c r="HQ193" s="461"/>
      <c r="HR193" s="462"/>
      <c r="HS193" s="462"/>
      <c r="HT193" s="455"/>
      <c r="HU193" s="462"/>
      <c r="HV193" s="455"/>
      <c r="HW193" s="461"/>
      <c r="HX193" s="463"/>
    </row>
    <row r="194" spans="1:523" ht="15" customHeight="1" x14ac:dyDescent="0.15">
      <c r="A194" s="515">
        <v>43714</v>
      </c>
      <c r="B194" s="415">
        <f t="shared" si="2"/>
        <v>4254</v>
      </c>
      <c r="C194" s="195"/>
      <c r="D194" s="453"/>
      <c r="E194" s="461"/>
      <c r="F194" s="462"/>
      <c r="G194" s="880"/>
      <c r="H194" s="455"/>
      <c r="I194" s="462"/>
      <c r="J194" s="456"/>
      <c r="K194" s="461"/>
      <c r="L194" s="463"/>
      <c r="M194" s="195">
        <v>1348</v>
      </c>
      <c r="N194" s="453">
        <v>8.1199999999999992</v>
      </c>
      <c r="O194" s="461">
        <v>3570</v>
      </c>
      <c r="P194" s="462"/>
      <c r="Q194" s="880">
        <v>14</v>
      </c>
      <c r="R194" s="455">
        <v>0.69</v>
      </c>
      <c r="S194" s="462"/>
      <c r="T194" s="456"/>
      <c r="U194" s="461"/>
      <c r="V194" s="463"/>
      <c r="W194" s="457">
        <v>799</v>
      </c>
      <c r="X194" s="453">
        <v>8.4</v>
      </c>
      <c r="Y194" s="458">
        <v>2350</v>
      </c>
      <c r="Z194" s="462"/>
      <c r="AA194" s="880">
        <v>17</v>
      </c>
      <c r="AB194" s="455">
        <v>0.12</v>
      </c>
      <c r="AC194" s="462"/>
      <c r="AD194" s="455"/>
      <c r="AE194" s="461"/>
      <c r="AF194" s="463"/>
      <c r="AG194" s="457">
        <v>137</v>
      </c>
      <c r="AH194" s="453">
        <v>8.3000000000000007</v>
      </c>
      <c r="AI194" s="458">
        <v>5330</v>
      </c>
      <c r="AJ194" s="462"/>
      <c r="AK194" s="880">
        <v>69</v>
      </c>
      <c r="AL194" s="455">
        <v>0.14000000000000001</v>
      </c>
      <c r="AM194" s="644"/>
      <c r="AN194" s="455"/>
      <c r="AO194" s="461"/>
      <c r="AP194" s="616"/>
      <c r="AQ194" s="457">
        <v>248</v>
      </c>
      <c r="AR194" s="453">
        <v>7.45</v>
      </c>
      <c r="AS194" s="458">
        <v>3160</v>
      </c>
      <c r="AT194" s="462"/>
      <c r="AU194" s="880">
        <v>99</v>
      </c>
      <c r="AV194" s="455">
        <v>2.95</v>
      </c>
      <c r="AW194" s="462"/>
      <c r="AX194" s="455"/>
      <c r="AY194" s="461"/>
      <c r="AZ194" s="463"/>
      <c r="BA194" s="195">
        <v>556</v>
      </c>
      <c r="BB194" s="453">
        <v>7.75</v>
      </c>
      <c r="BC194" s="461">
        <v>4270</v>
      </c>
      <c r="BD194" s="462"/>
      <c r="BE194" s="880">
        <v>134</v>
      </c>
      <c r="BF194" s="455">
        <v>0.51</v>
      </c>
      <c r="BG194" s="462"/>
      <c r="BH194" s="455"/>
      <c r="BI194" s="461"/>
      <c r="BJ194" s="463"/>
      <c r="BK194" s="457">
        <v>234</v>
      </c>
      <c r="BL194" s="453">
        <v>7.48</v>
      </c>
      <c r="BM194" s="458">
        <v>1018</v>
      </c>
      <c r="BN194" s="462"/>
      <c r="BO194" s="880">
        <v>113</v>
      </c>
      <c r="BP194" s="455">
        <v>0.13</v>
      </c>
      <c r="BQ194" s="462"/>
      <c r="BR194" s="455"/>
      <c r="BS194" s="461"/>
      <c r="BT194" s="463"/>
      <c r="BU194" s="457">
        <v>290</v>
      </c>
      <c r="BV194" s="453">
        <v>8.01</v>
      </c>
      <c r="BW194" s="458">
        <v>5410</v>
      </c>
      <c r="BX194" s="458"/>
      <c r="BY194" s="880">
        <v>65</v>
      </c>
      <c r="BZ194" s="455">
        <v>0.23</v>
      </c>
      <c r="CA194" s="462"/>
      <c r="CB194" s="455"/>
      <c r="CC194" s="461"/>
      <c r="CD194" s="463"/>
      <c r="CE194" s="457">
        <v>45</v>
      </c>
      <c r="CF194" s="453"/>
      <c r="CG194" s="458"/>
      <c r="CH194" s="462"/>
      <c r="CI194" s="880">
        <v>137</v>
      </c>
      <c r="CJ194" s="455">
        <v>1.39</v>
      </c>
      <c r="CK194" s="462"/>
      <c r="CL194" s="455"/>
      <c r="CM194" s="461"/>
      <c r="CN194" s="463"/>
      <c r="CO194" s="457">
        <v>185</v>
      </c>
      <c r="CP194" s="453"/>
      <c r="CQ194" s="461"/>
      <c r="CR194" s="462"/>
      <c r="CS194" s="880">
        <v>30</v>
      </c>
      <c r="CT194" s="455">
        <v>0.41</v>
      </c>
      <c r="CU194" s="462"/>
      <c r="CV194" s="455"/>
      <c r="CW194" s="461"/>
      <c r="CX194" s="463"/>
      <c r="CY194" s="457">
        <v>183</v>
      </c>
      <c r="CZ194" s="453"/>
      <c r="DA194" s="461"/>
      <c r="DB194" s="462"/>
      <c r="DC194" s="880">
        <v>157</v>
      </c>
      <c r="DD194" s="455">
        <v>8.7200000000000006</v>
      </c>
      <c r="DE194" s="462"/>
      <c r="DF194" s="455"/>
      <c r="DG194" s="464"/>
      <c r="DH194" s="463"/>
      <c r="DI194" s="457">
        <v>229</v>
      </c>
      <c r="DJ194" s="453">
        <v>7.3</v>
      </c>
      <c r="DK194" s="459">
        <v>5270</v>
      </c>
      <c r="DL194" s="462"/>
      <c r="DM194" s="880">
        <v>427</v>
      </c>
      <c r="DN194" s="455">
        <v>34.159999999999997</v>
      </c>
      <c r="DO194" s="462"/>
      <c r="DP194" s="455"/>
      <c r="DQ194" s="461"/>
      <c r="DR194" s="463"/>
      <c r="DS194" s="468">
        <v>0</v>
      </c>
      <c r="DT194" s="453"/>
      <c r="DU194" s="454"/>
      <c r="DV194" s="462"/>
      <c r="DW194" s="880"/>
      <c r="DX194" s="455"/>
      <c r="DY194" s="462"/>
      <c r="DZ194" s="455"/>
      <c r="EA194" s="462"/>
      <c r="EB194" s="463"/>
      <c r="EC194" s="457">
        <v>0</v>
      </c>
      <c r="ED194" s="453"/>
      <c r="EE194" s="464"/>
      <c r="EF194" s="462"/>
      <c r="EG194" s="880"/>
      <c r="EH194" s="455"/>
      <c r="EI194" s="462"/>
      <c r="EJ194" s="455"/>
      <c r="EK194" s="461"/>
      <c r="EL194" s="463"/>
      <c r="EM194" s="457">
        <v>0</v>
      </c>
      <c r="EN194" s="453"/>
      <c r="EO194" s="461"/>
      <c r="EP194" s="462"/>
      <c r="EQ194" s="462"/>
      <c r="ER194" s="455"/>
      <c r="ES194" s="462"/>
      <c r="ET194" s="454"/>
      <c r="EU194" s="461"/>
      <c r="EV194" s="463"/>
      <c r="EW194" s="457">
        <v>0</v>
      </c>
      <c r="EX194" s="453"/>
      <c r="EY194" s="461"/>
      <c r="EZ194" s="462"/>
      <c r="FA194" s="880"/>
      <c r="FB194" s="455"/>
      <c r="FC194" s="462"/>
      <c r="FD194" s="454"/>
      <c r="FE194" s="461"/>
      <c r="FF194" s="463"/>
      <c r="FG194" s="457">
        <v>0</v>
      </c>
      <c r="FH194" s="453"/>
      <c r="FI194" s="461"/>
      <c r="FJ194" s="462"/>
      <c r="FK194" s="880"/>
      <c r="FL194" s="455"/>
      <c r="FM194" s="462"/>
      <c r="FN194" s="454"/>
      <c r="FO194" s="461"/>
      <c r="FP194" s="463"/>
      <c r="GK194" s="195"/>
      <c r="GL194" s="943"/>
      <c r="GM194" s="461"/>
      <c r="GN194" s="461"/>
      <c r="GO194" s="461"/>
      <c r="GP194" s="461"/>
      <c r="GQ194" s="461"/>
      <c r="GR194" s="461"/>
      <c r="GS194" s="461"/>
      <c r="GT194" s="463"/>
      <c r="GU194" s="195"/>
      <c r="GV194" s="461"/>
      <c r="GW194" s="461"/>
      <c r="GX194" s="461"/>
      <c r="GY194" s="461"/>
      <c r="GZ194" s="455"/>
      <c r="HA194" s="461"/>
      <c r="HB194" s="461"/>
      <c r="HC194" s="461"/>
      <c r="HD194" s="463"/>
      <c r="HE194" s="457">
        <v>0</v>
      </c>
      <c r="HF194" s="453"/>
      <c r="HG194" s="461"/>
      <c r="HH194" s="893"/>
      <c r="HI194" s="1434"/>
      <c r="HJ194" s="455"/>
      <c r="HK194" s="462"/>
      <c r="HL194" s="455"/>
      <c r="HM194" s="461"/>
      <c r="HN194" s="463"/>
      <c r="HO194" s="457"/>
      <c r="HP194" s="453"/>
      <c r="HQ194" s="461"/>
      <c r="HR194" s="462"/>
      <c r="HS194" s="462"/>
      <c r="HT194" s="455"/>
      <c r="HU194" s="462"/>
      <c r="HV194" s="455"/>
      <c r="HW194" s="461"/>
      <c r="HX194" s="463"/>
    </row>
    <row r="195" spans="1:523" ht="15" customHeight="1" x14ac:dyDescent="0.15">
      <c r="A195" s="515">
        <v>43715</v>
      </c>
      <c r="B195" s="415">
        <f t="shared" si="2"/>
        <v>3469</v>
      </c>
      <c r="C195" s="195"/>
      <c r="D195" s="453"/>
      <c r="E195" s="461"/>
      <c r="F195" s="462"/>
      <c r="G195" s="880"/>
      <c r="H195" s="455"/>
      <c r="I195" s="462"/>
      <c r="J195" s="456"/>
      <c r="K195" s="461"/>
      <c r="L195" s="463"/>
      <c r="M195" s="195">
        <v>1491</v>
      </c>
      <c r="N195" s="453">
        <v>7.77</v>
      </c>
      <c r="O195" s="461">
        <v>3540</v>
      </c>
      <c r="P195" s="462"/>
      <c r="Q195" s="880">
        <v>17</v>
      </c>
      <c r="R195" s="455">
        <v>2.25</v>
      </c>
      <c r="S195" s="462"/>
      <c r="T195" s="456"/>
      <c r="U195" s="461"/>
      <c r="V195" s="463"/>
      <c r="W195" s="457">
        <v>439</v>
      </c>
      <c r="X195" s="453">
        <v>8.51</v>
      </c>
      <c r="Y195" s="458">
        <v>2440</v>
      </c>
      <c r="Z195" s="462"/>
      <c r="AA195" s="880">
        <v>20</v>
      </c>
      <c r="AB195" s="455">
        <v>0.12</v>
      </c>
      <c r="AC195" s="462"/>
      <c r="AD195" s="455"/>
      <c r="AE195" s="461"/>
      <c r="AF195" s="463"/>
      <c r="AG195" s="457">
        <v>80</v>
      </c>
      <c r="AH195" s="453">
        <v>8.44</v>
      </c>
      <c r="AI195" s="458">
        <v>5170</v>
      </c>
      <c r="AJ195" s="462"/>
      <c r="AK195" s="880">
        <v>66</v>
      </c>
      <c r="AL195" s="455">
        <v>0.41</v>
      </c>
      <c r="AM195" s="644"/>
      <c r="AN195" s="455"/>
      <c r="AO195" s="461"/>
      <c r="AP195" s="616"/>
      <c r="AQ195" s="457">
        <v>212</v>
      </c>
      <c r="AR195" s="453">
        <v>7.24</v>
      </c>
      <c r="AS195" s="458">
        <v>3940</v>
      </c>
      <c r="AT195" s="462"/>
      <c r="AU195" s="880">
        <v>164</v>
      </c>
      <c r="AV195" s="455">
        <v>5.89</v>
      </c>
      <c r="AW195" s="462"/>
      <c r="AX195" s="455"/>
      <c r="AY195" s="461"/>
      <c r="AZ195" s="463"/>
      <c r="BA195" s="195">
        <v>166</v>
      </c>
      <c r="BB195" s="453">
        <v>8.15</v>
      </c>
      <c r="BC195" s="461">
        <v>3970</v>
      </c>
      <c r="BD195" s="462"/>
      <c r="BE195" s="880">
        <v>146</v>
      </c>
      <c r="BF195" s="455">
        <v>0.75</v>
      </c>
      <c r="BG195" s="462"/>
      <c r="BH195" s="455"/>
      <c r="BI195" s="461"/>
      <c r="BJ195" s="463"/>
      <c r="BK195" s="457">
        <v>206</v>
      </c>
      <c r="BL195" s="453">
        <v>8.1199999999999992</v>
      </c>
      <c r="BM195" s="458">
        <v>1039</v>
      </c>
      <c r="BN195" s="462"/>
      <c r="BO195" s="880">
        <v>125</v>
      </c>
      <c r="BP195" s="455">
        <v>0.23</v>
      </c>
      <c r="BQ195" s="462"/>
      <c r="BR195" s="455"/>
      <c r="BS195" s="461"/>
      <c r="BT195" s="463"/>
      <c r="BU195" s="457">
        <v>199</v>
      </c>
      <c r="BV195" s="453">
        <v>8.2100000000000009</v>
      </c>
      <c r="BW195" s="458">
        <v>5520</v>
      </c>
      <c r="BX195" s="458"/>
      <c r="BY195" s="880">
        <v>75</v>
      </c>
      <c r="BZ195" s="455">
        <v>0.98</v>
      </c>
      <c r="CA195" s="462"/>
      <c r="CB195" s="455"/>
      <c r="CC195" s="461"/>
      <c r="CD195" s="463"/>
      <c r="CE195" s="457">
        <v>44</v>
      </c>
      <c r="CF195" s="453">
        <v>7.46</v>
      </c>
      <c r="CG195" s="458">
        <v>5960</v>
      </c>
      <c r="CH195" s="462"/>
      <c r="CI195" s="880">
        <v>132</v>
      </c>
      <c r="CJ195" s="455">
        <v>2.02</v>
      </c>
      <c r="CK195" s="462"/>
      <c r="CL195" s="455"/>
      <c r="CM195" s="461"/>
      <c r="CN195" s="463"/>
      <c r="CO195" s="457">
        <v>171</v>
      </c>
      <c r="CP195" s="453">
        <v>4.5599999999999996</v>
      </c>
      <c r="CQ195" s="461">
        <v>1373</v>
      </c>
      <c r="CR195" s="462"/>
      <c r="CS195" s="880">
        <v>21</v>
      </c>
      <c r="CT195" s="455">
        <v>3.75</v>
      </c>
      <c r="CU195" s="462"/>
      <c r="CV195" s="455"/>
      <c r="CW195" s="461"/>
      <c r="CX195" s="463"/>
      <c r="CY195" s="457">
        <v>259</v>
      </c>
      <c r="CZ195" s="453">
        <v>7.22</v>
      </c>
      <c r="DA195" s="461">
        <v>6670</v>
      </c>
      <c r="DB195" s="462"/>
      <c r="DC195" s="880">
        <v>117</v>
      </c>
      <c r="DD195" s="455">
        <v>7.45</v>
      </c>
      <c r="DE195" s="462"/>
      <c r="DF195" s="455"/>
      <c r="DG195" s="464"/>
      <c r="DH195" s="463"/>
      <c r="DI195" s="457">
        <v>201</v>
      </c>
      <c r="DJ195" s="453">
        <v>8</v>
      </c>
      <c r="DK195" s="459">
        <v>6000</v>
      </c>
      <c r="DL195" s="462"/>
      <c r="DM195" s="880">
        <v>286</v>
      </c>
      <c r="DN195" s="455">
        <v>44.54</v>
      </c>
      <c r="DO195" s="462"/>
      <c r="DP195" s="455"/>
      <c r="DQ195" s="461"/>
      <c r="DR195" s="463"/>
      <c r="DS195" s="468">
        <v>1</v>
      </c>
      <c r="DT195" s="453"/>
      <c r="DU195" s="454"/>
      <c r="DV195" s="462"/>
      <c r="DW195" s="880"/>
      <c r="DX195" s="455"/>
      <c r="DY195" s="462"/>
      <c r="DZ195" s="455"/>
      <c r="EA195" s="462"/>
      <c r="EB195" s="463"/>
      <c r="EC195" s="457">
        <v>0</v>
      </c>
      <c r="ED195" s="453"/>
      <c r="EE195" s="464"/>
      <c r="EF195" s="462"/>
      <c r="EG195" s="880"/>
      <c r="EH195" s="455"/>
      <c r="EI195" s="462"/>
      <c r="EJ195" s="455"/>
      <c r="EK195" s="461"/>
      <c r="EL195" s="463"/>
      <c r="EM195" s="457">
        <v>0</v>
      </c>
      <c r="EN195" s="453"/>
      <c r="EO195" s="461"/>
      <c r="EP195" s="462"/>
      <c r="EQ195" s="462"/>
      <c r="ER195" s="455"/>
      <c r="ES195" s="462"/>
      <c r="ET195" s="454"/>
      <c r="EU195" s="461"/>
      <c r="EV195" s="463"/>
      <c r="EW195" s="457">
        <v>0</v>
      </c>
      <c r="EX195" s="453"/>
      <c r="EY195" s="461"/>
      <c r="EZ195" s="462"/>
      <c r="FA195" s="880"/>
      <c r="FB195" s="455"/>
      <c r="FC195" s="462"/>
      <c r="FD195" s="454"/>
      <c r="FE195" s="461"/>
      <c r="FF195" s="463"/>
      <c r="FG195" s="457">
        <v>0</v>
      </c>
      <c r="FH195" s="453"/>
      <c r="FI195" s="461"/>
      <c r="FJ195" s="462"/>
      <c r="FK195" s="880"/>
      <c r="FL195" s="455"/>
      <c r="FM195" s="462"/>
      <c r="FN195" s="454"/>
      <c r="FO195" s="461"/>
      <c r="FP195" s="463"/>
      <c r="GK195" s="195"/>
      <c r="GL195" s="943"/>
      <c r="GM195" s="461"/>
      <c r="GN195" s="461"/>
      <c r="GO195" s="461"/>
      <c r="GP195" s="461"/>
      <c r="GQ195" s="461"/>
      <c r="GR195" s="461"/>
      <c r="GS195" s="461"/>
      <c r="GT195" s="463"/>
      <c r="GU195" s="195"/>
      <c r="GV195" s="461"/>
      <c r="GW195" s="461"/>
      <c r="GX195" s="461"/>
      <c r="GY195" s="461"/>
      <c r="GZ195" s="455"/>
      <c r="HA195" s="461"/>
      <c r="HB195" s="461"/>
      <c r="HC195" s="461"/>
      <c r="HD195" s="463"/>
      <c r="HE195" s="457">
        <v>0</v>
      </c>
      <c r="HF195" s="453"/>
      <c r="HG195" s="461"/>
      <c r="HH195" s="893"/>
      <c r="HI195" s="1434"/>
      <c r="HJ195" s="455"/>
      <c r="HK195" s="462"/>
      <c r="HL195" s="455"/>
      <c r="HM195" s="461"/>
      <c r="HN195" s="463"/>
      <c r="HO195" s="457"/>
      <c r="HP195" s="453"/>
      <c r="HQ195" s="461"/>
      <c r="HR195" s="462"/>
      <c r="HS195" s="462"/>
      <c r="HT195" s="455"/>
      <c r="HU195" s="462"/>
      <c r="HV195" s="455"/>
      <c r="HW195" s="461"/>
      <c r="HX195" s="463"/>
    </row>
    <row r="196" spans="1:523" s="472" customFormat="1" ht="15" customHeight="1" x14ac:dyDescent="0.15">
      <c r="A196" s="517">
        <v>43716</v>
      </c>
      <c r="B196" s="765">
        <f t="shared" si="2"/>
        <v>3407</v>
      </c>
      <c r="C196" s="257"/>
      <c r="D196" s="435"/>
      <c r="E196" s="444"/>
      <c r="F196" s="445"/>
      <c r="G196" s="445"/>
      <c r="H196" s="438"/>
      <c r="I196" s="445"/>
      <c r="J196" s="439"/>
      <c r="K196" s="444"/>
      <c r="L196" s="446"/>
      <c r="M196" s="257">
        <v>1438</v>
      </c>
      <c r="N196" s="435">
        <v>7.86</v>
      </c>
      <c r="O196" s="444">
        <v>3940</v>
      </c>
      <c r="P196" s="445"/>
      <c r="Q196" s="445">
        <v>18</v>
      </c>
      <c r="R196" s="438">
        <v>0.28999999999999998</v>
      </c>
      <c r="S196" s="445"/>
      <c r="T196" s="439"/>
      <c r="U196" s="444"/>
      <c r="V196" s="446"/>
      <c r="W196" s="440">
        <v>545</v>
      </c>
      <c r="X196" s="435">
        <v>8.27</v>
      </c>
      <c r="Y196" s="441">
        <v>2560</v>
      </c>
      <c r="Z196" s="445"/>
      <c r="AA196" s="445">
        <v>15</v>
      </c>
      <c r="AB196" s="438">
        <v>0.28999999999999998</v>
      </c>
      <c r="AC196" s="445"/>
      <c r="AD196" s="438"/>
      <c r="AE196" s="444"/>
      <c r="AF196" s="446"/>
      <c r="AG196" s="440">
        <v>0</v>
      </c>
      <c r="AH196" s="435"/>
      <c r="AI196" s="441"/>
      <c r="AJ196" s="445"/>
      <c r="AK196" s="445"/>
      <c r="AL196" s="438"/>
      <c r="AM196" s="645"/>
      <c r="AN196" s="438"/>
      <c r="AO196" s="444"/>
      <c r="AP196" s="617"/>
      <c r="AQ196" s="440">
        <v>163</v>
      </c>
      <c r="AR196" s="435">
        <v>7.8</v>
      </c>
      <c r="AS196" s="441">
        <v>3680</v>
      </c>
      <c r="AT196" s="445"/>
      <c r="AU196" s="445">
        <v>150</v>
      </c>
      <c r="AV196" s="438">
        <v>5.25</v>
      </c>
      <c r="AW196" s="445"/>
      <c r="AX196" s="438"/>
      <c r="AY196" s="444"/>
      <c r="AZ196" s="446"/>
      <c r="BA196" s="257">
        <v>213</v>
      </c>
      <c r="BB196" s="435">
        <v>8</v>
      </c>
      <c r="BC196" s="444">
        <v>5860</v>
      </c>
      <c r="BD196" s="445"/>
      <c r="BE196" s="445">
        <v>127</v>
      </c>
      <c r="BF196" s="438">
        <v>0.81</v>
      </c>
      <c r="BG196" s="445"/>
      <c r="BH196" s="438"/>
      <c r="BI196" s="444"/>
      <c r="BJ196" s="446"/>
      <c r="BK196" s="440">
        <v>143</v>
      </c>
      <c r="BL196" s="435">
        <v>7.15</v>
      </c>
      <c r="BM196" s="441">
        <v>1208</v>
      </c>
      <c r="BN196" s="445"/>
      <c r="BO196" s="445">
        <v>134</v>
      </c>
      <c r="BP196" s="438">
        <v>0.57999999999999996</v>
      </c>
      <c r="BQ196" s="445"/>
      <c r="BR196" s="438"/>
      <c r="BS196" s="444"/>
      <c r="BT196" s="446"/>
      <c r="BU196" s="440">
        <v>265</v>
      </c>
      <c r="BV196" s="435">
        <v>8.14</v>
      </c>
      <c r="BW196" s="441">
        <v>5980</v>
      </c>
      <c r="BX196" s="441"/>
      <c r="BY196" s="445">
        <v>75</v>
      </c>
      <c r="BZ196" s="438">
        <v>1.1000000000000001</v>
      </c>
      <c r="CA196" s="445"/>
      <c r="CB196" s="438"/>
      <c r="CC196" s="444"/>
      <c r="CD196" s="446"/>
      <c r="CE196" s="440">
        <v>44</v>
      </c>
      <c r="CF196" s="435">
        <v>7.38</v>
      </c>
      <c r="CG196" s="441">
        <v>6020</v>
      </c>
      <c r="CH196" s="445"/>
      <c r="CI196" s="445">
        <v>117</v>
      </c>
      <c r="CJ196" s="438">
        <v>2.08</v>
      </c>
      <c r="CK196" s="445"/>
      <c r="CL196" s="438"/>
      <c r="CM196" s="444"/>
      <c r="CN196" s="446"/>
      <c r="CO196" s="440">
        <v>0</v>
      </c>
      <c r="CP196" s="435"/>
      <c r="CQ196" s="444"/>
      <c r="CR196" s="445"/>
      <c r="CS196" s="445"/>
      <c r="CT196" s="438"/>
      <c r="CU196" s="445"/>
      <c r="CV196" s="438"/>
      <c r="CW196" s="444"/>
      <c r="CX196" s="446"/>
      <c r="CY196" s="440">
        <v>299</v>
      </c>
      <c r="CZ196" s="435">
        <v>7.9</v>
      </c>
      <c r="DA196" s="444">
        <v>7260</v>
      </c>
      <c r="DB196" s="445"/>
      <c r="DC196" s="445">
        <v>126</v>
      </c>
      <c r="DD196" s="438">
        <v>10.62</v>
      </c>
      <c r="DE196" s="445"/>
      <c r="DF196" s="438"/>
      <c r="DG196" s="447"/>
      <c r="DH196" s="446"/>
      <c r="DI196" s="440">
        <v>94</v>
      </c>
      <c r="DJ196" s="435">
        <v>7.69</v>
      </c>
      <c r="DK196" s="442">
        <v>5470</v>
      </c>
      <c r="DL196" s="445"/>
      <c r="DM196" s="445">
        <v>223</v>
      </c>
      <c r="DN196" s="438">
        <v>48.7</v>
      </c>
      <c r="DO196" s="445"/>
      <c r="DP196" s="438"/>
      <c r="DQ196" s="444"/>
      <c r="DR196" s="446"/>
      <c r="DS196" s="449">
        <v>41</v>
      </c>
      <c r="DT196" s="435"/>
      <c r="DU196" s="437"/>
      <c r="DV196" s="445"/>
      <c r="DW196" s="445"/>
      <c r="DX196" s="438"/>
      <c r="DY196" s="445"/>
      <c r="DZ196" s="438"/>
      <c r="EA196" s="445"/>
      <c r="EB196" s="446"/>
      <c r="EC196" s="440">
        <v>54</v>
      </c>
      <c r="ED196" s="435">
        <v>7.51</v>
      </c>
      <c r="EE196" s="447">
        <v>360</v>
      </c>
      <c r="EF196" s="445"/>
      <c r="EG196" s="445">
        <v>23</v>
      </c>
      <c r="EH196" s="438">
        <v>0.35</v>
      </c>
      <c r="EI196" s="445"/>
      <c r="EJ196" s="438"/>
      <c r="EK196" s="444"/>
      <c r="EL196" s="446"/>
      <c r="EM196" s="440">
        <v>54</v>
      </c>
      <c r="EN196" s="435">
        <v>7.51</v>
      </c>
      <c r="EO196" s="444">
        <v>360</v>
      </c>
      <c r="EP196" s="445"/>
      <c r="EQ196" s="445">
        <v>23</v>
      </c>
      <c r="ER196" s="438">
        <v>0.35</v>
      </c>
      <c r="ES196" s="445"/>
      <c r="ET196" s="437"/>
      <c r="EU196" s="444"/>
      <c r="EV196" s="446"/>
      <c r="EW196" s="440">
        <v>54</v>
      </c>
      <c r="EX196" s="435">
        <v>7.51</v>
      </c>
      <c r="EY196" s="444">
        <v>360</v>
      </c>
      <c r="EZ196" s="445"/>
      <c r="FA196" s="445">
        <v>23</v>
      </c>
      <c r="FB196" s="438">
        <v>0.35</v>
      </c>
      <c r="FC196" s="445"/>
      <c r="FD196" s="437"/>
      <c r="FE196" s="444"/>
      <c r="FF196" s="446"/>
      <c r="FG196" s="440">
        <v>0</v>
      </c>
      <c r="FH196" s="435"/>
      <c r="FI196" s="444"/>
      <c r="FJ196" s="445"/>
      <c r="FK196" s="445"/>
      <c r="FL196" s="438"/>
      <c r="FM196" s="445"/>
      <c r="FN196" s="437"/>
      <c r="FO196" s="444"/>
      <c r="FP196" s="446"/>
      <c r="FQ196" s="1261"/>
      <c r="FR196" s="584"/>
      <c r="FS196" s="589"/>
      <c r="FT196" s="584"/>
      <c r="FU196" s="590"/>
      <c r="FV196" s="584"/>
      <c r="FW196" s="590"/>
      <c r="FX196" s="584"/>
      <c r="FY196" s="584"/>
      <c r="FZ196" s="591"/>
      <c r="GA196" s="1261"/>
      <c r="GB196" s="584"/>
      <c r="GC196" s="584"/>
      <c r="GD196" s="584"/>
      <c r="GE196" s="590"/>
      <c r="GF196" s="584"/>
      <c r="GG196" s="590"/>
      <c r="GH196" s="584"/>
      <c r="GI196" s="584"/>
      <c r="GJ196" s="591"/>
      <c r="GK196" s="257"/>
      <c r="GL196" s="944"/>
      <c r="GM196" s="444"/>
      <c r="GN196" s="444"/>
      <c r="GO196" s="444"/>
      <c r="GP196" s="444"/>
      <c r="GQ196" s="444"/>
      <c r="GR196" s="444"/>
      <c r="GS196" s="444"/>
      <c r="GT196" s="446"/>
      <c r="GU196" s="257"/>
      <c r="GV196" s="444"/>
      <c r="GW196" s="444"/>
      <c r="GX196" s="444"/>
      <c r="GY196" s="444"/>
      <c r="GZ196" s="438"/>
      <c r="HA196" s="444"/>
      <c r="HB196" s="444"/>
      <c r="HC196" s="444"/>
      <c r="HD196" s="446"/>
      <c r="HE196" s="440">
        <v>0</v>
      </c>
      <c r="HF196" s="435"/>
      <c r="HG196" s="444"/>
      <c r="HH196" s="899"/>
      <c r="HI196" s="442"/>
      <c r="HJ196" s="438"/>
      <c r="HK196" s="445"/>
      <c r="HL196" s="438"/>
      <c r="HM196" s="444"/>
      <c r="HN196" s="446"/>
      <c r="HO196" s="440"/>
      <c r="HP196" s="435"/>
      <c r="HQ196" s="444"/>
      <c r="HR196" s="445"/>
      <c r="HS196" s="445"/>
      <c r="HT196" s="438"/>
      <c r="HU196" s="445"/>
      <c r="HV196" s="438"/>
      <c r="HW196" s="444"/>
      <c r="HX196" s="446"/>
      <c r="HY196" s="1587"/>
      <c r="HZ196" s="1587"/>
      <c r="IA196" s="1587"/>
      <c r="IB196" s="1587"/>
      <c r="IC196" s="1587"/>
      <c r="ID196" s="1587"/>
      <c r="IE196" s="1587"/>
      <c r="IF196" s="1587"/>
      <c r="IG196" s="1587"/>
      <c r="IH196" s="1587"/>
      <c r="II196" s="1587"/>
      <c r="IJ196" s="1587"/>
      <c r="IK196" s="1587"/>
      <c r="IL196" s="1587"/>
      <c r="IM196" s="1587"/>
      <c r="IN196" s="1587"/>
      <c r="IO196" s="1587"/>
      <c r="IP196" s="1587"/>
      <c r="IQ196" s="1587"/>
      <c r="IR196" s="1587"/>
      <c r="IS196" s="1587"/>
      <c r="IT196" s="1587"/>
      <c r="IU196" s="1587"/>
      <c r="IV196" s="1587"/>
      <c r="IW196" s="1587"/>
      <c r="IX196" s="1587"/>
      <c r="IY196" s="1587"/>
      <c r="IZ196" s="1587"/>
      <c r="JA196" s="1587"/>
      <c r="JB196" s="1587"/>
      <c r="JC196" s="1587"/>
      <c r="JD196" s="1587"/>
      <c r="JE196" s="1587"/>
      <c r="JF196" s="1587"/>
      <c r="JG196" s="1587"/>
      <c r="JH196" s="1587"/>
      <c r="JI196" s="1587"/>
      <c r="JJ196" s="1587"/>
      <c r="JK196" s="1587"/>
      <c r="JL196" s="1587"/>
      <c r="JM196" s="1587"/>
      <c r="JN196" s="1587"/>
      <c r="JO196" s="1587"/>
      <c r="JP196" s="1587"/>
      <c r="JQ196" s="1587"/>
      <c r="JR196" s="1587"/>
      <c r="JS196" s="1587"/>
      <c r="JT196" s="1587"/>
      <c r="JU196" s="1587"/>
      <c r="JV196" s="1587"/>
      <c r="JW196" s="1587"/>
      <c r="JX196" s="1587"/>
      <c r="JY196" s="1587"/>
      <c r="JZ196" s="1587"/>
      <c r="KA196" s="1587"/>
      <c r="KB196" s="1587"/>
      <c r="KC196" s="1587"/>
      <c r="KD196" s="1587"/>
      <c r="KE196" s="1587"/>
      <c r="KF196" s="1587"/>
      <c r="KG196" s="1587"/>
      <c r="KH196" s="1587"/>
      <c r="KI196" s="1587"/>
      <c r="KJ196" s="1587"/>
      <c r="KK196" s="1587"/>
      <c r="KL196" s="1587"/>
      <c r="KM196" s="1587"/>
      <c r="KN196" s="1587"/>
      <c r="KO196" s="1587"/>
      <c r="KP196" s="1587"/>
      <c r="KQ196" s="1587"/>
      <c r="KR196" s="1587"/>
      <c r="KS196" s="1587"/>
      <c r="KT196" s="1587"/>
      <c r="KU196" s="1587"/>
      <c r="KV196" s="1587"/>
      <c r="KW196" s="1587"/>
      <c r="KX196" s="1587"/>
      <c r="KY196" s="1587"/>
      <c r="KZ196" s="1587"/>
      <c r="LA196" s="1587"/>
      <c r="LB196" s="1587"/>
      <c r="LC196" s="1587"/>
      <c r="LD196" s="1587"/>
      <c r="LE196" s="1587"/>
      <c r="LF196" s="1587"/>
      <c r="LG196" s="1587"/>
      <c r="LH196" s="1587"/>
      <c r="LI196" s="1587"/>
      <c r="LJ196" s="1587"/>
      <c r="LK196" s="1587"/>
      <c r="LL196" s="1587"/>
      <c r="LM196" s="1587"/>
      <c r="LN196" s="1587"/>
      <c r="LO196" s="1587"/>
      <c r="LP196" s="1587"/>
      <c r="LQ196" s="1587"/>
      <c r="LR196" s="1587"/>
      <c r="LS196" s="1587"/>
      <c r="LT196" s="1587"/>
      <c r="LU196" s="1587"/>
      <c r="LV196" s="1587"/>
      <c r="LW196" s="1587"/>
      <c r="LX196" s="1587"/>
      <c r="LY196" s="1587"/>
      <c r="LZ196" s="1587"/>
      <c r="MA196" s="1587"/>
      <c r="MB196" s="1587"/>
      <c r="MC196" s="1587"/>
      <c r="MD196" s="1587"/>
      <c r="ME196" s="1587"/>
      <c r="MF196" s="1587"/>
      <c r="MG196" s="1587"/>
      <c r="MH196" s="1587"/>
      <c r="MI196" s="1587"/>
      <c r="MJ196" s="1587"/>
      <c r="MK196" s="1587"/>
      <c r="ML196" s="1587"/>
      <c r="MM196" s="1587"/>
      <c r="MN196" s="1587"/>
      <c r="MO196" s="1587"/>
      <c r="MP196" s="1587"/>
      <c r="MQ196" s="1587"/>
      <c r="MR196" s="1587"/>
      <c r="MS196" s="1587"/>
      <c r="MT196" s="1587"/>
      <c r="MU196" s="1587"/>
      <c r="MV196" s="1587"/>
      <c r="MW196" s="1587"/>
      <c r="MX196" s="1587"/>
      <c r="MY196" s="1587"/>
      <c r="MZ196" s="1587"/>
      <c r="NA196" s="1587"/>
      <c r="NB196" s="1587"/>
      <c r="NC196" s="1587"/>
      <c r="ND196" s="1587"/>
      <c r="NE196" s="1587"/>
      <c r="NF196" s="1587"/>
      <c r="NG196" s="1587"/>
      <c r="NH196" s="1587"/>
      <c r="NI196" s="1587"/>
      <c r="NJ196" s="1587"/>
      <c r="NK196" s="1587"/>
      <c r="NL196" s="1587"/>
      <c r="NM196" s="1587"/>
      <c r="NN196" s="1587"/>
      <c r="NO196" s="1587"/>
      <c r="NP196" s="1587"/>
      <c r="NQ196" s="1587"/>
      <c r="NR196" s="1587"/>
      <c r="NS196" s="1587"/>
      <c r="NT196" s="1587"/>
      <c r="NU196" s="1587"/>
      <c r="NV196" s="1587"/>
      <c r="NW196" s="1587"/>
      <c r="NX196" s="1587"/>
      <c r="NY196" s="1587"/>
      <c r="NZ196" s="1587"/>
      <c r="OA196" s="1587"/>
      <c r="OB196" s="1587"/>
      <c r="OC196" s="1587"/>
      <c r="OD196" s="1587"/>
      <c r="OE196" s="1587"/>
      <c r="OF196" s="1587"/>
      <c r="OG196" s="1587"/>
      <c r="OH196" s="1587"/>
      <c r="OI196" s="1587"/>
      <c r="OJ196" s="1587"/>
      <c r="OK196" s="1587"/>
      <c r="OL196" s="1587"/>
      <c r="OM196" s="1587"/>
      <c r="ON196" s="1587"/>
      <c r="OO196" s="1587"/>
      <c r="OP196" s="1587"/>
      <c r="OQ196" s="1587"/>
      <c r="OR196" s="1587"/>
      <c r="OS196" s="1587"/>
      <c r="OT196" s="1587"/>
      <c r="OU196" s="1587"/>
      <c r="OV196" s="1587"/>
      <c r="OW196" s="1587"/>
      <c r="OX196" s="1587"/>
      <c r="OY196" s="1587"/>
      <c r="OZ196" s="1587"/>
      <c r="PA196" s="1587"/>
      <c r="PB196" s="1587"/>
      <c r="PC196" s="1587"/>
      <c r="PD196" s="1587"/>
      <c r="PE196" s="1587"/>
      <c r="PF196" s="1587"/>
      <c r="PG196" s="1588"/>
      <c r="PH196" s="1588"/>
      <c r="PI196" s="1588"/>
      <c r="PJ196" s="1588"/>
      <c r="PK196" s="1588"/>
      <c r="PL196" s="1588"/>
      <c r="PM196" s="1588"/>
      <c r="PN196" s="1588"/>
      <c r="PO196" s="1588"/>
      <c r="PP196" s="1588"/>
      <c r="PQ196" s="1588"/>
      <c r="PR196" s="1588"/>
      <c r="PS196" s="1588"/>
      <c r="PT196" s="1588"/>
      <c r="PU196" s="1588"/>
      <c r="PV196" s="1588"/>
      <c r="PW196" s="1588"/>
      <c r="PX196" s="1588"/>
      <c r="PY196" s="1588"/>
      <c r="PZ196" s="1588"/>
      <c r="QA196" s="1588"/>
      <c r="QB196" s="1588"/>
      <c r="QC196" s="1588"/>
      <c r="QD196" s="1588"/>
      <c r="QE196" s="1588"/>
      <c r="QF196" s="1588"/>
      <c r="QG196" s="1588"/>
      <c r="QH196" s="1588"/>
      <c r="QI196" s="1588"/>
      <c r="QJ196" s="1588"/>
      <c r="QK196" s="1588"/>
      <c r="QL196" s="1588"/>
      <c r="QM196" s="1588"/>
      <c r="QN196" s="1588"/>
      <c r="QO196" s="1588"/>
      <c r="QP196" s="1588"/>
      <c r="QQ196" s="1588"/>
      <c r="QR196" s="1588"/>
      <c r="QS196" s="1588"/>
      <c r="QT196" s="1588"/>
      <c r="QU196" s="1588"/>
      <c r="QV196" s="1588"/>
      <c r="QW196" s="1588"/>
      <c r="QX196" s="1588"/>
      <c r="QY196" s="1588"/>
      <c r="QZ196" s="1588"/>
      <c r="RA196" s="1588"/>
      <c r="RB196" s="1588"/>
      <c r="RC196" s="1588"/>
      <c r="RD196" s="1588"/>
      <c r="RE196" s="1588"/>
      <c r="RF196" s="1588"/>
      <c r="RG196" s="1588"/>
      <c r="RH196" s="1588"/>
      <c r="RI196" s="1588"/>
      <c r="RJ196" s="1588"/>
      <c r="RK196" s="1588"/>
      <c r="RL196" s="1588"/>
      <c r="RM196" s="1588"/>
      <c r="RN196" s="1588"/>
      <c r="RO196" s="1588"/>
      <c r="RP196" s="1588"/>
      <c r="RQ196" s="1588"/>
      <c r="RR196" s="1588"/>
      <c r="RS196" s="1588"/>
      <c r="RT196" s="1588"/>
      <c r="RU196" s="1588"/>
      <c r="RV196" s="1588"/>
      <c r="RW196" s="1588"/>
      <c r="RX196" s="1588"/>
      <c r="RY196" s="1588"/>
      <c r="RZ196" s="1588"/>
      <c r="SA196" s="1588"/>
      <c r="SB196" s="1588"/>
      <c r="SC196" s="1588"/>
      <c r="SD196" s="1588"/>
      <c r="SE196" s="1588"/>
      <c r="SF196" s="1588"/>
      <c r="SG196" s="1588"/>
      <c r="SH196" s="1588"/>
      <c r="SI196" s="1588"/>
      <c r="SJ196" s="1588"/>
      <c r="SK196" s="1588"/>
      <c r="SL196" s="1588"/>
      <c r="SM196" s="1588"/>
      <c r="SN196" s="1588"/>
      <c r="SO196" s="1588"/>
      <c r="SP196" s="1588"/>
      <c r="SQ196" s="1588"/>
      <c r="SR196" s="1588"/>
      <c r="SS196" s="1588"/>
      <c r="ST196" s="1588"/>
      <c r="SU196" s="1588"/>
      <c r="SV196" s="1588"/>
      <c r="SW196" s="1588"/>
      <c r="SX196" s="1588"/>
      <c r="SY196" s="1588"/>
      <c r="SZ196" s="1588"/>
      <c r="TA196" s="1588"/>
      <c r="TB196" s="1588"/>
      <c r="TC196" s="1588"/>
    </row>
    <row r="197" spans="1:523" ht="15" customHeight="1" x14ac:dyDescent="0.15">
      <c r="A197" s="515">
        <v>43717</v>
      </c>
      <c r="B197" s="415">
        <f t="shared" si="2"/>
        <v>3774</v>
      </c>
      <c r="C197" s="195"/>
      <c r="D197" s="453"/>
      <c r="E197" s="461"/>
      <c r="F197" s="462"/>
      <c r="G197" s="880"/>
      <c r="H197" s="455"/>
      <c r="I197" s="462"/>
      <c r="J197" s="456"/>
      <c r="K197" s="461"/>
      <c r="L197" s="463"/>
      <c r="M197" s="195">
        <v>1338</v>
      </c>
      <c r="N197" s="453">
        <v>7.49</v>
      </c>
      <c r="O197" s="461">
        <v>3540</v>
      </c>
      <c r="P197" s="462"/>
      <c r="Q197" s="880">
        <v>20</v>
      </c>
      <c r="R197" s="455">
        <v>2.37</v>
      </c>
      <c r="S197" s="462"/>
      <c r="T197" s="456"/>
      <c r="U197" s="461"/>
      <c r="V197" s="463"/>
      <c r="W197" s="457">
        <v>590</v>
      </c>
      <c r="X197" s="453">
        <v>8</v>
      </c>
      <c r="Y197" s="458">
        <v>2140</v>
      </c>
      <c r="Z197" s="462"/>
      <c r="AA197" s="880">
        <v>15</v>
      </c>
      <c r="AB197" s="455">
        <v>0.52</v>
      </c>
      <c r="AC197" s="462"/>
      <c r="AD197" s="455"/>
      <c r="AE197" s="461"/>
      <c r="AF197" s="463"/>
      <c r="AG197" s="457">
        <v>0</v>
      </c>
      <c r="AH197" s="453"/>
      <c r="AI197" s="458"/>
      <c r="AJ197" s="462"/>
      <c r="AK197" s="880"/>
      <c r="AL197" s="455"/>
      <c r="AM197" s="644"/>
      <c r="AN197" s="455"/>
      <c r="AO197" s="461"/>
      <c r="AP197" s="616"/>
      <c r="AQ197" s="457">
        <v>289</v>
      </c>
      <c r="AR197" s="453">
        <v>7</v>
      </c>
      <c r="AS197" s="458">
        <v>3720</v>
      </c>
      <c r="AT197" s="462"/>
      <c r="AU197" s="880">
        <v>143</v>
      </c>
      <c r="AV197" s="455">
        <v>5.25</v>
      </c>
      <c r="AW197" s="462"/>
      <c r="AX197" s="455"/>
      <c r="AY197" s="461"/>
      <c r="AZ197" s="463"/>
      <c r="BA197" s="195">
        <v>195</v>
      </c>
      <c r="BB197" s="453">
        <v>7.92</v>
      </c>
      <c r="BC197" s="461">
        <v>3740</v>
      </c>
      <c r="BD197" s="462"/>
      <c r="BE197" s="880">
        <v>143</v>
      </c>
      <c r="BF197" s="455">
        <v>0.64</v>
      </c>
      <c r="BG197" s="462"/>
      <c r="BH197" s="455"/>
      <c r="BI197" s="461"/>
      <c r="BJ197" s="463"/>
      <c r="BK197" s="457">
        <v>292</v>
      </c>
      <c r="BL197" s="453">
        <v>7.55</v>
      </c>
      <c r="BM197" s="458">
        <v>1211</v>
      </c>
      <c r="BN197" s="462"/>
      <c r="BO197" s="880">
        <v>167</v>
      </c>
      <c r="BP197" s="455">
        <v>0.28999999999999998</v>
      </c>
      <c r="BQ197" s="462"/>
      <c r="BR197" s="455"/>
      <c r="BS197" s="461"/>
      <c r="BT197" s="463"/>
      <c r="BU197" s="457">
        <v>264</v>
      </c>
      <c r="BV197" s="453">
        <v>8.19</v>
      </c>
      <c r="BW197" s="458">
        <v>6080</v>
      </c>
      <c r="BX197" s="458"/>
      <c r="BY197" s="880">
        <v>87</v>
      </c>
      <c r="BZ197" s="455">
        <v>1.27</v>
      </c>
      <c r="CA197" s="462"/>
      <c r="CB197" s="455"/>
      <c r="CC197" s="461"/>
      <c r="CD197" s="463"/>
      <c r="CE197" s="457">
        <v>44</v>
      </c>
      <c r="CF197" s="453">
        <v>7.08</v>
      </c>
      <c r="CG197" s="458">
        <v>5580</v>
      </c>
      <c r="CH197" s="462"/>
      <c r="CI197" s="880">
        <v>116</v>
      </c>
      <c r="CJ197" s="455">
        <v>2.66</v>
      </c>
      <c r="CK197" s="462"/>
      <c r="CL197" s="455"/>
      <c r="CM197" s="461"/>
      <c r="CN197" s="463"/>
      <c r="CO197" s="457">
        <v>135</v>
      </c>
      <c r="CP197" s="453">
        <v>5.7</v>
      </c>
      <c r="CQ197" s="461">
        <v>417</v>
      </c>
      <c r="CR197" s="462"/>
      <c r="CS197" s="880">
        <v>33</v>
      </c>
      <c r="CT197" s="455">
        <v>1.68</v>
      </c>
      <c r="CU197" s="462"/>
      <c r="CV197" s="455"/>
      <c r="CW197" s="461"/>
      <c r="CX197" s="463"/>
      <c r="CY197" s="457">
        <v>311</v>
      </c>
      <c r="CZ197" s="453">
        <v>7.2</v>
      </c>
      <c r="DA197" s="461">
        <v>6240</v>
      </c>
      <c r="DB197" s="462"/>
      <c r="DC197" s="880">
        <v>116</v>
      </c>
      <c r="DD197" s="455">
        <v>10.73</v>
      </c>
      <c r="DE197" s="462"/>
      <c r="DF197" s="455"/>
      <c r="DG197" s="464"/>
      <c r="DH197" s="463"/>
      <c r="DI197" s="457">
        <v>316</v>
      </c>
      <c r="DJ197" s="453">
        <v>7.68</v>
      </c>
      <c r="DK197" s="459">
        <v>6770</v>
      </c>
      <c r="DL197" s="462"/>
      <c r="DM197" s="880">
        <v>266</v>
      </c>
      <c r="DN197" s="455">
        <v>6.93</v>
      </c>
      <c r="DO197" s="462"/>
      <c r="DP197" s="455"/>
      <c r="DQ197" s="461"/>
      <c r="DR197" s="463"/>
      <c r="DS197" s="468">
        <v>0</v>
      </c>
      <c r="DT197" s="453"/>
      <c r="DU197" s="454"/>
      <c r="DV197" s="462"/>
      <c r="DW197" s="880"/>
      <c r="DX197" s="455"/>
      <c r="DY197" s="462"/>
      <c r="DZ197" s="455"/>
      <c r="EA197" s="462"/>
      <c r="EB197" s="463"/>
      <c r="EC197" s="457">
        <v>0</v>
      </c>
      <c r="ED197" s="453"/>
      <c r="EE197" s="464"/>
      <c r="EF197" s="462"/>
      <c r="EG197" s="880"/>
      <c r="EH197" s="455"/>
      <c r="EI197" s="462"/>
      <c r="EJ197" s="455"/>
      <c r="EK197" s="461"/>
      <c r="EL197" s="463"/>
      <c r="EM197" s="457">
        <v>0</v>
      </c>
      <c r="EN197" s="453"/>
      <c r="EO197" s="461"/>
      <c r="EP197" s="462"/>
      <c r="EQ197" s="462"/>
      <c r="ER197" s="455"/>
      <c r="ES197" s="462"/>
      <c r="ET197" s="454"/>
      <c r="EU197" s="461"/>
      <c r="EV197" s="463"/>
      <c r="EW197" s="457">
        <v>0</v>
      </c>
      <c r="EX197" s="453"/>
      <c r="EY197" s="461"/>
      <c r="EZ197" s="462"/>
      <c r="FA197" s="880"/>
      <c r="FB197" s="455"/>
      <c r="FC197" s="462"/>
      <c r="FD197" s="454"/>
      <c r="FE197" s="461"/>
      <c r="FF197" s="463"/>
      <c r="FG197" s="457">
        <v>0</v>
      </c>
      <c r="FH197" s="453"/>
      <c r="FI197" s="461"/>
      <c r="FJ197" s="462"/>
      <c r="FK197" s="880"/>
      <c r="FL197" s="455"/>
      <c r="FM197" s="462"/>
      <c r="FN197" s="454"/>
      <c r="FO197" s="461"/>
      <c r="FP197" s="463"/>
      <c r="GK197" s="195"/>
      <c r="GL197" s="943"/>
      <c r="GM197" s="461"/>
      <c r="GN197" s="461"/>
      <c r="GO197" s="461"/>
      <c r="GP197" s="461"/>
      <c r="GQ197" s="461"/>
      <c r="GR197" s="461"/>
      <c r="GS197" s="461"/>
      <c r="GT197" s="463"/>
      <c r="GU197" s="195"/>
      <c r="GV197" s="461"/>
      <c r="GW197" s="461"/>
      <c r="GX197" s="461"/>
      <c r="GY197" s="461"/>
      <c r="GZ197" s="455"/>
      <c r="HA197" s="461"/>
      <c r="HB197" s="461"/>
      <c r="HC197" s="461"/>
      <c r="HD197" s="463"/>
      <c r="HE197" s="457">
        <v>0</v>
      </c>
      <c r="HF197" s="453"/>
      <c r="HG197" s="461"/>
      <c r="HH197" s="893"/>
      <c r="HI197" s="1434"/>
      <c r="HJ197" s="455"/>
      <c r="HK197" s="462"/>
      <c r="HL197" s="455"/>
      <c r="HM197" s="461"/>
      <c r="HN197" s="463"/>
      <c r="HO197" s="457"/>
      <c r="HP197" s="453"/>
      <c r="HQ197" s="461"/>
      <c r="HR197" s="462"/>
      <c r="HS197" s="462"/>
      <c r="HT197" s="455"/>
      <c r="HU197" s="462"/>
      <c r="HV197" s="455"/>
      <c r="HW197" s="461"/>
      <c r="HX197" s="463"/>
    </row>
    <row r="198" spans="1:523" ht="15" customHeight="1" x14ac:dyDescent="0.15">
      <c r="A198" s="515">
        <v>43718</v>
      </c>
      <c r="B198" s="415">
        <f t="shared" ref="B198:B261" si="5">M198+W198+AG198+AQ198+BA198+BK198+BU198+CE198+CO198+CY198+DI198+DS198+EC198+EM198+EW198+FG198+GK198+GU198+HE198+HO198</f>
        <v>3070</v>
      </c>
      <c r="C198" s="195"/>
      <c r="D198" s="453"/>
      <c r="E198" s="461"/>
      <c r="F198" s="462"/>
      <c r="G198" s="880"/>
      <c r="H198" s="455"/>
      <c r="I198" s="462"/>
      <c r="J198" s="456"/>
      <c r="K198" s="461"/>
      <c r="L198" s="463"/>
      <c r="M198" s="195">
        <v>905</v>
      </c>
      <c r="N198" s="453">
        <v>7.61</v>
      </c>
      <c r="O198" s="461">
        <v>3280</v>
      </c>
      <c r="P198" s="462"/>
      <c r="Q198" s="880">
        <v>23</v>
      </c>
      <c r="R198" s="455">
        <v>2.31</v>
      </c>
      <c r="S198" s="462"/>
      <c r="T198" s="456"/>
      <c r="U198" s="461"/>
      <c r="V198" s="463"/>
      <c r="W198" s="457">
        <v>558</v>
      </c>
      <c r="X198" s="453">
        <v>8.09</v>
      </c>
      <c r="Y198" s="458">
        <v>1729</v>
      </c>
      <c r="Z198" s="462"/>
      <c r="AA198" s="880">
        <v>20</v>
      </c>
      <c r="AB198" s="455">
        <v>0.36</v>
      </c>
      <c r="AC198" s="462"/>
      <c r="AD198" s="455"/>
      <c r="AE198" s="461"/>
      <c r="AF198" s="463"/>
      <c r="AG198" s="457">
        <v>100</v>
      </c>
      <c r="AH198" s="453"/>
      <c r="AI198" s="458"/>
      <c r="AJ198" s="462"/>
      <c r="AK198" s="880"/>
      <c r="AL198" s="455"/>
      <c r="AM198" s="644"/>
      <c r="AN198" s="455"/>
      <c r="AO198" s="461"/>
      <c r="AP198" s="616"/>
      <c r="AQ198" s="457">
        <v>254</v>
      </c>
      <c r="AR198" s="453">
        <v>7.38</v>
      </c>
      <c r="AS198" s="458">
        <v>3410</v>
      </c>
      <c r="AT198" s="462"/>
      <c r="AU198" s="880">
        <v>122</v>
      </c>
      <c r="AV198" s="455">
        <v>2.04</v>
      </c>
      <c r="AW198" s="462"/>
      <c r="AX198" s="455"/>
      <c r="AY198" s="461"/>
      <c r="AZ198" s="463"/>
      <c r="BA198" s="195">
        <v>237</v>
      </c>
      <c r="BB198" s="453">
        <v>7.67</v>
      </c>
      <c r="BC198" s="461">
        <v>3800</v>
      </c>
      <c r="BD198" s="462"/>
      <c r="BE198" s="880">
        <v>140</v>
      </c>
      <c r="BF198" s="455">
        <v>0.42</v>
      </c>
      <c r="BG198" s="462"/>
      <c r="BH198" s="455"/>
      <c r="BI198" s="461"/>
      <c r="BJ198" s="463"/>
      <c r="BK198" s="457">
        <v>211</v>
      </c>
      <c r="BL198" s="453"/>
      <c r="BM198" s="458"/>
      <c r="BN198" s="462"/>
      <c r="BO198" s="880"/>
      <c r="BP198" s="455"/>
      <c r="BQ198" s="462"/>
      <c r="BR198" s="455"/>
      <c r="BS198" s="461"/>
      <c r="BT198" s="463"/>
      <c r="BU198" s="457">
        <v>277</v>
      </c>
      <c r="BV198" s="453">
        <v>8.14</v>
      </c>
      <c r="BW198" s="458">
        <v>5990</v>
      </c>
      <c r="BX198" s="458"/>
      <c r="BY198" s="880">
        <v>96</v>
      </c>
      <c r="BZ198" s="455">
        <v>1.33</v>
      </c>
      <c r="CA198" s="462"/>
      <c r="CB198" s="455"/>
      <c r="CC198" s="461"/>
      <c r="CD198" s="463"/>
      <c r="CE198" s="457">
        <v>47</v>
      </c>
      <c r="CF198" s="453">
        <v>7.11</v>
      </c>
      <c r="CG198" s="458">
        <v>5620</v>
      </c>
      <c r="CH198" s="462"/>
      <c r="CI198" s="880">
        <v>132</v>
      </c>
      <c r="CJ198" s="455">
        <v>1.71</v>
      </c>
      <c r="CK198" s="462"/>
      <c r="CL198" s="455"/>
      <c r="CM198" s="461"/>
      <c r="CN198" s="463"/>
      <c r="CO198" s="457">
        <v>0</v>
      </c>
      <c r="CP198" s="453"/>
      <c r="CQ198" s="461"/>
      <c r="CR198" s="462"/>
      <c r="CS198" s="880"/>
      <c r="CT198" s="455"/>
      <c r="CU198" s="462"/>
      <c r="CV198" s="455"/>
      <c r="CW198" s="461"/>
      <c r="CX198" s="463"/>
      <c r="CY198" s="457">
        <v>243</v>
      </c>
      <c r="CZ198" s="453">
        <v>7.17</v>
      </c>
      <c r="DA198" s="461">
        <v>6700</v>
      </c>
      <c r="DB198" s="462"/>
      <c r="DC198" s="880">
        <v>117</v>
      </c>
      <c r="DD198" s="455">
        <v>11.06</v>
      </c>
      <c r="DE198" s="462"/>
      <c r="DF198" s="455"/>
      <c r="DG198" s="464"/>
      <c r="DH198" s="463"/>
      <c r="DI198" s="457">
        <v>237</v>
      </c>
      <c r="DJ198" s="453">
        <v>7.76</v>
      </c>
      <c r="DK198" s="459">
        <v>6490</v>
      </c>
      <c r="DL198" s="462"/>
      <c r="DM198" s="880">
        <v>352</v>
      </c>
      <c r="DN198" s="455">
        <v>7.5</v>
      </c>
      <c r="DO198" s="462"/>
      <c r="DP198" s="455"/>
      <c r="DQ198" s="461"/>
      <c r="DR198" s="463"/>
      <c r="DS198" s="468">
        <v>1</v>
      </c>
      <c r="DT198" s="453"/>
      <c r="DU198" s="454"/>
      <c r="DV198" s="462"/>
      <c r="DW198" s="880"/>
      <c r="DX198" s="455"/>
      <c r="DY198" s="462"/>
      <c r="DZ198" s="455"/>
      <c r="EA198" s="462"/>
      <c r="EB198" s="463"/>
      <c r="EC198" s="457">
        <v>0</v>
      </c>
      <c r="ED198" s="453"/>
      <c r="EE198" s="464"/>
      <c r="EF198" s="462"/>
      <c r="EG198" s="880"/>
      <c r="EH198" s="455"/>
      <c r="EI198" s="462"/>
      <c r="EJ198" s="455"/>
      <c r="EK198" s="461"/>
      <c r="EL198" s="463"/>
      <c r="EM198" s="457">
        <v>0</v>
      </c>
      <c r="EN198" s="453"/>
      <c r="EO198" s="461"/>
      <c r="EP198" s="462"/>
      <c r="EQ198" s="462"/>
      <c r="ER198" s="455"/>
      <c r="ES198" s="462"/>
      <c r="ET198" s="454"/>
      <c r="EU198" s="461"/>
      <c r="EV198" s="463"/>
      <c r="EW198" s="457">
        <v>0</v>
      </c>
      <c r="EX198" s="453"/>
      <c r="EY198" s="461"/>
      <c r="EZ198" s="462"/>
      <c r="FA198" s="880"/>
      <c r="FB198" s="455"/>
      <c r="FC198" s="462"/>
      <c r="FD198" s="454"/>
      <c r="FE198" s="461"/>
      <c r="FF198" s="463"/>
      <c r="FG198" s="457">
        <v>0</v>
      </c>
      <c r="FH198" s="453"/>
      <c r="FI198" s="461"/>
      <c r="FJ198" s="462"/>
      <c r="FK198" s="880"/>
      <c r="FL198" s="455"/>
      <c r="FM198" s="462"/>
      <c r="FN198" s="454"/>
      <c r="FO198" s="461"/>
      <c r="FP198" s="463"/>
      <c r="GK198" s="195"/>
      <c r="GL198" s="943"/>
      <c r="GM198" s="461"/>
      <c r="GN198" s="461"/>
      <c r="GO198" s="461"/>
      <c r="GP198" s="461"/>
      <c r="GQ198" s="461"/>
      <c r="GR198" s="461"/>
      <c r="GS198" s="461"/>
      <c r="GT198" s="463"/>
      <c r="GU198" s="195"/>
      <c r="GV198" s="461"/>
      <c r="GW198" s="461"/>
      <c r="GX198" s="461"/>
      <c r="GY198" s="461"/>
      <c r="GZ198" s="455"/>
      <c r="HA198" s="461"/>
      <c r="HB198" s="461"/>
      <c r="HC198" s="461"/>
      <c r="HD198" s="463"/>
      <c r="HE198" s="457">
        <v>0</v>
      </c>
      <c r="HF198" s="453"/>
      <c r="HG198" s="461"/>
      <c r="HH198" s="893"/>
      <c r="HI198" s="1434"/>
      <c r="HJ198" s="455"/>
      <c r="HK198" s="462"/>
      <c r="HL198" s="455"/>
      <c r="HM198" s="461"/>
      <c r="HN198" s="463"/>
      <c r="HO198" s="457"/>
      <c r="HP198" s="453"/>
      <c r="HQ198" s="461"/>
      <c r="HR198" s="462"/>
      <c r="HS198" s="462"/>
      <c r="HT198" s="455"/>
      <c r="HU198" s="462"/>
      <c r="HV198" s="455"/>
      <c r="HW198" s="461"/>
      <c r="HX198" s="463"/>
    </row>
    <row r="199" spans="1:523" ht="15" customHeight="1" x14ac:dyDescent="0.15">
      <c r="A199" s="515">
        <v>43719</v>
      </c>
      <c r="B199" s="415">
        <f t="shared" si="5"/>
        <v>3046</v>
      </c>
      <c r="C199" s="195"/>
      <c r="D199" s="453"/>
      <c r="E199" s="461"/>
      <c r="F199" s="462"/>
      <c r="G199" s="880"/>
      <c r="H199" s="455"/>
      <c r="I199" s="462"/>
      <c r="J199" s="456"/>
      <c r="K199" s="461"/>
      <c r="L199" s="463"/>
      <c r="M199" s="195">
        <v>979</v>
      </c>
      <c r="N199" s="453">
        <v>7.84</v>
      </c>
      <c r="O199" s="461">
        <v>3360</v>
      </c>
      <c r="P199" s="462"/>
      <c r="Q199" s="880">
        <v>20</v>
      </c>
      <c r="R199" s="455">
        <v>2.58</v>
      </c>
      <c r="S199" s="462"/>
      <c r="T199" s="456"/>
      <c r="U199" s="461"/>
      <c r="V199" s="463"/>
      <c r="W199" s="457">
        <v>560</v>
      </c>
      <c r="X199" s="453">
        <v>8.23</v>
      </c>
      <c r="Y199" s="458">
        <v>1735</v>
      </c>
      <c r="Z199" s="462"/>
      <c r="AA199" s="880">
        <v>19</v>
      </c>
      <c r="AB199" s="455">
        <v>0.25</v>
      </c>
      <c r="AC199" s="462"/>
      <c r="AD199" s="455"/>
      <c r="AE199" s="461"/>
      <c r="AF199" s="463"/>
      <c r="AG199" s="457">
        <v>137</v>
      </c>
      <c r="AH199" s="453">
        <v>8.1300000000000008</v>
      </c>
      <c r="AI199" s="458">
        <v>5180</v>
      </c>
      <c r="AJ199" s="462"/>
      <c r="AK199" s="880">
        <v>63</v>
      </c>
      <c r="AL199" s="455">
        <v>0.52</v>
      </c>
      <c r="AM199" s="644"/>
      <c r="AN199" s="455"/>
      <c r="AO199" s="461"/>
      <c r="AP199" s="616"/>
      <c r="AQ199" s="457">
        <v>293</v>
      </c>
      <c r="AR199" s="453">
        <v>7.16</v>
      </c>
      <c r="AS199" s="458">
        <v>3940</v>
      </c>
      <c r="AT199" s="462"/>
      <c r="AU199" s="880">
        <v>129</v>
      </c>
      <c r="AV199" s="455">
        <v>1.93</v>
      </c>
      <c r="AW199" s="462"/>
      <c r="AX199" s="455"/>
      <c r="AY199" s="461"/>
      <c r="AZ199" s="463"/>
      <c r="BA199" s="195">
        <v>0</v>
      </c>
      <c r="BB199" s="453">
        <v>7.69</v>
      </c>
      <c r="BC199" s="461">
        <v>3690</v>
      </c>
      <c r="BD199" s="462"/>
      <c r="BE199" s="880">
        <v>135</v>
      </c>
      <c r="BF199" s="455">
        <v>0.85</v>
      </c>
      <c r="BG199" s="462"/>
      <c r="BH199" s="455"/>
      <c r="BI199" s="461"/>
      <c r="BJ199" s="463"/>
      <c r="BK199" s="457">
        <v>220</v>
      </c>
      <c r="BL199" s="453">
        <v>7.78</v>
      </c>
      <c r="BM199" s="458">
        <v>1318</v>
      </c>
      <c r="BN199" s="462"/>
      <c r="BO199" s="880">
        <v>172</v>
      </c>
      <c r="BP199" s="455">
        <v>0.75</v>
      </c>
      <c r="BQ199" s="462"/>
      <c r="BR199" s="455"/>
      <c r="BS199" s="461"/>
      <c r="BT199" s="463"/>
      <c r="BU199" s="457">
        <v>260</v>
      </c>
      <c r="BV199" s="453">
        <v>8.0399999999999991</v>
      </c>
      <c r="BW199" s="458">
        <v>5840</v>
      </c>
      <c r="BX199" s="458"/>
      <c r="BY199" s="880">
        <v>71</v>
      </c>
      <c r="BZ199" s="455">
        <v>1.39</v>
      </c>
      <c r="CA199" s="462"/>
      <c r="CB199" s="455"/>
      <c r="CC199" s="461"/>
      <c r="CD199" s="463"/>
      <c r="CE199" s="457">
        <v>47</v>
      </c>
      <c r="CF199" s="453">
        <v>7.28</v>
      </c>
      <c r="CG199" s="458">
        <v>1590</v>
      </c>
      <c r="CH199" s="462"/>
      <c r="CI199" s="880">
        <v>147</v>
      </c>
      <c r="CJ199" s="455">
        <v>2.25</v>
      </c>
      <c r="CK199" s="462"/>
      <c r="CL199" s="455"/>
      <c r="CM199" s="461"/>
      <c r="CN199" s="463"/>
      <c r="CO199" s="457">
        <v>0</v>
      </c>
      <c r="CP199" s="453"/>
      <c r="CQ199" s="461"/>
      <c r="CR199" s="462"/>
      <c r="CS199" s="880"/>
      <c r="CT199" s="455"/>
      <c r="CU199" s="462"/>
      <c r="CV199" s="455"/>
      <c r="CW199" s="461"/>
      <c r="CX199" s="463"/>
      <c r="CY199" s="457">
        <v>350</v>
      </c>
      <c r="CZ199" s="453">
        <v>7.05</v>
      </c>
      <c r="DA199" s="461">
        <v>6890</v>
      </c>
      <c r="DB199" s="462"/>
      <c r="DC199" s="880">
        <v>98</v>
      </c>
      <c r="DD199" s="455">
        <v>8.9499999999999993</v>
      </c>
      <c r="DE199" s="462"/>
      <c r="DF199" s="455"/>
      <c r="DG199" s="464"/>
      <c r="DH199" s="463"/>
      <c r="DI199" s="457">
        <v>200</v>
      </c>
      <c r="DJ199" s="453">
        <v>7.5</v>
      </c>
      <c r="DK199" s="459">
        <v>6560</v>
      </c>
      <c r="DL199" s="462"/>
      <c r="DM199" s="880">
        <v>534</v>
      </c>
      <c r="DN199" s="455">
        <v>4.68</v>
      </c>
      <c r="DO199" s="462"/>
      <c r="DP199" s="455"/>
      <c r="DQ199" s="461"/>
      <c r="DR199" s="463"/>
      <c r="DS199" s="468">
        <v>0</v>
      </c>
      <c r="DT199" s="453"/>
      <c r="DU199" s="454"/>
      <c r="DV199" s="462"/>
      <c r="DW199" s="880"/>
      <c r="DX199" s="455"/>
      <c r="DY199" s="462"/>
      <c r="DZ199" s="455"/>
      <c r="EA199" s="462"/>
      <c r="EB199" s="463"/>
      <c r="EC199" s="457">
        <v>0</v>
      </c>
      <c r="ED199" s="453"/>
      <c r="EE199" s="464"/>
      <c r="EF199" s="462"/>
      <c r="EG199" s="880"/>
      <c r="EH199" s="455"/>
      <c r="EI199" s="462"/>
      <c r="EJ199" s="455"/>
      <c r="EK199" s="461"/>
      <c r="EL199" s="463"/>
      <c r="EM199" s="457">
        <v>0</v>
      </c>
      <c r="EN199" s="453"/>
      <c r="EO199" s="461"/>
      <c r="EP199" s="462"/>
      <c r="EQ199" s="462"/>
      <c r="ER199" s="455"/>
      <c r="ES199" s="462"/>
      <c r="ET199" s="454"/>
      <c r="EU199" s="461"/>
      <c r="EV199" s="463"/>
      <c r="EW199" s="457">
        <v>0</v>
      </c>
      <c r="EX199" s="453"/>
      <c r="EY199" s="461"/>
      <c r="EZ199" s="462"/>
      <c r="FA199" s="880"/>
      <c r="FB199" s="455"/>
      <c r="FC199" s="462"/>
      <c r="FD199" s="454"/>
      <c r="FE199" s="461"/>
      <c r="FF199" s="463"/>
      <c r="FG199" s="457">
        <v>0</v>
      </c>
      <c r="FH199" s="453"/>
      <c r="FI199" s="461"/>
      <c r="FJ199" s="462"/>
      <c r="FK199" s="880"/>
      <c r="FL199" s="455"/>
      <c r="FM199" s="462"/>
      <c r="FN199" s="454"/>
      <c r="FO199" s="461"/>
      <c r="FP199" s="463"/>
      <c r="GK199" s="195"/>
      <c r="GL199" s="943"/>
      <c r="GM199" s="461"/>
      <c r="GN199" s="461"/>
      <c r="GO199" s="461"/>
      <c r="GP199" s="461"/>
      <c r="GQ199" s="461"/>
      <c r="GR199" s="461"/>
      <c r="GS199" s="461"/>
      <c r="GT199" s="463"/>
      <c r="GU199" s="195"/>
      <c r="GV199" s="461"/>
      <c r="GW199" s="461"/>
      <c r="GX199" s="461"/>
      <c r="GY199" s="461"/>
      <c r="GZ199" s="455"/>
      <c r="HA199" s="461"/>
      <c r="HB199" s="461"/>
      <c r="HC199" s="461"/>
      <c r="HD199" s="463"/>
      <c r="HE199" s="457">
        <v>0</v>
      </c>
      <c r="HF199" s="453"/>
      <c r="HG199" s="461"/>
      <c r="HH199" s="893"/>
      <c r="HI199" s="1434"/>
      <c r="HJ199" s="455"/>
      <c r="HK199" s="462"/>
      <c r="HL199" s="455"/>
      <c r="HM199" s="461"/>
      <c r="HN199" s="463"/>
      <c r="HO199" s="457"/>
      <c r="HP199" s="453"/>
      <c r="HQ199" s="461"/>
      <c r="HR199" s="462"/>
      <c r="HS199" s="462"/>
      <c r="HT199" s="455"/>
      <c r="HU199" s="462"/>
      <c r="HV199" s="455"/>
      <c r="HW199" s="461"/>
      <c r="HX199" s="463"/>
    </row>
    <row r="200" spans="1:523" ht="15" customHeight="1" x14ac:dyDescent="0.15">
      <c r="A200" s="515">
        <v>43720</v>
      </c>
      <c r="B200" s="415">
        <f t="shared" si="5"/>
        <v>3260</v>
      </c>
      <c r="C200" s="195"/>
      <c r="D200" s="453"/>
      <c r="E200" s="461"/>
      <c r="F200" s="462"/>
      <c r="G200" s="880"/>
      <c r="H200" s="455"/>
      <c r="I200" s="462"/>
      <c r="J200" s="456"/>
      <c r="K200" s="461"/>
      <c r="L200" s="463"/>
      <c r="M200" s="195">
        <v>1169</v>
      </c>
      <c r="N200" s="453">
        <v>7.69</v>
      </c>
      <c r="O200" s="461">
        <v>3360</v>
      </c>
      <c r="P200" s="462"/>
      <c r="Q200" s="880">
        <v>27</v>
      </c>
      <c r="R200" s="455"/>
      <c r="S200" s="462"/>
      <c r="T200" s="456"/>
      <c r="U200" s="461"/>
      <c r="V200" s="463"/>
      <c r="W200" s="457">
        <v>617</v>
      </c>
      <c r="X200" s="453">
        <v>8.18</v>
      </c>
      <c r="Y200" s="458">
        <v>1882</v>
      </c>
      <c r="Z200" s="462"/>
      <c r="AA200" s="880">
        <v>39</v>
      </c>
      <c r="AB200" s="455">
        <v>0.42</v>
      </c>
      <c r="AC200" s="462"/>
      <c r="AD200" s="455"/>
      <c r="AE200" s="461"/>
      <c r="AF200" s="463"/>
      <c r="AG200" s="457">
        <v>174</v>
      </c>
      <c r="AH200" s="453">
        <v>8.24</v>
      </c>
      <c r="AI200" s="458">
        <v>4930</v>
      </c>
      <c r="AJ200" s="462"/>
      <c r="AK200" s="880">
        <v>69</v>
      </c>
      <c r="AL200" s="455">
        <v>0.52</v>
      </c>
      <c r="AM200" s="644"/>
      <c r="AN200" s="455"/>
      <c r="AO200" s="461"/>
      <c r="AP200" s="616"/>
      <c r="AQ200" s="457">
        <v>340</v>
      </c>
      <c r="AR200" s="453">
        <v>7.18</v>
      </c>
      <c r="AS200" s="458">
        <v>3970</v>
      </c>
      <c r="AT200" s="462"/>
      <c r="AU200" s="880">
        <v>155</v>
      </c>
      <c r="AV200" s="455">
        <v>3.12</v>
      </c>
      <c r="AW200" s="462"/>
      <c r="AX200" s="455"/>
      <c r="AY200" s="461"/>
      <c r="AZ200" s="463"/>
      <c r="BA200" s="195">
        <v>0</v>
      </c>
      <c r="BB200" s="453"/>
      <c r="BC200" s="461"/>
      <c r="BD200" s="462"/>
      <c r="BE200" s="880"/>
      <c r="BF200" s="455"/>
      <c r="BG200" s="462"/>
      <c r="BH200" s="455"/>
      <c r="BI200" s="461"/>
      <c r="BJ200" s="463"/>
      <c r="BK200" s="457">
        <v>211</v>
      </c>
      <c r="BL200" s="453">
        <v>7.82</v>
      </c>
      <c r="BM200" s="458">
        <v>1371</v>
      </c>
      <c r="BN200" s="462"/>
      <c r="BO200" s="880">
        <v>191</v>
      </c>
      <c r="BP200" s="455">
        <v>0.47</v>
      </c>
      <c r="BQ200" s="462"/>
      <c r="BR200" s="455"/>
      <c r="BS200" s="461"/>
      <c r="BT200" s="463"/>
      <c r="BU200" s="457">
        <v>289</v>
      </c>
      <c r="BV200" s="453">
        <v>8.0399999999999991</v>
      </c>
      <c r="BW200" s="458">
        <v>5310</v>
      </c>
      <c r="BX200" s="458"/>
      <c r="BY200" s="880">
        <v>100</v>
      </c>
      <c r="BZ200" s="455">
        <v>1.01</v>
      </c>
      <c r="CA200" s="462"/>
      <c r="CB200" s="455"/>
      <c r="CC200" s="461"/>
      <c r="CD200" s="463"/>
      <c r="CE200" s="457">
        <v>48</v>
      </c>
      <c r="CF200" s="453">
        <v>7.8</v>
      </c>
      <c r="CG200" s="458">
        <v>5290</v>
      </c>
      <c r="CH200" s="462"/>
      <c r="CI200" s="880">
        <v>125</v>
      </c>
      <c r="CJ200" s="455">
        <v>2.4700000000000002</v>
      </c>
      <c r="CK200" s="462"/>
      <c r="CL200" s="455"/>
      <c r="CM200" s="461"/>
      <c r="CN200" s="463"/>
      <c r="CO200" s="457">
        <v>0</v>
      </c>
      <c r="CP200" s="453"/>
      <c r="CQ200" s="461"/>
      <c r="CR200" s="462"/>
      <c r="CS200" s="880"/>
      <c r="CT200" s="455"/>
      <c r="CU200" s="462"/>
      <c r="CV200" s="455"/>
      <c r="CW200" s="461"/>
      <c r="CX200" s="463"/>
      <c r="CY200" s="457">
        <v>247</v>
      </c>
      <c r="CZ200" s="453">
        <v>7.36</v>
      </c>
      <c r="DA200" s="461">
        <v>8430</v>
      </c>
      <c r="DB200" s="462"/>
      <c r="DC200" s="880">
        <v>108</v>
      </c>
      <c r="DD200" s="455">
        <v>5.6</v>
      </c>
      <c r="DE200" s="462"/>
      <c r="DF200" s="455"/>
      <c r="DG200" s="464"/>
      <c r="DH200" s="463"/>
      <c r="DI200" s="457">
        <v>164</v>
      </c>
      <c r="DJ200" s="453">
        <v>7.81</v>
      </c>
      <c r="DK200" s="459">
        <v>7740</v>
      </c>
      <c r="DL200" s="462"/>
      <c r="DM200" s="880">
        <v>743</v>
      </c>
      <c r="DN200" s="455">
        <v>5.32</v>
      </c>
      <c r="DO200" s="462"/>
      <c r="DP200" s="455"/>
      <c r="DQ200" s="461"/>
      <c r="DR200" s="463"/>
      <c r="DS200" s="468">
        <v>1</v>
      </c>
      <c r="DT200" s="453"/>
      <c r="DU200" s="454"/>
      <c r="DV200" s="462"/>
      <c r="DW200" s="880"/>
      <c r="DX200" s="455"/>
      <c r="DY200" s="462"/>
      <c r="DZ200" s="455"/>
      <c r="EA200" s="462"/>
      <c r="EB200" s="463"/>
      <c r="EC200" s="457">
        <v>0</v>
      </c>
      <c r="ED200" s="453"/>
      <c r="EE200" s="464"/>
      <c r="EF200" s="462"/>
      <c r="EG200" s="880"/>
      <c r="EH200" s="455"/>
      <c r="EI200" s="462"/>
      <c r="EJ200" s="455"/>
      <c r="EK200" s="461"/>
      <c r="EL200" s="463"/>
      <c r="EM200" s="457">
        <v>0</v>
      </c>
      <c r="EN200" s="453"/>
      <c r="EO200" s="461"/>
      <c r="EP200" s="462"/>
      <c r="EQ200" s="462"/>
      <c r="ER200" s="455"/>
      <c r="ES200" s="462"/>
      <c r="ET200" s="454"/>
      <c r="EU200" s="461"/>
      <c r="EV200" s="463"/>
      <c r="EW200" s="457">
        <v>0</v>
      </c>
      <c r="EX200" s="453"/>
      <c r="EY200" s="461"/>
      <c r="EZ200" s="462"/>
      <c r="FA200" s="880"/>
      <c r="FB200" s="455"/>
      <c r="FC200" s="462"/>
      <c r="FD200" s="454"/>
      <c r="FE200" s="461"/>
      <c r="FF200" s="463"/>
      <c r="FG200" s="457">
        <v>0</v>
      </c>
      <c r="FH200" s="453"/>
      <c r="FI200" s="461"/>
      <c r="FJ200" s="462"/>
      <c r="FK200" s="880"/>
      <c r="FL200" s="455"/>
      <c r="FM200" s="462"/>
      <c r="FN200" s="454"/>
      <c r="FO200" s="461"/>
      <c r="FP200" s="463"/>
      <c r="GK200" s="195"/>
      <c r="GL200" s="943"/>
      <c r="GM200" s="461"/>
      <c r="GN200" s="461"/>
      <c r="GO200" s="461"/>
      <c r="GP200" s="461"/>
      <c r="GQ200" s="461"/>
      <c r="GR200" s="461"/>
      <c r="GS200" s="461"/>
      <c r="GT200" s="463"/>
      <c r="GU200" s="195"/>
      <c r="GV200" s="461"/>
      <c r="GW200" s="461"/>
      <c r="GX200" s="461"/>
      <c r="GY200" s="461"/>
      <c r="GZ200" s="455"/>
      <c r="HA200" s="461"/>
      <c r="HB200" s="461"/>
      <c r="HC200" s="461"/>
      <c r="HD200" s="463"/>
      <c r="HE200" s="457">
        <v>0</v>
      </c>
      <c r="HF200" s="453"/>
      <c r="HG200" s="461"/>
      <c r="HH200" s="893"/>
      <c r="HI200" s="1434"/>
      <c r="HJ200" s="455"/>
      <c r="HK200" s="462"/>
      <c r="HL200" s="455"/>
      <c r="HM200" s="461"/>
      <c r="HN200" s="463"/>
      <c r="HO200" s="457"/>
      <c r="HP200" s="453"/>
      <c r="HQ200" s="461"/>
      <c r="HR200" s="462"/>
      <c r="HS200" s="462"/>
      <c r="HT200" s="455"/>
      <c r="HU200" s="462"/>
      <c r="HV200" s="455"/>
      <c r="HW200" s="461"/>
      <c r="HX200" s="463"/>
    </row>
    <row r="201" spans="1:523" ht="15" customHeight="1" x14ac:dyDescent="0.15">
      <c r="A201" s="515">
        <v>43721</v>
      </c>
      <c r="B201" s="415">
        <f t="shared" si="5"/>
        <v>2724</v>
      </c>
      <c r="C201" s="195"/>
      <c r="D201" s="453"/>
      <c r="E201" s="461"/>
      <c r="F201" s="462"/>
      <c r="G201" s="880"/>
      <c r="H201" s="455"/>
      <c r="I201" s="462"/>
      <c r="J201" s="456"/>
      <c r="K201" s="461"/>
      <c r="L201" s="463"/>
      <c r="M201" s="195">
        <v>483</v>
      </c>
      <c r="N201" s="453"/>
      <c r="O201" s="461"/>
      <c r="P201" s="462"/>
      <c r="Q201" s="880"/>
      <c r="R201" s="455"/>
      <c r="S201" s="462"/>
      <c r="T201" s="456"/>
      <c r="U201" s="461"/>
      <c r="V201" s="463"/>
      <c r="W201" s="457">
        <v>578</v>
      </c>
      <c r="X201" s="453">
        <v>7.84</v>
      </c>
      <c r="Y201" s="458">
        <v>1979</v>
      </c>
      <c r="Z201" s="462"/>
      <c r="AA201" s="880">
        <v>12</v>
      </c>
      <c r="AB201" s="455">
        <v>0.31</v>
      </c>
      <c r="AC201" s="462"/>
      <c r="AD201" s="455"/>
      <c r="AE201" s="461"/>
      <c r="AF201" s="463"/>
      <c r="AG201" s="457">
        <v>0</v>
      </c>
      <c r="AH201" s="453"/>
      <c r="AI201" s="458"/>
      <c r="AJ201" s="462"/>
      <c r="AK201" s="880"/>
      <c r="AL201" s="455"/>
      <c r="AM201" s="644"/>
      <c r="AN201" s="455"/>
      <c r="AO201" s="461"/>
      <c r="AP201" s="616"/>
      <c r="AQ201" s="457">
        <v>312</v>
      </c>
      <c r="AR201" s="453">
        <v>7.41</v>
      </c>
      <c r="AS201" s="458">
        <v>4340</v>
      </c>
      <c r="AT201" s="462"/>
      <c r="AU201" s="880">
        <v>138</v>
      </c>
      <c r="AV201" s="455">
        <v>2.69</v>
      </c>
      <c r="AW201" s="462"/>
      <c r="AX201" s="455"/>
      <c r="AY201" s="461"/>
      <c r="AZ201" s="463"/>
      <c r="BA201" s="195">
        <v>650</v>
      </c>
      <c r="BB201" s="453">
        <v>7.95</v>
      </c>
      <c r="BC201" s="461">
        <v>3460</v>
      </c>
      <c r="BD201" s="462"/>
      <c r="BE201" s="880">
        <v>126</v>
      </c>
      <c r="BF201" s="455">
        <v>1.01</v>
      </c>
      <c r="BG201" s="462"/>
      <c r="BH201" s="455"/>
      <c r="BI201" s="461"/>
      <c r="BJ201" s="463"/>
      <c r="BK201" s="457">
        <v>214</v>
      </c>
      <c r="BL201" s="453">
        <v>7.92</v>
      </c>
      <c r="BM201" s="458">
        <v>1260</v>
      </c>
      <c r="BN201" s="462"/>
      <c r="BO201" s="880">
        <v>196</v>
      </c>
      <c r="BP201" s="455">
        <v>0.85</v>
      </c>
      <c r="BQ201" s="462"/>
      <c r="BR201" s="455"/>
      <c r="BS201" s="461"/>
      <c r="BT201" s="463"/>
      <c r="BU201" s="457">
        <v>244</v>
      </c>
      <c r="BV201" s="453">
        <v>8.18</v>
      </c>
      <c r="BW201" s="458">
        <v>4960</v>
      </c>
      <c r="BX201" s="458"/>
      <c r="BY201" s="880">
        <v>62</v>
      </c>
      <c r="BZ201" s="455">
        <v>1.28</v>
      </c>
      <c r="CA201" s="462"/>
      <c r="CB201" s="455"/>
      <c r="CC201" s="461"/>
      <c r="CD201" s="463"/>
      <c r="CE201" s="457">
        <v>47</v>
      </c>
      <c r="CF201" s="453">
        <v>7.32</v>
      </c>
      <c r="CG201" s="458">
        <v>5540</v>
      </c>
      <c r="CH201" s="462"/>
      <c r="CI201" s="880">
        <v>163</v>
      </c>
      <c r="CJ201" s="455">
        <v>1</v>
      </c>
      <c r="CK201" s="462"/>
      <c r="CL201" s="455"/>
      <c r="CM201" s="461"/>
      <c r="CN201" s="463"/>
      <c r="CO201" s="457">
        <v>0</v>
      </c>
      <c r="CP201" s="453"/>
      <c r="CQ201" s="461"/>
      <c r="CR201" s="462"/>
      <c r="CS201" s="880"/>
      <c r="CT201" s="455"/>
      <c r="CU201" s="462"/>
      <c r="CV201" s="455"/>
      <c r="CW201" s="461"/>
      <c r="CX201" s="463"/>
      <c r="CY201" s="457">
        <v>181</v>
      </c>
      <c r="CZ201" s="453">
        <v>7.07</v>
      </c>
      <c r="DA201" s="461">
        <v>7030</v>
      </c>
      <c r="DB201" s="462"/>
      <c r="DC201" s="880">
        <v>96</v>
      </c>
      <c r="DD201" s="455">
        <v>5.82</v>
      </c>
      <c r="DE201" s="462"/>
      <c r="DF201" s="455"/>
      <c r="DG201" s="464"/>
      <c r="DH201" s="463"/>
      <c r="DI201" s="457">
        <v>14</v>
      </c>
      <c r="DJ201" s="453"/>
      <c r="DK201" s="459"/>
      <c r="DL201" s="462"/>
      <c r="DM201" s="880"/>
      <c r="DN201" s="455"/>
      <c r="DO201" s="462"/>
      <c r="DP201" s="455"/>
      <c r="DQ201" s="461"/>
      <c r="DR201" s="463"/>
      <c r="DS201" s="468">
        <v>1</v>
      </c>
      <c r="DT201" s="453"/>
      <c r="DU201" s="454"/>
      <c r="DV201" s="462"/>
      <c r="DW201" s="880"/>
      <c r="DX201" s="455"/>
      <c r="DY201" s="462"/>
      <c r="DZ201" s="455"/>
      <c r="EA201" s="462"/>
      <c r="EB201" s="463"/>
      <c r="EC201" s="457">
        <v>0</v>
      </c>
      <c r="ED201" s="453"/>
      <c r="EE201" s="464"/>
      <c r="EF201" s="462"/>
      <c r="EG201" s="880"/>
      <c r="EH201" s="455"/>
      <c r="EI201" s="462"/>
      <c r="EJ201" s="455"/>
      <c r="EK201" s="461"/>
      <c r="EL201" s="463"/>
      <c r="EM201" s="457">
        <v>0</v>
      </c>
      <c r="EN201" s="453"/>
      <c r="EO201" s="461"/>
      <c r="EP201" s="462"/>
      <c r="EQ201" s="462"/>
      <c r="ER201" s="455"/>
      <c r="ES201" s="462"/>
      <c r="ET201" s="454"/>
      <c r="EU201" s="461"/>
      <c r="EV201" s="463"/>
      <c r="EW201" s="457">
        <v>0</v>
      </c>
      <c r="EX201" s="453"/>
      <c r="EY201" s="461"/>
      <c r="EZ201" s="462"/>
      <c r="FA201" s="880"/>
      <c r="FB201" s="455"/>
      <c r="FC201" s="462"/>
      <c r="FD201" s="454"/>
      <c r="FE201" s="461"/>
      <c r="FF201" s="463"/>
      <c r="FG201" s="457">
        <v>0</v>
      </c>
      <c r="FH201" s="453"/>
      <c r="FI201" s="461"/>
      <c r="FJ201" s="462"/>
      <c r="FK201" s="880"/>
      <c r="FL201" s="455"/>
      <c r="FM201" s="462"/>
      <c r="FN201" s="454"/>
      <c r="FO201" s="461"/>
      <c r="FP201" s="463"/>
      <c r="GK201" s="195"/>
      <c r="GL201" s="943"/>
      <c r="GM201" s="461"/>
      <c r="GN201" s="461"/>
      <c r="GO201" s="461"/>
      <c r="GP201" s="461"/>
      <c r="GQ201" s="461"/>
      <c r="GR201" s="461"/>
      <c r="GS201" s="461"/>
      <c r="GT201" s="463"/>
      <c r="GU201" s="195"/>
      <c r="GV201" s="461"/>
      <c r="GW201" s="461"/>
      <c r="GX201" s="461"/>
      <c r="GY201" s="461"/>
      <c r="GZ201" s="455"/>
      <c r="HA201" s="461"/>
      <c r="HB201" s="461"/>
      <c r="HC201" s="461"/>
      <c r="HD201" s="463"/>
      <c r="HE201" s="457">
        <v>0</v>
      </c>
      <c r="HF201" s="453"/>
      <c r="HG201" s="461"/>
      <c r="HH201" s="893"/>
      <c r="HI201" s="1434"/>
      <c r="HJ201" s="455"/>
      <c r="HK201" s="462"/>
      <c r="HL201" s="455"/>
      <c r="HM201" s="461"/>
      <c r="HN201" s="463"/>
      <c r="HO201" s="457"/>
      <c r="HP201" s="453"/>
      <c r="HQ201" s="461"/>
      <c r="HR201" s="462"/>
      <c r="HS201" s="462"/>
      <c r="HT201" s="455"/>
      <c r="HU201" s="462"/>
      <c r="HV201" s="455"/>
      <c r="HW201" s="461"/>
      <c r="HX201" s="463"/>
    </row>
    <row r="202" spans="1:523" ht="15" customHeight="1" x14ac:dyDescent="0.15">
      <c r="A202" s="515">
        <v>43722</v>
      </c>
      <c r="B202" s="415">
        <f t="shared" si="5"/>
        <v>3311</v>
      </c>
      <c r="C202" s="195"/>
      <c r="D202" s="453"/>
      <c r="E202" s="461"/>
      <c r="F202" s="462"/>
      <c r="G202" s="880"/>
      <c r="H202" s="455"/>
      <c r="I202" s="462"/>
      <c r="J202" s="456"/>
      <c r="K202" s="461"/>
      <c r="L202" s="463"/>
      <c r="M202" s="195">
        <v>932</v>
      </c>
      <c r="N202" s="453">
        <v>7.7</v>
      </c>
      <c r="O202" s="461">
        <v>3200</v>
      </c>
      <c r="P202" s="462"/>
      <c r="Q202" s="880">
        <v>29</v>
      </c>
      <c r="R202" s="455">
        <v>2.79</v>
      </c>
      <c r="S202" s="462"/>
      <c r="T202" s="456"/>
      <c r="U202" s="461"/>
      <c r="V202" s="463"/>
      <c r="W202" s="457">
        <v>536</v>
      </c>
      <c r="X202" s="453">
        <v>8.36</v>
      </c>
      <c r="Y202" s="458">
        <v>2130</v>
      </c>
      <c r="Z202" s="462"/>
      <c r="AA202" s="880">
        <v>23</v>
      </c>
      <c r="AB202" s="455">
        <v>0.36</v>
      </c>
      <c r="AC202" s="462"/>
      <c r="AD202" s="455"/>
      <c r="AE202" s="461"/>
      <c r="AF202" s="463"/>
      <c r="AG202" s="457">
        <v>0</v>
      </c>
      <c r="AH202" s="453"/>
      <c r="AI202" s="458"/>
      <c r="AJ202" s="462"/>
      <c r="AK202" s="880"/>
      <c r="AL202" s="455"/>
      <c r="AM202" s="644"/>
      <c r="AN202" s="455"/>
      <c r="AO202" s="461"/>
      <c r="AP202" s="616"/>
      <c r="AQ202" s="457">
        <v>317</v>
      </c>
      <c r="AR202" s="453">
        <v>7.5</v>
      </c>
      <c r="AS202" s="458">
        <v>4560</v>
      </c>
      <c r="AT202" s="462"/>
      <c r="AU202" s="880">
        <v>161</v>
      </c>
      <c r="AV202" s="455">
        <v>4.1399999999999997</v>
      </c>
      <c r="AW202" s="462"/>
      <c r="AX202" s="455"/>
      <c r="AY202" s="461"/>
      <c r="AZ202" s="463"/>
      <c r="BA202" s="195">
        <v>271</v>
      </c>
      <c r="BB202" s="453">
        <v>8.06</v>
      </c>
      <c r="BC202" s="461">
        <v>3670</v>
      </c>
      <c r="BD202" s="462"/>
      <c r="BE202" s="880">
        <v>135</v>
      </c>
      <c r="BF202" s="455">
        <v>0.9</v>
      </c>
      <c r="BG202" s="462"/>
      <c r="BH202" s="455"/>
      <c r="BI202" s="461"/>
      <c r="BJ202" s="463"/>
      <c r="BK202" s="457">
        <v>213</v>
      </c>
      <c r="BL202" s="453">
        <v>7.81</v>
      </c>
      <c r="BM202" s="458">
        <v>1368</v>
      </c>
      <c r="BN202" s="462"/>
      <c r="BO202" s="880">
        <v>209</v>
      </c>
      <c r="BP202" s="455">
        <v>0.42</v>
      </c>
      <c r="BQ202" s="462"/>
      <c r="BR202" s="455"/>
      <c r="BS202" s="461"/>
      <c r="BT202" s="463"/>
      <c r="BU202" s="457">
        <v>257</v>
      </c>
      <c r="BV202" s="453">
        <v>7.61</v>
      </c>
      <c r="BW202" s="458">
        <v>5060</v>
      </c>
      <c r="BX202" s="458"/>
      <c r="BY202" s="880">
        <v>72</v>
      </c>
      <c r="BZ202" s="455">
        <v>1.06</v>
      </c>
      <c r="CA202" s="462"/>
      <c r="CB202" s="455"/>
      <c r="CC202" s="461"/>
      <c r="CD202" s="463"/>
      <c r="CE202" s="457">
        <v>47</v>
      </c>
      <c r="CF202" s="453">
        <v>7.3</v>
      </c>
      <c r="CG202" s="458">
        <v>5200</v>
      </c>
      <c r="CH202" s="462"/>
      <c r="CI202" s="880">
        <v>151</v>
      </c>
      <c r="CJ202" s="455">
        <v>1.88</v>
      </c>
      <c r="CK202" s="462"/>
      <c r="CL202" s="455"/>
      <c r="CM202" s="461"/>
      <c r="CN202" s="463"/>
      <c r="CO202" s="457">
        <v>208</v>
      </c>
      <c r="CP202" s="453"/>
      <c r="CQ202" s="461"/>
      <c r="CR202" s="462"/>
      <c r="CS202" s="880"/>
      <c r="CT202" s="455"/>
      <c r="CU202" s="462"/>
      <c r="CV202" s="455"/>
      <c r="CW202" s="461"/>
      <c r="CX202" s="463"/>
      <c r="CY202" s="457">
        <v>235</v>
      </c>
      <c r="CZ202" s="453">
        <v>7.14</v>
      </c>
      <c r="DA202" s="461">
        <v>6560</v>
      </c>
      <c r="DB202" s="462"/>
      <c r="DC202" s="880">
        <v>200</v>
      </c>
      <c r="DD202" s="455">
        <v>9.5500000000000007</v>
      </c>
      <c r="DE202" s="462"/>
      <c r="DF202" s="455"/>
      <c r="DG202" s="464"/>
      <c r="DH202" s="463"/>
      <c r="DI202" s="457">
        <v>139</v>
      </c>
      <c r="DJ202" s="453">
        <v>7.86</v>
      </c>
      <c r="DK202" s="459">
        <v>6100</v>
      </c>
      <c r="DL202" s="462"/>
      <c r="DM202" s="880">
        <v>716</v>
      </c>
      <c r="DN202" s="455">
        <v>30.7</v>
      </c>
      <c r="DO202" s="462"/>
      <c r="DP202" s="455"/>
      <c r="DQ202" s="461"/>
      <c r="DR202" s="463"/>
      <c r="DS202" s="468">
        <v>0</v>
      </c>
      <c r="DT202" s="453"/>
      <c r="DU202" s="454"/>
      <c r="DV202" s="462"/>
      <c r="DW202" s="880"/>
      <c r="DX202" s="455"/>
      <c r="DY202" s="462"/>
      <c r="DZ202" s="455"/>
      <c r="EA202" s="462"/>
      <c r="EB202" s="463"/>
      <c r="EC202" s="457">
        <v>52</v>
      </c>
      <c r="ED202" s="453">
        <v>7.76</v>
      </c>
      <c r="EE202" s="464">
        <v>352</v>
      </c>
      <c r="EF202" s="462"/>
      <c r="EG202" s="880">
        <v>28</v>
      </c>
      <c r="EH202" s="455">
        <v>0.3</v>
      </c>
      <c r="EI202" s="462"/>
      <c r="EJ202" s="455"/>
      <c r="EK202" s="461"/>
      <c r="EL202" s="463"/>
      <c r="EM202" s="457">
        <v>52</v>
      </c>
      <c r="EN202" s="453">
        <v>7.76</v>
      </c>
      <c r="EO202" s="461">
        <v>352</v>
      </c>
      <c r="EP202" s="462"/>
      <c r="EQ202" s="462">
        <v>28</v>
      </c>
      <c r="ER202" s="455">
        <v>0.3</v>
      </c>
      <c r="ES202" s="462"/>
      <c r="ET202" s="454"/>
      <c r="EU202" s="461"/>
      <c r="EV202" s="463"/>
      <c r="EW202" s="457">
        <v>52</v>
      </c>
      <c r="EX202" s="453">
        <v>7.76</v>
      </c>
      <c r="EY202" s="461">
        <v>352</v>
      </c>
      <c r="EZ202" s="462"/>
      <c r="FA202" s="880">
        <v>28</v>
      </c>
      <c r="FB202" s="455">
        <v>0.3</v>
      </c>
      <c r="FC202" s="462"/>
      <c r="FD202" s="454"/>
      <c r="FE202" s="461"/>
      <c r="FF202" s="463"/>
      <c r="FG202" s="457">
        <v>0</v>
      </c>
      <c r="FH202" s="453"/>
      <c r="FI202" s="461"/>
      <c r="FJ202" s="462"/>
      <c r="FK202" s="880"/>
      <c r="FL202" s="455"/>
      <c r="FM202" s="462"/>
      <c r="FN202" s="454"/>
      <c r="FO202" s="461"/>
      <c r="FP202" s="463"/>
      <c r="GK202" s="195"/>
      <c r="GL202" s="943"/>
      <c r="GM202" s="461"/>
      <c r="GN202" s="461"/>
      <c r="GO202" s="461"/>
      <c r="GP202" s="461"/>
      <c r="GQ202" s="461"/>
      <c r="GR202" s="461"/>
      <c r="GS202" s="461"/>
      <c r="GT202" s="463"/>
      <c r="GU202" s="195"/>
      <c r="GV202" s="461"/>
      <c r="GW202" s="461"/>
      <c r="GX202" s="461"/>
      <c r="GY202" s="461"/>
      <c r="GZ202" s="455"/>
      <c r="HA202" s="461"/>
      <c r="HB202" s="461"/>
      <c r="HC202" s="461"/>
      <c r="HD202" s="463"/>
      <c r="HE202" s="457">
        <v>0</v>
      </c>
      <c r="HF202" s="453"/>
      <c r="HG202" s="461"/>
      <c r="HH202" s="893"/>
      <c r="HI202" s="1434"/>
      <c r="HJ202" s="455"/>
      <c r="HK202" s="462"/>
      <c r="HL202" s="455"/>
      <c r="HM202" s="461"/>
      <c r="HN202" s="463"/>
      <c r="HO202" s="457"/>
      <c r="HP202" s="453"/>
      <c r="HQ202" s="461"/>
      <c r="HR202" s="462"/>
      <c r="HS202" s="462"/>
      <c r="HT202" s="455"/>
      <c r="HU202" s="462"/>
      <c r="HV202" s="455"/>
      <c r="HW202" s="461"/>
      <c r="HX202" s="463"/>
    </row>
    <row r="203" spans="1:523" s="472" customFormat="1" ht="15" customHeight="1" x14ac:dyDescent="0.15">
      <c r="A203" s="517">
        <v>43723</v>
      </c>
      <c r="B203" s="765">
        <f t="shared" si="5"/>
        <v>2733</v>
      </c>
      <c r="C203" s="257"/>
      <c r="D203" s="435"/>
      <c r="E203" s="444"/>
      <c r="F203" s="445"/>
      <c r="G203" s="445"/>
      <c r="H203" s="438"/>
      <c r="I203" s="445"/>
      <c r="J203" s="439"/>
      <c r="K203" s="444"/>
      <c r="L203" s="446"/>
      <c r="M203" s="257">
        <v>489</v>
      </c>
      <c r="N203" s="435">
        <v>7.74</v>
      </c>
      <c r="O203" s="444">
        <v>3250</v>
      </c>
      <c r="P203" s="445"/>
      <c r="Q203" s="445">
        <v>20</v>
      </c>
      <c r="R203" s="438">
        <v>2.2000000000000002</v>
      </c>
      <c r="S203" s="445"/>
      <c r="T203" s="439"/>
      <c r="U203" s="444"/>
      <c r="V203" s="446"/>
      <c r="W203" s="440">
        <v>582</v>
      </c>
      <c r="X203" s="435">
        <v>8.2100000000000009</v>
      </c>
      <c r="Y203" s="441">
        <v>2030</v>
      </c>
      <c r="Z203" s="445"/>
      <c r="AA203" s="445">
        <v>15</v>
      </c>
      <c r="AB203" s="438">
        <v>0.52</v>
      </c>
      <c r="AC203" s="445"/>
      <c r="AD203" s="438"/>
      <c r="AE203" s="444"/>
      <c r="AF203" s="446"/>
      <c r="AG203" s="440">
        <v>139</v>
      </c>
      <c r="AH203" s="435">
        <v>7.97</v>
      </c>
      <c r="AI203" s="441">
        <v>4540</v>
      </c>
      <c r="AJ203" s="445"/>
      <c r="AK203" s="445">
        <v>60</v>
      </c>
      <c r="AL203" s="438">
        <v>0.47</v>
      </c>
      <c r="AM203" s="645"/>
      <c r="AN203" s="438"/>
      <c r="AO203" s="444"/>
      <c r="AP203" s="617"/>
      <c r="AQ203" s="440">
        <v>268</v>
      </c>
      <c r="AR203" s="435">
        <v>7.51</v>
      </c>
      <c r="AS203" s="441">
        <v>3670</v>
      </c>
      <c r="AT203" s="445"/>
      <c r="AU203" s="445">
        <v>117</v>
      </c>
      <c r="AV203" s="438">
        <v>3.01</v>
      </c>
      <c r="AW203" s="445"/>
      <c r="AX203" s="438"/>
      <c r="AY203" s="444"/>
      <c r="AZ203" s="446"/>
      <c r="BA203" s="257">
        <v>240</v>
      </c>
      <c r="BB203" s="435">
        <v>7.79</v>
      </c>
      <c r="BC203" s="444">
        <v>3720</v>
      </c>
      <c r="BD203" s="445"/>
      <c r="BE203" s="445">
        <v>135</v>
      </c>
      <c r="BF203" s="438">
        <v>0.52</v>
      </c>
      <c r="BG203" s="445"/>
      <c r="BH203" s="438"/>
      <c r="BI203" s="444"/>
      <c r="BJ203" s="446"/>
      <c r="BK203" s="440">
        <v>212</v>
      </c>
      <c r="BL203" s="435">
        <v>7.61</v>
      </c>
      <c r="BM203" s="441">
        <v>1398</v>
      </c>
      <c r="BN203" s="445"/>
      <c r="BO203" s="445">
        <v>211</v>
      </c>
      <c r="BP203" s="438">
        <v>0.36</v>
      </c>
      <c r="BQ203" s="445"/>
      <c r="BR203" s="438"/>
      <c r="BS203" s="444"/>
      <c r="BT203" s="446"/>
      <c r="BU203" s="440">
        <v>259</v>
      </c>
      <c r="BV203" s="435">
        <v>7.46</v>
      </c>
      <c r="BW203" s="441">
        <v>4860</v>
      </c>
      <c r="BX203" s="441"/>
      <c r="BY203" s="445">
        <v>81</v>
      </c>
      <c r="BZ203" s="438">
        <v>0.9</v>
      </c>
      <c r="CA203" s="445"/>
      <c r="CB203" s="438"/>
      <c r="CC203" s="444"/>
      <c r="CD203" s="446"/>
      <c r="CE203" s="440">
        <v>48</v>
      </c>
      <c r="CF203" s="435">
        <v>7.55</v>
      </c>
      <c r="CG203" s="441">
        <v>4700</v>
      </c>
      <c r="CH203" s="445"/>
      <c r="CI203" s="445">
        <v>141</v>
      </c>
      <c r="CJ203" s="438">
        <v>2.31</v>
      </c>
      <c r="CK203" s="445"/>
      <c r="CL203" s="438"/>
      <c r="CM203" s="444"/>
      <c r="CN203" s="446"/>
      <c r="CO203" s="440">
        <v>0</v>
      </c>
      <c r="CP203" s="435"/>
      <c r="CQ203" s="444"/>
      <c r="CR203" s="445"/>
      <c r="CS203" s="445"/>
      <c r="CT203" s="438"/>
      <c r="CU203" s="445"/>
      <c r="CV203" s="438"/>
      <c r="CW203" s="444"/>
      <c r="CX203" s="446"/>
      <c r="CY203" s="440">
        <v>411</v>
      </c>
      <c r="CZ203" s="435">
        <v>6.74</v>
      </c>
      <c r="DA203" s="444">
        <v>3960</v>
      </c>
      <c r="DB203" s="445"/>
      <c r="DC203" s="445">
        <v>71</v>
      </c>
      <c r="DD203" s="438">
        <v>8.85</v>
      </c>
      <c r="DE203" s="445"/>
      <c r="DF203" s="438"/>
      <c r="DG203" s="447"/>
      <c r="DH203" s="446"/>
      <c r="DI203" s="440">
        <v>85</v>
      </c>
      <c r="DJ203" s="435">
        <v>7.7</v>
      </c>
      <c r="DK203" s="442">
        <v>7910</v>
      </c>
      <c r="DL203" s="445"/>
      <c r="DM203" s="445">
        <v>894</v>
      </c>
      <c r="DN203" s="438">
        <v>29.1</v>
      </c>
      <c r="DO203" s="445"/>
      <c r="DP203" s="438"/>
      <c r="DQ203" s="444"/>
      <c r="DR203" s="446"/>
      <c r="DS203" s="449">
        <v>0</v>
      </c>
      <c r="DT203" s="435"/>
      <c r="DU203" s="437"/>
      <c r="DV203" s="445"/>
      <c r="DW203" s="445"/>
      <c r="DX203" s="438"/>
      <c r="DY203" s="445"/>
      <c r="DZ203" s="438"/>
      <c r="EA203" s="445"/>
      <c r="EB203" s="446"/>
      <c r="EC203" s="440">
        <v>0</v>
      </c>
      <c r="ED203" s="435"/>
      <c r="EE203" s="447"/>
      <c r="EF203" s="445"/>
      <c r="EG203" s="445"/>
      <c r="EH203" s="438"/>
      <c r="EI203" s="445"/>
      <c r="EJ203" s="438"/>
      <c r="EK203" s="444"/>
      <c r="EL203" s="446"/>
      <c r="EM203" s="440">
        <v>0</v>
      </c>
      <c r="EN203" s="435"/>
      <c r="EO203" s="444"/>
      <c r="EP203" s="445"/>
      <c r="EQ203" s="445"/>
      <c r="ER203" s="438"/>
      <c r="ES203" s="445"/>
      <c r="ET203" s="437"/>
      <c r="EU203" s="444"/>
      <c r="EV203" s="446"/>
      <c r="EW203" s="440">
        <v>0</v>
      </c>
      <c r="EX203" s="435"/>
      <c r="EY203" s="444"/>
      <c r="EZ203" s="445"/>
      <c r="FA203" s="445"/>
      <c r="FB203" s="438"/>
      <c r="FC203" s="445"/>
      <c r="FD203" s="437"/>
      <c r="FE203" s="444"/>
      <c r="FF203" s="446"/>
      <c r="FG203" s="440">
        <v>0</v>
      </c>
      <c r="FH203" s="435"/>
      <c r="FI203" s="444"/>
      <c r="FJ203" s="445"/>
      <c r="FK203" s="445"/>
      <c r="FL203" s="438"/>
      <c r="FM203" s="445"/>
      <c r="FN203" s="437"/>
      <c r="FO203" s="444"/>
      <c r="FP203" s="446"/>
      <c r="FQ203" s="1261"/>
      <c r="FR203" s="584"/>
      <c r="FS203" s="589"/>
      <c r="FT203" s="584"/>
      <c r="FU203" s="590"/>
      <c r="FV203" s="584"/>
      <c r="FW203" s="590"/>
      <c r="FX203" s="584"/>
      <c r="FY203" s="584"/>
      <c r="FZ203" s="591"/>
      <c r="GA203" s="1261"/>
      <c r="GB203" s="584"/>
      <c r="GC203" s="584"/>
      <c r="GD203" s="584"/>
      <c r="GE203" s="590"/>
      <c r="GF203" s="584"/>
      <c r="GG203" s="590"/>
      <c r="GH203" s="584"/>
      <c r="GI203" s="584"/>
      <c r="GJ203" s="591"/>
      <c r="GK203" s="257"/>
      <c r="GL203" s="944"/>
      <c r="GM203" s="444"/>
      <c r="GN203" s="444"/>
      <c r="GO203" s="444"/>
      <c r="GP203" s="444"/>
      <c r="GQ203" s="444"/>
      <c r="GR203" s="444"/>
      <c r="GS203" s="444"/>
      <c r="GT203" s="446"/>
      <c r="GU203" s="257"/>
      <c r="GV203" s="444"/>
      <c r="GW203" s="444"/>
      <c r="GX203" s="444"/>
      <c r="GY203" s="444"/>
      <c r="GZ203" s="438"/>
      <c r="HA203" s="444"/>
      <c r="HB203" s="444"/>
      <c r="HC203" s="444"/>
      <c r="HD203" s="446"/>
      <c r="HE203" s="440">
        <v>0</v>
      </c>
      <c r="HF203" s="435"/>
      <c r="HG203" s="444"/>
      <c r="HH203" s="899"/>
      <c r="HI203" s="442"/>
      <c r="HJ203" s="438"/>
      <c r="HK203" s="445"/>
      <c r="HL203" s="438"/>
      <c r="HM203" s="444"/>
      <c r="HN203" s="446"/>
      <c r="HO203" s="440"/>
      <c r="HP203" s="435"/>
      <c r="HQ203" s="444"/>
      <c r="HR203" s="445"/>
      <c r="HS203" s="445"/>
      <c r="HT203" s="438"/>
      <c r="HU203" s="445"/>
      <c r="HV203" s="438"/>
      <c r="HW203" s="444"/>
      <c r="HX203" s="446"/>
      <c r="HY203" s="1587"/>
      <c r="HZ203" s="1587"/>
      <c r="IA203" s="1587"/>
      <c r="IB203" s="1587"/>
      <c r="IC203" s="1587"/>
      <c r="ID203" s="1587"/>
      <c r="IE203" s="1587"/>
      <c r="IF203" s="1587"/>
      <c r="IG203" s="1587"/>
      <c r="IH203" s="1587"/>
      <c r="II203" s="1587"/>
      <c r="IJ203" s="1587"/>
      <c r="IK203" s="1587"/>
      <c r="IL203" s="1587"/>
      <c r="IM203" s="1587"/>
      <c r="IN203" s="1587"/>
      <c r="IO203" s="1587"/>
      <c r="IP203" s="1587"/>
      <c r="IQ203" s="1587"/>
      <c r="IR203" s="1587"/>
      <c r="IS203" s="1587"/>
      <c r="IT203" s="1587"/>
      <c r="IU203" s="1587"/>
      <c r="IV203" s="1587"/>
      <c r="IW203" s="1587"/>
      <c r="IX203" s="1587"/>
      <c r="IY203" s="1587"/>
      <c r="IZ203" s="1587"/>
      <c r="JA203" s="1587"/>
      <c r="JB203" s="1587"/>
      <c r="JC203" s="1587"/>
      <c r="JD203" s="1587"/>
      <c r="JE203" s="1587"/>
      <c r="JF203" s="1587"/>
      <c r="JG203" s="1587"/>
      <c r="JH203" s="1587"/>
      <c r="JI203" s="1587"/>
      <c r="JJ203" s="1587"/>
      <c r="JK203" s="1587"/>
      <c r="JL203" s="1587"/>
      <c r="JM203" s="1587"/>
      <c r="JN203" s="1587"/>
      <c r="JO203" s="1587"/>
      <c r="JP203" s="1587"/>
      <c r="JQ203" s="1587"/>
      <c r="JR203" s="1587"/>
      <c r="JS203" s="1587"/>
      <c r="JT203" s="1587"/>
      <c r="JU203" s="1587"/>
      <c r="JV203" s="1587"/>
      <c r="JW203" s="1587"/>
      <c r="JX203" s="1587"/>
      <c r="JY203" s="1587"/>
      <c r="JZ203" s="1587"/>
      <c r="KA203" s="1587"/>
      <c r="KB203" s="1587"/>
      <c r="KC203" s="1587"/>
      <c r="KD203" s="1587"/>
      <c r="KE203" s="1587"/>
      <c r="KF203" s="1587"/>
      <c r="KG203" s="1587"/>
      <c r="KH203" s="1587"/>
      <c r="KI203" s="1587"/>
      <c r="KJ203" s="1587"/>
      <c r="KK203" s="1587"/>
      <c r="KL203" s="1587"/>
      <c r="KM203" s="1587"/>
      <c r="KN203" s="1587"/>
      <c r="KO203" s="1587"/>
      <c r="KP203" s="1587"/>
      <c r="KQ203" s="1587"/>
      <c r="KR203" s="1587"/>
      <c r="KS203" s="1587"/>
      <c r="KT203" s="1587"/>
      <c r="KU203" s="1587"/>
      <c r="KV203" s="1587"/>
      <c r="KW203" s="1587"/>
      <c r="KX203" s="1587"/>
      <c r="KY203" s="1587"/>
      <c r="KZ203" s="1587"/>
      <c r="LA203" s="1587"/>
      <c r="LB203" s="1587"/>
      <c r="LC203" s="1587"/>
      <c r="LD203" s="1587"/>
      <c r="LE203" s="1587"/>
      <c r="LF203" s="1587"/>
      <c r="LG203" s="1587"/>
      <c r="LH203" s="1587"/>
      <c r="LI203" s="1587"/>
      <c r="LJ203" s="1587"/>
      <c r="LK203" s="1587"/>
      <c r="LL203" s="1587"/>
      <c r="LM203" s="1587"/>
      <c r="LN203" s="1587"/>
      <c r="LO203" s="1587"/>
      <c r="LP203" s="1587"/>
      <c r="LQ203" s="1587"/>
      <c r="LR203" s="1587"/>
      <c r="LS203" s="1587"/>
      <c r="LT203" s="1587"/>
      <c r="LU203" s="1587"/>
      <c r="LV203" s="1587"/>
      <c r="LW203" s="1587"/>
      <c r="LX203" s="1587"/>
      <c r="LY203" s="1587"/>
      <c r="LZ203" s="1587"/>
      <c r="MA203" s="1587"/>
      <c r="MB203" s="1587"/>
      <c r="MC203" s="1587"/>
      <c r="MD203" s="1587"/>
      <c r="ME203" s="1587"/>
      <c r="MF203" s="1587"/>
      <c r="MG203" s="1587"/>
      <c r="MH203" s="1587"/>
      <c r="MI203" s="1587"/>
      <c r="MJ203" s="1587"/>
      <c r="MK203" s="1587"/>
      <c r="ML203" s="1587"/>
      <c r="MM203" s="1587"/>
      <c r="MN203" s="1587"/>
      <c r="MO203" s="1587"/>
      <c r="MP203" s="1587"/>
      <c r="MQ203" s="1587"/>
      <c r="MR203" s="1587"/>
      <c r="MS203" s="1587"/>
      <c r="MT203" s="1587"/>
      <c r="MU203" s="1587"/>
      <c r="MV203" s="1587"/>
      <c r="MW203" s="1587"/>
      <c r="MX203" s="1587"/>
      <c r="MY203" s="1587"/>
      <c r="MZ203" s="1587"/>
      <c r="NA203" s="1587"/>
      <c r="NB203" s="1587"/>
      <c r="NC203" s="1587"/>
      <c r="ND203" s="1587"/>
      <c r="NE203" s="1587"/>
      <c r="NF203" s="1587"/>
      <c r="NG203" s="1587"/>
      <c r="NH203" s="1587"/>
      <c r="NI203" s="1587"/>
      <c r="NJ203" s="1587"/>
      <c r="NK203" s="1587"/>
      <c r="NL203" s="1587"/>
      <c r="NM203" s="1587"/>
      <c r="NN203" s="1587"/>
      <c r="NO203" s="1587"/>
      <c r="NP203" s="1587"/>
      <c r="NQ203" s="1587"/>
      <c r="NR203" s="1587"/>
      <c r="NS203" s="1587"/>
      <c r="NT203" s="1587"/>
      <c r="NU203" s="1587"/>
      <c r="NV203" s="1587"/>
      <c r="NW203" s="1587"/>
      <c r="NX203" s="1587"/>
      <c r="NY203" s="1587"/>
      <c r="NZ203" s="1587"/>
      <c r="OA203" s="1587"/>
      <c r="OB203" s="1587"/>
      <c r="OC203" s="1587"/>
      <c r="OD203" s="1587"/>
      <c r="OE203" s="1587"/>
      <c r="OF203" s="1587"/>
      <c r="OG203" s="1587"/>
      <c r="OH203" s="1587"/>
      <c r="OI203" s="1587"/>
      <c r="OJ203" s="1587"/>
      <c r="OK203" s="1587"/>
      <c r="OL203" s="1587"/>
      <c r="OM203" s="1587"/>
      <c r="ON203" s="1587"/>
      <c r="OO203" s="1587"/>
      <c r="OP203" s="1587"/>
      <c r="OQ203" s="1587"/>
      <c r="OR203" s="1587"/>
      <c r="OS203" s="1587"/>
      <c r="OT203" s="1587"/>
      <c r="OU203" s="1587"/>
      <c r="OV203" s="1587"/>
      <c r="OW203" s="1587"/>
      <c r="OX203" s="1587"/>
      <c r="OY203" s="1587"/>
      <c r="OZ203" s="1587"/>
      <c r="PA203" s="1587"/>
      <c r="PB203" s="1587"/>
      <c r="PC203" s="1587"/>
      <c r="PD203" s="1587"/>
      <c r="PE203" s="1587"/>
      <c r="PF203" s="1587"/>
      <c r="PG203" s="1588"/>
      <c r="PH203" s="1588"/>
      <c r="PI203" s="1588"/>
      <c r="PJ203" s="1588"/>
      <c r="PK203" s="1588"/>
      <c r="PL203" s="1588"/>
      <c r="PM203" s="1588"/>
      <c r="PN203" s="1588"/>
      <c r="PO203" s="1588"/>
      <c r="PP203" s="1588"/>
      <c r="PQ203" s="1588"/>
      <c r="PR203" s="1588"/>
      <c r="PS203" s="1588"/>
      <c r="PT203" s="1588"/>
      <c r="PU203" s="1588"/>
      <c r="PV203" s="1588"/>
      <c r="PW203" s="1588"/>
      <c r="PX203" s="1588"/>
      <c r="PY203" s="1588"/>
      <c r="PZ203" s="1588"/>
      <c r="QA203" s="1588"/>
      <c r="QB203" s="1588"/>
      <c r="QC203" s="1588"/>
      <c r="QD203" s="1588"/>
      <c r="QE203" s="1588"/>
      <c r="QF203" s="1588"/>
      <c r="QG203" s="1588"/>
      <c r="QH203" s="1588"/>
      <c r="QI203" s="1588"/>
      <c r="QJ203" s="1588"/>
      <c r="QK203" s="1588"/>
      <c r="QL203" s="1588"/>
      <c r="QM203" s="1588"/>
      <c r="QN203" s="1588"/>
      <c r="QO203" s="1588"/>
      <c r="QP203" s="1588"/>
      <c r="QQ203" s="1588"/>
      <c r="QR203" s="1588"/>
      <c r="QS203" s="1588"/>
      <c r="QT203" s="1588"/>
      <c r="QU203" s="1588"/>
      <c r="QV203" s="1588"/>
      <c r="QW203" s="1588"/>
      <c r="QX203" s="1588"/>
      <c r="QY203" s="1588"/>
      <c r="QZ203" s="1588"/>
      <c r="RA203" s="1588"/>
      <c r="RB203" s="1588"/>
      <c r="RC203" s="1588"/>
      <c r="RD203" s="1588"/>
      <c r="RE203" s="1588"/>
      <c r="RF203" s="1588"/>
      <c r="RG203" s="1588"/>
      <c r="RH203" s="1588"/>
      <c r="RI203" s="1588"/>
      <c r="RJ203" s="1588"/>
      <c r="RK203" s="1588"/>
      <c r="RL203" s="1588"/>
      <c r="RM203" s="1588"/>
      <c r="RN203" s="1588"/>
      <c r="RO203" s="1588"/>
      <c r="RP203" s="1588"/>
      <c r="RQ203" s="1588"/>
      <c r="RR203" s="1588"/>
      <c r="RS203" s="1588"/>
      <c r="RT203" s="1588"/>
      <c r="RU203" s="1588"/>
      <c r="RV203" s="1588"/>
      <c r="RW203" s="1588"/>
      <c r="RX203" s="1588"/>
      <c r="RY203" s="1588"/>
      <c r="RZ203" s="1588"/>
      <c r="SA203" s="1588"/>
      <c r="SB203" s="1588"/>
      <c r="SC203" s="1588"/>
      <c r="SD203" s="1588"/>
      <c r="SE203" s="1588"/>
      <c r="SF203" s="1588"/>
      <c r="SG203" s="1588"/>
      <c r="SH203" s="1588"/>
      <c r="SI203" s="1588"/>
      <c r="SJ203" s="1588"/>
      <c r="SK203" s="1588"/>
      <c r="SL203" s="1588"/>
      <c r="SM203" s="1588"/>
      <c r="SN203" s="1588"/>
      <c r="SO203" s="1588"/>
      <c r="SP203" s="1588"/>
      <c r="SQ203" s="1588"/>
      <c r="SR203" s="1588"/>
      <c r="SS203" s="1588"/>
      <c r="ST203" s="1588"/>
      <c r="SU203" s="1588"/>
      <c r="SV203" s="1588"/>
      <c r="SW203" s="1588"/>
      <c r="SX203" s="1588"/>
      <c r="SY203" s="1588"/>
      <c r="SZ203" s="1588"/>
      <c r="TA203" s="1588"/>
      <c r="TB203" s="1588"/>
      <c r="TC203" s="1588"/>
    </row>
    <row r="204" spans="1:523" ht="15" customHeight="1" x14ac:dyDescent="0.15">
      <c r="A204" s="515">
        <v>43724</v>
      </c>
      <c r="B204" s="415">
        <f t="shared" si="5"/>
        <v>2809</v>
      </c>
      <c r="C204" s="195"/>
      <c r="D204" s="453"/>
      <c r="E204" s="461"/>
      <c r="F204" s="462"/>
      <c r="G204" s="880"/>
      <c r="H204" s="455"/>
      <c r="I204" s="462"/>
      <c r="J204" s="456"/>
      <c r="K204" s="461"/>
      <c r="L204" s="463"/>
      <c r="M204" s="195">
        <v>980</v>
      </c>
      <c r="N204" s="453">
        <v>7.6</v>
      </c>
      <c r="O204" s="461">
        <v>3270</v>
      </c>
      <c r="P204" s="462"/>
      <c r="Q204" s="880">
        <v>20</v>
      </c>
      <c r="R204" s="455">
        <v>2.31</v>
      </c>
      <c r="S204" s="462"/>
      <c r="T204" s="456"/>
      <c r="U204" s="461"/>
      <c r="V204" s="463"/>
      <c r="W204" s="457">
        <v>383</v>
      </c>
      <c r="X204" s="453">
        <v>7.98</v>
      </c>
      <c r="Y204" s="458">
        <v>1905</v>
      </c>
      <c r="Z204" s="462"/>
      <c r="AA204" s="880">
        <v>15</v>
      </c>
      <c r="AB204" s="455">
        <v>0.25</v>
      </c>
      <c r="AC204" s="462"/>
      <c r="AD204" s="455"/>
      <c r="AE204" s="461"/>
      <c r="AF204" s="463"/>
      <c r="AG204" s="457">
        <v>150</v>
      </c>
      <c r="AH204" s="453">
        <v>8.4499999999999993</v>
      </c>
      <c r="AI204" s="458">
        <v>4910</v>
      </c>
      <c r="AJ204" s="462"/>
      <c r="AK204" s="880">
        <v>65</v>
      </c>
      <c r="AL204" s="455">
        <v>0.57999999999999996</v>
      </c>
      <c r="AM204" s="644"/>
      <c r="AN204" s="455"/>
      <c r="AO204" s="461"/>
      <c r="AP204" s="616"/>
      <c r="AQ204" s="457">
        <v>298</v>
      </c>
      <c r="AR204" s="453">
        <v>7.47</v>
      </c>
      <c r="AS204" s="458">
        <v>3920</v>
      </c>
      <c r="AT204" s="462"/>
      <c r="AU204" s="880">
        <v>113</v>
      </c>
      <c r="AV204" s="455">
        <v>2.63</v>
      </c>
      <c r="AW204" s="462"/>
      <c r="AX204" s="455"/>
      <c r="AY204" s="461"/>
      <c r="AZ204" s="463"/>
      <c r="BA204" s="195">
        <v>191</v>
      </c>
      <c r="BB204" s="453">
        <v>7.79</v>
      </c>
      <c r="BC204" s="461">
        <v>3540</v>
      </c>
      <c r="BD204" s="462"/>
      <c r="BE204" s="880">
        <v>128</v>
      </c>
      <c r="BF204" s="455">
        <v>0.69</v>
      </c>
      <c r="BG204" s="462"/>
      <c r="BH204" s="455"/>
      <c r="BI204" s="461"/>
      <c r="BJ204" s="463"/>
      <c r="BK204" s="457">
        <v>204</v>
      </c>
      <c r="BL204" s="453">
        <v>7.47</v>
      </c>
      <c r="BM204" s="458">
        <v>1385</v>
      </c>
      <c r="BN204" s="462"/>
      <c r="BO204" s="880">
        <v>206</v>
      </c>
      <c r="BP204" s="455">
        <v>0.36</v>
      </c>
      <c r="BQ204" s="462"/>
      <c r="BR204" s="455"/>
      <c r="BS204" s="461"/>
      <c r="BT204" s="463"/>
      <c r="BU204" s="457">
        <v>292</v>
      </c>
      <c r="BV204" s="453">
        <v>7.56</v>
      </c>
      <c r="BW204" s="458">
        <v>5180</v>
      </c>
      <c r="BX204" s="458"/>
      <c r="BY204" s="880">
        <v>66</v>
      </c>
      <c r="BZ204" s="455">
        <v>0.74</v>
      </c>
      <c r="CA204" s="462"/>
      <c r="CB204" s="455"/>
      <c r="CC204" s="461"/>
      <c r="CD204" s="463"/>
      <c r="CE204" s="457">
        <v>47</v>
      </c>
      <c r="CF204" s="453">
        <v>7.65</v>
      </c>
      <c r="CG204" s="458">
        <v>5060</v>
      </c>
      <c r="CH204" s="462"/>
      <c r="CI204" s="880">
        <v>161</v>
      </c>
      <c r="CJ204" s="455">
        <v>1.7</v>
      </c>
      <c r="CK204" s="462"/>
      <c r="CL204" s="455"/>
      <c r="CM204" s="461"/>
      <c r="CN204" s="463"/>
      <c r="CO204" s="457">
        <v>0</v>
      </c>
      <c r="CP204" s="453"/>
      <c r="CQ204" s="461"/>
      <c r="CR204" s="462"/>
      <c r="CS204" s="880"/>
      <c r="CT204" s="455"/>
      <c r="CU204" s="462"/>
      <c r="CV204" s="455"/>
      <c r="CW204" s="461"/>
      <c r="CX204" s="463"/>
      <c r="CY204" s="457">
        <v>264</v>
      </c>
      <c r="CZ204" s="453">
        <v>6.97</v>
      </c>
      <c r="DA204" s="461">
        <v>4700</v>
      </c>
      <c r="DB204" s="462"/>
      <c r="DC204" s="880">
        <v>86</v>
      </c>
      <c r="DD204" s="455">
        <v>16.03</v>
      </c>
      <c r="DE204" s="462"/>
      <c r="DF204" s="455"/>
      <c r="DG204" s="464"/>
      <c r="DH204" s="463"/>
      <c r="DI204" s="457">
        <v>0</v>
      </c>
      <c r="DJ204" s="453"/>
      <c r="DK204" s="459"/>
      <c r="DL204" s="462"/>
      <c r="DM204" s="880"/>
      <c r="DN204" s="455"/>
      <c r="DO204" s="462"/>
      <c r="DP204" s="455"/>
      <c r="DQ204" s="461"/>
      <c r="DR204" s="463"/>
      <c r="DS204" s="468">
        <v>0</v>
      </c>
      <c r="DT204" s="453"/>
      <c r="DU204" s="454"/>
      <c r="DV204" s="462"/>
      <c r="DW204" s="880"/>
      <c r="DX204" s="455"/>
      <c r="DY204" s="462"/>
      <c r="DZ204" s="455"/>
      <c r="EA204" s="462"/>
      <c r="EB204" s="463"/>
      <c r="EC204" s="457">
        <v>0</v>
      </c>
      <c r="ED204" s="453"/>
      <c r="EE204" s="464"/>
      <c r="EF204" s="462"/>
      <c r="EG204" s="880"/>
      <c r="EH204" s="455"/>
      <c r="EI204" s="462"/>
      <c r="EJ204" s="455"/>
      <c r="EK204" s="461"/>
      <c r="EL204" s="463"/>
      <c r="EM204" s="457">
        <v>0</v>
      </c>
      <c r="EN204" s="453"/>
      <c r="EO204" s="461"/>
      <c r="EP204" s="462"/>
      <c r="EQ204" s="462"/>
      <c r="ER204" s="455"/>
      <c r="ES204" s="462"/>
      <c r="ET204" s="454"/>
      <c r="EU204" s="461"/>
      <c r="EV204" s="463"/>
      <c r="EW204" s="457">
        <v>0</v>
      </c>
      <c r="EX204" s="453"/>
      <c r="EY204" s="461"/>
      <c r="EZ204" s="462"/>
      <c r="FA204" s="880"/>
      <c r="FB204" s="455"/>
      <c r="FC204" s="462"/>
      <c r="FD204" s="454"/>
      <c r="FE204" s="461"/>
      <c r="FF204" s="463"/>
      <c r="FG204" s="457">
        <v>0</v>
      </c>
      <c r="FH204" s="453"/>
      <c r="FI204" s="461"/>
      <c r="FJ204" s="462"/>
      <c r="FK204" s="880"/>
      <c r="FL204" s="455"/>
      <c r="FM204" s="462"/>
      <c r="FN204" s="454"/>
      <c r="FO204" s="461"/>
      <c r="FP204" s="463"/>
      <c r="GK204" s="195"/>
      <c r="GL204" s="943"/>
      <c r="GM204" s="461"/>
      <c r="GN204" s="461"/>
      <c r="GO204" s="461"/>
      <c r="GP204" s="461"/>
      <c r="GQ204" s="461"/>
      <c r="GR204" s="461"/>
      <c r="GS204" s="461"/>
      <c r="GT204" s="463"/>
      <c r="GU204" s="195"/>
      <c r="GV204" s="461"/>
      <c r="GW204" s="461"/>
      <c r="GX204" s="461"/>
      <c r="GY204" s="461"/>
      <c r="GZ204" s="455"/>
      <c r="HA204" s="461"/>
      <c r="HB204" s="461"/>
      <c r="HC204" s="461"/>
      <c r="HD204" s="463"/>
      <c r="HE204" s="457">
        <v>0</v>
      </c>
      <c r="HF204" s="453"/>
      <c r="HG204" s="461"/>
      <c r="HH204" s="893"/>
      <c r="HI204" s="1434"/>
      <c r="HJ204" s="455"/>
      <c r="HK204" s="462"/>
      <c r="HL204" s="455"/>
      <c r="HM204" s="461"/>
      <c r="HN204" s="463"/>
      <c r="HO204" s="457"/>
      <c r="HP204" s="453"/>
      <c r="HQ204" s="461"/>
      <c r="HR204" s="462"/>
      <c r="HS204" s="462"/>
      <c r="HT204" s="455"/>
      <c r="HU204" s="462"/>
      <c r="HV204" s="455"/>
      <c r="HW204" s="461"/>
      <c r="HX204" s="463"/>
    </row>
    <row r="205" spans="1:523" ht="15" customHeight="1" x14ac:dyDescent="0.15">
      <c r="A205" s="515">
        <v>43725</v>
      </c>
      <c r="B205" s="415">
        <f t="shared" si="5"/>
        <v>2992</v>
      </c>
      <c r="C205" s="195"/>
      <c r="D205" s="453"/>
      <c r="E205" s="461"/>
      <c r="F205" s="462"/>
      <c r="G205" s="880"/>
      <c r="H205" s="455"/>
      <c r="I205" s="462"/>
      <c r="J205" s="456"/>
      <c r="K205" s="461"/>
      <c r="L205" s="463"/>
      <c r="M205" s="195">
        <v>1192</v>
      </c>
      <c r="N205" s="453">
        <v>7.63</v>
      </c>
      <c r="O205" s="461">
        <v>3640</v>
      </c>
      <c r="P205" s="462"/>
      <c r="Q205" s="880">
        <v>74</v>
      </c>
      <c r="R205" s="455">
        <v>9.6</v>
      </c>
      <c r="S205" s="462"/>
      <c r="T205" s="456"/>
      <c r="U205" s="461"/>
      <c r="V205" s="463"/>
      <c r="W205" s="457">
        <v>182</v>
      </c>
      <c r="X205" s="453">
        <v>8.17</v>
      </c>
      <c r="Y205" s="458">
        <v>3490</v>
      </c>
      <c r="Z205" s="462"/>
      <c r="AA205" s="880">
        <v>21</v>
      </c>
      <c r="AB205" s="455">
        <v>0.31</v>
      </c>
      <c r="AC205" s="462"/>
      <c r="AD205" s="455"/>
      <c r="AE205" s="461"/>
      <c r="AF205" s="463"/>
      <c r="AG205" s="457">
        <v>205</v>
      </c>
      <c r="AH205" s="453">
        <v>8.14</v>
      </c>
      <c r="AI205" s="458">
        <v>4390</v>
      </c>
      <c r="AJ205" s="462"/>
      <c r="AK205" s="880">
        <v>63</v>
      </c>
      <c r="AL205" s="455">
        <v>0.47</v>
      </c>
      <c r="AM205" s="644"/>
      <c r="AN205" s="455"/>
      <c r="AO205" s="461"/>
      <c r="AP205" s="616"/>
      <c r="AQ205" s="457">
        <v>310</v>
      </c>
      <c r="AR205" s="453">
        <v>7.38</v>
      </c>
      <c r="AS205" s="458">
        <v>3780</v>
      </c>
      <c r="AT205" s="462"/>
      <c r="AU205" s="880">
        <v>126</v>
      </c>
      <c r="AV205" s="455">
        <v>2.58</v>
      </c>
      <c r="AW205" s="462"/>
      <c r="AX205" s="455"/>
      <c r="AY205" s="461"/>
      <c r="AZ205" s="463"/>
      <c r="BA205" s="195">
        <v>244</v>
      </c>
      <c r="BB205" s="453">
        <v>7.85</v>
      </c>
      <c r="BC205" s="461">
        <v>3540</v>
      </c>
      <c r="BD205" s="462"/>
      <c r="BE205" s="880">
        <v>144</v>
      </c>
      <c r="BF205" s="455">
        <v>0.79</v>
      </c>
      <c r="BG205" s="462"/>
      <c r="BH205" s="455"/>
      <c r="BI205" s="461"/>
      <c r="BJ205" s="463"/>
      <c r="BK205" s="457">
        <v>203</v>
      </c>
      <c r="BL205" s="453">
        <v>7.73</v>
      </c>
      <c r="BM205" s="458">
        <v>1331</v>
      </c>
      <c r="BN205" s="462"/>
      <c r="BO205" s="880">
        <v>205</v>
      </c>
      <c r="BP205" s="455">
        <v>0.31</v>
      </c>
      <c r="BQ205" s="462"/>
      <c r="BR205" s="455"/>
      <c r="BS205" s="461"/>
      <c r="BT205" s="463"/>
      <c r="BU205" s="457">
        <v>278</v>
      </c>
      <c r="BV205" s="453">
        <v>7.82</v>
      </c>
      <c r="BW205" s="458">
        <v>4970</v>
      </c>
      <c r="BX205" s="458"/>
      <c r="BY205" s="880">
        <v>78</v>
      </c>
      <c r="BZ205" s="455">
        <v>1.98</v>
      </c>
      <c r="CA205" s="462"/>
      <c r="CB205" s="455"/>
      <c r="CC205" s="461"/>
      <c r="CD205" s="463"/>
      <c r="CE205" s="457">
        <v>48</v>
      </c>
      <c r="CF205" s="453">
        <v>7.45</v>
      </c>
      <c r="CG205" s="458">
        <v>4200</v>
      </c>
      <c r="CH205" s="462"/>
      <c r="CI205" s="880">
        <v>167</v>
      </c>
      <c r="CJ205" s="455">
        <v>1.1200000000000001</v>
      </c>
      <c r="CK205" s="462"/>
      <c r="CL205" s="455"/>
      <c r="CM205" s="461"/>
      <c r="CN205" s="463"/>
      <c r="CO205" s="457">
        <v>0</v>
      </c>
      <c r="CP205" s="453"/>
      <c r="CQ205" s="461"/>
      <c r="CR205" s="462"/>
      <c r="CS205" s="880"/>
      <c r="CT205" s="455"/>
      <c r="CU205" s="462"/>
      <c r="CV205" s="455"/>
      <c r="CW205" s="461"/>
      <c r="CX205" s="463"/>
      <c r="CY205" s="457">
        <v>329</v>
      </c>
      <c r="CZ205" s="453">
        <v>7.48</v>
      </c>
      <c r="DA205" s="461">
        <v>3700</v>
      </c>
      <c r="DB205" s="462"/>
      <c r="DC205" s="880">
        <v>134</v>
      </c>
      <c r="DD205" s="455">
        <v>0.42</v>
      </c>
      <c r="DE205" s="462"/>
      <c r="DF205" s="455"/>
      <c r="DG205" s="464"/>
      <c r="DH205" s="463"/>
      <c r="DI205" s="457">
        <v>1</v>
      </c>
      <c r="DJ205" s="453"/>
      <c r="DK205" s="459"/>
      <c r="DL205" s="462"/>
      <c r="DM205" s="880"/>
      <c r="DN205" s="455"/>
      <c r="DO205" s="462"/>
      <c r="DP205" s="455"/>
      <c r="DQ205" s="461"/>
      <c r="DR205" s="463"/>
      <c r="DS205" s="468">
        <v>0</v>
      </c>
      <c r="DT205" s="453"/>
      <c r="DU205" s="454"/>
      <c r="DV205" s="462"/>
      <c r="DW205" s="880"/>
      <c r="DX205" s="455"/>
      <c r="DY205" s="462"/>
      <c r="DZ205" s="455"/>
      <c r="EA205" s="462"/>
      <c r="EB205" s="463"/>
      <c r="EC205" s="457">
        <v>0</v>
      </c>
      <c r="ED205" s="453"/>
      <c r="EE205" s="464"/>
      <c r="EF205" s="462"/>
      <c r="EG205" s="880"/>
      <c r="EH205" s="455"/>
      <c r="EI205" s="462"/>
      <c r="EJ205" s="455"/>
      <c r="EK205" s="461"/>
      <c r="EL205" s="463"/>
      <c r="EM205" s="457">
        <v>0</v>
      </c>
      <c r="EN205" s="453"/>
      <c r="EO205" s="461"/>
      <c r="EP205" s="462"/>
      <c r="EQ205" s="462"/>
      <c r="ER205" s="455"/>
      <c r="ES205" s="462"/>
      <c r="ET205" s="454"/>
      <c r="EU205" s="461"/>
      <c r="EV205" s="463"/>
      <c r="EW205" s="457">
        <v>0</v>
      </c>
      <c r="EX205" s="453"/>
      <c r="EY205" s="461"/>
      <c r="EZ205" s="462"/>
      <c r="FA205" s="880"/>
      <c r="FB205" s="455"/>
      <c r="FC205" s="462"/>
      <c r="FD205" s="454"/>
      <c r="FE205" s="461"/>
      <c r="FF205" s="463"/>
      <c r="FG205" s="457">
        <v>0</v>
      </c>
      <c r="FH205" s="453"/>
      <c r="FI205" s="461"/>
      <c r="FJ205" s="462"/>
      <c r="FK205" s="880"/>
      <c r="FL205" s="455"/>
      <c r="FM205" s="462"/>
      <c r="FN205" s="454"/>
      <c r="FO205" s="461"/>
      <c r="FP205" s="463"/>
      <c r="GK205" s="195"/>
      <c r="GL205" s="943"/>
      <c r="GM205" s="461"/>
      <c r="GN205" s="461"/>
      <c r="GO205" s="461"/>
      <c r="GP205" s="461"/>
      <c r="GQ205" s="461"/>
      <c r="GR205" s="461"/>
      <c r="GS205" s="461"/>
      <c r="GT205" s="463"/>
      <c r="GU205" s="195"/>
      <c r="GV205" s="461"/>
      <c r="GW205" s="461"/>
      <c r="GX205" s="461"/>
      <c r="GY205" s="461"/>
      <c r="GZ205" s="455"/>
      <c r="HA205" s="461"/>
      <c r="HB205" s="461"/>
      <c r="HC205" s="461"/>
      <c r="HD205" s="463"/>
      <c r="HE205" s="457">
        <v>0</v>
      </c>
      <c r="HF205" s="453"/>
      <c r="HG205" s="461"/>
      <c r="HH205" s="893"/>
      <c r="HI205" s="1434"/>
      <c r="HJ205" s="455"/>
      <c r="HK205" s="462"/>
      <c r="HL205" s="455"/>
      <c r="HM205" s="461"/>
      <c r="HN205" s="463"/>
      <c r="HO205" s="457"/>
      <c r="HP205" s="453"/>
      <c r="HQ205" s="461"/>
      <c r="HR205" s="462"/>
      <c r="HS205" s="462"/>
      <c r="HT205" s="455"/>
      <c r="HU205" s="462"/>
      <c r="HV205" s="455"/>
      <c r="HW205" s="461"/>
      <c r="HX205" s="463"/>
    </row>
    <row r="206" spans="1:523" ht="15" customHeight="1" x14ac:dyDescent="0.15">
      <c r="A206" s="515">
        <v>43726</v>
      </c>
      <c r="B206" s="415">
        <f t="shared" si="5"/>
        <v>3393</v>
      </c>
      <c r="C206" s="195"/>
      <c r="D206" s="453"/>
      <c r="E206" s="461"/>
      <c r="F206" s="462"/>
      <c r="G206" s="880"/>
      <c r="H206" s="455"/>
      <c r="I206" s="462"/>
      <c r="J206" s="456"/>
      <c r="K206" s="461"/>
      <c r="L206" s="463"/>
      <c r="M206" s="195">
        <v>1517</v>
      </c>
      <c r="N206" s="453">
        <v>7.93</v>
      </c>
      <c r="O206" s="461">
        <v>3410</v>
      </c>
      <c r="P206" s="462"/>
      <c r="Q206" s="880">
        <v>21</v>
      </c>
      <c r="R206" s="455">
        <v>2.96</v>
      </c>
      <c r="S206" s="462"/>
      <c r="T206" s="456"/>
      <c r="U206" s="461"/>
      <c r="V206" s="463"/>
      <c r="W206" s="457">
        <v>241</v>
      </c>
      <c r="X206" s="453">
        <v>8.58</v>
      </c>
      <c r="Y206" s="458">
        <v>3780</v>
      </c>
      <c r="Z206" s="462"/>
      <c r="AA206" s="880">
        <v>20</v>
      </c>
      <c r="AB206" s="455">
        <v>0.57999999999999996</v>
      </c>
      <c r="AC206" s="462"/>
      <c r="AD206" s="455"/>
      <c r="AE206" s="461"/>
      <c r="AF206" s="463"/>
      <c r="AG206" s="457">
        <v>166</v>
      </c>
      <c r="AH206" s="453">
        <v>8.4</v>
      </c>
      <c r="AI206" s="458">
        <v>4460</v>
      </c>
      <c r="AJ206" s="462"/>
      <c r="AK206" s="880">
        <v>63</v>
      </c>
      <c r="AL206" s="455">
        <v>1.17</v>
      </c>
      <c r="AM206" s="644"/>
      <c r="AN206" s="455"/>
      <c r="AO206" s="461"/>
      <c r="AP206" s="616"/>
      <c r="AQ206" s="457">
        <v>260</v>
      </c>
      <c r="AR206" s="453">
        <v>7.37</v>
      </c>
      <c r="AS206" s="458">
        <v>4090</v>
      </c>
      <c r="AT206" s="462"/>
      <c r="AU206" s="880">
        <v>120</v>
      </c>
      <c r="AV206" s="455">
        <v>1.82</v>
      </c>
      <c r="AW206" s="462"/>
      <c r="AX206" s="455"/>
      <c r="AY206" s="461"/>
      <c r="AZ206" s="463"/>
      <c r="BA206" s="195">
        <v>230</v>
      </c>
      <c r="BB206" s="453"/>
      <c r="BC206" s="461"/>
      <c r="BD206" s="462"/>
      <c r="BE206" s="880"/>
      <c r="BF206" s="455"/>
      <c r="BG206" s="462"/>
      <c r="BH206" s="455"/>
      <c r="BI206" s="461"/>
      <c r="BJ206" s="463"/>
      <c r="BK206" s="457">
        <v>215</v>
      </c>
      <c r="BL206" s="453">
        <v>7.84</v>
      </c>
      <c r="BM206" s="458">
        <v>1336</v>
      </c>
      <c r="BN206" s="462"/>
      <c r="BO206" s="880">
        <v>198</v>
      </c>
      <c r="BP206" s="455">
        <v>0.36</v>
      </c>
      <c r="BQ206" s="462"/>
      <c r="BR206" s="455"/>
      <c r="BS206" s="461"/>
      <c r="BT206" s="463"/>
      <c r="BU206" s="457">
        <v>299</v>
      </c>
      <c r="BV206" s="453">
        <v>7.85</v>
      </c>
      <c r="BW206" s="458">
        <v>4480</v>
      </c>
      <c r="BX206" s="458"/>
      <c r="BY206" s="880">
        <v>71</v>
      </c>
      <c r="BZ206" s="455">
        <v>0.9</v>
      </c>
      <c r="CA206" s="462"/>
      <c r="CB206" s="455"/>
      <c r="CC206" s="461"/>
      <c r="CD206" s="463"/>
      <c r="CE206" s="457">
        <v>47</v>
      </c>
      <c r="CF206" s="453">
        <v>7.32</v>
      </c>
      <c r="CG206" s="458">
        <v>4540</v>
      </c>
      <c r="CH206" s="462"/>
      <c r="CI206" s="880">
        <v>132</v>
      </c>
      <c r="CJ206" s="455">
        <v>1.71</v>
      </c>
      <c r="CK206" s="462"/>
      <c r="CL206" s="455"/>
      <c r="CM206" s="461"/>
      <c r="CN206" s="463"/>
      <c r="CO206" s="457">
        <v>0</v>
      </c>
      <c r="CP206" s="453"/>
      <c r="CQ206" s="461"/>
      <c r="CR206" s="462"/>
      <c r="CS206" s="880"/>
      <c r="CT206" s="455"/>
      <c r="CU206" s="462"/>
      <c r="CV206" s="455"/>
      <c r="CW206" s="461"/>
      <c r="CX206" s="463"/>
      <c r="CY206" s="457">
        <v>298</v>
      </c>
      <c r="CZ206" s="453"/>
      <c r="DA206" s="461"/>
      <c r="DB206" s="462"/>
      <c r="DC206" s="880"/>
      <c r="DD206" s="455"/>
      <c r="DE206" s="462"/>
      <c r="DF206" s="455"/>
      <c r="DG206" s="464"/>
      <c r="DH206" s="463"/>
      <c r="DI206" s="457">
        <v>0</v>
      </c>
      <c r="DJ206" s="453"/>
      <c r="DK206" s="459"/>
      <c r="DL206" s="462"/>
      <c r="DM206" s="880"/>
      <c r="DN206" s="455"/>
      <c r="DO206" s="462"/>
      <c r="DP206" s="455"/>
      <c r="DQ206" s="461"/>
      <c r="DR206" s="463"/>
      <c r="DS206" s="468">
        <v>0</v>
      </c>
      <c r="DT206" s="453"/>
      <c r="DU206" s="454"/>
      <c r="DV206" s="462"/>
      <c r="DW206" s="880"/>
      <c r="DX206" s="455"/>
      <c r="DY206" s="462"/>
      <c r="DZ206" s="455"/>
      <c r="EA206" s="462"/>
      <c r="EB206" s="463"/>
      <c r="EC206" s="457">
        <v>40</v>
      </c>
      <c r="ED206" s="453"/>
      <c r="EE206" s="464"/>
      <c r="EF206" s="462"/>
      <c r="EG206" s="880"/>
      <c r="EH206" s="455"/>
      <c r="EI206" s="462"/>
      <c r="EJ206" s="455"/>
      <c r="EK206" s="461"/>
      <c r="EL206" s="463"/>
      <c r="EM206" s="457">
        <v>40</v>
      </c>
      <c r="EN206" s="453"/>
      <c r="EO206" s="461"/>
      <c r="EP206" s="462"/>
      <c r="EQ206" s="462"/>
      <c r="ER206" s="455"/>
      <c r="ES206" s="462"/>
      <c r="ET206" s="454"/>
      <c r="EU206" s="461"/>
      <c r="EV206" s="463"/>
      <c r="EW206" s="457">
        <v>40</v>
      </c>
      <c r="EX206" s="453"/>
      <c r="EY206" s="461"/>
      <c r="EZ206" s="462"/>
      <c r="FA206" s="880"/>
      <c r="FB206" s="455"/>
      <c r="FC206" s="462"/>
      <c r="FD206" s="454"/>
      <c r="FE206" s="461"/>
      <c r="FF206" s="463"/>
      <c r="FG206" s="457">
        <v>0</v>
      </c>
      <c r="FH206" s="453"/>
      <c r="FI206" s="461"/>
      <c r="FJ206" s="462"/>
      <c r="FK206" s="880"/>
      <c r="FL206" s="455"/>
      <c r="FM206" s="462"/>
      <c r="FN206" s="454"/>
      <c r="FO206" s="461"/>
      <c r="FP206" s="463"/>
      <c r="GK206" s="195"/>
      <c r="GL206" s="943"/>
      <c r="GM206" s="461"/>
      <c r="GN206" s="461"/>
      <c r="GO206" s="461"/>
      <c r="GP206" s="461"/>
      <c r="GQ206" s="461"/>
      <c r="GR206" s="461"/>
      <c r="GS206" s="461"/>
      <c r="GT206" s="463"/>
      <c r="GU206" s="195"/>
      <c r="GV206" s="461"/>
      <c r="GW206" s="461"/>
      <c r="GX206" s="461"/>
      <c r="GY206" s="461"/>
      <c r="GZ206" s="455"/>
      <c r="HA206" s="461"/>
      <c r="HB206" s="461"/>
      <c r="HC206" s="461"/>
      <c r="HD206" s="463"/>
      <c r="HE206" s="457">
        <v>0</v>
      </c>
      <c r="HF206" s="453"/>
      <c r="HG206" s="461"/>
      <c r="HH206" s="893"/>
      <c r="HI206" s="1434"/>
      <c r="HJ206" s="455"/>
      <c r="HK206" s="462"/>
      <c r="HL206" s="455"/>
      <c r="HM206" s="461"/>
      <c r="HN206" s="463"/>
      <c r="HO206" s="457"/>
      <c r="HP206" s="453"/>
      <c r="HQ206" s="461"/>
      <c r="HR206" s="462"/>
      <c r="HS206" s="462"/>
      <c r="HT206" s="455"/>
      <c r="HU206" s="462"/>
      <c r="HV206" s="455"/>
      <c r="HW206" s="461"/>
      <c r="HX206" s="463"/>
    </row>
    <row r="207" spans="1:523" ht="15" customHeight="1" x14ac:dyDescent="0.15">
      <c r="A207" s="515">
        <v>43727</v>
      </c>
      <c r="B207" s="415">
        <f t="shared" si="5"/>
        <v>2885</v>
      </c>
      <c r="C207" s="195"/>
      <c r="D207" s="453"/>
      <c r="E207" s="461"/>
      <c r="F207" s="462"/>
      <c r="G207" s="880"/>
      <c r="H207" s="455"/>
      <c r="I207" s="462"/>
      <c r="J207" s="456"/>
      <c r="K207" s="461"/>
      <c r="L207" s="463"/>
      <c r="M207" s="195">
        <v>1479</v>
      </c>
      <c r="N207" s="453">
        <v>7.66</v>
      </c>
      <c r="O207" s="461">
        <v>3270</v>
      </c>
      <c r="P207" s="462"/>
      <c r="Q207" s="880">
        <v>27</v>
      </c>
      <c r="R207" s="455">
        <v>3.01</v>
      </c>
      <c r="S207" s="462"/>
      <c r="T207" s="456"/>
      <c r="U207" s="461"/>
      <c r="V207" s="463"/>
      <c r="W207" s="457">
        <v>226</v>
      </c>
      <c r="X207" s="453">
        <v>8.68</v>
      </c>
      <c r="Y207" s="458">
        <v>4140</v>
      </c>
      <c r="Z207" s="462"/>
      <c r="AA207" s="880">
        <v>24</v>
      </c>
      <c r="AB207" s="455">
        <v>0.69</v>
      </c>
      <c r="AC207" s="462"/>
      <c r="AD207" s="455"/>
      <c r="AE207" s="461"/>
      <c r="AF207" s="463"/>
      <c r="AG207" s="457">
        <v>195</v>
      </c>
      <c r="AH207" s="453">
        <v>8.26</v>
      </c>
      <c r="AI207" s="458">
        <v>3980</v>
      </c>
      <c r="AJ207" s="462"/>
      <c r="AK207" s="880">
        <v>66</v>
      </c>
      <c r="AL207" s="455">
        <v>1.1200000000000001</v>
      </c>
      <c r="AM207" s="644"/>
      <c r="AN207" s="455"/>
      <c r="AO207" s="461"/>
      <c r="AP207" s="616"/>
      <c r="AQ207" s="457">
        <v>179</v>
      </c>
      <c r="AR207" s="453">
        <v>7.81</v>
      </c>
      <c r="AS207" s="458">
        <v>5270</v>
      </c>
      <c r="AT207" s="462"/>
      <c r="AU207" s="880">
        <v>157</v>
      </c>
      <c r="AV207" s="455">
        <v>5.01</v>
      </c>
      <c r="AW207" s="462"/>
      <c r="AX207" s="455"/>
      <c r="AY207" s="461"/>
      <c r="AZ207" s="463"/>
      <c r="BA207" s="195">
        <v>229</v>
      </c>
      <c r="BB207" s="453">
        <v>7.88</v>
      </c>
      <c r="BC207" s="461">
        <v>3490</v>
      </c>
      <c r="BD207" s="462"/>
      <c r="BE207" s="880">
        <v>134</v>
      </c>
      <c r="BF207" s="455">
        <v>1.06</v>
      </c>
      <c r="BG207" s="462"/>
      <c r="BH207" s="455"/>
      <c r="BI207" s="461"/>
      <c r="BJ207" s="463"/>
      <c r="BK207" s="457">
        <v>176</v>
      </c>
      <c r="BL207" s="453">
        <v>7.82</v>
      </c>
      <c r="BM207" s="458">
        <v>1283</v>
      </c>
      <c r="BN207" s="462"/>
      <c r="BO207" s="880">
        <v>205</v>
      </c>
      <c r="BP207" s="455">
        <v>0.47</v>
      </c>
      <c r="BQ207" s="462"/>
      <c r="BR207" s="455"/>
      <c r="BS207" s="461"/>
      <c r="BT207" s="463"/>
      <c r="BU207" s="457">
        <v>199</v>
      </c>
      <c r="BV207" s="453">
        <v>7.82</v>
      </c>
      <c r="BW207" s="458">
        <v>4110</v>
      </c>
      <c r="BX207" s="458"/>
      <c r="BY207" s="880">
        <v>63</v>
      </c>
      <c r="BZ207" s="455">
        <v>1.23</v>
      </c>
      <c r="CA207" s="462"/>
      <c r="CB207" s="455"/>
      <c r="CC207" s="461"/>
      <c r="CD207" s="463"/>
      <c r="CE207" s="457">
        <v>43</v>
      </c>
      <c r="CF207" s="453">
        <v>7.3</v>
      </c>
      <c r="CG207" s="458">
        <v>3950</v>
      </c>
      <c r="CH207" s="462"/>
      <c r="CI207" s="880">
        <v>147</v>
      </c>
      <c r="CJ207" s="455">
        <v>2.4700000000000002</v>
      </c>
      <c r="CK207" s="462"/>
      <c r="CL207" s="455"/>
      <c r="CM207" s="461"/>
      <c r="CN207" s="463"/>
      <c r="CO207" s="457">
        <v>0</v>
      </c>
      <c r="CP207" s="453"/>
      <c r="CQ207" s="461"/>
      <c r="CR207" s="462"/>
      <c r="CS207" s="880"/>
      <c r="CT207" s="455"/>
      <c r="CU207" s="462"/>
      <c r="CV207" s="455"/>
      <c r="CW207" s="461"/>
      <c r="CX207" s="463"/>
      <c r="CY207" s="457">
        <v>152</v>
      </c>
      <c r="CZ207" s="453">
        <v>6.88</v>
      </c>
      <c r="DA207" s="461">
        <v>4370</v>
      </c>
      <c r="DB207" s="462"/>
      <c r="DC207" s="880">
        <v>126</v>
      </c>
      <c r="DD207" s="455">
        <v>8.74</v>
      </c>
      <c r="DE207" s="462"/>
      <c r="DF207" s="455"/>
      <c r="DG207" s="464"/>
      <c r="DH207" s="463"/>
      <c r="DI207" s="457">
        <v>0</v>
      </c>
      <c r="DJ207" s="453"/>
      <c r="DK207" s="459"/>
      <c r="DL207" s="462"/>
      <c r="DM207" s="880"/>
      <c r="DN207" s="455"/>
      <c r="DO207" s="462"/>
      <c r="DP207" s="455"/>
      <c r="DQ207" s="461"/>
      <c r="DR207" s="463"/>
      <c r="DS207" s="468">
        <v>1</v>
      </c>
      <c r="DT207" s="453"/>
      <c r="DU207" s="454"/>
      <c r="DV207" s="462"/>
      <c r="DW207" s="880"/>
      <c r="DX207" s="455"/>
      <c r="DY207" s="462"/>
      <c r="DZ207" s="455"/>
      <c r="EA207" s="462"/>
      <c r="EB207" s="463"/>
      <c r="EC207" s="457">
        <v>2</v>
      </c>
      <c r="ED207" s="453"/>
      <c r="EE207" s="464"/>
      <c r="EF207" s="462"/>
      <c r="EG207" s="880"/>
      <c r="EH207" s="455"/>
      <c r="EI207" s="462"/>
      <c r="EJ207" s="455"/>
      <c r="EK207" s="461"/>
      <c r="EL207" s="463"/>
      <c r="EM207" s="457">
        <v>2</v>
      </c>
      <c r="EN207" s="453"/>
      <c r="EO207" s="461"/>
      <c r="EP207" s="462"/>
      <c r="EQ207" s="462"/>
      <c r="ER207" s="455"/>
      <c r="ES207" s="462"/>
      <c r="ET207" s="454"/>
      <c r="EU207" s="461"/>
      <c r="EV207" s="463"/>
      <c r="EW207" s="457">
        <v>2</v>
      </c>
      <c r="EX207" s="453"/>
      <c r="EY207" s="461"/>
      <c r="EZ207" s="462"/>
      <c r="FA207" s="880"/>
      <c r="FB207" s="455"/>
      <c r="FC207" s="462"/>
      <c r="FD207" s="454"/>
      <c r="FE207" s="461"/>
      <c r="FF207" s="463"/>
      <c r="FG207" s="457">
        <v>0</v>
      </c>
      <c r="FH207" s="453"/>
      <c r="FI207" s="461"/>
      <c r="FJ207" s="462"/>
      <c r="FK207" s="880"/>
      <c r="FL207" s="455"/>
      <c r="FM207" s="462"/>
      <c r="FN207" s="454"/>
      <c r="FO207" s="461"/>
      <c r="FP207" s="463"/>
      <c r="GK207" s="195"/>
      <c r="GL207" s="943"/>
      <c r="GM207" s="461"/>
      <c r="GN207" s="461"/>
      <c r="GO207" s="461"/>
      <c r="GP207" s="461"/>
      <c r="GQ207" s="461"/>
      <c r="GR207" s="461"/>
      <c r="GS207" s="461"/>
      <c r="GT207" s="463"/>
      <c r="GU207" s="195"/>
      <c r="GV207" s="461"/>
      <c r="GW207" s="461"/>
      <c r="GX207" s="461"/>
      <c r="GY207" s="461"/>
      <c r="GZ207" s="455"/>
      <c r="HA207" s="461"/>
      <c r="HB207" s="461"/>
      <c r="HC207" s="461"/>
      <c r="HD207" s="463"/>
      <c r="HE207" s="457">
        <v>0</v>
      </c>
      <c r="HF207" s="453"/>
      <c r="HG207" s="461"/>
      <c r="HH207" s="893"/>
      <c r="HI207" s="1434"/>
      <c r="HJ207" s="455"/>
      <c r="HK207" s="462"/>
      <c r="HL207" s="455"/>
      <c r="HM207" s="461"/>
      <c r="HN207" s="463"/>
      <c r="HO207" s="457"/>
      <c r="HP207" s="453"/>
      <c r="HQ207" s="461"/>
      <c r="HR207" s="462"/>
      <c r="HS207" s="462"/>
      <c r="HT207" s="455"/>
      <c r="HU207" s="462"/>
      <c r="HV207" s="455"/>
      <c r="HW207" s="461"/>
      <c r="HX207" s="463"/>
    </row>
    <row r="208" spans="1:523" ht="15" customHeight="1" x14ac:dyDescent="0.15">
      <c r="A208" s="515">
        <v>43728</v>
      </c>
      <c r="B208" s="415">
        <f t="shared" si="5"/>
        <v>3223</v>
      </c>
      <c r="C208" s="195"/>
      <c r="D208" s="453"/>
      <c r="E208" s="461"/>
      <c r="F208" s="462"/>
      <c r="G208" s="880"/>
      <c r="H208" s="455"/>
      <c r="I208" s="462"/>
      <c r="J208" s="456"/>
      <c r="K208" s="461"/>
      <c r="L208" s="463"/>
      <c r="M208" s="195">
        <v>1278</v>
      </c>
      <c r="N208" s="453"/>
      <c r="O208" s="461"/>
      <c r="P208" s="462"/>
      <c r="Q208" s="880"/>
      <c r="R208" s="455"/>
      <c r="S208" s="462"/>
      <c r="T208" s="456"/>
      <c r="U208" s="461"/>
      <c r="V208" s="463"/>
      <c r="W208" s="457">
        <v>238</v>
      </c>
      <c r="X208" s="453"/>
      <c r="Y208" s="458"/>
      <c r="Z208" s="462"/>
      <c r="AA208" s="880"/>
      <c r="AB208" s="455"/>
      <c r="AC208" s="462"/>
      <c r="AD208" s="455"/>
      <c r="AE208" s="461"/>
      <c r="AF208" s="463"/>
      <c r="AG208" s="457">
        <v>157</v>
      </c>
      <c r="AH208" s="453"/>
      <c r="AI208" s="458"/>
      <c r="AJ208" s="462"/>
      <c r="AK208" s="880"/>
      <c r="AL208" s="455"/>
      <c r="AM208" s="644"/>
      <c r="AN208" s="455"/>
      <c r="AO208" s="461"/>
      <c r="AP208" s="616"/>
      <c r="AQ208" s="457">
        <v>310</v>
      </c>
      <c r="AR208" s="453"/>
      <c r="AS208" s="458"/>
      <c r="AT208" s="462"/>
      <c r="AU208" s="880"/>
      <c r="AV208" s="455"/>
      <c r="AW208" s="462"/>
      <c r="AX208" s="455"/>
      <c r="AY208" s="461"/>
      <c r="AZ208" s="463"/>
      <c r="BA208" s="195">
        <v>237</v>
      </c>
      <c r="BB208" s="453"/>
      <c r="BC208" s="461"/>
      <c r="BD208" s="462"/>
      <c r="BE208" s="880"/>
      <c r="BF208" s="455"/>
      <c r="BG208" s="462"/>
      <c r="BH208" s="455"/>
      <c r="BI208" s="461"/>
      <c r="BJ208" s="463"/>
      <c r="BK208" s="457">
        <v>165</v>
      </c>
      <c r="BL208" s="453"/>
      <c r="BM208" s="458"/>
      <c r="BN208" s="462"/>
      <c r="BO208" s="880"/>
      <c r="BP208" s="455"/>
      <c r="BQ208" s="462"/>
      <c r="BR208" s="455"/>
      <c r="BS208" s="461"/>
      <c r="BT208" s="463"/>
      <c r="BU208" s="457">
        <v>267</v>
      </c>
      <c r="BV208" s="453"/>
      <c r="BW208" s="458"/>
      <c r="BX208" s="458"/>
      <c r="BY208" s="880"/>
      <c r="BZ208" s="455"/>
      <c r="CA208" s="462"/>
      <c r="CB208" s="455"/>
      <c r="CC208" s="461"/>
      <c r="CD208" s="463"/>
      <c r="CE208" s="457">
        <v>49</v>
      </c>
      <c r="CF208" s="453"/>
      <c r="CG208" s="458"/>
      <c r="CH208" s="462"/>
      <c r="CI208" s="880"/>
      <c r="CJ208" s="455"/>
      <c r="CK208" s="462"/>
      <c r="CL208" s="455"/>
      <c r="CM208" s="461"/>
      <c r="CN208" s="463"/>
      <c r="CO208" s="457">
        <v>1</v>
      </c>
      <c r="CP208" s="453"/>
      <c r="CQ208" s="461"/>
      <c r="CR208" s="462"/>
      <c r="CS208" s="880"/>
      <c r="CT208" s="455"/>
      <c r="CU208" s="462"/>
      <c r="CV208" s="455"/>
      <c r="CW208" s="461"/>
      <c r="CX208" s="463"/>
      <c r="CY208" s="457">
        <v>469</v>
      </c>
      <c r="CZ208" s="453"/>
      <c r="DA208" s="461"/>
      <c r="DB208" s="462"/>
      <c r="DC208" s="880"/>
      <c r="DD208" s="455"/>
      <c r="DE208" s="462"/>
      <c r="DF208" s="455"/>
      <c r="DG208" s="464"/>
      <c r="DH208" s="463"/>
      <c r="DI208" s="457">
        <v>48</v>
      </c>
      <c r="DJ208" s="453"/>
      <c r="DK208" s="459"/>
      <c r="DL208" s="462"/>
      <c r="DM208" s="880"/>
      <c r="DN208" s="455"/>
      <c r="DO208" s="462"/>
      <c r="DP208" s="455"/>
      <c r="DQ208" s="461"/>
      <c r="DR208" s="463"/>
      <c r="DS208" s="468">
        <v>1</v>
      </c>
      <c r="DT208" s="453"/>
      <c r="DU208" s="454"/>
      <c r="DV208" s="462"/>
      <c r="DW208" s="880"/>
      <c r="DX208" s="455"/>
      <c r="DY208" s="462"/>
      <c r="DZ208" s="455"/>
      <c r="EA208" s="462"/>
      <c r="EB208" s="463"/>
      <c r="EC208" s="457">
        <v>1</v>
      </c>
      <c r="ED208" s="453"/>
      <c r="EE208" s="464"/>
      <c r="EF208" s="462"/>
      <c r="EG208" s="880"/>
      <c r="EH208" s="455"/>
      <c r="EI208" s="462"/>
      <c r="EJ208" s="455"/>
      <c r="EK208" s="461"/>
      <c r="EL208" s="463"/>
      <c r="EM208" s="457">
        <v>1</v>
      </c>
      <c r="EN208" s="453"/>
      <c r="EO208" s="461"/>
      <c r="EP208" s="462"/>
      <c r="EQ208" s="462"/>
      <c r="ER208" s="455"/>
      <c r="ES208" s="462"/>
      <c r="ET208" s="454"/>
      <c r="EU208" s="461"/>
      <c r="EV208" s="463"/>
      <c r="EW208" s="457">
        <v>1</v>
      </c>
      <c r="EX208" s="453"/>
      <c r="EY208" s="461"/>
      <c r="EZ208" s="462"/>
      <c r="FA208" s="880"/>
      <c r="FB208" s="455"/>
      <c r="FC208" s="462"/>
      <c r="FD208" s="454"/>
      <c r="FE208" s="461"/>
      <c r="FF208" s="463"/>
      <c r="FG208" s="457">
        <v>0</v>
      </c>
      <c r="FH208" s="453"/>
      <c r="FI208" s="461"/>
      <c r="FJ208" s="462"/>
      <c r="FK208" s="880"/>
      <c r="FL208" s="455"/>
      <c r="FM208" s="462"/>
      <c r="FN208" s="454"/>
      <c r="FO208" s="461"/>
      <c r="FP208" s="463"/>
      <c r="GK208" s="195"/>
      <c r="GL208" s="943"/>
      <c r="GM208" s="461"/>
      <c r="GN208" s="461"/>
      <c r="GO208" s="461"/>
      <c r="GP208" s="461"/>
      <c r="GQ208" s="461"/>
      <c r="GR208" s="461"/>
      <c r="GS208" s="461"/>
      <c r="GT208" s="463"/>
      <c r="GU208" s="195"/>
      <c r="GV208" s="461"/>
      <c r="GW208" s="461"/>
      <c r="GX208" s="461"/>
      <c r="GY208" s="461"/>
      <c r="GZ208" s="455"/>
      <c r="HA208" s="461"/>
      <c r="HB208" s="461"/>
      <c r="HC208" s="461"/>
      <c r="HD208" s="463"/>
      <c r="HE208" s="457">
        <v>0</v>
      </c>
      <c r="HF208" s="453"/>
      <c r="HG208" s="461"/>
      <c r="HH208" s="893"/>
      <c r="HI208" s="1434"/>
      <c r="HJ208" s="455"/>
      <c r="HK208" s="462"/>
      <c r="HL208" s="455"/>
      <c r="HM208" s="461"/>
      <c r="HN208" s="463"/>
      <c r="HO208" s="457"/>
      <c r="HP208" s="453"/>
      <c r="HQ208" s="461"/>
      <c r="HR208" s="462"/>
      <c r="HS208" s="462"/>
      <c r="HT208" s="455"/>
      <c r="HU208" s="462"/>
      <c r="HV208" s="455"/>
      <c r="HW208" s="461"/>
      <c r="HX208" s="463"/>
    </row>
    <row r="209" spans="1:523" ht="15" customHeight="1" x14ac:dyDescent="0.15">
      <c r="A209" s="515">
        <v>43729</v>
      </c>
      <c r="B209" s="415">
        <f t="shared" si="5"/>
        <v>2193</v>
      </c>
      <c r="C209" s="195"/>
      <c r="D209" s="453"/>
      <c r="E209" s="461"/>
      <c r="F209" s="462"/>
      <c r="G209" s="880"/>
      <c r="H209" s="455"/>
      <c r="I209" s="462"/>
      <c r="J209" s="456"/>
      <c r="K209" s="461"/>
      <c r="L209" s="463"/>
      <c r="M209" s="195">
        <v>367</v>
      </c>
      <c r="N209" s="453">
        <v>7.58</v>
      </c>
      <c r="O209" s="461">
        <v>3020</v>
      </c>
      <c r="P209" s="462"/>
      <c r="Q209" s="880">
        <v>30</v>
      </c>
      <c r="R209" s="455">
        <v>3.23</v>
      </c>
      <c r="S209" s="462">
        <v>10.68</v>
      </c>
      <c r="T209" s="456"/>
      <c r="U209" s="461"/>
      <c r="V209" s="463"/>
      <c r="W209" s="457">
        <v>246</v>
      </c>
      <c r="X209" s="453">
        <v>8.69</v>
      </c>
      <c r="Y209" s="458">
        <v>4130</v>
      </c>
      <c r="Z209" s="462"/>
      <c r="AA209" s="880">
        <v>24</v>
      </c>
      <c r="AB209" s="455">
        <v>0.63</v>
      </c>
      <c r="AC209" s="462">
        <v>5.3</v>
      </c>
      <c r="AD209" s="455"/>
      <c r="AE209" s="461"/>
      <c r="AF209" s="463"/>
      <c r="AG209" s="457">
        <v>197</v>
      </c>
      <c r="AH209" s="453">
        <v>8.59</v>
      </c>
      <c r="AI209" s="458">
        <v>3940</v>
      </c>
      <c r="AJ209" s="462"/>
      <c r="AK209" s="880">
        <v>84</v>
      </c>
      <c r="AL209" s="455">
        <v>0.69</v>
      </c>
      <c r="AM209" s="644"/>
      <c r="AN209" s="455"/>
      <c r="AO209" s="461"/>
      <c r="AP209" s="616"/>
      <c r="AQ209" s="457">
        <v>259</v>
      </c>
      <c r="AR209" s="453">
        <v>7.46</v>
      </c>
      <c r="AS209" s="458">
        <v>4430</v>
      </c>
      <c r="AT209" s="462"/>
      <c r="AU209" s="880">
        <v>147</v>
      </c>
      <c r="AV209" s="455">
        <v>1.39</v>
      </c>
      <c r="AW209" s="462">
        <v>17.579999999999998</v>
      </c>
      <c r="AX209" s="455"/>
      <c r="AY209" s="461"/>
      <c r="AZ209" s="463"/>
      <c r="BA209" s="195">
        <v>230</v>
      </c>
      <c r="BB209" s="453">
        <v>7.96</v>
      </c>
      <c r="BC209" s="461">
        <v>3590</v>
      </c>
      <c r="BD209" s="462"/>
      <c r="BE209" s="880">
        <v>158</v>
      </c>
      <c r="BF209" s="455">
        <v>1.1200000000000001</v>
      </c>
      <c r="BG209" s="462">
        <v>26.54</v>
      </c>
      <c r="BH209" s="455"/>
      <c r="BI209" s="461"/>
      <c r="BJ209" s="463"/>
      <c r="BK209" s="457">
        <v>154</v>
      </c>
      <c r="BL209" s="453">
        <v>8</v>
      </c>
      <c r="BM209" s="458">
        <v>1360</v>
      </c>
      <c r="BN209" s="462"/>
      <c r="BO209" s="880">
        <v>206</v>
      </c>
      <c r="BP209" s="455">
        <v>0.42</v>
      </c>
      <c r="BQ209" s="462">
        <v>21.2</v>
      </c>
      <c r="BR209" s="455"/>
      <c r="BS209" s="461"/>
      <c r="BT209" s="463"/>
      <c r="BU209" s="457">
        <v>278</v>
      </c>
      <c r="BV209" s="453">
        <v>8.0500000000000007</v>
      </c>
      <c r="BW209" s="458">
        <v>4150</v>
      </c>
      <c r="BX209" s="458"/>
      <c r="BY209" s="880">
        <v>72</v>
      </c>
      <c r="BZ209" s="455">
        <v>1.01</v>
      </c>
      <c r="CA209" s="462"/>
      <c r="CB209" s="455"/>
      <c r="CC209" s="461"/>
      <c r="CD209" s="463"/>
      <c r="CE209" s="457">
        <v>43</v>
      </c>
      <c r="CF209" s="453">
        <v>7.95</v>
      </c>
      <c r="CG209" s="458">
        <v>3830</v>
      </c>
      <c r="CH209" s="462"/>
      <c r="CI209" s="880">
        <v>57</v>
      </c>
      <c r="CJ209" s="455">
        <v>10.85</v>
      </c>
      <c r="CK209" s="462">
        <v>14.44</v>
      </c>
      <c r="CL209" s="455"/>
      <c r="CM209" s="461"/>
      <c r="CN209" s="463"/>
      <c r="CO209" s="457">
        <v>0</v>
      </c>
      <c r="CP209" s="453"/>
      <c r="CQ209" s="461"/>
      <c r="CR209" s="462"/>
      <c r="CS209" s="880"/>
      <c r="CT209" s="455"/>
      <c r="CU209" s="462"/>
      <c r="CV209" s="455"/>
      <c r="CW209" s="461"/>
      <c r="CX209" s="463"/>
      <c r="CY209" s="457">
        <v>305</v>
      </c>
      <c r="CZ209" s="453">
        <v>7.69</v>
      </c>
      <c r="DA209" s="461">
        <v>4460</v>
      </c>
      <c r="DB209" s="462"/>
      <c r="DC209" s="880">
        <v>117</v>
      </c>
      <c r="DD209" s="455">
        <v>1.06</v>
      </c>
      <c r="DE209" s="462">
        <v>21.53</v>
      </c>
      <c r="DF209" s="455"/>
      <c r="DG209" s="464"/>
      <c r="DH209" s="463"/>
      <c r="DI209" s="457">
        <v>114</v>
      </c>
      <c r="DJ209" s="453">
        <v>7.86</v>
      </c>
      <c r="DK209" s="459">
        <v>2320</v>
      </c>
      <c r="DL209" s="462"/>
      <c r="DM209" s="880">
        <v>287</v>
      </c>
      <c r="DN209" s="455">
        <v>7.93</v>
      </c>
      <c r="DO209" s="462">
        <v>23.2</v>
      </c>
      <c r="DP209" s="455"/>
      <c r="DQ209" s="461"/>
      <c r="DR209" s="463"/>
      <c r="DS209" s="468">
        <v>0</v>
      </c>
      <c r="DT209" s="453"/>
      <c r="DU209" s="454"/>
      <c r="DV209" s="462"/>
      <c r="DW209" s="880"/>
      <c r="DX209" s="455"/>
      <c r="DY209" s="462"/>
      <c r="DZ209" s="455"/>
      <c r="EA209" s="462"/>
      <c r="EB209" s="463"/>
      <c r="EC209" s="457">
        <v>0</v>
      </c>
      <c r="ED209" s="453"/>
      <c r="EE209" s="464"/>
      <c r="EF209" s="462"/>
      <c r="EG209" s="880"/>
      <c r="EH209" s="455"/>
      <c r="EI209" s="462"/>
      <c r="EJ209" s="455"/>
      <c r="EK209" s="461"/>
      <c r="EL209" s="463"/>
      <c r="EM209" s="457">
        <v>0</v>
      </c>
      <c r="EN209" s="453"/>
      <c r="EO209" s="461"/>
      <c r="EP209" s="462"/>
      <c r="EQ209" s="462"/>
      <c r="ER209" s="455"/>
      <c r="ES209" s="462"/>
      <c r="ET209" s="454"/>
      <c r="EU209" s="461"/>
      <c r="EV209" s="463"/>
      <c r="EW209" s="457">
        <v>0</v>
      </c>
      <c r="EX209" s="453"/>
      <c r="EY209" s="461"/>
      <c r="EZ209" s="462"/>
      <c r="FA209" s="880"/>
      <c r="FB209" s="455"/>
      <c r="FC209" s="462"/>
      <c r="FD209" s="454"/>
      <c r="FE209" s="461"/>
      <c r="FF209" s="463"/>
      <c r="FG209" s="457">
        <v>0</v>
      </c>
      <c r="FH209" s="453"/>
      <c r="FI209" s="461"/>
      <c r="FJ209" s="462"/>
      <c r="FK209" s="880"/>
      <c r="FL209" s="455"/>
      <c r="FM209" s="462"/>
      <c r="FN209" s="454"/>
      <c r="FO209" s="461"/>
      <c r="FP209" s="463"/>
      <c r="GK209" s="195"/>
      <c r="GL209" s="943"/>
      <c r="GM209" s="461"/>
      <c r="GN209" s="461"/>
      <c r="GO209" s="461"/>
      <c r="GP209" s="461"/>
      <c r="GQ209" s="461"/>
      <c r="GR209" s="461"/>
      <c r="GS209" s="461"/>
      <c r="GT209" s="463"/>
      <c r="GU209" s="195"/>
      <c r="GV209" s="461"/>
      <c r="GW209" s="461"/>
      <c r="GX209" s="461"/>
      <c r="GY209" s="461"/>
      <c r="GZ209" s="455"/>
      <c r="HA209" s="461"/>
      <c r="HB209" s="461"/>
      <c r="HC209" s="461"/>
      <c r="HD209" s="463"/>
      <c r="HE209" s="457">
        <v>0</v>
      </c>
      <c r="HF209" s="453"/>
      <c r="HG209" s="461"/>
      <c r="HH209" s="893"/>
      <c r="HI209" s="1434"/>
      <c r="HJ209" s="455"/>
      <c r="HK209" s="462"/>
      <c r="HL209" s="455"/>
      <c r="HM209" s="461"/>
      <c r="HN209" s="463"/>
      <c r="HO209" s="457"/>
      <c r="HP209" s="453"/>
      <c r="HQ209" s="461"/>
      <c r="HR209" s="462"/>
      <c r="HS209" s="462"/>
      <c r="HT209" s="455"/>
      <c r="HU209" s="462"/>
      <c r="HV209" s="455"/>
      <c r="HW209" s="461"/>
      <c r="HX209" s="463"/>
    </row>
    <row r="210" spans="1:523" s="472" customFormat="1" ht="15" customHeight="1" x14ac:dyDescent="0.15">
      <c r="A210" s="517">
        <v>43730</v>
      </c>
      <c r="B210" s="765">
        <f t="shared" si="5"/>
        <v>1955</v>
      </c>
      <c r="C210" s="257"/>
      <c r="D210" s="435"/>
      <c r="E210" s="444"/>
      <c r="F210" s="445"/>
      <c r="G210" s="445"/>
      <c r="H210" s="438"/>
      <c r="I210" s="445"/>
      <c r="J210" s="439"/>
      <c r="K210" s="444"/>
      <c r="L210" s="446"/>
      <c r="M210" s="257">
        <v>0</v>
      </c>
      <c r="N210" s="435">
        <v>8.56</v>
      </c>
      <c r="O210" s="444">
        <v>3290</v>
      </c>
      <c r="P210" s="445"/>
      <c r="Q210" s="445">
        <v>26</v>
      </c>
      <c r="R210" s="438">
        <v>3.71</v>
      </c>
      <c r="S210" s="445">
        <v>7.05</v>
      </c>
      <c r="T210" s="439"/>
      <c r="U210" s="444"/>
      <c r="V210" s="446"/>
      <c r="W210" s="440">
        <v>268</v>
      </c>
      <c r="X210" s="435">
        <v>8.15</v>
      </c>
      <c r="Y210" s="441">
        <v>4430</v>
      </c>
      <c r="Z210" s="445"/>
      <c r="AA210" s="445">
        <v>23</v>
      </c>
      <c r="AB210" s="438">
        <v>0.63</v>
      </c>
      <c r="AC210" s="445">
        <v>2.99</v>
      </c>
      <c r="AD210" s="438"/>
      <c r="AE210" s="444"/>
      <c r="AF210" s="446"/>
      <c r="AG210" s="440">
        <v>133</v>
      </c>
      <c r="AH210" s="435">
        <v>8.6199999999999992</v>
      </c>
      <c r="AI210" s="441">
        <v>4370</v>
      </c>
      <c r="AJ210" s="445"/>
      <c r="AK210" s="445">
        <v>66</v>
      </c>
      <c r="AL210" s="438">
        <v>1.06</v>
      </c>
      <c r="AM210" s="645">
        <v>7.12</v>
      </c>
      <c r="AN210" s="438"/>
      <c r="AO210" s="444"/>
      <c r="AP210" s="617"/>
      <c r="AQ210" s="440">
        <v>265</v>
      </c>
      <c r="AR210" s="435"/>
      <c r="AS210" s="441"/>
      <c r="AT210" s="445"/>
      <c r="AU210" s="445"/>
      <c r="AV210" s="438"/>
      <c r="AW210" s="445"/>
      <c r="AX210" s="438"/>
      <c r="AY210" s="444"/>
      <c r="AZ210" s="446"/>
      <c r="BA210" s="257">
        <v>0</v>
      </c>
      <c r="BB210" s="435">
        <v>8.08</v>
      </c>
      <c r="BC210" s="444">
        <v>3960</v>
      </c>
      <c r="BD210" s="445"/>
      <c r="BE210" s="445">
        <v>160</v>
      </c>
      <c r="BF210" s="438">
        <v>1.55</v>
      </c>
      <c r="BG210" s="445">
        <v>22.88</v>
      </c>
      <c r="BH210" s="438"/>
      <c r="BI210" s="444"/>
      <c r="BJ210" s="446"/>
      <c r="BK210" s="440">
        <v>154</v>
      </c>
      <c r="BL210" s="435">
        <v>8.2100000000000009</v>
      </c>
      <c r="BM210" s="441">
        <v>1390</v>
      </c>
      <c r="BN210" s="445"/>
      <c r="BO210" s="445">
        <v>196</v>
      </c>
      <c r="BP210" s="438">
        <v>0.69</v>
      </c>
      <c r="BQ210" s="445">
        <v>50.9</v>
      </c>
      <c r="BR210" s="438"/>
      <c r="BS210" s="444"/>
      <c r="BT210" s="446"/>
      <c r="BU210" s="440">
        <v>279</v>
      </c>
      <c r="BV210" s="435">
        <v>7.99</v>
      </c>
      <c r="BW210" s="441">
        <v>3970</v>
      </c>
      <c r="BX210" s="441"/>
      <c r="BY210" s="445">
        <v>60</v>
      </c>
      <c r="BZ210" s="438">
        <v>1.1200000000000001</v>
      </c>
      <c r="CA210" s="445">
        <v>8.8800000000000008</v>
      </c>
      <c r="CB210" s="438"/>
      <c r="CC210" s="444"/>
      <c r="CD210" s="446"/>
      <c r="CE210" s="440">
        <v>49</v>
      </c>
      <c r="CF210" s="435"/>
      <c r="CG210" s="441"/>
      <c r="CH210" s="445"/>
      <c r="CI210" s="445"/>
      <c r="CJ210" s="438"/>
      <c r="CK210" s="445"/>
      <c r="CL210" s="438"/>
      <c r="CM210" s="444"/>
      <c r="CN210" s="446"/>
      <c r="CO210" s="440">
        <v>206</v>
      </c>
      <c r="CP210" s="435"/>
      <c r="CQ210" s="444"/>
      <c r="CR210" s="445"/>
      <c r="CS210" s="445"/>
      <c r="CT210" s="438"/>
      <c r="CU210" s="445"/>
      <c r="CV210" s="438"/>
      <c r="CW210" s="444"/>
      <c r="CX210" s="446"/>
      <c r="CY210" s="440">
        <v>409</v>
      </c>
      <c r="CZ210" s="435">
        <v>7.67</v>
      </c>
      <c r="DA210" s="444">
        <v>3290</v>
      </c>
      <c r="DB210" s="445"/>
      <c r="DC210" s="445">
        <v>53</v>
      </c>
      <c r="DD210" s="438">
        <v>20.47</v>
      </c>
      <c r="DE210" s="445">
        <v>54.45</v>
      </c>
      <c r="DF210" s="438"/>
      <c r="DG210" s="447"/>
      <c r="DH210" s="446"/>
      <c r="DI210" s="440">
        <v>191</v>
      </c>
      <c r="DJ210" s="435">
        <v>8.5</v>
      </c>
      <c r="DK210" s="442">
        <v>5790</v>
      </c>
      <c r="DL210" s="445"/>
      <c r="DM210" s="445">
        <v>296</v>
      </c>
      <c r="DN210" s="438">
        <v>34.909999999999997</v>
      </c>
      <c r="DO210" s="445">
        <v>51.5</v>
      </c>
      <c r="DP210" s="438"/>
      <c r="DQ210" s="444"/>
      <c r="DR210" s="446"/>
      <c r="DS210" s="449">
        <v>1</v>
      </c>
      <c r="DT210" s="435"/>
      <c r="DU210" s="437"/>
      <c r="DV210" s="445"/>
      <c r="DW210" s="445"/>
      <c r="DX210" s="438"/>
      <c r="DY210" s="445"/>
      <c r="DZ210" s="438"/>
      <c r="EA210" s="445"/>
      <c r="EB210" s="446"/>
      <c r="EC210" s="440">
        <v>0</v>
      </c>
      <c r="ED210" s="435"/>
      <c r="EE210" s="447"/>
      <c r="EF210" s="445"/>
      <c r="EG210" s="445"/>
      <c r="EH210" s="438"/>
      <c r="EI210" s="445"/>
      <c r="EJ210" s="438"/>
      <c r="EK210" s="444"/>
      <c r="EL210" s="446"/>
      <c r="EM210" s="440">
        <v>0</v>
      </c>
      <c r="EN210" s="435"/>
      <c r="EO210" s="444"/>
      <c r="EP210" s="445"/>
      <c r="EQ210" s="445"/>
      <c r="ER210" s="438"/>
      <c r="ES210" s="445"/>
      <c r="ET210" s="437"/>
      <c r="EU210" s="444"/>
      <c r="EV210" s="446"/>
      <c r="EW210" s="440">
        <v>0</v>
      </c>
      <c r="EX210" s="435"/>
      <c r="EY210" s="444"/>
      <c r="EZ210" s="445"/>
      <c r="FA210" s="445"/>
      <c r="FB210" s="438"/>
      <c r="FC210" s="445"/>
      <c r="FD210" s="437"/>
      <c r="FE210" s="444"/>
      <c r="FF210" s="446"/>
      <c r="FG210" s="440">
        <v>0</v>
      </c>
      <c r="FH210" s="435"/>
      <c r="FI210" s="444"/>
      <c r="FJ210" s="445"/>
      <c r="FK210" s="445"/>
      <c r="FL210" s="438"/>
      <c r="FM210" s="445"/>
      <c r="FN210" s="437"/>
      <c r="FO210" s="444"/>
      <c r="FP210" s="446"/>
      <c r="FQ210" s="1261"/>
      <c r="FR210" s="584"/>
      <c r="FS210" s="589"/>
      <c r="FT210" s="584"/>
      <c r="FU210" s="590"/>
      <c r="FV210" s="584"/>
      <c r="FW210" s="590"/>
      <c r="FX210" s="584"/>
      <c r="FY210" s="584"/>
      <c r="FZ210" s="591"/>
      <c r="GA210" s="1261"/>
      <c r="GB210" s="584"/>
      <c r="GC210" s="584"/>
      <c r="GD210" s="584"/>
      <c r="GE210" s="590"/>
      <c r="GF210" s="584"/>
      <c r="GG210" s="590"/>
      <c r="GH210" s="584"/>
      <c r="GI210" s="584"/>
      <c r="GJ210" s="591"/>
      <c r="GK210" s="257"/>
      <c r="GL210" s="944"/>
      <c r="GM210" s="444"/>
      <c r="GN210" s="444"/>
      <c r="GO210" s="444"/>
      <c r="GP210" s="444"/>
      <c r="GQ210" s="444"/>
      <c r="GR210" s="444"/>
      <c r="GS210" s="444"/>
      <c r="GT210" s="446"/>
      <c r="GU210" s="257"/>
      <c r="GV210" s="444"/>
      <c r="GW210" s="444"/>
      <c r="GX210" s="444"/>
      <c r="GY210" s="444"/>
      <c r="GZ210" s="438"/>
      <c r="HA210" s="444"/>
      <c r="HB210" s="444"/>
      <c r="HC210" s="444"/>
      <c r="HD210" s="446"/>
      <c r="HE210" s="440">
        <v>0</v>
      </c>
      <c r="HF210" s="435"/>
      <c r="HG210" s="444"/>
      <c r="HH210" s="899"/>
      <c r="HI210" s="442"/>
      <c r="HJ210" s="438"/>
      <c r="HK210" s="445"/>
      <c r="HL210" s="438"/>
      <c r="HM210" s="444"/>
      <c r="HN210" s="446"/>
      <c r="HO210" s="440"/>
      <c r="HP210" s="435"/>
      <c r="HQ210" s="444"/>
      <c r="HR210" s="445"/>
      <c r="HS210" s="445"/>
      <c r="HT210" s="438"/>
      <c r="HU210" s="445"/>
      <c r="HV210" s="438"/>
      <c r="HW210" s="444"/>
      <c r="HX210" s="446"/>
      <c r="HY210" s="1587"/>
      <c r="HZ210" s="1587"/>
      <c r="IA210" s="1587"/>
      <c r="IB210" s="1587"/>
      <c r="IC210" s="1587"/>
      <c r="ID210" s="1587"/>
      <c r="IE210" s="1587"/>
      <c r="IF210" s="1587"/>
      <c r="IG210" s="1587"/>
      <c r="IH210" s="1587"/>
      <c r="II210" s="1587"/>
      <c r="IJ210" s="1587"/>
      <c r="IK210" s="1587"/>
      <c r="IL210" s="1587"/>
      <c r="IM210" s="1587"/>
      <c r="IN210" s="1587"/>
      <c r="IO210" s="1587"/>
      <c r="IP210" s="1587"/>
      <c r="IQ210" s="1587"/>
      <c r="IR210" s="1587"/>
      <c r="IS210" s="1587"/>
      <c r="IT210" s="1587"/>
      <c r="IU210" s="1587"/>
      <c r="IV210" s="1587"/>
      <c r="IW210" s="1587"/>
      <c r="IX210" s="1587"/>
      <c r="IY210" s="1587"/>
      <c r="IZ210" s="1587"/>
      <c r="JA210" s="1587"/>
      <c r="JB210" s="1587"/>
      <c r="JC210" s="1587"/>
      <c r="JD210" s="1587"/>
      <c r="JE210" s="1587"/>
      <c r="JF210" s="1587"/>
      <c r="JG210" s="1587"/>
      <c r="JH210" s="1587"/>
      <c r="JI210" s="1587"/>
      <c r="JJ210" s="1587"/>
      <c r="JK210" s="1587"/>
      <c r="JL210" s="1587"/>
      <c r="JM210" s="1587"/>
      <c r="JN210" s="1587"/>
      <c r="JO210" s="1587"/>
      <c r="JP210" s="1587"/>
      <c r="JQ210" s="1587"/>
      <c r="JR210" s="1587"/>
      <c r="JS210" s="1587"/>
      <c r="JT210" s="1587"/>
      <c r="JU210" s="1587"/>
      <c r="JV210" s="1587"/>
      <c r="JW210" s="1587"/>
      <c r="JX210" s="1587"/>
      <c r="JY210" s="1587"/>
      <c r="JZ210" s="1587"/>
      <c r="KA210" s="1587"/>
      <c r="KB210" s="1587"/>
      <c r="KC210" s="1587"/>
      <c r="KD210" s="1587"/>
      <c r="KE210" s="1587"/>
      <c r="KF210" s="1587"/>
      <c r="KG210" s="1587"/>
      <c r="KH210" s="1587"/>
      <c r="KI210" s="1587"/>
      <c r="KJ210" s="1587"/>
      <c r="KK210" s="1587"/>
      <c r="KL210" s="1587"/>
      <c r="KM210" s="1587"/>
      <c r="KN210" s="1587"/>
      <c r="KO210" s="1587"/>
      <c r="KP210" s="1587"/>
      <c r="KQ210" s="1587"/>
      <c r="KR210" s="1587"/>
      <c r="KS210" s="1587"/>
      <c r="KT210" s="1587"/>
      <c r="KU210" s="1587"/>
      <c r="KV210" s="1587"/>
      <c r="KW210" s="1587"/>
      <c r="KX210" s="1587"/>
      <c r="KY210" s="1587"/>
      <c r="KZ210" s="1587"/>
      <c r="LA210" s="1587"/>
      <c r="LB210" s="1587"/>
      <c r="LC210" s="1587"/>
      <c r="LD210" s="1587"/>
      <c r="LE210" s="1587"/>
      <c r="LF210" s="1587"/>
      <c r="LG210" s="1587"/>
      <c r="LH210" s="1587"/>
      <c r="LI210" s="1587"/>
      <c r="LJ210" s="1587"/>
      <c r="LK210" s="1587"/>
      <c r="LL210" s="1587"/>
      <c r="LM210" s="1587"/>
      <c r="LN210" s="1587"/>
      <c r="LO210" s="1587"/>
      <c r="LP210" s="1587"/>
      <c r="LQ210" s="1587"/>
      <c r="LR210" s="1587"/>
      <c r="LS210" s="1587"/>
      <c r="LT210" s="1587"/>
      <c r="LU210" s="1587"/>
      <c r="LV210" s="1587"/>
      <c r="LW210" s="1587"/>
      <c r="LX210" s="1587"/>
      <c r="LY210" s="1587"/>
      <c r="LZ210" s="1587"/>
      <c r="MA210" s="1587"/>
      <c r="MB210" s="1587"/>
      <c r="MC210" s="1587"/>
      <c r="MD210" s="1587"/>
      <c r="ME210" s="1587"/>
      <c r="MF210" s="1587"/>
      <c r="MG210" s="1587"/>
      <c r="MH210" s="1587"/>
      <c r="MI210" s="1587"/>
      <c r="MJ210" s="1587"/>
      <c r="MK210" s="1587"/>
      <c r="ML210" s="1587"/>
      <c r="MM210" s="1587"/>
      <c r="MN210" s="1587"/>
      <c r="MO210" s="1587"/>
      <c r="MP210" s="1587"/>
      <c r="MQ210" s="1587"/>
      <c r="MR210" s="1587"/>
      <c r="MS210" s="1587"/>
      <c r="MT210" s="1587"/>
      <c r="MU210" s="1587"/>
      <c r="MV210" s="1587"/>
      <c r="MW210" s="1587"/>
      <c r="MX210" s="1587"/>
      <c r="MY210" s="1587"/>
      <c r="MZ210" s="1587"/>
      <c r="NA210" s="1587"/>
      <c r="NB210" s="1587"/>
      <c r="NC210" s="1587"/>
      <c r="ND210" s="1587"/>
      <c r="NE210" s="1587"/>
      <c r="NF210" s="1587"/>
      <c r="NG210" s="1587"/>
      <c r="NH210" s="1587"/>
      <c r="NI210" s="1587"/>
      <c r="NJ210" s="1587"/>
      <c r="NK210" s="1587"/>
      <c r="NL210" s="1587"/>
      <c r="NM210" s="1587"/>
      <c r="NN210" s="1587"/>
      <c r="NO210" s="1587"/>
      <c r="NP210" s="1587"/>
      <c r="NQ210" s="1587"/>
      <c r="NR210" s="1587"/>
      <c r="NS210" s="1587"/>
      <c r="NT210" s="1587"/>
      <c r="NU210" s="1587"/>
      <c r="NV210" s="1587"/>
      <c r="NW210" s="1587"/>
      <c r="NX210" s="1587"/>
      <c r="NY210" s="1587"/>
      <c r="NZ210" s="1587"/>
      <c r="OA210" s="1587"/>
      <c r="OB210" s="1587"/>
      <c r="OC210" s="1587"/>
      <c r="OD210" s="1587"/>
      <c r="OE210" s="1587"/>
      <c r="OF210" s="1587"/>
      <c r="OG210" s="1587"/>
      <c r="OH210" s="1587"/>
      <c r="OI210" s="1587"/>
      <c r="OJ210" s="1587"/>
      <c r="OK210" s="1587"/>
      <c r="OL210" s="1587"/>
      <c r="OM210" s="1587"/>
      <c r="ON210" s="1587"/>
      <c r="OO210" s="1587"/>
      <c r="OP210" s="1587"/>
      <c r="OQ210" s="1587"/>
      <c r="OR210" s="1587"/>
      <c r="OS210" s="1587"/>
      <c r="OT210" s="1587"/>
      <c r="OU210" s="1587"/>
      <c r="OV210" s="1587"/>
      <c r="OW210" s="1587"/>
      <c r="OX210" s="1587"/>
      <c r="OY210" s="1587"/>
      <c r="OZ210" s="1587"/>
      <c r="PA210" s="1587"/>
      <c r="PB210" s="1587"/>
      <c r="PC210" s="1587"/>
      <c r="PD210" s="1587"/>
      <c r="PE210" s="1587"/>
      <c r="PF210" s="1587"/>
      <c r="PG210" s="1588"/>
      <c r="PH210" s="1588"/>
      <c r="PI210" s="1588"/>
      <c r="PJ210" s="1588"/>
      <c r="PK210" s="1588"/>
      <c r="PL210" s="1588"/>
      <c r="PM210" s="1588"/>
      <c r="PN210" s="1588"/>
      <c r="PO210" s="1588"/>
      <c r="PP210" s="1588"/>
      <c r="PQ210" s="1588"/>
      <c r="PR210" s="1588"/>
      <c r="PS210" s="1588"/>
      <c r="PT210" s="1588"/>
      <c r="PU210" s="1588"/>
      <c r="PV210" s="1588"/>
      <c r="PW210" s="1588"/>
      <c r="PX210" s="1588"/>
      <c r="PY210" s="1588"/>
      <c r="PZ210" s="1588"/>
      <c r="QA210" s="1588"/>
      <c r="QB210" s="1588"/>
      <c r="QC210" s="1588"/>
      <c r="QD210" s="1588"/>
      <c r="QE210" s="1588"/>
      <c r="QF210" s="1588"/>
      <c r="QG210" s="1588"/>
      <c r="QH210" s="1588"/>
      <c r="QI210" s="1588"/>
      <c r="QJ210" s="1588"/>
      <c r="QK210" s="1588"/>
      <c r="QL210" s="1588"/>
      <c r="QM210" s="1588"/>
      <c r="QN210" s="1588"/>
      <c r="QO210" s="1588"/>
      <c r="QP210" s="1588"/>
      <c r="QQ210" s="1588"/>
      <c r="QR210" s="1588"/>
      <c r="QS210" s="1588"/>
      <c r="QT210" s="1588"/>
      <c r="QU210" s="1588"/>
      <c r="QV210" s="1588"/>
      <c r="QW210" s="1588"/>
      <c r="QX210" s="1588"/>
      <c r="QY210" s="1588"/>
      <c r="QZ210" s="1588"/>
      <c r="RA210" s="1588"/>
      <c r="RB210" s="1588"/>
      <c r="RC210" s="1588"/>
      <c r="RD210" s="1588"/>
      <c r="RE210" s="1588"/>
      <c r="RF210" s="1588"/>
      <c r="RG210" s="1588"/>
      <c r="RH210" s="1588"/>
      <c r="RI210" s="1588"/>
      <c r="RJ210" s="1588"/>
      <c r="RK210" s="1588"/>
      <c r="RL210" s="1588"/>
      <c r="RM210" s="1588"/>
      <c r="RN210" s="1588"/>
      <c r="RO210" s="1588"/>
      <c r="RP210" s="1588"/>
      <c r="RQ210" s="1588"/>
      <c r="RR210" s="1588"/>
      <c r="RS210" s="1588"/>
      <c r="RT210" s="1588"/>
      <c r="RU210" s="1588"/>
      <c r="RV210" s="1588"/>
      <c r="RW210" s="1588"/>
      <c r="RX210" s="1588"/>
      <c r="RY210" s="1588"/>
      <c r="RZ210" s="1588"/>
      <c r="SA210" s="1588"/>
      <c r="SB210" s="1588"/>
      <c r="SC210" s="1588"/>
      <c r="SD210" s="1588"/>
      <c r="SE210" s="1588"/>
      <c r="SF210" s="1588"/>
      <c r="SG210" s="1588"/>
      <c r="SH210" s="1588"/>
      <c r="SI210" s="1588"/>
      <c r="SJ210" s="1588"/>
      <c r="SK210" s="1588"/>
      <c r="SL210" s="1588"/>
      <c r="SM210" s="1588"/>
      <c r="SN210" s="1588"/>
      <c r="SO210" s="1588"/>
      <c r="SP210" s="1588"/>
      <c r="SQ210" s="1588"/>
      <c r="SR210" s="1588"/>
      <c r="SS210" s="1588"/>
      <c r="ST210" s="1588"/>
      <c r="SU210" s="1588"/>
      <c r="SV210" s="1588"/>
      <c r="SW210" s="1588"/>
      <c r="SX210" s="1588"/>
      <c r="SY210" s="1588"/>
      <c r="SZ210" s="1588"/>
      <c r="TA210" s="1588"/>
      <c r="TB210" s="1588"/>
      <c r="TC210" s="1588"/>
    </row>
    <row r="211" spans="1:523" ht="15" customHeight="1" x14ac:dyDescent="0.15">
      <c r="A211" s="515">
        <v>43731</v>
      </c>
      <c r="B211" s="415">
        <f t="shared" si="5"/>
        <v>3446</v>
      </c>
      <c r="C211" s="195"/>
      <c r="D211" s="453"/>
      <c r="E211" s="461"/>
      <c r="F211" s="462"/>
      <c r="G211" s="880"/>
      <c r="H211" s="455"/>
      <c r="I211" s="462"/>
      <c r="J211" s="456"/>
      <c r="K211" s="461"/>
      <c r="L211" s="463"/>
      <c r="M211" s="195">
        <v>1938</v>
      </c>
      <c r="N211" s="453">
        <v>8.17</v>
      </c>
      <c r="O211" s="461">
        <v>3180</v>
      </c>
      <c r="P211" s="462"/>
      <c r="Q211" s="880">
        <v>21</v>
      </c>
      <c r="R211" s="455">
        <v>4.3600000000000003</v>
      </c>
      <c r="S211" s="462"/>
      <c r="T211" s="456"/>
      <c r="U211" s="461"/>
      <c r="V211" s="463"/>
      <c r="W211" s="457">
        <v>192</v>
      </c>
      <c r="X211" s="453">
        <v>7.98</v>
      </c>
      <c r="Y211" s="458">
        <v>3950</v>
      </c>
      <c r="Z211" s="462"/>
      <c r="AA211" s="880">
        <v>12.02</v>
      </c>
      <c r="AB211" s="455">
        <v>0.42</v>
      </c>
      <c r="AC211" s="462"/>
      <c r="AD211" s="455"/>
      <c r="AE211" s="461"/>
      <c r="AF211" s="463"/>
      <c r="AG211" s="457">
        <v>179</v>
      </c>
      <c r="AH211" s="453">
        <v>8.4499999999999993</v>
      </c>
      <c r="AI211" s="458">
        <v>4200</v>
      </c>
      <c r="AJ211" s="462"/>
      <c r="AK211" s="887">
        <v>30.44</v>
      </c>
      <c r="AL211" s="455">
        <v>0.42</v>
      </c>
      <c r="AM211" s="644"/>
      <c r="AN211" s="455"/>
      <c r="AO211" s="461"/>
      <c r="AP211" s="616"/>
      <c r="AQ211" s="457">
        <v>295</v>
      </c>
      <c r="AR211" s="453">
        <v>7.54</v>
      </c>
      <c r="AS211" s="458">
        <v>4490</v>
      </c>
      <c r="AT211" s="462"/>
      <c r="AU211" s="880">
        <v>51.71</v>
      </c>
      <c r="AV211" s="455">
        <v>1.93</v>
      </c>
      <c r="AW211" s="462"/>
      <c r="AX211" s="455"/>
      <c r="AY211" s="461"/>
      <c r="AZ211" s="463"/>
      <c r="BA211" s="195">
        <v>0</v>
      </c>
      <c r="BB211" s="453">
        <v>7.66</v>
      </c>
      <c r="BC211" s="461">
        <v>4110</v>
      </c>
      <c r="BD211" s="462"/>
      <c r="BE211" s="880">
        <v>52.69</v>
      </c>
      <c r="BF211" s="455">
        <v>1.1200000000000001</v>
      </c>
      <c r="BG211" s="462"/>
      <c r="BH211" s="455"/>
      <c r="BI211" s="461"/>
      <c r="BJ211" s="463"/>
      <c r="BK211" s="457">
        <v>163</v>
      </c>
      <c r="BL211" s="453">
        <v>7.97</v>
      </c>
      <c r="BM211" s="458">
        <v>1299</v>
      </c>
      <c r="BN211" s="462"/>
      <c r="BO211" s="880">
        <v>109.78</v>
      </c>
      <c r="BP211" s="455">
        <v>0.36</v>
      </c>
      <c r="BQ211" s="462"/>
      <c r="BR211" s="455"/>
      <c r="BS211" s="461"/>
      <c r="BT211" s="463"/>
      <c r="BU211" s="457">
        <v>297</v>
      </c>
      <c r="BV211" s="453">
        <v>8.0500000000000007</v>
      </c>
      <c r="BW211" s="458"/>
      <c r="BX211" s="458"/>
      <c r="BY211" s="880">
        <v>35.49</v>
      </c>
      <c r="BZ211" s="455">
        <v>0.9</v>
      </c>
      <c r="CA211" s="462"/>
      <c r="CB211" s="455"/>
      <c r="CC211" s="461"/>
      <c r="CD211" s="463"/>
      <c r="CE211" s="457">
        <v>48</v>
      </c>
      <c r="CF211" s="453">
        <v>7.8</v>
      </c>
      <c r="CG211" s="458">
        <v>3740</v>
      </c>
      <c r="CH211" s="462"/>
      <c r="CI211" s="880">
        <v>17.8</v>
      </c>
      <c r="CJ211" s="455">
        <v>1.71</v>
      </c>
      <c r="CK211" s="462"/>
      <c r="CL211" s="455"/>
      <c r="CM211" s="461"/>
      <c r="CN211" s="463"/>
      <c r="CO211" s="457">
        <v>0</v>
      </c>
      <c r="CP211" s="453"/>
      <c r="CQ211" s="461"/>
      <c r="CR211" s="462"/>
      <c r="CS211" s="880"/>
      <c r="CT211" s="455"/>
      <c r="CU211" s="462"/>
      <c r="CV211" s="455"/>
      <c r="CW211" s="461"/>
      <c r="CX211" s="463"/>
      <c r="CY211" s="457">
        <v>133</v>
      </c>
      <c r="CZ211" s="453">
        <v>7.05</v>
      </c>
      <c r="DA211" s="461">
        <v>5270</v>
      </c>
      <c r="DB211" s="462"/>
      <c r="DC211" s="880">
        <v>53.83</v>
      </c>
      <c r="DD211" s="455">
        <v>6.52</v>
      </c>
      <c r="DE211" s="462"/>
      <c r="DF211" s="455"/>
      <c r="DG211" s="464"/>
      <c r="DH211" s="463"/>
      <c r="DI211" s="457">
        <v>200</v>
      </c>
      <c r="DJ211" s="453">
        <v>7.87</v>
      </c>
      <c r="DK211" s="459">
        <v>3360</v>
      </c>
      <c r="DL211" s="462"/>
      <c r="DM211" s="880">
        <v>51.19</v>
      </c>
      <c r="DN211" s="455">
        <v>29.1</v>
      </c>
      <c r="DO211" s="462"/>
      <c r="DP211" s="455"/>
      <c r="DQ211" s="461"/>
      <c r="DR211" s="463"/>
      <c r="DS211" s="468">
        <v>1</v>
      </c>
      <c r="DT211" s="453"/>
      <c r="DU211" s="454"/>
      <c r="DV211" s="462"/>
      <c r="DW211" s="880"/>
      <c r="DX211" s="455"/>
      <c r="DY211" s="462"/>
      <c r="DZ211" s="455"/>
      <c r="EA211" s="462"/>
      <c r="EB211" s="463"/>
      <c r="EC211" s="457">
        <v>0</v>
      </c>
      <c r="ED211" s="453"/>
      <c r="EE211" s="464"/>
      <c r="EF211" s="462"/>
      <c r="EG211" s="880"/>
      <c r="EH211" s="455"/>
      <c r="EI211" s="462"/>
      <c r="EJ211" s="455"/>
      <c r="EK211" s="461"/>
      <c r="EL211" s="463"/>
      <c r="EM211" s="457">
        <v>0</v>
      </c>
      <c r="EN211" s="453"/>
      <c r="EO211" s="461"/>
      <c r="EP211" s="462"/>
      <c r="EQ211" s="462"/>
      <c r="ER211" s="455"/>
      <c r="ES211" s="462"/>
      <c r="ET211" s="454"/>
      <c r="EU211" s="461"/>
      <c r="EV211" s="463"/>
      <c r="EW211" s="457">
        <v>0</v>
      </c>
      <c r="EX211" s="453"/>
      <c r="EY211" s="461"/>
      <c r="EZ211" s="462"/>
      <c r="FA211" s="880"/>
      <c r="FB211" s="455"/>
      <c r="FC211" s="462"/>
      <c r="FD211" s="454"/>
      <c r="FE211" s="461"/>
      <c r="FF211" s="463"/>
      <c r="FG211" s="457">
        <v>0</v>
      </c>
      <c r="FH211" s="453"/>
      <c r="FI211" s="461"/>
      <c r="FJ211" s="462"/>
      <c r="FK211" s="880"/>
      <c r="FL211" s="455"/>
      <c r="FM211" s="462"/>
      <c r="FN211" s="454"/>
      <c r="FO211" s="461"/>
      <c r="FP211" s="463"/>
      <c r="GK211" s="195"/>
      <c r="GL211" s="943"/>
      <c r="GM211" s="461"/>
      <c r="GN211" s="461"/>
      <c r="GO211" s="461"/>
      <c r="GP211" s="461"/>
      <c r="GQ211" s="461"/>
      <c r="GR211" s="461"/>
      <c r="GS211" s="461"/>
      <c r="GT211" s="463"/>
      <c r="GU211" s="195"/>
      <c r="GV211" s="461"/>
      <c r="GW211" s="461"/>
      <c r="GX211" s="461"/>
      <c r="GY211" s="461"/>
      <c r="GZ211" s="455"/>
      <c r="HA211" s="461"/>
      <c r="HB211" s="461"/>
      <c r="HC211" s="461"/>
      <c r="HD211" s="463"/>
      <c r="HE211" s="457">
        <v>0</v>
      </c>
      <c r="HF211" s="453"/>
      <c r="HG211" s="461"/>
      <c r="HH211" s="893"/>
      <c r="HI211" s="1434"/>
      <c r="HJ211" s="455"/>
      <c r="HK211" s="462"/>
      <c r="HL211" s="455"/>
      <c r="HM211" s="461"/>
      <c r="HN211" s="463"/>
      <c r="HO211" s="457"/>
      <c r="HP211" s="453"/>
      <c r="HQ211" s="461"/>
      <c r="HR211" s="462"/>
      <c r="HS211" s="462"/>
      <c r="HT211" s="455"/>
      <c r="HU211" s="462"/>
      <c r="HV211" s="455"/>
      <c r="HW211" s="461"/>
      <c r="HX211" s="463"/>
    </row>
    <row r="212" spans="1:523" ht="15" customHeight="1" x14ac:dyDescent="0.15">
      <c r="A212" s="515">
        <v>43732</v>
      </c>
      <c r="B212" s="415">
        <f t="shared" si="5"/>
        <v>3388</v>
      </c>
      <c r="C212" s="195"/>
      <c r="D212" s="453"/>
      <c r="E212" s="461"/>
      <c r="F212" s="462"/>
      <c r="G212" s="880"/>
      <c r="H212" s="455"/>
      <c r="I212" s="462"/>
      <c r="J212" s="456"/>
      <c r="K212" s="461"/>
      <c r="L212" s="463"/>
      <c r="M212" s="195">
        <v>1311</v>
      </c>
      <c r="N212" s="453">
        <v>7.7</v>
      </c>
      <c r="O212" s="461">
        <v>3270</v>
      </c>
      <c r="P212" s="462"/>
      <c r="Q212" s="880">
        <v>29</v>
      </c>
      <c r="R212" s="455">
        <v>0.31</v>
      </c>
      <c r="S212" s="462"/>
      <c r="T212" s="456"/>
      <c r="U212" s="461"/>
      <c r="V212" s="463"/>
      <c r="W212" s="457">
        <v>545</v>
      </c>
      <c r="X212" s="453">
        <v>8.17</v>
      </c>
      <c r="Y212" s="458">
        <v>4280</v>
      </c>
      <c r="Z212" s="462"/>
      <c r="AA212" s="880">
        <v>28</v>
      </c>
      <c r="AB212" s="455">
        <v>0.25</v>
      </c>
      <c r="AC212" s="462"/>
      <c r="AD212" s="455"/>
      <c r="AE212" s="461"/>
      <c r="AF212" s="463"/>
      <c r="AG212" s="457">
        <v>172</v>
      </c>
      <c r="AH212" s="453">
        <v>8.82</v>
      </c>
      <c r="AI212" s="458">
        <v>4750</v>
      </c>
      <c r="AJ212" s="462"/>
      <c r="AK212" s="883">
        <v>66</v>
      </c>
      <c r="AL212" s="455">
        <v>0.47</v>
      </c>
      <c r="AM212" s="644"/>
      <c r="AN212" s="455"/>
      <c r="AO212" s="461"/>
      <c r="AP212" s="616"/>
      <c r="AQ212" s="457">
        <v>285</v>
      </c>
      <c r="AR212" s="453">
        <v>7.56</v>
      </c>
      <c r="AS212" s="458">
        <v>4760</v>
      </c>
      <c r="AT212" s="462"/>
      <c r="AU212" s="880">
        <v>129</v>
      </c>
      <c r="AV212" s="455">
        <v>1.28</v>
      </c>
      <c r="AW212" s="462"/>
      <c r="AX212" s="455"/>
      <c r="AY212" s="461"/>
      <c r="AZ212" s="463"/>
      <c r="BA212" s="195">
        <v>0</v>
      </c>
      <c r="BB212" s="453">
        <v>8</v>
      </c>
      <c r="BC212" s="461">
        <v>4090</v>
      </c>
      <c r="BD212" s="462"/>
      <c r="BE212" s="880">
        <v>173</v>
      </c>
      <c r="BF212" s="455">
        <v>0.85</v>
      </c>
      <c r="BG212" s="462"/>
      <c r="BH212" s="455"/>
      <c r="BI212" s="461"/>
      <c r="BJ212" s="463"/>
      <c r="BK212" s="457">
        <v>161</v>
      </c>
      <c r="BL212" s="453">
        <v>8.42</v>
      </c>
      <c r="BM212" s="458">
        <v>1313</v>
      </c>
      <c r="BN212" s="462"/>
      <c r="BO212" s="880">
        <v>215</v>
      </c>
      <c r="BP212" s="455">
        <v>0.57999999999999996</v>
      </c>
      <c r="BQ212" s="462"/>
      <c r="BR212" s="455"/>
      <c r="BS212" s="461"/>
      <c r="BT212" s="463"/>
      <c r="BU212" s="457">
        <v>270</v>
      </c>
      <c r="BV212" s="453">
        <v>8.3000000000000007</v>
      </c>
      <c r="BW212" s="458"/>
      <c r="BX212" s="458"/>
      <c r="BY212" s="880">
        <v>75</v>
      </c>
      <c r="BZ212" s="455">
        <v>1.1000000000000001</v>
      </c>
      <c r="CA212" s="462"/>
      <c r="CB212" s="455"/>
      <c r="CC212" s="461"/>
      <c r="CD212" s="463"/>
      <c r="CE212" s="457">
        <v>46</v>
      </c>
      <c r="CF212" s="453">
        <v>7.72</v>
      </c>
      <c r="CG212" s="458">
        <v>4200</v>
      </c>
      <c r="CH212" s="462"/>
      <c r="CI212" s="880">
        <v>32</v>
      </c>
      <c r="CJ212" s="455">
        <v>0.31</v>
      </c>
      <c r="CK212" s="462"/>
      <c r="CL212" s="455"/>
      <c r="CM212" s="461"/>
      <c r="CN212" s="463"/>
      <c r="CO212" s="457">
        <v>0</v>
      </c>
      <c r="CP212" s="453"/>
      <c r="CQ212" s="461"/>
      <c r="CR212" s="462"/>
      <c r="CS212" s="880"/>
      <c r="CT212" s="455"/>
      <c r="CU212" s="462"/>
      <c r="CV212" s="455"/>
      <c r="CW212" s="461"/>
      <c r="CX212" s="463"/>
      <c r="CY212" s="457">
        <v>370</v>
      </c>
      <c r="CZ212" s="453">
        <v>7.36</v>
      </c>
      <c r="DA212" s="461">
        <v>5330</v>
      </c>
      <c r="DB212" s="462"/>
      <c r="DC212" s="880">
        <v>116</v>
      </c>
      <c r="DD212" s="455">
        <v>0.02</v>
      </c>
      <c r="DE212" s="462"/>
      <c r="DF212" s="455"/>
      <c r="DG212" s="464"/>
      <c r="DH212" s="463"/>
      <c r="DI212" s="457">
        <v>84</v>
      </c>
      <c r="DJ212" s="453">
        <v>7.89</v>
      </c>
      <c r="DK212" s="459">
        <v>6500</v>
      </c>
      <c r="DL212" s="462"/>
      <c r="DM212" s="880">
        <v>342</v>
      </c>
      <c r="DN212" s="455">
        <v>39.56</v>
      </c>
      <c r="DO212" s="462"/>
      <c r="DP212" s="455"/>
      <c r="DQ212" s="461"/>
      <c r="DR212" s="463"/>
      <c r="DS212" s="468">
        <v>0</v>
      </c>
      <c r="DT212" s="453"/>
      <c r="DU212" s="454"/>
      <c r="DV212" s="462"/>
      <c r="DW212" s="880"/>
      <c r="DX212" s="455"/>
      <c r="DY212" s="462"/>
      <c r="DZ212" s="455"/>
      <c r="EA212" s="462"/>
      <c r="EB212" s="463"/>
      <c r="EC212" s="457">
        <v>48</v>
      </c>
      <c r="ED212" s="453">
        <v>7.8</v>
      </c>
      <c r="EE212" s="464">
        <v>380</v>
      </c>
      <c r="EF212" s="462"/>
      <c r="EG212" s="880">
        <v>23</v>
      </c>
      <c r="EH212" s="455">
        <v>0.25</v>
      </c>
      <c r="EI212" s="462"/>
      <c r="EJ212" s="455"/>
      <c r="EK212" s="461"/>
      <c r="EL212" s="463"/>
      <c r="EM212" s="457">
        <v>48</v>
      </c>
      <c r="EN212" s="453">
        <v>7.8</v>
      </c>
      <c r="EO212" s="461">
        <v>380</v>
      </c>
      <c r="EP212" s="462"/>
      <c r="EQ212" s="462">
        <v>23</v>
      </c>
      <c r="ER212" s="455">
        <v>0.25</v>
      </c>
      <c r="ES212" s="462"/>
      <c r="ET212" s="454"/>
      <c r="EU212" s="461"/>
      <c r="EV212" s="463"/>
      <c r="EW212" s="457">
        <v>48</v>
      </c>
      <c r="EX212" s="453">
        <v>7.8</v>
      </c>
      <c r="EY212" s="461">
        <v>380</v>
      </c>
      <c r="EZ212" s="462"/>
      <c r="FA212" s="880">
        <v>23</v>
      </c>
      <c r="FB212" s="455">
        <v>0.25</v>
      </c>
      <c r="FC212" s="462"/>
      <c r="FD212" s="454"/>
      <c r="FE212" s="461"/>
      <c r="FF212" s="463"/>
      <c r="FG212" s="457">
        <v>0</v>
      </c>
      <c r="FH212" s="453"/>
      <c r="FI212" s="461"/>
      <c r="FJ212" s="462"/>
      <c r="FK212" s="880"/>
      <c r="FL212" s="455"/>
      <c r="FM212" s="462"/>
      <c r="FN212" s="454"/>
      <c r="FO212" s="461"/>
      <c r="FP212" s="463"/>
      <c r="GK212" s="195"/>
      <c r="GL212" s="943"/>
      <c r="GM212" s="461"/>
      <c r="GN212" s="461"/>
      <c r="GO212" s="461"/>
      <c r="GP212" s="461"/>
      <c r="GQ212" s="461"/>
      <c r="GR212" s="461"/>
      <c r="GS212" s="461"/>
      <c r="GT212" s="463"/>
      <c r="GU212" s="195"/>
      <c r="GV212" s="461"/>
      <c r="GW212" s="461"/>
      <c r="GX212" s="461"/>
      <c r="GY212" s="461"/>
      <c r="GZ212" s="455"/>
      <c r="HA212" s="461"/>
      <c r="HB212" s="461"/>
      <c r="HC212" s="461"/>
      <c r="HD212" s="463"/>
      <c r="HE212" s="457">
        <v>0</v>
      </c>
      <c r="HF212" s="453"/>
      <c r="HG212" s="461"/>
      <c r="HH212" s="893"/>
      <c r="HI212" s="1434"/>
      <c r="HJ212" s="455"/>
      <c r="HK212" s="462"/>
      <c r="HL212" s="455"/>
      <c r="HM212" s="461"/>
      <c r="HN212" s="463"/>
      <c r="HO212" s="457"/>
      <c r="HP212" s="453"/>
      <c r="HQ212" s="461"/>
      <c r="HR212" s="462"/>
      <c r="HS212" s="462"/>
      <c r="HT212" s="455"/>
      <c r="HU212" s="462"/>
      <c r="HV212" s="455"/>
      <c r="HW212" s="461"/>
      <c r="HX212" s="463"/>
    </row>
    <row r="213" spans="1:523" ht="15" customHeight="1" x14ac:dyDescent="0.15">
      <c r="A213" s="515">
        <v>43733</v>
      </c>
      <c r="B213" s="415">
        <f t="shared" si="5"/>
        <v>2411</v>
      </c>
      <c r="C213" s="195"/>
      <c r="D213" s="453"/>
      <c r="E213" s="461"/>
      <c r="F213" s="462"/>
      <c r="G213" s="880"/>
      <c r="H213" s="455"/>
      <c r="I213" s="462"/>
      <c r="J213" s="456"/>
      <c r="K213" s="461"/>
      <c r="L213" s="463"/>
      <c r="M213" s="195">
        <v>966</v>
      </c>
      <c r="N213" s="453">
        <v>8.1999999999999993</v>
      </c>
      <c r="O213" s="461">
        <v>3020</v>
      </c>
      <c r="P213" s="462"/>
      <c r="Q213" s="880">
        <v>23</v>
      </c>
      <c r="R213" s="455">
        <v>0.74</v>
      </c>
      <c r="S213" s="462"/>
      <c r="T213" s="456"/>
      <c r="U213" s="461"/>
      <c r="V213" s="463"/>
      <c r="W213" s="457">
        <v>547</v>
      </c>
      <c r="X213" s="453">
        <v>8.58</v>
      </c>
      <c r="Y213" s="458">
        <v>2180</v>
      </c>
      <c r="Z213" s="462"/>
      <c r="AA213" s="880">
        <v>15</v>
      </c>
      <c r="AB213" s="455">
        <v>0.52</v>
      </c>
      <c r="AC213" s="462"/>
      <c r="AD213" s="455"/>
      <c r="AE213" s="461"/>
      <c r="AF213" s="463"/>
      <c r="AG213" s="457">
        <v>182</v>
      </c>
      <c r="AH213" s="453">
        <v>8.76</v>
      </c>
      <c r="AI213" s="458">
        <v>3880</v>
      </c>
      <c r="AJ213" s="462"/>
      <c r="AK213" s="883">
        <v>62</v>
      </c>
      <c r="AL213" s="455">
        <v>0.74</v>
      </c>
      <c r="AM213" s="644"/>
      <c r="AN213" s="455"/>
      <c r="AO213" s="461"/>
      <c r="AP213" s="616"/>
      <c r="AQ213" s="457">
        <v>316</v>
      </c>
      <c r="AR213" s="453">
        <v>7.31</v>
      </c>
      <c r="AS213" s="458">
        <v>3790</v>
      </c>
      <c r="AT213" s="462"/>
      <c r="AU213" s="880">
        <v>112</v>
      </c>
      <c r="AV213" s="455">
        <v>1.93</v>
      </c>
      <c r="AW213" s="462"/>
      <c r="AX213" s="455"/>
      <c r="AY213" s="461"/>
      <c r="AZ213" s="463"/>
      <c r="BA213" s="195">
        <v>0</v>
      </c>
      <c r="BB213" s="453">
        <v>7.81</v>
      </c>
      <c r="BC213" s="461">
        <v>4150</v>
      </c>
      <c r="BD213" s="462"/>
      <c r="BE213" s="880">
        <v>158</v>
      </c>
      <c r="BF213" s="455">
        <v>0.96</v>
      </c>
      <c r="BG213" s="462"/>
      <c r="BH213" s="455"/>
      <c r="BI213" s="461"/>
      <c r="BJ213" s="463"/>
      <c r="BK213" s="457">
        <v>114</v>
      </c>
      <c r="BL213" s="453">
        <v>8</v>
      </c>
      <c r="BM213" s="458">
        <v>1279</v>
      </c>
      <c r="BN213" s="462"/>
      <c r="BO213" s="880">
        <v>206</v>
      </c>
      <c r="BP213" s="455">
        <v>1.5</v>
      </c>
      <c r="BQ213" s="462"/>
      <c r="BR213" s="455"/>
      <c r="BS213" s="461"/>
      <c r="BT213" s="463"/>
      <c r="BU213" s="457">
        <v>181</v>
      </c>
      <c r="BV213" s="453">
        <v>8.1300000000000008</v>
      </c>
      <c r="BW213" s="458"/>
      <c r="BX213" s="458"/>
      <c r="BY213" s="880">
        <v>69</v>
      </c>
      <c r="BZ213" s="455">
        <v>0.36</v>
      </c>
      <c r="CA213" s="462"/>
      <c r="CB213" s="455"/>
      <c r="CC213" s="461"/>
      <c r="CD213" s="463"/>
      <c r="CE213" s="457">
        <v>0</v>
      </c>
      <c r="CF213" s="453">
        <v>7.7</v>
      </c>
      <c r="CG213" s="458">
        <v>4120</v>
      </c>
      <c r="CH213" s="462"/>
      <c r="CI213" s="880">
        <v>43</v>
      </c>
      <c r="CJ213" s="455">
        <v>7.28</v>
      </c>
      <c r="CK213" s="462"/>
      <c r="CL213" s="455"/>
      <c r="CM213" s="461"/>
      <c r="CN213" s="463"/>
      <c r="CO213" s="457">
        <v>0</v>
      </c>
      <c r="CP213" s="453"/>
      <c r="CQ213" s="461"/>
      <c r="CR213" s="462"/>
      <c r="CS213" s="880"/>
      <c r="CT213" s="455"/>
      <c r="CU213" s="462"/>
      <c r="CV213" s="455"/>
      <c r="CW213" s="461"/>
      <c r="CX213" s="463"/>
      <c r="CY213" s="457">
        <v>104</v>
      </c>
      <c r="CZ213" s="453">
        <v>7.07</v>
      </c>
      <c r="DA213" s="461">
        <v>2910</v>
      </c>
      <c r="DB213" s="462"/>
      <c r="DC213" s="880">
        <v>54</v>
      </c>
      <c r="DD213" s="455">
        <v>6.79</v>
      </c>
      <c r="DE213" s="462"/>
      <c r="DF213" s="455"/>
      <c r="DG213" s="464"/>
      <c r="DH213" s="463"/>
      <c r="DI213" s="457">
        <v>1</v>
      </c>
      <c r="DJ213" s="453"/>
      <c r="DK213" s="459"/>
      <c r="DL213" s="462"/>
      <c r="DM213" s="880"/>
      <c r="DN213" s="455"/>
      <c r="DO213" s="462"/>
      <c r="DP213" s="455"/>
      <c r="DQ213" s="461"/>
      <c r="DR213" s="463"/>
      <c r="DS213" s="457">
        <v>0</v>
      </c>
      <c r="DT213" s="453"/>
      <c r="DU213" s="454"/>
      <c r="DV213" s="462"/>
      <c r="DW213" s="880"/>
      <c r="DX213" s="455"/>
      <c r="DY213" s="462"/>
      <c r="DZ213" s="455"/>
      <c r="EA213" s="462"/>
      <c r="EB213" s="463"/>
      <c r="EC213" s="457">
        <v>0</v>
      </c>
      <c r="ED213" s="453"/>
      <c r="EE213" s="464"/>
      <c r="EF213" s="462"/>
      <c r="EG213" s="880"/>
      <c r="EH213" s="455"/>
      <c r="EI213" s="462"/>
      <c r="EJ213" s="455"/>
      <c r="EK213" s="461"/>
      <c r="EL213" s="463"/>
      <c r="EM213" s="457">
        <v>0</v>
      </c>
      <c r="EN213" s="453"/>
      <c r="EO213" s="461"/>
      <c r="EP213" s="462"/>
      <c r="EQ213" s="462"/>
      <c r="ER213" s="455"/>
      <c r="ES213" s="462"/>
      <c r="ET213" s="454"/>
      <c r="EU213" s="461"/>
      <c r="EV213" s="463"/>
      <c r="EW213" s="457">
        <v>0</v>
      </c>
      <c r="EX213" s="453"/>
      <c r="EY213" s="461"/>
      <c r="EZ213" s="462"/>
      <c r="FA213" s="880"/>
      <c r="FB213" s="455"/>
      <c r="FC213" s="462"/>
      <c r="FD213" s="454"/>
      <c r="FE213" s="461"/>
      <c r="FF213" s="463"/>
      <c r="FG213" s="457">
        <v>0</v>
      </c>
      <c r="FH213" s="453"/>
      <c r="FI213" s="461"/>
      <c r="FJ213" s="462"/>
      <c r="FK213" s="880"/>
      <c r="FL213" s="455"/>
      <c r="FM213" s="462"/>
      <c r="FN213" s="454"/>
      <c r="FO213" s="461"/>
      <c r="FP213" s="463"/>
      <c r="GK213" s="195"/>
      <c r="GL213" s="943"/>
      <c r="GM213" s="461"/>
      <c r="GN213" s="461"/>
      <c r="GO213" s="461"/>
      <c r="GP213" s="461"/>
      <c r="GQ213" s="461"/>
      <c r="GR213" s="461"/>
      <c r="GS213" s="461"/>
      <c r="GT213" s="463"/>
      <c r="GU213" s="195"/>
      <c r="GV213" s="461"/>
      <c r="GW213" s="461"/>
      <c r="GX213" s="461"/>
      <c r="GY213" s="461"/>
      <c r="GZ213" s="455"/>
      <c r="HA213" s="461"/>
      <c r="HB213" s="461"/>
      <c r="HC213" s="461"/>
      <c r="HD213" s="463"/>
      <c r="HE213" s="457">
        <v>0</v>
      </c>
      <c r="HF213" s="453"/>
      <c r="HG213" s="461"/>
      <c r="HH213" s="893"/>
      <c r="HI213" s="1434"/>
      <c r="HJ213" s="455"/>
      <c r="HK213" s="462"/>
      <c r="HL213" s="455"/>
      <c r="HM213" s="461"/>
      <c r="HN213" s="463"/>
      <c r="HO213" s="457"/>
      <c r="HP213" s="453"/>
      <c r="HQ213" s="461"/>
      <c r="HR213" s="462"/>
      <c r="HS213" s="462"/>
      <c r="HT213" s="455"/>
      <c r="HU213" s="462"/>
      <c r="HV213" s="455"/>
      <c r="HW213" s="461"/>
      <c r="HX213" s="463"/>
    </row>
    <row r="214" spans="1:523" ht="15" customHeight="1" x14ac:dyDescent="0.15">
      <c r="A214" s="515">
        <v>43734</v>
      </c>
      <c r="B214" s="415">
        <f t="shared" si="5"/>
        <v>2715</v>
      </c>
      <c r="C214" s="195"/>
      <c r="D214" s="453"/>
      <c r="E214" s="461"/>
      <c r="F214" s="462"/>
      <c r="G214" s="880"/>
      <c r="H214" s="455"/>
      <c r="I214" s="462"/>
      <c r="J214" s="456"/>
      <c r="K214" s="461"/>
      <c r="L214" s="463"/>
      <c r="M214" s="195">
        <v>1282</v>
      </c>
      <c r="N214" s="453">
        <v>8.2799999999999994</v>
      </c>
      <c r="O214" s="461">
        <v>3210</v>
      </c>
      <c r="P214" s="462"/>
      <c r="Q214" s="880">
        <v>22</v>
      </c>
      <c r="R214" s="455">
        <v>19.2</v>
      </c>
      <c r="S214" s="462">
        <v>5.66</v>
      </c>
      <c r="T214" s="456"/>
      <c r="U214" s="461"/>
      <c r="V214" s="463"/>
      <c r="W214" s="457">
        <v>477</v>
      </c>
      <c r="X214" s="453">
        <v>8.17</v>
      </c>
      <c r="Y214" s="458">
        <v>2400</v>
      </c>
      <c r="Z214" s="462"/>
      <c r="AA214" s="880">
        <v>5.9</v>
      </c>
      <c r="AB214" s="455">
        <v>2.48</v>
      </c>
      <c r="AC214" s="462">
        <v>0.42</v>
      </c>
      <c r="AD214" s="455"/>
      <c r="AE214" s="461"/>
      <c r="AF214" s="463"/>
      <c r="AG214" s="457">
        <v>181</v>
      </c>
      <c r="AH214" s="453">
        <v>8.6300000000000008</v>
      </c>
      <c r="AI214" s="458">
        <v>4080</v>
      </c>
      <c r="AJ214" s="462"/>
      <c r="AK214" s="883">
        <v>26</v>
      </c>
      <c r="AL214" s="455">
        <v>6.7</v>
      </c>
      <c r="AM214" s="644"/>
      <c r="AN214" s="455"/>
      <c r="AO214" s="461"/>
      <c r="AP214" s="616"/>
      <c r="AQ214" s="457">
        <v>265</v>
      </c>
      <c r="AR214" s="453">
        <v>7.42</v>
      </c>
      <c r="AS214" s="458">
        <v>4200</v>
      </c>
      <c r="AT214" s="462"/>
      <c r="AU214" s="880">
        <v>49.1</v>
      </c>
      <c r="AV214" s="455">
        <v>34.1</v>
      </c>
      <c r="AW214" s="462">
        <v>2.98</v>
      </c>
      <c r="AX214" s="455"/>
      <c r="AY214" s="461"/>
      <c r="AZ214" s="463"/>
      <c r="BA214" s="195">
        <v>0</v>
      </c>
      <c r="BB214" s="453">
        <v>8</v>
      </c>
      <c r="BC214" s="461">
        <v>4320</v>
      </c>
      <c r="BD214" s="462"/>
      <c r="BE214" s="880">
        <v>52.98</v>
      </c>
      <c r="BF214" s="455">
        <v>25.6</v>
      </c>
      <c r="BG214" s="462">
        <v>1.06</v>
      </c>
      <c r="BH214" s="455"/>
      <c r="BI214" s="461"/>
      <c r="BJ214" s="463"/>
      <c r="BK214" s="457">
        <v>122</v>
      </c>
      <c r="BL214" s="453">
        <v>8.32</v>
      </c>
      <c r="BM214" s="458">
        <v>1238</v>
      </c>
      <c r="BN214" s="462"/>
      <c r="BO214" s="880">
        <v>109.98</v>
      </c>
      <c r="BP214" s="455">
        <v>0.47</v>
      </c>
      <c r="BQ214" s="462">
        <v>38.6</v>
      </c>
      <c r="BR214" s="455"/>
      <c r="BS214" s="461"/>
      <c r="BT214" s="463"/>
      <c r="BU214" s="457">
        <v>319</v>
      </c>
      <c r="BV214" s="453">
        <v>8.1999999999999993</v>
      </c>
      <c r="BW214" s="458"/>
      <c r="BX214" s="458"/>
      <c r="BY214" s="880">
        <v>33.200000000000003</v>
      </c>
      <c r="BZ214" s="455">
        <v>12.81</v>
      </c>
      <c r="CA214" s="462">
        <v>1.5</v>
      </c>
      <c r="CB214" s="455"/>
      <c r="CC214" s="461"/>
      <c r="CD214" s="463"/>
      <c r="CE214" s="457">
        <v>0</v>
      </c>
      <c r="CF214" s="453">
        <v>8.9</v>
      </c>
      <c r="CG214" s="458">
        <v>3560</v>
      </c>
      <c r="CH214" s="462"/>
      <c r="CI214" s="880">
        <v>13.57</v>
      </c>
      <c r="CJ214" s="455">
        <v>2.4700000000000002</v>
      </c>
      <c r="CK214" s="462">
        <v>20.8</v>
      </c>
      <c r="CL214" s="455"/>
      <c r="CM214" s="461"/>
      <c r="CN214" s="463"/>
      <c r="CO214" s="457">
        <v>0</v>
      </c>
      <c r="CP214" s="453"/>
      <c r="CQ214" s="461"/>
      <c r="CR214" s="462"/>
      <c r="CS214" s="880"/>
      <c r="CT214" s="455"/>
      <c r="CU214" s="462"/>
      <c r="CV214" s="455"/>
      <c r="CW214" s="461"/>
      <c r="CX214" s="463"/>
      <c r="CY214" s="457">
        <v>0</v>
      </c>
      <c r="DA214" s="461"/>
      <c r="DB214" s="462"/>
      <c r="DC214" s="880"/>
      <c r="DD214" s="455"/>
      <c r="DE214" s="462"/>
      <c r="DF214" s="455"/>
      <c r="DG214" s="464"/>
      <c r="DH214" s="463"/>
      <c r="DI214" s="457">
        <v>69</v>
      </c>
      <c r="DJ214" s="453">
        <v>7.85</v>
      </c>
      <c r="DK214" s="459">
        <v>3380</v>
      </c>
      <c r="DL214" s="462"/>
      <c r="DM214" s="880">
        <v>41.64</v>
      </c>
      <c r="DN214" s="455">
        <v>32.299999999999997</v>
      </c>
      <c r="DO214" s="462">
        <v>34.729999999999997</v>
      </c>
      <c r="DP214" s="455"/>
      <c r="DQ214" s="461"/>
      <c r="DR214" s="463"/>
      <c r="DS214" s="457">
        <v>0</v>
      </c>
      <c r="DT214" s="453"/>
      <c r="DU214" s="454"/>
      <c r="DV214" s="462"/>
      <c r="DW214" s="880"/>
      <c r="DX214" s="455"/>
      <c r="DY214" s="462"/>
      <c r="DZ214" s="455"/>
      <c r="EA214" s="462"/>
      <c r="EB214" s="463"/>
      <c r="EC214" s="457">
        <v>0</v>
      </c>
      <c r="ED214" s="453"/>
      <c r="EE214" s="464"/>
      <c r="EF214" s="462"/>
      <c r="EG214" s="880"/>
      <c r="EH214" s="455"/>
      <c r="EI214" s="462"/>
      <c r="EJ214" s="455"/>
      <c r="EK214" s="461"/>
      <c r="EL214" s="463"/>
      <c r="EM214" s="457">
        <v>0</v>
      </c>
      <c r="EN214" s="453"/>
      <c r="EO214" s="461"/>
      <c r="EP214" s="462"/>
      <c r="EQ214" s="462"/>
      <c r="ER214" s="455"/>
      <c r="ES214" s="462"/>
      <c r="ET214" s="454"/>
      <c r="EU214" s="461"/>
      <c r="EV214" s="463"/>
      <c r="EW214" s="457">
        <v>0</v>
      </c>
      <c r="EX214" s="453"/>
      <c r="EY214" s="461"/>
      <c r="EZ214" s="462"/>
      <c r="FA214" s="880"/>
      <c r="FB214" s="455"/>
      <c r="FC214" s="462"/>
      <c r="FD214" s="454"/>
      <c r="FE214" s="461"/>
      <c r="FF214" s="463"/>
      <c r="FG214" s="457">
        <v>0</v>
      </c>
      <c r="FH214" s="453"/>
      <c r="FI214" s="461"/>
      <c r="FJ214" s="462"/>
      <c r="FK214" s="880"/>
      <c r="FL214" s="455"/>
      <c r="FM214" s="462"/>
      <c r="FN214" s="454"/>
      <c r="FO214" s="461"/>
      <c r="FP214" s="463"/>
      <c r="GK214" s="195"/>
      <c r="GL214" s="943"/>
      <c r="GM214" s="461"/>
      <c r="GN214" s="461"/>
      <c r="GO214" s="461"/>
      <c r="GP214" s="461"/>
      <c r="GQ214" s="461"/>
      <c r="GR214" s="461"/>
      <c r="GS214" s="461"/>
      <c r="GT214" s="463"/>
      <c r="GU214" s="195"/>
      <c r="GV214" s="461"/>
      <c r="GW214" s="461"/>
      <c r="GX214" s="461"/>
      <c r="GY214" s="461"/>
      <c r="GZ214" s="455"/>
      <c r="HA214" s="461"/>
      <c r="HB214" s="461"/>
      <c r="HC214" s="461"/>
      <c r="HD214" s="463"/>
      <c r="HE214" s="457">
        <v>0</v>
      </c>
      <c r="HF214" s="453"/>
      <c r="HG214" s="461"/>
      <c r="HH214" s="893"/>
      <c r="HI214" s="1434"/>
      <c r="HJ214" s="455"/>
      <c r="HK214" s="462"/>
      <c r="HL214" s="455"/>
      <c r="HM214" s="461"/>
      <c r="HN214" s="463"/>
      <c r="HO214" s="457"/>
      <c r="HP214" s="453"/>
      <c r="HQ214" s="461"/>
      <c r="HR214" s="462"/>
      <c r="HS214" s="462"/>
      <c r="HT214" s="455"/>
      <c r="HU214" s="462"/>
      <c r="HV214" s="455"/>
      <c r="HW214" s="461"/>
      <c r="HX214" s="463"/>
    </row>
    <row r="215" spans="1:523" ht="15" customHeight="1" x14ac:dyDescent="0.15">
      <c r="A215" s="515">
        <v>43735</v>
      </c>
      <c r="B215" s="415">
        <f t="shared" si="5"/>
        <v>3566</v>
      </c>
      <c r="C215" s="195"/>
      <c r="D215" s="453"/>
      <c r="E215" s="461"/>
      <c r="F215" s="462"/>
      <c r="G215" s="880"/>
      <c r="H215" s="455"/>
      <c r="I215" s="462"/>
      <c r="J215" s="456"/>
      <c r="K215" s="461"/>
      <c r="L215" s="463"/>
      <c r="M215" s="195">
        <v>1482</v>
      </c>
      <c r="N215" s="453">
        <v>8.4</v>
      </c>
      <c r="O215" s="461">
        <v>3030</v>
      </c>
      <c r="P215" s="462"/>
      <c r="Q215" s="880"/>
      <c r="R215" s="455">
        <v>0.47</v>
      </c>
      <c r="S215" s="462">
        <v>23.94</v>
      </c>
      <c r="T215" s="456"/>
      <c r="U215" s="461"/>
      <c r="V215" s="463"/>
      <c r="W215" s="457">
        <v>783</v>
      </c>
      <c r="X215" s="453">
        <v>8.58</v>
      </c>
      <c r="Y215" s="458">
        <v>1886</v>
      </c>
      <c r="Z215" s="462"/>
      <c r="AA215" s="880"/>
      <c r="AB215" s="455">
        <v>0.42</v>
      </c>
      <c r="AC215" s="462">
        <v>2.8839999999999999</v>
      </c>
      <c r="AD215" s="455"/>
      <c r="AE215" s="461"/>
      <c r="AF215" s="463"/>
      <c r="AG215" s="457">
        <v>202</v>
      </c>
      <c r="AH215" s="453">
        <v>8.8000000000000007</v>
      </c>
      <c r="AI215" s="458">
        <v>4340</v>
      </c>
      <c r="AJ215" s="462"/>
      <c r="AL215" s="455">
        <v>0.52</v>
      </c>
      <c r="AM215" s="644"/>
      <c r="AN215" s="455"/>
      <c r="AO215" s="461"/>
      <c r="AP215" s="616"/>
      <c r="AQ215" s="457">
        <v>272</v>
      </c>
      <c r="AR215" s="453">
        <v>7.45</v>
      </c>
      <c r="AS215" s="458">
        <v>4640</v>
      </c>
      <c r="AT215" s="462"/>
      <c r="AU215" s="880">
        <v>143</v>
      </c>
      <c r="AV215" s="455">
        <v>1.88</v>
      </c>
      <c r="AW215" s="462">
        <v>38.979999999999997</v>
      </c>
      <c r="AX215" s="455"/>
      <c r="AY215" s="461"/>
      <c r="AZ215" s="463"/>
      <c r="BA215" s="195">
        <v>0</v>
      </c>
      <c r="BB215" s="453">
        <v>7.75</v>
      </c>
      <c r="BC215" s="461">
        <v>4280</v>
      </c>
      <c r="BD215" s="462"/>
      <c r="BE215" s="880">
        <v>166</v>
      </c>
      <c r="BF215" s="455">
        <v>1.23</v>
      </c>
      <c r="BG215" s="462">
        <v>28.55</v>
      </c>
      <c r="BH215" s="455"/>
      <c r="BI215" s="461"/>
      <c r="BJ215" s="463"/>
      <c r="BK215" s="457">
        <v>161</v>
      </c>
      <c r="BL215" s="453">
        <v>7.48</v>
      </c>
      <c r="BM215" s="458">
        <v>1225</v>
      </c>
      <c r="BN215" s="462"/>
      <c r="BO215" s="880">
        <v>205</v>
      </c>
      <c r="BP215" s="455">
        <v>0.52</v>
      </c>
      <c r="BQ215" s="462">
        <v>17.23</v>
      </c>
      <c r="BR215" s="455"/>
      <c r="BS215" s="461"/>
      <c r="BT215" s="463"/>
      <c r="BU215" s="457">
        <v>283</v>
      </c>
      <c r="BV215" s="453">
        <v>8.01</v>
      </c>
      <c r="BW215" s="458"/>
      <c r="BX215" s="458"/>
      <c r="BY215" s="880">
        <v>84</v>
      </c>
      <c r="BZ215" s="455">
        <v>0.85</v>
      </c>
      <c r="CA215" s="462">
        <v>11.7</v>
      </c>
      <c r="CB215" s="455"/>
      <c r="CC215" s="461"/>
      <c r="CD215" s="463"/>
      <c r="CE215" s="457">
        <v>0</v>
      </c>
      <c r="CF215" s="453"/>
      <c r="CG215" s="458"/>
      <c r="CH215" s="462"/>
      <c r="CI215" s="880"/>
      <c r="CJ215" s="455"/>
      <c r="CK215" s="462"/>
      <c r="CL215" s="455"/>
      <c r="CM215" s="461"/>
      <c r="CN215" s="463"/>
      <c r="CO215" s="457">
        <v>82</v>
      </c>
      <c r="CP215" s="453">
        <v>7.5</v>
      </c>
      <c r="CQ215" s="461">
        <v>1197</v>
      </c>
      <c r="CR215" s="462"/>
      <c r="CS215" s="880"/>
      <c r="CT215" s="455">
        <v>0.42</v>
      </c>
      <c r="CU215" s="462">
        <v>21.23</v>
      </c>
      <c r="CV215" s="455"/>
      <c r="CW215" s="461"/>
      <c r="CX215" s="463"/>
      <c r="CY215" s="457">
        <v>202</v>
      </c>
      <c r="CZ215" s="453"/>
      <c r="DA215" s="461"/>
      <c r="DB215" s="462"/>
      <c r="DC215" s="880"/>
      <c r="DD215" s="455"/>
      <c r="DE215" s="462"/>
      <c r="DF215" s="455"/>
      <c r="DG215" s="464"/>
      <c r="DH215" s="463"/>
      <c r="DI215" s="457">
        <v>96</v>
      </c>
      <c r="DJ215" s="453">
        <v>7.86</v>
      </c>
      <c r="DK215" s="459">
        <v>3400</v>
      </c>
      <c r="DL215" s="462"/>
      <c r="DM215" s="880">
        <v>178</v>
      </c>
      <c r="DN215" s="455">
        <v>18.47</v>
      </c>
      <c r="DO215" s="462">
        <v>35.909999999999997</v>
      </c>
      <c r="DP215" s="455"/>
      <c r="DQ215" s="461"/>
      <c r="DR215" s="463"/>
      <c r="DS215" s="457">
        <v>0</v>
      </c>
      <c r="DT215" s="453"/>
      <c r="DU215" s="454"/>
      <c r="DV215" s="462"/>
      <c r="DW215" s="880"/>
      <c r="DX215" s="455"/>
      <c r="DY215" s="462"/>
      <c r="DZ215" s="455"/>
      <c r="EA215" s="462"/>
      <c r="EB215" s="463"/>
      <c r="EC215" s="457">
        <v>1</v>
      </c>
      <c r="ED215" s="453"/>
      <c r="EE215" s="464"/>
      <c r="EF215" s="462"/>
      <c r="EG215" s="880"/>
      <c r="EH215" s="455"/>
      <c r="EI215" s="462"/>
      <c r="EJ215" s="455"/>
      <c r="EK215" s="461"/>
      <c r="EL215" s="463"/>
      <c r="EM215" s="457">
        <v>1</v>
      </c>
      <c r="EN215" s="453"/>
      <c r="EO215" s="461"/>
      <c r="EP215" s="462"/>
      <c r="EQ215" s="462"/>
      <c r="ER215" s="455"/>
      <c r="ES215" s="462"/>
      <c r="ET215" s="454"/>
      <c r="EU215" s="461"/>
      <c r="EV215" s="463"/>
      <c r="EW215" s="457">
        <v>1</v>
      </c>
      <c r="EX215" s="453"/>
      <c r="EY215" s="461"/>
      <c r="EZ215" s="462"/>
      <c r="FA215" s="880"/>
      <c r="FB215" s="455"/>
      <c r="FC215" s="462"/>
      <c r="FD215" s="454"/>
      <c r="FE215" s="461"/>
      <c r="FF215" s="463"/>
      <c r="FG215" s="457">
        <v>0</v>
      </c>
      <c r="FH215" s="453"/>
      <c r="FI215" s="461"/>
      <c r="FJ215" s="462"/>
      <c r="FK215" s="880"/>
      <c r="FL215" s="455"/>
      <c r="FM215" s="462"/>
      <c r="FN215" s="454"/>
      <c r="FO215" s="461"/>
      <c r="FP215" s="463"/>
      <c r="GK215" s="195"/>
      <c r="GL215" s="943"/>
      <c r="GM215" s="461"/>
      <c r="GN215" s="461"/>
      <c r="GO215" s="461"/>
      <c r="GP215" s="461"/>
      <c r="GQ215" s="461"/>
      <c r="GR215" s="461"/>
      <c r="GS215" s="461"/>
      <c r="GT215" s="463"/>
      <c r="GU215" s="195"/>
      <c r="GV215" s="461"/>
      <c r="GW215" s="461"/>
      <c r="GX215" s="461"/>
      <c r="GY215" s="461"/>
      <c r="GZ215" s="455"/>
      <c r="HA215" s="461"/>
      <c r="HB215" s="461"/>
      <c r="HC215" s="461"/>
      <c r="HD215" s="463"/>
      <c r="HE215" s="457">
        <v>0</v>
      </c>
      <c r="HF215" s="453"/>
      <c r="HG215" s="461"/>
      <c r="HH215" s="893"/>
      <c r="HI215" s="1434"/>
      <c r="HJ215" s="455"/>
      <c r="HK215" s="462"/>
      <c r="HL215" s="455"/>
      <c r="HM215" s="461"/>
      <c r="HN215" s="463"/>
      <c r="HO215" s="457"/>
      <c r="HP215" s="453"/>
      <c r="HQ215" s="461"/>
      <c r="HR215" s="462"/>
      <c r="HS215" s="462"/>
      <c r="HT215" s="455"/>
      <c r="HU215" s="462"/>
      <c r="HV215" s="455"/>
      <c r="HW215" s="461"/>
      <c r="HX215" s="463"/>
    </row>
    <row r="216" spans="1:523" ht="15" customHeight="1" x14ac:dyDescent="0.15">
      <c r="A216" s="515">
        <v>43736</v>
      </c>
      <c r="B216" s="415">
        <f t="shared" si="5"/>
        <v>3877</v>
      </c>
      <c r="C216" s="195"/>
      <c r="D216" s="453"/>
      <c r="E216" s="461"/>
      <c r="F216" s="462"/>
      <c r="G216" s="880"/>
      <c r="H216" s="455"/>
      <c r="I216" s="462"/>
      <c r="J216" s="456"/>
      <c r="K216" s="461"/>
      <c r="L216" s="463"/>
      <c r="M216" s="195">
        <v>1228</v>
      </c>
      <c r="N216" s="453">
        <v>7.7</v>
      </c>
      <c r="O216" s="461">
        <v>2820</v>
      </c>
      <c r="P216" s="462"/>
      <c r="Q216" s="880">
        <v>24</v>
      </c>
      <c r="R216" s="455">
        <v>0.63</v>
      </c>
      <c r="S216" s="462">
        <v>24.44</v>
      </c>
      <c r="T216" s="456"/>
      <c r="U216" s="461"/>
      <c r="V216" s="463"/>
      <c r="W216" s="457">
        <v>0</v>
      </c>
      <c r="X216" s="453">
        <v>7.34</v>
      </c>
      <c r="Y216" s="458">
        <v>1641</v>
      </c>
      <c r="Z216" s="462"/>
      <c r="AA216" s="880"/>
      <c r="AB216" s="455">
        <v>0.39</v>
      </c>
      <c r="AC216" s="462">
        <v>2.3420000000000001</v>
      </c>
      <c r="AD216" s="455"/>
      <c r="AE216" s="461"/>
      <c r="AF216" s="463"/>
      <c r="AG216" s="457">
        <v>170</v>
      </c>
      <c r="AH216" s="453">
        <v>8.9</v>
      </c>
      <c r="AI216" s="458"/>
      <c r="AJ216" s="462"/>
      <c r="AL216" s="455"/>
      <c r="AM216" s="644"/>
      <c r="AN216" s="455"/>
      <c r="AO216" s="461"/>
      <c r="AP216" s="616"/>
      <c r="AQ216" s="457">
        <v>295</v>
      </c>
      <c r="AR216" s="453">
        <v>7.24</v>
      </c>
      <c r="AS216" s="458">
        <v>2380</v>
      </c>
      <c r="AT216" s="462"/>
      <c r="AU216" s="880">
        <v>68</v>
      </c>
      <c r="AV216" s="455">
        <v>0.96</v>
      </c>
      <c r="AW216" s="462">
        <v>14.93</v>
      </c>
      <c r="AX216" s="455"/>
      <c r="AY216" s="461"/>
      <c r="AZ216" s="463"/>
      <c r="BA216" s="195">
        <v>1399</v>
      </c>
      <c r="BB216" s="453">
        <v>8.15</v>
      </c>
      <c r="BC216" s="461">
        <v>4090</v>
      </c>
      <c r="BD216" s="462"/>
      <c r="BE216" s="880">
        <v>154</v>
      </c>
      <c r="BF216" s="455">
        <v>0.42</v>
      </c>
      <c r="BG216" s="462">
        <v>24.45</v>
      </c>
      <c r="BH216" s="455"/>
      <c r="BI216" s="461"/>
      <c r="BJ216" s="463"/>
      <c r="BK216" s="457">
        <v>160</v>
      </c>
      <c r="BL216" s="453">
        <v>8.1199999999999992</v>
      </c>
      <c r="BM216" s="458">
        <v>1240</v>
      </c>
      <c r="BN216" s="462"/>
      <c r="BO216" s="880">
        <v>202</v>
      </c>
      <c r="BP216" s="455">
        <v>0.42</v>
      </c>
      <c r="BQ216" s="462">
        <v>32.630000000000003</v>
      </c>
      <c r="BR216" s="455"/>
      <c r="BS216" s="461"/>
      <c r="BT216" s="463"/>
      <c r="BU216" s="457">
        <v>304</v>
      </c>
      <c r="BV216" s="453">
        <v>8.2100000000000009</v>
      </c>
      <c r="BW216" s="458"/>
      <c r="BX216" s="458"/>
      <c r="BY216" s="880">
        <v>78</v>
      </c>
      <c r="BZ216" s="455">
        <v>1.06</v>
      </c>
      <c r="CA216" s="462">
        <v>11.57</v>
      </c>
      <c r="CB216" s="455"/>
      <c r="CC216" s="461"/>
      <c r="CD216" s="463"/>
      <c r="CE216" s="457">
        <v>0</v>
      </c>
      <c r="CF216" s="453"/>
      <c r="CG216" s="458"/>
      <c r="CH216" s="462"/>
      <c r="CI216" s="880"/>
      <c r="CJ216" s="455"/>
      <c r="CK216" s="462"/>
      <c r="CL216" s="455"/>
      <c r="CM216" s="461"/>
      <c r="CN216" s="463"/>
      <c r="CO216" s="457">
        <v>199</v>
      </c>
      <c r="CP216" s="453">
        <v>7.8</v>
      </c>
      <c r="CQ216" s="461">
        <v>1243</v>
      </c>
      <c r="CR216" s="462"/>
      <c r="CS216" s="880"/>
      <c r="CT216" s="455">
        <v>0.35</v>
      </c>
      <c r="CU216" s="462">
        <v>18.91</v>
      </c>
      <c r="CV216" s="455"/>
      <c r="CW216" s="461"/>
      <c r="CX216" s="463"/>
      <c r="CY216" s="457">
        <v>0</v>
      </c>
      <c r="CZ216" s="453">
        <v>7.14</v>
      </c>
      <c r="DA216" s="461">
        <v>2780</v>
      </c>
      <c r="DB216" s="462"/>
      <c r="DC216" s="880"/>
      <c r="DD216" s="455">
        <v>7.17</v>
      </c>
      <c r="DE216" s="462">
        <v>36.799999999999997</v>
      </c>
      <c r="DF216" s="455"/>
      <c r="DG216" s="464"/>
      <c r="DH216" s="463"/>
      <c r="DI216" s="457">
        <v>121</v>
      </c>
      <c r="DJ216" s="453">
        <v>7.97</v>
      </c>
      <c r="DK216" s="459">
        <v>3970</v>
      </c>
      <c r="DL216" s="462"/>
      <c r="DM216" s="880">
        <v>175</v>
      </c>
      <c r="DN216" s="455">
        <v>19.38</v>
      </c>
      <c r="DO216" s="462">
        <v>28.31</v>
      </c>
      <c r="DP216" s="455"/>
      <c r="DQ216" s="461"/>
      <c r="DR216" s="463"/>
      <c r="DS216" s="457">
        <v>1</v>
      </c>
      <c r="DT216" s="453"/>
      <c r="DU216" s="454"/>
      <c r="DV216" s="462"/>
      <c r="DW216" s="880"/>
      <c r="DX216" s="455"/>
      <c r="DY216" s="462"/>
      <c r="DZ216" s="455"/>
      <c r="EA216" s="462"/>
      <c r="EB216" s="463"/>
      <c r="EC216" s="457">
        <v>0</v>
      </c>
      <c r="ED216" s="453"/>
      <c r="EE216" s="464"/>
      <c r="EF216" s="462"/>
      <c r="EG216" s="880"/>
      <c r="EH216" s="455"/>
      <c r="EI216" s="462"/>
      <c r="EJ216" s="455"/>
      <c r="EK216" s="461"/>
      <c r="EL216" s="463"/>
      <c r="EM216" s="457">
        <v>0</v>
      </c>
      <c r="EN216" s="453"/>
      <c r="EO216" s="461"/>
      <c r="EP216" s="462"/>
      <c r="EQ216" s="462"/>
      <c r="ER216" s="455"/>
      <c r="ES216" s="462"/>
      <c r="ET216" s="454"/>
      <c r="EU216" s="461"/>
      <c r="EV216" s="463"/>
      <c r="EW216" s="457">
        <v>0</v>
      </c>
      <c r="EX216" s="453"/>
      <c r="EY216" s="461"/>
      <c r="EZ216" s="462"/>
      <c r="FA216" s="880"/>
      <c r="FB216" s="455"/>
      <c r="FC216" s="462"/>
      <c r="FD216" s="454"/>
      <c r="FE216" s="461"/>
      <c r="FF216" s="463"/>
      <c r="FG216" s="457">
        <v>0</v>
      </c>
      <c r="FH216" s="453"/>
      <c r="FI216" s="461"/>
      <c r="FJ216" s="462"/>
      <c r="FK216" s="880"/>
      <c r="FL216" s="455"/>
      <c r="FM216" s="462"/>
      <c r="FN216" s="454"/>
      <c r="FO216" s="461"/>
      <c r="FP216" s="463"/>
      <c r="GK216" s="195"/>
      <c r="GL216" s="943"/>
      <c r="GM216" s="461"/>
      <c r="GN216" s="461"/>
      <c r="GO216" s="461"/>
      <c r="GP216" s="461"/>
      <c r="GQ216" s="461"/>
      <c r="GR216" s="461"/>
      <c r="GS216" s="461"/>
      <c r="GT216" s="463"/>
      <c r="GU216" s="195"/>
      <c r="GV216" s="461"/>
      <c r="GW216" s="461"/>
      <c r="GX216" s="461"/>
      <c r="GY216" s="461"/>
      <c r="GZ216" s="455"/>
      <c r="HA216" s="461"/>
      <c r="HB216" s="461"/>
      <c r="HC216" s="461"/>
      <c r="HD216" s="463"/>
      <c r="HE216" s="457">
        <v>0</v>
      </c>
      <c r="HF216" s="453"/>
      <c r="HG216" s="461"/>
      <c r="HH216" s="893"/>
      <c r="HI216" s="1434"/>
      <c r="HJ216" s="455"/>
      <c r="HK216" s="462"/>
      <c r="HL216" s="455"/>
      <c r="HM216" s="461"/>
      <c r="HN216" s="463"/>
      <c r="HO216" s="457"/>
      <c r="HP216" s="453"/>
      <c r="HQ216" s="461"/>
      <c r="HR216" s="462"/>
      <c r="HS216" s="462"/>
      <c r="HT216" s="455"/>
      <c r="HU216" s="462"/>
      <c r="HV216" s="455"/>
      <c r="HW216" s="461"/>
      <c r="HX216" s="463"/>
    </row>
    <row r="217" spans="1:523" s="472" customFormat="1" ht="15" customHeight="1" x14ac:dyDescent="0.15">
      <c r="A217" s="517">
        <v>43737</v>
      </c>
      <c r="B217" s="765">
        <f t="shared" si="5"/>
        <v>1497</v>
      </c>
      <c r="C217" s="257"/>
      <c r="D217" s="435"/>
      <c r="E217" s="444"/>
      <c r="F217" s="445"/>
      <c r="G217" s="445"/>
      <c r="H217" s="438"/>
      <c r="I217" s="445"/>
      <c r="J217" s="439"/>
      <c r="K217" s="444"/>
      <c r="L217" s="446"/>
      <c r="M217" s="257">
        <v>443</v>
      </c>
      <c r="N217" s="435">
        <v>7.74</v>
      </c>
      <c r="O217" s="444">
        <v>3000</v>
      </c>
      <c r="P217" s="445"/>
      <c r="Q217" s="445">
        <v>80</v>
      </c>
      <c r="R217" s="438">
        <v>5.3</v>
      </c>
      <c r="S217" s="445">
        <v>15.4</v>
      </c>
      <c r="T217" s="439"/>
      <c r="U217" s="444"/>
      <c r="V217" s="446"/>
      <c r="W217" s="440">
        <v>0</v>
      </c>
      <c r="X217" s="435"/>
      <c r="Y217" s="441"/>
      <c r="Z217" s="445"/>
      <c r="AA217" s="445"/>
      <c r="AB217" s="438"/>
      <c r="AC217" s="445"/>
      <c r="AD217" s="438"/>
      <c r="AE217" s="444"/>
      <c r="AF217" s="446"/>
      <c r="AG217" s="440">
        <v>179</v>
      </c>
      <c r="AH217" s="435">
        <v>7.56</v>
      </c>
      <c r="AI217" s="441">
        <v>4440</v>
      </c>
      <c r="AJ217" s="445"/>
      <c r="AK217" s="577">
        <v>74</v>
      </c>
      <c r="AL217" s="438">
        <v>0.6</v>
      </c>
      <c r="AM217" s="645"/>
      <c r="AN217" s="438"/>
      <c r="AO217" s="444"/>
      <c r="AP217" s="617"/>
      <c r="AQ217" s="440">
        <v>285</v>
      </c>
      <c r="AR217" s="435">
        <v>7.8</v>
      </c>
      <c r="AS217" s="441">
        <v>3600</v>
      </c>
      <c r="AT217" s="445"/>
      <c r="AU217" s="445">
        <v>107</v>
      </c>
      <c r="AV217" s="438">
        <v>1.2</v>
      </c>
      <c r="AW217" s="445">
        <v>24.8</v>
      </c>
      <c r="AX217" s="438"/>
      <c r="AY217" s="444"/>
      <c r="AZ217" s="446"/>
      <c r="BA217" s="257">
        <v>62</v>
      </c>
      <c r="BB217" s="435">
        <v>8</v>
      </c>
      <c r="BC217" s="444">
        <v>4150</v>
      </c>
      <c r="BD217" s="445"/>
      <c r="BE217" s="445">
        <v>134</v>
      </c>
      <c r="BF217" s="438">
        <v>1.1000000000000001</v>
      </c>
      <c r="BG217" s="445">
        <v>23.6</v>
      </c>
      <c r="BH217" s="438"/>
      <c r="BI217" s="444"/>
      <c r="BJ217" s="446"/>
      <c r="BK217" s="440">
        <v>161</v>
      </c>
      <c r="BL217" s="435">
        <v>7.15</v>
      </c>
      <c r="BM217" s="441">
        <v>1173</v>
      </c>
      <c r="BN217" s="445"/>
      <c r="BO217" s="445">
        <v>208</v>
      </c>
      <c r="BP217" s="438">
        <v>0.4</v>
      </c>
      <c r="BQ217" s="445">
        <v>27.2</v>
      </c>
      <c r="BR217" s="438"/>
      <c r="BS217" s="444"/>
      <c r="BT217" s="446"/>
      <c r="BU217" s="440">
        <v>259</v>
      </c>
      <c r="BV217" s="435">
        <v>8.14</v>
      </c>
      <c r="BW217" s="441"/>
      <c r="BX217" s="441"/>
      <c r="BY217" s="445">
        <v>77</v>
      </c>
      <c r="BZ217" s="438">
        <v>1.1000000000000001</v>
      </c>
      <c r="CA217" s="445">
        <v>11.5</v>
      </c>
      <c r="CB217" s="438"/>
      <c r="CC217" s="444"/>
      <c r="CD217" s="446"/>
      <c r="CE217" s="440">
        <v>0</v>
      </c>
      <c r="CF217" s="435"/>
      <c r="CG217" s="441"/>
      <c r="CH217" s="445"/>
      <c r="CI217" s="445"/>
      <c r="CJ217" s="438"/>
      <c r="CK217" s="445"/>
      <c r="CL217" s="438"/>
      <c r="CM217" s="444"/>
      <c r="CN217" s="446"/>
      <c r="CO217" s="440">
        <v>0</v>
      </c>
      <c r="CP217" s="435"/>
      <c r="CQ217" s="444"/>
      <c r="CR217" s="445"/>
      <c r="CS217" s="445"/>
      <c r="CT217" s="438"/>
      <c r="CU217" s="445"/>
      <c r="CV217" s="438"/>
      <c r="CW217" s="444"/>
      <c r="CX217" s="446"/>
      <c r="CY217" s="440">
        <v>0</v>
      </c>
      <c r="CZ217" s="435"/>
      <c r="DA217" s="444"/>
      <c r="DB217" s="445"/>
      <c r="DC217" s="445"/>
      <c r="DD217" s="438"/>
      <c r="DE217" s="445"/>
      <c r="DF217" s="438"/>
      <c r="DG217" s="447"/>
      <c r="DH217" s="446"/>
      <c r="DI217" s="440">
        <v>99</v>
      </c>
      <c r="DJ217" s="435">
        <v>7.89</v>
      </c>
      <c r="DK217" s="442">
        <v>4120</v>
      </c>
      <c r="DL217" s="445"/>
      <c r="DM217" s="445">
        <v>167</v>
      </c>
      <c r="DN217" s="438">
        <v>24.6</v>
      </c>
      <c r="DO217" s="445">
        <v>29.4</v>
      </c>
      <c r="DP217" s="438"/>
      <c r="DQ217" s="444"/>
      <c r="DR217" s="446"/>
      <c r="DS217" s="440">
        <v>3</v>
      </c>
      <c r="DT217" s="435"/>
      <c r="DU217" s="437"/>
      <c r="DV217" s="445"/>
      <c r="DW217" s="445"/>
      <c r="DX217" s="438"/>
      <c r="DY217" s="445"/>
      <c r="DZ217" s="438"/>
      <c r="EA217" s="445"/>
      <c r="EB217" s="446"/>
      <c r="EC217" s="440">
        <v>2</v>
      </c>
      <c r="ED217" s="435"/>
      <c r="EE217" s="447"/>
      <c r="EF217" s="445"/>
      <c r="EG217" s="445"/>
      <c r="EH217" s="438"/>
      <c r="EI217" s="445"/>
      <c r="EJ217" s="438"/>
      <c r="EK217" s="444"/>
      <c r="EL217" s="446"/>
      <c r="EM217" s="440">
        <v>2</v>
      </c>
      <c r="EN217" s="435"/>
      <c r="EO217" s="444"/>
      <c r="EP217" s="445"/>
      <c r="EQ217" s="445"/>
      <c r="ER217" s="438"/>
      <c r="ES217" s="445"/>
      <c r="ET217" s="437"/>
      <c r="EU217" s="444"/>
      <c r="EV217" s="446"/>
      <c r="EW217" s="440">
        <v>2</v>
      </c>
      <c r="EX217" s="435"/>
      <c r="EY217" s="444"/>
      <c r="EZ217" s="445"/>
      <c r="FA217" s="445"/>
      <c r="FB217" s="438"/>
      <c r="FC217" s="445"/>
      <c r="FD217" s="437"/>
      <c r="FE217" s="444"/>
      <c r="FF217" s="446"/>
      <c r="FG217" s="440">
        <v>0</v>
      </c>
      <c r="FH217" s="435"/>
      <c r="FI217" s="444"/>
      <c r="FJ217" s="445"/>
      <c r="FK217" s="445"/>
      <c r="FL217" s="438"/>
      <c r="FM217" s="445"/>
      <c r="FN217" s="437"/>
      <c r="FO217" s="444"/>
      <c r="FP217" s="446"/>
      <c r="FQ217" s="1261"/>
      <c r="FR217" s="584"/>
      <c r="FS217" s="589"/>
      <c r="FT217" s="584"/>
      <c r="FU217" s="590"/>
      <c r="FV217" s="584"/>
      <c r="FW217" s="590"/>
      <c r="FX217" s="584"/>
      <c r="FY217" s="584"/>
      <c r="FZ217" s="591"/>
      <c r="GA217" s="1261"/>
      <c r="GB217" s="584"/>
      <c r="GC217" s="584"/>
      <c r="GD217" s="584"/>
      <c r="GE217" s="590"/>
      <c r="GF217" s="584"/>
      <c r="GG217" s="590"/>
      <c r="GH217" s="584"/>
      <c r="GI217" s="584"/>
      <c r="GJ217" s="591"/>
      <c r="GK217" s="257"/>
      <c r="GL217" s="944"/>
      <c r="GM217" s="444"/>
      <c r="GN217" s="444"/>
      <c r="GO217" s="444"/>
      <c r="GP217" s="444"/>
      <c r="GQ217" s="444"/>
      <c r="GR217" s="444"/>
      <c r="GS217" s="444"/>
      <c r="GT217" s="446"/>
      <c r="GU217" s="257"/>
      <c r="GV217" s="444"/>
      <c r="GW217" s="444"/>
      <c r="GX217" s="444"/>
      <c r="GY217" s="444"/>
      <c r="GZ217" s="438"/>
      <c r="HA217" s="444"/>
      <c r="HB217" s="444"/>
      <c r="HC217" s="444"/>
      <c r="HD217" s="446"/>
      <c r="HE217" s="440"/>
      <c r="HF217" s="435"/>
      <c r="HG217" s="444"/>
      <c r="HH217" s="899"/>
      <c r="HI217" s="442"/>
      <c r="HJ217" s="438"/>
      <c r="HK217" s="445"/>
      <c r="HL217" s="438"/>
      <c r="HM217" s="444"/>
      <c r="HN217" s="446"/>
      <c r="HO217" s="440"/>
      <c r="HP217" s="435"/>
      <c r="HQ217" s="444"/>
      <c r="HR217" s="445"/>
      <c r="HS217" s="445"/>
      <c r="HT217" s="438"/>
      <c r="HU217" s="445"/>
      <c r="HV217" s="438"/>
      <c r="HW217" s="444"/>
      <c r="HX217" s="446"/>
      <c r="HY217" s="1587"/>
      <c r="HZ217" s="1587"/>
      <c r="IA217" s="1587"/>
      <c r="IB217" s="1587"/>
      <c r="IC217" s="1587"/>
      <c r="ID217" s="1587"/>
      <c r="IE217" s="1587"/>
      <c r="IF217" s="1587"/>
      <c r="IG217" s="1587"/>
      <c r="IH217" s="1587"/>
      <c r="II217" s="1587"/>
      <c r="IJ217" s="1587"/>
      <c r="IK217" s="1587"/>
      <c r="IL217" s="1587"/>
      <c r="IM217" s="1587"/>
      <c r="IN217" s="1587"/>
      <c r="IO217" s="1587"/>
      <c r="IP217" s="1587"/>
      <c r="IQ217" s="1587"/>
      <c r="IR217" s="1587"/>
      <c r="IS217" s="1587"/>
      <c r="IT217" s="1587"/>
      <c r="IU217" s="1587"/>
      <c r="IV217" s="1587"/>
      <c r="IW217" s="1587"/>
      <c r="IX217" s="1587"/>
      <c r="IY217" s="1587"/>
      <c r="IZ217" s="1587"/>
      <c r="JA217" s="1587"/>
      <c r="JB217" s="1587"/>
      <c r="JC217" s="1587"/>
      <c r="JD217" s="1587"/>
      <c r="JE217" s="1587"/>
      <c r="JF217" s="1587"/>
      <c r="JG217" s="1587"/>
      <c r="JH217" s="1587"/>
      <c r="JI217" s="1587"/>
      <c r="JJ217" s="1587"/>
      <c r="JK217" s="1587"/>
      <c r="JL217" s="1587"/>
      <c r="JM217" s="1587"/>
      <c r="JN217" s="1587"/>
      <c r="JO217" s="1587"/>
      <c r="JP217" s="1587"/>
      <c r="JQ217" s="1587"/>
      <c r="JR217" s="1587"/>
      <c r="JS217" s="1587"/>
      <c r="JT217" s="1587"/>
      <c r="JU217" s="1587"/>
      <c r="JV217" s="1587"/>
      <c r="JW217" s="1587"/>
      <c r="JX217" s="1587"/>
      <c r="JY217" s="1587"/>
      <c r="JZ217" s="1587"/>
      <c r="KA217" s="1587"/>
      <c r="KB217" s="1587"/>
      <c r="KC217" s="1587"/>
      <c r="KD217" s="1587"/>
      <c r="KE217" s="1587"/>
      <c r="KF217" s="1587"/>
      <c r="KG217" s="1587"/>
      <c r="KH217" s="1587"/>
      <c r="KI217" s="1587"/>
      <c r="KJ217" s="1587"/>
      <c r="KK217" s="1587"/>
      <c r="KL217" s="1587"/>
      <c r="KM217" s="1587"/>
      <c r="KN217" s="1587"/>
      <c r="KO217" s="1587"/>
      <c r="KP217" s="1587"/>
      <c r="KQ217" s="1587"/>
      <c r="KR217" s="1587"/>
      <c r="KS217" s="1587"/>
      <c r="KT217" s="1587"/>
      <c r="KU217" s="1587"/>
      <c r="KV217" s="1587"/>
      <c r="KW217" s="1587"/>
      <c r="KX217" s="1587"/>
      <c r="KY217" s="1587"/>
      <c r="KZ217" s="1587"/>
      <c r="LA217" s="1587"/>
      <c r="LB217" s="1587"/>
      <c r="LC217" s="1587"/>
      <c r="LD217" s="1587"/>
      <c r="LE217" s="1587"/>
      <c r="LF217" s="1587"/>
      <c r="LG217" s="1587"/>
      <c r="LH217" s="1587"/>
      <c r="LI217" s="1587"/>
      <c r="LJ217" s="1587"/>
      <c r="LK217" s="1587"/>
      <c r="LL217" s="1587"/>
      <c r="LM217" s="1587"/>
      <c r="LN217" s="1587"/>
      <c r="LO217" s="1587"/>
      <c r="LP217" s="1587"/>
      <c r="LQ217" s="1587"/>
      <c r="LR217" s="1587"/>
      <c r="LS217" s="1587"/>
      <c r="LT217" s="1587"/>
      <c r="LU217" s="1587"/>
      <c r="LV217" s="1587"/>
      <c r="LW217" s="1587"/>
      <c r="LX217" s="1587"/>
      <c r="LY217" s="1587"/>
      <c r="LZ217" s="1587"/>
      <c r="MA217" s="1587"/>
      <c r="MB217" s="1587"/>
      <c r="MC217" s="1587"/>
      <c r="MD217" s="1587"/>
      <c r="ME217" s="1587"/>
      <c r="MF217" s="1587"/>
      <c r="MG217" s="1587"/>
      <c r="MH217" s="1587"/>
      <c r="MI217" s="1587"/>
      <c r="MJ217" s="1587"/>
      <c r="MK217" s="1587"/>
      <c r="ML217" s="1587"/>
      <c r="MM217" s="1587"/>
      <c r="MN217" s="1587"/>
      <c r="MO217" s="1587"/>
      <c r="MP217" s="1587"/>
      <c r="MQ217" s="1587"/>
      <c r="MR217" s="1587"/>
      <c r="MS217" s="1587"/>
      <c r="MT217" s="1587"/>
      <c r="MU217" s="1587"/>
      <c r="MV217" s="1587"/>
      <c r="MW217" s="1587"/>
      <c r="MX217" s="1587"/>
      <c r="MY217" s="1587"/>
      <c r="MZ217" s="1587"/>
      <c r="NA217" s="1587"/>
      <c r="NB217" s="1587"/>
      <c r="NC217" s="1587"/>
      <c r="ND217" s="1587"/>
      <c r="NE217" s="1587"/>
      <c r="NF217" s="1587"/>
      <c r="NG217" s="1587"/>
      <c r="NH217" s="1587"/>
      <c r="NI217" s="1587"/>
      <c r="NJ217" s="1587"/>
      <c r="NK217" s="1587"/>
      <c r="NL217" s="1587"/>
      <c r="NM217" s="1587"/>
      <c r="NN217" s="1587"/>
      <c r="NO217" s="1587"/>
      <c r="NP217" s="1587"/>
      <c r="NQ217" s="1587"/>
      <c r="NR217" s="1587"/>
      <c r="NS217" s="1587"/>
      <c r="NT217" s="1587"/>
      <c r="NU217" s="1587"/>
      <c r="NV217" s="1587"/>
      <c r="NW217" s="1587"/>
      <c r="NX217" s="1587"/>
      <c r="NY217" s="1587"/>
      <c r="NZ217" s="1587"/>
      <c r="OA217" s="1587"/>
      <c r="OB217" s="1587"/>
      <c r="OC217" s="1587"/>
      <c r="OD217" s="1587"/>
      <c r="OE217" s="1587"/>
      <c r="OF217" s="1587"/>
      <c r="OG217" s="1587"/>
      <c r="OH217" s="1587"/>
      <c r="OI217" s="1587"/>
      <c r="OJ217" s="1587"/>
      <c r="OK217" s="1587"/>
      <c r="OL217" s="1587"/>
      <c r="OM217" s="1587"/>
      <c r="ON217" s="1587"/>
      <c r="OO217" s="1587"/>
      <c r="OP217" s="1587"/>
      <c r="OQ217" s="1587"/>
      <c r="OR217" s="1587"/>
      <c r="OS217" s="1587"/>
      <c r="OT217" s="1587"/>
      <c r="OU217" s="1587"/>
      <c r="OV217" s="1587"/>
      <c r="OW217" s="1587"/>
      <c r="OX217" s="1587"/>
      <c r="OY217" s="1587"/>
      <c r="OZ217" s="1587"/>
      <c r="PA217" s="1587"/>
      <c r="PB217" s="1587"/>
      <c r="PC217" s="1587"/>
      <c r="PD217" s="1587"/>
      <c r="PE217" s="1587"/>
      <c r="PF217" s="1587"/>
      <c r="PG217" s="1588"/>
      <c r="PH217" s="1588"/>
      <c r="PI217" s="1588"/>
      <c r="PJ217" s="1588"/>
      <c r="PK217" s="1588"/>
      <c r="PL217" s="1588"/>
      <c r="PM217" s="1588"/>
      <c r="PN217" s="1588"/>
      <c r="PO217" s="1588"/>
      <c r="PP217" s="1588"/>
      <c r="PQ217" s="1588"/>
      <c r="PR217" s="1588"/>
      <c r="PS217" s="1588"/>
      <c r="PT217" s="1588"/>
      <c r="PU217" s="1588"/>
      <c r="PV217" s="1588"/>
      <c r="PW217" s="1588"/>
      <c r="PX217" s="1588"/>
      <c r="PY217" s="1588"/>
      <c r="PZ217" s="1588"/>
      <c r="QA217" s="1588"/>
      <c r="QB217" s="1588"/>
      <c r="QC217" s="1588"/>
      <c r="QD217" s="1588"/>
      <c r="QE217" s="1588"/>
      <c r="QF217" s="1588"/>
      <c r="QG217" s="1588"/>
      <c r="QH217" s="1588"/>
      <c r="QI217" s="1588"/>
      <c r="QJ217" s="1588"/>
      <c r="QK217" s="1588"/>
      <c r="QL217" s="1588"/>
      <c r="QM217" s="1588"/>
      <c r="QN217" s="1588"/>
      <c r="QO217" s="1588"/>
      <c r="QP217" s="1588"/>
      <c r="QQ217" s="1588"/>
      <c r="QR217" s="1588"/>
      <c r="QS217" s="1588"/>
      <c r="QT217" s="1588"/>
      <c r="QU217" s="1588"/>
      <c r="QV217" s="1588"/>
      <c r="QW217" s="1588"/>
      <c r="QX217" s="1588"/>
      <c r="QY217" s="1588"/>
      <c r="QZ217" s="1588"/>
      <c r="RA217" s="1588"/>
      <c r="RB217" s="1588"/>
      <c r="RC217" s="1588"/>
      <c r="RD217" s="1588"/>
      <c r="RE217" s="1588"/>
      <c r="RF217" s="1588"/>
      <c r="RG217" s="1588"/>
      <c r="RH217" s="1588"/>
      <c r="RI217" s="1588"/>
      <c r="RJ217" s="1588"/>
      <c r="RK217" s="1588"/>
      <c r="RL217" s="1588"/>
      <c r="RM217" s="1588"/>
      <c r="RN217" s="1588"/>
      <c r="RO217" s="1588"/>
      <c r="RP217" s="1588"/>
      <c r="RQ217" s="1588"/>
      <c r="RR217" s="1588"/>
      <c r="RS217" s="1588"/>
      <c r="RT217" s="1588"/>
      <c r="RU217" s="1588"/>
      <c r="RV217" s="1588"/>
      <c r="RW217" s="1588"/>
      <c r="RX217" s="1588"/>
      <c r="RY217" s="1588"/>
      <c r="RZ217" s="1588"/>
      <c r="SA217" s="1588"/>
      <c r="SB217" s="1588"/>
      <c r="SC217" s="1588"/>
      <c r="SD217" s="1588"/>
      <c r="SE217" s="1588"/>
      <c r="SF217" s="1588"/>
      <c r="SG217" s="1588"/>
      <c r="SH217" s="1588"/>
      <c r="SI217" s="1588"/>
      <c r="SJ217" s="1588"/>
      <c r="SK217" s="1588"/>
      <c r="SL217" s="1588"/>
      <c r="SM217" s="1588"/>
      <c r="SN217" s="1588"/>
      <c r="SO217" s="1588"/>
      <c r="SP217" s="1588"/>
      <c r="SQ217" s="1588"/>
      <c r="SR217" s="1588"/>
      <c r="SS217" s="1588"/>
      <c r="ST217" s="1588"/>
      <c r="SU217" s="1588"/>
      <c r="SV217" s="1588"/>
      <c r="SW217" s="1588"/>
      <c r="SX217" s="1588"/>
      <c r="SY217" s="1588"/>
      <c r="SZ217" s="1588"/>
      <c r="TA217" s="1588"/>
      <c r="TB217" s="1588"/>
      <c r="TC217" s="1588"/>
    </row>
    <row r="218" spans="1:523" ht="15" customHeight="1" x14ac:dyDescent="0.15">
      <c r="A218" s="515">
        <v>43738</v>
      </c>
      <c r="B218" s="415">
        <f t="shared" si="5"/>
        <v>849</v>
      </c>
      <c r="C218" s="195"/>
      <c r="D218" s="453"/>
      <c r="E218" s="461"/>
      <c r="F218" s="462"/>
      <c r="G218" s="880"/>
      <c r="H218" s="455"/>
      <c r="I218" s="462"/>
      <c r="J218" s="456"/>
      <c r="K218" s="461"/>
      <c r="L218" s="463"/>
      <c r="M218" s="195">
        <v>0</v>
      </c>
      <c r="N218" s="453"/>
      <c r="O218" s="461"/>
      <c r="P218" s="462"/>
      <c r="Q218" s="880"/>
      <c r="R218" s="455"/>
      <c r="S218" s="462"/>
      <c r="T218" s="456"/>
      <c r="U218" s="461"/>
      <c r="V218" s="463"/>
      <c r="W218" s="457">
        <v>0</v>
      </c>
      <c r="X218" s="453"/>
      <c r="Y218" s="458"/>
      <c r="Z218" s="462"/>
      <c r="AA218" s="880"/>
      <c r="AB218" s="455"/>
      <c r="AC218" s="462"/>
      <c r="AD218" s="455"/>
      <c r="AE218" s="461"/>
      <c r="AF218" s="463"/>
      <c r="AG218" s="457">
        <v>193</v>
      </c>
      <c r="AH218" s="453">
        <v>7.87</v>
      </c>
      <c r="AI218" s="458"/>
      <c r="AJ218" s="462"/>
      <c r="AK218" s="883">
        <v>75</v>
      </c>
      <c r="AL218" s="455">
        <v>0.42</v>
      </c>
      <c r="AM218" s="644"/>
      <c r="AN218" s="455"/>
      <c r="AO218" s="461"/>
      <c r="AP218" s="616"/>
      <c r="AQ218" s="457">
        <v>231</v>
      </c>
      <c r="AR218" s="453">
        <v>7.23</v>
      </c>
      <c r="AS218" s="458">
        <v>4160</v>
      </c>
      <c r="AT218" s="462"/>
      <c r="AU218" s="880">
        <v>101</v>
      </c>
      <c r="AV218" s="455">
        <v>0.8</v>
      </c>
      <c r="AW218" s="462">
        <v>18.2</v>
      </c>
      <c r="AX218" s="455"/>
      <c r="AY218" s="461"/>
      <c r="AZ218" s="463"/>
      <c r="BA218" s="195">
        <v>0</v>
      </c>
      <c r="BB218" s="453"/>
      <c r="BC218" s="461"/>
      <c r="BD218" s="462"/>
      <c r="BE218" s="880"/>
      <c r="BF218" s="455"/>
      <c r="BG218" s="462"/>
      <c r="BH218" s="455"/>
      <c r="BI218" s="461"/>
      <c r="BJ218" s="463"/>
      <c r="BK218" s="457">
        <v>0</v>
      </c>
      <c r="BL218" s="453"/>
      <c r="BM218" s="458"/>
      <c r="BN218" s="462"/>
      <c r="BO218" s="880"/>
      <c r="BP218" s="455"/>
      <c r="BQ218" s="462"/>
      <c r="BR218" s="455"/>
      <c r="BS218" s="461"/>
      <c r="BT218" s="463"/>
      <c r="BU218" s="457">
        <v>223</v>
      </c>
      <c r="BV218" s="453">
        <v>8.19</v>
      </c>
      <c r="BW218" s="458"/>
      <c r="BX218" s="458"/>
      <c r="BY218" s="880">
        <v>78</v>
      </c>
      <c r="BZ218" s="455">
        <v>1.2</v>
      </c>
      <c r="CA218" s="462">
        <v>11.9</v>
      </c>
      <c r="CB218" s="455"/>
      <c r="CC218" s="461"/>
      <c r="CD218" s="463"/>
      <c r="CE218" s="457"/>
      <c r="CF218" s="453"/>
      <c r="CG218" s="458"/>
      <c r="CH218" s="462"/>
      <c r="CI218" s="880"/>
      <c r="CJ218" s="455"/>
      <c r="CK218" s="462"/>
      <c r="CL218" s="455"/>
      <c r="CM218" s="461"/>
      <c r="CN218" s="463"/>
      <c r="CO218" s="457">
        <v>0</v>
      </c>
      <c r="CP218" s="453"/>
      <c r="CQ218" s="461"/>
      <c r="CR218" s="462"/>
      <c r="CS218" s="880"/>
      <c r="CT218" s="455"/>
      <c r="CU218" s="462"/>
      <c r="CV218" s="455"/>
      <c r="CW218" s="461"/>
      <c r="CX218" s="463"/>
      <c r="CY218" s="457">
        <v>0</v>
      </c>
      <c r="CZ218" s="453"/>
      <c r="DA218" s="461"/>
      <c r="DB218" s="462"/>
      <c r="DC218" s="880"/>
      <c r="DD218" s="455"/>
      <c r="DE218" s="462"/>
      <c r="DF218" s="455"/>
      <c r="DG218" s="464"/>
      <c r="DH218" s="463"/>
      <c r="DI218" s="457">
        <v>34</v>
      </c>
      <c r="DJ218" s="453"/>
      <c r="DK218" s="459"/>
      <c r="DL218" s="462"/>
      <c r="DM218" s="880"/>
      <c r="DN218" s="455"/>
      <c r="DO218" s="462"/>
      <c r="DP218" s="455"/>
      <c r="DQ218" s="461"/>
      <c r="DR218" s="463"/>
      <c r="DS218" s="457">
        <v>0</v>
      </c>
      <c r="DT218" s="453"/>
      <c r="DU218" s="454"/>
      <c r="DV218" s="462"/>
      <c r="DW218" s="880"/>
      <c r="DX218" s="455"/>
      <c r="DY218" s="462"/>
      <c r="DZ218" s="455"/>
      <c r="EA218" s="462"/>
      <c r="EB218" s="463"/>
      <c r="EC218" s="457">
        <v>56</v>
      </c>
      <c r="ED218" s="453">
        <v>7.6</v>
      </c>
      <c r="EE218" s="464">
        <v>364</v>
      </c>
      <c r="EF218" s="462"/>
      <c r="EG218" s="880">
        <v>32</v>
      </c>
      <c r="EH218" s="455">
        <v>2</v>
      </c>
      <c r="EI218" s="462">
        <v>11.5</v>
      </c>
      <c r="EJ218" s="455"/>
      <c r="EK218" s="461"/>
      <c r="EL218" s="463"/>
      <c r="EM218" s="457">
        <v>56</v>
      </c>
      <c r="EN218" s="453">
        <v>7.6</v>
      </c>
      <c r="EO218" s="461">
        <v>364</v>
      </c>
      <c r="EP218" s="462"/>
      <c r="EQ218" s="462">
        <v>32</v>
      </c>
      <c r="ER218" s="455">
        <v>2</v>
      </c>
      <c r="ES218" s="462">
        <v>11.5</v>
      </c>
      <c r="ET218" s="454"/>
      <c r="EU218" s="461"/>
      <c r="EV218" s="463"/>
      <c r="EW218" s="457">
        <v>56</v>
      </c>
      <c r="EX218" s="453">
        <v>7.6</v>
      </c>
      <c r="EY218" s="461">
        <v>364</v>
      </c>
      <c r="EZ218" s="462"/>
      <c r="FA218" s="880">
        <v>32</v>
      </c>
      <c r="FB218" s="455">
        <v>2</v>
      </c>
      <c r="FC218" s="462">
        <v>11.5</v>
      </c>
      <c r="FD218" s="454"/>
      <c r="FE218" s="461"/>
      <c r="FF218" s="463"/>
      <c r="FG218" s="457">
        <v>0</v>
      </c>
      <c r="FH218" s="453"/>
      <c r="FI218" s="461"/>
      <c r="FJ218" s="462"/>
      <c r="FK218" s="880"/>
      <c r="FL218" s="455"/>
      <c r="FM218" s="462"/>
      <c r="FN218" s="454"/>
      <c r="FO218" s="461"/>
      <c r="FP218" s="463"/>
      <c r="GK218" s="195"/>
      <c r="GL218" s="943"/>
      <c r="GM218" s="461"/>
      <c r="GN218" s="461"/>
      <c r="GO218" s="461"/>
      <c r="GP218" s="461"/>
      <c r="GQ218" s="461"/>
      <c r="GR218" s="461"/>
      <c r="GS218" s="461"/>
      <c r="GT218" s="463"/>
      <c r="GU218" s="195"/>
      <c r="GV218" s="461"/>
      <c r="GW218" s="461"/>
      <c r="GX218" s="461"/>
      <c r="GY218" s="461"/>
      <c r="GZ218" s="455"/>
      <c r="HA218" s="461"/>
      <c r="HB218" s="461"/>
      <c r="HC218" s="461"/>
      <c r="HD218" s="463"/>
      <c r="HE218" s="457"/>
      <c r="HF218" s="453"/>
      <c r="HG218" s="461"/>
      <c r="HH218" s="893"/>
      <c r="HI218" s="1434"/>
      <c r="HJ218" s="455"/>
      <c r="HK218" s="462"/>
      <c r="HL218" s="455"/>
      <c r="HM218" s="461"/>
      <c r="HN218" s="463"/>
      <c r="HO218" s="457"/>
      <c r="HP218" s="453"/>
      <c r="HQ218" s="461"/>
      <c r="HR218" s="462"/>
      <c r="HS218" s="462"/>
      <c r="HT218" s="455"/>
      <c r="HU218" s="462"/>
      <c r="HV218" s="455"/>
      <c r="HW218" s="461"/>
      <c r="HX218" s="463"/>
    </row>
    <row r="219" spans="1:523" ht="15" customHeight="1" x14ac:dyDescent="0.15">
      <c r="A219" s="515">
        <v>43739</v>
      </c>
      <c r="B219" s="415">
        <f t="shared" si="5"/>
        <v>1983</v>
      </c>
      <c r="C219" s="195"/>
      <c r="D219" s="453"/>
      <c r="E219" s="461"/>
      <c r="F219" s="462"/>
      <c r="G219" s="880"/>
      <c r="H219" s="455"/>
      <c r="I219" s="462"/>
      <c r="J219" s="456"/>
      <c r="K219" s="461"/>
      <c r="L219" s="463"/>
      <c r="M219" s="195">
        <v>1225</v>
      </c>
      <c r="N219" s="453">
        <v>7.35</v>
      </c>
      <c r="O219" s="461">
        <v>4218</v>
      </c>
      <c r="P219" s="462">
        <v>29</v>
      </c>
      <c r="Q219" s="880">
        <v>65</v>
      </c>
      <c r="R219" s="455">
        <v>1.8</v>
      </c>
      <c r="S219" s="462">
        <v>14.4</v>
      </c>
      <c r="T219" s="456"/>
      <c r="U219" s="461"/>
      <c r="V219" s="463"/>
      <c r="W219" s="457"/>
      <c r="X219" s="453"/>
      <c r="Y219" s="458"/>
      <c r="Z219" s="462"/>
      <c r="AA219" s="880"/>
      <c r="AB219" s="455"/>
      <c r="AC219" s="462"/>
      <c r="AD219" s="455"/>
      <c r="AE219" s="461"/>
      <c r="AF219" s="463"/>
      <c r="AG219" s="457">
        <v>197</v>
      </c>
      <c r="AH219" s="453">
        <v>8.25</v>
      </c>
      <c r="AI219" s="458">
        <v>7650</v>
      </c>
      <c r="AJ219" s="462">
        <v>27</v>
      </c>
      <c r="AK219" s="880">
        <v>68</v>
      </c>
      <c r="AL219" s="455">
        <v>0.3</v>
      </c>
      <c r="AM219" s="644">
        <v>10.199999999999999</v>
      </c>
      <c r="AN219" s="455"/>
      <c r="AO219" s="461"/>
      <c r="AP219" s="616"/>
      <c r="AQ219" s="457">
        <v>271</v>
      </c>
      <c r="AR219" s="453">
        <v>6.05</v>
      </c>
      <c r="AS219" s="458">
        <v>7900</v>
      </c>
      <c r="AT219" s="462">
        <v>41</v>
      </c>
      <c r="AU219" s="880">
        <v>106</v>
      </c>
      <c r="AV219" s="455">
        <v>0.5</v>
      </c>
      <c r="AW219" s="462">
        <v>17.600000000000001</v>
      </c>
      <c r="AX219" s="455"/>
      <c r="AY219" s="461"/>
      <c r="AZ219" s="463"/>
      <c r="BA219" s="195"/>
      <c r="BB219" s="453"/>
      <c r="BC219" s="461"/>
      <c r="BD219" s="462"/>
      <c r="BE219" s="880"/>
      <c r="BF219" s="455"/>
      <c r="BG219" s="462"/>
      <c r="BH219" s="455"/>
      <c r="BI219" s="461"/>
      <c r="BJ219" s="463"/>
      <c r="BK219" s="457"/>
      <c r="BL219" s="453"/>
      <c r="BM219" s="458"/>
      <c r="BN219" s="462"/>
      <c r="BO219" s="880"/>
      <c r="BP219" s="455"/>
      <c r="BQ219" s="462"/>
      <c r="BR219" s="455"/>
      <c r="BS219" s="461"/>
      <c r="BT219" s="463"/>
      <c r="BU219" s="457">
        <v>220</v>
      </c>
      <c r="BV219" s="453">
        <v>7.87</v>
      </c>
      <c r="BW219" s="458">
        <v>10120</v>
      </c>
      <c r="BX219" s="458">
        <v>34</v>
      </c>
      <c r="BY219" s="880">
        <v>81</v>
      </c>
      <c r="BZ219" s="455">
        <v>0.7</v>
      </c>
      <c r="CA219" s="462">
        <v>12.1</v>
      </c>
      <c r="CB219" s="455"/>
      <c r="CC219" s="461"/>
      <c r="CD219" s="463"/>
      <c r="CE219" s="457"/>
      <c r="CF219" s="453"/>
      <c r="CG219" s="458"/>
      <c r="CH219" s="462"/>
      <c r="CI219" s="880"/>
      <c r="CJ219" s="455"/>
      <c r="CK219" s="462"/>
      <c r="CL219" s="455"/>
      <c r="CM219" s="461"/>
      <c r="CN219" s="463"/>
      <c r="CO219" s="457"/>
      <c r="CP219" s="453"/>
      <c r="CQ219" s="461"/>
      <c r="CR219" s="462"/>
      <c r="CS219" s="880"/>
      <c r="CT219" s="455"/>
      <c r="CU219" s="462"/>
      <c r="CV219" s="455"/>
      <c r="CW219" s="461"/>
      <c r="CX219" s="463"/>
      <c r="CY219" s="457"/>
      <c r="CZ219" s="453"/>
      <c r="DA219" s="461"/>
      <c r="DB219" s="462"/>
      <c r="DC219" s="880"/>
      <c r="DD219" s="455"/>
      <c r="DE219" s="462"/>
      <c r="DF219" s="455"/>
      <c r="DG219" s="464"/>
      <c r="DH219" s="463"/>
      <c r="DI219" s="457">
        <v>67</v>
      </c>
      <c r="DJ219" s="453">
        <v>7.86</v>
      </c>
      <c r="DK219" s="459">
        <v>6080</v>
      </c>
      <c r="DL219" s="462">
        <v>39</v>
      </c>
      <c r="DM219" s="880">
        <v>111</v>
      </c>
      <c r="DN219" s="455">
        <v>17.3</v>
      </c>
      <c r="DO219" s="462">
        <v>20.399999999999999</v>
      </c>
      <c r="DP219" s="455"/>
      <c r="DQ219" s="461"/>
      <c r="DR219" s="463"/>
      <c r="DS219" s="457">
        <v>3</v>
      </c>
      <c r="DT219" s="453"/>
      <c r="DU219" s="454"/>
      <c r="DV219" s="462"/>
      <c r="DW219" s="880"/>
      <c r="DX219" s="455"/>
      <c r="DY219" s="462"/>
      <c r="DZ219" s="455"/>
      <c r="EA219" s="462"/>
      <c r="EB219" s="463"/>
      <c r="EC219" s="457"/>
      <c r="ED219" s="453"/>
      <c r="EE219" s="464"/>
      <c r="EF219" s="462"/>
      <c r="EG219" s="880"/>
      <c r="EH219" s="455"/>
      <c r="EI219" s="462"/>
      <c r="EJ219" s="455"/>
      <c r="EK219" s="461"/>
      <c r="EL219" s="463"/>
      <c r="EM219" s="457"/>
      <c r="EN219" s="453"/>
      <c r="EO219" s="461"/>
      <c r="EP219" s="462"/>
      <c r="EQ219" s="462"/>
      <c r="ER219" s="455"/>
      <c r="ES219" s="462"/>
      <c r="ET219" s="454"/>
      <c r="EU219" s="461"/>
      <c r="EV219" s="463"/>
      <c r="EW219" s="457"/>
      <c r="EX219" s="453"/>
      <c r="EY219" s="461"/>
      <c r="EZ219" s="462"/>
      <c r="FA219" s="880"/>
      <c r="FB219" s="455"/>
      <c r="FC219" s="462"/>
      <c r="FD219" s="454"/>
      <c r="FE219" s="461"/>
      <c r="FF219" s="463"/>
      <c r="FG219" s="457">
        <v>0</v>
      </c>
      <c r="FH219" s="453"/>
      <c r="FI219" s="461"/>
      <c r="FJ219" s="462"/>
      <c r="FK219" s="880"/>
      <c r="FL219" s="455"/>
      <c r="FM219" s="462"/>
      <c r="FN219" s="454"/>
      <c r="FO219" s="461"/>
      <c r="FP219" s="463"/>
      <c r="GK219" s="195"/>
      <c r="GL219" s="943"/>
      <c r="GM219" s="461"/>
      <c r="GN219" s="461"/>
      <c r="GO219" s="461"/>
      <c r="GP219" s="461"/>
      <c r="GQ219" s="461"/>
      <c r="GR219" s="461"/>
      <c r="GS219" s="461"/>
      <c r="GT219" s="463"/>
      <c r="GU219" s="195"/>
      <c r="GV219" s="461"/>
      <c r="GW219" s="461"/>
      <c r="GX219" s="461"/>
      <c r="GY219" s="461"/>
      <c r="GZ219" s="455"/>
      <c r="HA219" s="461"/>
      <c r="HB219" s="461"/>
      <c r="HC219" s="461"/>
      <c r="HD219" s="463"/>
      <c r="HE219" s="457"/>
      <c r="HF219" s="453"/>
      <c r="HG219" s="461"/>
      <c r="HH219" s="893"/>
      <c r="HI219" s="1434"/>
      <c r="HJ219" s="455"/>
      <c r="HK219" s="462"/>
      <c r="HL219" s="455"/>
      <c r="HM219" s="461"/>
      <c r="HN219" s="463"/>
      <c r="HO219" s="457"/>
      <c r="HP219" s="453"/>
      <c r="HQ219" s="461"/>
      <c r="HR219" s="462"/>
      <c r="HS219" s="462"/>
      <c r="HT219" s="455"/>
      <c r="HU219" s="462"/>
      <c r="HV219" s="455"/>
      <c r="HW219" s="461"/>
      <c r="HX219" s="463"/>
    </row>
    <row r="220" spans="1:523" s="221" customFormat="1" ht="15" customHeight="1" x14ac:dyDescent="0.15">
      <c r="A220" s="1130">
        <v>43740</v>
      </c>
      <c r="B220" s="1131" t="e">
        <f t="shared" si="5"/>
        <v>#VALUE!</v>
      </c>
      <c r="C220" s="523"/>
      <c r="D220" s="480"/>
      <c r="E220" s="486"/>
      <c r="F220" s="487"/>
      <c r="G220" s="487"/>
      <c r="H220" s="482"/>
      <c r="I220" s="487"/>
      <c r="J220" s="483"/>
      <c r="K220" s="486"/>
      <c r="L220" s="488"/>
      <c r="M220" s="523">
        <v>1161</v>
      </c>
      <c r="N220" s="480">
        <v>7.64</v>
      </c>
      <c r="O220" s="486">
        <v>5050</v>
      </c>
      <c r="P220" s="487">
        <v>11</v>
      </c>
      <c r="Q220" s="487">
        <v>33</v>
      </c>
      <c r="R220" s="482">
        <v>1.6</v>
      </c>
      <c r="S220" s="487">
        <v>13.5</v>
      </c>
      <c r="T220" s="483"/>
      <c r="U220" s="486"/>
      <c r="V220" s="488"/>
      <c r="W220" s="484"/>
      <c r="X220" s="480"/>
      <c r="Y220" s="485"/>
      <c r="Z220" s="487"/>
      <c r="AA220" s="487"/>
      <c r="AB220" s="482"/>
      <c r="AC220" s="487"/>
      <c r="AD220" s="482"/>
      <c r="AE220" s="486"/>
      <c r="AF220" s="488"/>
      <c r="AG220" s="1132">
        <v>206</v>
      </c>
      <c r="AH220" s="480">
        <v>8.56</v>
      </c>
      <c r="AI220" s="485">
        <v>7630</v>
      </c>
      <c r="AJ220" s="487">
        <v>27</v>
      </c>
      <c r="AK220" s="487">
        <v>71</v>
      </c>
      <c r="AL220" s="482">
        <v>0.6</v>
      </c>
      <c r="AM220" s="487">
        <v>10.199999999999999</v>
      </c>
      <c r="AN220" s="482"/>
      <c r="AO220" s="486"/>
      <c r="AP220" s="488"/>
      <c r="AQ220" s="484">
        <v>215</v>
      </c>
      <c r="AR220" s="480">
        <v>7.43</v>
      </c>
      <c r="AS220" s="485">
        <v>9230</v>
      </c>
      <c r="AT220" s="487">
        <v>48</v>
      </c>
      <c r="AU220" s="487">
        <v>129</v>
      </c>
      <c r="AV220" s="482">
        <v>0.4</v>
      </c>
      <c r="AW220" s="487">
        <v>16.899999999999999</v>
      </c>
      <c r="AX220" s="482"/>
      <c r="AY220" s="486"/>
      <c r="AZ220" s="488"/>
      <c r="BA220" s="479"/>
      <c r="BB220" s="480"/>
      <c r="BC220" s="486"/>
      <c r="BD220" s="487"/>
      <c r="BE220" s="487"/>
      <c r="BF220" s="482"/>
      <c r="BG220" s="487"/>
      <c r="BH220" s="482"/>
      <c r="BI220" s="486"/>
      <c r="BJ220" s="488"/>
      <c r="BK220" s="484"/>
      <c r="BL220" s="480"/>
      <c r="BM220" s="485"/>
      <c r="BN220" s="487"/>
      <c r="BO220" s="487"/>
      <c r="BP220" s="482"/>
      <c r="BQ220" s="487"/>
      <c r="BR220" s="482"/>
      <c r="BS220" s="486"/>
      <c r="BT220" s="488"/>
      <c r="BU220" s="484" t="s">
        <v>46</v>
      </c>
      <c r="BV220" s="480">
        <v>8.25</v>
      </c>
      <c r="BW220" s="485">
        <v>9985</v>
      </c>
      <c r="BX220" s="485"/>
      <c r="BY220" s="487">
        <v>85</v>
      </c>
      <c r="BZ220" s="482">
        <v>0.8</v>
      </c>
      <c r="CA220" s="487">
        <v>10.9</v>
      </c>
      <c r="CB220" s="482"/>
      <c r="CC220" s="486"/>
      <c r="CD220" s="488"/>
      <c r="CE220" s="484"/>
      <c r="CF220" s="480"/>
      <c r="CG220" s="485"/>
      <c r="CH220" s="487"/>
      <c r="CI220" s="487"/>
      <c r="CJ220" s="482"/>
      <c r="CK220" s="487"/>
      <c r="CL220" s="482"/>
      <c r="CM220" s="486"/>
      <c r="CN220" s="488"/>
      <c r="CO220" s="484"/>
      <c r="CP220" s="480"/>
      <c r="CQ220" s="486"/>
      <c r="CR220" s="487"/>
      <c r="CS220" s="487"/>
      <c r="CT220" s="482"/>
      <c r="CU220" s="487"/>
      <c r="CV220" s="482"/>
      <c r="CW220" s="486"/>
      <c r="CX220" s="488"/>
      <c r="CY220" s="484"/>
      <c r="CZ220" s="480"/>
      <c r="DA220" s="486"/>
      <c r="DB220" s="487"/>
      <c r="DC220" s="487"/>
      <c r="DD220" s="482"/>
      <c r="DE220" s="487"/>
      <c r="DF220" s="482"/>
      <c r="DG220" s="489"/>
      <c r="DH220" s="488"/>
      <c r="DI220" s="484">
        <v>101</v>
      </c>
      <c r="DJ220" s="480">
        <v>8.39</v>
      </c>
      <c r="DK220" s="129">
        <v>7510</v>
      </c>
      <c r="DL220" s="487">
        <v>47</v>
      </c>
      <c r="DM220" s="487">
        <v>150</v>
      </c>
      <c r="DN220" s="482">
        <v>8.6</v>
      </c>
      <c r="DO220" s="487">
        <v>22.5</v>
      </c>
      <c r="DP220" s="482"/>
      <c r="DQ220" s="486"/>
      <c r="DR220" s="488"/>
      <c r="DS220" s="484">
        <v>2</v>
      </c>
      <c r="DT220" s="480"/>
      <c r="DU220" s="481"/>
      <c r="DV220" s="487"/>
      <c r="DW220" s="487"/>
      <c r="DX220" s="482"/>
      <c r="DY220" s="487"/>
      <c r="DZ220" s="482"/>
      <c r="EA220" s="487"/>
      <c r="EB220" s="488"/>
      <c r="EC220" s="484">
        <v>1</v>
      </c>
      <c r="ED220" s="480"/>
      <c r="EE220" s="489"/>
      <c r="EF220" s="487"/>
      <c r="EG220" s="487"/>
      <c r="EH220" s="482"/>
      <c r="EI220" s="487"/>
      <c r="EJ220" s="482"/>
      <c r="EK220" s="486"/>
      <c r="EL220" s="488"/>
      <c r="EM220" s="484">
        <v>1</v>
      </c>
      <c r="EN220" s="480"/>
      <c r="EO220" s="486"/>
      <c r="EP220" s="487"/>
      <c r="EQ220" s="487"/>
      <c r="ER220" s="482"/>
      <c r="ES220" s="487"/>
      <c r="ET220" s="481"/>
      <c r="EU220" s="486"/>
      <c r="EV220" s="488"/>
      <c r="EW220" s="484">
        <v>1</v>
      </c>
      <c r="EX220" s="480"/>
      <c r="EY220" s="486"/>
      <c r="EZ220" s="487"/>
      <c r="FA220" s="487"/>
      <c r="FB220" s="482"/>
      <c r="FC220" s="487"/>
      <c r="FD220" s="481"/>
      <c r="FE220" s="486"/>
      <c r="FF220" s="488"/>
      <c r="FG220" s="484">
        <v>0</v>
      </c>
      <c r="FH220" s="480"/>
      <c r="FI220" s="486"/>
      <c r="FJ220" s="487"/>
      <c r="FK220" s="487"/>
      <c r="FL220" s="482"/>
      <c r="FM220" s="487"/>
      <c r="FN220" s="481"/>
      <c r="FO220" s="486"/>
      <c r="FP220" s="488"/>
      <c r="FQ220" s="1274"/>
      <c r="FR220" s="1275"/>
      <c r="FS220" s="1445"/>
      <c r="FT220" s="1275"/>
      <c r="FU220" s="1320"/>
      <c r="FV220" s="1275"/>
      <c r="FW220" s="1323"/>
      <c r="FX220" s="1275"/>
      <c r="FY220" s="1275"/>
      <c r="FZ220" s="1420"/>
      <c r="GA220" s="1274"/>
      <c r="GB220" s="1275"/>
      <c r="GC220" s="1275"/>
      <c r="GD220" s="1275"/>
      <c r="GE220" s="1320"/>
      <c r="GF220" s="1275"/>
      <c r="GG220" s="1323"/>
      <c r="GH220" s="1275"/>
      <c r="GI220" s="1275"/>
      <c r="GJ220" s="1420"/>
      <c r="GK220" s="479"/>
      <c r="GL220" s="945"/>
      <c r="GM220" s="486"/>
      <c r="GN220" s="486"/>
      <c r="GO220" s="486"/>
      <c r="GP220" s="486"/>
      <c r="GQ220" s="486"/>
      <c r="GR220" s="486"/>
      <c r="GS220" s="486"/>
      <c r="GT220" s="488"/>
      <c r="GU220" s="479"/>
      <c r="GV220" s="486"/>
      <c r="GW220" s="486"/>
      <c r="GX220" s="486"/>
      <c r="GY220" s="486"/>
      <c r="GZ220" s="482"/>
      <c r="HA220" s="486"/>
      <c r="HB220" s="486"/>
      <c r="HC220" s="486"/>
      <c r="HD220" s="488"/>
      <c r="HE220" s="484"/>
      <c r="HF220" s="480"/>
      <c r="HG220" s="486"/>
      <c r="HH220" s="1133"/>
      <c r="HI220" s="129"/>
      <c r="HJ220" s="482"/>
      <c r="HK220" s="487"/>
      <c r="HL220" s="482"/>
      <c r="HM220" s="486"/>
      <c r="HN220" s="488"/>
      <c r="HO220" s="484"/>
      <c r="HP220" s="480"/>
      <c r="HQ220" s="486"/>
      <c r="HR220" s="487"/>
      <c r="HS220" s="487"/>
      <c r="HT220" s="482"/>
      <c r="HU220" s="487"/>
      <c r="HV220" s="482"/>
      <c r="HW220" s="486"/>
      <c r="HX220" s="488"/>
      <c r="HY220" s="1587"/>
      <c r="HZ220" s="1587"/>
      <c r="IA220" s="1587"/>
      <c r="IB220" s="1587"/>
      <c r="IC220" s="1587"/>
      <c r="ID220" s="1587"/>
      <c r="IE220" s="1587"/>
      <c r="IF220" s="1587"/>
      <c r="IG220" s="1587"/>
      <c r="IH220" s="1587"/>
      <c r="II220" s="1587"/>
      <c r="IJ220" s="1587"/>
      <c r="IK220" s="1587"/>
      <c r="IL220" s="1587"/>
      <c r="IM220" s="1587"/>
      <c r="IN220" s="1587"/>
      <c r="IO220" s="1587"/>
      <c r="IP220" s="1587"/>
      <c r="IQ220" s="1587"/>
      <c r="IR220" s="1587"/>
      <c r="IS220" s="1587"/>
      <c r="IT220" s="1587"/>
      <c r="IU220" s="1587"/>
      <c r="IV220" s="1587"/>
      <c r="IW220" s="1587"/>
      <c r="IX220" s="1587"/>
      <c r="IY220" s="1587"/>
      <c r="IZ220" s="1587"/>
      <c r="JA220" s="1587"/>
      <c r="JB220" s="1587"/>
      <c r="JC220" s="1587"/>
      <c r="JD220" s="1587"/>
      <c r="JE220" s="1587"/>
      <c r="JF220" s="1587"/>
      <c r="JG220" s="1587"/>
      <c r="JH220" s="1587"/>
      <c r="JI220" s="1587"/>
      <c r="JJ220" s="1587"/>
      <c r="JK220" s="1587"/>
      <c r="JL220" s="1587"/>
      <c r="JM220" s="1587"/>
      <c r="JN220" s="1587"/>
      <c r="JO220" s="1587"/>
      <c r="JP220" s="1587"/>
      <c r="JQ220" s="1587"/>
      <c r="JR220" s="1587"/>
      <c r="JS220" s="1587"/>
      <c r="JT220" s="1587"/>
      <c r="JU220" s="1587"/>
      <c r="JV220" s="1587"/>
      <c r="JW220" s="1587"/>
      <c r="JX220" s="1587"/>
      <c r="JY220" s="1587"/>
      <c r="JZ220" s="1587"/>
      <c r="KA220" s="1587"/>
      <c r="KB220" s="1587"/>
      <c r="KC220" s="1587"/>
      <c r="KD220" s="1587"/>
      <c r="KE220" s="1587"/>
      <c r="KF220" s="1587"/>
      <c r="KG220" s="1587"/>
      <c r="KH220" s="1587"/>
      <c r="KI220" s="1587"/>
      <c r="KJ220" s="1587"/>
      <c r="KK220" s="1587"/>
      <c r="KL220" s="1587"/>
      <c r="KM220" s="1587"/>
      <c r="KN220" s="1587"/>
      <c r="KO220" s="1587"/>
      <c r="KP220" s="1587"/>
      <c r="KQ220" s="1587"/>
      <c r="KR220" s="1587"/>
      <c r="KS220" s="1587"/>
      <c r="KT220" s="1587"/>
      <c r="KU220" s="1587"/>
      <c r="KV220" s="1587"/>
      <c r="KW220" s="1587"/>
      <c r="KX220" s="1587"/>
      <c r="KY220" s="1587"/>
      <c r="KZ220" s="1587"/>
      <c r="LA220" s="1587"/>
      <c r="LB220" s="1587"/>
      <c r="LC220" s="1587"/>
      <c r="LD220" s="1587"/>
      <c r="LE220" s="1587"/>
      <c r="LF220" s="1587"/>
      <c r="LG220" s="1587"/>
      <c r="LH220" s="1587"/>
      <c r="LI220" s="1587"/>
      <c r="LJ220" s="1587"/>
      <c r="LK220" s="1587"/>
      <c r="LL220" s="1587"/>
      <c r="LM220" s="1587"/>
      <c r="LN220" s="1587"/>
      <c r="LO220" s="1587"/>
      <c r="LP220" s="1587"/>
      <c r="LQ220" s="1587"/>
      <c r="LR220" s="1587"/>
      <c r="LS220" s="1587"/>
      <c r="LT220" s="1587"/>
      <c r="LU220" s="1587"/>
      <c r="LV220" s="1587"/>
      <c r="LW220" s="1587"/>
      <c r="LX220" s="1587"/>
      <c r="LY220" s="1587"/>
      <c r="LZ220" s="1587"/>
      <c r="MA220" s="1587"/>
      <c r="MB220" s="1587"/>
      <c r="MC220" s="1587"/>
      <c r="MD220" s="1587"/>
      <c r="ME220" s="1587"/>
      <c r="MF220" s="1587"/>
      <c r="MG220" s="1587"/>
      <c r="MH220" s="1587"/>
      <c r="MI220" s="1587"/>
      <c r="MJ220" s="1587"/>
      <c r="MK220" s="1587"/>
      <c r="ML220" s="1587"/>
      <c r="MM220" s="1587"/>
      <c r="MN220" s="1587"/>
      <c r="MO220" s="1587"/>
      <c r="MP220" s="1587"/>
      <c r="MQ220" s="1587"/>
      <c r="MR220" s="1587"/>
      <c r="MS220" s="1587"/>
      <c r="MT220" s="1587"/>
      <c r="MU220" s="1587"/>
      <c r="MV220" s="1587"/>
      <c r="MW220" s="1587"/>
      <c r="MX220" s="1587"/>
      <c r="MY220" s="1587"/>
      <c r="MZ220" s="1587"/>
      <c r="NA220" s="1587"/>
      <c r="NB220" s="1587"/>
      <c r="NC220" s="1587"/>
      <c r="ND220" s="1587"/>
      <c r="NE220" s="1587"/>
      <c r="NF220" s="1587"/>
      <c r="NG220" s="1587"/>
      <c r="NH220" s="1587"/>
      <c r="NI220" s="1587"/>
      <c r="NJ220" s="1587"/>
      <c r="NK220" s="1587"/>
      <c r="NL220" s="1587"/>
      <c r="NM220" s="1587"/>
      <c r="NN220" s="1587"/>
      <c r="NO220" s="1587"/>
      <c r="NP220" s="1587"/>
      <c r="NQ220" s="1587"/>
      <c r="NR220" s="1587"/>
      <c r="NS220" s="1587"/>
      <c r="NT220" s="1587"/>
      <c r="NU220" s="1587"/>
      <c r="NV220" s="1587"/>
      <c r="NW220" s="1587"/>
      <c r="NX220" s="1587"/>
      <c r="NY220" s="1587"/>
      <c r="NZ220" s="1587"/>
      <c r="OA220" s="1587"/>
      <c r="OB220" s="1587"/>
      <c r="OC220" s="1587"/>
      <c r="OD220" s="1587"/>
      <c r="OE220" s="1587"/>
      <c r="OF220" s="1587"/>
      <c r="OG220" s="1587"/>
      <c r="OH220" s="1587"/>
      <c r="OI220" s="1587"/>
      <c r="OJ220" s="1587"/>
      <c r="OK220" s="1587"/>
      <c r="OL220" s="1587"/>
      <c r="OM220" s="1587"/>
      <c r="ON220" s="1587"/>
      <c r="OO220" s="1587"/>
      <c r="OP220" s="1587"/>
      <c r="OQ220" s="1587"/>
      <c r="OR220" s="1587"/>
      <c r="OS220" s="1587"/>
      <c r="OT220" s="1587"/>
      <c r="OU220" s="1587"/>
      <c r="OV220" s="1587"/>
      <c r="OW220" s="1587"/>
      <c r="OX220" s="1587"/>
      <c r="OY220" s="1587"/>
      <c r="OZ220" s="1587"/>
      <c r="PA220" s="1587"/>
      <c r="PB220" s="1587"/>
      <c r="PC220" s="1587"/>
      <c r="PD220" s="1587"/>
      <c r="PE220" s="1587"/>
      <c r="PF220" s="1587"/>
      <c r="PG220" s="1588"/>
      <c r="PH220" s="1588"/>
      <c r="PI220" s="1588"/>
      <c r="PJ220" s="1588"/>
      <c r="PK220" s="1588"/>
      <c r="PL220" s="1588"/>
      <c r="PM220" s="1588"/>
      <c r="PN220" s="1588"/>
      <c r="PO220" s="1588"/>
      <c r="PP220" s="1588"/>
      <c r="PQ220" s="1588"/>
      <c r="PR220" s="1588"/>
      <c r="PS220" s="1588"/>
      <c r="PT220" s="1588"/>
      <c r="PU220" s="1588"/>
      <c r="PV220" s="1588"/>
      <c r="PW220" s="1588"/>
      <c r="PX220" s="1588"/>
      <c r="PY220" s="1588"/>
      <c r="PZ220" s="1588"/>
      <c r="QA220" s="1588"/>
      <c r="QB220" s="1588"/>
      <c r="QC220" s="1588"/>
      <c r="QD220" s="1588"/>
      <c r="QE220" s="1588"/>
      <c r="QF220" s="1588"/>
      <c r="QG220" s="1588"/>
      <c r="QH220" s="1588"/>
      <c r="QI220" s="1588"/>
      <c r="QJ220" s="1588"/>
      <c r="QK220" s="1588"/>
      <c r="QL220" s="1588"/>
      <c r="QM220" s="1588"/>
      <c r="QN220" s="1588"/>
      <c r="QO220" s="1588"/>
      <c r="QP220" s="1588"/>
      <c r="QQ220" s="1588"/>
      <c r="QR220" s="1588"/>
      <c r="QS220" s="1588"/>
      <c r="QT220" s="1588"/>
      <c r="QU220" s="1588"/>
      <c r="QV220" s="1588"/>
      <c r="QW220" s="1588"/>
      <c r="QX220" s="1588"/>
      <c r="QY220" s="1588"/>
      <c r="QZ220" s="1588"/>
      <c r="RA220" s="1588"/>
      <c r="RB220" s="1588"/>
      <c r="RC220" s="1588"/>
      <c r="RD220" s="1588"/>
      <c r="RE220" s="1588"/>
      <c r="RF220" s="1588"/>
      <c r="RG220" s="1588"/>
      <c r="RH220" s="1588"/>
      <c r="RI220" s="1588"/>
      <c r="RJ220" s="1588"/>
      <c r="RK220" s="1588"/>
      <c r="RL220" s="1588"/>
      <c r="RM220" s="1588"/>
      <c r="RN220" s="1588"/>
      <c r="RO220" s="1588"/>
      <c r="RP220" s="1588"/>
      <c r="RQ220" s="1588"/>
      <c r="RR220" s="1588"/>
      <c r="RS220" s="1588"/>
      <c r="RT220" s="1588"/>
      <c r="RU220" s="1588"/>
      <c r="RV220" s="1588"/>
      <c r="RW220" s="1588"/>
      <c r="RX220" s="1588"/>
      <c r="RY220" s="1588"/>
      <c r="RZ220" s="1588"/>
      <c r="SA220" s="1588"/>
      <c r="SB220" s="1588"/>
      <c r="SC220" s="1588"/>
      <c r="SD220" s="1588"/>
      <c r="SE220" s="1588"/>
      <c r="SF220" s="1588"/>
      <c r="SG220" s="1588"/>
      <c r="SH220" s="1588"/>
      <c r="SI220" s="1588"/>
      <c r="SJ220" s="1588"/>
      <c r="SK220" s="1588"/>
      <c r="SL220" s="1588"/>
      <c r="SM220" s="1588"/>
      <c r="SN220" s="1588"/>
      <c r="SO220" s="1588"/>
      <c r="SP220" s="1588"/>
      <c r="SQ220" s="1588"/>
      <c r="SR220" s="1588"/>
      <c r="SS220" s="1588"/>
      <c r="ST220" s="1588"/>
      <c r="SU220" s="1588"/>
      <c r="SV220" s="1588"/>
      <c r="SW220" s="1588"/>
      <c r="SX220" s="1588"/>
      <c r="SY220" s="1588"/>
      <c r="SZ220" s="1588"/>
      <c r="TA220" s="1588"/>
      <c r="TB220" s="1588"/>
      <c r="TC220" s="1588"/>
    </row>
    <row r="221" spans="1:523" ht="15" customHeight="1" x14ac:dyDescent="0.15">
      <c r="A221" s="515">
        <v>43741</v>
      </c>
      <c r="B221" s="415">
        <f t="shared" si="5"/>
        <v>2266</v>
      </c>
      <c r="C221" s="195"/>
      <c r="D221" s="453"/>
      <c r="E221" s="461"/>
      <c r="F221" s="462"/>
      <c r="G221" s="880"/>
      <c r="H221" s="455"/>
      <c r="I221" s="462"/>
      <c r="J221" s="456"/>
      <c r="K221" s="461"/>
      <c r="L221" s="463"/>
      <c r="M221" s="195">
        <v>1379</v>
      </c>
      <c r="N221" s="453">
        <v>8.02</v>
      </c>
      <c r="O221" s="461">
        <v>4820</v>
      </c>
      <c r="P221" s="462">
        <v>9</v>
      </c>
      <c r="Q221" s="880">
        <v>20</v>
      </c>
      <c r="R221" s="455">
        <v>0.7</v>
      </c>
      <c r="S221" s="462">
        <v>14.6</v>
      </c>
      <c r="T221" s="456"/>
      <c r="U221" s="461"/>
      <c r="V221" s="463"/>
      <c r="W221" s="457">
        <v>129</v>
      </c>
      <c r="X221" s="453">
        <v>8.17</v>
      </c>
      <c r="Y221" s="458">
        <v>5370</v>
      </c>
      <c r="Z221" s="462">
        <v>7</v>
      </c>
      <c r="AA221" s="880">
        <v>19</v>
      </c>
      <c r="AB221" s="455">
        <v>0.4</v>
      </c>
      <c r="AC221" s="462">
        <v>4.3</v>
      </c>
      <c r="AD221" s="455"/>
      <c r="AE221" s="461"/>
      <c r="AF221" s="463"/>
      <c r="AG221" s="457">
        <v>175</v>
      </c>
      <c r="AH221" s="453">
        <v>8.3699999999999992</v>
      </c>
      <c r="AI221" s="458">
        <v>7980</v>
      </c>
      <c r="AJ221" s="462">
        <v>27</v>
      </c>
      <c r="AK221" s="880">
        <v>70</v>
      </c>
      <c r="AL221" s="455">
        <v>1</v>
      </c>
      <c r="AM221" s="644">
        <v>13.3</v>
      </c>
      <c r="AN221" s="455"/>
      <c r="AO221" s="461"/>
      <c r="AP221" s="616"/>
      <c r="AQ221" s="457">
        <v>231</v>
      </c>
      <c r="AR221" s="453">
        <v>7.24</v>
      </c>
      <c r="AS221" s="458">
        <v>9460</v>
      </c>
      <c r="AT221" s="462">
        <v>50</v>
      </c>
      <c r="AU221" s="880">
        <v>128</v>
      </c>
      <c r="AV221" s="455">
        <v>3.1</v>
      </c>
      <c r="AW221" s="462">
        <v>16.899999999999999</v>
      </c>
      <c r="AX221" s="455"/>
      <c r="AY221" s="461"/>
      <c r="AZ221" s="463"/>
      <c r="BA221" s="195"/>
      <c r="BB221" s="453"/>
      <c r="BC221" s="461"/>
      <c r="BD221" s="462"/>
      <c r="BE221" s="880"/>
      <c r="BF221" s="455"/>
      <c r="BG221" s="462"/>
      <c r="BH221" s="455"/>
      <c r="BI221" s="461"/>
      <c r="BJ221" s="463"/>
      <c r="BK221" s="457"/>
      <c r="BL221" s="453"/>
      <c r="BM221" s="458"/>
      <c r="BN221" s="462"/>
      <c r="BO221" s="880"/>
      <c r="BP221" s="455"/>
      <c r="BQ221" s="462"/>
      <c r="BR221" s="455"/>
      <c r="BS221" s="461"/>
      <c r="BT221" s="463"/>
      <c r="BU221" s="457">
        <v>237</v>
      </c>
      <c r="BV221" s="453">
        <v>8.36</v>
      </c>
      <c r="BW221" s="458">
        <v>10500</v>
      </c>
      <c r="BX221" s="458">
        <v>33</v>
      </c>
      <c r="BY221" s="880">
        <v>86</v>
      </c>
      <c r="BZ221" s="455">
        <v>1.3</v>
      </c>
      <c r="CA221" s="462">
        <v>12.8</v>
      </c>
      <c r="CB221" s="455"/>
      <c r="CC221" s="461"/>
      <c r="CD221" s="463"/>
      <c r="CE221" s="457"/>
      <c r="CF221" s="453"/>
      <c r="CG221" s="458"/>
      <c r="CH221" s="462"/>
      <c r="CI221" s="880"/>
      <c r="CJ221" s="455"/>
      <c r="CK221" s="462"/>
      <c r="CL221" s="455"/>
      <c r="CM221" s="461"/>
      <c r="CN221" s="463"/>
      <c r="CO221" s="457"/>
      <c r="CP221" s="453"/>
      <c r="CQ221" s="461"/>
      <c r="CR221" s="462"/>
      <c r="CS221" s="880"/>
      <c r="CT221" s="455"/>
      <c r="CU221" s="462"/>
      <c r="CV221" s="455"/>
      <c r="CW221" s="461"/>
      <c r="CX221" s="463"/>
      <c r="CY221" s="457"/>
      <c r="CZ221" s="453"/>
      <c r="DA221" s="461"/>
      <c r="DB221" s="462"/>
      <c r="DC221" s="880"/>
      <c r="DD221" s="455"/>
      <c r="DE221" s="462"/>
      <c r="DF221" s="455"/>
      <c r="DG221" s="464"/>
      <c r="DH221" s="463"/>
      <c r="DI221" s="457">
        <v>114</v>
      </c>
      <c r="DJ221" s="453">
        <v>8.0299999999999994</v>
      </c>
      <c r="DK221" s="459">
        <v>8880</v>
      </c>
      <c r="DL221" s="462">
        <v>56</v>
      </c>
      <c r="DM221" s="880">
        <v>181</v>
      </c>
      <c r="DN221" s="455">
        <v>20.399999999999999</v>
      </c>
      <c r="DO221" s="462">
        <v>24.6</v>
      </c>
      <c r="DP221" s="455"/>
      <c r="DQ221" s="461"/>
      <c r="DR221" s="463"/>
      <c r="DS221" s="457">
        <v>1</v>
      </c>
      <c r="DT221" s="453"/>
      <c r="DU221" s="454"/>
      <c r="DV221" s="462"/>
      <c r="DW221" s="880"/>
      <c r="DX221" s="455"/>
      <c r="DY221" s="462"/>
      <c r="DZ221" s="455"/>
      <c r="EA221" s="462"/>
      <c r="EB221" s="463"/>
      <c r="EC221" s="457"/>
      <c r="ED221" s="453"/>
      <c r="EE221" s="464"/>
      <c r="EF221" s="462"/>
      <c r="EG221" s="880"/>
      <c r="EH221" s="455"/>
      <c r="EI221" s="462"/>
      <c r="EJ221" s="455"/>
      <c r="EK221" s="461"/>
      <c r="EL221" s="463"/>
      <c r="EM221" s="457"/>
      <c r="EN221" s="453"/>
      <c r="EO221" s="461"/>
      <c r="EP221" s="462"/>
      <c r="EQ221" s="462"/>
      <c r="ER221" s="455"/>
      <c r="ES221" s="462"/>
      <c r="ET221" s="454"/>
      <c r="EU221" s="461"/>
      <c r="EV221" s="463"/>
      <c r="EW221" s="457"/>
      <c r="EX221" s="453"/>
      <c r="EY221" s="461"/>
      <c r="EZ221" s="462"/>
      <c r="FA221" s="880"/>
      <c r="FB221" s="455"/>
      <c r="FC221" s="462"/>
      <c r="FD221" s="454"/>
      <c r="FE221" s="461"/>
      <c r="FF221" s="463"/>
      <c r="FG221" s="457">
        <v>0</v>
      </c>
      <c r="FH221" s="453"/>
      <c r="FI221" s="461"/>
      <c r="FJ221" s="462"/>
      <c r="FK221" s="880"/>
      <c r="FL221" s="455"/>
      <c r="FM221" s="462"/>
      <c r="FN221" s="454"/>
      <c r="FO221" s="461"/>
      <c r="FP221" s="463"/>
      <c r="GK221" s="195"/>
      <c r="GL221" s="943"/>
      <c r="GM221" s="461"/>
      <c r="GN221" s="461"/>
      <c r="GO221" s="461"/>
      <c r="GP221" s="461"/>
      <c r="GQ221" s="461"/>
      <c r="GR221" s="461"/>
      <c r="GS221" s="461"/>
      <c r="GT221" s="463"/>
      <c r="GU221" s="195"/>
      <c r="GV221" s="461"/>
      <c r="GW221" s="461"/>
      <c r="GX221" s="461"/>
      <c r="GY221" s="461"/>
      <c r="GZ221" s="455"/>
      <c r="HA221" s="461"/>
      <c r="HB221" s="461"/>
      <c r="HC221" s="461"/>
      <c r="HD221" s="463"/>
      <c r="HE221" s="457"/>
      <c r="HF221" s="453"/>
      <c r="HG221" s="461"/>
      <c r="HH221" s="893"/>
      <c r="HI221" s="1434"/>
      <c r="HJ221" s="455"/>
      <c r="HK221" s="462"/>
      <c r="HL221" s="455"/>
      <c r="HM221" s="461"/>
      <c r="HN221" s="463"/>
      <c r="HO221" s="457"/>
      <c r="HP221" s="453"/>
      <c r="HQ221" s="461"/>
      <c r="HR221" s="462"/>
      <c r="HS221" s="462"/>
      <c r="HT221" s="455"/>
      <c r="HU221" s="462"/>
      <c r="HV221" s="455"/>
      <c r="HW221" s="461"/>
      <c r="HX221" s="463"/>
    </row>
    <row r="222" spans="1:523" ht="15" customHeight="1" x14ac:dyDescent="0.15">
      <c r="A222" s="515">
        <v>43742</v>
      </c>
      <c r="B222" s="415">
        <f t="shared" si="5"/>
        <v>1789</v>
      </c>
      <c r="C222" s="195"/>
      <c r="D222" s="453"/>
      <c r="E222" s="461"/>
      <c r="F222" s="462"/>
      <c r="G222" s="880"/>
      <c r="H222" s="455"/>
      <c r="I222" s="462"/>
      <c r="J222" s="456"/>
      <c r="K222" s="461"/>
      <c r="L222" s="463"/>
      <c r="M222" s="195">
        <v>823</v>
      </c>
      <c r="N222" s="453">
        <v>7.73</v>
      </c>
      <c r="O222" s="461">
        <v>5190</v>
      </c>
      <c r="P222" s="462">
        <v>10</v>
      </c>
      <c r="Q222" s="880">
        <v>27</v>
      </c>
      <c r="R222" s="455">
        <v>1.3</v>
      </c>
      <c r="S222" s="462">
        <v>15.9</v>
      </c>
      <c r="T222" s="456"/>
      <c r="U222" s="461"/>
      <c r="V222" s="463"/>
      <c r="W222" s="457"/>
      <c r="X222" s="453"/>
      <c r="Y222" s="458"/>
      <c r="Z222" s="462"/>
      <c r="AA222" s="880"/>
      <c r="AB222" s="455"/>
      <c r="AC222" s="462"/>
      <c r="AD222" s="455"/>
      <c r="AE222" s="461"/>
      <c r="AF222" s="463"/>
      <c r="AG222" s="457">
        <v>201</v>
      </c>
      <c r="AH222" s="453">
        <v>8.02</v>
      </c>
      <c r="AI222" s="458">
        <v>7990</v>
      </c>
      <c r="AJ222" s="462">
        <v>26</v>
      </c>
      <c r="AK222" s="880">
        <v>62</v>
      </c>
      <c r="AL222" s="455">
        <v>0.8</v>
      </c>
      <c r="AM222" s="644">
        <v>14.5</v>
      </c>
      <c r="AN222" s="455"/>
      <c r="AO222" s="461"/>
      <c r="AP222" s="616"/>
      <c r="AQ222" s="457">
        <v>252</v>
      </c>
      <c r="AR222" s="453">
        <v>7.17</v>
      </c>
      <c r="AS222" s="458">
        <v>9440</v>
      </c>
      <c r="AT222" s="462">
        <v>52</v>
      </c>
      <c r="AU222" s="880">
        <v>138</v>
      </c>
      <c r="AV222" s="455">
        <v>8.4</v>
      </c>
      <c r="AW222" s="462">
        <v>21.6</v>
      </c>
      <c r="AX222" s="455"/>
      <c r="AY222" s="461"/>
      <c r="AZ222" s="463"/>
      <c r="BA222" s="195"/>
      <c r="BB222" s="453"/>
      <c r="BC222" s="461"/>
      <c r="BD222" s="462"/>
      <c r="BE222" s="880"/>
      <c r="BF222" s="455"/>
      <c r="BG222" s="462"/>
      <c r="BH222" s="455"/>
      <c r="BI222" s="461"/>
      <c r="BJ222" s="463"/>
      <c r="BK222" s="457"/>
      <c r="BL222" s="453"/>
      <c r="BM222" s="458"/>
      <c r="BN222" s="462"/>
      <c r="BO222" s="880"/>
      <c r="BP222" s="455"/>
      <c r="BQ222" s="462"/>
      <c r="BR222" s="455"/>
      <c r="BS222" s="461"/>
      <c r="BT222" s="463"/>
      <c r="BU222" s="457">
        <v>194</v>
      </c>
      <c r="BV222" s="453">
        <v>6.48</v>
      </c>
      <c r="BW222" s="458">
        <v>6330</v>
      </c>
      <c r="BX222" s="458"/>
      <c r="BY222" s="880">
        <v>144</v>
      </c>
      <c r="BZ222" s="455">
        <v>18.8</v>
      </c>
      <c r="CA222" s="462">
        <v>20.7</v>
      </c>
      <c r="CB222" s="455"/>
      <c r="CC222" s="461"/>
      <c r="CD222" s="463"/>
      <c r="CE222" s="457"/>
      <c r="CF222" s="453"/>
      <c r="CG222" s="458"/>
      <c r="CH222" s="462"/>
      <c r="CI222" s="880"/>
      <c r="CJ222" s="455"/>
      <c r="CK222" s="462"/>
      <c r="CL222" s="455"/>
      <c r="CM222" s="461"/>
      <c r="CN222" s="463"/>
      <c r="CO222" s="457"/>
      <c r="CP222" s="453"/>
      <c r="CQ222" s="461"/>
      <c r="CR222" s="462"/>
      <c r="CS222" s="880"/>
      <c r="CT222" s="455"/>
      <c r="CU222" s="462"/>
      <c r="CV222" s="455"/>
      <c r="CW222" s="461"/>
      <c r="CX222" s="463"/>
      <c r="CY222" s="457"/>
      <c r="CZ222" s="453"/>
      <c r="DA222" s="461"/>
      <c r="DB222" s="462"/>
      <c r="DC222" s="880"/>
      <c r="DD222" s="455"/>
      <c r="DE222" s="462"/>
      <c r="DF222" s="455"/>
      <c r="DG222" s="464"/>
      <c r="DH222" s="463"/>
      <c r="DI222" s="457">
        <v>88</v>
      </c>
      <c r="DJ222" s="453">
        <v>7.92</v>
      </c>
      <c r="DK222" s="459">
        <v>6860</v>
      </c>
      <c r="DL222" s="462"/>
      <c r="DM222" s="880">
        <v>144</v>
      </c>
      <c r="DN222" s="455">
        <v>16.5</v>
      </c>
      <c r="DO222" s="462"/>
      <c r="DP222" s="455"/>
      <c r="DQ222" s="461"/>
      <c r="DR222" s="463"/>
      <c r="DS222" s="457">
        <v>1</v>
      </c>
      <c r="DT222" s="453"/>
      <c r="DU222" s="454"/>
      <c r="DV222" s="462"/>
      <c r="DW222" s="880"/>
      <c r="DX222" s="455"/>
      <c r="DY222" s="462"/>
      <c r="DZ222" s="455"/>
      <c r="EA222" s="462"/>
      <c r="EB222" s="463"/>
      <c r="EC222" s="457"/>
      <c r="ED222" s="453"/>
      <c r="EE222" s="464"/>
      <c r="EF222" s="462"/>
      <c r="EG222" s="880"/>
      <c r="EH222" s="455"/>
      <c r="EI222" s="462"/>
      <c r="EJ222" s="455"/>
      <c r="EK222" s="461"/>
      <c r="EL222" s="463"/>
      <c r="EM222" s="457"/>
      <c r="EN222" s="453"/>
      <c r="EO222" s="461"/>
      <c r="EP222" s="462"/>
      <c r="EQ222" s="462"/>
      <c r="ER222" s="455"/>
      <c r="ES222" s="462"/>
      <c r="ET222" s="454"/>
      <c r="EU222" s="461"/>
      <c r="EV222" s="463"/>
      <c r="EW222" s="457"/>
      <c r="EX222" s="453"/>
      <c r="EY222" s="461"/>
      <c r="EZ222" s="462"/>
      <c r="FA222" s="880"/>
      <c r="FB222" s="455"/>
      <c r="FC222" s="462"/>
      <c r="FD222" s="454"/>
      <c r="FE222" s="461"/>
      <c r="FF222" s="463"/>
      <c r="FG222" s="457">
        <v>0</v>
      </c>
      <c r="FH222" s="453"/>
      <c r="FI222" s="461"/>
      <c r="FJ222" s="462"/>
      <c r="FK222" s="880"/>
      <c r="FL222" s="455"/>
      <c r="FM222" s="462"/>
      <c r="FN222" s="454"/>
      <c r="FO222" s="461"/>
      <c r="FP222" s="463"/>
      <c r="GK222" s="195"/>
      <c r="GL222" s="943"/>
      <c r="GM222" s="461"/>
      <c r="GN222" s="461"/>
      <c r="GO222" s="461"/>
      <c r="GP222" s="461"/>
      <c r="GQ222" s="461"/>
      <c r="GR222" s="461"/>
      <c r="GS222" s="461"/>
      <c r="GT222" s="463"/>
      <c r="GU222" s="195"/>
      <c r="GV222" s="461"/>
      <c r="GW222" s="461"/>
      <c r="GX222" s="461"/>
      <c r="GY222" s="461"/>
      <c r="GZ222" s="455"/>
      <c r="HA222" s="461"/>
      <c r="HB222" s="461"/>
      <c r="HC222" s="461"/>
      <c r="HD222" s="463"/>
      <c r="HE222" s="457">
        <v>230</v>
      </c>
      <c r="HF222" s="453">
        <v>7.19</v>
      </c>
      <c r="HG222" s="461">
        <v>8330</v>
      </c>
      <c r="HH222" s="893">
        <v>44</v>
      </c>
      <c r="HI222" s="1434">
        <v>107</v>
      </c>
      <c r="HJ222" s="455">
        <v>6.1</v>
      </c>
      <c r="HK222" s="462">
        <v>17</v>
      </c>
      <c r="HL222" s="455"/>
      <c r="HM222" s="461"/>
      <c r="HN222" s="463"/>
      <c r="HO222" s="457"/>
      <c r="HP222" s="453"/>
      <c r="HQ222" s="461"/>
      <c r="HR222" s="462"/>
      <c r="HS222" s="462"/>
      <c r="HT222" s="455"/>
      <c r="HU222" s="462"/>
      <c r="HV222" s="455"/>
      <c r="HW222" s="461"/>
      <c r="HX222" s="463"/>
    </row>
    <row r="223" spans="1:523" ht="15" customHeight="1" x14ac:dyDescent="0.15">
      <c r="A223" s="515">
        <v>43743</v>
      </c>
      <c r="B223" s="415">
        <f t="shared" si="5"/>
        <v>1115</v>
      </c>
      <c r="C223" s="195"/>
      <c r="D223" s="453"/>
      <c r="E223" s="461"/>
      <c r="F223" s="462"/>
      <c r="G223" s="880"/>
      <c r="H223" s="455"/>
      <c r="I223" s="462"/>
      <c r="J223" s="456"/>
      <c r="K223" s="461"/>
      <c r="L223" s="463"/>
      <c r="M223" s="195">
        <v>133</v>
      </c>
      <c r="N223" s="453">
        <v>7.48</v>
      </c>
      <c r="O223" s="461">
        <v>8520</v>
      </c>
      <c r="P223" s="462">
        <v>28.7</v>
      </c>
      <c r="Q223" s="880"/>
      <c r="R223" s="455">
        <v>11.6</v>
      </c>
      <c r="S223" s="462">
        <v>15</v>
      </c>
      <c r="T223" s="456"/>
      <c r="U223" s="461"/>
      <c r="V223" s="463"/>
      <c r="W223" s="457"/>
      <c r="X223" s="453"/>
      <c r="Y223" s="458"/>
      <c r="Z223" s="462"/>
      <c r="AA223" s="880"/>
      <c r="AB223" s="455"/>
      <c r="AC223" s="462"/>
      <c r="AD223" s="455"/>
      <c r="AE223" s="461"/>
      <c r="AF223" s="463"/>
      <c r="AG223" s="457">
        <v>174</v>
      </c>
      <c r="AH223" s="453">
        <v>8.1</v>
      </c>
      <c r="AI223" s="458">
        <v>8000</v>
      </c>
      <c r="AJ223" s="462">
        <v>26</v>
      </c>
      <c r="AK223" s="880">
        <v>66</v>
      </c>
      <c r="AL223" s="455">
        <v>0.9</v>
      </c>
      <c r="AM223" s="644">
        <v>15.8</v>
      </c>
      <c r="AN223" s="455"/>
      <c r="AO223" s="461"/>
      <c r="AP223" s="616"/>
      <c r="AQ223" s="457">
        <v>284</v>
      </c>
      <c r="AR223" s="453">
        <v>7.01</v>
      </c>
      <c r="AS223" s="458">
        <v>5790</v>
      </c>
      <c r="AT223" s="462">
        <v>31</v>
      </c>
      <c r="AU223" s="880">
        <v>77</v>
      </c>
      <c r="AV223" s="455">
        <v>9.6</v>
      </c>
      <c r="AW223" s="462">
        <v>14.2</v>
      </c>
      <c r="AX223" s="455"/>
      <c r="AY223" s="461"/>
      <c r="AZ223" s="463"/>
      <c r="BA223" s="195"/>
      <c r="BB223" s="453"/>
      <c r="BC223" s="461"/>
      <c r="BD223" s="462"/>
      <c r="BE223" s="880"/>
      <c r="BF223" s="455"/>
      <c r="BG223" s="462"/>
      <c r="BH223" s="455"/>
      <c r="BI223" s="461"/>
      <c r="BJ223" s="463"/>
      <c r="BK223" s="457"/>
      <c r="BL223" s="453"/>
      <c r="BM223" s="458"/>
      <c r="BN223" s="462"/>
      <c r="BO223" s="880"/>
      <c r="BP223" s="455"/>
      <c r="BQ223" s="462"/>
      <c r="BR223" s="455"/>
      <c r="BS223" s="461"/>
      <c r="BT223" s="463"/>
      <c r="BU223" s="457">
        <v>248</v>
      </c>
      <c r="BV223" s="453">
        <v>8.17</v>
      </c>
      <c r="BW223" s="458">
        <v>10370</v>
      </c>
      <c r="BX223" s="458">
        <v>32</v>
      </c>
      <c r="BY223" s="880">
        <v>84</v>
      </c>
      <c r="BZ223" s="455">
        <v>3</v>
      </c>
      <c r="CA223" s="462">
        <v>12.2</v>
      </c>
      <c r="CB223" s="455"/>
      <c r="CC223" s="461"/>
      <c r="CD223" s="463"/>
      <c r="CE223" s="457"/>
      <c r="CF223" s="453"/>
      <c r="CG223" s="458"/>
      <c r="CH223" s="462"/>
      <c r="CI223" s="880"/>
      <c r="CJ223" s="455"/>
      <c r="CK223" s="462"/>
      <c r="CL223" s="455"/>
      <c r="CM223" s="461"/>
      <c r="CN223" s="463"/>
      <c r="CO223" s="457"/>
      <c r="CP223" s="453"/>
      <c r="CQ223" s="461"/>
      <c r="CR223" s="462"/>
      <c r="CS223" s="880"/>
      <c r="CT223" s="455"/>
      <c r="CU223" s="462"/>
      <c r="CV223" s="455"/>
      <c r="CW223" s="461"/>
      <c r="CX223" s="463"/>
      <c r="CY223" s="457"/>
      <c r="CZ223" s="453"/>
      <c r="DA223" s="461"/>
      <c r="DB223" s="462"/>
      <c r="DC223" s="880"/>
      <c r="DD223" s="455"/>
      <c r="DE223" s="462"/>
      <c r="DF223" s="455"/>
      <c r="DG223" s="464"/>
      <c r="DH223" s="463"/>
      <c r="DI223" s="457">
        <v>133</v>
      </c>
      <c r="DJ223" s="453">
        <v>8.15</v>
      </c>
      <c r="DK223" s="459">
        <v>7840</v>
      </c>
      <c r="DL223" s="462">
        <v>48</v>
      </c>
      <c r="DM223" s="880">
        <v>157</v>
      </c>
      <c r="DN223" s="455">
        <v>17.399999999999999</v>
      </c>
      <c r="DO223" s="462">
        <v>21.5</v>
      </c>
      <c r="DP223" s="455"/>
      <c r="DQ223" s="461"/>
      <c r="DR223" s="463"/>
      <c r="DS223" s="457">
        <v>3</v>
      </c>
      <c r="DT223" s="453"/>
      <c r="DU223" s="454"/>
      <c r="DV223" s="462"/>
      <c r="DW223" s="880"/>
      <c r="DX223" s="455"/>
      <c r="DY223" s="462"/>
      <c r="DZ223" s="455"/>
      <c r="EA223" s="462"/>
      <c r="EB223" s="463"/>
      <c r="EC223" s="457">
        <v>3</v>
      </c>
      <c r="ED223" s="453"/>
      <c r="EE223" s="464"/>
      <c r="EF223" s="462"/>
      <c r="EG223" s="880"/>
      <c r="EH223" s="455"/>
      <c r="EI223" s="462"/>
      <c r="EJ223" s="455"/>
      <c r="EK223" s="461"/>
      <c r="EL223" s="463"/>
      <c r="EM223" s="457">
        <v>3</v>
      </c>
      <c r="EN223" s="453"/>
      <c r="EO223" s="461"/>
      <c r="EP223" s="462"/>
      <c r="EQ223" s="462"/>
      <c r="ER223" s="455"/>
      <c r="ES223" s="462"/>
      <c r="ET223" s="454"/>
      <c r="EU223" s="461"/>
      <c r="EV223" s="463"/>
      <c r="EW223" s="457">
        <v>3</v>
      </c>
      <c r="EX223" s="453"/>
      <c r="EY223" s="461"/>
      <c r="EZ223" s="462"/>
      <c r="FA223" s="880"/>
      <c r="FB223" s="455"/>
      <c r="FC223" s="462"/>
      <c r="FD223" s="454"/>
      <c r="FE223" s="461"/>
      <c r="FF223" s="463"/>
      <c r="FG223" s="457">
        <v>0</v>
      </c>
      <c r="FH223" s="453"/>
      <c r="FI223" s="461"/>
      <c r="FJ223" s="462"/>
      <c r="FK223" s="880"/>
      <c r="FL223" s="455"/>
      <c r="FM223" s="462"/>
      <c r="FN223" s="454"/>
      <c r="FO223" s="461"/>
      <c r="FP223" s="463"/>
      <c r="GK223" s="195"/>
      <c r="GL223" s="943"/>
      <c r="GM223" s="461"/>
      <c r="GN223" s="461"/>
      <c r="GO223" s="461"/>
      <c r="GP223" s="461"/>
      <c r="GQ223" s="461"/>
      <c r="GR223" s="461"/>
      <c r="GS223" s="461"/>
      <c r="GT223" s="463"/>
      <c r="GU223" s="195"/>
      <c r="GV223" s="461"/>
      <c r="GW223" s="461"/>
      <c r="GX223" s="461"/>
      <c r="GY223" s="461"/>
      <c r="GZ223" s="455"/>
      <c r="HA223" s="461"/>
      <c r="HB223" s="461"/>
      <c r="HC223" s="461"/>
      <c r="HD223" s="463"/>
      <c r="HE223" s="457">
        <v>131</v>
      </c>
      <c r="HF223" s="453">
        <v>6.7</v>
      </c>
      <c r="HG223" s="461">
        <v>6130</v>
      </c>
      <c r="HH223" s="893">
        <v>18</v>
      </c>
      <c r="HI223" s="1434">
        <v>146</v>
      </c>
      <c r="HJ223" s="455">
        <v>20.100000000000001</v>
      </c>
      <c r="HK223" s="462">
        <v>21.8</v>
      </c>
      <c r="HL223" s="455"/>
      <c r="HM223" s="461"/>
      <c r="HN223" s="463"/>
      <c r="HO223" s="457"/>
      <c r="HP223" s="453"/>
      <c r="HQ223" s="461"/>
      <c r="HR223" s="462"/>
      <c r="HS223" s="462"/>
      <c r="HT223" s="455"/>
      <c r="HU223" s="462"/>
      <c r="HV223" s="455"/>
      <c r="HW223" s="461"/>
      <c r="HX223" s="463"/>
    </row>
    <row r="224" spans="1:523" s="472" customFormat="1" ht="15" customHeight="1" x14ac:dyDescent="0.15">
      <c r="A224" s="517">
        <v>43744</v>
      </c>
      <c r="B224" s="415">
        <f t="shared" si="5"/>
        <v>615</v>
      </c>
      <c r="C224" s="257"/>
      <c r="D224" s="435"/>
      <c r="E224" s="444"/>
      <c r="F224" s="445"/>
      <c r="G224" s="445"/>
      <c r="H224" s="438"/>
      <c r="I224" s="445"/>
      <c r="J224" s="439"/>
      <c r="K224" s="444"/>
      <c r="L224" s="446"/>
      <c r="M224" s="257"/>
      <c r="N224" s="435"/>
      <c r="O224" s="444"/>
      <c r="P224" s="445"/>
      <c r="Q224" s="445"/>
      <c r="R224" s="438"/>
      <c r="S224" s="445"/>
      <c r="T224" s="439"/>
      <c r="U224" s="444"/>
      <c r="V224" s="446"/>
      <c r="W224" s="440"/>
      <c r="X224" s="435"/>
      <c r="Y224" s="441"/>
      <c r="Z224" s="445"/>
      <c r="AA224" s="445"/>
      <c r="AB224" s="438"/>
      <c r="AC224" s="445"/>
      <c r="AD224" s="438"/>
      <c r="AE224" s="444"/>
      <c r="AF224" s="446"/>
      <c r="AG224" s="440">
        <v>202</v>
      </c>
      <c r="AH224" s="435">
        <v>8.07</v>
      </c>
      <c r="AI224" s="441">
        <v>7870</v>
      </c>
      <c r="AJ224" s="445">
        <v>26</v>
      </c>
      <c r="AK224" s="445">
        <v>71</v>
      </c>
      <c r="AL224" s="438">
        <v>0.7</v>
      </c>
      <c r="AM224" s="645">
        <v>17.100000000000001</v>
      </c>
      <c r="AN224" s="438"/>
      <c r="AO224" s="444"/>
      <c r="AP224" s="617"/>
      <c r="AQ224" s="440">
        <v>108</v>
      </c>
      <c r="AR224" s="435">
        <v>7.34</v>
      </c>
      <c r="AS224" s="441">
        <v>5800</v>
      </c>
      <c r="AT224" s="445">
        <v>31</v>
      </c>
      <c r="AU224" s="445">
        <v>78</v>
      </c>
      <c r="AV224" s="438">
        <v>10.8</v>
      </c>
      <c r="AW224" s="445">
        <v>19.100000000000001</v>
      </c>
      <c r="AX224" s="438"/>
      <c r="AY224" s="444"/>
      <c r="AZ224" s="446"/>
      <c r="BA224" s="257"/>
      <c r="BB224" s="435"/>
      <c r="BC224" s="444"/>
      <c r="BD224" s="445"/>
      <c r="BE224" s="445"/>
      <c r="BF224" s="438"/>
      <c r="BG224" s="445"/>
      <c r="BH224" s="438"/>
      <c r="BI224" s="444"/>
      <c r="BJ224" s="446"/>
      <c r="BK224" s="440"/>
      <c r="BL224" s="435"/>
      <c r="BM224" s="441"/>
      <c r="BN224" s="445"/>
      <c r="BO224" s="445"/>
      <c r="BP224" s="438"/>
      <c r="BQ224" s="445"/>
      <c r="BR224" s="438"/>
      <c r="BS224" s="444"/>
      <c r="BT224" s="446"/>
      <c r="BU224" s="440">
        <v>246</v>
      </c>
      <c r="BV224" s="435">
        <v>8.1999999999999993</v>
      </c>
      <c r="BW224" s="441">
        <v>10720</v>
      </c>
      <c r="BX224" s="441">
        <v>33</v>
      </c>
      <c r="BY224" s="445">
        <v>90</v>
      </c>
      <c r="BZ224" s="438">
        <v>1.1000000000000001</v>
      </c>
      <c r="CA224" s="445">
        <v>12.1</v>
      </c>
      <c r="CB224" s="438"/>
      <c r="CC224" s="444"/>
      <c r="CD224" s="446"/>
      <c r="CE224" s="440"/>
      <c r="CF224" s="435"/>
      <c r="CG224" s="441"/>
      <c r="CH224" s="445"/>
      <c r="CI224" s="445"/>
      <c r="CJ224" s="438"/>
      <c r="CK224" s="445"/>
      <c r="CL224" s="438"/>
      <c r="CM224" s="444"/>
      <c r="CN224" s="446"/>
      <c r="CO224" s="440"/>
      <c r="CP224" s="435"/>
      <c r="CQ224" s="444"/>
      <c r="CR224" s="445"/>
      <c r="CS224" s="445"/>
      <c r="CT224" s="438"/>
      <c r="CU224" s="445"/>
      <c r="CV224" s="438"/>
      <c r="CW224" s="444"/>
      <c r="CX224" s="446"/>
      <c r="CY224" s="440"/>
      <c r="CZ224" s="435"/>
      <c r="DA224" s="444"/>
      <c r="DB224" s="445"/>
      <c r="DC224" s="445"/>
      <c r="DD224" s="438"/>
      <c r="DE224" s="445"/>
      <c r="DF224" s="438"/>
      <c r="DG224" s="447"/>
      <c r="DH224" s="446"/>
      <c r="DI224" s="440">
        <v>56</v>
      </c>
      <c r="DJ224" s="435">
        <v>8.31</v>
      </c>
      <c r="DK224" s="442">
        <v>6823</v>
      </c>
      <c r="DL224" s="445"/>
      <c r="DM224" s="445">
        <v>137</v>
      </c>
      <c r="DN224" s="438"/>
      <c r="DO224" s="445">
        <v>21.4</v>
      </c>
      <c r="DP224" s="438"/>
      <c r="DQ224" s="444"/>
      <c r="DR224" s="446"/>
      <c r="DS224" s="440"/>
      <c r="DT224" s="435"/>
      <c r="DU224" s="437"/>
      <c r="DV224" s="445"/>
      <c r="DW224" s="445"/>
      <c r="DX224" s="438"/>
      <c r="DY224" s="445"/>
      <c r="DZ224" s="438"/>
      <c r="EA224" s="445"/>
      <c r="EB224" s="446"/>
      <c r="EC224" s="440">
        <v>1</v>
      </c>
      <c r="ED224" s="435"/>
      <c r="EE224" s="447"/>
      <c r="EF224" s="445"/>
      <c r="EG224" s="445"/>
      <c r="EH224" s="438"/>
      <c r="EI224" s="445"/>
      <c r="EJ224" s="438"/>
      <c r="EK224" s="444"/>
      <c r="EL224" s="446"/>
      <c r="EM224" s="440">
        <v>1</v>
      </c>
      <c r="EN224" s="435"/>
      <c r="EO224" s="444"/>
      <c r="EP224" s="445"/>
      <c r="EQ224" s="445"/>
      <c r="ER224" s="438"/>
      <c r="ES224" s="445"/>
      <c r="ET224" s="437"/>
      <c r="EU224" s="444"/>
      <c r="EV224" s="446"/>
      <c r="EW224" s="440">
        <v>1</v>
      </c>
      <c r="EX224" s="435"/>
      <c r="EY224" s="444"/>
      <c r="EZ224" s="445"/>
      <c r="FA224" s="445"/>
      <c r="FB224" s="438"/>
      <c r="FC224" s="445"/>
      <c r="FD224" s="437"/>
      <c r="FE224" s="444"/>
      <c r="FF224" s="446"/>
      <c r="FG224" s="440">
        <v>0</v>
      </c>
      <c r="FH224" s="435"/>
      <c r="FI224" s="444"/>
      <c r="FJ224" s="445"/>
      <c r="FK224" s="445"/>
      <c r="FL224" s="438"/>
      <c r="FM224" s="445"/>
      <c r="FN224" s="437"/>
      <c r="FO224" s="444"/>
      <c r="FP224" s="446"/>
      <c r="FQ224" s="1261"/>
      <c r="FR224" s="584"/>
      <c r="FS224" s="589"/>
      <c r="FT224" s="584"/>
      <c r="FU224" s="590"/>
      <c r="FV224" s="584"/>
      <c r="FW224" s="590"/>
      <c r="FX224" s="584"/>
      <c r="FY224" s="584"/>
      <c r="FZ224" s="591"/>
      <c r="GA224" s="1261"/>
      <c r="GB224" s="584"/>
      <c r="GC224" s="584"/>
      <c r="GD224" s="584"/>
      <c r="GE224" s="590"/>
      <c r="GF224" s="584"/>
      <c r="GG224" s="590"/>
      <c r="GH224" s="584"/>
      <c r="GI224" s="584"/>
      <c r="GJ224" s="591"/>
      <c r="GK224" s="257"/>
      <c r="GL224" s="944"/>
      <c r="GM224" s="444"/>
      <c r="GN224" s="444"/>
      <c r="GO224" s="444"/>
      <c r="GP224" s="444"/>
      <c r="GQ224" s="444"/>
      <c r="GR224" s="444"/>
      <c r="GS224" s="444"/>
      <c r="GT224" s="446"/>
      <c r="GU224" s="257"/>
      <c r="GV224" s="444"/>
      <c r="GW224" s="444"/>
      <c r="GX224" s="444"/>
      <c r="GY224" s="444"/>
      <c r="GZ224" s="438"/>
      <c r="HA224" s="444"/>
      <c r="HB224" s="444"/>
      <c r="HC224" s="444"/>
      <c r="HD224" s="446"/>
      <c r="HE224" s="440"/>
      <c r="HF224" s="435"/>
      <c r="HG224" s="444"/>
      <c r="HH224" s="899"/>
      <c r="HI224" s="442"/>
      <c r="HJ224" s="438"/>
      <c r="HK224" s="445"/>
      <c r="HL224" s="438"/>
      <c r="HM224" s="444"/>
      <c r="HN224" s="446"/>
      <c r="HO224" s="440"/>
      <c r="HP224" s="435"/>
      <c r="HQ224" s="444"/>
      <c r="HR224" s="445"/>
      <c r="HS224" s="445"/>
      <c r="HT224" s="438"/>
      <c r="HU224" s="445"/>
      <c r="HV224" s="438"/>
      <c r="HW224" s="444"/>
      <c r="HX224" s="446"/>
      <c r="HY224" s="1587"/>
      <c r="HZ224" s="1587"/>
      <c r="IA224" s="1587"/>
      <c r="IB224" s="1587"/>
      <c r="IC224" s="1587"/>
      <c r="ID224" s="1587"/>
      <c r="IE224" s="1587"/>
      <c r="IF224" s="1587"/>
      <c r="IG224" s="1587"/>
      <c r="IH224" s="1587"/>
      <c r="II224" s="1587"/>
      <c r="IJ224" s="1587"/>
      <c r="IK224" s="1587"/>
      <c r="IL224" s="1587"/>
      <c r="IM224" s="1587"/>
      <c r="IN224" s="1587"/>
      <c r="IO224" s="1587"/>
      <c r="IP224" s="1587"/>
      <c r="IQ224" s="1587"/>
      <c r="IR224" s="1587"/>
      <c r="IS224" s="1587"/>
      <c r="IT224" s="1587"/>
      <c r="IU224" s="1587"/>
      <c r="IV224" s="1587"/>
      <c r="IW224" s="1587"/>
      <c r="IX224" s="1587"/>
      <c r="IY224" s="1587"/>
      <c r="IZ224" s="1587"/>
      <c r="JA224" s="1587"/>
      <c r="JB224" s="1587"/>
      <c r="JC224" s="1587"/>
      <c r="JD224" s="1587"/>
      <c r="JE224" s="1587"/>
      <c r="JF224" s="1587"/>
      <c r="JG224" s="1587"/>
      <c r="JH224" s="1587"/>
      <c r="JI224" s="1587"/>
      <c r="JJ224" s="1587"/>
      <c r="JK224" s="1587"/>
      <c r="JL224" s="1587"/>
      <c r="JM224" s="1587"/>
      <c r="JN224" s="1587"/>
      <c r="JO224" s="1587"/>
      <c r="JP224" s="1587"/>
      <c r="JQ224" s="1587"/>
      <c r="JR224" s="1587"/>
      <c r="JS224" s="1587"/>
      <c r="JT224" s="1587"/>
      <c r="JU224" s="1587"/>
      <c r="JV224" s="1587"/>
      <c r="JW224" s="1587"/>
      <c r="JX224" s="1587"/>
      <c r="JY224" s="1587"/>
      <c r="JZ224" s="1587"/>
      <c r="KA224" s="1587"/>
      <c r="KB224" s="1587"/>
      <c r="KC224" s="1587"/>
      <c r="KD224" s="1587"/>
      <c r="KE224" s="1587"/>
      <c r="KF224" s="1587"/>
      <c r="KG224" s="1587"/>
      <c r="KH224" s="1587"/>
      <c r="KI224" s="1587"/>
      <c r="KJ224" s="1587"/>
      <c r="KK224" s="1587"/>
      <c r="KL224" s="1587"/>
      <c r="KM224" s="1587"/>
      <c r="KN224" s="1587"/>
      <c r="KO224" s="1587"/>
      <c r="KP224" s="1587"/>
      <c r="KQ224" s="1587"/>
      <c r="KR224" s="1587"/>
      <c r="KS224" s="1587"/>
      <c r="KT224" s="1587"/>
      <c r="KU224" s="1587"/>
      <c r="KV224" s="1587"/>
      <c r="KW224" s="1587"/>
      <c r="KX224" s="1587"/>
      <c r="KY224" s="1587"/>
      <c r="KZ224" s="1587"/>
      <c r="LA224" s="1587"/>
      <c r="LB224" s="1587"/>
      <c r="LC224" s="1587"/>
      <c r="LD224" s="1587"/>
      <c r="LE224" s="1587"/>
      <c r="LF224" s="1587"/>
      <c r="LG224" s="1587"/>
      <c r="LH224" s="1587"/>
      <c r="LI224" s="1587"/>
      <c r="LJ224" s="1587"/>
      <c r="LK224" s="1587"/>
      <c r="LL224" s="1587"/>
      <c r="LM224" s="1587"/>
      <c r="LN224" s="1587"/>
      <c r="LO224" s="1587"/>
      <c r="LP224" s="1587"/>
      <c r="LQ224" s="1587"/>
      <c r="LR224" s="1587"/>
      <c r="LS224" s="1587"/>
      <c r="LT224" s="1587"/>
      <c r="LU224" s="1587"/>
      <c r="LV224" s="1587"/>
      <c r="LW224" s="1587"/>
      <c r="LX224" s="1587"/>
      <c r="LY224" s="1587"/>
      <c r="LZ224" s="1587"/>
      <c r="MA224" s="1587"/>
      <c r="MB224" s="1587"/>
      <c r="MC224" s="1587"/>
      <c r="MD224" s="1587"/>
      <c r="ME224" s="1587"/>
      <c r="MF224" s="1587"/>
      <c r="MG224" s="1587"/>
      <c r="MH224" s="1587"/>
      <c r="MI224" s="1587"/>
      <c r="MJ224" s="1587"/>
      <c r="MK224" s="1587"/>
      <c r="ML224" s="1587"/>
      <c r="MM224" s="1587"/>
      <c r="MN224" s="1587"/>
      <c r="MO224" s="1587"/>
      <c r="MP224" s="1587"/>
      <c r="MQ224" s="1587"/>
      <c r="MR224" s="1587"/>
      <c r="MS224" s="1587"/>
      <c r="MT224" s="1587"/>
      <c r="MU224" s="1587"/>
      <c r="MV224" s="1587"/>
      <c r="MW224" s="1587"/>
      <c r="MX224" s="1587"/>
      <c r="MY224" s="1587"/>
      <c r="MZ224" s="1587"/>
      <c r="NA224" s="1587"/>
      <c r="NB224" s="1587"/>
      <c r="NC224" s="1587"/>
      <c r="ND224" s="1587"/>
      <c r="NE224" s="1587"/>
      <c r="NF224" s="1587"/>
      <c r="NG224" s="1587"/>
      <c r="NH224" s="1587"/>
      <c r="NI224" s="1587"/>
      <c r="NJ224" s="1587"/>
      <c r="NK224" s="1587"/>
      <c r="NL224" s="1587"/>
      <c r="NM224" s="1587"/>
      <c r="NN224" s="1587"/>
      <c r="NO224" s="1587"/>
      <c r="NP224" s="1587"/>
      <c r="NQ224" s="1587"/>
      <c r="NR224" s="1587"/>
      <c r="NS224" s="1587"/>
      <c r="NT224" s="1587"/>
      <c r="NU224" s="1587"/>
      <c r="NV224" s="1587"/>
      <c r="NW224" s="1587"/>
      <c r="NX224" s="1587"/>
      <c r="NY224" s="1587"/>
      <c r="NZ224" s="1587"/>
      <c r="OA224" s="1587"/>
      <c r="OB224" s="1587"/>
      <c r="OC224" s="1587"/>
      <c r="OD224" s="1587"/>
      <c r="OE224" s="1587"/>
      <c r="OF224" s="1587"/>
      <c r="OG224" s="1587"/>
      <c r="OH224" s="1587"/>
      <c r="OI224" s="1587"/>
      <c r="OJ224" s="1587"/>
      <c r="OK224" s="1587"/>
      <c r="OL224" s="1587"/>
      <c r="OM224" s="1587"/>
      <c r="ON224" s="1587"/>
      <c r="OO224" s="1587"/>
      <c r="OP224" s="1587"/>
      <c r="OQ224" s="1587"/>
      <c r="OR224" s="1587"/>
      <c r="OS224" s="1587"/>
      <c r="OT224" s="1587"/>
      <c r="OU224" s="1587"/>
      <c r="OV224" s="1587"/>
      <c r="OW224" s="1587"/>
      <c r="OX224" s="1587"/>
      <c r="OY224" s="1587"/>
      <c r="OZ224" s="1587"/>
      <c r="PA224" s="1587"/>
      <c r="PB224" s="1587"/>
      <c r="PC224" s="1587"/>
      <c r="PD224" s="1587"/>
      <c r="PE224" s="1587"/>
      <c r="PF224" s="1587"/>
      <c r="PG224" s="1588"/>
      <c r="PH224" s="1588"/>
      <c r="PI224" s="1588"/>
      <c r="PJ224" s="1588"/>
      <c r="PK224" s="1588"/>
      <c r="PL224" s="1588"/>
      <c r="PM224" s="1588"/>
      <c r="PN224" s="1588"/>
      <c r="PO224" s="1588"/>
      <c r="PP224" s="1588"/>
      <c r="PQ224" s="1588"/>
      <c r="PR224" s="1588"/>
      <c r="PS224" s="1588"/>
      <c r="PT224" s="1588"/>
      <c r="PU224" s="1588"/>
      <c r="PV224" s="1588"/>
      <c r="PW224" s="1588"/>
      <c r="PX224" s="1588"/>
      <c r="PY224" s="1588"/>
      <c r="PZ224" s="1588"/>
      <c r="QA224" s="1588"/>
      <c r="QB224" s="1588"/>
      <c r="QC224" s="1588"/>
      <c r="QD224" s="1588"/>
      <c r="QE224" s="1588"/>
      <c r="QF224" s="1588"/>
      <c r="QG224" s="1588"/>
      <c r="QH224" s="1588"/>
      <c r="QI224" s="1588"/>
      <c r="QJ224" s="1588"/>
      <c r="QK224" s="1588"/>
      <c r="QL224" s="1588"/>
      <c r="QM224" s="1588"/>
      <c r="QN224" s="1588"/>
      <c r="QO224" s="1588"/>
      <c r="QP224" s="1588"/>
      <c r="QQ224" s="1588"/>
      <c r="QR224" s="1588"/>
      <c r="QS224" s="1588"/>
      <c r="QT224" s="1588"/>
      <c r="QU224" s="1588"/>
      <c r="QV224" s="1588"/>
      <c r="QW224" s="1588"/>
      <c r="QX224" s="1588"/>
      <c r="QY224" s="1588"/>
      <c r="QZ224" s="1588"/>
      <c r="RA224" s="1588"/>
      <c r="RB224" s="1588"/>
      <c r="RC224" s="1588"/>
      <c r="RD224" s="1588"/>
      <c r="RE224" s="1588"/>
      <c r="RF224" s="1588"/>
      <c r="RG224" s="1588"/>
      <c r="RH224" s="1588"/>
      <c r="RI224" s="1588"/>
      <c r="RJ224" s="1588"/>
      <c r="RK224" s="1588"/>
      <c r="RL224" s="1588"/>
      <c r="RM224" s="1588"/>
      <c r="RN224" s="1588"/>
      <c r="RO224" s="1588"/>
      <c r="RP224" s="1588"/>
      <c r="RQ224" s="1588"/>
      <c r="RR224" s="1588"/>
      <c r="RS224" s="1588"/>
      <c r="RT224" s="1588"/>
      <c r="RU224" s="1588"/>
      <c r="RV224" s="1588"/>
      <c r="RW224" s="1588"/>
      <c r="RX224" s="1588"/>
      <c r="RY224" s="1588"/>
      <c r="RZ224" s="1588"/>
      <c r="SA224" s="1588"/>
      <c r="SB224" s="1588"/>
      <c r="SC224" s="1588"/>
      <c r="SD224" s="1588"/>
      <c r="SE224" s="1588"/>
      <c r="SF224" s="1588"/>
      <c r="SG224" s="1588"/>
      <c r="SH224" s="1588"/>
      <c r="SI224" s="1588"/>
      <c r="SJ224" s="1588"/>
      <c r="SK224" s="1588"/>
      <c r="SL224" s="1588"/>
      <c r="SM224" s="1588"/>
      <c r="SN224" s="1588"/>
      <c r="SO224" s="1588"/>
      <c r="SP224" s="1588"/>
      <c r="SQ224" s="1588"/>
      <c r="SR224" s="1588"/>
      <c r="SS224" s="1588"/>
      <c r="ST224" s="1588"/>
      <c r="SU224" s="1588"/>
      <c r="SV224" s="1588"/>
      <c r="SW224" s="1588"/>
      <c r="SX224" s="1588"/>
      <c r="SY224" s="1588"/>
      <c r="SZ224" s="1588"/>
      <c r="TA224" s="1588"/>
      <c r="TB224" s="1588"/>
      <c r="TC224" s="1588"/>
    </row>
    <row r="225" spans="1:523" ht="15" customHeight="1" x14ac:dyDescent="0.15">
      <c r="A225" s="515">
        <v>43745</v>
      </c>
      <c r="B225" s="415">
        <f t="shared" si="5"/>
        <v>1463</v>
      </c>
      <c r="C225" s="195"/>
      <c r="D225" s="453"/>
      <c r="E225" s="461"/>
      <c r="F225" s="462"/>
      <c r="G225" s="880"/>
      <c r="H225" s="455"/>
      <c r="I225" s="462"/>
      <c r="J225" s="456"/>
      <c r="K225" s="461"/>
      <c r="L225" s="463"/>
      <c r="M225" s="195"/>
      <c r="N225" s="453"/>
      <c r="O225" s="461"/>
      <c r="P225" s="462"/>
      <c r="Q225" s="880"/>
      <c r="R225" s="455"/>
      <c r="S225" s="462"/>
      <c r="T225" s="456"/>
      <c r="U225" s="461"/>
      <c r="V225" s="463"/>
      <c r="W225" s="457">
        <v>89</v>
      </c>
      <c r="X225" s="453"/>
      <c r="Y225" s="458"/>
      <c r="Z225" s="462"/>
      <c r="AA225" s="880"/>
      <c r="AB225" s="455"/>
      <c r="AC225" s="462"/>
      <c r="AD225" s="455"/>
      <c r="AE225" s="461"/>
      <c r="AF225" s="463"/>
      <c r="AG225" s="457">
        <v>198</v>
      </c>
      <c r="AH225" s="453">
        <v>8</v>
      </c>
      <c r="AI225" s="458">
        <v>8500</v>
      </c>
      <c r="AJ225" s="462">
        <v>27</v>
      </c>
      <c r="AK225" s="880">
        <v>74</v>
      </c>
      <c r="AL225" s="455">
        <v>0.9</v>
      </c>
      <c r="AM225" s="644">
        <v>25.6</v>
      </c>
      <c r="AN225" s="455"/>
      <c r="AO225" s="461"/>
      <c r="AP225" s="616"/>
      <c r="AQ225" s="457">
        <v>18</v>
      </c>
      <c r="AR225" s="453">
        <v>7.33</v>
      </c>
      <c r="AS225" s="458">
        <v>4000</v>
      </c>
      <c r="AT225" s="462">
        <v>21</v>
      </c>
      <c r="AU225" s="880">
        <v>51</v>
      </c>
      <c r="AV225" s="455">
        <v>7.4</v>
      </c>
      <c r="AW225" s="462">
        <v>12.5</v>
      </c>
      <c r="AX225" s="455"/>
      <c r="AY225" s="461"/>
      <c r="AZ225" s="463"/>
      <c r="BA225" s="195"/>
      <c r="BB225" s="453"/>
      <c r="BC225" s="461"/>
      <c r="BD225" s="462"/>
      <c r="BE225" s="880"/>
      <c r="BF225" s="455"/>
      <c r="BG225" s="462"/>
      <c r="BH225" s="455"/>
      <c r="BI225" s="461"/>
      <c r="BJ225" s="463"/>
      <c r="BK225" s="457"/>
      <c r="BL225" s="453"/>
      <c r="BM225" s="458"/>
      <c r="BN225" s="462"/>
      <c r="BO225" s="880"/>
      <c r="BP225" s="455"/>
      <c r="BQ225" s="462"/>
      <c r="BR225" s="455"/>
      <c r="BS225" s="461"/>
      <c r="BT225" s="463"/>
      <c r="BU225" s="457">
        <v>221</v>
      </c>
      <c r="BV225" s="453">
        <v>8.1999999999999993</v>
      </c>
      <c r="BW225" s="458">
        <v>10210</v>
      </c>
      <c r="BX225" s="458">
        <v>33</v>
      </c>
      <c r="BY225" s="880">
        <v>98</v>
      </c>
      <c r="BZ225" s="455">
        <v>0.9</v>
      </c>
      <c r="CA225" s="462">
        <v>12.2</v>
      </c>
      <c r="CB225" s="455"/>
      <c r="CC225" s="461"/>
      <c r="CD225" s="463"/>
      <c r="CE225" s="457"/>
      <c r="CF225" s="453"/>
      <c r="CG225" s="458"/>
      <c r="CH225" s="462"/>
      <c r="CI225" s="880"/>
      <c r="CJ225" s="455"/>
      <c r="CK225" s="462"/>
      <c r="CL225" s="455"/>
      <c r="CM225" s="461"/>
      <c r="CN225" s="463"/>
      <c r="CO225" s="457"/>
      <c r="CP225" s="453"/>
      <c r="CQ225" s="461"/>
      <c r="CR225" s="462"/>
      <c r="CS225" s="880"/>
      <c r="CT225" s="455"/>
      <c r="CU225" s="462"/>
      <c r="CV225" s="455"/>
      <c r="CW225" s="461"/>
      <c r="CX225" s="463"/>
      <c r="CY225" s="457"/>
      <c r="CZ225" s="453"/>
      <c r="DA225" s="461"/>
      <c r="DB225" s="462"/>
      <c r="DC225" s="880"/>
      <c r="DD225" s="455"/>
      <c r="DE225" s="462"/>
      <c r="DF225" s="455"/>
      <c r="DG225" s="464"/>
      <c r="DH225" s="463"/>
      <c r="DI225" s="457">
        <v>937</v>
      </c>
      <c r="DJ225" s="453">
        <v>8.19</v>
      </c>
      <c r="DK225" s="459">
        <v>11810</v>
      </c>
      <c r="DL225" s="462">
        <v>84</v>
      </c>
      <c r="DM225" s="880">
        <v>265</v>
      </c>
      <c r="DN225" s="455">
        <v>24.4</v>
      </c>
      <c r="DO225" s="462">
        <v>30.4</v>
      </c>
      <c r="DP225" s="455"/>
      <c r="DQ225" s="461"/>
      <c r="DR225" s="463"/>
      <c r="DS225" s="457"/>
      <c r="DT225" s="453"/>
      <c r="DU225" s="454"/>
      <c r="DV225" s="462"/>
      <c r="DW225" s="880"/>
      <c r="DX225" s="455"/>
      <c r="DY225" s="462"/>
      <c r="DZ225" s="455"/>
      <c r="EA225" s="462"/>
      <c r="EB225" s="463"/>
      <c r="EC225" s="457"/>
      <c r="ED225" s="453"/>
      <c r="EE225" s="464"/>
      <c r="EF225" s="462"/>
      <c r="EG225" s="880"/>
      <c r="EH225" s="455"/>
      <c r="EI225" s="462"/>
      <c r="EJ225" s="455"/>
      <c r="EK225" s="461"/>
      <c r="EL225" s="463"/>
      <c r="EM225" s="457"/>
      <c r="EN225" s="453"/>
      <c r="EO225" s="461"/>
      <c r="EP225" s="462"/>
      <c r="EQ225" s="462"/>
      <c r="ER225" s="455"/>
      <c r="ES225" s="462"/>
      <c r="ET225" s="454"/>
      <c r="EU225" s="461"/>
      <c r="EV225" s="463"/>
      <c r="EW225" s="457"/>
      <c r="EX225" s="453"/>
      <c r="EY225" s="461"/>
      <c r="EZ225" s="462"/>
      <c r="FA225" s="880"/>
      <c r="FB225" s="455"/>
      <c r="FC225" s="462"/>
      <c r="FD225" s="454"/>
      <c r="FE225" s="461"/>
      <c r="FF225" s="463"/>
      <c r="FG225" s="457">
        <v>0</v>
      </c>
      <c r="FH225" s="453"/>
      <c r="FI225" s="461"/>
      <c r="FJ225" s="462"/>
      <c r="FK225" s="880"/>
      <c r="FL225" s="455"/>
      <c r="FM225" s="462"/>
      <c r="FN225" s="454"/>
      <c r="FO225" s="461"/>
      <c r="FP225" s="463"/>
      <c r="GK225" s="195"/>
      <c r="GL225" s="943"/>
      <c r="GM225" s="461"/>
      <c r="GN225" s="461"/>
      <c r="GO225" s="461"/>
      <c r="GP225" s="461"/>
      <c r="GQ225" s="461"/>
      <c r="GR225" s="461"/>
      <c r="GS225" s="461"/>
      <c r="GT225" s="463"/>
      <c r="GU225" s="195"/>
      <c r="GV225" s="461"/>
      <c r="GW225" s="461"/>
      <c r="GX225" s="461"/>
      <c r="GY225" s="461"/>
      <c r="GZ225" s="455"/>
      <c r="HA225" s="461"/>
      <c r="HB225" s="461"/>
      <c r="HC225" s="461"/>
      <c r="HD225" s="463"/>
      <c r="HE225" s="457"/>
      <c r="HF225" s="453"/>
      <c r="HG225" s="461"/>
      <c r="HH225" s="893"/>
      <c r="HI225" s="1434"/>
      <c r="HJ225" s="455"/>
      <c r="HK225" s="462"/>
      <c r="HL225" s="455"/>
      <c r="HM225" s="461"/>
      <c r="HN225" s="463"/>
      <c r="HO225" s="457"/>
      <c r="HP225" s="453"/>
      <c r="HQ225" s="461"/>
      <c r="HR225" s="462"/>
      <c r="HS225" s="462"/>
      <c r="HT225" s="455"/>
      <c r="HU225" s="462"/>
      <c r="HV225" s="455"/>
      <c r="HW225" s="461"/>
      <c r="HX225" s="463"/>
    </row>
    <row r="226" spans="1:523" ht="15" customHeight="1" x14ac:dyDescent="0.15">
      <c r="A226" s="515">
        <v>43746</v>
      </c>
      <c r="B226" s="415">
        <f t="shared" si="5"/>
        <v>865</v>
      </c>
      <c r="C226" s="195"/>
      <c r="D226" s="453"/>
      <c r="E226" s="461"/>
      <c r="F226" s="462"/>
      <c r="G226" s="880"/>
      <c r="H226" s="455"/>
      <c r="I226" s="462"/>
      <c r="J226" s="456"/>
      <c r="K226" s="461"/>
      <c r="L226" s="463"/>
      <c r="M226" s="195"/>
      <c r="N226" s="453"/>
      <c r="O226" s="461"/>
      <c r="P226" s="462"/>
      <c r="Q226" s="880"/>
      <c r="R226" s="455"/>
      <c r="S226" s="462"/>
      <c r="T226" s="456"/>
      <c r="U226" s="461"/>
      <c r="V226" s="463"/>
      <c r="W226" s="457"/>
      <c r="X226" s="453"/>
      <c r="Y226" s="458"/>
      <c r="Z226" s="462"/>
      <c r="AA226" s="880"/>
      <c r="AB226" s="455"/>
      <c r="AC226" s="462"/>
      <c r="AD226" s="455"/>
      <c r="AE226" s="461"/>
      <c r="AF226" s="463"/>
      <c r="AG226" s="457">
        <v>168</v>
      </c>
      <c r="AH226" s="453">
        <v>8.32</v>
      </c>
      <c r="AI226" s="458">
        <v>8110</v>
      </c>
      <c r="AJ226" s="462">
        <v>26</v>
      </c>
      <c r="AK226" s="880">
        <v>83</v>
      </c>
      <c r="AL226" s="455">
        <v>0.5</v>
      </c>
      <c r="AM226" s="644">
        <v>22.1</v>
      </c>
      <c r="AN226" s="455"/>
      <c r="AO226" s="461"/>
      <c r="AP226" s="616"/>
      <c r="AQ226" s="457">
        <v>196</v>
      </c>
      <c r="AR226" s="453">
        <v>7.52</v>
      </c>
      <c r="AS226" s="458">
        <v>1778</v>
      </c>
      <c r="AT226" s="462">
        <v>7.7</v>
      </c>
      <c r="AU226" s="880">
        <v>32</v>
      </c>
      <c r="AV226" s="455">
        <v>1.4</v>
      </c>
      <c r="AW226" s="462">
        <v>4.5</v>
      </c>
      <c r="AX226" s="455"/>
      <c r="AY226" s="461"/>
      <c r="AZ226" s="463"/>
      <c r="BA226" s="195">
        <v>38</v>
      </c>
      <c r="BB226" s="453">
        <v>7.68</v>
      </c>
      <c r="BC226" s="461">
        <v>4150</v>
      </c>
      <c r="BD226" s="462"/>
      <c r="BE226" s="880">
        <v>95</v>
      </c>
      <c r="BF226" s="455">
        <v>0.5</v>
      </c>
      <c r="BG226" s="462"/>
      <c r="BH226" s="455"/>
      <c r="BI226" s="461"/>
      <c r="BJ226" s="463"/>
      <c r="BK226" s="457">
        <v>120</v>
      </c>
      <c r="BL226" s="453">
        <v>8.1300000000000008</v>
      </c>
      <c r="BM226" s="458">
        <v>1866</v>
      </c>
      <c r="BN226" s="462">
        <v>93.8</v>
      </c>
      <c r="BO226" s="880">
        <v>194</v>
      </c>
      <c r="BP226" s="455">
        <v>0.3</v>
      </c>
      <c r="BQ226" s="462">
        <v>14.2</v>
      </c>
      <c r="BR226" s="455"/>
      <c r="BS226" s="461"/>
      <c r="BT226" s="463"/>
      <c r="BU226" s="457">
        <v>220</v>
      </c>
      <c r="BV226" s="453">
        <v>8.1999999999999993</v>
      </c>
      <c r="BW226" s="458">
        <v>10400</v>
      </c>
      <c r="BX226" s="458">
        <v>33</v>
      </c>
      <c r="BY226" s="880">
        <v>87</v>
      </c>
      <c r="BZ226" s="455">
        <v>1.2</v>
      </c>
      <c r="CA226" s="462">
        <v>11.8</v>
      </c>
      <c r="CB226" s="455"/>
      <c r="CC226" s="461"/>
      <c r="CD226" s="463"/>
      <c r="CE226" s="457"/>
      <c r="CF226" s="453"/>
      <c r="CG226" s="458"/>
      <c r="CH226" s="462"/>
      <c r="CI226" s="880"/>
      <c r="CJ226" s="455"/>
      <c r="CK226" s="462"/>
      <c r="CL226" s="455"/>
      <c r="CM226" s="461"/>
      <c r="CN226" s="463"/>
      <c r="CO226" s="457"/>
      <c r="CP226" s="453"/>
      <c r="CQ226" s="461"/>
      <c r="CR226" s="462"/>
      <c r="CS226" s="880"/>
      <c r="CT226" s="455"/>
      <c r="CU226" s="462"/>
      <c r="CV226" s="455"/>
      <c r="CW226" s="461"/>
      <c r="CX226" s="463"/>
      <c r="CY226" s="457"/>
      <c r="CZ226" s="453"/>
      <c r="DA226" s="461"/>
      <c r="DB226" s="462"/>
      <c r="DC226" s="880"/>
      <c r="DD226" s="455"/>
      <c r="DE226" s="462"/>
      <c r="DF226" s="455"/>
      <c r="DG226" s="464"/>
      <c r="DH226" s="463"/>
      <c r="DI226" s="457">
        <v>65</v>
      </c>
      <c r="DJ226" s="453">
        <v>8.3800000000000008</v>
      </c>
      <c r="DK226" s="459">
        <v>5110</v>
      </c>
      <c r="DL226" s="462">
        <v>31</v>
      </c>
      <c r="DM226" s="880">
        <v>98</v>
      </c>
      <c r="DN226" s="455">
        <v>8.1</v>
      </c>
      <c r="DO226" s="462">
        <v>11</v>
      </c>
      <c r="DP226" s="455"/>
      <c r="DQ226" s="461"/>
      <c r="DR226" s="463"/>
      <c r="DS226" s="457"/>
      <c r="DT226" s="453"/>
      <c r="DU226" s="454"/>
      <c r="DV226" s="462"/>
      <c r="DW226" s="880"/>
      <c r="DX226" s="455"/>
      <c r="DY226" s="462"/>
      <c r="DZ226" s="455"/>
      <c r="EA226" s="462"/>
      <c r="EB226" s="463"/>
      <c r="EC226" s="457"/>
      <c r="ED226" s="453"/>
      <c r="EE226" s="464"/>
      <c r="EF226" s="462"/>
      <c r="EG226" s="880"/>
      <c r="EH226" s="455"/>
      <c r="EI226" s="462"/>
      <c r="EJ226" s="455"/>
      <c r="EK226" s="461"/>
      <c r="EL226" s="463"/>
      <c r="EM226" s="457"/>
      <c r="EN226" s="453"/>
      <c r="EO226" s="461"/>
      <c r="EP226" s="462"/>
      <c r="EQ226" s="462"/>
      <c r="ER226" s="455"/>
      <c r="ES226" s="462"/>
      <c r="ET226" s="454"/>
      <c r="EU226" s="461"/>
      <c r="EV226" s="463"/>
      <c r="EW226" s="457"/>
      <c r="EX226" s="453"/>
      <c r="EY226" s="461"/>
      <c r="EZ226" s="462"/>
      <c r="FA226" s="880"/>
      <c r="FB226" s="455"/>
      <c r="FC226" s="462"/>
      <c r="FD226" s="454"/>
      <c r="FE226" s="461"/>
      <c r="FF226" s="463"/>
      <c r="FG226" s="457">
        <v>0</v>
      </c>
      <c r="FH226" s="453"/>
      <c r="FI226" s="461"/>
      <c r="FJ226" s="462"/>
      <c r="FK226" s="880"/>
      <c r="FL226" s="455"/>
      <c r="FM226" s="462"/>
      <c r="FN226" s="454"/>
      <c r="FO226" s="461"/>
      <c r="FP226" s="463"/>
      <c r="GK226" s="195"/>
      <c r="GL226" s="943"/>
      <c r="GM226" s="461"/>
      <c r="GN226" s="461"/>
      <c r="GO226" s="461"/>
      <c r="GP226" s="461"/>
      <c r="GQ226" s="461"/>
      <c r="GR226" s="461"/>
      <c r="GS226" s="461"/>
      <c r="GT226" s="463"/>
      <c r="GU226" s="195"/>
      <c r="GV226" s="461"/>
      <c r="GW226" s="461"/>
      <c r="GX226" s="461"/>
      <c r="GY226" s="461"/>
      <c r="GZ226" s="455"/>
      <c r="HA226" s="461"/>
      <c r="HB226" s="461"/>
      <c r="HC226" s="461"/>
      <c r="HD226" s="463"/>
      <c r="HE226" s="457">
        <v>58</v>
      </c>
      <c r="HF226" s="453">
        <v>7.01</v>
      </c>
      <c r="HG226" s="461">
        <v>4270</v>
      </c>
      <c r="HH226" s="893">
        <v>18</v>
      </c>
      <c r="HI226" s="1434">
        <v>95</v>
      </c>
      <c r="HJ226" s="455">
        <v>21</v>
      </c>
      <c r="HK226" s="462">
        <v>22.8</v>
      </c>
      <c r="HL226" s="455"/>
      <c r="HM226" s="461"/>
      <c r="HN226" s="463"/>
      <c r="HO226" s="457"/>
      <c r="HP226" s="453"/>
      <c r="HQ226" s="461"/>
      <c r="HR226" s="462"/>
      <c r="HS226" s="462"/>
      <c r="HT226" s="455"/>
      <c r="HU226" s="462"/>
      <c r="HV226" s="455"/>
      <c r="HW226" s="461"/>
      <c r="HX226" s="463"/>
    </row>
    <row r="227" spans="1:523" ht="15" customHeight="1" x14ac:dyDescent="0.15">
      <c r="A227" s="515">
        <v>43747</v>
      </c>
      <c r="B227" s="415">
        <f t="shared" si="5"/>
        <v>2176</v>
      </c>
      <c r="C227" s="195"/>
      <c r="D227" s="453"/>
      <c r="E227" s="461"/>
      <c r="F227" s="462"/>
      <c r="G227" s="880"/>
      <c r="H227" s="455"/>
      <c r="I227" s="462"/>
      <c r="J227" s="456"/>
      <c r="K227" s="461"/>
      <c r="L227" s="463"/>
      <c r="M227" s="195">
        <v>1112</v>
      </c>
      <c r="N227" s="453">
        <v>7.5</v>
      </c>
      <c r="O227" s="461">
        <v>5840</v>
      </c>
      <c r="P227" s="462">
        <v>15.6</v>
      </c>
      <c r="Q227" s="880">
        <v>42</v>
      </c>
      <c r="R227" s="455">
        <v>3.5</v>
      </c>
      <c r="S227" s="462">
        <v>15.2</v>
      </c>
      <c r="T227" s="456"/>
      <c r="U227" s="461"/>
      <c r="V227" s="463"/>
      <c r="W227" s="457"/>
      <c r="X227" s="453"/>
      <c r="Y227" s="458"/>
      <c r="Z227" s="462"/>
      <c r="AA227" s="880"/>
      <c r="AB227" s="455"/>
      <c r="AC227" s="462"/>
      <c r="AD227" s="455"/>
      <c r="AE227" s="461"/>
      <c r="AF227" s="463"/>
      <c r="AG227" s="457">
        <v>214</v>
      </c>
      <c r="AH227" s="453">
        <v>8.06</v>
      </c>
      <c r="AI227" s="458">
        <v>8060</v>
      </c>
      <c r="AJ227" s="462">
        <v>25</v>
      </c>
      <c r="AK227" s="880">
        <v>72</v>
      </c>
      <c r="AL227" s="455">
        <v>0.9</v>
      </c>
      <c r="AM227" s="644">
        <v>22.2</v>
      </c>
      <c r="AN227" s="455"/>
      <c r="AO227" s="461"/>
      <c r="AP227" s="616"/>
      <c r="AQ227" s="457">
        <v>245</v>
      </c>
      <c r="AR227" s="453">
        <v>7.1</v>
      </c>
      <c r="AS227" s="458">
        <v>6510</v>
      </c>
      <c r="AT227" s="462">
        <v>34.700000000000003</v>
      </c>
      <c r="AU227" s="880">
        <v>96</v>
      </c>
      <c r="AV227" s="455">
        <v>3.5</v>
      </c>
      <c r="AW227" s="462">
        <v>31.9</v>
      </c>
      <c r="AX227" s="455"/>
      <c r="AY227" s="461"/>
      <c r="AZ227" s="463"/>
      <c r="BA227" s="195">
        <v>98</v>
      </c>
      <c r="BB227" s="453">
        <v>8.02</v>
      </c>
      <c r="BC227" s="461">
        <v>4230</v>
      </c>
      <c r="BD227" s="462"/>
      <c r="BE227" s="880">
        <v>83</v>
      </c>
      <c r="BF227" s="455">
        <v>0.4</v>
      </c>
      <c r="BG227" s="462" t="s">
        <v>47</v>
      </c>
      <c r="BH227" s="455"/>
      <c r="BI227" s="461"/>
      <c r="BJ227" s="463"/>
      <c r="BK227" s="457">
        <v>179</v>
      </c>
      <c r="BL227" s="453">
        <v>8.1300000000000008</v>
      </c>
      <c r="BM227" s="458">
        <v>1866</v>
      </c>
      <c r="BN227" s="462">
        <v>93.8</v>
      </c>
      <c r="BO227" s="880">
        <v>194</v>
      </c>
      <c r="BP227" s="455">
        <v>0.3</v>
      </c>
      <c r="BQ227" s="462">
        <v>14.2</v>
      </c>
      <c r="BR227" s="455"/>
      <c r="BS227" s="461"/>
      <c r="BT227" s="463"/>
      <c r="BU227" s="457">
        <v>202</v>
      </c>
      <c r="BV227" s="453">
        <v>8.1999999999999993</v>
      </c>
      <c r="BW227" s="458">
        <v>10400</v>
      </c>
      <c r="BX227" s="458">
        <v>33</v>
      </c>
      <c r="BY227" s="880">
        <v>87</v>
      </c>
      <c r="BZ227" s="455">
        <v>1.2</v>
      </c>
      <c r="CA227" s="462">
        <v>11.8</v>
      </c>
      <c r="CB227" s="455"/>
      <c r="CC227" s="461"/>
      <c r="CD227" s="463"/>
      <c r="CE227" s="457"/>
      <c r="CF227" s="453"/>
      <c r="CG227" s="458"/>
      <c r="CH227" s="462"/>
      <c r="CI227" s="880"/>
      <c r="CJ227" s="455"/>
      <c r="CK227" s="462"/>
      <c r="CL227" s="455"/>
      <c r="CM227" s="461"/>
      <c r="CN227" s="463"/>
      <c r="CO227" s="457"/>
      <c r="CP227" s="453"/>
      <c r="CQ227" s="461"/>
      <c r="CR227" s="462"/>
      <c r="CS227" s="880"/>
      <c r="CT227" s="455"/>
      <c r="CU227" s="462"/>
      <c r="CV227" s="455"/>
      <c r="CW227" s="461"/>
      <c r="CX227" s="463"/>
      <c r="CY227" s="457"/>
      <c r="CZ227" s="453"/>
      <c r="DA227" s="461"/>
      <c r="DB227" s="462"/>
      <c r="DC227" s="880"/>
      <c r="DD227" s="455"/>
      <c r="DE227" s="462"/>
      <c r="DF227" s="455"/>
      <c r="DG227" s="464"/>
      <c r="DH227" s="463"/>
      <c r="DI227" s="457">
        <v>97</v>
      </c>
      <c r="DJ227" s="453">
        <v>8.3800000000000008</v>
      </c>
      <c r="DK227" s="459">
        <v>5110</v>
      </c>
      <c r="DL227" s="462">
        <v>30.5</v>
      </c>
      <c r="DM227" s="880">
        <v>98</v>
      </c>
      <c r="DN227" s="455">
        <v>8.1</v>
      </c>
      <c r="DO227" s="462">
        <v>11</v>
      </c>
      <c r="DP227" s="455"/>
      <c r="DQ227" s="461"/>
      <c r="DR227" s="463"/>
      <c r="DS227" s="457"/>
      <c r="DT227" s="453"/>
      <c r="DU227" s="454"/>
      <c r="DV227" s="462"/>
      <c r="DW227" s="880"/>
      <c r="DX227" s="455"/>
      <c r="DY227" s="462"/>
      <c r="DZ227" s="455"/>
      <c r="EA227" s="462"/>
      <c r="EB227" s="463"/>
      <c r="EC227" s="457"/>
      <c r="ED227" s="453"/>
      <c r="EE227" s="464"/>
      <c r="EF227" s="462"/>
      <c r="EG227" s="880"/>
      <c r="EH227" s="455"/>
      <c r="EI227" s="462"/>
      <c r="EJ227" s="455"/>
      <c r="EK227" s="461"/>
      <c r="EL227" s="463"/>
      <c r="EM227" s="457"/>
      <c r="EN227" s="453"/>
      <c r="EO227" s="461"/>
      <c r="EP227" s="462"/>
      <c r="EQ227" s="462"/>
      <c r="ER227" s="455"/>
      <c r="ES227" s="462"/>
      <c r="ET227" s="454"/>
      <c r="EU227" s="461"/>
      <c r="EV227" s="463"/>
      <c r="EW227" s="457"/>
      <c r="EX227" s="453"/>
      <c r="EY227" s="461"/>
      <c r="EZ227" s="462"/>
      <c r="FA227" s="880"/>
      <c r="FB227" s="455"/>
      <c r="FC227" s="462"/>
      <c r="FD227" s="454"/>
      <c r="FE227" s="461"/>
      <c r="FF227" s="463"/>
      <c r="FG227" s="457">
        <v>0</v>
      </c>
      <c r="FH227" s="453"/>
      <c r="FI227" s="461"/>
      <c r="FJ227" s="462"/>
      <c r="FK227" s="880"/>
      <c r="FL227" s="455"/>
      <c r="FM227" s="462"/>
      <c r="FN227" s="454"/>
      <c r="FO227" s="461"/>
      <c r="FP227" s="463"/>
      <c r="GK227" s="195"/>
      <c r="GL227" s="943"/>
      <c r="GM227" s="461"/>
      <c r="GN227" s="461"/>
      <c r="GO227" s="461"/>
      <c r="GP227" s="461"/>
      <c r="GQ227" s="461"/>
      <c r="GR227" s="461"/>
      <c r="GS227" s="461"/>
      <c r="GT227" s="463"/>
      <c r="GU227" s="195"/>
      <c r="GV227" s="461"/>
      <c r="GW227" s="461"/>
      <c r="GX227" s="461"/>
      <c r="GY227" s="461"/>
      <c r="GZ227" s="455"/>
      <c r="HA227" s="461"/>
      <c r="HB227" s="461"/>
      <c r="HC227" s="461"/>
      <c r="HD227" s="463"/>
      <c r="HE227" s="457">
        <v>29</v>
      </c>
      <c r="HF227" s="453">
        <v>6.93</v>
      </c>
      <c r="HG227" s="461">
        <v>3470</v>
      </c>
      <c r="HH227" s="893">
        <v>19</v>
      </c>
      <c r="HI227" s="1434">
        <v>102</v>
      </c>
      <c r="HJ227" s="455">
        <v>21.8</v>
      </c>
      <c r="HK227" s="462">
        <v>23.4</v>
      </c>
      <c r="HL227" s="455"/>
      <c r="HM227" s="461"/>
      <c r="HN227" s="463"/>
      <c r="HO227" s="457"/>
      <c r="HP227" s="453"/>
      <c r="HQ227" s="461"/>
      <c r="HR227" s="462"/>
      <c r="HS227" s="462"/>
      <c r="HT227" s="455"/>
      <c r="HU227" s="462"/>
      <c r="HV227" s="455"/>
      <c r="HW227" s="461"/>
      <c r="HX227" s="463"/>
    </row>
    <row r="228" spans="1:523" ht="15" customHeight="1" x14ac:dyDescent="0.15">
      <c r="A228" s="515">
        <v>43748</v>
      </c>
      <c r="B228" s="415">
        <f t="shared" si="5"/>
        <v>3297</v>
      </c>
      <c r="C228" s="195"/>
      <c r="D228" s="453"/>
      <c r="E228" s="461"/>
      <c r="F228" s="462"/>
      <c r="G228" s="880"/>
      <c r="H228" s="455"/>
      <c r="I228" s="462"/>
      <c r="J228" s="456"/>
      <c r="K228" s="461"/>
      <c r="L228" s="463"/>
      <c r="M228" s="195">
        <v>1702</v>
      </c>
      <c r="N228" s="453">
        <v>7.71</v>
      </c>
      <c r="O228" s="461">
        <v>4890</v>
      </c>
      <c r="P228" s="462"/>
      <c r="Q228" s="880">
        <v>14</v>
      </c>
      <c r="R228" s="455">
        <v>0.9</v>
      </c>
      <c r="S228" s="462"/>
      <c r="T228" s="456"/>
      <c r="U228" s="461"/>
      <c r="V228" s="463"/>
      <c r="W228" s="457">
        <v>556</v>
      </c>
      <c r="X228" s="453">
        <v>8.01</v>
      </c>
      <c r="Y228" s="458">
        <v>3482</v>
      </c>
      <c r="Z228" s="462"/>
      <c r="AA228" s="880">
        <v>19</v>
      </c>
      <c r="AB228" s="455">
        <v>0.9</v>
      </c>
      <c r="AC228" s="462"/>
      <c r="AD228" s="455"/>
      <c r="AE228" s="461"/>
      <c r="AF228" s="463"/>
      <c r="AG228" s="457">
        <v>208</v>
      </c>
      <c r="AH228" s="453">
        <v>8.06</v>
      </c>
      <c r="AI228" s="458">
        <v>8060</v>
      </c>
      <c r="AJ228" s="462">
        <v>25.3</v>
      </c>
      <c r="AK228" s="880">
        <v>72</v>
      </c>
      <c r="AL228" s="455">
        <v>0.9</v>
      </c>
      <c r="AM228" s="644">
        <v>22.2</v>
      </c>
      <c r="AN228" s="455"/>
      <c r="AO228" s="461"/>
      <c r="AP228" s="616"/>
      <c r="AQ228" s="457">
        <v>286</v>
      </c>
      <c r="AR228" s="453">
        <v>7.1</v>
      </c>
      <c r="AS228" s="458">
        <v>6510</v>
      </c>
      <c r="AT228" s="462">
        <v>35</v>
      </c>
      <c r="AU228" s="880">
        <v>96</v>
      </c>
      <c r="AV228" s="455">
        <v>3.5</v>
      </c>
      <c r="AW228" s="462">
        <v>31.9</v>
      </c>
      <c r="AX228" s="455"/>
      <c r="AY228" s="461"/>
      <c r="AZ228" s="463"/>
      <c r="BA228" s="195">
        <v>99</v>
      </c>
      <c r="BB228" s="453">
        <v>8.36</v>
      </c>
      <c r="BC228" s="461">
        <v>8423</v>
      </c>
      <c r="BD228" s="462"/>
      <c r="BE228" s="880">
        <v>63</v>
      </c>
      <c r="BF228" s="455">
        <v>0.5</v>
      </c>
      <c r="BG228" s="462"/>
      <c r="BH228" s="455"/>
      <c r="BI228" s="461"/>
      <c r="BJ228" s="463"/>
      <c r="BK228" s="457">
        <v>168</v>
      </c>
      <c r="BL228" s="453">
        <v>7.38</v>
      </c>
      <c r="BM228" s="458">
        <v>1817</v>
      </c>
      <c r="BN228" s="462">
        <v>44</v>
      </c>
      <c r="BO228" s="880">
        <v>169</v>
      </c>
      <c r="BP228" s="455">
        <v>0.4</v>
      </c>
      <c r="BQ228" s="462">
        <v>5.0999999999999996</v>
      </c>
      <c r="BR228" s="455"/>
      <c r="BS228" s="461"/>
      <c r="BT228" s="463"/>
      <c r="BU228" s="457">
        <v>277</v>
      </c>
      <c r="BV228" s="453">
        <v>8.31</v>
      </c>
      <c r="BW228" s="458">
        <v>9860</v>
      </c>
      <c r="BX228" s="458">
        <v>31</v>
      </c>
      <c r="BY228" s="880">
        <v>83</v>
      </c>
      <c r="BZ228" s="455">
        <v>1</v>
      </c>
      <c r="CA228" s="462">
        <v>11.2</v>
      </c>
      <c r="CB228" s="455"/>
      <c r="CC228" s="461"/>
      <c r="CD228" s="463"/>
      <c r="CE228" s="457"/>
      <c r="CF228" s="453"/>
      <c r="CG228" s="458"/>
      <c r="CH228" s="462"/>
      <c r="CI228" s="880"/>
      <c r="CJ228" s="455"/>
      <c r="CK228" s="462"/>
      <c r="CL228" s="455"/>
      <c r="CM228" s="461"/>
      <c r="CN228" s="463"/>
      <c r="CO228" s="457"/>
      <c r="CP228" s="453"/>
      <c r="CQ228" s="461"/>
      <c r="CR228" s="462"/>
      <c r="CS228" s="880"/>
      <c r="CT228" s="455"/>
      <c r="CU228" s="462"/>
      <c r="CV228" s="455"/>
      <c r="CW228" s="461"/>
      <c r="CX228" s="463"/>
      <c r="CY228" s="457"/>
      <c r="CZ228" s="453"/>
      <c r="DA228" s="461"/>
      <c r="DB228" s="462"/>
      <c r="DC228" s="880"/>
      <c r="DD228" s="455"/>
      <c r="DE228" s="462"/>
      <c r="DF228" s="455"/>
      <c r="DG228" s="464"/>
      <c r="DH228" s="463"/>
      <c r="DI228" s="457">
        <v>1</v>
      </c>
      <c r="DJ228" s="453">
        <v>8.2100000000000009</v>
      </c>
      <c r="DK228" s="459">
        <v>9200</v>
      </c>
      <c r="DL228" s="462">
        <v>53</v>
      </c>
      <c r="DM228" s="880">
        <v>184</v>
      </c>
      <c r="DN228" s="455">
        <v>15</v>
      </c>
      <c r="DO228" s="462">
        <v>19.8</v>
      </c>
      <c r="DP228" s="455"/>
      <c r="DQ228" s="461"/>
      <c r="DR228" s="463"/>
      <c r="DS228" s="457"/>
      <c r="DT228" s="453"/>
      <c r="DU228" s="454"/>
      <c r="DV228" s="462"/>
      <c r="DW228" s="880"/>
      <c r="DX228" s="455"/>
      <c r="DY228" s="462"/>
      <c r="DZ228" s="455"/>
      <c r="EA228" s="462"/>
      <c r="EB228" s="463"/>
      <c r="EC228" s="457"/>
      <c r="ED228" s="453"/>
      <c r="EE228" s="464"/>
      <c r="EF228" s="462"/>
      <c r="EG228" s="880"/>
      <c r="EH228" s="455"/>
      <c r="EI228" s="462"/>
      <c r="EJ228" s="455"/>
      <c r="EK228" s="461"/>
      <c r="EL228" s="463"/>
      <c r="EM228" s="457"/>
      <c r="EN228" s="453"/>
      <c r="EO228" s="461"/>
      <c r="EP228" s="462"/>
      <c r="EQ228" s="462"/>
      <c r="ER228" s="455"/>
      <c r="ES228" s="462"/>
      <c r="ET228" s="454"/>
      <c r="EU228" s="461"/>
      <c r="EV228" s="463"/>
      <c r="EW228" s="457"/>
      <c r="EX228" s="453"/>
      <c r="EY228" s="461"/>
      <c r="EZ228" s="462"/>
      <c r="FA228" s="880"/>
      <c r="FB228" s="455"/>
      <c r="FC228" s="462"/>
      <c r="FD228" s="454"/>
      <c r="FE228" s="461"/>
      <c r="FF228" s="463"/>
      <c r="FG228" s="457">
        <v>0</v>
      </c>
      <c r="FH228" s="453"/>
      <c r="FI228" s="461"/>
      <c r="FJ228" s="462"/>
      <c r="FK228" s="880"/>
      <c r="FL228" s="455"/>
      <c r="FM228" s="462"/>
      <c r="FN228" s="454"/>
      <c r="FO228" s="461"/>
      <c r="FP228" s="463"/>
      <c r="GK228" s="195"/>
      <c r="GL228" s="943"/>
      <c r="GM228" s="461"/>
      <c r="GN228" s="461"/>
      <c r="GO228" s="461"/>
      <c r="GP228" s="461"/>
      <c r="GQ228" s="461"/>
      <c r="GR228" s="461"/>
      <c r="GS228" s="461"/>
      <c r="GT228" s="463"/>
      <c r="GU228" s="195"/>
      <c r="GV228" s="461"/>
      <c r="GW228" s="461"/>
      <c r="GX228" s="461"/>
      <c r="GY228" s="461"/>
      <c r="GZ228" s="455"/>
      <c r="HA228" s="461"/>
      <c r="HB228" s="461"/>
      <c r="HC228" s="461"/>
      <c r="HD228" s="463"/>
      <c r="HE228" s="457"/>
      <c r="HF228" s="453"/>
      <c r="HG228" s="461"/>
      <c r="HH228" s="893"/>
      <c r="HI228" s="1434"/>
      <c r="HJ228" s="455"/>
      <c r="HK228" s="462"/>
      <c r="HL228" s="455"/>
      <c r="HM228" s="461"/>
      <c r="HN228" s="463"/>
      <c r="HO228" s="457"/>
      <c r="HP228" s="453"/>
      <c r="HQ228" s="461"/>
      <c r="HR228" s="462"/>
      <c r="HS228" s="462"/>
      <c r="HT228" s="455"/>
      <c r="HU228" s="462"/>
      <c r="HV228" s="455"/>
      <c r="HW228" s="461"/>
      <c r="HX228" s="463"/>
    </row>
    <row r="229" spans="1:523" ht="15" customHeight="1" x14ac:dyDescent="0.15">
      <c r="A229" s="515">
        <v>43749</v>
      </c>
      <c r="B229" s="415">
        <f t="shared" si="5"/>
        <v>2956</v>
      </c>
      <c r="C229" s="195"/>
      <c r="D229" s="453"/>
      <c r="E229" s="461"/>
      <c r="F229" s="462"/>
      <c r="G229" s="880"/>
      <c r="H229" s="455"/>
      <c r="I229" s="462"/>
      <c r="J229" s="456"/>
      <c r="K229" s="461"/>
      <c r="L229" s="463"/>
      <c r="M229" s="195">
        <v>1025</v>
      </c>
      <c r="N229" s="453">
        <v>7.61</v>
      </c>
      <c r="O229" s="461">
        <v>5090</v>
      </c>
      <c r="P229" s="462"/>
      <c r="Q229" s="880">
        <v>27</v>
      </c>
      <c r="R229" s="455">
        <v>0.9</v>
      </c>
      <c r="S229" s="462"/>
      <c r="T229" s="456"/>
      <c r="U229" s="461"/>
      <c r="V229" s="463"/>
      <c r="W229" s="457">
        <v>685</v>
      </c>
      <c r="X229" s="453">
        <v>7.99</v>
      </c>
      <c r="Y229" s="458">
        <v>2440</v>
      </c>
      <c r="Z229" s="462"/>
      <c r="AA229" s="880">
        <v>17</v>
      </c>
      <c r="AB229" s="455">
        <v>0.3</v>
      </c>
      <c r="AC229" s="462"/>
      <c r="AD229" s="455"/>
      <c r="AE229" s="461"/>
      <c r="AF229" s="463"/>
      <c r="AG229" s="457">
        <v>223</v>
      </c>
      <c r="AH229" s="453">
        <v>8.4</v>
      </c>
      <c r="AI229" s="458">
        <v>7980</v>
      </c>
      <c r="AJ229" s="462"/>
      <c r="AK229" s="880">
        <v>69</v>
      </c>
      <c r="AL229" s="455">
        <v>0.6</v>
      </c>
      <c r="AM229" s="644"/>
      <c r="AN229" s="455"/>
      <c r="AO229" s="461"/>
      <c r="AP229" s="616"/>
      <c r="AQ229" s="457">
        <v>281</v>
      </c>
      <c r="AR229" s="453">
        <v>7.15</v>
      </c>
      <c r="AS229" s="458">
        <v>6540</v>
      </c>
      <c r="AT229" s="462"/>
      <c r="AU229" s="880">
        <v>89</v>
      </c>
      <c r="AV229" s="455">
        <v>2.6</v>
      </c>
      <c r="AW229" s="462"/>
      <c r="AX229" s="455"/>
      <c r="AY229" s="461"/>
      <c r="AZ229" s="463"/>
      <c r="BA229" s="195">
        <v>116</v>
      </c>
      <c r="BB229" s="453">
        <v>8.2799999999999994</v>
      </c>
      <c r="BC229" s="461">
        <v>7230</v>
      </c>
      <c r="BD229" s="462"/>
      <c r="BE229" s="880">
        <v>101</v>
      </c>
      <c r="BF229" s="455">
        <v>0.4</v>
      </c>
      <c r="BG229" s="462"/>
      <c r="BH229" s="455"/>
      <c r="BI229" s="461"/>
      <c r="BJ229" s="463"/>
      <c r="BK229" s="457">
        <v>176</v>
      </c>
      <c r="BL229" s="453">
        <v>8.24</v>
      </c>
      <c r="BM229" s="458">
        <v>1772</v>
      </c>
      <c r="BN229" s="462"/>
      <c r="BO229" s="880">
        <v>155</v>
      </c>
      <c r="BP229" s="455">
        <v>0.5</v>
      </c>
      <c r="BQ229" s="462"/>
      <c r="BR229" s="455"/>
      <c r="BS229" s="461"/>
      <c r="BT229" s="463"/>
      <c r="BU229" s="457">
        <v>276</v>
      </c>
      <c r="BV229" s="453">
        <v>8.2100000000000009</v>
      </c>
      <c r="BW229" s="458">
        <v>8590</v>
      </c>
      <c r="BX229" s="458"/>
      <c r="BY229" s="880">
        <v>63</v>
      </c>
      <c r="BZ229" s="455">
        <v>1.2</v>
      </c>
      <c r="CA229" s="462"/>
      <c r="CB229" s="455"/>
      <c r="CC229" s="461"/>
      <c r="CD229" s="463"/>
      <c r="CE229" s="457"/>
      <c r="CF229" s="453"/>
      <c r="CG229" s="458"/>
      <c r="CH229" s="462"/>
      <c r="CI229" s="880"/>
      <c r="CJ229" s="455"/>
      <c r="CK229" s="462"/>
      <c r="CL229" s="455"/>
      <c r="CM229" s="461"/>
      <c r="CN229" s="463"/>
      <c r="CO229" s="457"/>
      <c r="CP229" s="453"/>
      <c r="CQ229" s="461"/>
      <c r="CR229" s="462"/>
      <c r="CS229" s="880"/>
      <c r="CT229" s="455"/>
      <c r="CU229" s="462"/>
      <c r="CV229" s="455"/>
      <c r="CW229" s="461"/>
      <c r="CX229" s="463"/>
      <c r="CY229" s="457"/>
      <c r="CZ229" s="453"/>
      <c r="DA229" s="461"/>
      <c r="DB229" s="462"/>
      <c r="DC229" s="880"/>
      <c r="DD229" s="455"/>
      <c r="DE229" s="462"/>
      <c r="DF229" s="455"/>
      <c r="DG229" s="464"/>
      <c r="DH229" s="463"/>
      <c r="DI229" s="457">
        <v>122</v>
      </c>
      <c r="DJ229" s="453">
        <v>8.44</v>
      </c>
      <c r="DK229" s="459">
        <v>10080</v>
      </c>
      <c r="DL229" s="462"/>
      <c r="DM229" s="880">
        <v>185</v>
      </c>
      <c r="DN229" s="455"/>
      <c r="DO229" s="462"/>
      <c r="DP229" s="455"/>
      <c r="DQ229" s="461"/>
      <c r="DR229" s="463"/>
      <c r="DS229" s="457"/>
      <c r="DT229" s="453"/>
      <c r="DU229" s="454"/>
      <c r="DV229" s="462"/>
      <c r="DW229" s="880"/>
      <c r="DX229" s="455"/>
      <c r="DY229" s="462"/>
      <c r="DZ229" s="455"/>
      <c r="EA229" s="462"/>
      <c r="EB229" s="463"/>
      <c r="EC229" s="457"/>
      <c r="ED229" s="453"/>
      <c r="EE229" s="464"/>
      <c r="EF229" s="462"/>
      <c r="EG229" s="880"/>
      <c r="EH229" s="455"/>
      <c r="EI229" s="462"/>
      <c r="EJ229" s="455"/>
      <c r="EK229" s="461"/>
      <c r="EL229" s="463"/>
      <c r="EM229" s="457"/>
      <c r="EN229" s="453"/>
      <c r="EO229" s="461"/>
      <c r="EP229" s="462"/>
      <c r="EQ229" s="462"/>
      <c r="ER229" s="455"/>
      <c r="ES229" s="462"/>
      <c r="ET229" s="454"/>
      <c r="EU229" s="461"/>
      <c r="EV229" s="463"/>
      <c r="EW229" s="457"/>
      <c r="EX229" s="453"/>
      <c r="EY229" s="461"/>
      <c r="EZ229" s="462"/>
      <c r="FA229" s="880"/>
      <c r="FB229" s="455"/>
      <c r="FC229" s="462"/>
      <c r="FD229" s="454"/>
      <c r="FE229" s="461"/>
      <c r="FF229" s="463"/>
      <c r="FG229" s="457">
        <v>0</v>
      </c>
      <c r="FH229" s="453"/>
      <c r="FI229" s="461"/>
      <c r="FJ229" s="462"/>
      <c r="FK229" s="880"/>
      <c r="FL229" s="455"/>
      <c r="FM229" s="462"/>
      <c r="FN229" s="454"/>
      <c r="FO229" s="461"/>
      <c r="FP229" s="463"/>
      <c r="GK229" s="195"/>
      <c r="GL229" s="943"/>
      <c r="GM229" s="461"/>
      <c r="GN229" s="461"/>
      <c r="GO229" s="461"/>
      <c r="GP229" s="461"/>
      <c r="GQ229" s="461"/>
      <c r="GR229" s="461"/>
      <c r="GS229" s="461"/>
      <c r="GT229" s="463"/>
      <c r="GU229" s="195"/>
      <c r="GV229" s="461"/>
      <c r="GW229" s="461"/>
      <c r="GX229" s="461"/>
      <c r="GY229" s="461"/>
      <c r="GZ229" s="455"/>
      <c r="HA229" s="461"/>
      <c r="HB229" s="461"/>
      <c r="HC229" s="461"/>
      <c r="HD229" s="463"/>
      <c r="HE229" s="457">
        <v>52</v>
      </c>
      <c r="HF229" s="453">
        <v>6.92</v>
      </c>
      <c r="HG229" s="461">
        <v>5200</v>
      </c>
      <c r="HH229" s="893"/>
      <c r="HI229" s="1434">
        <v>110</v>
      </c>
      <c r="HJ229" s="455"/>
      <c r="HK229" s="462"/>
      <c r="HL229" s="455"/>
      <c r="HM229" s="461"/>
      <c r="HN229" s="463"/>
      <c r="HO229" s="457"/>
      <c r="HP229" s="453"/>
      <c r="HQ229" s="461"/>
      <c r="HR229" s="462"/>
      <c r="HS229" s="462"/>
      <c r="HT229" s="455"/>
      <c r="HU229" s="462"/>
      <c r="HV229" s="455"/>
      <c r="HW229" s="461"/>
      <c r="HX229" s="463"/>
    </row>
    <row r="230" spans="1:523" ht="15" customHeight="1" x14ac:dyDescent="0.15">
      <c r="A230" s="515">
        <v>43750</v>
      </c>
      <c r="B230" s="415">
        <f t="shared" si="5"/>
        <v>2703</v>
      </c>
      <c r="C230" s="195"/>
      <c r="D230" s="453"/>
      <c r="E230" s="461"/>
      <c r="F230" s="462"/>
      <c r="G230" s="880"/>
      <c r="H230" s="455"/>
      <c r="I230" s="462"/>
      <c r="J230" s="456"/>
      <c r="K230" s="461"/>
      <c r="L230" s="463"/>
      <c r="M230" s="195">
        <v>1022</v>
      </c>
      <c r="N230" s="453">
        <v>7.61</v>
      </c>
      <c r="O230" s="461">
        <v>5090</v>
      </c>
      <c r="P230" s="462"/>
      <c r="Q230" s="880">
        <v>27</v>
      </c>
      <c r="R230" s="455">
        <v>1</v>
      </c>
      <c r="S230" s="462"/>
      <c r="T230" s="456"/>
      <c r="U230" s="461"/>
      <c r="V230" s="463"/>
      <c r="W230" s="457">
        <v>728</v>
      </c>
      <c r="X230" s="453">
        <v>8.01</v>
      </c>
      <c r="Y230" s="458">
        <v>2380</v>
      </c>
      <c r="Z230" s="462"/>
      <c r="AA230" s="880">
        <v>24</v>
      </c>
      <c r="AB230" s="455">
        <v>0.4</v>
      </c>
      <c r="AC230" s="462"/>
      <c r="AD230" s="455"/>
      <c r="AE230" s="461"/>
      <c r="AF230" s="463"/>
      <c r="AG230" s="457">
        <v>154</v>
      </c>
      <c r="AH230" s="453">
        <v>8.16</v>
      </c>
      <c r="AI230" s="458">
        <v>8120</v>
      </c>
      <c r="AJ230" s="462"/>
      <c r="AK230" s="880">
        <v>74</v>
      </c>
      <c r="AL230" s="455">
        <v>0.5</v>
      </c>
      <c r="AM230" s="644"/>
      <c r="AN230" s="455"/>
      <c r="AO230" s="461"/>
      <c r="AP230" s="616"/>
      <c r="AQ230" s="457">
        <v>203</v>
      </c>
      <c r="AR230" s="453">
        <v>7.46</v>
      </c>
      <c r="AS230" s="458">
        <v>5960</v>
      </c>
      <c r="AT230" s="462"/>
      <c r="AU230" s="880">
        <v>90</v>
      </c>
      <c r="AV230" s="455">
        <v>0.7</v>
      </c>
      <c r="AW230" s="462"/>
      <c r="AX230" s="455"/>
      <c r="AY230" s="461"/>
      <c r="AZ230" s="463"/>
      <c r="BA230" s="195">
        <v>119</v>
      </c>
      <c r="BB230" s="453">
        <v>8.07</v>
      </c>
      <c r="BC230" s="461">
        <v>9320</v>
      </c>
      <c r="BD230" s="462"/>
      <c r="BE230" s="880">
        <v>122</v>
      </c>
      <c r="BF230" s="455">
        <v>0.8</v>
      </c>
      <c r="BG230" s="462"/>
      <c r="BH230" s="455"/>
      <c r="BI230" s="461"/>
      <c r="BJ230" s="463"/>
      <c r="BK230" s="457">
        <v>148</v>
      </c>
      <c r="BL230" s="453">
        <v>8.23</v>
      </c>
      <c r="BM230" s="458">
        <v>1749</v>
      </c>
      <c r="BN230" s="462"/>
      <c r="BO230" s="880">
        <v>152</v>
      </c>
      <c r="BP230" s="455">
        <v>0.3</v>
      </c>
      <c r="BQ230" s="462"/>
      <c r="BR230" s="455"/>
      <c r="BS230" s="461"/>
      <c r="BT230" s="463"/>
      <c r="BU230" s="457">
        <v>231</v>
      </c>
      <c r="BV230" s="453">
        <v>8.06</v>
      </c>
      <c r="BW230" s="458">
        <v>8340</v>
      </c>
      <c r="BX230" s="458"/>
      <c r="BY230" s="880">
        <v>69</v>
      </c>
      <c r="BZ230" s="455">
        <v>0.8</v>
      </c>
      <c r="CA230" s="462"/>
      <c r="CB230" s="455"/>
      <c r="CC230" s="461"/>
      <c r="CD230" s="463"/>
      <c r="CE230" s="457"/>
      <c r="CF230" s="453"/>
      <c r="CG230" s="458"/>
      <c r="CH230" s="462"/>
      <c r="CI230" s="880"/>
      <c r="CJ230" s="455"/>
      <c r="CK230" s="462"/>
      <c r="CL230" s="455"/>
      <c r="CM230" s="461"/>
      <c r="CN230" s="463"/>
      <c r="CO230" s="457"/>
      <c r="CP230" s="453"/>
      <c r="CQ230" s="461"/>
      <c r="CR230" s="462"/>
      <c r="CS230" s="880"/>
      <c r="CT230" s="455"/>
      <c r="CU230" s="462"/>
      <c r="CV230" s="455"/>
      <c r="CW230" s="461"/>
      <c r="CX230" s="463"/>
      <c r="CY230" s="457">
        <v>12</v>
      </c>
      <c r="CZ230" s="453"/>
      <c r="DA230" s="461"/>
      <c r="DB230" s="462"/>
      <c r="DC230" s="880"/>
      <c r="DD230" s="455"/>
      <c r="DE230" s="462"/>
      <c r="DF230" s="455"/>
      <c r="DG230" s="464"/>
      <c r="DH230" s="463"/>
      <c r="DI230" s="457">
        <v>86</v>
      </c>
      <c r="DJ230" s="453">
        <v>8.15</v>
      </c>
      <c r="DK230" s="459">
        <v>11230</v>
      </c>
      <c r="DL230" s="462"/>
      <c r="DM230" s="880">
        <v>209</v>
      </c>
      <c r="DN230" s="455">
        <v>13.2</v>
      </c>
      <c r="DO230" s="462"/>
      <c r="DP230" s="455"/>
      <c r="DQ230" s="461"/>
      <c r="DR230" s="463"/>
      <c r="DS230" s="457"/>
      <c r="DT230" s="453"/>
      <c r="DU230" s="454"/>
      <c r="DV230" s="462"/>
      <c r="DW230" s="880"/>
      <c r="DX230" s="455"/>
      <c r="DY230" s="462"/>
      <c r="DZ230" s="455"/>
      <c r="EA230" s="462"/>
      <c r="EB230" s="463"/>
      <c r="EC230" s="457"/>
      <c r="ED230" s="453"/>
      <c r="EE230" s="464"/>
      <c r="EF230" s="462"/>
      <c r="EG230" s="880"/>
      <c r="EH230" s="455"/>
      <c r="EI230" s="462"/>
      <c r="EJ230" s="455"/>
      <c r="EK230" s="461"/>
      <c r="EL230" s="463"/>
      <c r="EM230" s="457"/>
      <c r="EN230" s="453"/>
      <c r="EO230" s="461"/>
      <c r="EP230" s="462"/>
      <c r="EQ230" s="462"/>
      <c r="ER230" s="455"/>
      <c r="ES230" s="462"/>
      <c r="ET230" s="454"/>
      <c r="EU230" s="461"/>
      <c r="EV230" s="463"/>
      <c r="EW230" s="457"/>
      <c r="EX230" s="453"/>
      <c r="EY230" s="461"/>
      <c r="EZ230" s="462"/>
      <c r="FA230" s="880"/>
      <c r="FB230" s="455"/>
      <c r="FC230" s="462"/>
      <c r="FD230" s="454"/>
      <c r="FE230" s="461"/>
      <c r="FF230" s="463"/>
      <c r="FG230" s="457">
        <v>0</v>
      </c>
      <c r="FH230" s="453"/>
      <c r="FI230" s="461"/>
      <c r="FJ230" s="462"/>
      <c r="FK230" s="880"/>
      <c r="FL230" s="455"/>
      <c r="FM230" s="462"/>
      <c r="FN230" s="454"/>
      <c r="FO230" s="461"/>
      <c r="FP230" s="463"/>
      <c r="GK230" s="195"/>
      <c r="GL230" s="943"/>
      <c r="GM230" s="461"/>
      <c r="GN230" s="461"/>
      <c r="GO230" s="461"/>
      <c r="GP230" s="461"/>
      <c r="GQ230" s="461"/>
      <c r="GR230" s="461"/>
      <c r="GS230" s="461"/>
      <c r="GT230" s="463"/>
      <c r="GU230" s="195"/>
      <c r="GV230" s="461"/>
      <c r="GW230" s="461"/>
      <c r="GX230" s="461"/>
      <c r="GY230" s="461"/>
      <c r="GZ230" s="455"/>
      <c r="HA230" s="461"/>
      <c r="HB230" s="461"/>
      <c r="HC230" s="461"/>
      <c r="HD230" s="463"/>
      <c r="HE230" s="457"/>
      <c r="HF230" s="453"/>
      <c r="HG230" s="461"/>
      <c r="HH230" s="893"/>
      <c r="HI230" s="1434"/>
      <c r="HJ230" s="455"/>
      <c r="HK230" s="462"/>
      <c r="HL230" s="455"/>
      <c r="HM230" s="461"/>
      <c r="HN230" s="463"/>
      <c r="HO230" s="457"/>
      <c r="HP230" s="453"/>
      <c r="HQ230" s="461"/>
      <c r="HR230" s="462"/>
      <c r="HS230" s="462"/>
      <c r="HT230" s="455"/>
      <c r="HU230" s="462"/>
      <c r="HV230" s="455"/>
      <c r="HW230" s="461"/>
      <c r="HX230" s="463"/>
    </row>
    <row r="231" spans="1:523" s="472" customFormat="1" ht="15" customHeight="1" x14ac:dyDescent="0.15">
      <c r="A231" s="517">
        <v>43751</v>
      </c>
      <c r="B231" s="765">
        <f t="shared" si="5"/>
        <v>34</v>
      </c>
      <c r="C231" s="257"/>
      <c r="D231" s="435"/>
      <c r="E231" s="444"/>
      <c r="F231" s="445"/>
      <c r="G231" s="445"/>
      <c r="H231" s="438"/>
      <c r="I231" s="445"/>
      <c r="J231" s="439"/>
      <c r="K231" s="444"/>
      <c r="L231" s="446"/>
      <c r="M231" s="257">
        <v>0</v>
      </c>
      <c r="N231" s="435"/>
      <c r="O231" s="444"/>
      <c r="P231" s="445"/>
      <c r="Q231" s="445"/>
      <c r="R231" s="438"/>
      <c r="S231" s="445"/>
      <c r="T231" s="439"/>
      <c r="U231" s="444"/>
      <c r="V231" s="446"/>
      <c r="W231" s="440"/>
      <c r="X231" s="435"/>
      <c r="Y231" s="441"/>
      <c r="Z231" s="445"/>
      <c r="AA231" s="445"/>
      <c r="AB231" s="438"/>
      <c r="AC231" s="445"/>
      <c r="AD231" s="438"/>
      <c r="AE231" s="444"/>
      <c r="AF231" s="446"/>
      <c r="AG231" s="440"/>
      <c r="AH231" s="435"/>
      <c r="AI231" s="441"/>
      <c r="AJ231" s="445"/>
      <c r="AK231" s="445"/>
      <c r="AL231" s="438"/>
      <c r="AM231" s="645"/>
      <c r="AN231" s="438"/>
      <c r="AO231" s="444"/>
      <c r="AP231" s="617"/>
      <c r="AQ231" s="440"/>
      <c r="AR231" s="435"/>
      <c r="AS231" s="441"/>
      <c r="AT231" s="445"/>
      <c r="AU231" s="445"/>
      <c r="AV231" s="438"/>
      <c r="AW231" s="445"/>
      <c r="AX231" s="438"/>
      <c r="AY231" s="444"/>
      <c r="AZ231" s="446"/>
      <c r="BA231" s="257"/>
      <c r="BB231" s="435"/>
      <c r="BC231" s="444"/>
      <c r="BD231" s="445"/>
      <c r="BE231" s="445"/>
      <c r="BF231" s="438"/>
      <c r="BG231" s="445"/>
      <c r="BH231" s="438"/>
      <c r="BI231" s="444"/>
      <c r="BJ231" s="446"/>
      <c r="BK231" s="440"/>
      <c r="BL231" s="435"/>
      <c r="BM231" s="441"/>
      <c r="BN231" s="445"/>
      <c r="BO231" s="445"/>
      <c r="BP231" s="438"/>
      <c r="BQ231" s="445"/>
      <c r="BR231" s="438"/>
      <c r="BS231" s="444"/>
      <c r="BT231" s="446"/>
      <c r="BU231" s="440"/>
      <c r="BV231" s="435"/>
      <c r="BW231" s="441"/>
      <c r="BX231" s="441"/>
      <c r="BY231" s="445"/>
      <c r="BZ231" s="438"/>
      <c r="CA231" s="445"/>
      <c r="CB231" s="438"/>
      <c r="CC231" s="444"/>
      <c r="CD231" s="446"/>
      <c r="CE231" s="440"/>
      <c r="CF231" s="435"/>
      <c r="CG231" s="441"/>
      <c r="CH231" s="445"/>
      <c r="CI231" s="445"/>
      <c r="CJ231" s="438"/>
      <c r="CK231" s="445"/>
      <c r="CL231" s="438"/>
      <c r="CM231" s="444"/>
      <c r="CN231" s="446"/>
      <c r="CO231" s="440"/>
      <c r="CP231" s="435"/>
      <c r="CQ231" s="444"/>
      <c r="CR231" s="445"/>
      <c r="CS231" s="445"/>
      <c r="CT231" s="438"/>
      <c r="CU231" s="445"/>
      <c r="CV231" s="438"/>
      <c r="CW231" s="444"/>
      <c r="CX231" s="446"/>
      <c r="CY231" s="440"/>
      <c r="CZ231" s="435"/>
      <c r="DA231" s="444"/>
      <c r="DB231" s="445"/>
      <c r="DC231" s="445"/>
      <c r="DD231" s="438"/>
      <c r="DE231" s="445"/>
      <c r="DF231" s="438"/>
      <c r="DG231" s="447"/>
      <c r="DH231" s="446"/>
      <c r="DI231" s="440"/>
      <c r="DJ231" s="435"/>
      <c r="DK231" s="442"/>
      <c r="DL231" s="445"/>
      <c r="DM231" s="445"/>
      <c r="DN231" s="438"/>
      <c r="DO231" s="445"/>
      <c r="DP231" s="438"/>
      <c r="DQ231" s="444"/>
      <c r="DR231" s="446"/>
      <c r="DS231" s="440"/>
      <c r="DT231" s="435"/>
      <c r="DU231" s="437"/>
      <c r="DV231" s="445"/>
      <c r="DW231" s="445"/>
      <c r="DX231" s="438"/>
      <c r="DY231" s="445"/>
      <c r="DZ231" s="438"/>
      <c r="EA231" s="445"/>
      <c r="EB231" s="446"/>
      <c r="EC231" s="440"/>
      <c r="ED231" s="435"/>
      <c r="EE231" s="447"/>
      <c r="EF231" s="445"/>
      <c r="EG231" s="445"/>
      <c r="EH231" s="438"/>
      <c r="EI231" s="445"/>
      <c r="EJ231" s="438"/>
      <c r="EK231" s="444"/>
      <c r="EL231" s="446"/>
      <c r="EM231" s="440"/>
      <c r="EN231" s="435"/>
      <c r="EO231" s="444"/>
      <c r="EP231" s="445"/>
      <c r="EQ231" s="445"/>
      <c r="ER231" s="438"/>
      <c r="ES231" s="445"/>
      <c r="ET231" s="437"/>
      <c r="EU231" s="444"/>
      <c r="EV231" s="446"/>
      <c r="EW231" s="440"/>
      <c r="EX231" s="435"/>
      <c r="EY231" s="444"/>
      <c r="EZ231" s="445"/>
      <c r="FA231" s="445"/>
      <c r="FB231" s="438"/>
      <c r="FC231" s="445"/>
      <c r="FD231" s="437"/>
      <c r="FE231" s="444"/>
      <c r="FF231" s="446"/>
      <c r="FG231" s="440">
        <v>0</v>
      </c>
      <c r="FH231" s="435"/>
      <c r="FI231" s="444"/>
      <c r="FJ231" s="445"/>
      <c r="FK231" s="445"/>
      <c r="FL231" s="438"/>
      <c r="FM231" s="445"/>
      <c r="FN231" s="437"/>
      <c r="FO231" s="444"/>
      <c r="FP231" s="446"/>
      <c r="FQ231" s="1261"/>
      <c r="FR231" s="584"/>
      <c r="FS231" s="589"/>
      <c r="FT231" s="584"/>
      <c r="FU231" s="590"/>
      <c r="FV231" s="584"/>
      <c r="FW231" s="590"/>
      <c r="FX231" s="584"/>
      <c r="FY231" s="584"/>
      <c r="FZ231" s="591"/>
      <c r="GA231" s="1261"/>
      <c r="GB231" s="584"/>
      <c r="GC231" s="584"/>
      <c r="GD231" s="584"/>
      <c r="GE231" s="590"/>
      <c r="GF231" s="584"/>
      <c r="GG231" s="590"/>
      <c r="GH231" s="584"/>
      <c r="GI231" s="584"/>
      <c r="GJ231" s="591"/>
      <c r="GK231" s="257"/>
      <c r="GL231" s="944"/>
      <c r="GM231" s="444"/>
      <c r="GN231" s="444"/>
      <c r="GO231" s="444"/>
      <c r="GP231" s="444"/>
      <c r="GQ231" s="444"/>
      <c r="GR231" s="444"/>
      <c r="GS231" s="444"/>
      <c r="GT231" s="446"/>
      <c r="GU231" s="257"/>
      <c r="GV231" s="444"/>
      <c r="GW231" s="444"/>
      <c r="GX231" s="444"/>
      <c r="GY231" s="444"/>
      <c r="GZ231" s="438"/>
      <c r="HA231" s="444"/>
      <c r="HB231" s="444"/>
      <c r="HC231" s="444"/>
      <c r="HD231" s="446"/>
      <c r="HE231" s="440">
        <v>34</v>
      </c>
      <c r="HF231" s="435"/>
      <c r="HG231" s="444"/>
      <c r="HH231" s="899"/>
      <c r="HI231" s="442"/>
      <c r="HJ231" s="438"/>
      <c r="HK231" s="445"/>
      <c r="HL231" s="438"/>
      <c r="HM231" s="444"/>
      <c r="HN231" s="446"/>
      <c r="HO231" s="440"/>
      <c r="HP231" s="435"/>
      <c r="HQ231" s="444"/>
      <c r="HR231" s="445"/>
      <c r="HS231" s="445"/>
      <c r="HT231" s="438"/>
      <c r="HU231" s="445"/>
      <c r="HV231" s="438"/>
      <c r="HW231" s="444"/>
      <c r="HX231" s="446"/>
      <c r="HY231" s="1587"/>
      <c r="HZ231" s="1587"/>
      <c r="IA231" s="1587"/>
      <c r="IB231" s="1587"/>
      <c r="IC231" s="1587"/>
      <c r="ID231" s="1587"/>
      <c r="IE231" s="1587"/>
      <c r="IF231" s="1587"/>
      <c r="IG231" s="1587"/>
      <c r="IH231" s="1587"/>
      <c r="II231" s="1587"/>
      <c r="IJ231" s="1587"/>
      <c r="IK231" s="1587"/>
      <c r="IL231" s="1587"/>
      <c r="IM231" s="1587"/>
      <c r="IN231" s="1587"/>
      <c r="IO231" s="1587"/>
      <c r="IP231" s="1587"/>
      <c r="IQ231" s="1587"/>
      <c r="IR231" s="1587"/>
      <c r="IS231" s="1587"/>
      <c r="IT231" s="1587"/>
      <c r="IU231" s="1587"/>
      <c r="IV231" s="1587"/>
      <c r="IW231" s="1587"/>
      <c r="IX231" s="1587"/>
      <c r="IY231" s="1587"/>
      <c r="IZ231" s="1587"/>
      <c r="JA231" s="1587"/>
      <c r="JB231" s="1587"/>
      <c r="JC231" s="1587"/>
      <c r="JD231" s="1587"/>
      <c r="JE231" s="1587"/>
      <c r="JF231" s="1587"/>
      <c r="JG231" s="1587"/>
      <c r="JH231" s="1587"/>
      <c r="JI231" s="1587"/>
      <c r="JJ231" s="1587"/>
      <c r="JK231" s="1587"/>
      <c r="JL231" s="1587"/>
      <c r="JM231" s="1587"/>
      <c r="JN231" s="1587"/>
      <c r="JO231" s="1587"/>
      <c r="JP231" s="1587"/>
      <c r="JQ231" s="1587"/>
      <c r="JR231" s="1587"/>
      <c r="JS231" s="1587"/>
      <c r="JT231" s="1587"/>
      <c r="JU231" s="1587"/>
      <c r="JV231" s="1587"/>
      <c r="JW231" s="1587"/>
      <c r="JX231" s="1587"/>
      <c r="JY231" s="1587"/>
      <c r="JZ231" s="1587"/>
      <c r="KA231" s="1587"/>
      <c r="KB231" s="1587"/>
      <c r="KC231" s="1587"/>
      <c r="KD231" s="1587"/>
      <c r="KE231" s="1587"/>
      <c r="KF231" s="1587"/>
      <c r="KG231" s="1587"/>
      <c r="KH231" s="1587"/>
      <c r="KI231" s="1587"/>
      <c r="KJ231" s="1587"/>
      <c r="KK231" s="1587"/>
      <c r="KL231" s="1587"/>
      <c r="KM231" s="1587"/>
      <c r="KN231" s="1587"/>
      <c r="KO231" s="1587"/>
      <c r="KP231" s="1587"/>
      <c r="KQ231" s="1587"/>
      <c r="KR231" s="1587"/>
      <c r="KS231" s="1587"/>
      <c r="KT231" s="1587"/>
      <c r="KU231" s="1587"/>
      <c r="KV231" s="1587"/>
      <c r="KW231" s="1587"/>
      <c r="KX231" s="1587"/>
      <c r="KY231" s="1587"/>
      <c r="KZ231" s="1587"/>
      <c r="LA231" s="1587"/>
      <c r="LB231" s="1587"/>
      <c r="LC231" s="1587"/>
      <c r="LD231" s="1587"/>
      <c r="LE231" s="1587"/>
      <c r="LF231" s="1587"/>
      <c r="LG231" s="1587"/>
      <c r="LH231" s="1587"/>
      <c r="LI231" s="1587"/>
      <c r="LJ231" s="1587"/>
      <c r="LK231" s="1587"/>
      <c r="LL231" s="1587"/>
      <c r="LM231" s="1587"/>
      <c r="LN231" s="1587"/>
      <c r="LO231" s="1587"/>
      <c r="LP231" s="1587"/>
      <c r="LQ231" s="1587"/>
      <c r="LR231" s="1587"/>
      <c r="LS231" s="1587"/>
      <c r="LT231" s="1587"/>
      <c r="LU231" s="1587"/>
      <c r="LV231" s="1587"/>
      <c r="LW231" s="1587"/>
      <c r="LX231" s="1587"/>
      <c r="LY231" s="1587"/>
      <c r="LZ231" s="1587"/>
      <c r="MA231" s="1587"/>
      <c r="MB231" s="1587"/>
      <c r="MC231" s="1587"/>
      <c r="MD231" s="1587"/>
      <c r="ME231" s="1587"/>
      <c r="MF231" s="1587"/>
      <c r="MG231" s="1587"/>
      <c r="MH231" s="1587"/>
      <c r="MI231" s="1587"/>
      <c r="MJ231" s="1587"/>
      <c r="MK231" s="1587"/>
      <c r="ML231" s="1587"/>
      <c r="MM231" s="1587"/>
      <c r="MN231" s="1587"/>
      <c r="MO231" s="1587"/>
      <c r="MP231" s="1587"/>
      <c r="MQ231" s="1587"/>
      <c r="MR231" s="1587"/>
      <c r="MS231" s="1587"/>
      <c r="MT231" s="1587"/>
      <c r="MU231" s="1587"/>
      <c r="MV231" s="1587"/>
      <c r="MW231" s="1587"/>
      <c r="MX231" s="1587"/>
      <c r="MY231" s="1587"/>
      <c r="MZ231" s="1587"/>
      <c r="NA231" s="1587"/>
      <c r="NB231" s="1587"/>
      <c r="NC231" s="1587"/>
      <c r="ND231" s="1587"/>
      <c r="NE231" s="1587"/>
      <c r="NF231" s="1587"/>
      <c r="NG231" s="1587"/>
      <c r="NH231" s="1587"/>
      <c r="NI231" s="1587"/>
      <c r="NJ231" s="1587"/>
      <c r="NK231" s="1587"/>
      <c r="NL231" s="1587"/>
      <c r="NM231" s="1587"/>
      <c r="NN231" s="1587"/>
      <c r="NO231" s="1587"/>
      <c r="NP231" s="1587"/>
      <c r="NQ231" s="1587"/>
      <c r="NR231" s="1587"/>
      <c r="NS231" s="1587"/>
      <c r="NT231" s="1587"/>
      <c r="NU231" s="1587"/>
      <c r="NV231" s="1587"/>
      <c r="NW231" s="1587"/>
      <c r="NX231" s="1587"/>
      <c r="NY231" s="1587"/>
      <c r="NZ231" s="1587"/>
      <c r="OA231" s="1587"/>
      <c r="OB231" s="1587"/>
      <c r="OC231" s="1587"/>
      <c r="OD231" s="1587"/>
      <c r="OE231" s="1587"/>
      <c r="OF231" s="1587"/>
      <c r="OG231" s="1587"/>
      <c r="OH231" s="1587"/>
      <c r="OI231" s="1587"/>
      <c r="OJ231" s="1587"/>
      <c r="OK231" s="1587"/>
      <c r="OL231" s="1587"/>
      <c r="OM231" s="1587"/>
      <c r="ON231" s="1587"/>
      <c r="OO231" s="1587"/>
      <c r="OP231" s="1587"/>
      <c r="OQ231" s="1587"/>
      <c r="OR231" s="1587"/>
      <c r="OS231" s="1587"/>
      <c r="OT231" s="1587"/>
      <c r="OU231" s="1587"/>
      <c r="OV231" s="1587"/>
      <c r="OW231" s="1587"/>
      <c r="OX231" s="1587"/>
      <c r="OY231" s="1587"/>
      <c r="OZ231" s="1587"/>
      <c r="PA231" s="1587"/>
      <c r="PB231" s="1587"/>
      <c r="PC231" s="1587"/>
      <c r="PD231" s="1587"/>
      <c r="PE231" s="1587"/>
      <c r="PF231" s="1587"/>
      <c r="PG231" s="1588"/>
      <c r="PH231" s="1588"/>
      <c r="PI231" s="1588"/>
      <c r="PJ231" s="1588"/>
      <c r="PK231" s="1588"/>
      <c r="PL231" s="1588"/>
      <c r="PM231" s="1588"/>
      <c r="PN231" s="1588"/>
      <c r="PO231" s="1588"/>
      <c r="PP231" s="1588"/>
      <c r="PQ231" s="1588"/>
      <c r="PR231" s="1588"/>
      <c r="PS231" s="1588"/>
      <c r="PT231" s="1588"/>
      <c r="PU231" s="1588"/>
      <c r="PV231" s="1588"/>
      <c r="PW231" s="1588"/>
      <c r="PX231" s="1588"/>
      <c r="PY231" s="1588"/>
      <c r="PZ231" s="1588"/>
      <c r="QA231" s="1588"/>
      <c r="QB231" s="1588"/>
      <c r="QC231" s="1588"/>
      <c r="QD231" s="1588"/>
      <c r="QE231" s="1588"/>
      <c r="QF231" s="1588"/>
      <c r="QG231" s="1588"/>
      <c r="QH231" s="1588"/>
      <c r="QI231" s="1588"/>
      <c r="QJ231" s="1588"/>
      <c r="QK231" s="1588"/>
      <c r="QL231" s="1588"/>
      <c r="QM231" s="1588"/>
      <c r="QN231" s="1588"/>
      <c r="QO231" s="1588"/>
      <c r="QP231" s="1588"/>
      <c r="QQ231" s="1588"/>
      <c r="QR231" s="1588"/>
      <c r="QS231" s="1588"/>
      <c r="QT231" s="1588"/>
      <c r="QU231" s="1588"/>
      <c r="QV231" s="1588"/>
      <c r="QW231" s="1588"/>
      <c r="QX231" s="1588"/>
      <c r="QY231" s="1588"/>
      <c r="QZ231" s="1588"/>
      <c r="RA231" s="1588"/>
      <c r="RB231" s="1588"/>
      <c r="RC231" s="1588"/>
      <c r="RD231" s="1588"/>
      <c r="RE231" s="1588"/>
      <c r="RF231" s="1588"/>
      <c r="RG231" s="1588"/>
      <c r="RH231" s="1588"/>
      <c r="RI231" s="1588"/>
      <c r="RJ231" s="1588"/>
      <c r="RK231" s="1588"/>
      <c r="RL231" s="1588"/>
      <c r="RM231" s="1588"/>
      <c r="RN231" s="1588"/>
      <c r="RO231" s="1588"/>
      <c r="RP231" s="1588"/>
      <c r="RQ231" s="1588"/>
      <c r="RR231" s="1588"/>
      <c r="RS231" s="1588"/>
      <c r="RT231" s="1588"/>
      <c r="RU231" s="1588"/>
      <c r="RV231" s="1588"/>
      <c r="RW231" s="1588"/>
      <c r="RX231" s="1588"/>
      <c r="RY231" s="1588"/>
      <c r="RZ231" s="1588"/>
      <c r="SA231" s="1588"/>
      <c r="SB231" s="1588"/>
      <c r="SC231" s="1588"/>
      <c r="SD231" s="1588"/>
      <c r="SE231" s="1588"/>
      <c r="SF231" s="1588"/>
      <c r="SG231" s="1588"/>
      <c r="SH231" s="1588"/>
      <c r="SI231" s="1588"/>
      <c r="SJ231" s="1588"/>
      <c r="SK231" s="1588"/>
      <c r="SL231" s="1588"/>
      <c r="SM231" s="1588"/>
      <c r="SN231" s="1588"/>
      <c r="SO231" s="1588"/>
      <c r="SP231" s="1588"/>
      <c r="SQ231" s="1588"/>
      <c r="SR231" s="1588"/>
      <c r="SS231" s="1588"/>
      <c r="ST231" s="1588"/>
      <c r="SU231" s="1588"/>
      <c r="SV231" s="1588"/>
      <c r="SW231" s="1588"/>
      <c r="SX231" s="1588"/>
      <c r="SY231" s="1588"/>
      <c r="SZ231" s="1588"/>
      <c r="TA231" s="1588"/>
      <c r="TB231" s="1588"/>
      <c r="TC231" s="1588"/>
    </row>
    <row r="232" spans="1:523" ht="15" customHeight="1" x14ac:dyDescent="0.15">
      <c r="A232" s="515">
        <v>43752</v>
      </c>
      <c r="B232" s="415">
        <f t="shared" si="5"/>
        <v>1813</v>
      </c>
      <c r="C232" s="195"/>
      <c r="D232" s="453"/>
      <c r="E232" s="461"/>
      <c r="F232" s="462"/>
      <c r="G232" s="880"/>
      <c r="H232" s="455"/>
      <c r="I232" s="462"/>
      <c r="J232" s="456"/>
      <c r="K232" s="461"/>
      <c r="L232" s="463"/>
      <c r="M232" s="195">
        <v>320</v>
      </c>
      <c r="N232" s="453">
        <v>7.9</v>
      </c>
      <c r="O232" s="461">
        <v>5050</v>
      </c>
      <c r="P232" s="462"/>
      <c r="Q232" s="880">
        <v>20</v>
      </c>
      <c r="R232" s="455">
        <v>0.8</v>
      </c>
      <c r="S232" s="462"/>
      <c r="T232" s="456"/>
      <c r="U232" s="461"/>
      <c r="V232" s="463"/>
      <c r="W232" s="457">
        <v>598</v>
      </c>
      <c r="X232" s="453">
        <v>7.8</v>
      </c>
      <c r="Y232" s="458">
        <v>2390</v>
      </c>
      <c r="Z232" s="462"/>
      <c r="AA232" s="880">
        <v>12</v>
      </c>
      <c r="AB232" s="455">
        <v>2.7</v>
      </c>
      <c r="AC232" s="462"/>
      <c r="AD232" s="455"/>
      <c r="AE232" s="461"/>
      <c r="AF232" s="463"/>
      <c r="AG232" s="457"/>
      <c r="AH232" s="453"/>
      <c r="AI232" s="458"/>
      <c r="AJ232" s="462"/>
      <c r="AK232" s="880"/>
      <c r="AL232" s="455"/>
      <c r="AM232" s="644"/>
      <c r="AN232" s="455"/>
      <c r="AO232" s="461"/>
      <c r="AP232" s="616"/>
      <c r="AQ232" s="457">
        <v>225</v>
      </c>
      <c r="AR232" s="453"/>
      <c r="AS232" s="458"/>
      <c r="AT232" s="462"/>
      <c r="AU232" s="880"/>
      <c r="AV232" s="455"/>
      <c r="AW232" s="462"/>
      <c r="AX232" s="455"/>
      <c r="AY232" s="461"/>
      <c r="AZ232" s="463"/>
      <c r="BA232" s="195">
        <v>107</v>
      </c>
      <c r="BB232" s="453">
        <v>8.31</v>
      </c>
      <c r="BC232" s="461">
        <v>9220</v>
      </c>
      <c r="BD232" s="462"/>
      <c r="BE232" s="880">
        <v>104</v>
      </c>
      <c r="BF232" s="455">
        <v>1.2</v>
      </c>
      <c r="BG232" s="462"/>
      <c r="BH232" s="455"/>
      <c r="BI232" s="461"/>
      <c r="BJ232" s="463"/>
      <c r="BK232" s="457">
        <v>138</v>
      </c>
      <c r="BL232" s="453">
        <v>7.83</v>
      </c>
      <c r="BM232" s="458">
        <v>1742</v>
      </c>
      <c r="BN232" s="462"/>
      <c r="BO232" s="880">
        <v>128</v>
      </c>
      <c r="BP232" s="455">
        <v>0.3</v>
      </c>
      <c r="BQ232" s="462"/>
      <c r="BR232" s="455"/>
      <c r="BS232" s="461"/>
      <c r="BT232" s="463"/>
      <c r="BU232" s="457">
        <v>249</v>
      </c>
      <c r="BV232" s="453">
        <v>8.02</v>
      </c>
      <c r="BW232" s="458">
        <v>8380</v>
      </c>
      <c r="BX232" s="458"/>
      <c r="BY232" s="880">
        <v>66</v>
      </c>
      <c r="BZ232" s="455">
        <v>1.2</v>
      </c>
      <c r="CA232" s="462"/>
      <c r="CB232" s="455"/>
      <c r="CC232" s="461"/>
      <c r="CD232" s="463"/>
      <c r="CE232" s="457"/>
      <c r="CF232" s="453"/>
      <c r="CG232" s="458"/>
      <c r="CH232" s="462"/>
      <c r="CI232" s="880"/>
      <c r="CJ232" s="455"/>
      <c r="CK232" s="462"/>
      <c r="CL232" s="455"/>
      <c r="CM232" s="461"/>
      <c r="CN232" s="463"/>
      <c r="CO232" s="457"/>
      <c r="CP232" s="453"/>
      <c r="CQ232" s="461"/>
      <c r="CR232" s="462"/>
      <c r="CS232" s="880"/>
      <c r="CT232" s="455"/>
      <c r="CU232" s="462"/>
      <c r="CV232" s="455"/>
      <c r="CW232" s="461"/>
      <c r="CX232" s="463"/>
      <c r="CY232" s="457"/>
      <c r="CZ232" s="453"/>
      <c r="DA232" s="461"/>
      <c r="DB232" s="462"/>
      <c r="DC232" s="880"/>
      <c r="DD232" s="455"/>
      <c r="DE232" s="462"/>
      <c r="DF232" s="455"/>
      <c r="DG232" s="464"/>
      <c r="DH232" s="463"/>
      <c r="DI232" s="457">
        <v>124</v>
      </c>
      <c r="DJ232" s="453">
        <v>8.5</v>
      </c>
      <c r="DK232" s="459">
        <v>10920</v>
      </c>
      <c r="DL232" s="462"/>
      <c r="DM232" s="880">
        <v>193</v>
      </c>
      <c r="DN232" s="455">
        <v>14.6</v>
      </c>
      <c r="DO232" s="462"/>
      <c r="DP232" s="455"/>
      <c r="DQ232" s="461"/>
      <c r="DR232" s="463"/>
      <c r="DS232" s="457"/>
      <c r="DT232" s="453"/>
      <c r="DU232" s="454"/>
      <c r="DV232" s="462"/>
      <c r="DW232" s="880"/>
      <c r="DX232" s="455"/>
      <c r="DY232" s="462"/>
      <c r="DZ232" s="455"/>
      <c r="EA232" s="462"/>
      <c r="EB232" s="463"/>
      <c r="EC232" s="457"/>
      <c r="ED232" s="453"/>
      <c r="EE232" s="464"/>
      <c r="EF232" s="462"/>
      <c r="EG232" s="880"/>
      <c r="EH232" s="455"/>
      <c r="EI232" s="462"/>
      <c r="EJ232" s="455"/>
      <c r="EK232" s="461"/>
      <c r="EL232" s="463"/>
      <c r="EM232" s="457"/>
      <c r="EN232" s="453"/>
      <c r="EO232" s="461"/>
      <c r="EP232" s="462"/>
      <c r="EQ232" s="462"/>
      <c r="ER232" s="455"/>
      <c r="ES232" s="462"/>
      <c r="ET232" s="454"/>
      <c r="EU232" s="461"/>
      <c r="EV232" s="463"/>
      <c r="EW232" s="457"/>
      <c r="EX232" s="453"/>
      <c r="EY232" s="461"/>
      <c r="EZ232" s="462"/>
      <c r="FA232" s="880"/>
      <c r="FB232" s="455"/>
      <c r="FC232" s="462"/>
      <c r="FD232" s="454"/>
      <c r="FE232" s="461"/>
      <c r="FF232" s="463"/>
      <c r="FG232" s="457">
        <v>0</v>
      </c>
      <c r="FH232" s="453"/>
      <c r="FI232" s="461"/>
      <c r="FJ232" s="462"/>
      <c r="FK232" s="880"/>
      <c r="FL232" s="455"/>
      <c r="FM232" s="462"/>
      <c r="FN232" s="454"/>
      <c r="FO232" s="461"/>
      <c r="FP232" s="463"/>
      <c r="GK232" s="195"/>
      <c r="GL232" s="943"/>
      <c r="GM232" s="461"/>
      <c r="GN232" s="461"/>
      <c r="GO232" s="461"/>
      <c r="GP232" s="461"/>
      <c r="GQ232" s="461"/>
      <c r="GR232" s="461"/>
      <c r="GS232" s="461"/>
      <c r="GT232" s="463"/>
      <c r="GU232" s="195"/>
      <c r="GV232" s="461"/>
      <c r="GW232" s="461"/>
      <c r="GX232" s="461"/>
      <c r="GY232" s="461"/>
      <c r="GZ232" s="455"/>
      <c r="HA232" s="461"/>
      <c r="HB232" s="461"/>
      <c r="HC232" s="461"/>
      <c r="HD232" s="463"/>
      <c r="HE232" s="457">
        <v>52</v>
      </c>
      <c r="HF232" s="453">
        <v>7.34</v>
      </c>
      <c r="HG232" s="461">
        <v>3810</v>
      </c>
      <c r="HH232" s="893"/>
      <c r="HI232" s="1434">
        <v>90</v>
      </c>
      <c r="HJ232" s="455">
        <v>20.100000000000001</v>
      </c>
      <c r="HK232" s="462"/>
      <c r="HL232" s="455"/>
      <c r="HM232" s="461"/>
      <c r="HN232" s="463"/>
      <c r="HO232" s="457"/>
      <c r="HP232" s="453"/>
      <c r="HQ232" s="461"/>
      <c r="HR232" s="462"/>
      <c r="HS232" s="462"/>
      <c r="HT232" s="455"/>
      <c r="HU232" s="462"/>
      <c r="HV232" s="455"/>
      <c r="HW232" s="461"/>
      <c r="HX232" s="463"/>
    </row>
    <row r="233" spans="1:523" ht="15" customHeight="1" x14ac:dyDescent="0.15">
      <c r="A233" s="515">
        <v>43753</v>
      </c>
      <c r="B233" s="415">
        <f t="shared" si="5"/>
        <v>2966</v>
      </c>
      <c r="C233" s="195"/>
      <c r="D233" s="453"/>
      <c r="E233" s="461"/>
      <c r="F233" s="462"/>
      <c r="G233" s="880"/>
      <c r="H233" s="455"/>
      <c r="I233" s="462"/>
      <c r="J233" s="456"/>
      <c r="K233" s="461"/>
      <c r="L233" s="463"/>
      <c r="M233" s="195">
        <v>1231</v>
      </c>
      <c r="N233" s="453">
        <v>7.65</v>
      </c>
      <c r="O233" s="461">
        <v>4940</v>
      </c>
      <c r="P233" s="462">
        <v>8.1999999999999993</v>
      </c>
      <c r="Q233" s="880">
        <v>24</v>
      </c>
      <c r="R233" s="455">
        <v>1.4</v>
      </c>
      <c r="S233" s="462">
        <v>24.4</v>
      </c>
      <c r="T233" s="456"/>
      <c r="U233" s="461"/>
      <c r="V233" s="463"/>
      <c r="W233" s="457">
        <v>705</v>
      </c>
      <c r="X233" s="453">
        <v>7.81</v>
      </c>
      <c r="Y233" s="458">
        <v>3060</v>
      </c>
      <c r="Z233" s="462">
        <v>6</v>
      </c>
      <c r="AA233" s="880">
        <v>14</v>
      </c>
      <c r="AB233" s="455">
        <v>0.4</v>
      </c>
      <c r="AC233" s="462">
        <v>3.8</v>
      </c>
      <c r="AD233" s="455"/>
      <c r="AE233" s="461"/>
      <c r="AF233" s="463"/>
      <c r="AG233" s="457"/>
      <c r="AH233" s="453"/>
      <c r="AI233" s="458"/>
      <c r="AJ233" s="462"/>
      <c r="AK233" s="880"/>
      <c r="AL233" s="455"/>
      <c r="AM233" s="644"/>
      <c r="AN233" s="455"/>
      <c r="AO233" s="461"/>
      <c r="AP233" s="616"/>
      <c r="AQ233" s="457">
        <v>339</v>
      </c>
      <c r="AR233" s="453">
        <v>7.48</v>
      </c>
      <c r="AS233" s="458">
        <v>4800</v>
      </c>
      <c r="AT233" s="462">
        <v>28.5</v>
      </c>
      <c r="AU233" s="880">
        <v>111</v>
      </c>
      <c r="AV233" s="455">
        <v>5.0999999999999996</v>
      </c>
      <c r="AW233" s="462">
        <v>29.7</v>
      </c>
      <c r="AX233" s="455"/>
      <c r="AY233" s="461"/>
      <c r="AZ233" s="463"/>
      <c r="BA233" s="195"/>
      <c r="BB233" s="453"/>
      <c r="BC233" s="461"/>
      <c r="BD233" s="462"/>
      <c r="BE233" s="880"/>
      <c r="BF233" s="455"/>
      <c r="BG233" s="462"/>
      <c r="BH233" s="455"/>
      <c r="BI233" s="461"/>
      <c r="BJ233" s="463"/>
      <c r="BK233" s="457">
        <v>112</v>
      </c>
      <c r="BL233" s="453">
        <v>7.73</v>
      </c>
      <c r="BM233" s="458">
        <v>1759</v>
      </c>
      <c r="BN233" s="462">
        <v>64.3</v>
      </c>
      <c r="BO233" s="880">
        <v>122</v>
      </c>
      <c r="BP233" s="455">
        <v>0.3</v>
      </c>
      <c r="BQ233" s="462">
        <v>5.9</v>
      </c>
      <c r="BR233" s="455"/>
      <c r="BS233" s="461"/>
      <c r="BT233" s="463"/>
      <c r="BU233" s="457">
        <v>270</v>
      </c>
      <c r="BV233" s="453">
        <v>8.23</v>
      </c>
      <c r="BW233" s="458">
        <v>8800</v>
      </c>
      <c r="BX233" s="458">
        <v>27.8</v>
      </c>
      <c r="BY233" s="880">
        <v>78</v>
      </c>
      <c r="BZ233" s="455">
        <v>1.1000000000000001</v>
      </c>
      <c r="CA233" s="462">
        <v>9.8000000000000007</v>
      </c>
      <c r="CB233" s="455"/>
      <c r="CC233" s="461"/>
      <c r="CD233" s="463"/>
      <c r="CE233" s="457"/>
      <c r="CF233" s="453"/>
      <c r="CG233" s="458"/>
      <c r="CH233" s="462"/>
      <c r="CI233" s="880"/>
      <c r="CJ233" s="455"/>
      <c r="CK233" s="462"/>
      <c r="CL233" s="455"/>
      <c r="CM233" s="461"/>
      <c r="CN233" s="463"/>
      <c r="CO233" s="457">
        <v>177</v>
      </c>
      <c r="CP233" s="453"/>
      <c r="CQ233" s="461"/>
      <c r="CR233" s="462"/>
      <c r="CS233" s="880"/>
      <c r="CT233" s="455"/>
      <c r="CU233" s="462"/>
      <c r="CV233" s="455"/>
      <c r="CW233" s="461"/>
      <c r="CX233" s="463"/>
      <c r="CY233" s="457">
        <v>4</v>
      </c>
      <c r="CZ233" s="453"/>
      <c r="DA233" s="461"/>
      <c r="DB233" s="462"/>
      <c r="DC233" s="880"/>
      <c r="DD233" s="455"/>
      <c r="DE233" s="462"/>
      <c r="DF233" s="455"/>
      <c r="DG233" s="464"/>
      <c r="DH233" s="463"/>
      <c r="DI233" s="457">
        <v>106</v>
      </c>
      <c r="DJ233" s="453"/>
      <c r="DK233" s="459">
        <v>10640</v>
      </c>
      <c r="DL233" s="462">
        <v>58.2</v>
      </c>
      <c r="DM233" s="880">
        <v>194</v>
      </c>
      <c r="DN233" s="455">
        <v>14</v>
      </c>
      <c r="DO233" s="462">
        <v>18.7</v>
      </c>
      <c r="DP233" s="455"/>
      <c r="DQ233" s="461"/>
      <c r="DR233" s="463"/>
      <c r="DS233" s="457"/>
      <c r="DT233" s="453"/>
      <c r="DU233" s="454"/>
      <c r="DV233" s="462"/>
      <c r="DW233" s="880"/>
      <c r="DX233" s="455"/>
      <c r="DY233" s="462"/>
      <c r="DZ233" s="455"/>
      <c r="EA233" s="462"/>
      <c r="EB233" s="463"/>
      <c r="EC233" s="457"/>
      <c r="ED233" s="453"/>
      <c r="EE233" s="464"/>
      <c r="EF233" s="462"/>
      <c r="EG233" s="880"/>
      <c r="EH233" s="455"/>
      <c r="EI233" s="462"/>
      <c r="EJ233" s="455"/>
      <c r="EK233" s="461"/>
      <c r="EL233" s="463"/>
      <c r="EM233" s="457"/>
      <c r="EN233" s="453"/>
      <c r="EO233" s="461"/>
      <c r="EP233" s="462"/>
      <c r="EQ233" s="462"/>
      <c r="ER233" s="455"/>
      <c r="ES233" s="462"/>
      <c r="ET233" s="454"/>
      <c r="EU233" s="461"/>
      <c r="EV233" s="463"/>
      <c r="EW233" s="457"/>
      <c r="EX233" s="453"/>
      <c r="EY233" s="461"/>
      <c r="EZ233" s="462"/>
      <c r="FA233" s="880"/>
      <c r="FB233" s="455"/>
      <c r="FC233" s="462"/>
      <c r="FD233" s="454"/>
      <c r="FE233" s="461"/>
      <c r="FF233" s="463"/>
      <c r="FG233" s="457">
        <v>0</v>
      </c>
      <c r="FH233" s="453"/>
      <c r="FI233" s="461"/>
      <c r="FJ233" s="462"/>
      <c r="FK233" s="880"/>
      <c r="FL233" s="455"/>
      <c r="FM233" s="462"/>
      <c r="FN233" s="454"/>
      <c r="FO233" s="461"/>
      <c r="FP233" s="463"/>
      <c r="GK233" s="195"/>
      <c r="GL233" s="943"/>
      <c r="GM233" s="461"/>
      <c r="GN233" s="461"/>
      <c r="GO233" s="461"/>
      <c r="GP233" s="461"/>
      <c r="GQ233" s="461"/>
      <c r="GR233" s="461"/>
      <c r="GS233" s="461"/>
      <c r="GT233" s="463"/>
      <c r="GU233" s="195"/>
      <c r="GV233" s="461"/>
      <c r="GW233" s="461"/>
      <c r="GX233" s="461"/>
      <c r="GY233" s="461"/>
      <c r="GZ233" s="455"/>
      <c r="HA233" s="461"/>
      <c r="HB233" s="461"/>
      <c r="HC233" s="461"/>
      <c r="HD233" s="463"/>
      <c r="HE233" s="457">
        <v>22</v>
      </c>
      <c r="HF233" s="453">
        <v>7.05</v>
      </c>
      <c r="HG233" s="461">
        <v>3670</v>
      </c>
      <c r="HH233" s="893">
        <v>15.9</v>
      </c>
      <c r="HI233" s="1434">
        <v>104</v>
      </c>
      <c r="HJ233" s="455">
        <v>19.8</v>
      </c>
      <c r="HK233" s="462">
        <v>21.8</v>
      </c>
      <c r="HL233" s="455"/>
      <c r="HM233" s="461"/>
      <c r="HN233" s="463"/>
      <c r="HO233" s="457"/>
      <c r="HP233" s="453"/>
      <c r="HQ233" s="461"/>
      <c r="HR233" s="462"/>
      <c r="HS233" s="462"/>
      <c r="HT233" s="455"/>
      <c r="HU233" s="462"/>
      <c r="HV233" s="455"/>
      <c r="HW233" s="461"/>
      <c r="HX233" s="463"/>
    </row>
    <row r="234" spans="1:523" ht="15" customHeight="1" x14ac:dyDescent="0.15">
      <c r="A234" s="515">
        <v>43754</v>
      </c>
      <c r="B234" s="415">
        <f t="shared" si="5"/>
        <v>2660</v>
      </c>
      <c r="C234" s="195"/>
      <c r="D234" s="453"/>
      <c r="E234" s="461"/>
      <c r="F234" s="462"/>
      <c r="G234" s="880"/>
      <c r="H234" s="455"/>
      <c r="I234" s="462"/>
      <c r="J234" s="456"/>
      <c r="K234" s="461"/>
      <c r="L234" s="463"/>
      <c r="M234" s="195">
        <v>940</v>
      </c>
      <c r="N234" s="453">
        <v>7.76</v>
      </c>
      <c r="O234" s="461">
        <v>5130</v>
      </c>
      <c r="P234" s="462">
        <v>8.5</v>
      </c>
      <c r="Q234" s="880">
        <v>29</v>
      </c>
      <c r="R234" s="455">
        <v>0.4</v>
      </c>
      <c r="S234" s="462">
        <v>13</v>
      </c>
      <c r="T234" s="456"/>
      <c r="U234" s="461"/>
      <c r="V234" s="463"/>
      <c r="W234" s="457">
        <v>704</v>
      </c>
      <c r="X234" s="453">
        <v>8.1199999999999992</v>
      </c>
      <c r="Y234" s="458">
        <v>2950</v>
      </c>
      <c r="Z234" s="462"/>
      <c r="AA234" s="880">
        <v>24</v>
      </c>
      <c r="AB234" s="455">
        <v>0.3</v>
      </c>
      <c r="AC234" s="462"/>
      <c r="AD234" s="455"/>
      <c r="AE234" s="461"/>
      <c r="AF234" s="463"/>
      <c r="AG234" s="457">
        <v>162</v>
      </c>
      <c r="AH234" s="453">
        <v>7.94</v>
      </c>
      <c r="AI234" s="458">
        <v>5270</v>
      </c>
      <c r="AJ234" s="462">
        <v>21.2</v>
      </c>
      <c r="AK234" s="880">
        <v>51</v>
      </c>
      <c r="AL234" s="455">
        <v>0.3</v>
      </c>
      <c r="AM234" s="644">
        <v>5</v>
      </c>
      <c r="AN234" s="455"/>
      <c r="AO234" s="461"/>
      <c r="AP234" s="616"/>
      <c r="AQ234" s="457">
        <v>310</v>
      </c>
      <c r="AR234" s="453">
        <v>7.4</v>
      </c>
      <c r="AS234" s="458">
        <v>6960</v>
      </c>
      <c r="AT234" s="462">
        <v>41</v>
      </c>
      <c r="AU234" s="880">
        <v>166</v>
      </c>
      <c r="AV234" s="455">
        <v>6.1</v>
      </c>
      <c r="AW234" s="462">
        <v>48.9</v>
      </c>
      <c r="AX234" s="455"/>
      <c r="AY234" s="461"/>
      <c r="AZ234" s="463"/>
      <c r="BA234" s="195"/>
      <c r="BB234" s="453">
        <v>7.64</v>
      </c>
      <c r="BC234" s="461">
        <v>9060</v>
      </c>
      <c r="BD234" s="462">
        <v>31.4</v>
      </c>
      <c r="BE234" s="880">
        <v>108</v>
      </c>
      <c r="BF234" s="455">
        <v>1</v>
      </c>
      <c r="BG234" s="462">
        <v>13.6</v>
      </c>
      <c r="BH234" s="455"/>
      <c r="BI234" s="461"/>
      <c r="BJ234" s="463"/>
      <c r="BK234" s="457">
        <v>112</v>
      </c>
      <c r="BL234" s="453">
        <v>8</v>
      </c>
      <c r="BM234" s="458">
        <v>1797</v>
      </c>
      <c r="BN234" s="462"/>
      <c r="BO234" s="880">
        <v>128</v>
      </c>
      <c r="BP234" s="455">
        <v>0.3</v>
      </c>
      <c r="BQ234" s="462"/>
      <c r="BR234" s="455"/>
      <c r="BS234" s="461"/>
      <c r="BT234" s="463"/>
      <c r="BU234" s="457">
        <v>263</v>
      </c>
      <c r="BV234" s="453">
        <v>8.1</v>
      </c>
      <c r="BW234" s="458">
        <v>9010</v>
      </c>
      <c r="BX234" s="458">
        <v>27.3</v>
      </c>
      <c r="BY234" s="880">
        <v>78</v>
      </c>
      <c r="BZ234" s="455">
        <v>0.9</v>
      </c>
      <c r="CA234" s="462">
        <v>10.5</v>
      </c>
      <c r="CB234" s="455"/>
      <c r="CC234" s="461"/>
      <c r="CD234" s="463"/>
      <c r="CE234" s="457"/>
      <c r="CF234" s="453"/>
      <c r="CG234" s="458"/>
      <c r="CH234" s="462"/>
      <c r="CI234" s="880"/>
      <c r="CJ234" s="455"/>
      <c r="CK234" s="462"/>
      <c r="CL234" s="455"/>
      <c r="CM234" s="461"/>
      <c r="CN234" s="463"/>
      <c r="CO234" s="457"/>
      <c r="CP234" s="453"/>
      <c r="CQ234" s="461"/>
      <c r="CR234" s="462"/>
      <c r="CS234" s="880"/>
      <c r="CT234" s="455"/>
      <c r="CU234" s="462"/>
      <c r="CV234" s="455"/>
      <c r="CW234" s="461"/>
      <c r="CX234" s="463"/>
      <c r="CY234" s="457"/>
      <c r="CZ234" s="453"/>
      <c r="DA234" s="461"/>
      <c r="DB234" s="462"/>
      <c r="DC234" s="880"/>
      <c r="DD234" s="455"/>
      <c r="DE234" s="462"/>
      <c r="DF234" s="455"/>
      <c r="DG234" s="464"/>
      <c r="DH234" s="463"/>
      <c r="DI234" s="457">
        <v>169</v>
      </c>
      <c r="DJ234" s="453">
        <v>8.11</v>
      </c>
      <c r="DK234" s="459">
        <v>7760</v>
      </c>
      <c r="DL234" s="462">
        <v>41.7</v>
      </c>
      <c r="DM234" s="880">
        <v>129</v>
      </c>
      <c r="DN234" s="455">
        <v>11.4</v>
      </c>
      <c r="DO234" s="462">
        <v>14.6</v>
      </c>
      <c r="DP234" s="455"/>
      <c r="DQ234" s="461"/>
      <c r="DR234" s="463"/>
      <c r="DS234" s="457"/>
      <c r="DT234" s="453"/>
      <c r="DU234" s="454"/>
      <c r="DV234" s="462"/>
      <c r="DW234" s="880"/>
      <c r="DX234" s="455"/>
      <c r="DY234" s="462"/>
      <c r="DZ234" s="455"/>
      <c r="EA234" s="462"/>
      <c r="EB234" s="463"/>
      <c r="EC234" s="457"/>
      <c r="ED234" s="453"/>
      <c r="EE234" s="464"/>
      <c r="EF234" s="462"/>
      <c r="EG234" s="880"/>
      <c r="EH234" s="455"/>
      <c r="EI234" s="462"/>
      <c r="EJ234" s="455"/>
      <c r="EK234" s="461"/>
      <c r="EL234" s="463"/>
      <c r="EM234" s="457"/>
      <c r="EN234" s="453"/>
      <c r="EO234" s="461"/>
      <c r="EP234" s="462"/>
      <c r="EQ234" s="462"/>
      <c r="ER234" s="455"/>
      <c r="ES234" s="462"/>
      <c r="ET234" s="454"/>
      <c r="EU234" s="461"/>
      <c r="EV234" s="463"/>
      <c r="EW234" s="457"/>
      <c r="EX234" s="453"/>
      <c r="EY234" s="461"/>
      <c r="EZ234" s="462"/>
      <c r="FA234" s="880"/>
      <c r="FB234" s="455"/>
      <c r="FC234" s="462"/>
      <c r="FD234" s="454"/>
      <c r="FE234" s="461"/>
      <c r="FF234" s="463"/>
      <c r="FG234" s="457">
        <v>0</v>
      </c>
      <c r="FH234" s="453"/>
      <c r="FI234" s="461"/>
      <c r="FJ234" s="462"/>
      <c r="FK234" s="880"/>
      <c r="FL234" s="455"/>
      <c r="FM234" s="462"/>
      <c r="FN234" s="454"/>
      <c r="FO234" s="461"/>
      <c r="FP234" s="463"/>
      <c r="GK234" s="195"/>
      <c r="GL234" s="943"/>
      <c r="GM234" s="461"/>
      <c r="GN234" s="461"/>
      <c r="GO234" s="461"/>
      <c r="GP234" s="461"/>
      <c r="GQ234" s="461"/>
      <c r="GR234" s="461"/>
      <c r="GS234" s="461"/>
      <c r="GT234" s="463"/>
      <c r="GU234" s="195"/>
      <c r="GV234" s="461"/>
      <c r="GW234" s="461"/>
      <c r="GX234" s="461"/>
      <c r="GY234" s="461"/>
      <c r="GZ234" s="455"/>
      <c r="HA234" s="461"/>
      <c r="HB234" s="461"/>
      <c r="HC234" s="461"/>
      <c r="HD234" s="463"/>
      <c r="HE234" s="457"/>
      <c r="HF234" s="453">
        <v>7.4</v>
      </c>
      <c r="HG234" s="461">
        <v>3260</v>
      </c>
      <c r="HH234" s="893">
        <v>16.5</v>
      </c>
      <c r="HI234" s="1434">
        <v>89</v>
      </c>
      <c r="HJ234" s="455">
        <v>20.3</v>
      </c>
      <c r="HK234" s="462">
        <v>22.9</v>
      </c>
      <c r="HL234" s="455"/>
      <c r="HM234" s="461"/>
      <c r="HN234" s="463"/>
      <c r="HO234" s="457"/>
      <c r="HP234" s="453"/>
      <c r="HQ234" s="461"/>
      <c r="HR234" s="462"/>
      <c r="HS234" s="462"/>
      <c r="HT234" s="455"/>
      <c r="HU234" s="462"/>
      <c r="HV234" s="455"/>
      <c r="HW234" s="461"/>
      <c r="HX234" s="463"/>
    </row>
    <row r="235" spans="1:523" ht="15" customHeight="1" x14ac:dyDescent="0.15">
      <c r="A235" s="515">
        <v>43755</v>
      </c>
      <c r="B235" s="415">
        <f t="shared" si="5"/>
        <v>2098</v>
      </c>
      <c r="C235" s="195"/>
      <c r="D235" s="453"/>
      <c r="E235" s="461"/>
      <c r="F235" s="462"/>
      <c r="G235" s="880"/>
      <c r="H235" s="455"/>
      <c r="I235" s="462"/>
      <c r="J235" s="456"/>
      <c r="K235" s="461"/>
      <c r="L235" s="463"/>
      <c r="M235" s="195">
        <v>0</v>
      </c>
      <c r="N235" s="453"/>
      <c r="O235" s="461"/>
      <c r="P235" s="462"/>
      <c r="Q235" s="880"/>
      <c r="R235" s="455"/>
      <c r="S235" s="462"/>
      <c r="T235" s="456"/>
      <c r="U235" s="461"/>
      <c r="V235" s="463"/>
      <c r="W235" s="457">
        <v>1188</v>
      </c>
      <c r="X235" s="453">
        <v>8.17</v>
      </c>
      <c r="Y235" s="458">
        <v>2680</v>
      </c>
      <c r="Z235" s="462">
        <v>4.5</v>
      </c>
      <c r="AA235" s="880">
        <v>15</v>
      </c>
      <c r="AB235" s="455">
        <v>0.3</v>
      </c>
      <c r="AC235" s="462">
        <v>2.2000000000000002</v>
      </c>
      <c r="AD235" s="455"/>
      <c r="AE235" s="461"/>
      <c r="AF235" s="463"/>
      <c r="AG235" s="457">
        <v>114</v>
      </c>
      <c r="AH235" s="453"/>
      <c r="AI235" s="458"/>
      <c r="AJ235" s="462"/>
      <c r="AK235" s="880"/>
      <c r="AL235" s="455"/>
      <c r="AM235" s="644"/>
      <c r="AN235" s="455"/>
      <c r="AO235" s="461"/>
      <c r="AP235" s="616"/>
      <c r="AQ235" s="457">
        <v>246</v>
      </c>
      <c r="AR235" s="453">
        <v>7.97</v>
      </c>
      <c r="AS235" s="458">
        <v>3720</v>
      </c>
      <c r="AT235" s="462">
        <v>21.7</v>
      </c>
      <c r="AU235" s="880">
        <v>89</v>
      </c>
      <c r="AV235" s="455">
        <v>2.6</v>
      </c>
      <c r="AW235" s="462">
        <v>25.2</v>
      </c>
      <c r="AX235" s="455"/>
      <c r="AY235" s="461"/>
      <c r="AZ235" s="463"/>
      <c r="BA235" s="195"/>
      <c r="BB235" s="453">
        <v>7.83</v>
      </c>
      <c r="BC235" s="461">
        <v>9090</v>
      </c>
      <c r="BD235" s="462">
        <v>29.8</v>
      </c>
      <c r="BE235" s="880">
        <v>104</v>
      </c>
      <c r="BF235" s="455">
        <v>0.8</v>
      </c>
      <c r="BG235" s="462">
        <v>13</v>
      </c>
      <c r="BH235" s="455"/>
      <c r="BI235" s="461"/>
      <c r="BJ235" s="463"/>
      <c r="BK235" s="457">
        <v>78</v>
      </c>
      <c r="BL235" s="453">
        <v>7.98</v>
      </c>
      <c r="BM235" s="458">
        <v>1807</v>
      </c>
      <c r="BN235" s="462">
        <v>61.8</v>
      </c>
      <c r="BO235" s="880">
        <v>125</v>
      </c>
      <c r="BP235" s="455">
        <v>0.3</v>
      </c>
      <c r="BQ235" s="462">
        <v>7</v>
      </c>
      <c r="BR235" s="455"/>
      <c r="BS235" s="461"/>
      <c r="BT235" s="463"/>
      <c r="BU235" s="457">
        <v>217</v>
      </c>
      <c r="BV235" s="453">
        <v>8.09</v>
      </c>
      <c r="BW235" s="458">
        <v>8840</v>
      </c>
      <c r="BX235" s="458">
        <v>27</v>
      </c>
      <c r="BY235" s="880">
        <v>71</v>
      </c>
      <c r="BZ235" s="455">
        <v>1</v>
      </c>
      <c r="CA235" s="462">
        <v>9.9</v>
      </c>
      <c r="CB235" s="455"/>
      <c r="CC235" s="461"/>
      <c r="CD235" s="463"/>
      <c r="CE235" s="457"/>
      <c r="CF235" s="453"/>
      <c r="CG235" s="458"/>
      <c r="CH235" s="462"/>
      <c r="CI235" s="880"/>
      <c r="CJ235" s="455"/>
      <c r="CK235" s="462"/>
      <c r="CL235" s="455"/>
      <c r="CM235" s="461"/>
      <c r="CN235" s="463"/>
      <c r="CO235" s="457"/>
      <c r="CP235" s="453"/>
      <c r="CQ235" s="461"/>
      <c r="CR235" s="462"/>
      <c r="CS235" s="880"/>
      <c r="CT235" s="455"/>
      <c r="CU235" s="462"/>
      <c r="CV235" s="455"/>
      <c r="CW235" s="461"/>
      <c r="CX235" s="463"/>
      <c r="CY235" s="457"/>
      <c r="CZ235" s="453"/>
      <c r="DA235" s="461"/>
      <c r="DB235" s="462"/>
      <c r="DC235" s="880"/>
      <c r="DD235" s="455"/>
      <c r="DE235" s="462"/>
      <c r="DF235" s="455"/>
      <c r="DG235" s="464"/>
      <c r="DH235" s="463"/>
      <c r="DI235" s="457">
        <v>255</v>
      </c>
      <c r="DJ235" s="453"/>
      <c r="DK235" s="459"/>
      <c r="DL235" s="462"/>
      <c r="DM235" s="880"/>
      <c r="DN235" s="455"/>
      <c r="DO235" s="462"/>
      <c r="DP235" s="455"/>
      <c r="DQ235" s="461"/>
      <c r="DR235" s="463"/>
      <c r="DS235" s="457"/>
      <c r="DT235" s="453"/>
      <c r="DU235" s="454"/>
      <c r="DV235" s="462"/>
      <c r="DW235" s="880"/>
      <c r="DX235" s="455"/>
      <c r="DY235" s="462"/>
      <c r="DZ235" s="455"/>
      <c r="EA235" s="462"/>
      <c r="EB235" s="463"/>
      <c r="EC235" s="457"/>
      <c r="ED235" s="453"/>
      <c r="EE235" s="464"/>
      <c r="EF235" s="462"/>
      <c r="EG235" s="880"/>
      <c r="EH235" s="455"/>
      <c r="EI235" s="462"/>
      <c r="EJ235" s="455"/>
      <c r="EK235" s="461"/>
      <c r="EL235" s="463"/>
      <c r="EM235" s="457"/>
      <c r="EN235" s="453">
        <v>7.67</v>
      </c>
      <c r="EO235" s="461">
        <v>2040</v>
      </c>
      <c r="EP235" s="462">
        <v>8.5</v>
      </c>
      <c r="EQ235" s="462">
        <v>29</v>
      </c>
      <c r="ER235" s="455">
        <v>6.1</v>
      </c>
      <c r="ES235" s="462">
        <v>58</v>
      </c>
      <c r="ET235" s="454"/>
      <c r="EU235" s="461"/>
      <c r="EV235" s="463"/>
      <c r="EW235" s="457"/>
      <c r="EX235" s="453">
        <v>7.67</v>
      </c>
      <c r="EY235" s="461">
        <v>2040</v>
      </c>
      <c r="EZ235" s="462">
        <v>8.5</v>
      </c>
      <c r="FA235" s="880">
        <v>29</v>
      </c>
      <c r="FB235" s="455">
        <v>6.1</v>
      </c>
      <c r="FC235" s="462">
        <v>58</v>
      </c>
      <c r="FD235" s="454"/>
      <c r="FE235" s="461"/>
      <c r="FF235" s="463"/>
      <c r="FG235" s="457">
        <v>0</v>
      </c>
      <c r="FH235" s="453"/>
      <c r="FI235" s="461"/>
      <c r="FJ235" s="462"/>
      <c r="FK235" s="880"/>
      <c r="FL235" s="455"/>
      <c r="FM235" s="462"/>
      <c r="FN235" s="454"/>
      <c r="FO235" s="461"/>
      <c r="FP235" s="463"/>
      <c r="GK235" s="195"/>
      <c r="GL235" s="943"/>
      <c r="GM235" s="461"/>
      <c r="GN235" s="461"/>
      <c r="GO235" s="461"/>
      <c r="GP235" s="461"/>
      <c r="GQ235" s="461"/>
      <c r="GR235" s="461"/>
      <c r="GS235" s="461"/>
      <c r="GT235" s="463"/>
      <c r="GU235" s="195"/>
      <c r="GV235" s="461"/>
      <c r="GW235" s="461"/>
      <c r="GX235" s="461"/>
      <c r="GY235" s="461"/>
      <c r="GZ235" s="455"/>
      <c r="HA235" s="461"/>
      <c r="HB235" s="461"/>
      <c r="HC235" s="461"/>
      <c r="HD235" s="463"/>
      <c r="HE235" s="457"/>
      <c r="HF235" s="453">
        <v>7.03</v>
      </c>
      <c r="HG235" s="461">
        <v>3060</v>
      </c>
      <c r="HH235" s="893">
        <v>16.7</v>
      </c>
      <c r="HI235" s="1434">
        <v>98</v>
      </c>
      <c r="HJ235" s="455">
        <v>21.8</v>
      </c>
      <c r="HK235" s="462">
        <v>23.8</v>
      </c>
      <c r="HL235" s="455"/>
      <c r="HM235" s="461"/>
      <c r="HN235" s="463"/>
      <c r="HO235" s="457"/>
      <c r="HP235" s="453"/>
      <c r="HQ235" s="461"/>
      <c r="HR235" s="462"/>
      <c r="HS235" s="462"/>
      <c r="HT235" s="455"/>
      <c r="HU235" s="462"/>
      <c r="HV235" s="455"/>
      <c r="HW235" s="461"/>
      <c r="HX235" s="463"/>
    </row>
    <row r="236" spans="1:523" ht="15" customHeight="1" x14ac:dyDescent="0.15">
      <c r="A236" s="515">
        <v>43756</v>
      </c>
      <c r="B236" s="415">
        <f t="shared" si="5"/>
        <v>1537</v>
      </c>
      <c r="C236" s="195"/>
      <c r="D236" s="453"/>
      <c r="E236" s="461"/>
      <c r="F236" s="462"/>
      <c r="G236" s="880"/>
      <c r="H236" s="455"/>
      <c r="I236" s="462"/>
      <c r="J236" s="456"/>
      <c r="K236" s="461"/>
      <c r="L236" s="463"/>
      <c r="M236" s="195">
        <v>0</v>
      </c>
      <c r="N236" s="453"/>
      <c r="O236" s="461"/>
      <c r="P236" s="462"/>
      <c r="Q236" s="880"/>
      <c r="R236" s="455"/>
      <c r="S236" s="462"/>
      <c r="T236" s="456"/>
      <c r="U236" s="461"/>
      <c r="V236" s="463"/>
      <c r="W236" s="457">
        <v>614</v>
      </c>
      <c r="X236" s="453"/>
      <c r="Y236" s="458"/>
      <c r="Z236" s="462"/>
      <c r="AA236" s="880"/>
      <c r="AB236" s="455"/>
      <c r="AC236" s="462"/>
      <c r="AD236" s="455"/>
      <c r="AE236" s="461"/>
      <c r="AF236" s="463"/>
      <c r="AG236" s="457"/>
      <c r="AH236" s="453">
        <v>7.8</v>
      </c>
      <c r="AI236" s="458">
        <v>7190</v>
      </c>
      <c r="AJ236" s="462">
        <v>21</v>
      </c>
      <c r="AK236" s="880">
        <v>59</v>
      </c>
      <c r="AL236" s="455">
        <v>1</v>
      </c>
      <c r="AM236" s="644">
        <v>5.4</v>
      </c>
      <c r="AN236" s="455"/>
      <c r="AO236" s="461"/>
      <c r="AP236" s="616"/>
      <c r="AQ236" s="457">
        <v>119</v>
      </c>
      <c r="AR236" s="453">
        <v>7.42</v>
      </c>
      <c r="AS236" s="458">
        <v>5760</v>
      </c>
      <c r="AT236" s="462">
        <v>31.6</v>
      </c>
      <c r="AU236" s="880">
        <v>138</v>
      </c>
      <c r="AV236" s="455">
        <v>3.4</v>
      </c>
      <c r="AW236" s="462">
        <v>39.6</v>
      </c>
      <c r="AX236" s="455"/>
      <c r="AY236" s="461"/>
      <c r="AZ236" s="463"/>
      <c r="BA236" s="195"/>
      <c r="BB236" s="453"/>
      <c r="BC236" s="461"/>
      <c r="BD236" s="462"/>
      <c r="BE236" s="880"/>
      <c r="BF236" s="455"/>
      <c r="BG236" s="462"/>
      <c r="BH236" s="455"/>
      <c r="BI236" s="461"/>
      <c r="BJ236" s="463"/>
      <c r="BK236" s="457">
        <v>146</v>
      </c>
      <c r="BL236" s="453">
        <v>7.73</v>
      </c>
      <c r="BM236" s="458">
        <v>1802</v>
      </c>
      <c r="BN236" s="462">
        <v>59.8</v>
      </c>
      <c r="BO236" s="880">
        <v>120</v>
      </c>
      <c r="BP236" s="455">
        <v>0.3</v>
      </c>
      <c r="BQ236" s="462">
        <v>7.9</v>
      </c>
      <c r="BR236" s="455"/>
      <c r="BS236" s="461"/>
      <c r="BT236" s="463"/>
      <c r="BU236" s="457">
        <v>153</v>
      </c>
      <c r="BV236" s="453"/>
      <c r="BW236" s="458"/>
      <c r="BX236" s="458"/>
      <c r="BY236" s="880"/>
      <c r="BZ236" s="455"/>
      <c r="CA236" s="462"/>
      <c r="CB236" s="455"/>
      <c r="CC236" s="461"/>
      <c r="CD236" s="463"/>
      <c r="CE236" s="457"/>
      <c r="CF236" s="453"/>
      <c r="CG236" s="458"/>
      <c r="CH236" s="462"/>
      <c r="CI236" s="880"/>
      <c r="CJ236" s="455"/>
      <c r="CK236" s="462"/>
      <c r="CL236" s="455"/>
      <c r="CM236" s="461"/>
      <c r="CN236" s="463"/>
      <c r="CO236" s="457"/>
      <c r="CP236" s="453"/>
      <c r="CQ236" s="461"/>
      <c r="CR236" s="462"/>
      <c r="CS236" s="880"/>
      <c r="CT236" s="455"/>
      <c r="CU236" s="462"/>
      <c r="CV236" s="455"/>
      <c r="CW236" s="461"/>
      <c r="CX236" s="463"/>
      <c r="CY236" s="457">
        <v>488</v>
      </c>
      <c r="CZ236" s="453"/>
      <c r="DA236" s="461"/>
      <c r="DB236" s="462"/>
      <c r="DC236" s="880"/>
      <c r="DD236" s="455"/>
      <c r="DE236" s="462"/>
      <c r="DF236" s="455"/>
      <c r="DG236" s="464"/>
      <c r="DH236" s="463"/>
      <c r="DI236" s="457">
        <v>16</v>
      </c>
      <c r="DJ236" s="453"/>
      <c r="DK236" s="459"/>
      <c r="DL236" s="462"/>
      <c r="DM236" s="880"/>
      <c r="DN236" s="455"/>
      <c r="DO236" s="462"/>
      <c r="DP236" s="455"/>
      <c r="DQ236" s="461"/>
      <c r="DR236" s="463"/>
      <c r="DS236" s="457">
        <v>1</v>
      </c>
      <c r="DT236" s="453"/>
      <c r="DU236" s="454"/>
      <c r="DV236" s="462"/>
      <c r="DW236" s="880"/>
      <c r="DX236" s="455"/>
      <c r="DY236" s="462"/>
      <c r="DZ236" s="455"/>
      <c r="EA236" s="462"/>
      <c r="EB236" s="463"/>
      <c r="EC236" s="457"/>
      <c r="ED236" s="453"/>
      <c r="EE236" s="464"/>
      <c r="EF236" s="462"/>
      <c r="EG236" s="880"/>
      <c r="EH236" s="455"/>
      <c r="EI236" s="462"/>
      <c r="EJ236" s="455"/>
      <c r="EK236" s="461"/>
      <c r="EL236" s="463"/>
      <c r="EM236" s="457"/>
      <c r="EN236" s="453"/>
      <c r="EO236" s="461"/>
      <c r="EP236" s="462"/>
      <c r="EQ236" s="462"/>
      <c r="ER236" s="455"/>
      <c r="ES236" s="462"/>
      <c r="ET236" s="454"/>
      <c r="EU236" s="461"/>
      <c r="EV236" s="463"/>
      <c r="EW236" s="457"/>
      <c r="EX236" s="453"/>
      <c r="EY236" s="461"/>
      <c r="EZ236" s="462"/>
      <c r="FA236" s="880"/>
      <c r="FB236" s="455"/>
      <c r="FC236" s="462"/>
      <c r="FD236" s="454"/>
      <c r="FE236" s="461"/>
      <c r="FF236" s="463"/>
      <c r="FG236" s="457">
        <v>0</v>
      </c>
      <c r="FH236" s="453"/>
      <c r="FI236" s="461"/>
      <c r="FJ236" s="462"/>
      <c r="FK236" s="880"/>
      <c r="FL236" s="455"/>
      <c r="FM236" s="462"/>
      <c r="FN236" s="454"/>
      <c r="FO236" s="461"/>
      <c r="FP236" s="463"/>
      <c r="GK236" s="195"/>
      <c r="GL236" s="943"/>
      <c r="GM236" s="461"/>
      <c r="GN236" s="461"/>
      <c r="GO236" s="461"/>
      <c r="GP236" s="461"/>
      <c r="GQ236" s="461"/>
      <c r="GR236" s="461"/>
      <c r="GS236" s="461"/>
      <c r="GT236" s="463"/>
      <c r="GU236" s="195"/>
      <c r="GV236" s="461"/>
      <c r="GW236" s="461"/>
      <c r="GX236" s="461"/>
      <c r="GY236" s="461"/>
      <c r="GZ236" s="455"/>
      <c r="HA236" s="461"/>
      <c r="HB236" s="461"/>
      <c r="HC236" s="461"/>
      <c r="HD236" s="463"/>
      <c r="HE236" s="457"/>
      <c r="HF236" s="453"/>
      <c r="HG236" s="461"/>
      <c r="HH236" s="893"/>
      <c r="HI236" s="1434"/>
      <c r="HJ236" s="455"/>
      <c r="HK236" s="462"/>
      <c r="HL236" s="455"/>
      <c r="HM236" s="461"/>
      <c r="HN236" s="463"/>
      <c r="HO236" s="457"/>
      <c r="HP236" s="453"/>
      <c r="HQ236" s="461"/>
      <c r="HR236" s="462"/>
      <c r="HS236" s="462"/>
      <c r="HT236" s="455"/>
      <c r="HU236" s="462"/>
      <c r="HV236" s="455"/>
      <c r="HW236" s="461"/>
      <c r="HX236" s="463"/>
    </row>
    <row r="237" spans="1:523" ht="15" customHeight="1" x14ac:dyDescent="0.15">
      <c r="A237" s="515">
        <v>43757</v>
      </c>
      <c r="B237" s="415">
        <f t="shared" si="5"/>
        <v>1315</v>
      </c>
      <c r="C237" s="195"/>
      <c r="D237" s="453"/>
      <c r="E237" s="461"/>
      <c r="F237" s="462"/>
      <c r="G237" s="880"/>
      <c r="H237" s="455"/>
      <c r="I237" s="462"/>
      <c r="J237" s="456"/>
      <c r="K237" s="461"/>
      <c r="L237" s="463"/>
      <c r="M237" s="195">
        <v>11</v>
      </c>
      <c r="N237" s="453"/>
      <c r="O237" s="461"/>
      <c r="P237" s="462"/>
      <c r="Q237" s="880"/>
      <c r="R237" s="455"/>
      <c r="S237" s="462"/>
      <c r="T237" s="456"/>
      <c r="U237" s="461"/>
      <c r="V237" s="463"/>
      <c r="W237" s="457">
        <v>540</v>
      </c>
      <c r="X237" s="453">
        <v>8.1199999999999992</v>
      </c>
      <c r="Y237" s="458">
        <v>3280</v>
      </c>
      <c r="Z237" s="462"/>
      <c r="AA237" s="880">
        <v>17</v>
      </c>
      <c r="AB237" s="455">
        <v>0.3</v>
      </c>
      <c r="AC237" s="462"/>
      <c r="AD237" s="455"/>
      <c r="AE237" s="461"/>
      <c r="AF237" s="463"/>
      <c r="AG237" s="457"/>
      <c r="AH237" s="453"/>
      <c r="AI237" s="458"/>
      <c r="AJ237" s="462"/>
      <c r="AK237" s="880"/>
      <c r="AL237" s="455"/>
      <c r="AM237" s="644"/>
      <c r="AN237" s="455"/>
      <c r="AO237" s="461"/>
      <c r="AP237" s="616"/>
      <c r="AQ237" s="457">
        <v>3</v>
      </c>
      <c r="AR237" s="453"/>
      <c r="AS237" s="458"/>
      <c r="AT237" s="462"/>
      <c r="AU237" s="880"/>
      <c r="AV237" s="455"/>
      <c r="AW237" s="462"/>
      <c r="AX237" s="455"/>
      <c r="AY237" s="461"/>
      <c r="AZ237" s="463"/>
      <c r="BA237" s="195"/>
      <c r="BB237" s="453">
        <v>7.99</v>
      </c>
      <c r="BC237" s="461">
        <v>9190</v>
      </c>
      <c r="BD237" s="462">
        <v>30.5</v>
      </c>
      <c r="BE237" s="880">
        <v>92</v>
      </c>
      <c r="BF237" s="455">
        <v>0.7</v>
      </c>
      <c r="BG237" s="462">
        <v>12.3</v>
      </c>
      <c r="BH237" s="455"/>
      <c r="BI237" s="461"/>
      <c r="BJ237" s="463"/>
      <c r="BK237" s="457">
        <v>82</v>
      </c>
      <c r="BL237" s="453">
        <v>8.01</v>
      </c>
      <c r="BM237" s="458">
        <v>1847</v>
      </c>
      <c r="BN237" s="462">
        <v>60.9</v>
      </c>
      <c r="BO237" s="880">
        <v>111</v>
      </c>
      <c r="BP237" s="455">
        <v>0.4</v>
      </c>
      <c r="BQ237" s="462">
        <v>8.5</v>
      </c>
      <c r="BR237" s="455"/>
      <c r="BS237" s="461"/>
      <c r="BT237" s="463"/>
      <c r="BU237" s="457">
        <v>188</v>
      </c>
      <c r="BV237" s="453">
        <v>7.75</v>
      </c>
      <c r="BW237" s="458">
        <v>9340</v>
      </c>
      <c r="BX237" s="458">
        <v>24.4</v>
      </c>
      <c r="BY237" s="880">
        <v>59</v>
      </c>
      <c r="BZ237" s="455">
        <v>0.8</v>
      </c>
      <c r="CA237" s="462">
        <v>9.8000000000000007</v>
      </c>
      <c r="CB237" s="455"/>
      <c r="CC237" s="461"/>
      <c r="CD237" s="463"/>
      <c r="CE237" s="457"/>
      <c r="CF237" s="453"/>
      <c r="CG237" s="458"/>
      <c r="CH237" s="462"/>
      <c r="CI237" s="880"/>
      <c r="CJ237" s="455"/>
      <c r="CK237" s="462"/>
      <c r="CL237" s="455"/>
      <c r="CM237" s="461"/>
      <c r="CN237" s="463"/>
      <c r="CO237" s="457"/>
      <c r="CP237" s="453"/>
      <c r="CQ237" s="461"/>
      <c r="CR237" s="462"/>
      <c r="CS237" s="880"/>
      <c r="CT237" s="455"/>
      <c r="CU237" s="462"/>
      <c r="CV237" s="455"/>
      <c r="CW237" s="461"/>
      <c r="CX237" s="463"/>
      <c r="CY237" s="457">
        <v>239</v>
      </c>
      <c r="CZ237" s="453">
        <v>7.92</v>
      </c>
      <c r="DA237" s="461">
        <v>6530</v>
      </c>
      <c r="DB237" s="462">
        <v>34.799999999999997</v>
      </c>
      <c r="DC237" s="880">
        <v>135</v>
      </c>
      <c r="DD237" s="455"/>
      <c r="DE237" s="462">
        <v>17.8</v>
      </c>
      <c r="DF237" s="455"/>
      <c r="DG237" s="464"/>
      <c r="DH237" s="463"/>
      <c r="DI237" s="457">
        <v>208</v>
      </c>
      <c r="DJ237" s="453">
        <v>8.34</v>
      </c>
      <c r="DK237" s="459">
        <v>9670</v>
      </c>
      <c r="DL237" s="462">
        <v>56.1</v>
      </c>
      <c r="DM237" s="880">
        <v>190</v>
      </c>
      <c r="DN237" s="455">
        <v>17.899999999999999</v>
      </c>
      <c r="DO237" s="462">
        <v>21.2</v>
      </c>
      <c r="DP237" s="455"/>
      <c r="DQ237" s="461"/>
      <c r="DR237" s="463"/>
      <c r="DS237" s="457">
        <v>2</v>
      </c>
      <c r="DT237" s="453"/>
      <c r="DU237" s="454"/>
      <c r="DV237" s="462"/>
      <c r="DW237" s="880"/>
      <c r="DX237" s="455"/>
      <c r="DY237" s="462"/>
      <c r="DZ237" s="455"/>
      <c r="EA237" s="462"/>
      <c r="EB237" s="463"/>
      <c r="EC237" s="457"/>
      <c r="ED237" s="453"/>
      <c r="EE237" s="464"/>
      <c r="EF237" s="462"/>
      <c r="EG237" s="880"/>
      <c r="EH237" s="455"/>
      <c r="EI237" s="462"/>
      <c r="EJ237" s="455"/>
      <c r="EK237" s="461"/>
      <c r="EL237" s="463"/>
      <c r="EM237" s="457"/>
      <c r="EN237" s="453"/>
      <c r="EO237" s="461"/>
      <c r="EP237" s="462"/>
      <c r="EQ237" s="462"/>
      <c r="ER237" s="455"/>
      <c r="ES237" s="462"/>
      <c r="ET237" s="454"/>
      <c r="EU237" s="461"/>
      <c r="EV237" s="463"/>
      <c r="EW237" s="457"/>
      <c r="EX237" s="453"/>
      <c r="EY237" s="461"/>
      <c r="EZ237" s="462"/>
      <c r="FA237" s="880"/>
      <c r="FB237" s="455"/>
      <c r="FC237" s="462"/>
      <c r="FD237" s="454"/>
      <c r="FE237" s="461"/>
      <c r="FF237" s="463"/>
      <c r="FG237" s="457">
        <v>0</v>
      </c>
      <c r="FH237" s="453"/>
      <c r="FI237" s="461"/>
      <c r="FJ237" s="462"/>
      <c r="FK237" s="880"/>
      <c r="FL237" s="455"/>
      <c r="FM237" s="462"/>
      <c r="FN237" s="454"/>
      <c r="FO237" s="461"/>
      <c r="FP237" s="463"/>
      <c r="GK237" s="195"/>
      <c r="GL237" s="943"/>
      <c r="GM237" s="461"/>
      <c r="GN237" s="461"/>
      <c r="GO237" s="461"/>
      <c r="GP237" s="461"/>
      <c r="GQ237" s="461"/>
      <c r="GR237" s="461"/>
      <c r="GS237" s="461"/>
      <c r="GT237" s="463"/>
      <c r="GU237" s="195"/>
      <c r="GV237" s="461"/>
      <c r="GW237" s="461"/>
      <c r="GX237" s="461"/>
      <c r="GY237" s="461"/>
      <c r="GZ237" s="455"/>
      <c r="HA237" s="461"/>
      <c r="HB237" s="461"/>
      <c r="HC237" s="461"/>
      <c r="HD237" s="463"/>
      <c r="HE237" s="457">
        <v>42</v>
      </c>
      <c r="HF237" s="453">
        <v>6.98</v>
      </c>
      <c r="HG237" s="461">
        <v>3320</v>
      </c>
      <c r="HH237" s="893">
        <v>16.7</v>
      </c>
      <c r="HI237" s="1434">
        <v>95</v>
      </c>
      <c r="HJ237" s="455">
        <v>21</v>
      </c>
      <c r="HK237" s="462">
        <v>23.1</v>
      </c>
      <c r="HL237" s="455"/>
      <c r="HM237" s="461"/>
      <c r="HN237" s="463"/>
      <c r="HO237" s="457"/>
      <c r="HP237" s="453"/>
      <c r="HQ237" s="461"/>
      <c r="HR237" s="462"/>
      <c r="HS237" s="462"/>
      <c r="HT237" s="455"/>
      <c r="HU237" s="462"/>
      <c r="HV237" s="455"/>
      <c r="HW237" s="461"/>
      <c r="HX237" s="463"/>
    </row>
    <row r="238" spans="1:523" s="472" customFormat="1" ht="15" customHeight="1" x14ac:dyDescent="0.15">
      <c r="A238" s="517">
        <v>43758</v>
      </c>
      <c r="B238" s="765">
        <f t="shared" si="5"/>
        <v>3135</v>
      </c>
      <c r="C238" s="257"/>
      <c r="D238" s="435"/>
      <c r="E238" s="444"/>
      <c r="F238" s="445"/>
      <c r="G238" s="445"/>
      <c r="H238" s="438"/>
      <c r="I238" s="445"/>
      <c r="J238" s="439"/>
      <c r="K238" s="444"/>
      <c r="L238" s="446"/>
      <c r="M238" s="257">
        <v>1265</v>
      </c>
      <c r="N238" s="435">
        <v>8.1</v>
      </c>
      <c r="O238" s="444">
        <v>5140</v>
      </c>
      <c r="P238" s="445">
        <v>7.4</v>
      </c>
      <c r="Q238" s="445">
        <v>38</v>
      </c>
      <c r="R238" s="438">
        <v>1.5</v>
      </c>
      <c r="S238" s="445">
        <v>11.4</v>
      </c>
      <c r="T238" s="439"/>
      <c r="U238" s="444"/>
      <c r="V238" s="446"/>
      <c r="W238" s="440">
        <v>650</v>
      </c>
      <c r="X238" s="435">
        <v>7.77</v>
      </c>
      <c r="Y238" s="441">
        <v>2890</v>
      </c>
      <c r="Z238" s="445"/>
      <c r="AA238" s="445">
        <v>29</v>
      </c>
      <c r="AB238" s="438">
        <v>0.4</v>
      </c>
      <c r="AC238" s="445"/>
      <c r="AD238" s="438"/>
      <c r="AE238" s="444"/>
      <c r="AF238" s="446"/>
      <c r="AG238" s="440">
        <v>179</v>
      </c>
      <c r="AH238" s="435">
        <v>8.15</v>
      </c>
      <c r="AI238" s="441">
        <v>8750</v>
      </c>
      <c r="AJ238" s="445">
        <v>24.6</v>
      </c>
      <c r="AK238" s="445"/>
      <c r="AL238" s="438">
        <v>1.1000000000000001</v>
      </c>
      <c r="AM238" s="645">
        <v>4.8</v>
      </c>
      <c r="AN238" s="438"/>
      <c r="AO238" s="444"/>
      <c r="AP238" s="617"/>
      <c r="AQ238" s="440"/>
      <c r="AR238" s="435"/>
      <c r="AS238" s="441"/>
      <c r="AT238" s="445"/>
      <c r="AU238" s="445"/>
      <c r="AV238" s="438"/>
      <c r="AW238" s="445"/>
      <c r="AX238" s="438"/>
      <c r="AY238" s="444"/>
      <c r="AZ238" s="446"/>
      <c r="BA238" s="257"/>
      <c r="BB238" s="435">
        <v>8.06</v>
      </c>
      <c r="BC238" s="444">
        <v>9270</v>
      </c>
      <c r="BD238" s="445">
        <v>30.4</v>
      </c>
      <c r="BE238" s="445">
        <v>114</v>
      </c>
      <c r="BF238" s="438">
        <v>0.9</v>
      </c>
      <c r="BG238" s="445">
        <v>12.2</v>
      </c>
      <c r="BH238" s="438"/>
      <c r="BI238" s="444"/>
      <c r="BJ238" s="446"/>
      <c r="BK238" s="440">
        <v>119</v>
      </c>
      <c r="BL238" s="435">
        <v>7.98</v>
      </c>
      <c r="BM238" s="441">
        <v>1857</v>
      </c>
      <c r="BN238" s="445">
        <v>60.5</v>
      </c>
      <c r="BO238" s="445">
        <v>143</v>
      </c>
      <c r="BP238" s="438">
        <v>0.4</v>
      </c>
      <c r="BQ238" s="445">
        <v>10.7</v>
      </c>
      <c r="BR238" s="438"/>
      <c r="BS238" s="444"/>
      <c r="BT238" s="446"/>
      <c r="BU238" s="440">
        <v>282</v>
      </c>
      <c r="BV238" s="435">
        <v>8</v>
      </c>
      <c r="BW238" s="441">
        <v>10070</v>
      </c>
      <c r="BX238" s="441">
        <v>28.3</v>
      </c>
      <c r="BY238" s="445">
        <v>96</v>
      </c>
      <c r="BZ238" s="438">
        <v>1.1000000000000001</v>
      </c>
      <c r="CA238" s="445">
        <v>10.1</v>
      </c>
      <c r="CB238" s="438"/>
      <c r="CC238" s="444"/>
      <c r="CD238" s="446"/>
      <c r="CE238" s="440">
        <v>43</v>
      </c>
      <c r="CF238" s="435">
        <v>8.1300000000000008</v>
      </c>
      <c r="CG238" s="441">
        <v>6450</v>
      </c>
      <c r="CH238" s="445">
        <v>31.4</v>
      </c>
      <c r="CI238" s="445">
        <v>126</v>
      </c>
      <c r="CJ238" s="438">
        <v>1.3</v>
      </c>
      <c r="CK238" s="445">
        <v>23.2</v>
      </c>
      <c r="CL238" s="438"/>
      <c r="CM238" s="444"/>
      <c r="CN238" s="446"/>
      <c r="CO238" s="440"/>
      <c r="CP238" s="435"/>
      <c r="CQ238" s="444"/>
      <c r="CR238" s="445"/>
      <c r="CS238" s="445"/>
      <c r="CT238" s="438"/>
      <c r="CU238" s="445"/>
      <c r="CV238" s="438"/>
      <c r="CW238" s="444"/>
      <c r="CX238" s="446"/>
      <c r="CY238" s="440">
        <v>398</v>
      </c>
      <c r="CZ238" s="435">
        <v>8.09</v>
      </c>
      <c r="DA238" s="444">
        <v>6430</v>
      </c>
      <c r="DB238" s="445">
        <v>21.4</v>
      </c>
      <c r="DC238" s="445">
        <v>90</v>
      </c>
      <c r="DD238" s="438">
        <v>6</v>
      </c>
      <c r="DE238" s="445">
        <v>10.7</v>
      </c>
      <c r="DF238" s="438"/>
      <c r="DG238" s="447"/>
      <c r="DH238" s="446"/>
      <c r="DI238" s="440">
        <v>175</v>
      </c>
      <c r="DJ238" s="435">
        <v>8.18</v>
      </c>
      <c r="DK238" s="442">
        <v>7500</v>
      </c>
      <c r="DL238" s="445">
        <v>38.5</v>
      </c>
      <c r="DM238" s="445">
        <v>146</v>
      </c>
      <c r="DN238" s="438">
        <v>12.6</v>
      </c>
      <c r="DO238" s="445">
        <v>14.4</v>
      </c>
      <c r="DP238" s="438"/>
      <c r="DQ238" s="444"/>
      <c r="DR238" s="446"/>
      <c r="DS238" s="440">
        <v>2</v>
      </c>
      <c r="DT238" s="435"/>
      <c r="DU238" s="437"/>
      <c r="DV238" s="445"/>
      <c r="DW238" s="445"/>
      <c r="DX238" s="438"/>
      <c r="DY238" s="445"/>
      <c r="DZ238" s="438"/>
      <c r="EA238" s="445"/>
      <c r="EB238" s="446"/>
      <c r="EC238" s="440"/>
      <c r="ED238" s="435"/>
      <c r="EE238" s="447"/>
      <c r="EF238" s="445"/>
      <c r="EG238" s="445"/>
      <c r="EH238" s="438"/>
      <c r="EI238" s="445"/>
      <c r="EJ238" s="438"/>
      <c r="EK238" s="444"/>
      <c r="EL238" s="446"/>
      <c r="EM238" s="440"/>
      <c r="EN238" s="435"/>
      <c r="EO238" s="444"/>
      <c r="EP238" s="445"/>
      <c r="EQ238" s="445"/>
      <c r="ER238" s="438"/>
      <c r="ES238" s="445"/>
      <c r="ET238" s="437"/>
      <c r="EU238" s="444"/>
      <c r="EV238" s="446"/>
      <c r="EW238" s="440"/>
      <c r="EX238" s="435"/>
      <c r="EY238" s="444"/>
      <c r="EZ238" s="445"/>
      <c r="FA238" s="445"/>
      <c r="FB238" s="438"/>
      <c r="FC238" s="445"/>
      <c r="FD238" s="437"/>
      <c r="FE238" s="444"/>
      <c r="FF238" s="446"/>
      <c r="FG238" s="440">
        <v>0</v>
      </c>
      <c r="FH238" s="435"/>
      <c r="FI238" s="444"/>
      <c r="FJ238" s="445"/>
      <c r="FK238" s="445"/>
      <c r="FL238" s="438"/>
      <c r="FM238" s="445"/>
      <c r="FN238" s="437"/>
      <c r="FO238" s="444"/>
      <c r="FP238" s="446"/>
      <c r="FQ238" s="1261"/>
      <c r="FR238" s="584"/>
      <c r="FS238" s="589"/>
      <c r="FT238" s="584"/>
      <c r="FU238" s="590"/>
      <c r="FV238" s="584"/>
      <c r="FW238" s="590"/>
      <c r="FX238" s="584"/>
      <c r="FY238" s="584"/>
      <c r="FZ238" s="591"/>
      <c r="GA238" s="1261"/>
      <c r="GB238" s="584"/>
      <c r="GC238" s="584"/>
      <c r="GD238" s="584"/>
      <c r="GE238" s="590"/>
      <c r="GF238" s="584"/>
      <c r="GG238" s="590"/>
      <c r="GH238" s="584"/>
      <c r="GI238" s="584"/>
      <c r="GJ238" s="591"/>
      <c r="GK238" s="257"/>
      <c r="GL238" s="944"/>
      <c r="GM238" s="444"/>
      <c r="GN238" s="444"/>
      <c r="GO238" s="444"/>
      <c r="GP238" s="444"/>
      <c r="GQ238" s="444"/>
      <c r="GR238" s="444"/>
      <c r="GS238" s="444"/>
      <c r="GT238" s="446"/>
      <c r="GU238" s="257"/>
      <c r="GV238" s="444"/>
      <c r="GW238" s="444"/>
      <c r="GX238" s="444"/>
      <c r="GY238" s="444"/>
      <c r="GZ238" s="438"/>
      <c r="HA238" s="444"/>
      <c r="HB238" s="444"/>
      <c r="HC238" s="444"/>
      <c r="HD238" s="446"/>
      <c r="HE238" s="440">
        <v>22</v>
      </c>
      <c r="HF238" s="435">
        <v>7.23</v>
      </c>
      <c r="HG238" s="444">
        <v>3750</v>
      </c>
      <c r="HH238" s="899">
        <v>16.100000000000001</v>
      </c>
      <c r="HI238" s="442">
        <v>110</v>
      </c>
      <c r="HJ238" s="438">
        <v>20.5</v>
      </c>
      <c r="HK238" s="445">
        <v>22.1</v>
      </c>
      <c r="HL238" s="438"/>
      <c r="HM238" s="444"/>
      <c r="HN238" s="446"/>
      <c r="HO238" s="440"/>
      <c r="HP238" s="435"/>
      <c r="HQ238" s="444"/>
      <c r="HR238" s="445"/>
      <c r="HS238" s="445"/>
      <c r="HT238" s="438"/>
      <c r="HU238" s="445"/>
      <c r="HV238" s="438"/>
      <c r="HW238" s="444"/>
      <c r="HX238" s="446"/>
      <c r="HY238" s="1587"/>
      <c r="HZ238" s="1587"/>
      <c r="IA238" s="1587"/>
      <c r="IB238" s="1587"/>
      <c r="IC238" s="1587"/>
      <c r="ID238" s="1587"/>
      <c r="IE238" s="1587"/>
      <c r="IF238" s="1587"/>
      <c r="IG238" s="1587"/>
      <c r="IH238" s="1587"/>
      <c r="II238" s="1587"/>
      <c r="IJ238" s="1587"/>
      <c r="IK238" s="1587"/>
      <c r="IL238" s="1587"/>
      <c r="IM238" s="1587"/>
      <c r="IN238" s="1587"/>
      <c r="IO238" s="1587"/>
      <c r="IP238" s="1587"/>
      <c r="IQ238" s="1587"/>
      <c r="IR238" s="1587"/>
      <c r="IS238" s="1587"/>
      <c r="IT238" s="1587"/>
      <c r="IU238" s="1587"/>
      <c r="IV238" s="1587"/>
      <c r="IW238" s="1587"/>
      <c r="IX238" s="1587"/>
      <c r="IY238" s="1587"/>
      <c r="IZ238" s="1587"/>
      <c r="JA238" s="1587"/>
      <c r="JB238" s="1587"/>
      <c r="JC238" s="1587"/>
      <c r="JD238" s="1587"/>
      <c r="JE238" s="1587"/>
      <c r="JF238" s="1587"/>
      <c r="JG238" s="1587"/>
      <c r="JH238" s="1587"/>
      <c r="JI238" s="1587"/>
      <c r="JJ238" s="1587"/>
      <c r="JK238" s="1587"/>
      <c r="JL238" s="1587"/>
      <c r="JM238" s="1587"/>
      <c r="JN238" s="1587"/>
      <c r="JO238" s="1587"/>
      <c r="JP238" s="1587"/>
      <c r="JQ238" s="1587"/>
      <c r="JR238" s="1587"/>
      <c r="JS238" s="1587"/>
      <c r="JT238" s="1587"/>
      <c r="JU238" s="1587"/>
      <c r="JV238" s="1587"/>
      <c r="JW238" s="1587"/>
      <c r="JX238" s="1587"/>
      <c r="JY238" s="1587"/>
      <c r="JZ238" s="1587"/>
      <c r="KA238" s="1587"/>
      <c r="KB238" s="1587"/>
      <c r="KC238" s="1587"/>
      <c r="KD238" s="1587"/>
      <c r="KE238" s="1587"/>
      <c r="KF238" s="1587"/>
      <c r="KG238" s="1587"/>
      <c r="KH238" s="1587"/>
      <c r="KI238" s="1587"/>
      <c r="KJ238" s="1587"/>
      <c r="KK238" s="1587"/>
      <c r="KL238" s="1587"/>
      <c r="KM238" s="1587"/>
      <c r="KN238" s="1587"/>
      <c r="KO238" s="1587"/>
      <c r="KP238" s="1587"/>
      <c r="KQ238" s="1587"/>
      <c r="KR238" s="1587"/>
      <c r="KS238" s="1587"/>
      <c r="KT238" s="1587"/>
      <c r="KU238" s="1587"/>
      <c r="KV238" s="1587"/>
      <c r="KW238" s="1587"/>
      <c r="KX238" s="1587"/>
      <c r="KY238" s="1587"/>
      <c r="KZ238" s="1587"/>
      <c r="LA238" s="1587"/>
      <c r="LB238" s="1587"/>
      <c r="LC238" s="1587"/>
      <c r="LD238" s="1587"/>
      <c r="LE238" s="1587"/>
      <c r="LF238" s="1587"/>
      <c r="LG238" s="1587"/>
      <c r="LH238" s="1587"/>
      <c r="LI238" s="1587"/>
      <c r="LJ238" s="1587"/>
      <c r="LK238" s="1587"/>
      <c r="LL238" s="1587"/>
      <c r="LM238" s="1587"/>
      <c r="LN238" s="1587"/>
      <c r="LO238" s="1587"/>
      <c r="LP238" s="1587"/>
      <c r="LQ238" s="1587"/>
      <c r="LR238" s="1587"/>
      <c r="LS238" s="1587"/>
      <c r="LT238" s="1587"/>
      <c r="LU238" s="1587"/>
      <c r="LV238" s="1587"/>
      <c r="LW238" s="1587"/>
      <c r="LX238" s="1587"/>
      <c r="LY238" s="1587"/>
      <c r="LZ238" s="1587"/>
      <c r="MA238" s="1587"/>
      <c r="MB238" s="1587"/>
      <c r="MC238" s="1587"/>
      <c r="MD238" s="1587"/>
      <c r="ME238" s="1587"/>
      <c r="MF238" s="1587"/>
      <c r="MG238" s="1587"/>
      <c r="MH238" s="1587"/>
      <c r="MI238" s="1587"/>
      <c r="MJ238" s="1587"/>
      <c r="MK238" s="1587"/>
      <c r="ML238" s="1587"/>
      <c r="MM238" s="1587"/>
      <c r="MN238" s="1587"/>
      <c r="MO238" s="1587"/>
      <c r="MP238" s="1587"/>
      <c r="MQ238" s="1587"/>
      <c r="MR238" s="1587"/>
      <c r="MS238" s="1587"/>
      <c r="MT238" s="1587"/>
      <c r="MU238" s="1587"/>
      <c r="MV238" s="1587"/>
      <c r="MW238" s="1587"/>
      <c r="MX238" s="1587"/>
      <c r="MY238" s="1587"/>
      <c r="MZ238" s="1587"/>
      <c r="NA238" s="1587"/>
      <c r="NB238" s="1587"/>
      <c r="NC238" s="1587"/>
      <c r="ND238" s="1587"/>
      <c r="NE238" s="1587"/>
      <c r="NF238" s="1587"/>
      <c r="NG238" s="1587"/>
      <c r="NH238" s="1587"/>
      <c r="NI238" s="1587"/>
      <c r="NJ238" s="1587"/>
      <c r="NK238" s="1587"/>
      <c r="NL238" s="1587"/>
      <c r="NM238" s="1587"/>
      <c r="NN238" s="1587"/>
      <c r="NO238" s="1587"/>
      <c r="NP238" s="1587"/>
      <c r="NQ238" s="1587"/>
      <c r="NR238" s="1587"/>
      <c r="NS238" s="1587"/>
      <c r="NT238" s="1587"/>
      <c r="NU238" s="1587"/>
      <c r="NV238" s="1587"/>
      <c r="NW238" s="1587"/>
      <c r="NX238" s="1587"/>
      <c r="NY238" s="1587"/>
      <c r="NZ238" s="1587"/>
      <c r="OA238" s="1587"/>
      <c r="OB238" s="1587"/>
      <c r="OC238" s="1587"/>
      <c r="OD238" s="1587"/>
      <c r="OE238" s="1587"/>
      <c r="OF238" s="1587"/>
      <c r="OG238" s="1587"/>
      <c r="OH238" s="1587"/>
      <c r="OI238" s="1587"/>
      <c r="OJ238" s="1587"/>
      <c r="OK238" s="1587"/>
      <c r="OL238" s="1587"/>
      <c r="OM238" s="1587"/>
      <c r="ON238" s="1587"/>
      <c r="OO238" s="1587"/>
      <c r="OP238" s="1587"/>
      <c r="OQ238" s="1587"/>
      <c r="OR238" s="1587"/>
      <c r="OS238" s="1587"/>
      <c r="OT238" s="1587"/>
      <c r="OU238" s="1587"/>
      <c r="OV238" s="1587"/>
      <c r="OW238" s="1587"/>
      <c r="OX238" s="1587"/>
      <c r="OY238" s="1587"/>
      <c r="OZ238" s="1587"/>
      <c r="PA238" s="1587"/>
      <c r="PB238" s="1587"/>
      <c r="PC238" s="1587"/>
      <c r="PD238" s="1587"/>
      <c r="PE238" s="1587"/>
      <c r="PF238" s="1587"/>
      <c r="PG238" s="1588"/>
      <c r="PH238" s="1588"/>
      <c r="PI238" s="1588"/>
      <c r="PJ238" s="1588"/>
      <c r="PK238" s="1588"/>
      <c r="PL238" s="1588"/>
      <c r="PM238" s="1588"/>
      <c r="PN238" s="1588"/>
      <c r="PO238" s="1588"/>
      <c r="PP238" s="1588"/>
      <c r="PQ238" s="1588"/>
      <c r="PR238" s="1588"/>
      <c r="PS238" s="1588"/>
      <c r="PT238" s="1588"/>
      <c r="PU238" s="1588"/>
      <c r="PV238" s="1588"/>
      <c r="PW238" s="1588"/>
      <c r="PX238" s="1588"/>
      <c r="PY238" s="1588"/>
      <c r="PZ238" s="1588"/>
      <c r="QA238" s="1588"/>
      <c r="QB238" s="1588"/>
      <c r="QC238" s="1588"/>
      <c r="QD238" s="1588"/>
      <c r="QE238" s="1588"/>
      <c r="QF238" s="1588"/>
      <c r="QG238" s="1588"/>
      <c r="QH238" s="1588"/>
      <c r="QI238" s="1588"/>
      <c r="QJ238" s="1588"/>
      <c r="QK238" s="1588"/>
      <c r="QL238" s="1588"/>
      <c r="QM238" s="1588"/>
      <c r="QN238" s="1588"/>
      <c r="QO238" s="1588"/>
      <c r="QP238" s="1588"/>
      <c r="QQ238" s="1588"/>
      <c r="QR238" s="1588"/>
      <c r="QS238" s="1588"/>
      <c r="QT238" s="1588"/>
      <c r="QU238" s="1588"/>
      <c r="QV238" s="1588"/>
      <c r="QW238" s="1588"/>
      <c r="QX238" s="1588"/>
      <c r="QY238" s="1588"/>
      <c r="QZ238" s="1588"/>
      <c r="RA238" s="1588"/>
      <c r="RB238" s="1588"/>
      <c r="RC238" s="1588"/>
      <c r="RD238" s="1588"/>
      <c r="RE238" s="1588"/>
      <c r="RF238" s="1588"/>
      <c r="RG238" s="1588"/>
      <c r="RH238" s="1588"/>
      <c r="RI238" s="1588"/>
      <c r="RJ238" s="1588"/>
      <c r="RK238" s="1588"/>
      <c r="RL238" s="1588"/>
      <c r="RM238" s="1588"/>
      <c r="RN238" s="1588"/>
      <c r="RO238" s="1588"/>
      <c r="RP238" s="1588"/>
      <c r="RQ238" s="1588"/>
      <c r="RR238" s="1588"/>
      <c r="RS238" s="1588"/>
      <c r="RT238" s="1588"/>
      <c r="RU238" s="1588"/>
      <c r="RV238" s="1588"/>
      <c r="RW238" s="1588"/>
      <c r="RX238" s="1588"/>
      <c r="RY238" s="1588"/>
      <c r="RZ238" s="1588"/>
      <c r="SA238" s="1588"/>
      <c r="SB238" s="1588"/>
      <c r="SC238" s="1588"/>
      <c r="SD238" s="1588"/>
      <c r="SE238" s="1588"/>
      <c r="SF238" s="1588"/>
      <c r="SG238" s="1588"/>
      <c r="SH238" s="1588"/>
      <c r="SI238" s="1588"/>
      <c r="SJ238" s="1588"/>
      <c r="SK238" s="1588"/>
      <c r="SL238" s="1588"/>
      <c r="SM238" s="1588"/>
      <c r="SN238" s="1588"/>
      <c r="SO238" s="1588"/>
      <c r="SP238" s="1588"/>
      <c r="SQ238" s="1588"/>
      <c r="SR238" s="1588"/>
      <c r="SS238" s="1588"/>
      <c r="ST238" s="1588"/>
      <c r="SU238" s="1588"/>
      <c r="SV238" s="1588"/>
      <c r="SW238" s="1588"/>
      <c r="SX238" s="1588"/>
      <c r="SY238" s="1588"/>
      <c r="SZ238" s="1588"/>
      <c r="TA238" s="1588"/>
      <c r="TB238" s="1588"/>
      <c r="TC238" s="1588"/>
    </row>
    <row r="239" spans="1:523" ht="15" customHeight="1" x14ac:dyDescent="0.15">
      <c r="A239" s="515">
        <v>43759</v>
      </c>
      <c r="B239" s="415">
        <f t="shared" si="5"/>
        <v>4416</v>
      </c>
      <c r="C239" s="195"/>
      <c r="D239" s="453"/>
      <c r="E239" s="461"/>
      <c r="F239" s="462"/>
      <c r="G239" s="880"/>
      <c r="H239" s="455"/>
      <c r="I239" s="462"/>
      <c r="J239" s="456"/>
      <c r="K239" s="461"/>
      <c r="L239" s="463"/>
      <c r="M239" s="195">
        <v>1335</v>
      </c>
      <c r="N239" s="453">
        <v>7.94</v>
      </c>
      <c r="O239" s="461">
        <v>5270</v>
      </c>
      <c r="P239" s="462">
        <v>13.9</v>
      </c>
      <c r="Q239" s="880">
        <v>38</v>
      </c>
      <c r="R239" s="455">
        <v>2.1</v>
      </c>
      <c r="S239" s="462">
        <v>12.8</v>
      </c>
      <c r="T239" s="456"/>
      <c r="U239" s="461"/>
      <c r="V239" s="463"/>
      <c r="W239" s="457">
        <v>757</v>
      </c>
      <c r="X239" s="453">
        <v>7.79</v>
      </c>
      <c r="Y239" s="458">
        <v>2270</v>
      </c>
      <c r="Z239" s="462"/>
      <c r="AA239" s="880">
        <v>11</v>
      </c>
      <c r="AB239" s="455">
        <v>0.4</v>
      </c>
      <c r="AC239" s="462"/>
      <c r="AD239" s="455"/>
      <c r="AE239" s="461"/>
      <c r="AF239" s="463"/>
      <c r="AG239" s="457">
        <v>138</v>
      </c>
      <c r="AH239" s="453">
        <v>8.1999999999999993</v>
      </c>
      <c r="AI239" s="458">
        <v>5660</v>
      </c>
      <c r="AJ239" s="462">
        <v>16</v>
      </c>
      <c r="AK239" s="880">
        <v>47</v>
      </c>
      <c r="AL239" s="455">
        <v>0.6</v>
      </c>
      <c r="AM239" s="644">
        <v>3.6</v>
      </c>
      <c r="AN239" s="455"/>
      <c r="AO239" s="461"/>
      <c r="AP239" s="616"/>
      <c r="AQ239" s="457">
        <v>243</v>
      </c>
      <c r="AR239" s="453">
        <v>7.57</v>
      </c>
      <c r="AS239" s="458">
        <v>5790</v>
      </c>
      <c r="AT239" s="462">
        <v>34.6</v>
      </c>
      <c r="AU239" s="880">
        <v>138</v>
      </c>
      <c r="AV239" s="455">
        <v>2.5</v>
      </c>
      <c r="AW239" s="462">
        <v>42.1</v>
      </c>
      <c r="AX239" s="455"/>
      <c r="AY239" s="461"/>
      <c r="AZ239" s="463"/>
      <c r="BA239" s="195">
        <v>1053</v>
      </c>
      <c r="BB239" s="453">
        <v>7.98</v>
      </c>
      <c r="BC239" s="461">
        <v>9320</v>
      </c>
      <c r="BD239" s="462">
        <v>30</v>
      </c>
      <c r="BE239" s="880">
        <v>105</v>
      </c>
      <c r="BF239" s="455">
        <v>0.4</v>
      </c>
      <c r="BG239" s="462">
        <v>11.5</v>
      </c>
      <c r="BH239" s="455"/>
      <c r="BI239" s="461"/>
      <c r="BJ239" s="463"/>
      <c r="BK239" s="457">
        <v>137</v>
      </c>
      <c r="BL239" s="453">
        <v>8.06</v>
      </c>
      <c r="BM239" s="458">
        <v>1879</v>
      </c>
      <c r="BN239" s="462">
        <v>62</v>
      </c>
      <c r="BO239" s="880">
        <v>129</v>
      </c>
      <c r="BP239" s="455">
        <v>0.4</v>
      </c>
      <c r="BQ239" s="462">
        <v>11.7</v>
      </c>
      <c r="BR239" s="455"/>
      <c r="BS239" s="461"/>
      <c r="BT239" s="463"/>
      <c r="BU239" s="457">
        <v>325</v>
      </c>
      <c r="BV239" s="453">
        <v>80.5</v>
      </c>
      <c r="BW239" s="458">
        <v>9440</v>
      </c>
      <c r="BX239" s="458">
        <v>26.7</v>
      </c>
      <c r="BY239" s="880">
        <v>74</v>
      </c>
      <c r="BZ239" s="455">
        <v>1.3</v>
      </c>
      <c r="CA239" s="462">
        <v>10.9</v>
      </c>
      <c r="CB239" s="455"/>
      <c r="CC239" s="461"/>
      <c r="CD239" s="463"/>
      <c r="CE239" s="457">
        <v>45</v>
      </c>
      <c r="CF239" s="453"/>
      <c r="CG239" s="458"/>
      <c r="CH239" s="462"/>
      <c r="CI239" s="880"/>
      <c r="CJ239" s="455"/>
      <c r="CK239" s="462"/>
      <c r="CL239" s="455"/>
      <c r="CM239" s="461"/>
      <c r="CN239" s="463"/>
      <c r="CO239" s="457"/>
      <c r="CP239" s="453"/>
      <c r="CQ239" s="461"/>
      <c r="CR239" s="462"/>
      <c r="CS239" s="880"/>
      <c r="CT239" s="455"/>
      <c r="CU239" s="462"/>
      <c r="CV239" s="455"/>
      <c r="CW239" s="461"/>
      <c r="CX239" s="463"/>
      <c r="CY239" s="457">
        <v>213</v>
      </c>
      <c r="CZ239" s="453">
        <v>7.99</v>
      </c>
      <c r="DA239" s="461">
        <v>6330</v>
      </c>
      <c r="DB239" s="462">
        <v>19.600000000000001</v>
      </c>
      <c r="DC239" s="880">
        <v>63</v>
      </c>
      <c r="DD239" s="455">
        <v>2.5</v>
      </c>
      <c r="DE239" s="462">
        <v>7.2</v>
      </c>
      <c r="DF239" s="455"/>
      <c r="DG239" s="464"/>
      <c r="DH239" s="463"/>
      <c r="DI239" s="457">
        <v>167</v>
      </c>
      <c r="DJ239" s="453">
        <v>8.2100000000000009</v>
      </c>
      <c r="DK239" s="459">
        <v>7490</v>
      </c>
      <c r="DL239" s="462">
        <v>45.6</v>
      </c>
      <c r="DM239" s="880">
        <v>175</v>
      </c>
      <c r="DN239" s="455">
        <v>11.9</v>
      </c>
      <c r="DO239" s="462">
        <v>14</v>
      </c>
      <c r="DP239" s="455"/>
      <c r="DQ239" s="461"/>
      <c r="DR239" s="463"/>
      <c r="DS239" s="457">
        <v>2</v>
      </c>
      <c r="DT239" s="453"/>
      <c r="DU239" s="454"/>
      <c r="DV239" s="462"/>
      <c r="DW239" s="880"/>
      <c r="DX239" s="455"/>
      <c r="DY239" s="462"/>
      <c r="DZ239" s="455"/>
      <c r="EA239" s="462"/>
      <c r="EB239" s="463"/>
      <c r="EC239" s="457">
        <v>1</v>
      </c>
      <c r="ED239" s="453"/>
      <c r="EE239" s="464"/>
      <c r="EF239" s="462"/>
      <c r="EG239" s="880"/>
      <c r="EH239" s="455"/>
      <c r="EI239" s="462"/>
      <c r="EJ239" s="455"/>
      <c r="EK239" s="461"/>
      <c r="EL239" s="463"/>
      <c r="EM239" s="457"/>
      <c r="EN239" s="453"/>
      <c r="EO239" s="461"/>
      <c r="EP239" s="462"/>
      <c r="EQ239" s="462"/>
      <c r="ER239" s="455"/>
      <c r="ES239" s="462"/>
      <c r="ET239" s="454"/>
      <c r="EU239" s="461"/>
      <c r="EV239" s="463"/>
      <c r="EW239" s="457"/>
      <c r="EX239" s="453"/>
      <c r="EY239" s="461"/>
      <c r="EZ239" s="462"/>
      <c r="FA239" s="880"/>
      <c r="FB239" s="455"/>
      <c r="FC239" s="462"/>
      <c r="FD239" s="454"/>
      <c r="FE239" s="461"/>
      <c r="FF239" s="463"/>
      <c r="FG239" s="457">
        <v>0</v>
      </c>
      <c r="FH239" s="453"/>
      <c r="FI239" s="461"/>
      <c r="FJ239" s="462"/>
      <c r="FK239" s="880"/>
      <c r="FL239" s="455"/>
      <c r="FM239" s="462"/>
      <c r="FN239" s="454"/>
      <c r="FO239" s="461"/>
      <c r="FP239" s="463"/>
      <c r="GK239" s="195"/>
      <c r="GL239" s="943"/>
      <c r="GM239" s="461"/>
      <c r="GN239" s="461"/>
      <c r="GO239" s="461"/>
      <c r="GP239" s="461"/>
      <c r="GQ239" s="461"/>
      <c r="GR239" s="461"/>
      <c r="GS239" s="461"/>
      <c r="GT239" s="463"/>
      <c r="GU239" s="195"/>
      <c r="GV239" s="461"/>
      <c r="GW239" s="461"/>
      <c r="GX239" s="461"/>
      <c r="GY239" s="461"/>
      <c r="GZ239" s="455"/>
      <c r="HA239" s="461"/>
      <c r="HB239" s="461"/>
      <c r="HC239" s="461"/>
      <c r="HD239" s="463"/>
      <c r="HE239" s="457"/>
      <c r="HF239" s="453">
        <v>6.96</v>
      </c>
      <c r="HG239" s="461">
        <v>3710</v>
      </c>
      <c r="HH239" s="893">
        <v>16.399999999999999</v>
      </c>
      <c r="HI239" s="1434">
        <v>95</v>
      </c>
      <c r="HJ239" s="455">
        <v>20.399999999999999</v>
      </c>
      <c r="HK239" s="462">
        <v>22.2</v>
      </c>
      <c r="HL239" s="455"/>
      <c r="HM239" s="461"/>
      <c r="HN239" s="463"/>
      <c r="HO239" s="457"/>
      <c r="HP239" s="453"/>
      <c r="HQ239" s="461"/>
      <c r="HR239" s="462"/>
      <c r="HS239" s="462"/>
      <c r="HT239" s="455"/>
      <c r="HU239" s="462"/>
      <c r="HV239" s="455"/>
      <c r="HW239" s="461"/>
      <c r="HX239" s="463"/>
    </row>
    <row r="240" spans="1:523" ht="15" customHeight="1" x14ac:dyDescent="0.15">
      <c r="A240" s="515">
        <v>43760</v>
      </c>
      <c r="B240" s="415">
        <f t="shared" si="5"/>
        <v>2929</v>
      </c>
      <c r="C240" s="195"/>
      <c r="D240" s="453"/>
      <c r="E240" s="461"/>
      <c r="F240" s="462"/>
      <c r="G240" s="880"/>
      <c r="H240" s="455"/>
      <c r="I240" s="462"/>
      <c r="J240" s="456"/>
      <c r="K240" s="461"/>
      <c r="L240" s="463"/>
      <c r="M240" s="195">
        <v>1172</v>
      </c>
      <c r="N240" s="453">
        <v>7.66</v>
      </c>
      <c r="O240" s="461">
        <v>5520</v>
      </c>
      <c r="P240" s="462">
        <v>8.1</v>
      </c>
      <c r="Q240" s="880">
        <v>15</v>
      </c>
      <c r="R240" s="455">
        <v>0.6</v>
      </c>
      <c r="S240" s="462">
        <v>16.5</v>
      </c>
      <c r="T240" s="456"/>
      <c r="U240" s="461"/>
      <c r="V240" s="463"/>
      <c r="W240" s="457">
        <v>559</v>
      </c>
      <c r="X240" s="453">
        <v>7.83</v>
      </c>
      <c r="Y240" s="458">
        <v>2690</v>
      </c>
      <c r="Z240" s="462"/>
      <c r="AA240" s="880">
        <v>17.5</v>
      </c>
      <c r="AB240" s="455">
        <v>0.3</v>
      </c>
      <c r="AC240" s="462"/>
      <c r="AD240" s="455"/>
      <c r="AE240" s="461"/>
      <c r="AF240" s="463"/>
      <c r="AG240" s="457">
        <v>143</v>
      </c>
      <c r="AH240" s="453">
        <v>8.17</v>
      </c>
      <c r="AI240" s="458">
        <v>6760</v>
      </c>
      <c r="AJ240" s="462">
        <v>19</v>
      </c>
      <c r="AK240" s="880">
        <v>54</v>
      </c>
      <c r="AL240" s="455">
        <v>0.9</v>
      </c>
      <c r="AM240" s="644">
        <v>3.6</v>
      </c>
      <c r="AN240" s="455"/>
      <c r="AO240" s="461"/>
      <c r="AP240" s="616"/>
      <c r="AQ240" s="457"/>
      <c r="AR240" s="453"/>
      <c r="AS240" s="458"/>
      <c r="AT240" s="462"/>
      <c r="AU240" s="880"/>
      <c r="AV240" s="455"/>
      <c r="AW240" s="462"/>
      <c r="AX240" s="455"/>
      <c r="AY240" s="461"/>
      <c r="AZ240" s="463"/>
      <c r="BA240" s="195">
        <v>44</v>
      </c>
      <c r="BB240" s="453">
        <v>8.15</v>
      </c>
      <c r="BC240" s="461">
        <v>9350</v>
      </c>
      <c r="BD240" s="462">
        <v>30</v>
      </c>
      <c r="BE240" s="880">
        <v>101</v>
      </c>
      <c r="BF240" s="455">
        <v>0.9</v>
      </c>
      <c r="BG240" s="462">
        <v>12.1</v>
      </c>
      <c r="BH240" s="455"/>
      <c r="BI240" s="461"/>
      <c r="BJ240" s="463"/>
      <c r="BK240" s="457">
        <v>139</v>
      </c>
      <c r="BL240" s="453">
        <v>8.02</v>
      </c>
      <c r="BM240" s="458">
        <v>1883</v>
      </c>
      <c r="BN240" s="462">
        <v>60</v>
      </c>
      <c r="BO240" s="880">
        <v>120</v>
      </c>
      <c r="BP240" s="455">
        <v>0.4</v>
      </c>
      <c r="BQ240" s="462">
        <v>12.5</v>
      </c>
      <c r="BR240" s="455"/>
      <c r="BS240" s="461"/>
      <c r="BT240" s="463"/>
      <c r="BU240" s="457">
        <v>293</v>
      </c>
      <c r="BV240" s="453">
        <v>8.06</v>
      </c>
      <c r="BW240" s="458">
        <v>9210</v>
      </c>
      <c r="BX240" s="458">
        <v>25.6</v>
      </c>
      <c r="BY240" s="880">
        <v>66</v>
      </c>
      <c r="BZ240" s="455">
        <v>1</v>
      </c>
      <c r="CA240" s="462">
        <v>12.1</v>
      </c>
      <c r="CB240" s="455"/>
      <c r="CC240" s="461"/>
      <c r="CD240" s="463"/>
      <c r="CE240" s="457">
        <v>48</v>
      </c>
      <c r="CF240" s="453">
        <v>8.26</v>
      </c>
      <c r="CG240" s="458">
        <v>4600</v>
      </c>
      <c r="CH240" s="462">
        <v>11.9</v>
      </c>
      <c r="CI240" s="880">
        <v>33</v>
      </c>
      <c r="CJ240" s="455">
        <v>0.9</v>
      </c>
      <c r="CK240" s="462">
        <v>19.899999999999999</v>
      </c>
      <c r="CL240" s="455"/>
      <c r="CM240" s="461"/>
      <c r="CN240" s="463"/>
      <c r="CO240" s="457"/>
      <c r="CP240" s="453"/>
      <c r="CQ240" s="461"/>
      <c r="CR240" s="462"/>
      <c r="CS240" s="880"/>
      <c r="CT240" s="455"/>
      <c r="CU240" s="462"/>
      <c r="CV240" s="455"/>
      <c r="CW240" s="461"/>
      <c r="CX240" s="463"/>
      <c r="CY240" s="457">
        <v>221</v>
      </c>
      <c r="CZ240" s="453">
        <v>8.82</v>
      </c>
      <c r="DA240" s="461">
        <v>6280</v>
      </c>
      <c r="DB240" s="462">
        <v>19.7</v>
      </c>
      <c r="DC240" s="880">
        <v>56</v>
      </c>
      <c r="DD240" s="455">
        <v>0.5</v>
      </c>
      <c r="DE240" s="462">
        <v>8.9</v>
      </c>
      <c r="DF240" s="455"/>
      <c r="DG240" s="464"/>
      <c r="DH240" s="463"/>
      <c r="DI240" s="457">
        <v>215</v>
      </c>
      <c r="DJ240" s="453">
        <v>8.15</v>
      </c>
      <c r="DK240" s="459">
        <v>9650</v>
      </c>
      <c r="DL240" s="462">
        <v>91.7</v>
      </c>
      <c r="DM240" s="880">
        <v>237</v>
      </c>
      <c r="DN240" s="455">
        <v>14.1</v>
      </c>
      <c r="DO240" s="462">
        <v>17.8</v>
      </c>
      <c r="DP240" s="455"/>
      <c r="DQ240" s="461"/>
      <c r="DR240" s="463"/>
      <c r="DS240" s="457">
        <v>3</v>
      </c>
      <c r="DT240" s="453"/>
      <c r="DU240" s="454"/>
      <c r="DV240" s="462"/>
      <c r="DW240" s="880"/>
      <c r="DX240" s="455"/>
      <c r="DY240" s="462"/>
      <c r="DZ240" s="455"/>
      <c r="EA240" s="462"/>
      <c r="EB240" s="463"/>
      <c r="EC240" s="457">
        <v>47</v>
      </c>
      <c r="ED240" s="453">
        <v>8.27</v>
      </c>
      <c r="EE240" s="464">
        <v>6.1</v>
      </c>
      <c r="EF240" s="462">
        <v>7.2</v>
      </c>
      <c r="EG240" s="880">
        <v>18</v>
      </c>
      <c r="EH240" s="455">
        <v>1.7</v>
      </c>
      <c r="EI240" s="462">
        <v>10.6</v>
      </c>
      <c r="EJ240" s="455"/>
      <c r="EK240" s="461"/>
      <c r="EL240" s="463"/>
      <c r="EM240" s="457"/>
      <c r="EN240" s="453"/>
      <c r="EO240" s="461"/>
      <c r="EP240" s="462"/>
      <c r="EQ240" s="462"/>
      <c r="ER240" s="455"/>
      <c r="ES240" s="462"/>
      <c r="ET240" s="454"/>
      <c r="EU240" s="461"/>
      <c r="EV240" s="463"/>
      <c r="EW240" s="457"/>
      <c r="EX240" s="453"/>
      <c r="EY240" s="461"/>
      <c r="EZ240" s="462"/>
      <c r="FA240" s="880"/>
      <c r="FB240" s="455"/>
      <c r="FC240" s="462"/>
      <c r="FD240" s="454"/>
      <c r="FE240" s="461"/>
      <c r="FF240" s="463"/>
      <c r="FG240" s="457">
        <v>0</v>
      </c>
      <c r="FH240" s="453"/>
      <c r="FI240" s="461"/>
      <c r="FJ240" s="462"/>
      <c r="FK240" s="880"/>
      <c r="FL240" s="455"/>
      <c r="FM240" s="462"/>
      <c r="FN240" s="454"/>
      <c r="FO240" s="461"/>
      <c r="FP240" s="463"/>
      <c r="GK240" s="195"/>
      <c r="GL240" s="943"/>
      <c r="GM240" s="461"/>
      <c r="GN240" s="461"/>
      <c r="GO240" s="461"/>
      <c r="GP240" s="461"/>
      <c r="GQ240" s="461"/>
      <c r="GR240" s="461"/>
      <c r="GS240" s="461"/>
      <c r="GT240" s="463"/>
      <c r="GU240" s="195"/>
      <c r="GV240" s="461"/>
      <c r="GW240" s="461"/>
      <c r="GX240" s="461"/>
      <c r="GY240" s="461"/>
      <c r="GZ240" s="455"/>
      <c r="HA240" s="461"/>
      <c r="HB240" s="461"/>
      <c r="HC240" s="461"/>
      <c r="HD240" s="463"/>
      <c r="HE240" s="457">
        <v>45</v>
      </c>
      <c r="HF240" s="453">
        <v>7.12</v>
      </c>
      <c r="HG240" s="461">
        <v>3940</v>
      </c>
      <c r="HH240" s="893">
        <v>16.2</v>
      </c>
      <c r="HI240" s="1434">
        <v>98</v>
      </c>
      <c r="HJ240" s="455">
        <v>20.399999999999999</v>
      </c>
      <c r="HK240" s="462">
        <v>22.5</v>
      </c>
      <c r="HL240" s="455"/>
      <c r="HM240" s="461"/>
      <c r="HN240" s="463"/>
      <c r="HO240" s="457"/>
      <c r="HP240" s="453"/>
      <c r="HQ240" s="461"/>
      <c r="HR240" s="462"/>
      <c r="HS240" s="462"/>
      <c r="HT240" s="455"/>
      <c r="HU240" s="462"/>
      <c r="HV240" s="455"/>
      <c r="HW240" s="461"/>
      <c r="HX240" s="463"/>
    </row>
    <row r="241" spans="1:523" ht="15" customHeight="1" x14ac:dyDescent="0.15">
      <c r="A241" s="515">
        <v>43761</v>
      </c>
      <c r="B241" s="415">
        <f t="shared" si="5"/>
        <v>3420</v>
      </c>
      <c r="C241" s="195"/>
      <c r="D241" s="453"/>
      <c r="E241" s="461"/>
      <c r="F241" s="462"/>
      <c r="G241" s="880"/>
      <c r="H241" s="455"/>
      <c r="I241" s="462"/>
      <c r="J241" s="456"/>
      <c r="K241" s="461"/>
      <c r="L241" s="463"/>
      <c r="M241" s="195">
        <v>1435</v>
      </c>
      <c r="N241" s="453">
        <v>7.61</v>
      </c>
      <c r="O241" s="461">
        <v>5610</v>
      </c>
      <c r="P241" s="462">
        <v>8.5</v>
      </c>
      <c r="Q241" s="880">
        <v>20</v>
      </c>
      <c r="R241" s="455">
        <v>0.3</v>
      </c>
      <c r="S241" s="462">
        <v>21.6</v>
      </c>
      <c r="T241" s="456"/>
      <c r="U241" s="461"/>
      <c r="V241" s="463"/>
      <c r="W241" s="457">
        <v>610</v>
      </c>
      <c r="X241" s="453">
        <v>7.69</v>
      </c>
      <c r="Y241" s="458">
        <v>2280</v>
      </c>
      <c r="Z241" s="462"/>
      <c r="AA241" s="880">
        <v>18</v>
      </c>
      <c r="AB241" s="455">
        <v>0.4</v>
      </c>
      <c r="AC241" s="462"/>
      <c r="AD241" s="455"/>
      <c r="AE241" s="461"/>
      <c r="AF241" s="463"/>
      <c r="AG241" s="457"/>
      <c r="AH241" s="453"/>
      <c r="AI241" s="458"/>
      <c r="AJ241" s="462"/>
      <c r="AK241" s="880"/>
      <c r="AL241" s="455"/>
      <c r="AM241" s="644"/>
      <c r="AN241" s="455"/>
      <c r="AO241" s="461"/>
      <c r="AP241" s="616"/>
      <c r="AQ241" s="457"/>
      <c r="AR241" s="453"/>
      <c r="AS241" s="458"/>
      <c r="AT241" s="462"/>
      <c r="AU241" s="880"/>
      <c r="AV241" s="455"/>
      <c r="AW241" s="462"/>
      <c r="AX241" s="455"/>
      <c r="AY241" s="461"/>
      <c r="AZ241" s="463"/>
      <c r="BA241" s="195">
        <v>182</v>
      </c>
      <c r="BB241" s="453">
        <v>7.96</v>
      </c>
      <c r="BC241" s="461">
        <v>9340</v>
      </c>
      <c r="BD241" s="462">
        <v>29.1</v>
      </c>
      <c r="BE241" s="880">
        <v>102</v>
      </c>
      <c r="BF241" s="455">
        <v>0.8</v>
      </c>
      <c r="BG241" s="462">
        <v>12</v>
      </c>
      <c r="BH241" s="455"/>
      <c r="BI241" s="461"/>
      <c r="BJ241" s="463"/>
      <c r="BK241" s="457">
        <v>137</v>
      </c>
      <c r="BL241" s="453">
        <v>7.8</v>
      </c>
      <c r="BM241" s="458">
        <v>1897</v>
      </c>
      <c r="BN241" s="462">
        <v>59.6</v>
      </c>
      <c r="BO241" s="880">
        <v>123</v>
      </c>
      <c r="BP241" s="455">
        <v>0.6</v>
      </c>
      <c r="BQ241" s="462">
        <v>13.8</v>
      </c>
      <c r="BR241" s="455"/>
      <c r="BS241" s="461"/>
      <c r="BT241" s="463"/>
      <c r="BU241" s="457">
        <v>311</v>
      </c>
      <c r="BV241" s="453"/>
      <c r="BW241" s="458"/>
      <c r="BX241" s="458"/>
      <c r="BY241" s="880"/>
      <c r="BZ241" s="455"/>
      <c r="CA241" s="462"/>
      <c r="CB241" s="455"/>
      <c r="CC241" s="461"/>
      <c r="CD241" s="463"/>
      <c r="CE241" s="457">
        <v>41</v>
      </c>
      <c r="CF241" s="453"/>
      <c r="CG241" s="458"/>
      <c r="CH241" s="462"/>
      <c r="CI241" s="880"/>
      <c r="CJ241" s="455"/>
      <c r="CK241" s="462"/>
      <c r="CL241" s="455"/>
      <c r="CM241" s="461"/>
      <c r="CN241" s="463"/>
      <c r="CO241" s="457"/>
      <c r="CP241" s="453"/>
      <c r="CQ241" s="461"/>
      <c r="CR241" s="462"/>
      <c r="CS241" s="880"/>
      <c r="CT241" s="455"/>
      <c r="CU241" s="462"/>
      <c r="CV241" s="455"/>
      <c r="CW241" s="461"/>
      <c r="CX241" s="463"/>
      <c r="CY241" s="457">
        <v>273</v>
      </c>
      <c r="CZ241" s="453">
        <v>7.81</v>
      </c>
      <c r="DA241" s="461">
        <v>6250</v>
      </c>
      <c r="DB241" s="462">
        <v>19.7</v>
      </c>
      <c r="DC241" s="880">
        <v>57</v>
      </c>
      <c r="DD241" s="455">
        <v>0.6</v>
      </c>
      <c r="DE241" s="462">
        <v>10.8</v>
      </c>
      <c r="DF241" s="455"/>
      <c r="DG241" s="464"/>
      <c r="DH241" s="463"/>
      <c r="DI241" s="457">
        <v>235</v>
      </c>
      <c r="DJ241" s="453">
        <v>7.92</v>
      </c>
      <c r="DK241" s="459">
        <v>9240</v>
      </c>
      <c r="DL241" s="462">
        <v>100.2</v>
      </c>
      <c r="DM241" s="880">
        <v>397</v>
      </c>
      <c r="DN241" s="455">
        <v>0.3</v>
      </c>
      <c r="DO241" s="462">
        <v>16.5</v>
      </c>
      <c r="DP241" s="455"/>
      <c r="DQ241" s="461"/>
      <c r="DR241" s="463"/>
      <c r="DS241" s="457">
        <v>102</v>
      </c>
      <c r="DT241" s="453">
        <v>7.67</v>
      </c>
      <c r="DU241" s="454">
        <v>888</v>
      </c>
      <c r="DV241" s="462">
        <v>11.3</v>
      </c>
      <c r="DW241" s="880">
        <v>26</v>
      </c>
      <c r="DX241" s="455">
        <v>0.6</v>
      </c>
      <c r="DY241" s="462">
        <v>2.1</v>
      </c>
      <c r="DZ241" s="455"/>
      <c r="EA241" s="462"/>
      <c r="EB241" s="463"/>
      <c r="EC241" s="457"/>
      <c r="ED241" s="453"/>
      <c r="EE241" s="464"/>
      <c r="EF241" s="462"/>
      <c r="EG241" s="880"/>
      <c r="EH241" s="455"/>
      <c r="EI241" s="462"/>
      <c r="EJ241" s="455"/>
      <c r="EK241" s="461"/>
      <c r="EL241" s="463"/>
      <c r="EM241" s="457">
        <v>47</v>
      </c>
      <c r="EN241" s="453"/>
      <c r="EO241" s="461"/>
      <c r="EP241" s="462"/>
      <c r="EQ241" s="462"/>
      <c r="ER241" s="455"/>
      <c r="ES241" s="462"/>
      <c r="ET241" s="454"/>
      <c r="EU241" s="461"/>
      <c r="EV241" s="463"/>
      <c r="EW241" s="457">
        <v>47</v>
      </c>
      <c r="EX241" s="453"/>
      <c r="EY241" s="461"/>
      <c r="EZ241" s="462"/>
      <c r="FA241" s="880"/>
      <c r="FB241" s="455"/>
      <c r="FC241" s="462"/>
      <c r="FD241" s="454"/>
      <c r="FE241" s="461"/>
      <c r="FF241" s="463"/>
      <c r="FG241" s="457">
        <v>0</v>
      </c>
      <c r="FH241" s="453"/>
      <c r="FI241" s="461"/>
      <c r="FJ241" s="462"/>
      <c r="FK241" s="880"/>
      <c r="FL241" s="455"/>
      <c r="FM241" s="462"/>
      <c r="FN241" s="454"/>
      <c r="FO241" s="461"/>
      <c r="FP241" s="463"/>
      <c r="GK241" s="195"/>
      <c r="GL241" s="943"/>
      <c r="GM241" s="461"/>
      <c r="GN241" s="461"/>
      <c r="GO241" s="461"/>
      <c r="GP241" s="461"/>
      <c r="GQ241" s="461"/>
      <c r="GR241" s="461"/>
      <c r="GS241" s="461"/>
      <c r="GT241" s="463"/>
      <c r="GU241" s="195"/>
      <c r="GV241" s="461"/>
      <c r="GW241" s="461"/>
      <c r="GX241" s="461"/>
      <c r="GY241" s="461"/>
      <c r="GZ241" s="455"/>
      <c r="HA241" s="461"/>
      <c r="HB241" s="461"/>
      <c r="HC241" s="461"/>
      <c r="HD241" s="463"/>
      <c r="HE241" s="457"/>
      <c r="HF241" s="453">
        <v>6.92</v>
      </c>
      <c r="HG241" s="461">
        <v>3670</v>
      </c>
      <c r="HH241" s="893">
        <v>15.9</v>
      </c>
      <c r="HI241" s="1434">
        <v>95</v>
      </c>
      <c r="HJ241" s="455">
        <v>20</v>
      </c>
      <c r="HK241" s="462">
        <v>21.7</v>
      </c>
      <c r="HL241" s="455"/>
      <c r="HM241" s="461"/>
      <c r="HN241" s="463"/>
      <c r="HO241" s="457"/>
      <c r="HP241" s="453"/>
      <c r="HQ241" s="461"/>
      <c r="HR241" s="462"/>
      <c r="HS241" s="462"/>
      <c r="HT241" s="455"/>
      <c r="HU241" s="462"/>
      <c r="HV241" s="455"/>
      <c r="HW241" s="461"/>
      <c r="HX241" s="463"/>
    </row>
    <row r="242" spans="1:523" ht="15" customHeight="1" x14ac:dyDescent="0.15">
      <c r="A242" s="515">
        <v>43762</v>
      </c>
      <c r="B242" s="415">
        <f t="shared" si="5"/>
        <v>3131</v>
      </c>
      <c r="C242" s="195"/>
      <c r="D242" s="453"/>
      <c r="E242" s="461"/>
      <c r="F242" s="462"/>
      <c r="G242" s="880"/>
      <c r="H242" s="455"/>
      <c r="I242" s="462"/>
      <c r="J242" s="456"/>
      <c r="K242" s="461"/>
      <c r="L242" s="463"/>
      <c r="M242" s="195">
        <v>1109</v>
      </c>
      <c r="N242" s="453">
        <v>7.9</v>
      </c>
      <c r="O242" s="461">
        <v>6150</v>
      </c>
      <c r="P242" s="462">
        <v>10.4</v>
      </c>
      <c r="Q242" s="880">
        <v>26</v>
      </c>
      <c r="R242" s="455">
        <v>0.8</v>
      </c>
      <c r="S242" s="462">
        <v>29</v>
      </c>
      <c r="T242" s="456"/>
      <c r="U242" s="461"/>
      <c r="V242" s="463"/>
      <c r="W242" s="457">
        <v>660</v>
      </c>
      <c r="X242" s="453">
        <v>80</v>
      </c>
      <c r="Y242" s="458">
        <v>3100</v>
      </c>
      <c r="Z242" s="462"/>
      <c r="AA242" s="880">
        <v>20</v>
      </c>
      <c r="AB242" s="455">
        <v>3.7</v>
      </c>
      <c r="AC242" s="462"/>
      <c r="AD242" s="455"/>
      <c r="AE242" s="461"/>
      <c r="AF242" s="463"/>
      <c r="AG242" s="457">
        <v>144</v>
      </c>
      <c r="AH242" s="453"/>
      <c r="AI242" s="458"/>
      <c r="AJ242" s="462"/>
      <c r="AK242" s="880"/>
      <c r="AL242" s="455"/>
      <c r="AM242" s="644"/>
      <c r="AN242" s="455"/>
      <c r="AO242" s="461"/>
      <c r="AP242" s="616"/>
      <c r="AQ242" s="457"/>
      <c r="AR242" s="453"/>
      <c r="AS242" s="458"/>
      <c r="AT242" s="462"/>
      <c r="AU242" s="880"/>
      <c r="AV242" s="455"/>
      <c r="AW242" s="462"/>
      <c r="AX242" s="455"/>
      <c r="AY242" s="461"/>
      <c r="AZ242" s="463"/>
      <c r="BA242" s="195">
        <v>209</v>
      </c>
      <c r="BB242" s="453">
        <v>8.34</v>
      </c>
      <c r="BC242" s="461">
        <v>6860</v>
      </c>
      <c r="BD242" s="462">
        <v>31.4</v>
      </c>
      <c r="BE242" s="880">
        <v>107</v>
      </c>
      <c r="BF242" s="455">
        <v>1</v>
      </c>
      <c r="BG242" s="462">
        <v>12</v>
      </c>
      <c r="BH242" s="455"/>
      <c r="BI242" s="461"/>
      <c r="BJ242" s="463"/>
      <c r="BK242" s="457">
        <v>145</v>
      </c>
      <c r="BL242" s="453">
        <v>8.18</v>
      </c>
      <c r="BM242" s="458">
        <v>1899</v>
      </c>
      <c r="BN242" s="462">
        <v>62.7</v>
      </c>
      <c r="BO242" s="880">
        <v>126</v>
      </c>
      <c r="BP242" s="455">
        <v>0.7</v>
      </c>
      <c r="BQ242" s="462">
        <v>13.5</v>
      </c>
      <c r="BR242" s="455"/>
      <c r="BS242" s="461"/>
      <c r="BT242" s="463"/>
      <c r="BU242" s="457">
        <v>313</v>
      </c>
      <c r="BV242" s="453">
        <v>8.3000000000000007</v>
      </c>
      <c r="BW242" s="458">
        <v>10280</v>
      </c>
      <c r="BX242" s="458">
        <v>26.2</v>
      </c>
      <c r="BY242" s="880">
        <v>72</v>
      </c>
      <c r="BZ242" s="455">
        <v>1.2</v>
      </c>
      <c r="CA242" s="462">
        <v>12.6</v>
      </c>
      <c r="CB242" s="455"/>
      <c r="CC242" s="461"/>
      <c r="CD242" s="463"/>
      <c r="CE242" s="457">
        <v>53</v>
      </c>
      <c r="CF242" s="453"/>
      <c r="CG242" s="458"/>
      <c r="CH242" s="462"/>
      <c r="CI242" s="880"/>
      <c r="CJ242" s="455"/>
      <c r="CK242" s="462"/>
      <c r="CL242" s="455"/>
      <c r="CM242" s="461"/>
      <c r="CN242" s="463"/>
      <c r="CO242" s="457"/>
      <c r="CP242" s="453"/>
      <c r="CQ242" s="461"/>
      <c r="CR242" s="462"/>
      <c r="CS242" s="880"/>
      <c r="CT242" s="455"/>
      <c r="CU242" s="462"/>
      <c r="CV242" s="455"/>
      <c r="CW242" s="461"/>
      <c r="CX242" s="463"/>
      <c r="CY242" s="457">
        <v>309</v>
      </c>
      <c r="CZ242" s="453">
        <v>8.32</v>
      </c>
      <c r="DA242" s="461">
        <v>6340</v>
      </c>
      <c r="DB242" s="462">
        <v>23.7</v>
      </c>
      <c r="DC242" s="880">
        <v>62</v>
      </c>
      <c r="DD242" s="455">
        <v>1.1000000000000001</v>
      </c>
      <c r="DE242" s="462">
        <v>14.5</v>
      </c>
      <c r="DF242" s="455"/>
      <c r="DG242" s="464"/>
      <c r="DH242" s="463"/>
      <c r="DI242" s="457">
        <v>132</v>
      </c>
      <c r="DJ242" s="453"/>
      <c r="DK242" s="459"/>
      <c r="DL242" s="462"/>
      <c r="DM242" s="880"/>
      <c r="DN242" s="455"/>
      <c r="DO242" s="462"/>
      <c r="DP242" s="455"/>
      <c r="DQ242" s="461"/>
      <c r="DR242" s="463"/>
      <c r="DS242" s="457"/>
      <c r="DT242" s="453"/>
      <c r="DU242" s="454"/>
      <c r="DV242" s="462"/>
      <c r="DW242" s="880"/>
      <c r="DX242" s="455"/>
      <c r="DY242" s="462"/>
      <c r="DZ242" s="455"/>
      <c r="EA242" s="462"/>
      <c r="EB242" s="463"/>
      <c r="EC242" s="457"/>
      <c r="ED242" s="453"/>
      <c r="EE242" s="464"/>
      <c r="EF242" s="462"/>
      <c r="EG242" s="880"/>
      <c r="EH242" s="455"/>
      <c r="EI242" s="462"/>
      <c r="EJ242" s="455"/>
      <c r="EK242" s="461"/>
      <c r="EL242" s="463"/>
      <c r="EM242" s="457"/>
      <c r="EN242" s="453"/>
      <c r="EO242" s="461"/>
      <c r="EP242" s="462"/>
      <c r="EQ242" s="462"/>
      <c r="ER242" s="455"/>
      <c r="ES242" s="462"/>
      <c r="ET242" s="454"/>
      <c r="EU242" s="461"/>
      <c r="EV242" s="463"/>
      <c r="EW242" s="457"/>
      <c r="EX242" s="453"/>
      <c r="EY242" s="461"/>
      <c r="EZ242" s="462"/>
      <c r="FA242" s="880"/>
      <c r="FB242" s="455"/>
      <c r="FC242" s="462"/>
      <c r="FD242" s="454"/>
      <c r="FE242" s="461"/>
      <c r="FF242" s="463"/>
      <c r="FG242" s="457">
        <v>0</v>
      </c>
      <c r="FH242" s="453"/>
      <c r="FI242" s="461"/>
      <c r="FJ242" s="462"/>
      <c r="FK242" s="880"/>
      <c r="FL242" s="455"/>
      <c r="FM242" s="462"/>
      <c r="FN242" s="454"/>
      <c r="FO242" s="461"/>
      <c r="FP242" s="463"/>
      <c r="GK242" s="195"/>
      <c r="GL242" s="943"/>
      <c r="GM242" s="461"/>
      <c r="GN242" s="461"/>
      <c r="GO242" s="461"/>
      <c r="GP242" s="461"/>
      <c r="GQ242" s="461"/>
      <c r="GR242" s="461"/>
      <c r="GS242" s="461"/>
      <c r="GT242" s="463"/>
      <c r="GU242" s="195"/>
      <c r="GV242" s="461"/>
      <c r="GW242" s="461"/>
      <c r="GX242" s="461"/>
      <c r="GY242" s="461"/>
      <c r="GZ242" s="455"/>
      <c r="HA242" s="461"/>
      <c r="HB242" s="461"/>
      <c r="HC242" s="461"/>
      <c r="HD242" s="463"/>
      <c r="HE242" s="457">
        <v>57</v>
      </c>
      <c r="HF242" s="453">
        <v>7.4</v>
      </c>
      <c r="HG242" s="461">
        <v>3610</v>
      </c>
      <c r="HH242" s="893">
        <v>16.899999999999999</v>
      </c>
      <c r="HI242" s="1434">
        <v>87</v>
      </c>
      <c r="HJ242" s="455">
        <v>21</v>
      </c>
      <c r="HK242" s="462">
        <v>22</v>
      </c>
      <c r="HL242" s="455"/>
      <c r="HM242" s="461"/>
      <c r="HN242" s="463"/>
      <c r="HO242" s="457"/>
      <c r="HP242" s="453"/>
      <c r="HQ242" s="461"/>
      <c r="HR242" s="462"/>
      <c r="HS242" s="462"/>
      <c r="HT242" s="455"/>
      <c r="HU242" s="462"/>
      <c r="HV242" s="455"/>
      <c r="HW242" s="461"/>
      <c r="HX242" s="463"/>
    </row>
    <row r="243" spans="1:523" ht="15" customHeight="1" x14ac:dyDescent="0.15">
      <c r="A243" s="515">
        <v>43763</v>
      </c>
      <c r="B243" s="415">
        <f t="shared" si="5"/>
        <v>2984</v>
      </c>
      <c r="C243" s="195"/>
      <c r="D243" s="453"/>
      <c r="E243" s="461"/>
      <c r="F243" s="462"/>
      <c r="G243" s="880"/>
      <c r="H243" s="455"/>
      <c r="I243" s="462"/>
      <c r="J243" s="456"/>
      <c r="K243" s="461"/>
      <c r="L243" s="463"/>
      <c r="M243" s="195">
        <v>1154</v>
      </c>
      <c r="N243" s="453">
        <v>7.61</v>
      </c>
      <c r="O243" s="461">
        <v>5780</v>
      </c>
      <c r="P243" s="462">
        <v>10</v>
      </c>
      <c r="Q243" s="880">
        <v>20</v>
      </c>
      <c r="R243" s="455">
        <v>1.1000000000000001</v>
      </c>
      <c r="S243" s="462">
        <v>25.8</v>
      </c>
      <c r="T243" s="456"/>
      <c r="U243" s="461"/>
      <c r="V243" s="463"/>
      <c r="W243" s="457">
        <v>415</v>
      </c>
      <c r="X243" s="453">
        <v>7.92</v>
      </c>
      <c r="Y243" s="458">
        <v>3350</v>
      </c>
      <c r="Z243" s="462">
        <v>5.6</v>
      </c>
      <c r="AA243" s="880">
        <v>20</v>
      </c>
      <c r="AB243" s="455">
        <v>9.3000000000000007</v>
      </c>
      <c r="AC243" s="462">
        <v>43.6</v>
      </c>
      <c r="AD243" s="455"/>
      <c r="AE243" s="461"/>
      <c r="AF243" s="463"/>
      <c r="AG243" s="457">
        <v>143</v>
      </c>
      <c r="AH243" s="453">
        <v>8.16</v>
      </c>
      <c r="AI243" s="458">
        <v>6490</v>
      </c>
      <c r="AJ243" s="462">
        <v>18.600000000000001</v>
      </c>
      <c r="AK243" s="880">
        <v>51</v>
      </c>
      <c r="AL243" s="455">
        <v>0.7</v>
      </c>
      <c r="AM243" s="644">
        <v>3.1</v>
      </c>
      <c r="AN243" s="455"/>
      <c r="AO243" s="461"/>
      <c r="AP243" s="616"/>
      <c r="AQ243" s="457">
        <v>241</v>
      </c>
      <c r="AR243" s="453">
        <v>7.91</v>
      </c>
      <c r="AS243" s="458">
        <v>6030</v>
      </c>
      <c r="AT243" s="462">
        <v>31.3</v>
      </c>
      <c r="AU243" s="880">
        <v>138</v>
      </c>
      <c r="AV243" s="455">
        <v>3.5</v>
      </c>
      <c r="AW243" s="462">
        <v>45.1</v>
      </c>
      <c r="AX243" s="455"/>
      <c r="AY243" s="461"/>
      <c r="AZ243" s="463"/>
      <c r="BA243" s="195"/>
      <c r="BB243" s="453">
        <v>8.1</v>
      </c>
      <c r="BC243" s="461">
        <v>9150</v>
      </c>
      <c r="BD243" s="462">
        <v>31.2</v>
      </c>
      <c r="BE243" s="880">
        <v>104</v>
      </c>
      <c r="BF243" s="455">
        <v>1</v>
      </c>
      <c r="BG243" s="462">
        <v>12.6</v>
      </c>
      <c r="BH243" s="455"/>
      <c r="BI243" s="461"/>
      <c r="BJ243" s="463"/>
      <c r="BK243" s="457">
        <v>125</v>
      </c>
      <c r="BL243" s="453">
        <v>8.07</v>
      </c>
      <c r="BM243" s="458">
        <v>1927</v>
      </c>
      <c r="BN243" s="462">
        <v>60.8</v>
      </c>
      <c r="BO243" s="880">
        <v>119</v>
      </c>
      <c r="BP243" s="455">
        <v>0.5</v>
      </c>
      <c r="BQ243" s="462">
        <v>13.6</v>
      </c>
      <c r="BR243" s="455"/>
      <c r="BS243" s="461"/>
      <c r="BT243" s="463"/>
      <c r="BU243" s="457">
        <v>320</v>
      </c>
      <c r="BV243" s="453">
        <v>8.2200000000000006</v>
      </c>
      <c r="BW243" s="458">
        <v>9470</v>
      </c>
      <c r="BX243" s="458">
        <v>26.3</v>
      </c>
      <c r="BY243" s="880">
        <v>69</v>
      </c>
      <c r="BZ243" s="455">
        <v>1.3</v>
      </c>
      <c r="CA243" s="462">
        <v>12.9</v>
      </c>
      <c r="CB243" s="455"/>
      <c r="CC243" s="461"/>
      <c r="CD243" s="463"/>
      <c r="CE243" s="457">
        <v>42</v>
      </c>
      <c r="CF243" s="453">
        <v>7.84</v>
      </c>
      <c r="CG243" s="458">
        <v>4780</v>
      </c>
      <c r="CH243" s="462">
        <v>13.5</v>
      </c>
      <c r="CI243" s="880">
        <v>35</v>
      </c>
      <c r="CJ243" s="455">
        <v>4.5</v>
      </c>
      <c r="CK243" s="462">
        <v>23.6</v>
      </c>
      <c r="CL243" s="455"/>
      <c r="CM243" s="461"/>
      <c r="CN243" s="463"/>
      <c r="CO243" s="457">
        <v>109</v>
      </c>
      <c r="CP243" s="453">
        <v>7.8</v>
      </c>
      <c r="CQ243" s="461">
        <v>2450</v>
      </c>
      <c r="CR243" s="462">
        <v>6.9</v>
      </c>
      <c r="CS243" s="880">
        <v>20</v>
      </c>
      <c r="CT243" s="455">
        <v>0.4</v>
      </c>
      <c r="CU243" s="462">
        <v>24.6</v>
      </c>
      <c r="CV243" s="455"/>
      <c r="CW243" s="461"/>
      <c r="CX243" s="463"/>
      <c r="CY243" s="457">
        <v>305</v>
      </c>
      <c r="CZ243" s="453">
        <v>7.89</v>
      </c>
      <c r="DA243" s="461">
        <v>3660</v>
      </c>
      <c r="DB243" s="462">
        <v>23.6</v>
      </c>
      <c r="DC243" s="880">
        <v>60</v>
      </c>
      <c r="DD243" s="455">
        <v>4.5</v>
      </c>
      <c r="DE243" s="462">
        <v>16.8</v>
      </c>
      <c r="DF243" s="455"/>
      <c r="DG243" s="464"/>
      <c r="DH243" s="463"/>
      <c r="DI243" s="457">
        <v>130</v>
      </c>
      <c r="DJ243" s="453">
        <v>7.54</v>
      </c>
      <c r="DK243" s="459">
        <v>10090</v>
      </c>
      <c r="DL243" s="462">
        <v>60.3</v>
      </c>
      <c r="DM243" s="880">
        <v>210</v>
      </c>
      <c r="DN243" s="455">
        <v>21</v>
      </c>
      <c r="DO243" s="462">
        <v>23.4</v>
      </c>
      <c r="DP243" s="455"/>
      <c r="DQ243" s="461"/>
      <c r="DR243" s="463"/>
      <c r="DS243" s="457"/>
      <c r="DT243" s="453"/>
      <c r="DU243" s="454"/>
      <c r="DV243" s="462"/>
      <c r="DW243" s="880"/>
      <c r="DX243" s="455"/>
      <c r="DY243" s="462"/>
      <c r="DZ243" s="455"/>
      <c r="EA243" s="462"/>
      <c r="EB243" s="463"/>
      <c r="EC243" s="457"/>
      <c r="ED243" s="453"/>
      <c r="EE243" s="464"/>
      <c r="EF243" s="462"/>
      <c r="EG243" s="880"/>
      <c r="EH243" s="455"/>
      <c r="EI243" s="462"/>
      <c r="EJ243" s="455"/>
      <c r="EK243" s="461"/>
      <c r="EL243" s="463"/>
      <c r="EM243" s="457"/>
      <c r="EN243" s="453"/>
      <c r="EO243" s="461"/>
      <c r="EP243" s="462"/>
      <c r="EQ243" s="462"/>
      <c r="ER243" s="455"/>
      <c r="ES243" s="462"/>
      <c r="ET243" s="454"/>
      <c r="EU243" s="461"/>
      <c r="EV243" s="463"/>
      <c r="EW243" s="457"/>
      <c r="EX243" s="453"/>
      <c r="EY243" s="461"/>
      <c r="EZ243" s="462"/>
      <c r="FA243" s="880"/>
      <c r="FB243" s="455"/>
      <c r="FC243" s="462"/>
      <c r="FD243" s="454"/>
      <c r="FE243" s="461"/>
      <c r="FF243" s="463"/>
      <c r="FG243" s="457">
        <v>0</v>
      </c>
      <c r="FH243" s="453"/>
      <c r="FI243" s="461"/>
      <c r="FJ243" s="462"/>
      <c r="FK243" s="880"/>
      <c r="FL243" s="455"/>
      <c r="FM243" s="462"/>
      <c r="FN243" s="454"/>
      <c r="FO243" s="461"/>
      <c r="FP243" s="463"/>
      <c r="GK243" s="195"/>
      <c r="GL243" s="943"/>
      <c r="GM243" s="461"/>
      <c r="GN243" s="461"/>
      <c r="GO243" s="461"/>
      <c r="GP243" s="461"/>
      <c r="GQ243" s="461"/>
      <c r="GR243" s="461"/>
      <c r="GS243" s="461"/>
      <c r="GT243" s="463"/>
      <c r="GU243" s="195"/>
      <c r="GV243" s="461"/>
      <c r="GW243" s="461"/>
      <c r="GX243" s="461"/>
      <c r="GY243" s="461"/>
      <c r="GZ243" s="455"/>
      <c r="HA243" s="461"/>
      <c r="HB243" s="461"/>
      <c r="HC243" s="461"/>
      <c r="HD243" s="463"/>
      <c r="HE243" s="457"/>
      <c r="HF243" s="453">
        <v>6.95</v>
      </c>
      <c r="HG243" s="461">
        <v>3790</v>
      </c>
      <c r="HH243" s="893">
        <v>16.600000000000001</v>
      </c>
      <c r="HI243" s="1434">
        <v>96</v>
      </c>
      <c r="HJ243" s="455">
        <v>19.600000000000001</v>
      </c>
      <c r="HK243" s="462">
        <v>21.1</v>
      </c>
      <c r="HL243" s="455"/>
      <c r="HM243" s="461"/>
      <c r="HN243" s="463"/>
      <c r="HO243" s="457"/>
      <c r="HP243" s="453"/>
      <c r="HQ243" s="461"/>
      <c r="HR243" s="462"/>
      <c r="HS243" s="462"/>
      <c r="HT243" s="455"/>
      <c r="HU243" s="462"/>
      <c r="HV243" s="455"/>
      <c r="HW243" s="461"/>
      <c r="HX243" s="463"/>
    </row>
    <row r="244" spans="1:523" ht="15" customHeight="1" x14ac:dyDescent="0.15">
      <c r="A244" s="515">
        <v>43764</v>
      </c>
      <c r="B244" s="415">
        <f t="shared" si="5"/>
        <v>2948</v>
      </c>
      <c r="C244" s="195"/>
      <c r="D244" s="453"/>
      <c r="E244" s="461"/>
      <c r="F244" s="462"/>
      <c r="G244" s="880"/>
      <c r="H244" s="455"/>
      <c r="I244" s="462"/>
      <c r="J244" s="456"/>
      <c r="K244" s="461"/>
      <c r="L244" s="463"/>
      <c r="M244" s="195">
        <v>807</v>
      </c>
      <c r="N244" s="453">
        <v>7.72</v>
      </c>
      <c r="O244" s="461">
        <v>5830</v>
      </c>
      <c r="P244" s="462">
        <v>9.6999999999999993</v>
      </c>
      <c r="Q244" s="880">
        <v>20</v>
      </c>
      <c r="R244" s="455">
        <v>0.6</v>
      </c>
      <c r="S244" s="462">
        <v>23.7</v>
      </c>
      <c r="T244" s="456"/>
      <c r="U244" s="461"/>
      <c r="V244" s="463"/>
      <c r="W244" s="457">
        <v>654</v>
      </c>
      <c r="X244" s="453">
        <v>8.15</v>
      </c>
      <c r="Y244" s="458">
        <v>3010</v>
      </c>
      <c r="Z244" s="462">
        <v>5.2</v>
      </c>
      <c r="AA244" s="880">
        <v>23</v>
      </c>
      <c r="AB244" s="455">
        <v>7.4</v>
      </c>
      <c r="AC244" s="462">
        <v>38.799999999999997</v>
      </c>
      <c r="AD244" s="455"/>
      <c r="AE244" s="461"/>
      <c r="AF244" s="463"/>
      <c r="AG244" s="457">
        <v>175</v>
      </c>
      <c r="AH244" s="453">
        <v>8.2799999999999994</v>
      </c>
      <c r="AI244" s="458">
        <v>7420</v>
      </c>
      <c r="AJ244" s="462">
        <v>20.9</v>
      </c>
      <c r="AK244" s="880">
        <v>56</v>
      </c>
      <c r="AL244" s="455">
        <v>1.1000000000000001</v>
      </c>
      <c r="AM244" s="644">
        <v>3.6</v>
      </c>
      <c r="AN244" s="455"/>
      <c r="AO244" s="461"/>
      <c r="AP244" s="616"/>
      <c r="AQ244" s="457">
        <v>269</v>
      </c>
      <c r="AR244" s="453">
        <v>7.85</v>
      </c>
      <c r="AS244" s="458">
        <v>7200</v>
      </c>
      <c r="AT244" s="462">
        <v>58.1</v>
      </c>
      <c r="AU244" s="880">
        <v>191</v>
      </c>
      <c r="AV244" s="455">
        <v>4.3</v>
      </c>
      <c r="AW244" s="462">
        <v>56.8</v>
      </c>
      <c r="AX244" s="455"/>
      <c r="AY244" s="461"/>
      <c r="AZ244" s="463"/>
      <c r="BA244" s="195"/>
      <c r="BB244" s="453">
        <v>8.0399999999999991</v>
      </c>
      <c r="BC244" s="461">
        <v>8950</v>
      </c>
      <c r="BD244" s="462">
        <v>29.7</v>
      </c>
      <c r="BE244" s="880">
        <v>99</v>
      </c>
      <c r="BF244" s="455">
        <v>0.5</v>
      </c>
      <c r="BG244" s="462">
        <v>12.3</v>
      </c>
      <c r="BH244" s="455"/>
      <c r="BI244" s="461"/>
      <c r="BJ244" s="463"/>
      <c r="BK244" s="457">
        <v>129</v>
      </c>
      <c r="BL244" s="453">
        <v>8.11</v>
      </c>
      <c r="BM244" s="458">
        <v>1918</v>
      </c>
      <c r="BN244" s="462">
        <v>58.9</v>
      </c>
      <c r="BO244" s="880">
        <v>116</v>
      </c>
      <c r="BP244" s="455">
        <v>0.3</v>
      </c>
      <c r="BQ244" s="462">
        <v>13.4</v>
      </c>
      <c r="BR244" s="455"/>
      <c r="BS244" s="461"/>
      <c r="BT244" s="463"/>
      <c r="BU244" s="457">
        <v>249</v>
      </c>
      <c r="BV244" s="453">
        <v>8.14</v>
      </c>
      <c r="BW244" s="458">
        <v>9830</v>
      </c>
      <c r="BX244" s="458">
        <v>26.2</v>
      </c>
      <c r="BY244" s="880">
        <v>71</v>
      </c>
      <c r="BZ244" s="455">
        <v>0.9</v>
      </c>
      <c r="CA244" s="462">
        <v>12.6</v>
      </c>
      <c r="CB244" s="455"/>
      <c r="CC244" s="461"/>
      <c r="CD244" s="463"/>
      <c r="CE244" s="457">
        <v>54</v>
      </c>
      <c r="CF244" s="453">
        <v>7.84</v>
      </c>
      <c r="CG244" s="458">
        <v>4890</v>
      </c>
      <c r="CH244" s="462">
        <v>14.1</v>
      </c>
      <c r="CI244" s="880">
        <v>36</v>
      </c>
      <c r="CJ244" s="455">
        <v>5.0999999999999996</v>
      </c>
      <c r="CK244" s="462">
        <v>25.9</v>
      </c>
      <c r="CL244" s="455"/>
      <c r="CM244" s="461"/>
      <c r="CN244" s="463"/>
      <c r="CO244" s="457">
        <v>152</v>
      </c>
      <c r="CP244" s="453"/>
      <c r="CQ244" s="461"/>
      <c r="CR244" s="462"/>
      <c r="CS244" s="880"/>
      <c r="CT244" s="455"/>
      <c r="CU244" s="462"/>
      <c r="CV244" s="455"/>
      <c r="CW244" s="461"/>
      <c r="CX244" s="463"/>
      <c r="CY244" s="457">
        <v>291</v>
      </c>
      <c r="CZ244" s="453">
        <v>7.91</v>
      </c>
      <c r="DA244" s="461">
        <v>6650</v>
      </c>
      <c r="DB244" s="462">
        <v>23.7</v>
      </c>
      <c r="DC244" s="880">
        <v>65</v>
      </c>
      <c r="DD244" s="455">
        <v>7.5</v>
      </c>
      <c r="DE244" s="462">
        <v>19.3</v>
      </c>
      <c r="DF244" s="455"/>
      <c r="DG244" s="464"/>
      <c r="DH244" s="463"/>
      <c r="DI244" s="457">
        <v>153</v>
      </c>
      <c r="DJ244" s="453">
        <v>8.25</v>
      </c>
      <c r="DK244" s="459">
        <v>8650</v>
      </c>
      <c r="DL244" s="462">
        <v>41.8</v>
      </c>
      <c r="DM244" s="880">
        <v>169</v>
      </c>
      <c r="DN244" s="455">
        <v>15.9</v>
      </c>
      <c r="DO244" s="462">
        <v>15.9</v>
      </c>
      <c r="DP244" s="455"/>
      <c r="DQ244" s="461"/>
      <c r="DR244" s="463"/>
      <c r="DS244" s="457"/>
      <c r="DT244" s="453"/>
      <c r="DU244" s="454"/>
      <c r="DV244" s="462"/>
      <c r="DW244" s="880"/>
      <c r="DX244" s="455"/>
      <c r="DY244" s="462"/>
      <c r="DZ244" s="455"/>
      <c r="EA244" s="462"/>
      <c r="EB244" s="463"/>
      <c r="EC244" s="457"/>
      <c r="ED244" s="453"/>
      <c r="EE244" s="464"/>
      <c r="EF244" s="462"/>
      <c r="EG244" s="880"/>
      <c r="EH244" s="455"/>
      <c r="EI244" s="462"/>
      <c r="EJ244" s="455"/>
      <c r="EK244" s="461"/>
      <c r="EL244" s="463"/>
      <c r="EM244" s="457"/>
      <c r="EN244" s="453"/>
      <c r="EO244" s="461"/>
      <c r="EP244" s="462"/>
      <c r="EQ244" s="462"/>
      <c r="ER244" s="455"/>
      <c r="ES244" s="462"/>
      <c r="ET244" s="454"/>
      <c r="EU244" s="461"/>
      <c r="EV244" s="463"/>
      <c r="EW244" s="457"/>
      <c r="EX244" s="453"/>
      <c r="EY244" s="461"/>
      <c r="EZ244" s="462"/>
      <c r="FA244" s="880"/>
      <c r="FB244" s="455"/>
      <c r="FC244" s="462"/>
      <c r="FD244" s="454"/>
      <c r="FE244" s="461"/>
      <c r="FF244" s="463"/>
      <c r="FG244" s="457">
        <v>0</v>
      </c>
      <c r="FH244" s="453"/>
      <c r="FI244" s="461"/>
      <c r="FJ244" s="462"/>
      <c r="FK244" s="880"/>
      <c r="FL244" s="455"/>
      <c r="FM244" s="462"/>
      <c r="FN244" s="454"/>
      <c r="FO244" s="461"/>
      <c r="FP244" s="463"/>
      <c r="GK244" s="195"/>
      <c r="GL244" s="943"/>
      <c r="GM244" s="461"/>
      <c r="GN244" s="461"/>
      <c r="GO244" s="461"/>
      <c r="GP244" s="461"/>
      <c r="GQ244" s="461"/>
      <c r="GR244" s="461"/>
      <c r="GS244" s="461"/>
      <c r="GT244" s="463"/>
      <c r="GU244" s="195"/>
      <c r="GV244" s="461"/>
      <c r="GW244" s="461"/>
      <c r="GX244" s="461"/>
      <c r="GY244" s="461"/>
      <c r="GZ244" s="455"/>
      <c r="HA244" s="461"/>
      <c r="HB244" s="461"/>
      <c r="HC244" s="461"/>
      <c r="HD244" s="463"/>
      <c r="HE244" s="457">
        <v>15</v>
      </c>
      <c r="HF244" s="453">
        <v>7.16</v>
      </c>
      <c r="HG244" s="461">
        <v>3460</v>
      </c>
      <c r="HH244" s="893">
        <v>47.1</v>
      </c>
      <c r="HI244" s="1434">
        <v>104</v>
      </c>
      <c r="HJ244" s="455">
        <v>18.2</v>
      </c>
      <c r="HK244" s="462">
        <v>19</v>
      </c>
      <c r="HL244" s="455"/>
      <c r="HM244" s="461"/>
      <c r="HN244" s="463"/>
      <c r="HO244" s="457"/>
      <c r="HP244" s="453"/>
      <c r="HQ244" s="461"/>
      <c r="HR244" s="462"/>
      <c r="HS244" s="462"/>
      <c r="HT244" s="455"/>
      <c r="HU244" s="462"/>
      <c r="HV244" s="455"/>
      <c r="HW244" s="461"/>
      <c r="HX244" s="463"/>
    </row>
    <row r="245" spans="1:523" s="472" customFormat="1" ht="15" customHeight="1" x14ac:dyDescent="0.15">
      <c r="A245" s="517">
        <v>43765</v>
      </c>
      <c r="B245" s="765">
        <f t="shared" si="5"/>
        <v>3223</v>
      </c>
      <c r="C245" s="257"/>
      <c r="D245" s="435"/>
      <c r="E245" s="444"/>
      <c r="F245" s="445"/>
      <c r="G245" s="445"/>
      <c r="H245" s="438"/>
      <c r="I245" s="445"/>
      <c r="J245" s="439"/>
      <c r="K245" s="444"/>
      <c r="L245" s="446"/>
      <c r="M245" s="257">
        <v>683</v>
      </c>
      <c r="N245" s="435">
        <v>7.68</v>
      </c>
      <c r="O245" s="444">
        <v>5910</v>
      </c>
      <c r="P245" s="445">
        <v>12.9</v>
      </c>
      <c r="Q245" s="445">
        <v>30</v>
      </c>
      <c r="R245" s="438">
        <v>2.2000000000000002</v>
      </c>
      <c r="S245" s="445">
        <v>18.8</v>
      </c>
      <c r="T245" s="439"/>
      <c r="U245" s="444"/>
      <c r="V245" s="446"/>
      <c r="W245" s="440">
        <v>521</v>
      </c>
      <c r="X245" s="435">
        <v>7.59</v>
      </c>
      <c r="Y245" s="441">
        <v>2670</v>
      </c>
      <c r="Z245" s="445">
        <v>4.0999999999999996</v>
      </c>
      <c r="AA245" s="445">
        <v>15</v>
      </c>
      <c r="AB245" s="438"/>
      <c r="AC245" s="445">
        <v>39.1</v>
      </c>
      <c r="AD245" s="438"/>
      <c r="AE245" s="444"/>
      <c r="AF245" s="446"/>
      <c r="AG245" s="440">
        <v>186</v>
      </c>
      <c r="AH245" s="435">
        <v>8.35</v>
      </c>
      <c r="AI245" s="441">
        <v>8130</v>
      </c>
      <c r="AJ245" s="445">
        <v>23.2</v>
      </c>
      <c r="AK245" s="445">
        <v>57</v>
      </c>
      <c r="AL245" s="438">
        <v>0.7</v>
      </c>
      <c r="AM245" s="645">
        <v>4.9000000000000004</v>
      </c>
      <c r="AN245" s="438"/>
      <c r="AO245" s="444"/>
      <c r="AP245" s="617"/>
      <c r="AQ245" s="440">
        <v>280</v>
      </c>
      <c r="AR245" s="435">
        <v>7.41</v>
      </c>
      <c r="AS245" s="441">
        <v>5560</v>
      </c>
      <c r="AT245" s="445">
        <v>44.4</v>
      </c>
      <c r="AU245" s="445">
        <v>132</v>
      </c>
      <c r="AV245" s="438">
        <v>1</v>
      </c>
      <c r="AW245" s="445">
        <v>42.9</v>
      </c>
      <c r="AX245" s="438"/>
      <c r="AY245" s="444"/>
      <c r="AZ245" s="446"/>
      <c r="BA245" s="257">
        <v>553</v>
      </c>
      <c r="BB245" s="435">
        <v>8.24</v>
      </c>
      <c r="BC245" s="444">
        <v>8850</v>
      </c>
      <c r="BD245" s="445">
        <v>31</v>
      </c>
      <c r="BE245" s="445">
        <v>93</v>
      </c>
      <c r="BF245" s="438">
        <v>0.7</v>
      </c>
      <c r="BG245" s="445">
        <v>11.9</v>
      </c>
      <c r="BH245" s="438"/>
      <c r="BI245" s="444"/>
      <c r="BJ245" s="446"/>
      <c r="BK245" s="440">
        <v>132</v>
      </c>
      <c r="BL245" s="435">
        <v>7.56</v>
      </c>
      <c r="BM245" s="441">
        <v>1898</v>
      </c>
      <c r="BN245" s="445">
        <v>57.2</v>
      </c>
      <c r="BO245" s="445">
        <v>108</v>
      </c>
      <c r="BP245" s="438">
        <v>0.6</v>
      </c>
      <c r="BQ245" s="445">
        <v>13.4</v>
      </c>
      <c r="BR245" s="438"/>
      <c r="BS245" s="444"/>
      <c r="BT245" s="446"/>
      <c r="BU245" s="440">
        <v>325</v>
      </c>
      <c r="BV245" s="435">
        <v>8.2200000000000006</v>
      </c>
      <c r="BW245" s="441">
        <v>9810</v>
      </c>
      <c r="BX245" s="441">
        <v>26.3</v>
      </c>
      <c r="BY245" s="445">
        <v>65</v>
      </c>
      <c r="BZ245" s="438">
        <v>0.9</v>
      </c>
      <c r="CA245" s="445">
        <v>14.4</v>
      </c>
      <c r="CB245" s="438"/>
      <c r="CC245" s="444"/>
      <c r="CD245" s="446"/>
      <c r="CE245" s="440">
        <v>36</v>
      </c>
      <c r="CF245" s="435">
        <v>7.56</v>
      </c>
      <c r="CG245" s="441">
        <v>5280</v>
      </c>
      <c r="CH245" s="445">
        <v>15.1</v>
      </c>
      <c r="CI245" s="445">
        <v>35</v>
      </c>
      <c r="CJ245" s="438">
        <v>5.6</v>
      </c>
      <c r="CK245" s="445">
        <v>31.9</v>
      </c>
      <c r="CL245" s="438"/>
      <c r="CM245" s="444"/>
      <c r="CN245" s="446"/>
      <c r="CO245" s="440"/>
      <c r="CP245" s="435"/>
      <c r="CQ245" s="444"/>
      <c r="CR245" s="445"/>
      <c r="CS245" s="445"/>
      <c r="CT245" s="438"/>
      <c r="CU245" s="445"/>
      <c r="CV245" s="438"/>
      <c r="CW245" s="444"/>
      <c r="CX245" s="446"/>
      <c r="CY245" s="440">
        <v>324</v>
      </c>
      <c r="CZ245" s="435">
        <v>7.45</v>
      </c>
      <c r="DA245" s="444">
        <v>6460</v>
      </c>
      <c r="DB245" s="445">
        <v>22.4</v>
      </c>
      <c r="DC245" s="445">
        <v>60</v>
      </c>
      <c r="DD245" s="438">
        <v>9.5</v>
      </c>
      <c r="DE245" s="445">
        <v>19.100000000000001</v>
      </c>
      <c r="DF245" s="438"/>
      <c r="DG245" s="447"/>
      <c r="DH245" s="446"/>
      <c r="DI245" s="440">
        <v>183</v>
      </c>
      <c r="DJ245" s="435">
        <v>8.31</v>
      </c>
      <c r="DK245" s="442">
        <v>9720</v>
      </c>
      <c r="DL245" s="445">
        <v>57.2</v>
      </c>
      <c r="DM245" s="445">
        <v>188</v>
      </c>
      <c r="DN245" s="438">
        <v>15.5</v>
      </c>
      <c r="DO245" s="445">
        <v>19</v>
      </c>
      <c r="DP245" s="438"/>
      <c r="DQ245" s="444"/>
      <c r="DR245" s="446"/>
      <c r="DS245" s="440"/>
      <c r="DT245" s="435"/>
      <c r="DU245" s="437"/>
      <c r="DV245" s="445"/>
      <c r="DW245" s="445"/>
      <c r="DX245" s="438"/>
      <c r="DY245" s="445"/>
      <c r="DZ245" s="438"/>
      <c r="EA245" s="445"/>
      <c r="EB245" s="446"/>
      <c r="EC245" s="440"/>
      <c r="ED245" s="435"/>
      <c r="EE245" s="447"/>
      <c r="EF245" s="445"/>
      <c r="EG245" s="445"/>
      <c r="EH245" s="438"/>
      <c r="EI245" s="445"/>
      <c r="EJ245" s="438"/>
      <c r="EK245" s="444"/>
      <c r="EL245" s="446"/>
      <c r="EM245" s="440"/>
      <c r="EN245" s="435"/>
      <c r="EO245" s="444"/>
      <c r="EP245" s="445"/>
      <c r="EQ245" s="445"/>
      <c r="ER245" s="438"/>
      <c r="ES245" s="445"/>
      <c r="ET245" s="437"/>
      <c r="EU245" s="444"/>
      <c r="EV245" s="446"/>
      <c r="EW245" s="440"/>
      <c r="EX245" s="435"/>
      <c r="EY245" s="444"/>
      <c r="EZ245" s="445"/>
      <c r="FA245" s="445"/>
      <c r="FB245" s="438"/>
      <c r="FC245" s="445"/>
      <c r="FD245" s="437"/>
      <c r="FE245" s="444"/>
      <c r="FF245" s="446"/>
      <c r="FG245" s="440">
        <v>0</v>
      </c>
      <c r="FH245" s="435"/>
      <c r="FI245" s="444"/>
      <c r="FJ245" s="445"/>
      <c r="FK245" s="445"/>
      <c r="FL245" s="438"/>
      <c r="FM245" s="445"/>
      <c r="FN245" s="437"/>
      <c r="FO245" s="444"/>
      <c r="FP245" s="446"/>
      <c r="FQ245" s="1261"/>
      <c r="FR245" s="584"/>
      <c r="FS245" s="589"/>
      <c r="FT245" s="584"/>
      <c r="FU245" s="590"/>
      <c r="FV245" s="584"/>
      <c r="FW245" s="590"/>
      <c r="FX245" s="584"/>
      <c r="FY245" s="584"/>
      <c r="FZ245" s="591"/>
      <c r="GA245" s="1261"/>
      <c r="GB245" s="584"/>
      <c r="GC245" s="584"/>
      <c r="GD245" s="584"/>
      <c r="GE245" s="590"/>
      <c r="GF245" s="584"/>
      <c r="GG245" s="590"/>
      <c r="GH245" s="584"/>
      <c r="GI245" s="584"/>
      <c r="GJ245" s="591"/>
      <c r="GK245" s="257"/>
      <c r="GL245" s="944"/>
      <c r="GM245" s="444"/>
      <c r="GN245" s="444"/>
      <c r="GO245" s="444"/>
      <c r="GP245" s="444"/>
      <c r="GQ245" s="444"/>
      <c r="GR245" s="444"/>
      <c r="GS245" s="444"/>
      <c r="GT245" s="446"/>
      <c r="GU245" s="257"/>
      <c r="GV245" s="444"/>
      <c r="GW245" s="444"/>
      <c r="GX245" s="444"/>
      <c r="GY245" s="444"/>
      <c r="GZ245" s="438"/>
      <c r="HA245" s="444"/>
      <c r="HB245" s="444"/>
      <c r="HC245" s="444"/>
      <c r="HD245" s="446"/>
      <c r="HE245" s="440"/>
      <c r="HF245" s="435">
        <v>6.86</v>
      </c>
      <c r="HG245" s="444">
        <v>3160</v>
      </c>
      <c r="HH245" s="899">
        <v>17.899999999999999</v>
      </c>
      <c r="HI245" s="442">
        <v>104</v>
      </c>
      <c r="HJ245" s="438">
        <v>17.100000000000001</v>
      </c>
      <c r="HK245" s="445">
        <v>20.6</v>
      </c>
      <c r="HL245" s="438"/>
      <c r="HM245" s="444"/>
      <c r="HN245" s="446"/>
      <c r="HO245" s="440"/>
      <c r="HP245" s="435"/>
      <c r="HQ245" s="444"/>
      <c r="HR245" s="445"/>
      <c r="HS245" s="445"/>
      <c r="HT245" s="438"/>
      <c r="HU245" s="445"/>
      <c r="HV245" s="438"/>
      <c r="HW245" s="444"/>
      <c r="HX245" s="446"/>
      <c r="HY245" s="1587"/>
      <c r="HZ245" s="1587"/>
      <c r="IA245" s="1587"/>
      <c r="IB245" s="1587"/>
      <c r="IC245" s="1587"/>
      <c r="ID245" s="1587"/>
      <c r="IE245" s="1587"/>
      <c r="IF245" s="1587"/>
      <c r="IG245" s="1587"/>
      <c r="IH245" s="1587"/>
      <c r="II245" s="1587"/>
      <c r="IJ245" s="1587"/>
      <c r="IK245" s="1587"/>
      <c r="IL245" s="1587"/>
      <c r="IM245" s="1587"/>
      <c r="IN245" s="1587"/>
      <c r="IO245" s="1587"/>
      <c r="IP245" s="1587"/>
      <c r="IQ245" s="1587"/>
      <c r="IR245" s="1587"/>
      <c r="IS245" s="1587"/>
      <c r="IT245" s="1587"/>
      <c r="IU245" s="1587"/>
      <c r="IV245" s="1587"/>
      <c r="IW245" s="1587"/>
      <c r="IX245" s="1587"/>
      <c r="IY245" s="1587"/>
      <c r="IZ245" s="1587"/>
      <c r="JA245" s="1587"/>
      <c r="JB245" s="1587"/>
      <c r="JC245" s="1587"/>
      <c r="JD245" s="1587"/>
      <c r="JE245" s="1587"/>
      <c r="JF245" s="1587"/>
      <c r="JG245" s="1587"/>
      <c r="JH245" s="1587"/>
      <c r="JI245" s="1587"/>
      <c r="JJ245" s="1587"/>
      <c r="JK245" s="1587"/>
      <c r="JL245" s="1587"/>
      <c r="JM245" s="1587"/>
      <c r="JN245" s="1587"/>
      <c r="JO245" s="1587"/>
      <c r="JP245" s="1587"/>
      <c r="JQ245" s="1587"/>
      <c r="JR245" s="1587"/>
      <c r="JS245" s="1587"/>
      <c r="JT245" s="1587"/>
      <c r="JU245" s="1587"/>
      <c r="JV245" s="1587"/>
      <c r="JW245" s="1587"/>
      <c r="JX245" s="1587"/>
      <c r="JY245" s="1587"/>
      <c r="JZ245" s="1587"/>
      <c r="KA245" s="1587"/>
      <c r="KB245" s="1587"/>
      <c r="KC245" s="1587"/>
      <c r="KD245" s="1587"/>
      <c r="KE245" s="1587"/>
      <c r="KF245" s="1587"/>
      <c r="KG245" s="1587"/>
      <c r="KH245" s="1587"/>
      <c r="KI245" s="1587"/>
      <c r="KJ245" s="1587"/>
      <c r="KK245" s="1587"/>
      <c r="KL245" s="1587"/>
      <c r="KM245" s="1587"/>
      <c r="KN245" s="1587"/>
      <c r="KO245" s="1587"/>
      <c r="KP245" s="1587"/>
      <c r="KQ245" s="1587"/>
      <c r="KR245" s="1587"/>
      <c r="KS245" s="1587"/>
      <c r="KT245" s="1587"/>
      <c r="KU245" s="1587"/>
      <c r="KV245" s="1587"/>
      <c r="KW245" s="1587"/>
      <c r="KX245" s="1587"/>
      <c r="KY245" s="1587"/>
      <c r="KZ245" s="1587"/>
      <c r="LA245" s="1587"/>
      <c r="LB245" s="1587"/>
      <c r="LC245" s="1587"/>
      <c r="LD245" s="1587"/>
      <c r="LE245" s="1587"/>
      <c r="LF245" s="1587"/>
      <c r="LG245" s="1587"/>
      <c r="LH245" s="1587"/>
      <c r="LI245" s="1587"/>
      <c r="LJ245" s="1587"/>
      <c r="LK245" s="1587"/>
      <c r="LL245" s="1587"/>
      <c r="LM245" s="1587"/>
      <c r="LN245" s="1587"/>
      <c r="LO245" s="1587"/>
      <c r="LP245" s="1587"/>
      <c r="LQ245" s="1587"/>
      <c r="LR245" s="1587"/>
      <c r="LS245" s="1587"/>
      <c r="LT245" s="1587"/>
      <c r="LU245" s="1587"/>
      <c r="LV245" s="1587"/>
      <c r="LW245" s="1587"/>
      <c r="LX245" s="1587"/>
      <c r="LY245" s="1587"/>
      <c r="LZ245" s="1587"/>
      <c r="MA245" s="1587"/>
      <c r="MB245" s="1587"/>
      <c r="MC245" s="1587"/>
      <c r="MD245" s="1587"/>
      <c r="ME245" s="1587"/>
      <c r="MF245" s="1587"/>
      <c r="MG245" s="1587"/>
      <c r="MH245" s="1587"/>
      <c r="MI245" s="1587"/>
      <c r="MJ245" s="1587"/>
      <c r="MK245" s="1587"/>
      <c r="ML245" s="1587"/>
      <c r="MM245" s="1587"/>
      <c r="MN245" s="1587"/>
      <c r="MO245" s="1587"/>
      <c r="MP245" s="1587"/>
      <c r="MQ245" s="1587"/>
      <c r="MR245" s="1587"/>
      <c r="MS245" s="1587"/>
      <c r="MT245" s="1587"/>
      <c r="MU245" s="1587"/>
      <c r="MV245" s="1587"/>
      <c r="MW245" s="1587"/>
      <c r="MX245" s="1587"/>
      <c r="MY245" s="1587"/>
      <c r="MZ245" s="1587"/>
      <c r="NA245" s="1587"/>
      <c r="NB245" s="1587"/>
      <c r="NC245" s="1587"/>
      <c r="ND245" s="1587"/>
      <c r="NE245" s="1587"/>
      <c r="NF245" s="1587"/>
      <c r="NG245" s="1587"/>
      <c r="NH245" s="1587"/>
      <c r="NI245" s="1587"/>
      <c r="NJ245" s="1587"/>
      <c r="NK245" s="1587"/>
      <c r="NL245" s="1587"/>
      <c r="NM245" s="1587"/>
      <c r="NN245" s="1587"/>
      <c r="NO245" s="1587"/>
      <c r="NP245" s="1587"/>
      <c r="NQ245" s="1587"/>
      <c r="NR245" s="1587"/>
      <c r="NS245" s="1587"/>
      <c r="NT245" s="1587"/>
      <c r="NU245" s="1587"/>
      <c r="NV245" s="1587"/>
      <c r="NW245" s="1587"/>
      <c r="NX245" s="1587"/>
      <c r="NY245" s="1587"/>
      <c r="NZ245" s="1587"/>
      <c r="OA245" s="1587"/>
      <c r="OB245" s="1587"/>
      <c r="OC245" s="1587"/>
      <c r="OD245" s="1587"/>
      <c r="OE245" s="1587"/>
      <c r="OF245" s="1587"/>
      <c r="OG245" s="1587"/>
      <c r="OH245" s="1587"/>
      <c r="OI245" s="1587"/>
      <c r="OJ245" s="1587"/>
      <c r="OK245" s="1587"/>
      <c r="OL245" s="1587"/>
      <c r="OM245" s="1587"/>
      <c r="ON245" s="1587"/>
      <c r="OO245" s="1587"/>
      <c r="OP245" s="1587"/>
      <c r="OQ245" s="1587"/>
      <c r="OR245" s="1587"/>
      <c r="OS245" s="1587"/>
      <c r="OT245" s="1587"/>
      <c r="OU245" s="1587"/>
      <c r="OV245" s="1587"/>
      <c r="OW245" s="1587"/>
      <c r="OX245" s="1587"/>
      <c r="OY245" s="1587"/>
      <c r="OZ245" s="1587"/>
      <c r="PA245" s="1587"/>
      <c r="PB245" s="1587"/>
      <c r="PC245" s="1587"/>
      <c r="PD245" s="1587"/>
      <c r="PE245" s="1587"/>
      <c r="PF245" s="1587"/>
      <c r="PG245" s="1588"/>
      <c r="PH245" s="1588"/>
      <c r="PI245" s="1588"/>
      <c r="PJ245" s="1588"/>
      <c r="PK245" s="1588"/>
      <c r="PL245" s="1588"/>
      <c r="PM245" s="1588"/>
      <c r="PN245" s="1588"/>
      <c r="PO245" s="1588"/>
      <c r="PP245" s="1588"/>
      <c r="PQ245" s="1588"/>
      <c r="PR245" s="1588"/>
      <c r="PS245" s="1588"/>
      <c r="PT245" s="1588"/>
      <c r="PU245" s="1588"/>
      <c r="PV245" s="1588"/>
      <c r="PW245" s="1588"/>
      <c r="PX245" s="1588"/>
      <c r="PY245" s="1588"/>
      <c r="PZ245" s="1588"/>
      <c r="QA245" s="1588"/>
      <c r="QB245" s="1588"/>
      <c r="QC245" s="1588"/>
      <c r="QD245" s="1588"/>
      <c r="QE245" s="1588"/>
      <c r="QF245" s="1588"/>
      <c r="QG245" s="1588"/>
      <c r="QH245" s="1588"/>
      <c r="QI245" s="1588"/>
      <c r="QJ245" s="1588"/>
      <c r="QK245" s="1588"/>
      <c r="QL245" s="1588"/>
      <c r="QM245" s="1588"/>
      <c r="QN245" s="1588"/>
      <c r="QO245" s="1588"/>
      <c r="QP245" s="1588"/>
      <c r="QQ245" s="1588"/>
      <c r="QR245" s="1588"/>
      <c r="QS245" s="1588"/>
      <c r="QT245" s="1588"/>
      <c r="QU245" s="1588"/>
      <c r="QV245" s="1588"/>
      <c r="QW245" s="1588"/>
      <c r="QX245" s="1588"/>
      <c r="QY245" s="1588"/>
      <c r="QZ245" s="1588"/>
      <c r="RA245" s="1588"/>
      <c r="RB245" s="1588"/>
      <c r="RC245" s="1588"/>
      <c r="RD245" s="1588"/>
      <c r="RE245" s="1588"/>
      <c r="RF245" s="1588"/>
      <c r="RG245" s="1588"/>
      <c r="RH245" s="1588"/>
      <c r="RI245" s="1588"/>
      <c r="RJ245" s="1588"/>
      <c r="RK245" s="1588"/>
      <c r="RL245" s="1588"/>
      <c r="RM245" s="1588"/>
      <c r="RN245" s="1588"/>
      <c r="RO245" s="1588"/>
      <c r="RP245" s="1588"/>
      <c r="RQ245" s="1588"/>
      <c r="RR245" s="1588"/>
      <c r="RS245" s="1588"/>
      <c r="RT245" s="1588"/>
      <c r="RU245" s="1588"/>
      <c r="RV245" s="1588"/>
      <c r="RW245" s="1588"/>
      <c r="RX245" s="1588"/>
      <c r="RY245" s="1588"/>
      <c r="RZ245" s="1588"/>
      <c r="SA245" s="1588"/>
      <c r="SB245" s="1588"/>
      <c r="SC245" s="1588"/>
      <c r="SD245" s="1588"/>
      <c r="SE245" s="1588"/>
      <c r="SF245" s="1588"/>
      <c r="SG245" s="1588"/>
      <c r="SH245" s="1588"/>
      <c r="SI245" s="1588"/>
      <c r="SJ245" s="1588"/>
      <c r="SK245" s="1588"/>
      <c r="SL245" s="1588"/>
      <c r="SM245" s="1588"/>
      <c r="SN245" s="1588"/>
      <c r="SO245" s="1588"/>
      <c r="SP245" s="1588"/>
      <c r="SQ245" s="1588"/>
      <c r="SR245" s="1588"/>
      <c r="SS245" s="1588"/>
      <c r="ST245" s="1588"/>
      <c r="SU245" s="1588"/>
      <c r="SV245" s="1588"/>
      <c r="SW245" s="1588"/>
      <c r="SX245" s="1588"/>
      <c r="SY245" s="1588"/>
      <c r="SZ245" s="1588"/>
      <c r="TA245" s="1588"/>
      <c r="TB245" s="1588"/>
      <c r="TC245" s="1588"/>
    </row>
    <row r="246" spans="1:523" ht="15" customHeight="1" x14ac:dyDescent="0.15">
      <c r="A246" s="515">
        <v>43766</v>
      </c>
      <c r="B246" s="415">
        <f t="shared" si="5"/>
        <v>3173</v>
      </c>
      <c r="C246" s="195"/>
      <c r="D246" s="453"/>
      <c r="E246" s="461"/>
      <c r="F246" s="462"/>
      <c r="G246" s="880"/>
      <c r="H246" s="455"/>
      <c r="I246" s="462"/>
      <c r="J246" s="456"/>
      <c r="K246" s="461"/>
      <c r="L246" s="463"/>
      <c r="M246" s="195">
        <v>1079</v>
      </c>
      <c r="N246" s="453">
        <v>7.37</v>
      </c>
      <c r="O246" s="461">
        <v>6140</v>
      </c>
      <c r="P246" s="462">
        <v>11.4</v>
      </c>
      <c r="Q246" s="880">
        <v>39</v>
      </c>
      <c r="R246" s="455">
        <v>2.4</v>
      </c>
      <c r="S246" s="462">
        <v>12.8</v>
      </c>
      <c r="T246" s="456"/>
      <c r="U246" s="461"/>
      <c r="V246" s="463"/>
      <c r="W246" s="457">
        <v>662</v>
      </c>
      <c r="X246" s="453">
        <v>7.5</v>
      </c>
      <c r="Y246" s="458">
        <v>3050</v>
      </c>
      <c r="Z246" s="462">
        <v>4.2</v>
      </c>
      <c r="AA246" s="880">
        <v>18</v>
      </c>
      <c r="AB246" s="455">
        <v>10.5</v>
      </c>
      <c r="AC246" s="462">
        <v>49.1</v>
      </c>
      <c r="AD246" s="455"/>
      <c r="AE246" s="461"/>
      <c r="AF246" s="463"/>
      <c r="AG246" s="457">
        <v>184</v>
      </c>
      <c r="AH246" s="453">
        <v>8.27</v>
      </c>
      <c r="AI246" s="458">
        <v>7810</v>
      </c>
      <c r="AJ246" s="462">
        <v>23.5</v>
      </c>
      <c r="AK246" s="880">
        <v>75</v>
      </c>
      <c r="AL246" s="455">
        <v>1.9</v>
      </c>
      <c r="AM246" s="644">
        <v>3.9</v>
      </c>
      <c r="AN246" s="455"/>
      <c r="AO246" s="461"/>
      <c r="AP246" s="616"/>
      <c r="AQ246" s="457">
        <v>218</v>
      </c>
      <c r="AR246" s="453">
        <v>7.35</v>
      </c>
      <c r="AS246" s="458">
        <v>6950</v>
      </c>
      <c r="AT246" s="462">
        <v>54.5</v>
      </c>
      <c r="AU246" s="880">
        <v>176</v>
      </c>
      <c r="AV246" s="455">
        <v>2</v>
      </c>
      <c r="AW246" s="462">
        <v>55.7</v>
      </c>
      <c r="AX246" s="455"/>
      <c r="AY246" s="461"/>
      <c r="AZ246" s="463"/>
      <c r="BA246" s="195"/>
      <c r="BB246" s="453">
        <v>8.3699999999999992</v>
      </c>
      <c r="BC246" s="461">
        <v>8540</v>
      </c>
      <c r="BD246" s="462">
        <v>29.3</v>
      </c>
      <c r="BE246" s="880">
        <v>107</v>
      </c>
      <c r="BF246" s="455">
        <v>0.8</v>
      </c>
      <c r="BG246" s="462">
        <v>11.6</v>
      </c>
      <c r="BH246" s="455"/>
      <c r="BI246" s="461"/>
      <c r="BJ246" s="463"/>
      <c r="BK246" s="457">
        <v>133</v>
      </c>
      <c r="BL246" s="453">
        <v>7.85</v>
      </c>
      <c r="BM246" s="458">
        <v>1908</v>
      </c>
      <c r="BN246" s="462">
        <v>57.2</v>
      </c>
      <c r="BO246" s="880">
        <v>114</v>
      </c>
      <c r="BP246" s="455">
        <v>0.3</v>
      </c>
      <c r="BQ246" s="462">
        <v>12.6</v>
      </c>
      <c r="BR246" s="455"/>
      <c r="BS246" s="461"/>
      <c r="BT246" s="463"/>
      <c r="BU246" s="457">
        <v>368</v>
      </c>
      <c r="BV246" s="453">
        <v>8.35</v>
      </c>
      <c r="BW246" s="458">
        <v>10760</v>
      </c>
      <c r="BX246" s="458">
        <v>26.8</v>
      </c>
      <c r="BY246" s="880">
        <v>75</v>
      </c>
      <c r="BZ246" s="455">
        <v>0.9</v>
      </c>
      <c r="CA246" s="462">
        <v>16.100000000000001</v>
      </c>
      <c r="CB246" s="455"/>
      <c r="CC246" s="461"/>
      <c r="CD246" s="463"/>
      <c r="CE246" s="457">
        <v>44</v>
      </c>
      <c r="CF246" s="453">
        <v>7.95</v>
      </c>
      <c r="CG246" s="458">
        <v>5640</v>
      </c>
      <c r="CH246" s="462">
        <v>15.7</v>
      </c>
      <c r="CI246" s="880">
        <v>52</v>
      </c>
      <c r="CJ246" s="455">
        <v>5.2</v>
      </c>
      <c r="CK246" s="462">
        <v>37.299999999999997</v>
      </c>
      <c r="CL246" s="455"/>
      <c r="CM246" s="461"/>
      <c r="CN246" s="463"/>
      <c r="CO246" s="457">
        <v>167</v>
      </c>
      <c r="CP246" s="453">
        <v>7.68</v>
      </c>
      <c r="CQ246" s="461">
        <v>231</v>
      </c>
      <c r="CR246" s="462">
        <v>7</v>
      </c>
      <c r="CS246" s="880">
        <v>30</v>
      </c>
      <c r="CT246" s="455">
        <v>1.3</v>
      </c>
      <c r="CU246" s="462">
        <v>21.1</v>
      </c>
      <c r="CV246" s="455"/>
      <c r="CW246" s="461"/>
      <c r="CX246" s="463"/>
      <c r="CY246" s="457">
        <v>229</v>
      </c>
      <c r="CZ246" s="453">
        <v>7.8</v>
      </c>
      <c r="DA246" s="461">
        <v>6330</v>
      </c>
      <c r="DB246" s="462">
        <v>22.2</v>
      </c>
      <c r="DC246" s="880">
        <v>77</v>
      </c>
      <c r="DD246" s="455">
        <v>3.6</v>
      </c>
      <c r="DE246" s="462">
        <v>16.600000000000001</v>
      </c>
      <c r="DF246" s="455"/>
      <c r="DG246" s="464"/>
      <c r="DH246" s="463"/>
      <c r="DI246" s="457">
        <v>63</v>
      </c>
      <c r="DJ246" s="453">
        <v>8.31</v>
      </c>
      <c r="DK246" s="459">
        <v>9720</v>
      </c>
      <c r="DL246" s="462">
        <v>55.4</v>
      </c>
      <c r="DM246" s="880">
        <v>214</v>
      </c>
      <c r="DN246" s="455">
        <v>16.7</v>
      </c>
      <c r="DO246" s="462">
        <v>19.3</v>
      </c>
      <c r="DP246" s="455"/>
      <c r="DQ246" s="461"/>
      <c r="DR246" s="463"/>
      <c r="DS246" s="457"/>
      <c r="DT246" s="453"/>
      <c r="DU246" s="454"/>
      <c r="DV246" s="462"/>
      <c r="DW246" s="880"/>
      <c r="DX246" s="455"/>
      <c r="DY246" s="462"/>
      <c r="DZ246" s="455"/>
      <c r="EA246" s="462"/>
      <c r="EB246" s="463"/>
      <c r="EC246" s="457"/>
      <c r="ED246" s="453"/>
      <c r="EE246" s="464"/>
      <c r="EF246" s="462"/>
      <c r="EG246" s="880"/>
      <c r="EH246" s="455"/>
      <c r="EI246" s="462"/>
      <c r="EJ246" s="455"/>
      <c r="EK246" s="461"/>
      <c r="EL246" s="463"/>
      <c r="EM246" s="457"/>
      <c r="EN246" s="453"/>
      <c r="EO246" s="461"/>
      <c r="EP246" s="462"/>
      <c r="EQ246" s="462"/>
      <c r="ER246" s="455"/>
      <c r="ES246" s="462"/>
      <c r="ET246" s="454"/>
      <c r="EU246" s="461"/>
      <c r="EV246" s="463"/>
      <c r="EW246" s="457"/>
      <c r="EX246" s="453"/>
      <c r="EY246" s="461"/>
      <c r="EZ246" s="462"/>
      <c r="FA246" s="880"/>
      <c r="FB246" s="455"/>
      <c r="FC246" s="462"/>
      <c r="FD246" s="454"/>
      <c r="FE246" s="461"/>
      <c r="FF246" s="463"/>
      <c r="FG246" s="457">
        <v>0</v>
      </c>
      <c r="FH246" s="453"/>
      <c r="FI246" s="461"/>
      <c r="FJ246" s="462"/>
      <c r="FK246" s="880"/>
      <c r="FL246" s="455"/>
      <c r="FM246" s="462"/>
      <c r="FN246" s="454"/>
      <c r="FO246" s="461"/>
      <c r="FP246" s="463"/>
      <c r="GK246" s="195"/>
      <c r="GL246" s="943"/>
      <c r="GM246" s="461"/>
      <c r="GN246" s="461"/>
      <c r="GO246" s="461"/>
      <c r="GP246" s="461"/>
      <c r="GQ246" s="461"/>
      <c r="GR246" s="461"/>
      <c r="GS246" s="461"/>
      <c r="GT246" s="463"/>
      <c r="GU246" s="195"/>
      <c r="GV246" s="461"/>
      <c r="GW246" s="461"/>
      <c r="GX246" s="461"/>
      <c r="GY246" s="461"/>
      <c r="GZ246" s="455"/>
      <c r="HA246" s="461"/>
      <c r="HB246" s="461"/>
      <c r="HC246" s="461"/>
      <c r="HD246" s="463"/>
      <c r="HE246" s="457">
        <v>26</v>
      </c>
      <c r="HF246" s="453">
        <v>6.83</v>
      </c>
      <c r="HG246" s="461">
        <v>3150</v>
      </c>
      <c r="HH246" s="893">
        <v>18.100000000000001</v>
      </c>
      <c r="HI246" s="1434">
        <v>110</v>
      </c>
      <c r="HJ246" s="455">
        <v>17.899999999999999</v>
      </c>
      <c r="HK246" s="462">
        <v>20.5</v>
      </c>
      <c r="HL246" s="455"/>
      <c r="HM246" s="461"/>
      <c r="HN246" s="463"/>
      <c r="HO246" s="457"/>
      <c r="HP246" s="453"/>
      <c r="HQ246" s="461"/>
      <c r="HR246" s="462"/>
      <c r="HS246" s="462"/>
      <c r="HT246" s="455"/>
      <c r="HU246" s="462"/>
      <c r="HV246" s="455"/>
      <c r="HW246" s="461"/>
      <c r="HX246" s="463"/>
    </row>
    <row r="247" spans="1:523" ht="15" customHeight="1" x14ac:dyDescent="0.15">
      <c r="A247" s="515">
        <v>43767</v>
      </c>
      <c r="B247" s="415">
        <f t="shared" si="5"/>
        <v>3765</v>
      </c>
      <c r="C247" s="195"/>
      <c r="D247" s="453"/>
      <c r="E247" s="461"/>
      <c r="F247" s="462"/>
      <c r="G247" s="880"/>
      <c r="H247" s="455"/>
      <c r="I247" s="462"/>
      <c r="J247" s="456"/>
      <c r="K247" s="461"/>
      <c r="L247" s="463"/>
      <c r="M247" s="195">
        <v>1123</v>
      </c>
      <c r="N247" s="453">
        <v>7.6</v>
      </c>
      <c r="O247" s="461">
        <v>5930</v>
      </c>
      <c r="P247" s="462">
        <v>12.8</v>
      </c>
      <c r="Q247" s="880">
        <v>33</v>
      </c>
      <c r="R247" s="455">
        <v>0.6</v>
      </c>
      <c r="S247" s="462">
        <v>13</v>
      </c>
      <c r="T247" s="456"/>
      <c r="U247" s="461"/>
      <c r="V247" s="463"/>
      <c r="W247" s="457">
        <v>707</v>
      </c>
      <c r="X247" s="453">
        <v>7.62</v>
      </c>
      <c r="Y247" s="458">
        <v>3370</v>
      </c>
      <c r="Z247" s="462">
        <v>5.7</v>
      </c>
      <c r="AA247" s="880">
        <v>30</v>
      </c>
      <c r="AB247" s="455">
        <v>10.4</v>
      </c>
      <c r="AC247" s="462">
        <v>51.9</v>
      </c>
      <c r="AD247" s="455"/>
      <c r="AE247" s="461"/>
      <c r="AF247" s="463"/>
      <c r="AG247" s="457">
        <v>197</v>
      </c>
      <c r="AH247" s="453">
        <v>8.2100000000000009</v>
      </c>
      <c r="AI247" s="458">
        <v>7920</v>
      </c>
      <c r="AJ247" s="462">
        <v>22.8</v>
      </c>
      <c r="AK247" s="880">
        <v>57</v>
      </c>
      <c r="AL247" s="455">
        <v>0.7</v>
      </c>
      <c r="AM247" s="644">
        <v>4.0999999999999996</v>
      </c>
      <c r="AN247" s="455"/>
      <c r="AO247" s="461"/>
      <c r="AP247" s="616"/>
      <c r="AQ247" s="457">
        <v>215</v>
      </c>
      <c r="AR247" s="453">
        <v>7.59</v>
      </c>
      <c r="AS247" s="458">
        <v>6150</v>
      </c>
      <c r="AT247" s="462">
        <v>50.2</v>
      </c>
      <c r="AU247" s="880">
        <v>147</v>
      </c>
      <c r="AV247" s="455">
        <v>1.8</v>
      </c>
      <c r="AW247" s="462">
        <v>48.3</v>
      </c>
      <c r="AX247" s="455"/>
      <c r="AY247" s="461"/>
      <c r="AZ247" s="463"/>
      <c r="BA247" s="195">
        <v>528</v>
      </c>
      <c r="BB247" s="453">
        <v>8.06</v>
      </c>
      <c r="BC247" s="461">
        <v>8380</v>
      </c>
      <c r="BD247" s="462">
        <v>31.2</v>
      </c>
      <c r="BE247" s="880">
        <v>104</v>
      </c>
      <c r="BF247" s="455">
        <v>0.7</v>
      </c>
      <c r="BG247" s="462">
        <v>12</v>
      </c>
      <c r="BH247" s="455"/>
      <c r="BI247" s="461"/>
      <c r="BJ247" s="463"/>
      <c r="BK247" s="457">
        <v>138</v>
      </c>
      <c r="BL247" s="453">
        <v>8</v>
      </c>
      <c r="BM247" s="458">
        <v>1937</v>
      </c>
      <c r="BN247" s="462">
        <v>60.1</v>
      </c>
      <c r="BO247" s="880">
        <v>122</v>
      </c>
      <c r="BP247" s="455">
        <v>0.3</v>
      </c>
      <c r="BQ247" s="462">
        <v>12.1</v>
      </c>
      <c r="BR247" s="455"/>
      <c r="BS247" s="461"/>
      <c r="BT247" s="463"/>
      <c r="BU247" s="457">
        <v>334</v>
      </c>
      <c r="BV247" s="453">
        <v>8.23</v>
      </c>
      <c r="BW247" s="458">
        <v>10440</v>
      </c>
      <c r="BX247" s="458">
        <v>27.1</v>
      </c>
      <c r="BY247" s="880">
        <v>71</v>
      </c>
      <c r="BZ247" s="455">
        <v>1</v>
      </c>
      <c r="CA247" s="462">
        <v>17.600000000000001</v>
      </c>
      <c r="CB247" s="455"/>
      <c r="CC247" s="461"/>
      <c r="CD247" s="463"/>
      <c r="CE247" s="457">
        <v>46</v>
      </c>
      <c r="CF247" s="453">
        <v>8.68</v>
      </c>
      <c r="CG247" s="458">
        <v>5600</v>
      </c>
      <c r="CH247" s="462">
        <v>18.7</v>
      </c>
      <c r="CI247" s="880">
        <v>48</v>
      </c>
      <c r="CJ247" s="455">
        <v>6.9</v>
      </c>
      <c r="CK247" s="462">
        <v>34.5</v>
      </c>
      <c r="CL247" s="455"/>
      <c r="CM247" s="461"/>
      <c r="CN247" s="463"/>
      <c r="CO247" s="457"/>
      <c r="CP247" s="453"/>
      <c r="CQ247" s="461"/>
      <c r="CR247" s="462"/>
      <c r="CS247" s="880"/>
      <c r="CT247" s="455"/>
      <c r="CU247" s="462"/>
      <c r="CV247" s="455"/>
      <c r="CW247" s="461"/>
      <c r="CX247" s="463"/>
      <c r="CY247" s="457">
        <v>267</v>
      </c>
      <c r="CZ247" s="453">
        <v>7.9</v>
      </c>
      <c r="DA247" s="461">
        <v>6670</v>
      </c>
      <c r="DB247" s="462">
        <v>22.4</v>
      </c>
      <c r="DC247" s="880">
        <v>63</v>
      </c>
      <c r="DD247" s="455">
        <v>2.2999999999999998</v>
      </c>
      <c r="DE247" s="462">
        <v>15.7</v>
      </c>
      <c r="DF247" s="455"/>
      <c r="DG247" s="464"/>
      <c r="DH247" s="463"/>
      <c r="DI247" s="457">
        <v>144</v>
      </c>
      <c r="DJ247" s="453">
        <v>8.27</v>
      </c>
      <c r="DK247" s="459">
        <v>9300</v>
      </c>
      <c r="DL247" s="462">
        <v>64.5</v>
      </c>
      <c r="DM247" s="880">
        <v>190</v>
      </c>
      <c r="DN247" s="455">
        <v>14.4</v>
      </c>
      <c r="DO247" s="462">
        <v>18.3</v>
      </c>
      <c r="DP247" s="455"/>
      <c r="DQ247" s="461"/>
      <c r="DR247" s="463"/>
      <c r="DS247" s="457"/>
      <c r="DT247" s="453"/>
      <c r="DU247" s="454"/>
      <c r="DV247" s="462"/>
      <c r="DW247" s="880"/>
      <c r="DX247" s="455"/>
      <c r="DY247" s="462"/>
      <c r="DZ247" s="455"/>
      <c r="EA247" s="462"/>
      <c r="EB247" s="463"/>
      <c r="EC247" s="457">
        <v>53</v>
      </c>
      <c r="ED247" s="453">
        <v>7.9</v>
      </c>
      <c r="EE247" s="464">
        <v>546</v>
      </c>
      <c r="EF247" s="462"/>
      <c r="EG247" s="880">
        <v>17</v>
      </c>
      <c r="EH247" s="455">
        <v>0.3</v>
      </c>
      <c r="EI247" s="462"/>
      <c r="EJ247" s="455"/>
      <c r="EK247" s="461"/>
      <c r="EL247" s="463"/>
      <c r="EM247" s="457"/>
      <c r="EN247" s="453"/>
      <c r="EO247" s="461"/>
      <c r="EP247" s="462"/>
      <c r="EQ247" s="462"/>
      <c r="ER247" s="455"/>
      <c r="ES247" s="462"/>
      <c r="ET247" s="454"/>
      <c r="EU247" s="461"/>
      <c r="EV247" s="463"/>
      <c r="EW247" s="457"/>
      <c r="EX247" s="453"/>
      <c r="EY247" s="461"/>
      <c r="EZ247" s="462"/>
      <c r="FA247" s="880"/>
      <c r="FB247" s="455"/>
      <c r="FC247" s="462"/>
      <c r="FD247" s="454"/>
      <c r="FE247" s="461"/>
      <c r="FF247" s="463"/>
      <c r="FG247" s="457">
        <v>0</v>
      </c>
      <c r="FH247" s="453"/>
      <c r="FI247" s="461"/>
      <c r="FJ247" s="462"/>
      <c r="FK247" s="880"/>
      <c r="FL247" s="455"/>
      <c r="FM247" s="462"/>
      <c r="FN247" s="454"/>
      <c r="FO247" s="461"/>
      <c r="FP247" s="463"/>
      <c r="GK247" s="195"/>
      <c r="GL247" s="943"/>
      <c r="GM247" s="461"/>
      <c r="GN247" s="461"/>
      <c r="GO247" s="461"/>
      <c r="GP247" s="461"/>
      <c r="GQ247" s="461"/>
      <c r="GR247" s="461"/>
      <c r="GS247" s="461"/>
      <c r="GT247" s="463"/>
      <c r="GU247" s="195"/>
      <c r="GV247" s="461"/>
      <c r="GW247" s="461"/>
      <c r="GX247" s="461"/>
      <c r="GY247" s="461"/>
      <c r="GZ247" s="455"/>
      <c r="HA247" s="461"/>
      <c r="HB247" s="461"/>
      <c r="HC247" s="461"/>
      <c r="HD247" s="463"/>
      <c r="HE247" s="457">
        <v>13</v>
      </c>
      <c r="HF247" s="453">
        <v>7</v>
      </c>
      <c r="HG247" s="461">
        <v>3040</v>
      </c>
      <c r="HH247" s="893">
        <v>18.2</v>
      </c>
      <c r="HI247" s="1434">
        <v>101</v>
      </c>
      <c r="HJ247" s="455">
        <v>19.8</v>
      </c>
      <c r="HK247" s="462">
        <v>20.7</v>
      </c>
      <c r="HL247" s="455"/>
      <c r="HM247" s="461"/>
      <c r="HN247" s="463"/>
      <c r="HO247" s="457"/>
      <c r="HP247" s="453"/>
      <c r="HQ247" s="461"/>
      <c r="HR247" s="462"/>
      <c r="HS247" s="462"/>
      <c r="HT247" s="455"/>
      <c r="HU247" s="462"/>
      <c r="HV247" s="455"/>
      <c r="HW247" s="461"/>
      <c r="HX247" s="463"/>
    </row>
    <row r="248" spans="1:523" ht="15" customHeight="1" x14ac:dyDescent="0.15">
      <c r="A248" s="515">
        <v>43768</v>
      </c>
      <c r="B248" s="415">
        <f t="shared" si="5"/>
        <v>3223</v>
      </c>
      <c r="C248" s="195"/>
      <c r="D248" s="453"/>
      <c r="E248" s="461"/>
      <c r="F248" s="462"/>
      <c r="G248" s="880"/>
      <c r="H248" s="455"/>
      <c r="I248" s="462"/>
      <c r="J248" s="456"/>
      <c r="K248" s="461"/>
      <c r="L248" s="463"/>
      <c r="M248" s="195">
        <v>1050</v>
      </c>
      <c r="N248" s="453">
        <v>7.66</v>
      </c>
      <c r="O248" s="461">
        <v>5920</v>
      </c>
      <c r="P248" s="462">
        <v>11.9</v>
      </c>
      <c r="Q248" s="880">
        <v>23</v>
      </c>
      <c r="R248" s="455">
        <v>0.9</v>
      </c>
      <c r="S248" s="462">
        <v>16.3</v>
      </c>
      <c r="T248" s="456"/>
      <c r="U248" s="461"/>
      <c r="V248" s="463"/>
      <c r="W248" s="457">
        <v>640</v>
      </c>
      <c r="X248" s="453">
        <v>7.79</v>
      </c>
      <c r="Y248" s="458">
        <v>3720</v>
      </c>
      <c r="Z248" s="462">
        <v>5.7</v>
      </c>
      <c r="AA248" s="880">
        <v>14</v>
      </c>
      <c r="AB248" s="455">
        <v>9.3000000000000007</v>
      </c>
      <c r="AC248" s="462">
        <v>56.5</v>
      </c>
      <c r="AD248" s="455"/>
      <c r="AE248" s="461"/>
      <c r="AF248" s="463"/>
      <c r="AG248" s="457">
        <v>185</v>
      </c>
      <c r="AH248" s="453">
        <v>8</v>
      </c>
      <c r="AI248" s="458">
        <v>7260</v>
      </c>
      <c r="AJ248" s="462">
        <v>19.899999999999999</v>
      </c>
      <c r="AK248" s="880">
        <v>50</v>
      </c>
      <c r="AL248" s="455">
        <v>0.7</v>
      </c>
      <c r="AM248" s="644">
        <v>4.5</v>
      </c>
      <c r="AN248" s="455"/>
      <c r="AO248" s="461"/>
      <c r="AP248" s="616"/>
      <c r="AQ248" s="457">
        <v>181</v>
      </c>
      <c r="AR248" s="453">
        <v>7.56</v>
      </c>
      <c r="AS248" s="458">
        <v>6750</v>
      </c>
      <c r="AT248" s="462">
        <v>50.4</v>
      </c>
      <c r="AU248" s="880">
        <v>141</v>
      </c>
      <c r="AV248" s="455">
        <v>1.6</v>
      </c>
      <c r="AW248" s="462">
        <v>47.3</v>
      </c>
      <c r="AX248" s="455"/>
      <c r="AY248" s="461"/>
      <c r="AZ248" s="463"/>
      <c r="BA248" s="195">
        <v>164</v>
      </c>
      <c r="BB248" s="453"/>
      <c r="BC248" s="461"/>
      <c r="BD248" s="462"/>
      <c r="BE248" s="880"/>
      <c r="BF248" s="455"/>
      <c r="BG248" s="462"/>
      <c r="BH248" s="455"/>
      <c r="BI248" s="461"/>
      <c r="BJ248" s="463"/>
      <c r="BK248" s="457">
        <v>142</v>
      </c>
      <c r="BL248" s="453">
        <v>8.1199999999999992</v>
      </c>
      <c r="BM248" s="458">
        <v>1944</v>
      </c>
      <c r="BN248" s="462">
        <v>59</v>
      </c>
      <c r="BO248" s="880">
        <v>111</v>
      </c>
      <c r="BP248" s="455">
        <v>0.4</v>
      </c>
      <c r="BQ248" s="462">
        <v>10.6</v>
      </c>
      <c r="BR248" s="455"/>
      <c r="BS248" s="461"/>
      <c r="BT248" s="463"/>
      <c r="BU248" s="457">
        <v>383</v>
      </c>
      <c r="BV248" s="453">
        <v>8.2100000000000009</v>
      </c>
      <c r="BW248" s="458">
        <v>10610</v>
      </c>
      <c r="BX248" s="458">
        <v>30.2</v>
      </c>
      <c r="BY248" s="880">
        <v>71</v>
      </c>
      <c r="BZ248" s="455">
        <v>1</v>
      </c>
      <c r="CA248" s="462">
        <v>18.5</v>
      </c>
      <c r="CB248" s="455"/>
      <c r="CC248" s="461"/>
      <c r="CD248" s="463"/>
      <c r="CE248" s="457">
        <v>80</v>
      </c>
      <c r="CF248" s="453">
        <v>7.86</v>
      </c>
      <c r="CG248" s="458">
        <v>6350</v>
      </c>
      <c r="CH248" s="462">
        <v>22</v>
      </c>
      <c r="CI248" s="880">
        <v>51</v>
      </c>
      <c r="CJ248" s="455">
        <v>4.4000000000000004</v>
      </c>
      <c r="CK248" s="462">
        <v>52</v>
      </c>
      <c r="CL248" s="455"/>
      <c r="CM248" s="461"/>
      <c r="CN248" s="463"/>
      <c r="CO248" s="457">
        <v>45</v>
      </c>
      <c r="CP248" s="453"/>
      <c r="CQ248" s="461"/>
      <c r="CR248" s="462"/>
      <c r="CS248" s="880"/>
      <c r="CT248" s="455"/>
      <c r="CU248" s="462"/>
      <c r="CV248" s="455"/>
      <c r="CW248" s="461"/>
      <c r="CX248" s="463"/>
      <c r="CY248" s="457">
        <v>266</v>
      </c>
      <c r="CZ248" s="453">
        <v>7.63</v>
      </c>
      <c r="DA248" s="461">
        <v>8320</v>
      </c>
      <c r="DB248" s="462">
        <v>23.5</v>
      </c>
      <c r="DC248" s="880">
        <v>60</v>
      </c>
      <c r="DD248" s="455">
        <v>7.8</v>
      </c>
      <c r="DE248" s="462">
        <v>20.5</v>
      </c>
      <c r="DF248" s="455"/>
      <c r="DG248" s="464"/>
      <c r="DH248" s="463"/>
      <c r="DI248" s="457">
        <v>87</v>
      </c>
      <c r="DJ248" s="453">
        <v>8.1999999999999993</v>
      </c>
      <c r="DK248" s="459">
        <v>9030</v>
      </c>
      <c r="DL248" s="462">
        <v>52.7</v>
      </c>
      <c r="DM248" s="880">
        <v>173</v>
      </c>
      <c r="DN248" s="455">
        <v>12.9</v>
      </c>
      <c r="DO248" s="462">
        <v>16.399999999999999</v>
      </c>
      <c r="DP248" s="455"/>
      <c r="DQ248" s="461"/>
      <c r="DR248" s="463"/>
      <c r="DS248" s="457"/>
      <c r="DT248" s="453"/>
      <c r="DU248" s="454"/>
      <c r="DV248" s="462"/>
      <c r="DW248" s="880"/>
      <c r="DX248" s="455"/>
      <c r="DY248" s="462"/>
      <c r="DZ248" s="455"/>
      <c r="EA248" s="462"/>
      <c r="EB248" s="463"/>
      <c r="EC248" s="457"/>
      <c r="ED248" s="453"/>
      <c r="EE248" s="464"/>
      <c r="EF248" s="462"/>
      <c r="EG248" s="880"/>
      <c r="EH248" s="455"/>
      <c r="EI248" s="462"/>
      <c r="EJ248" s="455"/>
      <c r="EK248" s="461"/>
      <c r="EL248" s="463"/>
      <c r="EM248" s="457"/>
      <c r="EN248" s="453"/>
      <c r="EO248" s="461"/>
      <c r="EP248" s="462"/>
      <c r="EQ248" s="462"/>
      <c r="ER248" s="455"/>
      <c r="ES248" s="462"/>
      <c r="ET248" s="454"/>
      <c r="EU248" s="461"/>
      <c r="EV248" s="463"/>
      <c r="EW248" s="457"/>
      <c r="EX248" s="453"/>
      <c r="EY248" s="461"/>
      <c r="EZ248" s="462"/>
      <c r="FA248" s="880"/>
      <c r="FB248" s="455"/>
      <c r="FC248" s="462"/>
      <c r="FD248" s="454"/>
      <c r="FE248" s="461"/>
      <c r="FF248" s="463"/>
      <c r="FG248" s="457">
        <v>0</v>
      </c>
      <c r="FH248" s="453"/>
      <c r="FI248" s="461"/>
      <c r="FJ248" s="462"/>
      <c r="FK248" s="880"/>
      <c r="FL248" s="455"/>
      <c r="FM248" s="462"/>
      <c r="FN248" s="454"/>
      <c r="FO248" s="461"/>
      <c r="FP248" s="463"/>
      <c r="GK248" s="195"/>
      <c r="GL248" s="943"/>
      <c r="GM248" s="461"/>
      <c r="GN248" s="461"/>
      <c r="GO248" s="461"/>
      <c r="GP248" s="461"/>
      <c r="GQ248" s="461"/>
      <c r="GR248" s="461"/>
      <c r="GS248" s="461"/>
      <c r="GT248" s="463"/>
      <c r="GU248" s="195"/>
      <c r="GV248" s="461"/>
      <c r="GW248" s="461"/>
      <c r="GX248" s="461"/>
      <c r="GY248" s="461"/>
      <c r="GZ248" s="455"/>
      <c r="HA248" s="461"/>
      <c r="HB248" s="461"/>
      <c r="HC248" s="461"/>
      <c r="HD248" s="463"/>
      <c r="HE248" s="457"/>
      <c r="HF248" s="453">
        <v>7.07</v>
      </c>
      <c r="HG248" s="461">
        <v>3130</v>
      </c>
      <c r="HH248" s="893">
        <v>19.2</v>
      </c>
      <c r="HI248" s="1434">
        <v>112</v>
      </c>
      <c r="HJ248" s="455">
        <v>0.8</v>
      </c>
      <c r="HK248" s="462">
        <v>20.5</v>
      </c>
      <c r="HL248" s="455"/>
      <c r="HM248" s="461"/>
      <c r="HN248" s="463"/>
      <c r="HO248" s="457"/>
      <c r="HP248" s="453"/>
      <c r="HQ248" s="461"/>
      <c r="HR248" s="462"/>
      <c r="HS248" s="462"/>
      <c r="HT248" s="455"/>
      <c r="HU248" s="462"/>
      <c r="HV248" s="455"/>
      <c r="HW248" s="461"/>
      <c r="HX248" s="463"/>
    </row>
    <row r="249" spans="1:523" ht="15" customHeight="1" x14ac:dyDescent="0.15">
      <c r="A249" s="515">
        <v>43769</v>
      </c>
      <c r="B249" s="415">
        <f t="shared" si="5"/>
        <v>3074</v>
      </c>
      <c r="C249" s="195"/>
      <c r="D249" s="453"/>
      <c r="E249" s="461"/>
      <c r="F249" s="462"/>
      <c r="G249" s="880"/>
      <c r="H249" s="455"/>
      <c r="I249" s="462"/>
      <c r="J249" s="456"/>
      <c r="K249" s="461"/>
      <c r="L249" s="463"/>
      <c r="M249" s="195">
        <v>884</v>
      </c>
      <c r="N249" s="453">
        <v>7.6</v>
      </c>
      <c r="O249" s="461">
        <v>5930</v>
      </c>
      <c r="P249" s="462">
        <v>11.2</v>
      </c>
      <c r="Q249" s="880">
        <v>29</v>
      </c>
      <c r="R249" s="455">
        <v>0.9</v>
      </c>
      <c r="S249" s="462">
        <v>20.3</v>
      </c>
      <c r="T249" s="456"/>
      <c r="U249" s="461"/>
      <c r="V249" s="463"/>
      <c r="W249" s="457">
        <v>622</v>
      </c>
      <c r="X249" s="453">
        <v>7.65</v>
      </c>
      <c r="Y249" s="458">
        <v>3570</v>
      </c>
      <c r="Z249" s="462">
        <v>5.0999999999999996</v>
      </c>
      <c r="AA249" s="880">
        <v>17</v>
      </c>
      <c r="AB249" s="455">
        <v>9.1999999999999993</v>
      </c>
      <c r="AC249" s="462">
        <v>51.2</v>
      </c>
      <c r="AD249" s="455"/>
      <c r="AE249" s="461"/>
      <c r="AF249" s="463"/>
      <c r="AG249" s="457">
        <v>209</v>
      </c>
      <c r="AH249" s="453"/>
      <c r="AI249" s="458"/>
      <c r="AJ249" s="462"/>
      <c r="AK249" s="880"/>
      <c r="AL249" s="455"/>
      <c r="AM249" s="644"/>
      <c r="AN249" s="455"/>
      <c r="AO249" s="461"/>
      <c r="AP249" s="616"/>
      <c r="AQ249" s="457">
        <v>245</v>
      </c>
      <c r="AR249" s="453">
        <v>7.49</v>
      </c>
      <c r="AS249" s="458">
        <v>4020</v>
      </c>
      <c r="AT249" s="462">
        <v>28.6</v>
      </c>
      <c r="AU249" s="880">
        <v>80</v>
      </c>
      <c r="AV249" s="455">
        <v>1</v>
      </c>
      <c r="AW249" s="462">
        <v>28.6</v>
      </c>
      <c r="AX249" s="455"/>
      <c r="AY249" s="461"/>
      <c r="AZ249" s="463"/>
      <c r="BA249" s="195">
        <v>148</v>
      </c>
      <c r="BB249" s="453">
        <v>8.14</v>
      </c>
      <c r="BC249" s="461">
        <v>7950</v>
      </c>
      <c r="BD249" s="462">
        <v>25</v>
      </c>
      <c r="BE249" s="880">
        <v>95</v>
      </c>
      <c r="BF249" s="455">
        <v>0.6</v>
      </c>
      <c r="BG249" s="462">
        <v>10.1</v>
      </c>
      <c r="BH249" s="455"/>
      <c r="BI249" s="461"/>
      <c r="BJ249" s="463"/>
      <c r="BK249" s="457">
        <v>134</v>
      </c>
      <c r="BL249" s="453">
        <v>8.02</v>
      </c>
      <c r="BM249" s="458">
        <v>1925</v>
      </c>
      <c r="BN249" s="462">
        <v>58.4</v>
      </c>
      <c r="BO249" s="880">
        <v>109</v>
      </c>
      <c r="BP249" s="455">
        <v>0.3</v>
      </c>
      <c r="BQ249" s="462">
        <v>10</v>
      </c>
      <c r="BR249" s="455"/>
      <c r="BS249" s="461"/>
      <c r="BT249" s="463"/>
      <c r="BU249" s="457">
        <v>288</v>
      </c>
      <c r="BV249" s="453">
        <v>8.24</v>
      </c>
      <c r="BW249" s="458">
        <v>9770</v>
      </c>
      <c r="BX249" s="458">
        <v>15.3</v>
      </c>
      <c r="BY249" s="880">
        <v>63</v>
      </c>
      <c r="BZ249" s="455">
        <v>1.5</v>
      </c>
      <c r="CA249" s="462">
        <v>11.7</v>
      </c>
      <c r="CB249" s="455"/>
      <c r="CC249" s="461"/>
      <c r="CD249" s="463"/>
      <c r="CE249" s="457">
        <v>12</v>
      </c>
      <c r="CF249" s="453">
        <v>7.93</v>
      </c>
      <c r="CG249" s="458">
        <v>6820</v>
      </c>
      <c r="CH249" s="462">
        <v>20.6</v>
      </c>
      <c r="CI249" s="880">
        <v>54</v>
      </c>
      <c r="CJ249" s="455">
        <v>3.1</v>
      </c>
      <c r="CK249" s="462">
        <v>58.8</v>
      </c>
      <c r="CL249" s="455"/>
      <c r="CM249" s="461"/>
      <c r="CN249" s="463"/>
      <c r="CO249" s="457"/>
      <c r="CP249" s="453"/>
      <c r="CQ249" s="461"/>
      <c r="CR249" s="462"/>
      <c r="CS249" s="880"/>
      <c r="CT249" s="455"/>
      <c r="CU249" s="462"/>
      <c r="CV249" s="455"/>
      <c r="CW249" s="461"/>
      <c r="CX249" s="463"/>
      <c r="CY249" s="457">
        <v>295</v>
      </c>
      <c r="CZ249" s="453">
        <v>7.64</v>
      </c>
      <c r="DA249" s="461">
        <v>9070</v>
      </c>
      <c r="DB249" s="462">
        <v>23.2</v>
      </c>
      <c r="DC249" s="880">
        <v>113</v>
      </c>
      <c r="DD249" s="455">
        <v>11.8</v>
      </c>
      <c r="DE249" s="462">
        <v>21.8</v>
      </c>
      <c r="DF249" s="455"/>
      <c r="DG249" s="464"/>
      <c r="DH249" s="463"/>
      <c r="DI249" s="457">
        <v>195</v>
      </c>
      <c r="DJ249" s="453">
        <v>8.3800000000000008</v>
      </c>
      <c r="DK249" s="459">
        <v>9580</v>
      </c>
      <c r="DL249" s="462">
        <v>55.9</v>
      </c>
      <c r="DM249" s="880">
        <v>196</v>
      </c>
      <c r="DN249" s="455">
        <v>13.8</v>
      </c>
      <c r="DO249" s="462">
        <v>16.3</v>
      </c>
      <c r="DP249" s="455"/>
      <c r="DQ249" s="461"/>
      <c r="DR249" s="463"/>
      <c r="DS249" s="457"/>
      <c r="DT249" s="453"/>
      <c r="DU249" s="454"/>
      <c r="DV249" s="462"/>
      <c r="DW249" s="880"/>
      <c r="DX249" s="455"/>
      <c r="DY249" s="462"/>
      <c r="DZ249" s="455"/>
      <c r="EA249" s="462"/>
      <c r="EB249" s="463"/>
      <c r="EC249" s="457"/>
      <c r="ED249" s="453"/>
      <c r="EE249" s="464"/>
      <c r="EF249" s="462"/>
      <c r="EG249" s="880"/>
      <c r="EH249" s="455"/>
      <c r="EI249" s="462"/>
      <c r="EJ249" s="455"/>
      <c r="EK249" s="461"/>
      <c r="EL249" s="463"/>
      <c r="EM249" s="457"/>
      <c r="EN249" s="453"/>
      <c r="EO249" s="461"/>
      <c r="EP249" s="462"/>
      <c r="EQ249" s="462"/>
      <c r="ER249" s="455"/>
      <c r="ES249" s="462"/>
      <c r="ET249" s="454"/>
      <c r="EU249" s="461"/>
      <c r="EV249" s="463"/>
      <c r="EW249" s="457"/>
      <c r="EX249" s="453"/>
      <c r="EY249" s="461"/>
      <c r="EZ249" s="462"/>
      <c r="FA249" s="880"/>
      <c r="FB249" s="455"/>
      <c r="FC249" s="462"/>
      <c r="FD249" s="454"/>
      <c r="FE249" s="461"/>
      <c r="FF249" s="463"/>
      <c r="FG249" s="457">
        <v>0</v>
      </c>
      <c r="FH249" s="453"/>
      <c r="FI249" s="461"/>
      <c r="FJ249" s="462"/>
      <c r="FK249" s="880"/>
      <c r="FL249" s="455"/>
      <c r="FM249" s="462"/>
      <c r="FN249" s="454"/>
      <c r="FO249" s="461"/>
      <c r="FP249" s="463"/>
      <c r="GK249" s="195"/>
      <c r="GL249" s="943"/>
      <c r="GM249" s="461"/>
      <c r="GN249" s="461"/>
      <c r="GO249" s="461"/>
      <c r="GP249" s="461"/>
      <c r="GQ249" s="461"/>
      <c r="GR249" s="461"/>
      <c r="GS249" s="461"/>
      <c r="GT249" s="463"/>
      <c r="GU249" s="195"/>
      <c r="GV249" s="461"/>
      <c r="GW249" s="461"/>
      <c r="GX249" s="461"/>
      <c r="GY249" s="461"/>
      <c r="GZ249" s="455"/>
      <c r="HA249" s="461"/>
      <c r="HB249" s="461"/>
      <c r="HC249" s="461"/>
      <c r="HD249" s="463"/>
      <c r="HE249" s="457">
        <v>42</v>
      </c>
      <c r="HF249" s="453">
        <v>6.8</v>
      </c>
      <c r="HG249" s="461">
        <v>3130</v>
      </c>
      <c r="HH249" s="893">
        <v>19</v>
      </c>
      <c r="HI249" s="1434">
        <v>107</v>
      </c>
      <c r="HJ249" s="455">
        <v>18.3</v>
      </c>
      <c r="HK249" s="462">
        <v>20.399999999999999</v>
      </c>
      <c r="HL249" s="455"/>
      <c r="HM249" s="461"/>
      <c r="HN249" s="463"/>
      <c r="HO249" s="457"/>
      <c r="HP249" s="453"/>
      <c r="HQ249" s="461"/>
      <c r="HR249" s="462"/>
      <c r="HS249" s="462"/>
      <c r="HT249" s="455"/>
      <c r="HU249" s="462"/>
      <c r="HV249" s="455"/>
      <c r="HW249" s="461"/>
      <c r="HX249" s="463"/>
    </row>
    <row r="250" spans="1:523" ht="15" customHeight="1" x14ac:dyDescent="0.15">
      <c r="A250" s="515">
        <v>43770</v>
      </c>
      <c r="B250" s="415">
        <f t="shared" si="5"/>
        <v>2501</v>
      </c>
      <c r="C250" s="195"/>
      <c r="D250" s="453"/>
      <c r="E250" s="461"/>
      <c r="F250" s="462"/>
      <c r="G250" s="880"/>
      <c r="H250" s="455"/>
      <c r="I250" s="462"/>
      <c r="J250" s="456"/>
      <c r="K250" s="461"/>
      <c r="L250" s="463"/>
      <c r="M250" s="195">
        <v>421</v>
      </c>
      <c r="N250" s="453">
        <v>7.8</v>
      </c>
      <c r="O250" s="461">
        <v>6100</v>
      </c>
      <c r="P250" s="462">
        <v>12.9</v>
      </c>
      <c r="Q250" s="880">
        <v>38</v>
      </c>
      <c r="R250" s="455">
        <v>0.9</v>
      </c>
      <c r="S250" s="462">
        <v>23.2</v>
      </c>
      <c r="T250" s="456"/>
      <c r="U250" s="461">
        <v>481.5</v>
      </c>
      <c r="V250" s="463"/>
      <c r="W250" s="457">
        <v>709</v>
      </c>
      <c r="X250" s="453">
        <v>7.4</v>
      </c>
      <c r="Y250" s="458">
        <v>3210</v>
      </c>
      <c r="Z250" s="462">
        <v>5.2</v>
      </c>
      <c r="AA250" s="880">
        <v>14</v>
      </c>
      <c r="AB250" s="455">
        <v>7.8</v>
      </c>
      <c r="AC250" s="462">
        <v>44</v>
      </c>
      <c r="AD250" s="455"/>
      <c r="AE250" s="461">
        <v>56</v>
      </c>
      <c r="AF250" s="463"/>
      <c r="AG250" s="457">
        <v>162</v>
      </c>
      <c r="AH250" s="453">
        <v>8.4499999999999993</v>
      </c>
      <c r="AI250" s="458">
        <v>6890</v>
      </c>
      <c r="AJ250" s="462">
        <v>19.8</v>
      </c>
      <c r="AK250" s="880">
        <v>62</v>
      </c>
      <c r="AL250" s="455">
        <v>0.9</v>
      </c>
      <c r="AM250" s="644">
        <v>4.4000000000000004</v>
      </c>
      <c r="AN250" s="455"/>
      <c r="AO250" s="461">
        <v>1638.4</v>
      </c>
      <c r="AP250" s="616"/>
      <c r="AQ250" s="457">
        <v>226</v>
      </c>
      <c r="AR250" s="453">
        <v>7.59</v>
      </c>
      <c r="AS250" s="458">
        <v>7610</v>
      </c>
      <c r="AT250" s="462">
        <v>53.5</v>
      </c>
      <c r="AU250" s="880">
        <v>161</v>
      </c>
      <c r="AV250" s="455">
        <v>2.2999999999999998</v>
      </c>
      <c r="AW250" s="462">
        <v>52.1</v>
      </c>
      <c r="AX250" s="455"/>
      <c r="AY250" s="461">
        <v>1438.6</v>
      </c>
      <c r="AZ250" s="463"/>
      <c r="BA250" s="195"/>
      <c r="BB250" s="453"/>
      <c r="BC250" s="461"/>
      <c r="BD250" s="462"/>
      <c r="BE250" s="880"/>
      <c r="BF250" s="455"/>
      <c r="BG250" s="462"/>
      <c r="BH250" s="455"/>
      <c r="BI250" s="461"/>
      <c r="BJ250" s="463"/>
      <c r="BK250" s="457">
        <v>151</v>
      </c>
      <c r="BL250" s="453">
        <v>7.83</v>
      </c>
      <c r="BM250" s="458">
        <v>1923</v>
      </c>
      <c r="BN250" s="462">
        <v>63.9</v>
      </c>
      <c r="BO250" s="880">
        <v>123</v>
      </c>
      <c r="BP250" s="455">
        <v>0.4</v>
      </c>
      <c r="BQ250" s="462">
        <v>9.3000000000000007</v>
      </c>
      <c r="BR250" s="455"/>
      <c r="BS250" s="461">
        <v>261.8</v>
      </c>
      <c r="BT250" s="463"/>
      <c r="BU250" s="457">
        <v>374</v>
      </c>
      <c r="BV250" s="453">
        <v>7.74</v>
      </c>
      <c r="BW250" s="458">
        <v>8130</v>
      </c>
      <c r="BX250" s="458">
        <v>19.399999999999999</v>
      </c>
      <c r="BY250" s="880">
        <v>69</v>
      </c>
      <c r="BZ250" s="455">
        <v>0.6</v>
      </c>
      <c r="CA250" s="462">
        <v>14.4</v>
      </c>
      <c r="CB250" s="455"/>
      <c r="CC250" s="461">
        <v>2123</v>
      </c>
      <c r="CD250" s="463"/>
      <c r="CE250" s="457">
        <v>44</v>
      </c>
      <c r="CF250" s="453">
        <v>7.82</v>
      </c>
      <c r="CG250" s="458">
        <v>7300</v>
      </c>
      <c r="CH250" s="462">
        <v>19.899999999999999</v>
      </c>
      <c r="CI250" s="880">
        <v>56</v>
      </c>
      <c r="CJ250" s="455">
        <v>1.5</v>
      </c>
      <c r="CK250" s="462">
        <v>64</v>
      </c>
      <c r="CL250" s="455"/>
      <c r="CM250" s="461">
        <v>126</v>
      </c>
      <c r="CN250" s="463"/>
      <c r="CO250" s="457"/>
      <c r="CP250" s="453"/>
      <c r="CQ250" s="461"/>
      <c r="CR250" s="462"/>
      <c r="CS250" s="880"/>
      <c r="CT250" s="455"/>
      <c r="CU250" s="462"/>
      <c r="CV250" s="455"/>
      <c r="CW250" s="461"/>
      <c r="CX250" s="463"/>
      <c r="CY250" s="457">
        <v>242</v>
      </c>
      <c r="CZ250" s="453">
        <v>7.72</v>
      </c>
      <c r="DA250" s="461">
        <v>10380</v>
      </c>
      <c r="DB250" s="462">
        <v>34.700000000000003</v>
      </c>
      <c r="DC250" s="880">
        <v>96</v>
      </c>
      <c r="DD250" s="455">
        <v>14.2</v>
      </c>
      <c r="DE250" s="462">
        <v>24.4</v>
      </c>
      <c r="DF250" s="455"/>
      <c r="DG250" s="464">
        <v>1803.3</v>
      </c>
      <c r="DH250" s="463"/>
      <c r="DI250" s="457">
        <v>153</v>
      </c>
      <c r="DJ250" s="453">
        <v>8.2799999999999994</v>
      </c>
      <c r="DK250" s="459">
        <v>9090</v>
      </c>
      <c r="DL250" s="462">
        <v>65.099999999999994</v>
      </c>
      <c r="DM250" s="880">
        <v>210</v>
      </c>
      <c r="DN250" s="455">
        <v>12.7</v>
      </c>
      <c r="DO250" s="462">
        <v>17.600000000000001</v>
      </c>
      <c r="DP250" s="455"/>
      <c r="DQ250" s="461">
        <v>2128</v>
      </c>
      <c r="DR250" s="463"/>
      <c r="DS250" s="457"/>
      <c r="DT250" s="453"/>
      <c r="DU250" s="454"/>
      <c r="DV250" s="462"/>
      <c r="DW250" s="880"/>
      <c r="DX250" s="455"/>
      <c r="DY250" s="462"/>
      <c r="DZ250" s="455"/>
      <c r="EA250" s="462"/>
      <c r="EB250" s="463"/>
      <c r="EC250" s="457"/>
      <c r="ED250" s="453"/>
      <c r="EE250" s="464"/>
      <c r="EF250" s="462"/>
      <c r="EG250" s="880"/>
      <c r="EH250" s="455"/>
      <c r="EI250" s="462"/>
      <c r="EJ250" s="455"/>
      <c r="EK250" s="461"/>
      <c r="EL250" s="463"/>
      <c r="EM250" s="457"/>
      <c r="EN250" s="453"/>
      <c r="EO250" s="461"/>
      <c r="EP250" s="462"/>
      <c r="EQ250" s="462"/>
      <c r="ER250" s="455"/>
      <c r="ES250" s="462"/>
      <c r="ET250" s="454"/>
      <c r="EU250" s="461"/>
      <c r="EV250" s="463"/>
      <c r="EW250" s="457"/>
      <c r="EX250" s="453"/>
      <c r="EY250" s="461"/>
      <c r="EZ250" s="462"/>
      <c r="FA250" s="880"/>
      <c r="FB250" s="455"/>
      <c r="FC250" s="462"/>
      <c r="FD250" s="454"/>
      <c r="FE250" s="461"/>
      <c r="FF250" s="463"/>
      <c r="FG250" s="457">
        <v>0</v>
      </c>
      <c r="FH250" s="453"/>
      <c r="FI250" s="461"/>
      <c r="FJ250" s="462"/>
      <c r="FK250" s="880"/>
      <c r="FL250" s="455"/>
      <c r="FM250" s="462"/>
      <c r="FN250" s="454"/>
      <c r="FO250" s="461"/>
      <c r="FP250" s="463"/>
      <c r="GK250" s="195"/>
      <c r="GL250" s="943"/>
      <c r="GM250" s="461"/>
      <c r="GN250" s="461"/>
      <c r="GO250" s="461"/>
      <c r="GP250" s="461"/>
      <c r="GQ250" s="461"/>
      <c r="GR250" s="461"/>
      <c r="GS250" s="461"/>
      <c r="GT250" s="463"/>
      <c r="GU250" s="195"/>
      <c r="GV250" s="461"/>
      <c r="GW250" s="461"/>
      <c r="GX250" s="461"/>
      <c r="GY250" s="461"/>
      <c r="GZ250" s="455"/>
      <c r="HA250" s="461"/>
      <c r="HB250" s="461"/>
      <c r="HC250" s="461"/>
      <c r="HD250" s="463"/>
      <c r="HE250" s="457">
        <v>19</v>
      </c>
      <c r="HF250" s="453">
        <v>7.21</v>
      </c>
      <c r="HG250" s="461">
        <v>3640</v>
      </c>
      <c r="HH250" s="893">
        <v>17.2</v>
      </c>
      <c r="HI250" s="1434">
        <v>113</v>
      </c>
      <c r="HJ250" s="455">
        <v>20</v>
      </c>
      <c r="HK250" s="462">
        <v>20.8</v>
      </c>
      <c r="HL250" s="455"/>
      <c r="HM250" s="461"/>
      <c r="HN250" s="463"/>
      <c r="HO250" s="457"/>
      <c r="HP250" s="453"/>
      <c r="HQ250" s="461"/>
      <c r="HR250" s="462"/>
      <c r="HS250" s="462"/>
      <c r="HT250" s="455"/>
      <c r="HU250" s="462"/>
      <c r="HV250" s="455"/>
      <c r="HW250" s="461"/>
      <c r="HX250" s="463"/>
    </row>
    <row r="251" spans="1:523" ht="15" customHeight="1" x14ac:dyDescent="0.15">
      <c r="A251" s="515">
        <v>43771</v>
      </c>
      <c r="B251" s="415">
        <f t="shared" si="5"/>
        <v>2352</v>
      </c>
      <c r="C251" s="195"/>
      <c r="D251" s="453"/>
      <c r="E251" s="461"/>
      <c r="F251" s="462"/>
      <c r="G251" s="880"/>
      <c r="H251" s="455"/>
      <c r="I251" s="462"/>
      <c r="J251" s="456"/>
      <c r="K251" s="461"/>
      <c r="L251" s="463"/>
      <c r="M251" s="195">
        <v>415</v>
      </c>
      <c r="N251" s="453">
        <v>7.48</v>
      </c>
      <c r="O251" s="461">
        <v>6190</v>
      </c>
      <c r="P251" s="462">
        <v>11</v>
      </c>
      <c r="Q251" s="880">
        <v>32</v>
      </c>
      <c r="R251" s="455">
        <v>1.1000000000000001</v>
      </c>
      <c r="S251" s="462">
        <v>23</v>
      </c>
      <c r="T251" s="456"/>
      <c r="U251" s="461"/>
      <c r="V251" s="463"/>
      <c r="W251" s="457">
        <v>590</v>
      </c>
      <c r="X251" s="453">
        <v>7.51</v>
      </c>
      <c r="Y251" s="458">
        <v>2670</v>
      </c>
      <c r="Z251" s="462">
        <v>4.5</v>
      </c>
      <c r="AA251" s="880">
        <v>15</v>
      </c>
      <c r="AB251" s="455">
        <v>6.8</v>
      </c>
      <c r="AC251" s="462">
        <v>30.6</v>
      </c>
      <c r="AD251" s="455"/>
      <c r="AE251" s="461"/>
      <c r="AF251" s="463"/>
      <c r="AG251" s="457">
        <v>197</v>
      </c>
      <c r="AH251" s="453">
        <v>8.0299999999999994</v>
      </c>
      <c r="AI251" s="458">
        <v>6870</v>
      </c>
      <c r="AJ251" s="462"/>
      <c r="AK251" s="880">
        <v>69</v>
      </c>
      <c r="AL251" s="455">
        <v>0.9</v>
      </c>
      <c r="AM251" s="644"/>
      <c r="AN251" s="455"/>
      <c r="AO251" s="461"/>
      <c r="AP251" s="616"/>
      <c r="AQ251" s="457">
        <v>287</v>
      </c>
      <c r="AR251" s="453">
        <v>7.68</v>
      </c>
      <c r="AS251" s="458">
        <v>6410</v>
      </c>
      <c r="AT251" s="462">
        <v>42.9</v>
      </c>
      <c r="AU251" s="880">
        <v>123</v>
      </c>
      <c r="AV251" s="455">
        <v>1.7</v>
      </c>
      <c r="AW251" s="462">
        <v>41.7</v>
      </c>
      <c r="AX251" s="455"/>
      <c r="AY251" s="461"/>
      <c r="AZ251" s="463"/>
      <c r="BA251" s="195"/>
      <c r="BB251" s="453">
        <v>8.24</v>
      </c>
      <c r="BC251" s="461">
        <v>7690</v>
      </c>
      <c r="BD251" s="462">
        <v>28.7</v>
      </c>
      <c r="BE251" s="880">
        <v>95</v>
      </c>
      <c r="BF251" s="455">
        <v>0.8</v>
      </c>
      <c r="BG251" s="462">
        <v>12.7</v>
      </c>
      <c r="BH251" s="455"/>
      <c r="BI251" s="461"/>
      <c r="BJ251" s="463"/>
      <c r="BK251" s="457">
        <v>151</v>
      </c>
      <c r="BL251" s="453">
        <v>8</v>
      </c>
      <c r="BM251" s="458">
        <v>1906</v>
      </c>
      <c r="BN251" s="462">
        <v>63</v>
      </c>
      <c r="BO251" s="880">
        <v>131</v>
      </c>
      <c r="BP251" s="455">
        <v>0.5</v>
      </c>
      <c r="BQ251" s="462">
        <v>8.8000000000000007</v>
      </c>
      <c r="BR251" s="455"/>
      <c r="BS251" s="461"/>
      <c r="BT251" s="463"/>
      <c r="BU251" s="457">
        <v>344</v>
      </c>
      <c r="BV251" s="453">
        <v>8.25</v>
      </c>
      <c r="BW251" s="458">
        <v>9380</v>
      </c>
      <c r="BX251" s="458">
        <v>23.6</v>
      </c>
      <c r="BY251" s="880">
        <v>59</v>
      </c>
      <c r="BZ251" s="455">
        <v>0.9</v>
      </c>
      <c r="CA251" s="462">
        <v>16.600000000000001</v>
      </c>
      <c r="CB251" s="455"/>
      <c r="CC251" s="461"/>
      <c r="CD251" s="463"/>
      <c r="CE251" s="457">
        <v>46</v>
      </c>
      <c r="CF251" s="453">
        <v>7.6</v>
      </c>
      <c r="CG251" s="458">
        <v>7910</v>
      </c>
      <c r="CH251" s="462">
        <v>20.2</v>
      </c>
      <c r="CI251" s="880">
        <v>74</v>
      </c>
      <c r="CJ251" s="455">
        <v>1.3</v>
      </c>
      <c r="CK251" s="462">
        <v>71.5</v>
      </c>
      <c r="CL251" s="455"/>
      <c r="CM251" s="461"/>
      <c r="CN251" s="463"/>
      <c r="CO251" s="457"/>
      <c r="CP251" s="453"/>
      <c r="CQ251" s="461"/>
      <c r="CR251" s="462"/>
      <c r="CS251" s="880"/>
      <c r="CT251" s="455"/>
      <c r="CU251" s="462"/>
      <c r="CV251" s="455"/>
      <c r="CW251" s="461"/>
      <c r="CX251" s="463"/>
      <c r="CY251" s="457">
        <v>251</v>
      </c>
      <c r="CZ251" s="453">
        <v>7.82</v>
      </c>
      <c r="DA251" s="461">
        <v>8490</v>
      </c>
      <c r="DB251" s="462">
        <v>31</v>
      </c>
      <c r="DC251" s="880">
        <v>104</v>
      </c>
      <c r="DD251" s="455">
        <v>11.9</v>
      </c>
      <c r="DE251" s="462">
        <v>21</v>
      </c>
      <c r="DF251" s="455"/>
      <c r="DG251" s="464"/>
      <c r="DH251" s="463"/>
      <c r="DI251" s="457">
        <v>71</v>
      </c>
      <c r="DJ251" s="453">
        <v>8.07</v>
      </c>
      <c r="DK251" s="459">
        <v>8950</v>
      </c>
      <c r="DL251" s="462">
        <v>101</v>
      </c>
      <c r="DM251" s="880">
        <v>350</v>
      </c>
      <c r="DN251" s="455">
        <v>12.6</v>
      </c>
      <c r="DO251" s="462">
        <v>23.7</v>
      </c>
      <c r="DP251" s="455"/>
      <c r="DQ251" s="461"/>
      <c r="DR251" s="463"/>
      <c r="DS251" s="457"/>
      <c r="DT251" s="453"/>
      <c r="DU251" s="454"/>
      <c r="DV251" s="462"/>
      <c r="DW251" s="880"/>
      <c r="DX251" s="455"/>
      <c r="DY251" s="462"/>
      <c r="DZ251" s="455"/>
      <c r="EA251" s="462"/>
      <c r="EB251" s="463"/>
      <c r="EC251" s="457"/>
      <c r="ED251" s="453"/>
      <c r="EE251" s="464"/>
      <c r="EF251" s="462"/>
      <c r="EG251" s="880"/>
      <c r="EH251" s="455"/>
      <c r="EI251" s="462"/>
      <c r="EJ251" s="455"/>
      <c r="EK251" s="461"/>
      <c r="EL251" s="463"/>
      <c r="EM251" s="457"/>
      <c r="EN251" s="453"/>
      <c r="EO251" s="461"/>
      <c r="EP251" s="462"/>
      <c r="EQ251" s="462"/>
      <c r="ER251" s="455"/>
      <c r="ES251" s="462"/>
      <c r="ET251" s="454"/>
      <c r="EU251" s="461"/>
      <c r="EV251" s="463"/>
      <c r="EW251" s="457"/>
      <c r="EX251" s="453"/>
      <c r="EY251" s="461"/>
      <c r="EZ251" s="462"/>
      <c r="FA251" s="880"/>
      <c r="FB251" s="455"/>
      <c r="FC251" s="462"/>
      <c r="FD251" s="454"/>
      <c r="FE251" s="461"/>
      <c r="FF251" s="463"/>
      <c r="FG251" s="457">
        <v>0</v>
      </c>
      <c r="FH251" s="453"/>
      <c r="FI251" s="461"/>
      <c r="FJ251" s="462"/>
      <c r="FK251" s="880"/>
      <c r="FL251" s="455"/>
      <c r="FM251" s="462"/>
      <c r="FN251" s="454"/>
      <c r="FO251" s="461"/>
      <c r="FP251" s="463"/>
      <c r="GK251" s="195"/>
      <c r="GL251" s="943"/>
      <c r="GM251" s="461"/>
      <c r="GN251" s="461"/>
      <c r="GO251" s="461"/>
      <c r="GP251" s="461"/>
      <c r="GQ251" s="461"/>
      <c r="GR251" s="461"/>
      <c r="GS251" s="461"/>
      <c r="GT251" s="463"/>
      <c r="GU251" s="195"/>
      <c r="GV251" s="461"/>
      <c r="GW251" s="461"/>
      <c r="GX251" s="461"/>
      <c r="GY251" s="461"/>
      <c r="GZ251" s="455"/>
      <c r="HA251" s="461"/>
      <c r="HB251" s="461"/>
      <c r="HC251" s="461"/>
      <c r="HD251" s="463"/>
      <c r="HE251" s="457"/>
      <c r="HF251" s="453">
        <v>6.98</v>
      </c>
      <c r="HG251" s="461">
        <v>3420</v>
      </c>
      <c r="HH251" s="893">
        <v>16.7</v>
      </c>
      <c r="HI251" s="1434">
        <v>101</v>
      </c>
      <c r="HJ251" s="455">
        <v>16</v>
      </c>
      <c r="HK251" s="462">
        <v>19.3</v>
      </c>
      <c r="HL251" s="455"/>
      <c r="HM251" s="461"/>
      <c r="HN251" s="463"/>
      <c r="HO251" s="457"/>
      <c r="HP251" s="453"/>
      <c r="HQ251" s="461"/>
      <c r="HR251" s="462"/>
      <c r="HS251" s="462"/>
      <c r="HT251" s="455"/>
      <c r="HU251" s="462"/>
      <c r="HV251" s="455"/>
      <c r="HW251" s="461"/>
      <c r="HX251" s="463"/>
    </row>
    <row r="252" spans="1:523" s="472" customFormat="1" ht="15" customHeight="1" x14ac:dyDescent="0.15">
      <c r="A252" s="517">
        <v>43772</v>
      </c>
      <c r="B252" s="765">
        <f t="shared" si="5"/>
        <v>2887</v>
      </c>
      <c r="C252" s="257"/>
      <c r="D252" s="435"/>
      <c r="E252" s="444"/>
      <c r="F252" s="445"/>
      <c r="G252" s="445"/>
      <c r="H252" s="438"/>
      <c r="I252" s="445"/>
      <c r="J252" s="439"/>
      <c r="K252" s="444"/>
      <c r="L252" s="446"/>
      <c r="M252" s="257">
        <v>929</v>
      </c>
      <c r="N252" s="435">
        <v>7.56</v>
      </c>
      <c r="O252" s="444">
        <v>6200</v>
      </c>
      <c r="P252" s="445">
        <v>11</v>
      </c>
      <c r="Q252" s="445">
        <v>24</v>
      </c>
      <c r="R252" s="438">
        <v>1.4</v>
      </c>
      <c r="S252" s="445">
        <v>19.7</v>
      </c>
      <c r="T252" s="439"/>
      <c r="U252" s="444"/>
      <c r="V252" s="446"/>
      <c r="W252" s="440">
        <v>573</v>
      </c>
      <c r="X252" s="435">
        <v>7.61</v>
      </c>
      <c r="Y252" s="441">
        <v>2770</v>
      </c>
      <c r="Z252" s="445"/>
      <c r="AA252" s="445">
        <v>20</v>
      </c>
      <c r="AB252" s="438">
        <v>6.6</v>
      </c>
      <c r="AC252" s="445"/>
      <c r="AD252" s="438"/>
      <c r="AE252" s="444"/>
      <c r="AF252" s="446"/>
      <c r="AG252" s="440">
        <v>195</v>
      </c>
      <c r="AH252" s="435">
        <v>8.1999999999999993</v>
      </c>
      <c r="AI252" s="441">
        <v>7510</v>
      </c>
      <c r="AJ252" s="445"/>
      <c r="AK252" s="445">
        <v>63</v>
      </c>
      <c r="AL252" s="438">
        <v>1.5</v>
      </c>
      <c r="AM252" s="645"/>
      <c r="AN252" s="438"/>
      <c r="AO252" s="444"/>
      <c r="AP252" s="617"/>
      <c r="AQ252" s="440">
        <v>185</v>
      </c>
      <c r="AR252" s="435">
        <v>7.4</v>
      </c>
      <c r="AS252" s="441">
        <v>6140</v>
      </c>
      <c r="AT252" s="445">
        <v>42</v>
      </c>
      <c r="AU252" s="445">
        <v>101</v>
      </c>
      <c r="AV252" s="438">
        <v>1.1000000000000001</v>
      </c>
      <c r="AW252" s="445">
        <v>35.1</v>
      </c>
      <c r="AX252" s="438"/>
      <c r="AY252" s="444"/>
      <c r="AZ252" s="446"/>
      <c r="BA252" s="257"/>
      <c r="BB252" s="435">
        <v>8.2100000000000009</v>
      </c>
      <c r="BC252" s="444">
        <v>7450</v>
      </c>
      <c r="BD252" s="445"/>
      <c r="BE252" s="445">
        <v>96</v>
      </c>
      <c r="BF252" s="438">
        <v>1</v>
      </c>
      <c r="BG252" s="445"/>
      <c r="BH252" s="438"/>
      <c r="BI252" s="444"/>
      <c r="BJ252" s="446"/>
      <c r="BK252" s="440">
        <v>190</v>
      </c>
      <c r="BL252" s="435">
        <v>7.82</v>
      </c>
      <c r="BM252" s="441">
        <v>1917</v>
      </c>
      <c r="BN252" s="445">
        <v>68</v>
      </c>
      <c r="BO252" s="445">
        <v>131</v>
      </c>
      <c r="BP252" s="438">
        <v>0.3</v>
      </c>
      <c r="BQ252" s="445">
        <v>8.1999999999999993</v>
      </c>
      <c r="BR252" s="438"/>
      <c r="BS252" s="444"/>
      <c r="BT252" s="446"/>
      <c r="BU252" s="440">
        <v>364</v>
      </c>
      <c r="BV252" s="435">
        <v>7.02</v>
      </c>
      <c r="BW252" s="441">
        <v>8000</v>
      </c>
      <c r="BX252" s="441">
        <v>15.7</v>
      </c>
      <c r="BY252" s="445">
        <v>44</v>
      </c>
      <c r="BZ252" s="438">
        <v>0.4</v>
      </c>
      <c r="CA252" s="445">
        <v>13</v>
      </c>
      <c r="CB252" s="438"/>
      <c r="CC252" s="444"/>
      <c r="CD252" s="446"/>
      <c r="CE252" s="440">
        <v>44</v>
      </c>
      <c r="CF252" s="435">
        <v>7.54</v>
      </c>
      <c r="CG252" s="441">
        <v>8570</v>
      </c>
      <c r="CH252" s="445">
        <v>22</v>
      </c>
      <c r="CI252" s="445">
        <v>57</v>
      </c>
      <c r="CJ252" s="438">
        <v>1.3</v>
      </c>
      <c r="CK252" s="445">
        <v>74.400000000000006</v>
      </c>
      <c r="CL252" s="438"/>
      <c r="CM252" s="444"/>
      <c r="CN252" s="446"/>
      <c r="CO252" s="440"/>
      <c r="CP252" s="435"/>
      <c r="CQ252" s="444"/>
      <c r="CR252" s="445"/>
      <c r="CS252" s="445"/>
      <c r="CT252" s="438"/>
      <c r="CU252" s="445"/>
      <c r="CV252" s="438"/>
      <c r="CW252" s="444"/>
      <c r="CX252" s="446"/>
      <c r="CY252" s="440">
        <v>255</v>
      </c>
      <c r="CZ252" s="435">
        <v>7.48</v>
      </c>
      <c r="DA252" s="444">
        <v>9080</v>
      </c>
      <c r="DB252" s="445">
        <v>43</v>
      </c>
      <c r="DC252" s="445">
        <v>110</v>
      </c>
      <c r="DD252" s="438">
        <v>9.3000000000000007</v>
      </c>
      <c r="DE252" s="445">
        <v>21.6</v>
      </c>
      <c r="DF252" s="438"/>
      <c r="DG252" s="447"/>
      <c r="DH252" s="446"/>
      <c r="DI252" s="440">
        <v>121</v>
      </c>
      <c r="DJ252" s="435"/>
      <c r="DK252" s="442"/>
      <c r="DL252" s="445"/>
      <c r="DM252" s="445"/>
      <c r="DN252" s="438"/>
      <c r="DO252" s="445"/>
      <c r="DP252" s="438"/>
      <c r="DQ252" s="444"/>
      <c r="DR252" s="446"/>
      <c r="DS252" s="440"/>
      <c r="DT252" s="435"/>
      <c r="DU252" s="437"/>
      <c r="DV252" s="445"/>
      <c r="DW252" s="445"/>
      <c r="DX252" s="438"/>
      <c r="DY252" s="445"/>
      <c r="DZ252" s="438"/>
      <c r="EA252" s="445"/>
      <c r="EB252" s="446"/>
      <c r="EC252" s="440"/>
      <c r="ED252" s="435"/>
      <c r="EE252" s="447"/>
      <c r="EF252" s="445"/>
      <c r="EG252" s="445"/>
      <c r="EH252" s="438"/>
      <c r="EI252" s="445"/>
      <c r="EJ252" s="438"/>
      <c r="EK252" s="444"/>
      <c r="EL252" s="446"/>
      <c r="EM252" s="440"/>
      <c r="EN252" s="435"/>
      <c r="EO252" s="444"/>
      <c r="EP252" s="445"/>
      <c r="EQ252" s="445"/>
      <c r="ER252" s="438"/>
      <c r="ES252" s="445"/>
      <c r="ET252" s="437"/>
      <c r="EU252" s="444"/>
      <c r="EV252" s="446"/>
      <c r="EW252" s="440"/>
      <c r="EX252" s="435"/>
      <c r="EY252" s="444"/>
      <c r="EZ252" s="445"/>
      <c r="FA252" s="445"/>
      <c r="FB252" s="438"/>
      <c r="FC252" s="445"/>
      <c r="FD252" s="437"/>
      <c r="FE252" s="444"/>
      <c r="FF252" s="446"/>
      <c r="FG252" s="440">
        <v>0</v>
      </c>
      <c r="FH252" s="435"/>
      <c r="FI252" s="444"/>
      <c r="FJ252" s="445"/>
      <c r="FK252" s="445"/>
      <c r="FL252" s="438"/>
      <c r="FM252" s="445"/>
      <c r="FN252" s="437"/>
      <c r="FO252" s="444"/>
      <c r="FP252" s="446"/>
      <c r="FQ252" s="1261"/>
      <c r="FR252" s="584"/>
      <c r="FS252" s="589"/>
      <c r="FT252" s="584"/>
      <c r="FU252" s="590"/>
      <c r="FV252" s="584"/>
      <c r="FW252" s="590"/>
      <c r="FX252" s="584"/>
      <c r="FY252" s="584"/>
      <c r="FZ252" s="591"/>
      <c r="GA252" s="1261"/>
      <c r="GB252" s="584"/>
      <c r="GC252" s="584"/>
      <c r="GD252" s="584"/>
      <c r="GE252" s="590"/>
      <c r="GF252" s="584"/>
      <c r="GG252" s="590"/>
      <c r="GH252" s="584"/>
      <c r="GI252" s="584"/>
      <c r="GJ252" s="591"/>
      <c r="GK252" s="257"/>
      <c r="GL252" s="944"/>
      <c r="GM252" s="444"/>
      <c r="GN252" s="444"/>
      <c r="GO252" s="444"/>
      <c r="GP252" s="444"/>
      <c r="GQ252" s="444"/>
      <c r="GR252" s="444"/>
      <c r="GS252" s="444"/>
      <c r="GT252" s="446"/>
      <c r="GU252" s="257"/>
      <c r="GV252" s="444"/>
      <c r="GW252" s="444"/>
      <c r="GX252" s="444"/>
      <c r="GY252" s="444"/>
      <c r="GZ252" s="438"/>
      <c r="HA252" s="444"/>
      <c r="HB252" s="444"/>
      <c r="HC252" s="444"/>
      <c r="HD252" s="446"/>
      <c r="HE252" s="440">
        <v>31</v>
      </c>
      <c r="HF252" s="435">
        <v>6.99</v>
      </c>
      <c r="HG252" s="444">
        <v>3380</v>
      </c>
      <c r="HH252" s="899">
        <v>17.2</v>
      </c>
      <c r="HI252" s="442">
        <v>110</v>
      </c>
      <c r="HJ252" s="438">
        <v>21</v>
      </c>
      <c r="HK252" s="445">
        <v>21.8</v>
      </c>
      <c r="HL252" s="438"/>
      <c r="HM252" s="444"/>
      <c r="HN252" s="446"/>
      <c r="HO252" s="440"/>
      <c r="HP252" s="435"/>
      <c r="HQ252" s="444"/>
      <c r="HR252" s="445"/>
      <c r="HS252" s="445"/>
      <c r="HT252" s="438"/>
      <c r="HU252" s="445"/>
      <c r="HV252" s="438"/>
      <c r="HW252" s="444"/>
      <c r="HX252" s="446"/>
      <c r="HY252" s="1587"/>
      <c r="HZ252" s="1587"/>
      <c r="IA252" s="1587"/>
      <c r="IB252" s="1587"/>
      <c r="IC252" s="1587"/>
      <c r="ID252" s="1587"/>
      <c r="IE252" s="1587"/>
      <c r="IF252" s="1587"/>
      <c r="IG252" s="1587"/>
      <c r="IH252" s="1587"/>
      <c r="II252" s="1587"/>
      <c r="IJ252" s="1587"/>
      <c r="IK252" s="1587"/>
      <c r="IL252" s="1587"/>
      <c r="IM252" s="1587"/>
      <c r="IN252" s="1587"/>
      <c r="IO252" s="1587"/>
      <c r="IP252" s="1587"/>
      <c r="IQ252" s="1587"/>
      <c r="IR252" s="1587"/>
      <c r="IS252" s="1587"/>
      <c r="IT252" s="1587"/>
      <c r="IU252" s="1587"/>
      <c r="IV252" s="1587"/>
      <c r="IW252" s="1587"/>
      <c r="IX252" s="1587"/>
      <c r="IY252" s="1587"/>
      <c r="IZ252" s="1587"/>
      <c r="JA252" s="1587"/>
      <c r="JB252" s="1587"/>
      <c r="JC252" s="1587"/>
      <c r="JD252" s="1587"/>
      <c r="JE252" s="1587"/>
      <c r="JF252" s="1587"/>
      <c r="JG252" s="1587"/>
      <c r="JH252" s="1587"/>
      <c r="JI252" s="1587"/>
      <c r="JJ252" s="1587"/>
      <c r="JK252" s="1587"/>
      <c r="JL252" s="1587"/>
      <c r="JM252" s="1587"/>
      <c r="JN252" s="1587"/>
      <c r="JO252" s="1587"/>
      <c r="JP252" s="1587"/>
      <c r="JQ252" s="1587"/>
      <c r="JR252" s="1587"/>
      <c r="JS252" s="1587"/>
      <c r="JT252" s="1587"/>
      <c r="JU252" s="1587"/>
      <c r="JV252" s="1587"/>
      <c r="JW252" s="1587"/>
      <c r="JX252" s="1587"/>
      <c r="JY252" s="1587"/>
      <c r="JZ252" s="1587"/>
      <c r="KA252" s="1587"/>
      <c r="KB252" s="1587"/>
      <c r="KC252" s="1587"/>
      <c r="KD252" s="1587"/>
      <c r="KE252" s="1587"/>
      <c r="KF252" s="1587"/>
      <c r="KG252" s="1587"/>
      <c r="KH252" s="1587"/>
      <c r="KI252" s="1587"/>
      <c r="KJ252" s="1587"/>
      <c r="KK252" s="1587"/>
      <c r="KL252" s="1587"/>
      <c r="KM252" s="1587"/>
      <c r="KN252" s="1587"/>
      <c r="KO252" s="1587"/>
      <c r="KP252" s="1587"/>
      <c r="KQ252" s="1587"/>
      <c r="KR252" s="1587"/>
      <c r="KS252" s="1587"/>
      <c r="KT252" s="1587"/>
      <c r="KU252" s="1587"/>
      <c r="KV252" s="1587"/>
      <c r="KW252" s="1587"/>
      <c r="KX252" s="1587"/>
      <c r="KY252" s="1587"/>
      <c r="KZ252" s="1587"/>
      <c r="LA252" s="1587"/>
      <c r="LB252" s="1587"/>
      <c r="LC252" s="1587"/>
      <c r="LD252" s="1587"/>
      <c r="LE252" s="1587"/>
      <c r="LF252" s="1587"/>
      <c r="LG252" s="1587"/>
      <c r="LH252" s="1587"/>
      <c r="LI252" s="1587"/>
      <c r="LJ252" s="1587"/>
      <c r="LK252" s="1587"/>
      <c r="LL252" s="1587"/>
      <c r="LM252" s="1587"/>
      <c r="LN252" s="1587"/>
      <c r="LO252" s="1587"/>
      <c r="LP252" s="1587"/>
      <c r="LQ252" s="1587"/>
      <c r="LR252" s="1587"/>
      <c r="LS252" s="1587"/>
      <c r="LT252" s="1587"/>
      <c r="LU252" s="1587"/>
      <c r="LV252" s="1587"/>
      <c r="LW252" s="1587"/>
      <c r="LX252" s="1587"/>
      <c r="LY252" s="1587"/>
      <c r="LZ252" s="1587"/>
      <c r="MA252" s="1587"/>
      <c r="MB252" s="1587"/>
      <c r="MC252" s="1587"/>
      <c r="MD252" s="1587"/>
      <c r="ME252" s="1587"/>
      <c r="MF252" s="1587"/>
      <c r="MG252" s="1587"/>
      <c r="MH252" s="1587"/>
      <c r="MI252" s="1587"/>
      <c r="MJ252" s="1587"/>
      <c r="MK252" s="1587"/>
      <c r="ML252" s="1587"/>
      <c r="MM252" s="1587"/>
      <c r="MN252" s="1587"/>
      <c r="MO252" s="1587"/>
      <c r="MP252" s="1587"/>
      <c r="MQ252" s="1587"/>
      <c r="MR252" s="1587"/>
      <c r="MS252" s="1587"/>
      <c r="MT252" s="1587"/>
      <c r="MU252" s="1587"/>
      <c r="MV252" s="1587"/>
      <c r="MW252" s="1587"/>
      <c r="MX252" s="1587"/>
      <c r="MY252" s="1587"/>
      <c r="MZ252" s="1587"/>
      <c r="NA252" s="1587"/>
      <c r="NB252" s="1587"/>
      <c r="NC252" s="1587"/>
      <c r="ND252" s="1587"/>
      <c r="NE252" s="1587"/>
      <c r="NF252" s="1587"/>
      <c r="NG252" s="1587"/>
      <c r="NH252" s="1587"/>
      <c r="NI252" s="1587"/>
      <c r="NJ252" s="1587"/>
      <c r="NK252" s="1587"/>
      <c r="NL252" s="1587"/>
      <c r="NM252" s="1587"/>
      <c r="NN252" s="1587"/>
      <c r="NO252" s="1587"/>
      <c r="NP252" s="1587"/>
      <c r="NQ252" s="1587"/>
      <c r="NR252" s="1587"/>
      <c r="NS252" s="1587"/>
      <c r="NT252" s="1587"/>
      <c r="NU252" s="1587"/>
      <c r="NV252" s="1587"/>
      <c r="NW252" s="1587"/>
      <c r="NX252" s="1587"/>
      <c r="NY252" s="1587"/>
      <c r="NZ252" s="1587"/>
      <c r="OA252" s="1587"/>
      <c r="OB252" s="1587"/>
      <c r="OC252" s="1587"/>
      <c r="OD252" s="1587"/>
      <c r="OE252" s="1587"/>
      <c r="OF252" s="1587"/>
      <c r="OG252" s="1587"/>
      <c r="OH252" s="1587"/>
      <c r="OI252" s="1587"/>
      <c r="OJ252" s="1587"/>
      <c r="OK252" s="1587"/>
      <c r="OL252" s="1587"/>
      <c r="OM252" s="1587"/>
      <c r="ON252" s="1587"/>
      <c r="OO252" s="1587"/>
      <c r="OP252" s="1587"/>
      <c r="OQ252" s="1587"/>
      <c r="OR252" s="1587"/>
      <c r="OS252" s="1587"/>
      <c r="OT252" s="1587"/>
      <c r="OU252" s="1587"/>
      <c r="OV252" s="1587"/>
      <c r="OW252" s="1587"/>
      <c r="OX252" s="1587"/>
      <c r="OY252" s="1587"/>
      <c r="OZ252" s="1587"/>
      <c r="PA252" s="1587"/>
      <c r="PB252" s="1587"/>
      <c r="PC252" s="1587"/>
      <c r="PD252" s="1587"/>
      <c r="PE252" s="1587"/>
      <c r="PF252" s="1587"/>
      <c r="PG252" s="1588"/>
      <c r="PH252" s="1588"/>
      <c r="PI252" s="1588"/>
      <c r="PJ252" s="1588"/>
      <c r="PK252" s="1588"/>
      <c r="PL252" s="1588"/>
      <c r="PM252" s="1588"/>
      <c r="PN252" s="1588"/>
      <c r="PO252" s="1588"/>
      <c r="PP252" s="1588"/>
      <c r="PQ252" s="1588"/>
      <c r="PR252" s="1588"/>
      <c r="PS252" s="1588"/>
      <c r="PT252" s="1588"/>
      <c r="PU252" s="1588"/>
      <c r="PV252" s="1588"/>
      <c r="PW252" s="1588"/>
      <c r="PX252" s="1588"/>
      <c r="PY252" s="1588"/>
      <c r="PZ252" s="1588"/>
      <c r="QA252" s="1588"/>
      <c r="QB252" s="1588"/>
      <c r="QC252" s="1588"/>
      <c r="QD252" s="1588"/>
      <c r="QE252" s="1588"/>
      <c r="QF252" s="1588"/>
      <c r="QG252" s="1588"/>
      <c r="QH252" s="1588"/>
      <c r="QI252" s="1588"/>
      <c r="QJ252" s="1588"/>
      <c r="QK252" s="1588"/>
      <c r="QL252" s="1588"/>
      <c r="QM252" s="1588"/>
      <c r="QN252" s="1588"/>
      <c r="QO252" s="1588"/>
      <c r="QP252" s="1588"/>
      <c r="QQ252" s="1588"/>
      <c r="QR252" s="1588"/>
      <c r="QS252" s="1588"/>
      <c r="QT252" s="1588"/>
      <c r="QU252" s="1588"/>
      <c r="QV252" s="1588"/>
      <c r="QW252" s="1588"/>
      <c r="QX252" s="1588"/>
      <c r="QY252" s="1588"/>
      <c r="QZ252" s="1588"/>
      <c r="RA252" s="1588"/>
      <c r="RB252" s="1588"/>
      <c r="RC252" s="1588"/>
      <c r="RD252" s="1588"/>
      <c r="RE252" s="1588"/>
      <c r="RF252" s="1588"/>
      <c r="RG252" s="1588"/>
      <c r="RH252" s="1588"/>
      <c r="RI252" s="1588"/>
      <c r="RJ252" s="1588"/>
      <c r="RK252" s="1588"/>
      <c r="RL252" s="1588"/>
      <c r="RM252" s="1588"/>
      <c r="RN252" s="1588"/>
      <c r="RO252" s="1588"/>
      <c r="RP252" s="1588"/>
      <c r="RQ252" s="1588"/>
      <c r="RR252" s="1588"/>
      <c r="RS252" s="1588"/>
      <c r="RT252" s="1588"/>
      <c r="RU252" s="1588"/>
      <c r="RV252" s="1588"/>
      <c r="RW252" s="1588"/>
      <c r="RX252" s="1588"/>
      <c r="RY252" s="1588"/>
      <c r="RZ252" s="1588"/>
      <c r="SA252" s="1588"/>
      <c r="SB252" s="1588"/>
      <c r="SC252" s="1588"/>
      <c r="SD252" s="1588"/>
      <c r="SE252" s="1588"/>
      <c r="SF252" s="1588"/>
      <c r="SG252" s="1588"/>
      <c r="SH252" s="1588"/>
      <c r="SI252" s="1588"/>
      <c r="SJ252" s="1588"/>
      <c r="SK252" s="1588"/>
      <c r="SL252" s="1588"/>
      <c r="SM252" s="1588"/>
      <c r="SN252" s="1588"/>
      <c r="SO252" s="1588"/>
      <c r="SP252" s="1588"/>
      <c r="SQ252" s="1588"/>
      <c r="SR252" s="1588"/>
      <c r="SS252" s="1588"/>
      <c r="ST252" s="1588"/>
      <c r="SU252" s="1588"/>
      <c r="SV252" s="1588"/>
      <c r="SW252" s="1588"/>
      <c r="SX252" s="1588"/>
      <c r="SY252" s="1588"/>
      <c r="SZ252" s="1588"/>
      <c r="TA252" s="1588"/>
      <c r="TB252" s="1588"/>
      <c r="TC252" s="1588"/>
    </row>
    <row r="253" spans="1:523" ht="15" customHeight="1" x14ac:dyDescent="0.15">
      <c r="A253" s="515">
        <v>43773</v>
      </c>
      <c r="B253" s="415">
        <f t="shared" si="5"/>
        <v>3350</v>
      </c>
      <c r="C253" s="195"/>
      <c r="D253" s="453"/>
      <c r="E253" s="461"/>
      <c r="F253" s="462"/>
      <c r="G253" s="880"/>
      <c r="H253" s="455"/>
      <c r="I253" s="462"/>
      <c r="J253" s="456"/>
      <c r="K253" s="461"/>
      <c r="L253" s="463"/>
      <c r="M253" s="195">
        <v>997</v>
      </c>
      <c r="N253" s="453">
        <v>7.87</v>
      </c>
      <c r="O253" s="461">
        <v>6170</v>
      </c>
      <c r="P253" s="462">
        <v>9.5</v>
      </c>
      <c r="Q253" s="880">
        <v>23</v>
      </c>
      <c r="R253" s="455">
        <v>0.6</v>
      </c>
      <c r="S253" s="462">
        <v>15.5</v>
      </c>
      <c r="T253" s="456"/>
      <c r="U253" s="461"/>
      <c r="V253" s="463"/>
      <c r="W253" s="457">
        <v>654</v>
      </c>
      <c r="X253" s="453">
        <v>7.15</v>
      </c>
      <c r="Y253" s="458">
        <v>2060</v>
      </c>
      <c r="Z253" s="462">
        <v>5.2</v>
      </c>
      <c r="AA253" s="880">
        <v>12</v>
      </c>
      <c r="AB253" s="455">
        <v>4.8</v>
      </c>
      <c r="AC253" s="462">
        <v>22.3</v>
      </c>
      <c r="AD253" s="455"/>
      <c r="AE253" s="461"/>
      <c r="AF253" s="463"/>
      <c r="AG253" s="457">
        <v>179</v>
      </c>
      <c r="AH253" s="453"/>
      <c r="AI253" s="458"/>
      <c r="AJ253" s="462"/>
      <c r="AK253" s="880"/>
      <c r="AL253" s="455"/>
      <c r="AM253" s="644"/>
      <c r="AN253" s="455"/>
      <c r="AO253" s="461"/>
      <c r="AP253" s="616"/>
      <c r="AQ253" s="457">
        <v>248</v>
      </c>
      <c r="AR253" s="453"/>
      <c r="AS253" s="458"/>
      <c r="AT253" s="462"/>
      <c r="AU253" s="880"/>
      <c r="AV253" s="455"/>
      <c r="AW253" s="462"/>
      <c r="AX253" s="455"/>
      <c r="AY253" s="461"/>
      <c r="AZ253" s="463"/>
      <c r="BA253" s="195">
        <v>191</v>
      </c>
      <c r="BB253" s="453">
        <v>7.96</v>
      </c>
      <c r="BC253" s="461">
        <v>7060</v>
      </c>
      <c r="BD253" s="462">
        <v>15</v>
      </c>
      <c r="BE253" s="880">
        <v>95</v>
      </c>
      <c r="BF253" s="455">
        <v>0.9</v>
      </c>
      <c r="BG253" s="462">
        <v>14</v>
      </c>
      <c r="BH253" s="455"/>
      <c r="BI253" s="461"/>
      <c r="BJ253" s="463"/>
      <c r="BK253" s="457">
        <v>193</v>
      </c>
      <c r="BL253" s="453">
        <v>7.91</v>
      </c>
      <c r="BM253" s="458">
        <v>1844</v>
      </c>
      <c r="BN253" s="462">
        <v>27.7</v>
      </c>
      <c r="BO253" s="880">
        <v>87</v>
      </c>
      <c r="BP253" s="455">
        <v>0.6</v>
      </c>
      <c r="BQ253" s="462">
        <v>15.1</v>
      </c>
      <c r="BR253" s="455"/>
      <c r="BS253" s="461"/>
      <c r="BT253" s="463"/>
      <c r="BU253" s="457">
        <v>324</v>
      </c>
      <c r="BV253" s="453">
        <v>7.88</v>
      </c>
      <c r="BW253" s="458">
        <v>9750</v>
      </c>
      <c r="BX253" s="458"/>
      <c r="BY253" s="880">
        <v>51</v>
      </c>
      <c r="BZ253" s="455">
        <v>0.8</v>
      </c>
      <c r="CA253" s="462"/>
      <c r="CB253" s="455"/>
      <c r="CC253" s="461"/>
      <c r="CD253" s="463"/>
      <c r="CE253" s="457">
        <v>40</v>
      </c>
      <c r="CF253" s="453"/>
      <c r="CG253" s="458"/>
      <c r="CH253" s="462"/>
      <c r="CI253" s="880"/>
      <c r="CJ253" s="455"/>
      <c r="CK253" s="462"/>
      <c r="CL253" s="455"/>
      <c r="CM253" s="461"/>
      <c r="CN253" s="463"/>
      <c r="CO253" s="457"/>
      <c r="CP253" s="453"/>
      <c r="CQ253" s="461"/>
      <c r="CR253" s="462"/>
      <c r="CS253" s="880"/>
      <c r="CT253" s="455"/>
      <c r="CU253" s="462"/>
      <c r="CV253" s="455"/>
      <c r="CW253" s="461"/>
      <c r="CX253" s="463"/>
      <c r="CY253" s="457">
        <v>274</v>
      </c>
      <c r="CZ253" s="453">
        <v>7.78</v>
      </c>
      <c r="DA253" s="461">
        <v>10470</v>
      </c>
      <c r="DB253" s="462">
        <v>68</v>
      </c>
      <c r="DC253" s="880">
        <v>218</v>
      </c>
      <c r="DD253" s="455">
        <v>12.3</v>
      </c>
      <c r="DE253" s="462">
        <v>17.3</v>
      </c>
      <c r="DF253" s="455"/>
      <c r="DG253" s="464"/>
      <c r="DH253" s="463"/>
      <c r="DI253" s="457">
        <v>250</v>
      </c>
      <c r="DJ253" s="453"/>
      <c r="DK253" s="459"/>
      <c r="DL253" s="462"/>
      <c r="DM253" s="880"/>
      <c r="DN253" s="455"/>
      <c r="DO253" s="462"/>
      <c r="DP253" s="455"/>
      <c r="DQ253" s="461"/>
      <c r="DR253" s="463"/>
      <c r="DS253" s="457"/>
      <c r="DT253" s="453"/>
      <c r="DU253" s="454"/>
      <c r="DV253" s="462"/>
      <c r="DW253" s="880"/>
      <c r="DX253" s="455"/>
      <c r="DY253" s="462"/>
      <c r="DZ253" s="455"/>
      <c r="EA253" s="462"/>
      <c r="EB253" s="463"/>
      <c r="EC253" s="457"/>
      <c r="ED253" s="453"/>
      <c r="EE253" s="464"/>
      <c r="EF253" s="462"/>
      <c r="EG253" s="880"/>
      <c r="EH253" s="455"/>
      <c r="EI253" s="462"/>
      <c r="EJ253" s="455"/>
      <c r="EK253" s="461"/>
      <c r="EL253" s="463"/>
      <c r="EM253" s="457"/>
      <c r="EN253" s="453"/>
      <c r="EO253" s="461"/>
      <c r="EP253" s="462"/>
      <c r="EQ253" s="462"/>
      <c r="ER253" s="455"/>
      <c r="ES253" s="462"/>
      <c r="ET253" s="454"/>
      <c r="EU253" s="461"/>
      <c r="EV253" s="463"/>
      <c r="EW253" s="457"/>
      <c r="EX253" s="453"/>
      <c r="EY253" s="461"/>
      <c r="EZ253" s="462"/>
      <c r="FA253" s="880"/>
      <c r="FB253" s="455"/>
      <c r="FC253" s="462"/>
      <c r="FD253" s="454"/>
      <c r="FE253" s="461"/>
      <c r="FF253" s="463"/>
      <c r="FG253" s="457">
        <v>0</v>
      </c>
      <c r="FH253" s="453"/>
      <c r="FI253" s="461"/>
      <c r="FJ253" s="462"/>
      <c r="FK253" s="880"/>
      <c r="FL253" s="455"/>
      <c r="FM253" s="462"/>
      <c r="FN253" s="454"/>
      <c r="FO253" s="461"/>
      <c r="FP253" s="463"/>
      <c r="GK253" s="195"/>
      <c r="GL253" s="943"/>
      <c r="GM253" s="461"/>
      <c r="GN253" s="461"/>
      <c r="GO253" s="461"/>
      <c r="GP253" s="461"/>
      <c r="GQ253" s="461"/>
      <c r="GR253" s="461"/>
      <c r="GS253" s="461"/>
      <c r="GT253" s="463"/>
      <c r="GU253" s="195"/>
      <c r="GV253" s="461"/>
      <c r="GW253" s="461"/>
      <c r="GX253" s="461"/>
      <c r="GY253" s="461"/>
      <c r="GZ253" s="455"/>
      <c r="HA253" s="461"/>
      <c r="HB253" s="461"/>
      <c r="HC253" s="461"/>
      <c r="HD253" s="463"/>
      <c r="HE253" s="457"/>
      <c r="HF253" s="453">
        <v>7.22</v>
      </c>
      <c r="HG253" s="461">
        <v>3310</v>
      </c>
      <c r="HH253" s="893"/>
      <c r="HI253" s="1434">
        <v>170</v>
      </c>
      <c r="HJ253" s="455">
        <v>21</v>
      </c>
      <c r="HK253" s="462">
        <v>26</v>
      </c>
      <c r="HL253" s="455"/>
      <c r="HM253" s="461"/>
      <c r="HN253" s="463"/>
      <c r="HO253" s="457"/>
      <c r="HP253" s="453"/>
      <c r="HQ253" s="461"/>
      <c r="HR253" s="462"/>
      <c r="HS253" s="462"/>
      <c r="HT253" s="455"/>
      <c r="HU253" s="462"/>
      <c r="HV253" s="455"/>
      <c r="HW253" s="461"/>
      <c r="HX253" s="463"/>
    </row>
    <row r="254" spans="1:523" ht="15" customHeight="1" x14ac:dyDescent="0.15">
      <c r="A254" s="515">
        <v>43774</v>
      </c>
      <c r="B254" s="415">
        <f t="shared" si="5"/>
        <v>3022</v>
      </c>
      <c r="C254" s="195"/>
      <c r="D254" s="453"/>
      <c r="E254" s="461"/>
      <c r="F254" s="462"/>
      <c r="G254" s="880"/>
      <c r="H254" s="455"/>
      <c r="I254" s="462"/>
      <c r="J254" s="456"/>
      <c r="K254" s="461"/>
      <c r="L254" s="463"/>
      <c r="M254" s="195">
        <v>1050</v>
      </c>
      <c r="N254" s="453">
        <v>7.7</v>
      </c>
      <c r="O254" s="461">
        <v>6340</v>
      </c>
      <c r="P254" s="462">
        <v>8.5</v>
      </c>
      <c r="Q254" s="880">
        <v>23</v>
      </c>
      <c r="R254" s="455">
        <v>0.4</v>
      </c>
      <c r="S254" s="462">
        <v>12</v>
      </c>
      <c r="T254" s="456"/>
      <c r="U254" s="461"/>
      <c r="V254" s="463"/>
      <c r="W254" s="457">
        <v>637</v>
      </c>
      <c r="X254" s="453">
        <v>7.54</v>
      </c>
      <c r="Y254" s="458">
        <v>2120</v>
      </c>
      <c r="Z254" s="462"/>
      <c r="AA254" s="880">
        <v>17</v>
      </c>
      <c r="AB254" s="455">
        <v>3.9</v>
      </c>
      <c r="AC254" s="462"/>
      <c r="AD254" s="455"/>
      <c r="AE254" s="461"/>
      <c r="AF254" s="463"/>
      <c r="AG254" s="457">
        <v>178</v>
      </c>
      <c r="AH254" s="453">
        <v>8.24</v>
      </c>
      <c r="AI254" s="458">
        <v>7500</v>
      </c>
      <c r="AJ254" s="462">
        <v>22.5</v>
      </c>
      <c r="AK254" s="880">
        <v>69</v>
      </c>
      <c r="AL254" s="455">
        <v>1.8</v>
      </c>
      <c r="AM254" s="644">
        <v>5.5</v>
      </c>
      <c r="AN254" s="455"/>
      <c r="AO254" s="461"/>
      <c r="AP254" s="616"/>
      <c r="AQ254" s="457">
        <v>182</v>
      </c>
      <c r="AR254" s="453">
        <v>7.88</v>
      </c>
      <c r="AS254" s="458">
        <v>6890</v>
      </c>
      <c r="AT254" s="462">
        <v>39.6</v>
      </c>
      <c r="AU254" s="880">
        <v>109</v>
      </c>
      <c r="AV254" s="455">
        <v>1.2</v>
      </c>
      <c r="AW254" s="462">
        <v>31.8</v>
      </c>
      <c r="AX254" s="455"/>
      <c r="AY254" s="461"/>
      <c r="AZ254" s="463"/>
      <c r="BA254" s="195">
        <v>233</v>
      </c>
      <c r="BB254" s="453">
        <v>8.34</v>
      </c>
      <c r="BC254" s="461">
        <v>7180</v>
      </c>
      <c r="BD254" s="462"/>
      <c r="BE254" s="880">
        <v>101</v>
      </c>
      <c r="BF254" s="455">
        <v>1.2</v>
      </c>
      <c r="BG254" s="462"/>
      <c r="BH254" s="455"/>
      <c r="BI254" s="461"/>
      <c r="BJ254" s="463"/>
      <c r="BK254" s="457">
        <v>196</v>
      </c>
      <c r="BL254" s="453">
        <v>8.01</v>
      </c>
      <c r="BM254" s="458">
        <v>1883</v>
      </c>
      <c r="BN254" s="462">
        <v>74</v>
      </c>
      <c r="BO254" s="880">
        <v>146</v>
      </c>
      <c r="BP254" s="455">
        <v>0.4</v>
      </c>
      <c r="BQ254" s="462">
        <v>7.6</v>
      </c>
      <c r="BR254" s="455"/>
      <c r="BS254" s="461"/>
      <c r="BT254" s="463"/>
      <c r="BU254" s="457">
        <v>21</v>
      </c>
      <c r="BV254" s="453">
        <v>7.08</v>
      </c>
      <c r="BW254" s="458">
        <v>12640</v>
      </c>
      <c r="BX254" s="458">
        <v>17</v>
      </c>
      <c r="BY254" s="880">
        <v>245</v>
      </c>
      <c r="BZ254" s="455">
        <v>2.5</v>
      </c>
      <c r="CA254" s="462">
        <v>24</v>
      </c>
      <c r="CB254" s="455"/>
      <c r="CC254" s="461"/>
      <c r="CD254" s="463"/>
      <c r="CE254" s="457">
        <v>27</v>
      </c>
      <c r="CF254" s="453"/>
      <c r="CG254" s="458"/>
      <c r="CH254" s="462"/>
      <c r="CI254" s="880"/>
      <c r="CJ254" s="455"/>
      <c r="CK254" s="462"/>
      <c r="CL254" s="455"/>
      <c r="CM254" s="461"/>
      <c r="CN254" s="463"/>
      <c r="CO254" s="457"/>
      <c r="CP254" s="453"/>
      <c r="CQ254" s="461"/>
      <c r="CR254" s="462"/>
      <c r="CS254" s="880"/>
      <c r="CT254" s="455"/>
      <c r="CU254" s="462"/>
      <c r="CV254" s="455"/>
      <c r="CW254" s="461"/>
      <c r="CX254" s="463"/>
      <c r="CY254" s="457">
        <v>139</v>
      </c>
      <c r="CZ254" s="453">
        <v>7.76</v>
      </c>
      <c r="DA254" s="461">
        <v>12410</v>
      </c>
      <c r="DB254" s="462">
        <v>79</v>
      </c>
      <c r="DC254" s="880">
        <v>200</v>
      </c>
      <c r="DD254" s="455">
        <v>10.5</v>
      </c>
      <c r="DE254" s="462">
        <v>24.4</v>
      </c>
      <c r="DF254" s="455"/>
      <c r="DG254" s="464"/>
      <c r="DH254" s="463"/>
      <c r="DI254" s="457">
        <v>359</v>
      </c>
      <c r="DJ254" s="453">
        <v>8.02</v>
      </c>
      <c r="DK254" s="458">
        <v>7240</v>
      </c>
      <c r="DL254" s="462">
        <v>113</v>
      </c>
      <c r="DM254" s="880">
        <v>388</v>
      </c>
      <c r="DN254" s="455">
        <v>18.8</v>
      </c>
      <c r="DO254" s="462">
        <v>33</v>
      </c>
      <c r="DP254" s="455"/>
      <c r="DQ254" s="461"/>
      <c r="DR254" s="463"/>
      <c r="DS254" s="457"/>
      <c r="DT254" s="453"/>
      <c r="DU254" s="454"/>
      <c r="DV254" s="462"/>
      <c r="DW254" s="880"/>
      <c r="DX254" s="455"/>
      <c r="DY254" s="462"/>
      <c r="DZ254" s="455"/>
      <c r="EA254" s="462"/>
      <c r="EB254" s="463"/>
      <c r="EC254" s="457"/>
      <c r="ED254" s="453"/>
      <c r="EE254" s="464"/>
      <c r="EF254" s="462"/>
      <c r="EG254" s="880"/>
      <c r="EH254" s="455"/>
      <c r="EI254" s="462"/>
      <c r="EJ254" s="455"/>
      <c r="EK254" s="461"/>
      <c r="EL254" s="463"/>
      <c r="EM254" s="457"/>
      <c r="EN254" s="453"/>
      <c r="EO254" s="461"/>
      <c r="EP254" s="462"/>
      <c r="EQ254" s="462"/>
      <c r="ER254" s="455"/>
      <c r="ES254" s="462"/>
      <c r="ET254" s="454"/>
      <c r="EU254" s="461"/>
      <c r="EV254" s="463"/>
      <c r="EW254" s="457"/>
      <c r="EX254" s="453"/>
      <c r="EY254" s="461"/>
      <c r="EZ254" s="462"/>
      <c r="FA254" s="880"/>
      <c r="FB254" s="455"/>
      <c r="FC254" s="462"/>
      <c r="FD254" s="454"/>
      <c r="FE254" s="461"/>
      <c r="FF254" s="463"/>
      <c r="FG254" s="457">
        <v>0</v>
      </c>
      <c r="FH254" s="453"/>
      <c r="FI254" s="461"/>
      <c r="FJ254" s="462"/>
      <c r="FK254" s="880"/>
      <c r="FL254" s="455"/>
      <c r="FM254" s="462"/>
      <c r="FN254" s="454"/>
      <c r="FO254" s="461"/>
      <c r="FP254" s="463"/>
      <c r="GK254" s="195"/>
      <c r="GL254" s="943"/>
      <c r="GM254" s="461"/>
      <c r="GN254" s="461"/>
      <c r="GO254" s="461"/>
      <c r="GP254" s="461"/>
      <c r="GQ254" s="461"/>
      <c r="GR254" s="461"/>
      <c r="GS254" s="461"/>
      <c r="GT254" s="463"/>
      <c r="GU254" s="195"/>
      <c r="GV254" s="461"/>
      <c r="GW254" s="461"/>
      <c r="GX254" s="461"/>
      <c r="GY254" s="461"/>
      <c r="GZ254" s="455"/>
      <c r="HA254" s="461"/>
      <c r="HB254" s="461"/>
      <c r="HC254" s="461"/>
      <c r="HD254" s="463"/>
      <c r="HE254" s="457"/>
      <c r="HF254" s="453">
        <v>7.06</v>
      </c>
      <c r="HG254" s="461">
        <v>3530</v>
      </c>
      <c r="HH254" s="893">
        <v>20</v>
      </c>
      <c r="HI254" s="1434">
        <v>110</v>
      </c>
      <c r="HJ254" s="455">
        <v>20.7</v>
      </c>
      <c r="HK254" s="462">
        <v>22.5</v>
      </c>
      <c r="HL254" s="455"/>
      <c r="HM254" s="461"/>
      <c r="HN254" s="463"/>
      <c r="HO254" s="457"/>
      <c r="HP254" s="453"/>
      <c r="HQ254" s="461"/>
      <c r="HR254" s="462"/>
      <c r="HS254" s="462"/>
      <c r="HT254" s="455"/>
      <c r="HU254" s="462"/>
      <c r="HV254" s="455"/>
      <c r="HW254" s="461"/>
      <c r="HX254" s="463"/>
    </row>
    <row r="255" spans="1:523" ht="15" customHeight="1" x14ac:dyDescent="0.15">
      <c r="A255" s="515">
        <v>43775</v>
      </c>
      <c r="B255" s="415">
        <f t="shared" si="5"/>
        <v>2838</v>
      </c>
      <c r="C255" s="195"/>
      <c r="D255" s="453"/>
      <c r="E255" s="461"/>
      <c r="F255" s="462"/>
      <c r="G255" s="880"/>
      <c r="H255" s="455"/>
      <c r="I255" s="462"/>
      <c r="J255" s="456"/>
      <c r="K255" s="461"/>
      <c r="L255" s="463"/>
      <c r="M255" s="195">
        <v>454</v>
      </c>
      <c r="N255" s="453">
        <v>7.64</v>
      </c>
      <c r="O255" s="461">
        <v>6440</v>
      </c>
      <c r="P255" s="462">
        <v>10</v>
      </c>
      <c r="Q255" s="880">
        <v>38</v>
      </c>
      <c r="R255" s="455">
        <v>0.5</v>
      </c>
      <c r="S255" s="462">
        <v>9.9</v>
      </c>
      <c r="T255" s="456"/>
      <c r="U255" s="461"/>
      <c r="V255" s="463"/>
      <c r="W255" s="457">
        <v>800</v>
      </c>
      <c r="X255" s="453">
        <v>7.69</v>
      </c>
      <c r="Y255" s="458">
        <v>1979</v>
      </c>
      <c r="Z255" s="462">
        <v>5</v>
      </c>
      <c r="AA255" s="880">
        <v>16</v>
      </c>
      <c r="AB255" s="455">
        <v>1.6</v>
      </c>
      <c r="AC255" s="462">
        <v>19.399999999999999</v>
      </c>
      <c r="AD255" s="455"/>
      <c r="AE255" s="461"/>
      <c r="AF255" s="463"/>
      <c r="AG255" s="457">
        <v>255</v>
      </c>
      <c r="AH255" s="453">
        <v>8.0500000000000007</v>
      </c>
      <c r="AI255" s="458">
        <v>7560</v>
      </c>
      <c r="AJ255" s="462">
        <v>22.7</v>
      </c>
      <c r="AK255" s="880">
        <v>60</v>
      </c>
      <c r="AL255" s="455">
        <v>1.7</v>
      </c>
      <c r="AM255" s="644">
        <v>4</v>
      </c>
      <c r="AN255" s="455"/>
      <c r="AO255" s="461"/>
      <c r="AP255" s="616"/>
      <c r="AQ255" s="457">
        <v>209</v>
      </c>
      <c r="AR255" s="453">
        <v>7.77</v>
      </c>
      <c r="AS255" s="458">
        <v>8620</v>
      </c>
      <c r="AT255" s="462">
        <v>46</v>
      </c>
      <c r="AU255" s="880">
        <v>122</v>
      </c>
      <c r="AV255" s="455">
        <v>1.2</v>
      </c>
      <c r="AW255" s="462">
        <v>25.6</v>
      </c>
      <c r="AX255" s="455"/>
      <c r="AY255" s="461"/>
      <c r="AZ255" s="463"/>
      <c r="BA255" s="195">
        <v>212</v>
      </c>
      <c r="BB255" s="453">
        <v>7.92</v>
      </c>
      <c r="BC255" s="461">
        <v>6960</v>
      </c>
      <c r="BD255" s="462">
        <v>31</v>
      </c>
      <c r="BE255" s="880">
        <v>93</v>
      </c>
      <c r="BF255" s="455">
        <v>1</v>
      </c>
      <c r="BG255" s="462">
        <v>21.4</v>
      </c>
      <c r="BH255" s="455"/>
      <c r="BI255" s="461"/>
      <c r="BJ255" s="463"/>
      <c r="BK255" s="457">
        <v>210</v>
      </c>
      <c r="BL255" s="453">
        <v>8.02</v>
      </c>
      <c r="BM255" s="458">
        <v>1858</v>
      </c>
      <c r="BN255" s="462">
        <v>74.3</v>
      </c>
      <c r="BO255" s="880">
        <v>152</v>
      </c>
      <c r="BP255" s="455">
        <v>0.4</v>
      </c>
      <c r="BQ255" s="462">
        <v>6.2</v>
      </c>
      <c r="BR255" s="455"/>
      <c r="BS255" s="461"/>
      <c r="BT255" s="463"/>
      <c r="BU255" s="457">
        <v>362</v>
      </c>
      <c r="BV255" s="453">
        <v>7.64</v>
      </c>
      <c r="BW255" s="458">
        <v>9460</v>
      </c>
      <c r="BX255" s="458">
        <v>23.6</v>
      </c>
      <c r="BY255" s="880">
        <v>86</v>
      </c>
      <c r="BZ255" s="455">
        <v>8.3000000000000007</v>
      </c>
      <c r="CA255" s="462">
        <v>21</v>
      </c>
      <c r="CB255" s="455"/>
      <c r="CC255" s="461"/>
      <c r="CD255" s="463"/>
      <c r="CE255" s="457">
        <v>44</v>
      </c>
      <c r="CF255" s="453">
        <v>7.62</v>
      </c>
      <c r="CG255" s="458">
        <v>7530</v>
      </c>
      <c r="CH255" s="462">
        <v>18.100000000000001</v>
      </c>
      <c r="CI255" s="880">
        <v>56</v>
      </c>
      <c r="CJ255" s="455">
        <v>4.9000000000000004</v>
      </c>
      <c r="CK255" s="462">
        <v>54.5</v>
      </c>
      <c r="CL255" s="455"/>
      <c r="CM255" s="461"/>
      <c r="CN255" s="463"/>
      <c r="CO255" s="457"/>
      <c r="CP255" s="453"/>
      <c r="CQ255" s="461"/>
      <c r="CR255" s="462"/>
      <c r="CS255" s="880"/>
      <c r="CT255" s="455"/>
      <c r="CU255" s="462"/>
      <c r="CV255" s="455"/>
      <c r="CW255" s="461"/>
      <c r="CX255" s="463"/>
      <c r="CY255" s="457">
        <v>171</v>
      </c>
      <c r="CZ255" s="453">
        <v>7.46</v>
      </c>
      <c r="DA255" s="461">
        <v>8000</v>
      </c>
      <c r="DB255" s="462">
        <v>26</v>
      </c>
      <c r="DC255" s="880">
        <v>78</v>
      </c>
      <c r="DD255" s="455">
        <v>8.3000000000000007</v>
      </c>
      <c r="DE255" s="462">
        <v>16.3</v>
      </c>
      <c r="DF255" s="455"/>
      <c r="DG255" s="464"/>
      <c r="DH255" s="463"/>
      <c r="DI255" s="457">
        <v>121</v>
      </c>
      <c r="DJ255" s="453">
        <v>7.79</v>
      </c>
      <c r="DK255" s="459">
        <v>7270</v>
      </c>
      <c r="DL255" s="462">
        <v>49</v>
      </c>
      <c r="DM255" s="880">
        <v>196</v>
      </c>
      <c r="DN255" s="455">
        <v>30</v>
      </c>
      <c r="DO255" s="462">
        <v>32.700000000000003</v>
      </c>
      <c r="DP255" s="455"/>
      <c r="DQ255" s="461"/>
      <c r="DR255" s="463"/>
      <c r="DS255" s="457"/>
      <c r="DT255" s="453"/>
      <c r="DU255" s="454"/>
      <c r="DV255" s="462"/>
      <c r="DW255" s="880"/>
      <c r="DX255" s="455"/>
      <c r="DY255" s="462"/>
      <c r="DZ255" s="455"/>
      <c r="EA255" s="462"/>
      <c r="EB255" s="463"/>
      <c r="EC255" s="457"/>
      <c r="ED255" s="453"/>
      <c r="EE255" s="464"/>
      <c r="EF255" s="462"/>
      <c r="EG255" s="880"/>
      <c r="EH255" s="455"/>
      <c r="EI255" s="462"/>
      <c r="EJ255" s="455"/>
      <c r="EK255" s="461"/>
      <c r="EL255" s="463"/>
      <c r="EM255" s="457"/>
      <c r="EN255" s="453"/>
      <c r="EO255" s="461"/>
      <c r="EP255" s="462"/>
      <c r="EQ255" s="462"/>
      <c r="ER255" s="455"/>
      <c r="ES255" s="462"/>
      <c r="ET255" s="454"/>
      <c r="EU255" s="461"/>
      <c r="EV255" s="463"/>
      <c r="EW255" s="457"/>
      <c r="EX255" s="453"/>
      <c r="EY255" s="461"/>
      <c r="EZ255" s="462"/>
      <c r="FA255" s="880"/>
      <c r="FB255" s="455"/>
      <c r="FC255" s="462"/>
      <c r="FD255" s="454"/>
      <c r="FE255" s="461"/>
      <c r="FF255" s="463"/>
      <c r="FG255" s="457">
        <v>0</v>
      </c>
      <c r="FH255" s="453"/>
      <c r="FI255" s="461"/>
      <c r="FJ255" s="462"/>
      <c r="FK255" s="880"/>
      <c r="FL255" s="455"/>
      <c r="FM255" s="462"/>
      <c r="FN255" s="454"/>
      <c r="FO255" s="461"/>
      <c r="FP255" s="463"/>
      <c r="GK255" s="195"/>
      <c r="GL255" s="943"/>
      <c r="GM255" s="461"/>
      <c r="GN255" s="461"/>
      <c r="GO255" s="461"/>
      <c r="GP255" s="461"/>
      <c r="GQ255" s="461"/>
      <c r="GR255" s="461"/>
      <c r="GS255" s="461"/>
      <c r="GT255" s="463"/>
      <c r="GU255" s="195"/>
      <c r="GV255" s="461"/>
      <c r="GW255" s="461"/>
      <c r="GX255" s="461"/>
      <c r="GY255" s="461"/>
      <c r="GZ255" s="455"/>
      <c r="HA255" s="461"/>
      <c r="HB255" s="461"/>
      <c r="HC255" s="461"/>
      <c r="HD255" s="463"/>
      <c r="HE255" s="457"/>
      <c r="HF255" s="453">
        <v>7.03</v>
      </c>
      <c r="HG255" s="461">
        <v>4040</v>
      </c>
      <c r="HH255" s="893">
        <v>18</v>
      </c>
      <c r="HI255" s="1434">
        <v>107</v>
      </c>
      <c r="HJ255" s="455">
        <v>18.3</v>
      </c>
      <c r="HK255" s="462">
        <v>20.6</v>
      </c>
      <c r="HL255" s="455"/>
      <c r="HM255" s="461"/>
      <c r="HN255" s="463"/>
      <c r="HO255" s="457"/>
      <c r="HP255" s="453"/>
      <c r="HQ255" s="461"/>
      <c r="HR255" s="462"/>
      <c r="HS255" s="462"/>
      <c r="HT255" s="455"/>
      <c r="HU255" s="462"/>
      <c r="HV255" s="455"/>
      <c r="HW255" s="461"/>
      <c r="HX255" s="463"/>
    </row>
    <row r="256" spans="1:523" ht="15" customHeight="1" x14ac:dyDescent="0.15">
      <c r="A256" s="515">
        <v>43776</v>
      </c>
      <c r="B256" s="415">
        <f t="shared" si="5"/>
        <v>2988</v>
      </c>
      <c r="C256" s="195"/>
      <c r="D256" s="453"/>
      <c r="E256" s="461"/>
      <c r="F256" s="462"/>
      <c r="G256" s="880"/>
      <c r="H256" s="455"/>
      <c r="I256" s="462"/>
      <c r="J256" s="456"/>
      <c r="K256" s="461"/>
      <c r="L256" s="463"/>
      <c r="M256" s="195">
        <v>1081</v>
      </c>
      <c r="N256" s="453">
        <v>7.8</v>
      </c>
      <c r="O256" s="461">
        <v>6750</v>
      </c>
      <c r="P256" s="462">
        <v>11</v>
      </c>
      <c r="Q256" s="880">
        <v>29</v>
      </c>
      <c r="R256" s="455">
        <v>0.6</v>
      </c>
      <c r="S256" s="462">
        <v>16.2</v>
      </c>
      <c r="T256" s="456"/>
      <c r="U256" s="461"/>
      <c r="V256" s="463"/>
      <c r="W256" s="457">
        <v>587</v>
      </c>
      <c r="X256" s="453">
        <v>7.52</v>
      </c>
      <c r="Y256" s="458">
        <v>1986</v>
      </c>
      <c r="Z256" s="462">
        <v>3.6</v>
      </c>
      <c r="AA256" s="880">
        <v>14</v>
      </c>
      <c r="AB256" s="455">
        <v>0.4</v>
      </c>
      <c r="AC256" s="462">
        <v>16.8</v>
      </c>
      <c r="AD256" s="455"/>
      <c r="AE256" s="461"/>
      <c r="AF256" s="463"/>
      <c r="AG256" s="457">
        <v>138</v>
      </c>
      <c r="AH256" s="453">
        <v>7.61</v>
      </c>
      <c r="AI256" s="458">
        <v>7800</v>
      </c>
      <c r="AJ256" s="462">
        <v>24</v>
      </c>
      <c r="AK256" s="880">
        <v>68</v>
      </c>
      <c r="AL256" s="455">
        <v>2</v>
      </c>
      <c r="AM256" s="644">
        <v>4</v>
      </c>
      <c r="AN256" s="455"/>
      <c r="AO256" s="461"/>
      <c r="AP256" s="616"/>
      <c r="AQ256" s="457">
        <v>339</v>
      </c>
      <c r="AR256" s="453">
        <v>8.32</v>
      </c>
      <c r="AS256" s="458">
        <v>9100</v>
      </c>
      <c r="AT256" s="462">
        <v>48</v>
      </c>
      <c r="AU256" s="880">
        <v>125</v>
      </c>
      <c r="AV256" s="455">
        <v>1.1000000000000001</v>
      </c>
      <c r="AW256" s="462">
        <v>17</v>
      </c>
      <c r="AX256" s="455"/>
      <c r="AY256" s="461"/>
      <c r="AZ256" s="463"/>
      <c r="BA256" s="195"/>
      <c r="BB256" s="453">
        <v>8.08</v>
      </c>
      <c r="BC256" s="461">
        <v>6880</v>
      </c>
      <c r="BD256" s="462">
        <v>29</v>
      </c>
      <c r="BE256" s="880">
        <v>108</v>
      </c>
      <c r="BF256" s="455">
        <v>0.8</v>
      </c>
      <c r="BG256" s="462">
        <v>22.2</v>
      </c>
      <c r="BH256" s="455"/>
      <c r="BI256" s="461"/>
      <c r="BJ256" s="463"/>
      <c r="BK256" s="457">
        <v>174</v>
      </c>
      <c r="BL256" s="453">
        <v>8.1199999999999992</v>
      </c>
      <c r="BM256" s="458">
        <v>1895</v>
      </c>
      <c r="BN256" s="462">
        <v>92.6</v>
      </c>
      <c r="BO256" s="880">
        <v>184</v>
      </c>
      <c r="BP256" s="455">
        <v>0.4</v>
      </c>
      <c r="BQ256" s="462">
        <v>5.0999999999999996</v>
      </c>
      <c r="BR256" s="455"/>
      <c r="BS256" s="461"/>
      <c r="BT256" s="463"/>
      <c r="BU256" s="457">
        <v>279</v>
      </c>
      <c r="BV256" s="453">
        <v>8.14</v>
      </c>
      <c r="BW256" s="458">
        <v>8140</v>
      </c>
      <c r="BX256" s="458">
        <v>20</v>
      </c>
      <c r="BY256" s="880">
        <v>65</v>
      </c>
      <c r="BZ256" s="455">
        <v>3.6</v>
      </c>
      <c r="CA256" s="462">
        <v>18</v>
      </c>
      <c r="CB256" s="455"/>
      <c r="CC256" s="461"/>
      <c r="CD256" s="463"/>
      <c r="CE256" s="457">
        <v>46</v>
      </c>
      <c r="CF256" s="453">
        <v>7.98</v>
      </c>
      <c r="CG256" s="458">
        <v>7590</v>
      </c>
      <c r="CH256" s="462">
        <v>25</v>
      </c>
      <c r="CI256" s="880">
        <v>71</v>
      </c>
      <c r="CJ256" s="455">
        <v>9.4</v>
      </c>
      <c r="CK256" s="462">
        <v>47.9</v>
      </c>
      <c r="CL256" s="455"/>
      <c r="CM256" s="461"/>
      <c r="CN256" s="463"/>
      <c r="CO256" s="457"/>
      <c r="CP256" s="453"/>
      <c r="CQ256" s="461"/>
      <c r="CR256" s="462"/>
      <c r="CS256" s="880"/>
      <c r="CT256" s="455"/>
      <c r="CU256" s="462"/>
      <c r="CV256" s="455"/>
      <c r="CW256" s="461"/>
      <c r="CX256" s="463"/>
      <c r="CY256" s="457">
        <v>141</v>
      </c>
      <c r="CZ256" s="453"/>
      <c r="DA256" s="461"/>
      <c r="DB256" s="462"/>
      <c r="DC256" s="880"/>
      <c r="DD256" s="455"/>
      <c r="DE256" s="462"/>
      <c r="DF256" s="455"/>
      <c r="DG256" s="464"/>
      <c r="DH256" s="463"/>
      <c r="DI256" s="457">
        <v>203</v>
      </c>
      <c r="DJ256" s="453">
        <v>7.82</v>
      </c>
      <c r="DK256" s="459">
        <v>8270</v>
      </c>
      <c r="DL256" s="462">
        <v>91</v>
      </c>
      <c r="DM256" s="880">
        <v>315</v>
      </c>
      <c r="DN256" s="455">
        <v>35</v>
      </c>
      <c r="DO256" s="462">
        <v>41.8</v>
      </c>
      <c r="DP256" s="455"/>
      <c r="DQ256" s="461"/>
      <c r="DR256" s="463"/>
      <c r="DS256" s="457"/>
      <c r="DT256" s="453"/>
      <c r="DU256" s="454"/>
      <c r="DV256" s="462"/>
      <c r="DW256" s="880"/>
      <c r="DX256" s="455"/>
      <c r="DY256" s="462"/>
      <c r="DZ256" s="455"/>
      <c r="EA256" s="462"/>
      <c r="EB256" s="463"/>
      <c r="EC256" s="457"/>
      <c r="ED256" s="453"/>
      <c r="EE256" s="464"/>
      <c r="EF256" s="462"/>
      <c r="EG256" s="880"/>
      <c r="EH256" s="455"/>
      <c r="EI256" s="462"/>
      <c r="EJ256" s="455"/>
      <c r="EK256" s="461"/>
      <c r="EL256" s="463"/>
      <c r="EM256" s="457"/>
      <c r="EN256" s="453"/>
      <c r="EO256" s="461"/>
      <c r="EP256" s="462"/>
      <c r="EQ256" s="462"/>
      <c r="ER256" s="455"/>
      <c r="ES256" s="462"/>
      <c r="ET256" s="454"/>
      <c r="EU256" s="461"/>
      <c r="EV256" s="463"/>
      <c r="EW256" s="457"/>
      <c r="EX256" s="453"/>
      <c r="EY256" s="461"/>
      <c r="EZ256" s="462"/>
      <c r="FA256" s="880"/>
      <c r="FB256" s="455"/>
      <c r="FC256" s="462"/>
      <c r="FD256" s="454"/>
      <c r="FE256" s="461"/>
      <c r="FF256" s="463"/>
      <c r="FG256" s="457">
        <v>0</v>
      </c>
      <c r="FH256" s="453"/>
      <c r="FI256" s="461"/>
      <c r="FJ256" s="462"/>
      <c r="FK256" s="880"/>
      <c r="FL256" s="455"/>
      <c r="FM256" s="462"/>
      <c r="FN256" s="454"/>
      <c r="FO256" s="461"/>
      <c r="FP256" s="463"/>
      <c r="GK256" s="195"/>
      <c r="GL256" s="943"/>
      <c r="GM256" s="461"/>
      <c r="GN256" s="461"/>
      <c r="GO256" s="461"/>
      <c r="GP256" s="461"/>
      <c r="GQ256" s="461"/>
      <c r="GR256" s="461"/>
      <c r="GS256" s="461"/>
      <c r="GT256" s="463"/>
      <c r="GU256" s="195"/>
      <c r="GV256" s="461"/>
      <c r="GW256" s="461"/>
      <c r="GX256" s="461"/>
      <c r="GY256" s="461"/>
      <c r="GZ256" s="455"/>
      <c r="HA256" s="461"/>
      <c r="HB256" s="461"/>
      <c r="HC256" s="461"/>
      <c r="HD256" s="463"/>
      <c r="HE256" s="457"/>
      <c r="HF256" s="453">
        <v>7.3</v>
      </c>
      <c r="HG256" s="461">
        <v>3370</v>
      </c>
      <c r="HH256" s="893">
        <v>19</v>
      </c>
      <c r="HI256" s="1434">
        <v>129</v>
      </c>
      <c r="HJ256" s="455">
        <v>20</v>
      </c>
      <c r="HK256" s="462">
        <v>20.8</v>
      </c>
      <c r="HL256" s="455"/>
      <c r="HM256" s="461"/>
      <c r="HN256" s="463"/>
      <c r="HO256" s="457"/>
      <c r="HP256" s="453"/>
      <c r="HQ256" s="461"/>
      <c r="HR256" s="462"/>
      <c r="HS256" s="462"/>
      <c r="HT256" s="455"/>
      <c r="HU256" s="462"/>
      <c r="HV256" s="455"/>
      <c r="HW256" s="461"/>
      <c r="HX256" s="463"/>
    </row>
    <row r="257" spans="1:748" ht="15" customHeight="1" x14ac:dyDescent="0.15">
      <c r="A257" s="515">
        <v>43777</v>
      </c>
      <c r="B257" s="415">
        <f t="shared" si="5"/>
        <v>4893</v>
      </c>
      <c r="C257" s="195"/>
      <c r="D257" s="453"/>
      <c r="E257" s="461"/>
      <c r="F257" s="462"/>
      <c r="G257" s="880"/>
      <c r="H257" s="455"/>
      <c r="I257" s="462"/>
      <c r="J257" s="456"/>
      <c r="K257" s="461"/>
      <c r="L257" s="463"/>
      <c r="M257" s="195">
        <v>1990</v>
      </c>
      <c r="N257" s="453">
        <v>7.77</v>
      </c>
      <c r="O257" s="461">
        <v>6510</v>
      </c>
      <c r="P257" s="462">
        <v>11.8</v>
      </c>
      <c r="Q257" s="880">
        <v>20</v>
      </c>
      <c r="R257" s="455">
        <v>0.5</v>
      </c>
      <c r="S257" s="462">
        <v>17.600000000000001</v>
      </c>
      <c r="T257" s="456"/>
      <c r="U257" s="461">
        <v>358.7</v>
      </c>
      <c r="V257" s="463"/>
      <c r="W257" s="457">
        <v>730</v>
      </c>
      <c r="X257" s="453">
        <v>7.77</v>
      </c>
      <c r="Y257" s="458">
        <v>2370</v>
      </c>
      <c r="Z257" s="462">
        <v>4.2</v>
      </c>
      <c r="AA257" s="880">
        <v>15</v>
      </c>
      <c r="AB257" s="455">
        <v>0.3</v>
      </c>
      <c r="AC257" s="462">
        <v>18.7</v>
      </c>
      <c r="AD257" s="455"/>
      <c r="AE257" s="461">
        <v>47.9</v>
      </c>
      <c r="AF257" s="463"/>
      <c r="AG257" s="457">
        <v>185</v>
      </c>
      <c r="AH257" s="453">
        <v>8.1300000000000008</v>
      </c>
      <c r="AI257" s="458">
        <v>7900</v>
      </c>
      <c r="AJ257" s="462">
        <v>24</v>
      </c>
      <c r="AK257" s="880">
        <v>59</v>
      </c>
      <c r="AL257" s="455">
        <v>2</v>
      </c>
      <c r="AM257" s="644">
        <v>4</v>
      </c>
      <c r="AN257" s="455"/>
      <c r="AO257" s="461">
        <v>1498.6</v>
      </c>
      <c r="AP257" s="616"/>
      <c r="AQ257" s="457">
        <v>237</v>
      </c>
      <c r="AR257" s="453">
        <v>7.94</v>
      </c>
      <c r="AS257" s="458">
        <v>9810</v>
      </c>
      <c r="AT257" s="462">
        <v>54</v>
      </c>
      <c r="AU257" s="880">
        <v>126</v>
      </c>
      <c r="AV257" s="455">
        <v>1.4</v>
      </c>
      <c r="AW257" s="462">
        <v>13.8</v>
      </c>
      <c r="AX257" s="455"/>
      <c r="AY257" s="461"/>
      <c r="AZ257" s="463"/>
      <c r="BA257" s="195">
        <v>405</v>
      </c>
      <c r="BB257" s="453">
        <v>8.0399999999999991</v>
      </c>
      <c r="BC257" s="461">
        <v>6800</v>
      </c>
      <c r="BD257" s="462">
        <v>30</v>
      </c>
      <c r="BE257" s="880">
        <v>83</v>
      </c>
      <c r="BF257" s="455">
        <v>1</v>
      </c>
      <c r="BG257" s="462">
        <v>23</v>
      </c>
      <c r="BH257" s="455"/>
      <c r="BI257" s="461">
        <v>1358.7</v>
      </c>
      <c r="BJ257" s="463"/>
      <c r="BK257" s="457">
        <v>190</v>
      </c>
      <c r="BL257" s="453">
        <v>7.96</v>
      </c>
      <c r="BM257" s="458">
        <v>1882</v>
      </c>
      <c r="BN257" s="462">
        <v>95</v>
      </c>
      <c r="BO257" s="880">
        <v>178</v>
      </c>
      <c r="BP257" s="455">
        <v>0.5</v>
      </c>
      <c r="BQ257" s="462">
        <v>4.5</v>
      </c>
      <c r="BR257" s="455"/>
      <c r="BS257" s="461">
        <v>228.8</v>
      </c>
      <c r="BT257" s="463"/>
      <c r="BU257" s="457">
        <v>232</v>
      </c>
      <c r="BV257" s="453">
        <v>8.0299999999999994</v>
      </c>
      <c r="BW257" s="458">
        <v>8180</v>
      </c>
      <c r="BX257" s="458">
        <v>20</v>
      </c>
      <c r="BY257" s="880">
        <v>53</v>
      </c>
      <c r="BZ257" s="455">
        <v>3.6</v>
      </c>
      <c r="CA257" s="462">
        <v>22.4</v>
      </c>
      <c r="CB257" s="455"/>
      <c r="CC257" s="461">
        <v>1878.2</v>
      </c>
      <c r="CD257" s="463"/>
      <c r="CE257" s="457">
        <v>48</v>
      </c>
      <c r="CF257" s="453">
        <v>8</v>
      </c>
      <c r="CG257" s="458">
        <v>7260</v>
      </c>
      <c r="CH257" s="462"/>
      <c r="CI257" s="880">
        <v>54</v>
      </c>
      <c r="CJ257" s="455">
        <v>5.4</v>
      </c>
      <c r="CK257" s="462"/>
      <c r="CL257" s="455"/>
      <c r="CM257" s="461">
        <v>170.8</v>
      </c>
      <c r="CN257" s="463"/>
      <c r="CO257" s="457"/>
      <c r="CP257" s="453"/>
      <c r="CQ257" s="461"/>
      <c r="CR257" s="462"/>
      <c r="CS257" s="880"/>
      <c r="CT257" s="455"/>
      <c r="CU257" s="462"/>
      <c r="CV257" s="455"/>
      <c r="CW257" s="461"/>
      <c r="CX257" s="463"/>
      <c r="CY257" s="457">
        <v>107</v>
      </c>
      <c r="CZ257" s="453">
        <v>7.39</v>
      </c>
      <c r="DA257" s="461">
        <v>10190</v>
      </c>
      <c r="DB257" s="462"/>
      <c r="DC257" s="880">
        <v>188</v>
      </c>
      <c r="DD257" s="455">
        <v>1</v>
      </c>
      <c r="DE257" s="462"/>
      <c r="DF257" s="455"/>
      <c r="DG257" s="464">
        <v>330</v>
      </c>
      <c r="DH257" s="463"/>
      <c r="DI257" s="457">
        <v>643</v>
      </c>
      <c r="DJ257" s="453">
        <v>7.65</v>
      </c>
      <c r="DK257" s="459">
        <v>8280</v>
      </c>
      <c r="DL257" s="462">
        <v>101.7</v>
      </c>
      <c r="DM257" s="880">
        <v>243</v>
      </c>
      <c r="DN257" s="455">
        <v>38.700000000000003</v>
      </c>
      <c r="DO257" s="462">
        <v>47.7</v>
      </c>
      <c r="DP257" s="455"/>
      <c r="DQ257" s="461">
        <v>1453.6</v>
      </c>
      <c r="DR257" s="463"/>
      <c r="DS257" s="457"/>
      <c r="DT257" s="453"/>
      <c r="DU257" s="454"/>
      <c r="DV257" s="462"/>
      <c r="DW257" s="880"/>
      <c r="DX257" s="455"/>
      <c r="DY257" s="462"/>
      <c r="DZ257" s="455"/>
      <c r="EA257" s="462"/>
      <c r="EB257" s="463"/>
      <c r="EC257" s="457"/>
      <c r="ED257" s="453"/>
      <c r="EE257" s="464"/>
      <c r="EF257" s="462"/>
      <c r="EG257" s="880"/>
      <c r="EH257" s="455"/>
      <c r="EI257" s="462"/>
      <c r="EJ257" s="455"/>
      <c r="EK257" s="461"/>
      <c r="EL257" s="463"/>
      <c r="EM257" s="457">
        <v>47</v>
      </c>
      <c r="EN257" s="453">
        <v>7.14</v>
      </c>
      <c r="EO257" s="461">
        <v>1679</v>
      </c>
      <c r="EP257" s="462">
        <v>9.5</v>
      </c>
      <c r="EQ257" s="462">
        <v>33</v>
      </c>
      <c r="ER257" s="455">
        <v>1.1000000000000001</v>
      </c>
      <c r="ES257" s="462">
        <v>37.799999999999997</v>
      </c>
      <c r="ET257" s="454"/>
      <c r="EU257" s="461">
        <v>323.7</v>
      </c>
      <c r="EV257" s="463"/>
      <c r="EW257" s="457">
        <v>47</v>
      </c>
      <c r="EX257" s="453">
        <v>7.14</v>
      </c>
      <c r="EY257" s="461">
        <v>1679</v>
      </c>
      <c r="EZ257" s="462">
        <v>9.5</v>
      </c>
      <c r="FA257" s="880">
        <v>33</v>
      </c>
      <c r="FB257" s="455">
        <v>1.1000000000000001</v>
      </c>
      <c r="FC257" s="462">
        <v>37.799999999999997</v>
      </c>
      <c r="FD257" s="454"/>
      <c r="FE257" s="461">
        <v>323.7</v>
      </c>
      <c r="FF257" s="463"/>
      <c r="FG257" s="457">
        <v>0</v>
      </c>
      <c r="FH257" s="453"/>
      <c r="FI257" s="461"/>
      <c r="FJ257" s="462"/>
      <c r="FK257" s="880"/>
      <c r="FL257" s="455"/>
      <c r="FM257" s="462"/>
      <c r="FN257" s="454"/>
      <c r="FO257" s="461"/>
      <c r="FP257" s="463"/>
      <c r="GK257" s="195"/>
      <c r="GL257" s="943"/>
      <c r="GM257" s="461"/>
      <c r="GN257" s="461"/>
      <c r="GO257" s="461"/>
      <c r="GP257" s="461"/>
      <c r="GQ257" s="461"/>
      <c r="GR257" s="461"/>
      <c r="GS257" s="461"/>
      <c r="GT257" s="463"/>
      <c r="GU257" s="195"/>
      <c r="GV257" s="461"/>
      <c r="GW257" s="461"/>
      <c r="GX257" s="461"/>
      <c r="GY257" s="461"/>
      <c r="GZ257" s="455"/>
      <c r="HA257" s="461"/>
      <c r="HB257" s="461"/>
      <c r="HC257" s="461"/>
      <c r="HD257" s="463"/>
      <c r="HE257" s="457">
        <v>32</v>
      </c>
      <c r="HF257" s="453">
        <v>7.01</v>
      </c>
      <c r="HG257" s="461">
        <v>3670</v>
      </c>
      <c r="HH257" s="893"/>
      <c r="HI257" s="1434">
        <v>126</v>
      </c>
      <c r="HJ257" s="455">
        <v>18.7</v>
      </c>
      <c r="HK257" s="462"/>
      <c r="HL257" s="455"/>
      <c r="HM257" s="461">
        <v>470.6</v>
      </c>
      <c r="HN257" s="463"/>
      <c r="HO257" s="457"/>
      <c r="HP257" s="453"/>
      <c r="HQ257" s="461"/>
      <c r="HR257" s="462"/>
      <c r="HS257" s="462"/>
      <c r="HT257" s="455"/>
      <c r="HU257" s="462"/>
      <c r="HV257" s="455"/>
      <c r="HW257" s="461"/>
      <c r="HX257" s="463"/>
    </row>
    <row r="258" spans="1:748" ht="15" customHeight="1" x14ac:dyDescent="0.15">
      <c r="A258" s="515">
        <v>43778</v>
      </c>
      <c r="B258" s="415">
        <f t="shared" si="5"/>
        <v>3088</v>
      </c>
      <c r="C258" s="195"/>
      <c r="D258" s="453"/>
      <c r="E258" s="461"/>
      <c r="F258" s="462"/>
      <c r="G258" s="880"/>
      <c r="H258" s="455"/>
      <c r="I258" s="462"/>
      <c r="J258" s="456"/>
      <c r="K258" s="461"/>
      <c r="L258" s="463">
        <v>2</v>
      </c>
      <c r="M258" s="195">
        <v>893</v>
      </c>
      <c r="N258" s="453">
        <v>7.44</v>
      </c>
      <c r="O258" s="461">
        <v>6650</v>
      </c>
      <c r="P258" s="462">
        <v>14</v>
      </c>
      <c r="Q258" s="880">
        <v>35</v>
      </c>
      <c r="R258" s="455">
        <v>0.6</v>
      </c>
      <c r="S258" s="462">
        <v>16.899999999999999</v>
      </c>
      <c r="T258" s="456"/>
      <c r="U258" s="461"/>
      <c r="V258" s="463">
        <v>2</v>
      </c>
      <c r="W258" s="457">
        <v>583</v>
      </c>
      <c r="X258" s="453">
        <v>7.69</v>
      </c>
      <c r="Y258" s="458">
        <v>2670</v>
      </c>
      <c r="Z258" s="462">
        <v>4.3</v>
      </c>
      <c r="AA258" s="880">
        <v>27</v>
      </c>
      <c r="AB258" s="455">
        <v>0.4</v>
      </c>
      <c r="AC258" s="462">
        <v>15.4</v>
      </c>
      <c r="AD258" s="455"/>
      <c r="AE258" s="461"/>
      <c r="AF258" s="463">
        <v>1</v>
      </c>
      <c r="AG258" s="457">
        <v>116</v>
      </c>
      <c r="AH258" s="453">
        <v>8.25</v>
      </c>
      <c r="AI258" s="458">
        <v>7890</v>
      </c>
      <c r="AJ258" s="462">
        <v>25</v>
      </c>
      <c r="AK258" s="880">
        <v>71</v>
      </c>
      <c r="AL258" s="455">
        <v>2.2000000000000002</v>
      </c>
      <c r="AM258" s="644">
        <v>3.9</v>
      </c>
      <c r="AN258" s="455"/>
      <c r="AO258" s="461"/>
      <c r="AP258" s="616">
        <v>3</v>
      </c>
      <c r="AQ258" s="457">
        <v>140</v>
      </c>
      <c r="AR258" s="453">
        <v>7.41</v>
      </c>
      <c r="AS258" s="458">
        <v>8710</v>
      </c>
      <c r="AT258" s="462">
        <v>47</v>
      </c>
      <c r="AU258" s="880">
        <v>119</v>
      </c>
      <c r="AV258" s="455">
        <v>1</v>
      </c>
      <c r="AW258" s="462">
        <v>11.7</v>
      </c>
      <c r="AX258" s="455"/>
      <c r="AY258" s="461"/>
      <c r="AZ258" s="463">
        <v>15</v>
      </c>
      <c r="BA258" s="195">
        <v>207</v>
      </c>
      <c r="BB258" s="453">
        <v>7.99</v>
      </c>
      <c r="BC258" s="461">
        <v>6790</v>
      </c>
      <c r="BD258" s="462">
        <v>29</v>
      </c>
      <c r="BE258" s="880">
        <v>95</v>
      </c>
      <c r="BF258" s="455">
        <v>0.8</v>
      </c>
      <c r="BG258" s="462">
        <v>21.5</v>
      </c>
      <c r="BH258" s="455"/>
      <c r="BI258" s="461"/>
      <c r="BJ258" s="463">
        <v>7</v>
      </c>
      <c r="BK258" s="457">
        <v>183</v>
      </c>
      <c r="BL258" s="453">
        <v>7.95</v>
      </c>
      <c r="BM258" s="458">
        <v>1847</v>
      </c>
      <c r="BN258" s="462">
        <v>95</v>
      </c>
      <c r="BO258" s="880">
        <v>187</v>
      </c>
      <c r="BP258" s="455">
        <v>0.4</v>
      </c>
      <c r="BQ258" s="462">
        <v>4</v>
      </c>
      <c r="BR258" s="455"/>
      <c r="BS258" s="461"/>
      <c r="BT258" s="463"/>
      <c r="BU258" s="457">
        <v>263</v>
      </c>
      <c r="BV258" s="453">
        <v>7.98</v>
      </c>
      <c r="BW258" s="458">
        <v>10120</v>
      </c>
      <c r="BX258" s="458">
        <v>25</v>
      </c>
      <c r="BY258" s="880">
        <v>92</v>
      </c>
      <c r="BZ258" s="455">
        <v>7.3</v>
      </c>
      <c r="CA258" s="462">
        <v>25.5</v>
      </c>
      <c r="CB258" s="455"/>
      <c r="CC258" s="461"/>
      <c r="CD258" s="463">
        <v>4</v>
      </c>
      <c r="CE258" s="457">
        <v>42</v>
      </c>
      <c r="CF258" s="453">
        <v>7.63</v>
      </c>
      <c r="CG258" s="458">
        <v>7740</v>
      </c>
      <c r="CH258" s="462">
        <v>16.8</v>
      </c>
      <c r="CI258" s="880">
        <v>47</v>
      </c>
      <c r="CJ258" s="455">
        <v>3.2</v>
      </c>
      <c r="CK258" s="462">
        <v>64.3</v>
      </c>
      <c r="CL258" s="455"/>
      <c r="CM258" s="461"/>
      <c r="CN258" s="463">
        <v>2</v>
      </c>
      <c r="CO258" s="457"/>
      <c r="CP258" s="453"/>
      <c r="CQ258" s="461"/>
      <c r="CR258" s="462"/>
      <c r="CS258" s="880"/>
      <c r="CT258" s="455"/>
      <c r="CU258" s="462"/>
      <c r="CV258" s="455"/>
      <c r="CW258" s="461"/>
      <c r="CX258" s="463"/>
      <c r="CY258" s="457">
        <v>139</v>
      </c>
      <c r="CZ258" s="453">
        <v>7.61</v>
      </c>
      <c r="DA258" s="461">
        <v>9170</v>
      </c>
      <c r="DB258" s="462">
        <v>59</v>
      </c>
      <c r="DC258" s="880">
        <v>144</v>
      </c>
      <c r="DD258" s="455">
        <v>4.5999999999999996</v>
      </c>
      <c r="DE258" s="462">
        <v>13.6</v>
      </c>
      <c r="DF258" s="455"/>
      <c r="DG258" s="464"/>
      <c r="DH258" s="463">
        <v>9</v>
      </c>
      <c r="DI258" s="457">
        <v>522</v>
      </c>
      <c r="DJ258" s="453">
        <v>7.95</v>
      </c>
      <c r="DK258" s="459">
        <v>8540</v>
      </c>
      <c r="DL258" s="462">
        <v>55</v>
      </c>
      <c r="DM258" s="880">
        <v>152</v>
      </c>
      <c r="DN258" s="455">
        <v>0.7</v>
      </c>
      <c r="DO258" s="462">
        <v>39.6</v>
      </c>
      <c r="DP258" s="455"/>
      <c r="DQ258" s="461"/>
      <c r="DR258" s="463">
        <v>96</v>
      </c>
      <c r="DS258" s="457"/>
      <c r="DT258" s="453"/>
      <c r="DU258" s="454"/>
      <c r="DV258" s="462"/>
      <c r="DW258" s="880"/>
      <c r="DX258" s="455"/>
      <c r="DY258" s="462"/>
      <c r="DZ258" s="455"/>
      <c r="EA258" s="462"/>
      <c r="EB258" s="463"/>
      <c r="EC258" s="457"/>
      <c r="ED258" s="453"/>
      <c r="EE258" s="464"/>
      <c r="EF258" s="462"/>
      <c r="EG258" s="880"/>
      <c r="EH258" s="455"/>
      <c r="EI258" s="462"/>
      <c r="EJ258" s="455"/>
      <c r="EK258" s="461"/>
      <c r="EL258" s="463"/>
      <c r="EM258" s="457"/>
      <c r="EN258" s="453"/>
      <c r="EO258" s="461"/>
      <c r="EP258" s="462"/>
      <c r="EQ258" s="462"/>
      <c r="ER258" s="455"/>
      <c r="ES258" s="462"/>
      <c r="ET258" s="454"/>
      <c r="EU258" s="461"/>
      <c r="EV258" s="463"/>
      <c r="EW258" s="457"/>
      <c r="EX258" s="453"/>
      <c r="EY258" s="461"/>
      <c r="EZ258" s="462"/>
      <c r="FA258" s="880"/>
      <c r="FB258" s="455"/>
      <c r="FC258" s="462"/>
      <c r="FD258" s="454"/>
      <c r="FE258" s="461"/>
      <c r="FF258" s="463"/>
      <c r="FG258" s="457">
        <v>0</v>
      </c>
      <c r="FH258" s="453"/>
      <c r="FI258" s="461"/>
      <c r="FJ258" s="462"/>
      <c r="FK258" s="880"/>
      <c r="FL258" s="455"/>
      <c r="FM258" s="462"/>
      <c r="FN258" s="454"/>
      <c r="FO258" s="461"/>
      <c r="FP258" s="463"/>
      <c r="GK258" s="195"/>
      <c r="GL258" s="943"/>
      <c r="GM258" s="461"/>
      <c r="GN258" s="461"/>
      <c r="GO258" s="461"/>
      <c r="GP258" s="461"/>
      <c r="GQ258" s="461"/>
      <c r="GR258" s="461"/>
      <c r="GS258" s="461"/>
      <c r="GT258" s="463"/>
      <c r="GU258" s="195"/>
      <c r="GV258" s="461"/>
      <c r="GW258" s="461"/>
      <c r="GX258" s="461"/>
      <c r="GY258" s="461"/>
      <c r="GZ258" s="455"/>
      <c r="HA258" s="461"/>
      <c r="HB258" s="461"/>
      <c r="HC258" s="461"/>
      <c r="HD258" s="463"/>
      <c r="HE258" s="457"/>
      <c r="HF258" s="453">
        <v>6.8</v>
      </c>
      <c r="HG258" s="461">
        <v>4060</v>
      </c>
      <c r="HH258" s="893">
        <v>18</v>
      </c>
      <c r="HI258" s="1434">
        <v>105</v>
      </c>
      <c r="HJ258" s="455">
        <v>15.1</v>
      </c>
      <c r="HK258" s="462">
        <v>15.6</v>
      </c>
      <c r="HL258" s="455"/>
      <c r="HM258" s="461"/>
      <c r="HN258" s="463">
        <v>78</v>
      </c>
      <c r="HO258" s="457"/>
      <c r="HP258" s="453"/>
      <c r="HQ258" s="461"/>
      <c r="HR258" s="462"/>
      <c r="HS258" s="462"/>
      <c r="HT258" s="455"/>
      <c r="HU258" s="462"/>
      <c r="HV258" s="455"/>
      <c r="HW258" s="461"/>
      <c r="HX258" s="463"/>
    </row>
    <row r="259" spans="1:748" s="472" customFormat="1" ht="15" customHeight="1" x14ac:dyDescent="0.15">
      <c r="A259" s="517">
        <v>43779</v>
      </c>
      <c r="B259" s="765">
        <f t="shared" si="5"/>
        <v>6152</v>
      </c>
      <c r="C259" s="257"/>
      <c r="D259" s="435"/>
      <c r="E259" s="444"/>
      <c r="F259" s="445"/>
      <c r="G259" s="445"/>
      <c r="H259" s="438"/>
      <c r="I259" s="445"/>
      <c r="J259" s="439"/>
      <c r="K259" s="444"/>
      <c r="L259" s="446"/>
      <c r="M259" s="257">
        <v>1947</v>
      </c>
      <c r="N259" s="435">
        <v>7.72</v>
      </c>
      <c r="O259" s="444">
        <v>5950</v>
      </c>
      <c r="P259" s="445">
        <v>18</v>
      </c>
      <c r="Q259" s="445">
        <v>42</v>
      </c>
      <c r="R259" s="438">
        <v>2.8</v>
      </c>
      <c r="S259" s="445">
        <v>15.1</v>
      </c>
      <c r="T259" s="439"/>
      <c r="U259" s="444"/>
      <c r="V259" s="446"/>
      <c r="W259" s="440">
        <v>809</v>
      </c>
      <c r="X259" s="435">
        <v>7.74</v>
      </c>
      <c r="Y259" s="441">
        <v>2020</v>
      </c>
      <c r="Z259" s="445">
        <v>4.3</v>
      </c>
      <c r="AA259" s="445">
        <v>14</v>
      </c>
      <c r="AB259" s="438">
        <v>0.6</v>
      </c>
      <c r="AC259" s="445">
        <v>8.9</v>
      </c>
      <c r="AD259" s="438"/>
      <c r="AE259" s="444"/>
      <c r="AF259" s="446"/>
      <c r="AG259" s="440">
        <v>208</v>
      </c>
      <c r="AH259" s="435">
        <v>8.2100000000000009</v>
      </c>
      <c r="AI259" s="441">
        <v>7660</v>
      </c>
      <c r="AJ259" s="445">
        <v>27</v>
      </c>
      <c r="AK259" s="445">
        <v>78</v>
      </c>
      <c r="AL259" s="438">
        <v>2.1</v>
      </c>
      <c r="AM259" s="645">
        <v>3.9</v>
      </c>
      <c r="AN259" s="438"/>
      <c r="AO259" s="444"/>
      <c r="AP259" s="617"/>
      <c r="AQ259" s="440">
        <v>195</v>
      </c>
      <c r="AR259" s="435">
        <v>7.63</v>
      </c>
      <c r="AS259" s="441">
        <v>8830</v>
      </c>
      <c r="AT259" s="445">
        <v>49</v>
      </c>
      <c r="AU259" s="445">
        <v>128</v>
      </c>
      <c r="AV259" s="438">
        <v>1.2</v>
      </c>
      <c r="AW259" s="445">
        <v>12.2</v>
      </c>
      <c r="AX259" s="438"/>
      <c r="AY259" s="444"/>
      <c r="AZ259" s="446"/>
      <c r="BA259" s="257">
        <v>218</v>
      </c>
      <c r="BB259" s="435">
        <v>7.97</v>
      </c>
      <c r="BC259" s="444">
        <v>6730</v>
      </c>
      <c r="BD259" s="445">
        <v>29</v>
      </c>
      <c r="BE259" s="445">
        <v>104</v>
      </c>
      <c r="BF259" s="438">
        <v>1.1000000000000001</v>
      </c>
      <c r="BG259" s="445">
        <v>22.9</v>
      </c>
      <c r="BH259" s="438"/>
      <c r="BI259" s="444"/>
      <c r="BJ259" s="446"/>
      <c r="BK259" s="440">
        <v>180</v>
      </c>
      <c r="BL259" s="435">
        <v>7.75</v>
      </c>
      <c r="BM259" s="441">
        <v>1786</v>
      </c>
      <c r="BN259" s="445">
        <v>97</v>
      </c>
      <c r="BO259" s="445">
        <v>190</v>
      </c>
      <c r="BP259" s="438">
        <v>0.5</v>
      </c>
      <c r="BQ259" s="445">
        <v>3.9</v>
      </c>
      <c r="BR259" s="438"/>
      <c r="BS259" s="444"/>
      <c r="BT259" s="446"/>
      <c r="BU259" s="440">
        <v>426</v>
      </c>
      <c r="BV259" s="435">
        <v>6.94</v>
      </c>
      <c r="BW259" s="441">
        <v>10140</v>
      </c>
      <c r="BX259" s="441">
        <v>9.1999999999999993</v>
      </c>
      <c r="BY259" s="445">
        <v>51</v>
      </c>
      <c r="BZ259" s="438">
        <v>0.6</v>
      </c>
      <c r="CA259" s="445">
        <v>12.1</v>
      </c>
      <c r="CB259" s="438"/>
      <c r="CC259" s="444"/>
      <c r="CD259" s="446"/>
      <c r="CE259" s="440">
        <v>47</v>
      </c>
      <c r="CF259" s="435">
        <v>7.82</v>
      </c>
      <c r="CG259" s="441">
        <v>8300</v>
      </c>
      <c r="CH259" s="445">
        <v>18</v>
      </c>
      <c r="CI259" s="445">
        <v>62</v>
      </c>
      <c r="CJ259" s="438">
        <v>2.2999999999999998</v>
      </c>
      <c r="CK259" s="445">
        <v>2.9</v>
      </c>
      <c r="CL259" s="438"/>
      <c r="CM259" s="444"/>
      <c r="CN259" s="446"/>
      <c r="CO259" s="440"/>
      <c r="CP259" s="435"/>
      <c r="CQ259" s="444"/>
      <c r="CR259" s="445"/>
      <c r="CS259" s="445"/>
      <c r="CT259" s="438"/>
      <c r="CU259" s="445"/>
      <c r="CV259" s="438"/>
      <c r="CW259" s="444"/>
      <c r="CX259" s="446"/>
      <c r="CY259" s="440">
        <v>126</v>
      </c>
      <c r="CZ259" s="435">
        <v>7.88</v>
      </c>
      <c r="DA259" s="444">
        <v>8040</v>
      </c>
      <c r="DB259" s="445">
        <v>38</v>
      </c>
      <c r="DC259" s="445">
        <v>104</v>
      </c>
      <c r="DD259" s="438">
        <v>9</v>
      </c>
      <c r="DE259" s="445">
        <v>16.2</v>
      </c>
      <c r="DF259" s="438"/>
      <c r="DG259" s="447"/>
      <c r="DH259" s="446"/>
      <c r="DI259" s="440">
        <v>1878</v>
      </c>
      <c r="DJ259" s="435">
        <v>7.8</v>
      </c>
      <c r="DK259" s="442">
        <v>7210</v>
      </c>
      <c r="DL259" s="445">
        <v>86</v>
      </c>
      <c r="DM259" s="445">
        <v>185</v>
      </c>
      <c r="DN259" s="438">
        <v>26</v>
      </c>
      <c r="DO259" s="445">
        <v>52.7</v>
      </c>
      <c r="DP259" s="438"/>
      <c r="DQ259" s="444"/>
      <c r="DR259" s="446"/>
      <c r="DS259" s="440"/>
      <c r="DT259" s="435"/>
      <c r="DU259" s="437"/>
      <c r="DV259" s="445"/>
      <c r="DW259" s="445"/>
      <c r="DX259" s="438"/>
      <c r="DY259" s="445"/>
      <c r="DZ259" s="438"/>
      <c r="EA259" s="445"/>
      <c r="EB259" s="446"/>
      <c r="EC259" s="440"/>
      <c r="ED259" s="435"/>
      <c r="EE259" s="447"/>
      <c r="EF259" s="445"/>
      <c r="EG259" s="445"/>
      <c r="EH259" s="438"/>
      <c r="EI259" s="445"/>
      <c r="EJ259" s="438"/>
      <c r="EK259" s="444"/>
      <c r="EL259" s="446"/>
      <c r="EM259" s="440">
        <v>40</v>
      </c>
      <c r="EN259" s="435"/>
      <c r="EO259" s="444"/>
      <c r="EP259" s="445"/>
      <c r="EQ259" s="445"/>
      <c r="ER259" s="438"/>
      <c r="ES259" s="445"/>
      <c r="ET259" s="437"/>
      <c r="EU259" s="444"/>
      <c r="EV259" s="446"/>
      <c r="EW259" s="440">
        <v>40</v>
      </c>
      <c r="EX259" s="435"/>
      <c r="EY259" s="444"/>
      <c r="EZ259" s="445"/>
      <c r="FA259" s="445"/>
      <c r="FB259" s="438"/>
      <c r="FC259" s="445"/>
      <c r="FD259" s="437"/>
      <c r="FE259" s="444"/>
      <c r="FF259" s="446"/>
      <c r="FG259" s="440">
        <v>0</v>
      </c>
      <c r="FH259" s="435"/>
      <c r="FI259" s="444"/>
      <c r="FJ259" s="445"/>
      <c r="FK259" s="445"/>
      <c r="FL259" s="438"/>
      <c r="FM259" s="445"/>
      <c r="FN259" s="437"/>
      <c r="FO259" s="444"/>
      <c r="FP259" s="446"/>
      <c r="FQ259" s="1261"/>
      <c r="FR259" s="584"/>
      <c r="FS259" s="589"/>
      <c r="FT259" s="584"/>
      <c r="FU259" s="590"/>
      <c r="FV259" s="584"/>
      <c r="FW259" s="590"/>
      <c r="FX259" s="584"/>
      <c r="FY259" s="584"/>
      <c r="FZ259" s="591"/>
      <c r="GA259" s="1261"/>
      <c r="GB259" s="584"/>
      <c r="GC259" s="584"/>
      <c r="GD259" s="584"/>
      <c r="GE259" s="590"/>
      <c r="GF259" s="584"/>
      <c r="GG259" s="590"/>
      <c r="GH259" s="584"/>
      <c r="GI259" s="584"/>
      <c r="GJ259" s="591"/>
      <c r="GK259" s="257"/>
      <c r="GL259" s="944"/>
      <c r="GM259" s="444"/>
      <c r="GN259" s="444"/>
      <c r="GO259" s="444"/>
      <c r="GP259" s="444"/>
      <c r="GQ259" s="444"/>
      <c r="GR259" s="444"/>
      <c r="GS259" s="444"/>
      <c r="GT259" s="446"/>
      <c r="GU259" s="257"/>
      <c r="GV259" s="444"/>
      <c r="GW259" s="444"/>
      <c r="GX259" s="444"/>
      <c r="GY259" s="444"/>
      <c r="GZ259" s="438"/>
      <c r="HA259" s="444"/>
      <c r="HB259" s="444"/>
      <c r="HC259" s="444"/>
      <c r="HD259" s="446"/>
      <c r="HE259" s="440">
        <v>38</v>
      </c>
      <c r="HF259" s="435">
        <v>7.08</v>
      </c>
      <c r="HG259" s="444">
        <v>3490</v>
      </c>
      <c r="HH259" s="899">
        <v>18</v>
      </c>
      <c r="HI259" s="442">
        <v>125</v>
      </c>
      <c r="HJ259" s="438">
        <v>18.5</v>
      </c>
      <c r="HK259" s="445">
        <v>18.5</v>
      </c>
      <c r="HL259" s="438"/>
      <c r="HM259" s="444"/>
      <c r="HN259" s="446"/>
      <c r="HO259" s="440"/>
      <c r="HP259" s="435"/>
      <c r="HQ259" s="444"/>
      <c r="HR259" s="445"/>
      <c r="HS259" s="445"/>
      <c r="HT259" s="438"/>
      <c r="HU259" s="445"/>
      <c r="HV259" s="438"/>
      <c r="HW259" s="444"/>
      <c r="HX259" s="446"/>
      <c r="HY259" s="1587"/>
      <c r="HZ259" s="1587"/>
      <c r="IA259" s="1587"/>
      <c r="IB259" s="1587"/>
      <c r="IC259" s="1587"/>
      <c r="ID259" s="1587"/>
      <c r="IE259" s="1587"/>
      <c r="IF259" s="1587"/>
      <c r="IG259" s="1587"/>
      <c r="IH259" s="1587"/>
      <c r="II259" s="1587"/>
      <c r="IJ259" s="1587"/>
      <c r="IK259" s="1587"/>
      <c r="IL259" s="1587"/>
      <c r="IM259" s="1587"/>
      <c r="IN259" s="1587"/>
      <c r="IO259" s="1587"/>
      <c r="IP259" s="1587"/>
      <c r="IQ259" s="1587"/>
      <c r="IR259" s="1587"/>
      <c r="IS259" s="1587"/>
      <c r="IT259" s="1587"/>
      <c r="IU259" s="1587"/>
      <c r="IV259" s="1587"/>
      <c r="IW259" s="1587"/>
      <c r="IX259" s="1587"/>
      <c r="IY259" s="1587"/>
      <c r="IZ259" s="1587"/>
      <c r="JA259" s="1587"/>
      <c r="JB259" s="1587"/>
      <c r="JC259" s="1587"/>
      <c r="JD259" s="1587"/>
      <c r="JE259" s="1587"/>
      <c r="JF259" s="1587"/>
      <c r="JG259" s="1587"/>
      <c r="JH259" s="1587"/>
      <c r="JI259" s="1587"/>
      <c r="JJ259" s="1587"/>
      <c r="JK259" s="1587"/>
      <c r="JL259" s="1587"/>
      <c r="JM259" s="1587"/>
      <c r="JN259" s="1587"/>
      <c r="JO259" s="1587"/>
      <c r="JP259" s="1587"/>
      <c r="JQ259" s="1587"/>
      <c r="JR259" s="1587"/>
      <c r="JS259" s="1587"/>
      <c r="JT259" s="1587"/>
      <c r="JU259" s="1587"/>
      <c r="JV259" s="1587"/>
      <c r="JW259" s="1587"/>
      <c r="JX259" s="1587"/>
      <c r="JY259" s="1587"/>
      <c r="JZ259" s="1587"/>
      <c r="KA259" s="1587"/>
      <c r="KB259" s="1587"/>
      <c r="KC259" s="1587"/>
      <c r="KD259" s="1587"/>
      <c r="KE259" s="1587"/>
      <c r="KF259" s="1587"/>
      <c r="KG259" s="1587"/>
      <c r="KH259" s="1587"/>
      <c r="KI259" s="1587"/>
      <c r="KJ259" s="1587"/>
      <c r="KK259" s="1587"/>
      <c r="KL259" s="1587"/>
      <c r="KM259" s="1587"/>
      <c r="KN259" s="1587"/>
      <c r="KO259" s="1587"/>
      <c r="KP259" s="1587"/>
      <c r="KQ259" s="1587"/>
      <c r="KR259" s="1587"/>
      <c r="KS259" s="1587"/>
      <c r="KT259" s="1587"/>
      <c r="KU259" s="1587"/>
      <c r="KV259" s="1587"/>
      <c r="KW259" s="1587"/>
      <c r="KX259" s="1587"/>
      <c r="KY259" s="1587"/>
      <c r="KZ259" s="1587"/>
      <c r="LA259" s="1587"/>
      <c r="LB259" s="1587"/>
      <c r="LC259" s="1587"/>
      <c r="LD259" s="1587"/>
      <c r="LE259" s="1587"/>
      <c r="LF259" s="1587"/>
      <c r="LG259" s="1587"/>
      <c r="LH259" s="1587"/>
      <c r="LI259" s="1587"/>
      <c r="LJ259" s="1587"/>
      <c r="LK259" s="1587"/>
      <c r="LL259" s="1587"/>
      <c r="LM259" s="1587"/>
      <c r="LN259" s="1587"/>
      <c r="LO259" s="1587"/>
      <c r="LP259" s="1587"/>
      <c r="LQ259" s="1587"/>
      <c r="LR259" s="1587"/>
      <c r="LS259" s="1587"/>
      <c r="LT259" s="1587"/>
      <c r="LU259" s="1587"/>
      <c r="LV259" s="1587"/>
      <c r="LW259" s="1587"/>
      <c r="LX259" s="1587"/>
      <c r="LY259" s="1587"/>
      <c r="LZ259" s="1587"/>
      <c r="MA259" s="1587"/>
      <c r="MB259" s="1587"/>
      <c r="MC259" s="1587"/>
      <c r="MD259" s="1587"/>
      <c r="ME259" s="1587"/>
      <c r="MF259" s="1587"/>
      <c r="MG259" s="1587"/>
      <c r="MH259" s="1587"/>
      <c r="MI259" s="1587"/>
      <c r="MJ259" s="1587"/>
      <c r="MK259" s="1587"/>
      <c r="ML259" s="1587"/>
      <c r="MM259" s="1587"/>
      <c r="MN259" s="1587"/>
      <c r="MO259" s="1587"/>
      <c r="MP259" s="1587"/>
      <c r="MQ259" s="1587"/>
      <c r="MR259" s="1587"/>
      <c r="MS259" s="1587"/>
      <c r="MT259" s="1587"/>
      <c r="MU259" s="1587"/>
      <c r="MV259" s="1587"/>
      <c r="MW259" s="1587"/>
      <c r="MX259" s="1587"/>
      <c r="MY259" s="1587"/>
      <c r="MZ259" s="1587"/>
      <c r="NA259" s="1587"/>
      <c r="NB259" s="1587"/>
      <c r="NC259" s="1587"/>
      <c r="ND259" s="1587"/>
      <c r="NE259" s="1587"/>
      <c r="NF259" s="1587"/>
      <c r="NG259" s="1587"/>
      <c r="NH259" s="1587"/>
      <c r="NI259" s="1587"/>
      <c r="NJ259" s="1587"/>
      <c r="NK259" s="1587"/>
      <c r="NL259" s="1587"/>
      <c r="NM259" s="1587"/>
      <c r="NN259" s="1587"/>
      <c r="NO259" s="1587"/>
      <c r="NP259" s="1587"/>
      <c r="NQ259" s="1587"/>
      <c r="NR259" s="1587"/>
      <c r="NS259" s="1587"/>
      <c r="NT259" s="1587"/>
      <c r="NU259" s="1587"/>
      <c r="NV259" s="1587"/>
      <c r="NW259" s="1587"/>
      <c r="NX259" s="1587"/>
      <c r="NY259" s="1587"/>
      <c r="NZ259" s="1587"/>
      <c r="OA259" s="1587"/>
      <c r="OB259" s="1587"/>
      <c r="OC259" s="1587"/>
      <c r="OD259" s="1587"/>
      <c r="OE259" s="1587"/>
      <c r="OF259" s="1587"/>
      <c r="OG259" s="1587"/>
      <c r="OH259" s="1587"/>
      <c r="OI259" s="1587"/>
      <c r="OJ259" s="1587"/>
      <c r="OK259" s="1587"/>
      <c r="OL259" s="1587"/>
      <c r="OM259" s="1587"/>
      <c r="ON259" s="1587"/>
      <c r="OO259" s="1587"/>
      <c r="OP259" s="1587"/>
      <c r="OQ259" s="1587"/>
      <c r="OR259" s="1587"/>
      <c r="OS259" s="1587"/>
      <c r="OT259" s="1587"/>
      <c r="OU259" s="1587"/>
      <c r="OV259" s="1587"/>
      <c r="OW259" s="1587"/>
      <c r="OX259" s="1587"/>
      <c r="OY259" s="1587"/>
      <c r="OZ259" s="1587"/>
      <c r="PA259" s="1587"/>
      <c r="PB259" s="1587"/>
      <c r="PC259" s="1587"/>
      <c r="PD259" s="1587"/>
      <c r="PE259" s="1587"/>
      <c r="PF259" s="1587"/>
      <c r="PG259" s="1588"/>
      <c r="PH259" s="1588"/>
      <c r="PI259" s="1588"/>
      <c r="PJ259" s="1588"/>
      <c r="PK259" s="1588"/>
      <c r="PL259" s="1588"/>
      <c r="PM259" s="1588"/>
      <c r="PN259" s="1588"/>
      <c r="PO259" s="1588"/>
      <c r="PP259" s="1588"/>
      <c r="PQ259" s="1588"/>
      <c r="PR259" s="1588"/>
      <c r="PS259" s="1588"/>
      <c r="PT259" s="1588"/>
      <c r="PU259" s="1588"/>
      <c r="PV259" s="1588"/>
      <c r="PW259" s="1588"/>
      <c r="PX259" s="1588"/>
      <c r="PY259" s="1588"/>
      <c r="PZ259" s="1588"/>
      <c r="QA259" s="1588"/>
      <c r="QB259" s="1588"/>
      <c r="QC259" s="1588"/>
      <c r="QD259" s="1588"/>
      <c r="QE259" s="1588"/>
      <c r="QF259" s="1588"/>
      <c r="QG259" s="1588"/>
      <c r="QH259" s="1588"/>
      <c r="QI259" s="1588"/>
      <c r="QJ259" s="1588"/>
      <c r="QK259" s="1588"/>
      <c r="QL259" s="1588"/>
      <c r="QM259" s="1588"/>
      <c r="QN259" s="1588"/>
      <c r="QO259" s="1588"/>
      <c r="QP259" s="1588"/>
      <c r="QQ259" s="1588"/>
      <c r="QR259" s="1588"/>
      <c r="QS259" s="1588"/>
      <c r="QT259" s="1588"/>
      <c r="QU259" s="1588"/>
      <c r="QV259" s="1588"/>
      <c r="QW259" s="1588"/>
      <c r="QX259" s="1588"/>
      <c r="QY259" s="1588"/>
      <c r="QZ259" s="1588"/>
      <c r="RA259" s="1588"/>
      <c r="RB259" s="1588"/>
      <c r="RC259" s="1588"/>
      <c r="RD259" s="1588"/>
      <c r="RE259" s="1588"/>
      <c r="RF259" s="1588"/>
      <c r="RG259" s="1588"/>
      <c r="RH259" s="1588"/>
      <c r="RI259" s="1588"/>
      <c r="RJ259" s="1588"/>
      <c r="RK259" s="1588"/>
      <c r="RL259" s="1588"/>
      <c r="RM259" s="1588"/>
      <c r="RN259" s="1588"/>
      <c r="RO259" s="1588"/>
      <c r="RP259" s="1588"/>
      <c r="RQ259" s="1588"/>
      <c r="RR259" s="1588"/>
      <c r="RS259" s="1588"/>
      <c r="RT259" s="1588"/>
      <c r="RU259" s="1588"/>
      <c r="RV259" s="1588"/>
      <c r="RW259" s="1588"/>
      <c r="RX259" s="1588"/>
      <c r="RY259" s="1588"/>
      <c r="RZ259" s="1588"/>
      <c r="SA259" s="1588"/>
      <c r="SB259" s="1588"/>
      <c r="SC259" s="1588"/>
      <c r="SD259" s="1588"/>
      <c r="SE259" s="1588"/>
      <c r="SF259" s="1588"/>
      <c r="SG259" s="1588"/>
      <c r="SH259" s="1588"/>
      <c r="SI259" s="1588"/>
      <c r="SJ259" s="1588"/>
      <c r="SK259" s="1588"/>
      <c r="SL259" s="1588"/>
      <c r="SM259" s="1588"/>
      <c r="SN259" s="1588"/>
      <c r="SO259" s="1588"/>
      <c r="SP259" s="1588"/>
      <c r="SQ259" s="1588"/>
      <c r="SR259" s="1588"/>
      <c r="SS259" s="1588"/>
      <c r="ST259" s="1588"/>
      <c r="SU259" s="1588"/>
      <c r="SV259" s="1588"/>
      <c r="SW259" s="1588"/>
      <c r="SX259" s="1588"/>
      <c r="SY259" s="1588"/>
      <c r="SZ259" s="1588"/>
      <c r="TA259" s="1588"/>
      <c r="TB259" s="1588"/>
      <c r="TC259" s="1588"/>
    </row>
    <row r="260" spans="1:748" ht="15" customHeight="1" x14ac:dyDescent="0.15">
      <c r="A260" s="515">
        <v>43780</v>
      </c>
      <c r="B260" s="415">
        <f t="shared" si="5"/>
        <v>3250</v>
      </c>
      <c r="C260" s="195"/>
      <c r="D260" s="453"/>
      <c r="E260" s="461"/>
      <c r="F260" s="462"/>
      <c r="G260" s="880"/>
      <c r="H260" s="455"/>
      <c r="I260" s="462"/>
      <c r="J260" s="456"/>
      <c r="K260" s="461"/>
      <c r="L260" s="463"/>
      <c r="M260" s="195">
        <v>1135</v>
      </c>
      <c r="N260" s="453">
        <v>7.47</v>
      </c>
      <c r="O260" s="461">
        <v>6920</v>
      </c>
      <c r="P260" s="462">
        <v>14</v>
      </c>
      <c r="Q260" s="880">
        <v>36</v>
      </c>
      <c r="R260" s="455">
        <v>2.4</v>
      </c>
      <c r="S260" s="462">
        <v>10.5</v>
      </c>
      <c r="T260" s="456"/>
      <c r="U260" s="461"/>
      <c r="V260" s="463"/>
      <c r="W260" s="457">
        <v>522</v>
      </c>
      <c r="X260" s="453">
        <v>7.89</v>
      </c>
      <c r="Y260" s="458">
        <v>3990</v>
      </c>
      <c r="Z260" s="462"/>
      <c r="AA260" s="880">
        <v>17</v>
      </c>
      <c r="AB260" s="455">
        <v>0.5</v>
      </c>
      <c r="AC260" s="462"/>
      <c r="AD260" s="455"/>
      <c r="AE260" s="461"/>
      <c r="AF260" s="463"/>
      <c r="AG260" s="457">
        <v>201</v>
      </c>
      <c r="AH260" s="453">
        <v>8.1999999999999993</v>
      </c>
      <c r="AI260" s="458">
        <v>7810</v>
      </c>
      <c r="AJ260" s="462"/>
      <c r="AK260" s="880">
        <v>96</v>
      </c>
      <c r="AL260" s="455">
        <v>2.4</v>
      </c>
      <c r="AM260" s="644"/>
      <c r="AN260" s="455"/>
      <c r="AO260" s="461"/>
      <c r="AP260" s="616"/>
      <c r="AQ260" s="457">
        <v>25</v>
      </c>
      <c r="AR260" s="453">
        <v>7.66</v>
      </c>
      <c r="AS260" s="458">
        <v>8100</v>
      </c>
      <c r="AT260" s="462">
        <v>45</v>
      </c>
      <c r="AU260" s="880">
        <v>119</v>
      </c>
      <c r="AV260" s="455">
        <v>0.8</v>
      </c>
      <c r="AW260" s="462">
        <v>10.7</v>
      </c>
      <c r="AX260" s="455"/>
      <c r="AY260" s="461"/>
      <c r="AZ260" s="463"/>
      <c r="BA260" s="195">
        <v>212</v>
      </c>
      <c r="BB260" s="453">
        <v>7.86</v>
      </c>
      <c r="BC260" s="461">
        <v>6600</v>
      </c>
      <c r="BD260" s="462">
        <v>30</v>
      </c>
      <c r="BE260" s="880">
        <v>101</v>
      </c>
      <c r="BF260" s="455">
        <v>1.1000000000000001</v>
      </c>
      <c r="BG260" s="462">
        <v>22</v>
      </c>
      <c r="BH260" s="455"/>
      <c r="BI260" s="461"/>
      <c r="BJ260" s="463"/>
      <c r="BK260" s="457">
        <v>176</v>
      </c>
      <c r="BL260" s="453">
        <v>7.65</v>
      </c>
      <c r="BM260" s="458">
        <v>1775</v>
      </c>
      <c r="BN260" s="462">
        <v>99</v>
      </c>
      <c r="BO260" s="880">
        <v>185</v>
      </c>
      <c r="BP260" s="455">
        <v>0.3</v>
      </c>
      <c r="BQ260" s="462">
        <v>3.2</v>
      </c>
      <c r="BR260" s="455"/>
      <c r="BS260" s="461"/>
      <c r="BT260" s="463"/>
      <c r="BU260" s="457">
        <v>399</v>
      </c>
      <c r="BV260" s="453">
        <v>7.21</v>
      </c>
      <c r="BW260" s="458">
        <v>8250</v>
      </c>
      <c r="BX260" s="458">
        <v>16</v>
      </c>
      <c r="BY260" s="880">
        <v>50</v>
      </c>
      <c r="BZ260" s="455">
        <v>3.7</v>
      </c>
      <c r="CA260" s="462">
        <v>19.5</v>
      </c>
      <c r="CB260" s="455"/>
      <c r="CC260" s="461"/>
      <c r="CD260" s="463"/>
      <c r="CE260" s="457">
        <v>48</v>
      </c>
      <c r="CF260" s="453">
        <v>7.99</v>
      </c>
      <c r="CG260" s="458">
        <v>8550</v>
      </c>
      <c r="CH260" s="462"/>
      <c r="CI260" s="880">
        <v>48</v>
      </c>
      <c r="CJ260" s="455"/>
      <c r="CK260" s="462">
        <v>2.1</v>
      </c>
      <c r="CL260" s="455"/>
      <c r="CM260" s="461"/>
      <c r="CN260" s="463"/>
      <c r="CO260" s="457"/>
      <c r="CP260" s="453"/>
      <c r="CQ260" s="461"/>
      <c r="CR260" s="462"/>
      <c r="CS260" s="880"/>
      <c r="CT260" s="455"/>
      <c r="CU260" s="462"/>
      <c r="CV260" s="455"/>
      <c r="CW260" s="461"/>
      <c r="CX260" s="463"/>
      <c r="CY260" s="457">
        <v>142</v>
      </c>
      <c r="CZ260" s="453">
        <v>7.78</v>
      </c>
      <c r="DA260" s="461">
        <v>10830</v>
      </c>
      <c r="DB260" s="462">
        <v>93.6</v>
      </c>
      <c r="DC260" s="880">
        <v>230</v>
      </c>
      <c r="DD260" s="455">
        <v>15.9</v>
      </c>
      <c r="DE260" s="462">
        <v>27.6</v>
      </c>
      <c r="DF260" s="455"/>
      <c r="DG260" s="464"/>
      <c r="DH260" s="463"/>
      <c r="DI260" s="457">
        <v>390</v>
      </c>
      <c r="DJ260" s="453">
        <v>7.73</v>
      </c>
      <c r="DK260" s="459">
        <v>4270</v>
      </c>
      <c r="DL260" s="462">
        <v>118.7</v>
      </c>
      <c r="DM260" s="881">
        <v>305</v>
      </c>
      <c r="DN260" s="500">
        <v>15.5</v>
      </c>
      <c r="DO260" s="644">
        <v>32.700000000000003</v>
      </c>
      <c r="DP260" s="455"/>
      <c r="DQ260" s="461"/>
      <c r="DR260" s="463"/>
      <c r="DS260" s="457"/>
      <c r="DT260" s="453"/>
      <c r="DU260" s="454"/>
      <c r="DV260" s="462"/>
      <c r="DW260" s="880"/>
      <c r="DX260" s="455"/>
      <c r="DY260" s="462"/>
      <c r="DZ260" s="455"/>
      <c r="EA260" s="462"/>
      <c r="EB260" s="463"/>
      <c r="EC260" s="457"/>
      <c r="ED260" s="453"/>
      <c r="EE260" s="464"/>
      <c r="EF260" s="462"/>
      <c r="EG260" s="880"/>
      <c r="EH260" s="455"/>
      <c r="EI260" s="462"/>
      <c r="EJ260" s="455"/>
      <c r="EK260" s="461"/>
      <c r="EL260" s="463"/>
      <c r="EM260" s="457"/>
      <c r="EN260" s="453"/>
      <c r="EO260" s="461"/>
      <c r="EP260" s="462"/>
      <c r="EQ260" s="462"/>
      <c r="ER260" s="455"/>
      <c r="ES260" s="462"/>
      <c r="ET260" s="454"/>
      <c r="EU260" s="461"/>
      <c r="EV260" s="463"/>
      <c r="EW260" s="457"/>
      <c r="EX260" s="453"/>
      <c r="EY260" s="461"/>
      <c r="EZ260" s="462"/>
      <c r="FA260" s="880"/>
      <c r="FB260" s="455"/>
      <c r="FC260" s="462"/>
      <c r="FD260" s="454"/>
      <c r="FE260" s="461"/>
      <c r="FF260" s="463"/>
      <c r="FG260" s="457">
        <v>0</v>
      </c>
      <c r="FH260" s="453"/>
      <c r="FI260" s="461"/>
      <c r="FJ260" s="462"/>
      <c r="FK260" s="880"/>
      <c r="FL260" s="455"/>
      <c r="FM260" s="462"/>
      <c r="FN260" s="454"/>
      <c r="FO260" s="461"/>
      <c r="FP260" s="463"/>
      <c r="GK260" s="195"/>
      <c r="GL260" s="943"/>
      <c r="GM260" s="461"/>
      <c r="GN260" s="461"/>
      <c r="GO260" s="461"/>
      <c r="GP260" s="461"/>
      <c r="GQ260" s="461"/>
      <c r="GR260" s="461"/>
      <c r="GS260" s="461"/>
      <c r="GT260" s="463"/>
      <c r="GU260" s="195"/>
      <c r="GV260" s="461"/>
      <c r="GW260" s="461"/>
      <c r="GX260" s="461"/>
      <c r="GY260" s="461"/>
      <c r="GZ260" s="455"/>
      <c r="HA260" s="461"/>
      <c r="HB260" s="461"/>
      <c r="HC260" s="461"/>
      <c r="HD260" s="463"/>
      <c r="HE260" s="457"/>
      <c r="HF260" s="453">
        <v>6.7</v>
      </c>
      <c r="HG260" s="461">
        <v>3300</v>
      </c>
      <c r="HH260" s="893">
        <v>11.2</v>
      </c>
      <c r="HI260" s="1434">
        <v>77</v>
      </c>
      <c r="HJ260" s="455">
        <v>9.1999999999999993</v>
      </c>
      <c r="HK260" s="462">
        <v>9.6</v>
      </c>
      <c r="HL260" s="455"/>
      <c r="HM260" s="461"/>
      <c r="HN260" s="463"/>
      <c r="HO260" s="457"/>
      <c r="HP260" s="453"/>
      <c r="HQ260" s="461"/>
      <c r="HR260" s="462"/>
      <c r="HS260" s="462"/>
      <c r="HT260" s="455"/>
      <c r="HU260" s="462"/>
      <c r="HV260" s="455"/>
      <c r="HW260" s="461"/>
      <c r="HX260" s="463"/>
    </row>
    <row r="261" spans="1:748" ht="15" customHeight="1" x14ac:dyDescent="0.15">
      <c r="A261" s="515">
        <v>43781</v>
      </c>
      <c r="B261" s="415">
        <f t="shared" si="5"/>
        <v>3317</v>
      </c>
      <c r="C261" s="195"/>
      <c r="D261" s="453"/>
      <c r="E261" s="461"/>
      <c r="F261" s="462"/>
      <c r="G261" s="880"/>
      <c r="H261" s="455"/>
      <c r="I261" s="462"/>
      <c r="J261" s="456"/>
      <c r="K261" s="461"/>
      <c r="L261" s="463"/>
      <c r="M261" s="195">
        <v>1335</v>
      </c>
      <c r="N261" s="453">
        <v>7.6</v>
      </c>
      <c r="O261" s="461">
        <v>6680</v>
      </c>
      <c r="P261" s="462">
        <v>12</v>
      </c>
      <c r="Q261" s="880">
        <v>30</v>
      </c>
      <c r="R261" s="455">
        <v>1.9</v>
      </c>
      <c r="S261" s="462">
        <v>8.3000000000000007</v>
      </c>
      <c r="T261" s="456"/>
      <c r="U261" s="461"/>
      <c r="V261" s="463"/>
      <c r="W261" s="457">
        <v>601</v>
      </c>
      <c r="X261" s="453">
        <v>7.99</v>
      </c>
      <c r="Y261" s="458">
        <v>2980</v>
      </c>
      <c r="Z261" s="462">
        <v>4.3</v>
      </c>
      <c r="AA261" s="880">
        <v>12</v>
      </c>
      <c r="AB261" s="455">
        <v>0.3</v>
      </c>
      <c r="AC261" s="462">
        <v>9.6</v>
      </c>
      <c r="AD261" s="455"/>
      <c r="AE261" s="461"/>
      <c r="AF261" s="463"/>
      <c r="AG261" s="457">
        <v>184</v>
      </c>
      <c r="AH261" s="453">
        <v>8.0500000000000007</v>
      </c>
      <c r="AI261" s="458">
        <v>7690</v>
      </c>
      <c r="AJ261" s="462">
        <v>27</v>
      </c>
      <c r="AK261" s="880">
        <v>87</v>
      </c>
      <c r="AL261" s="455">
        <v>2.7</v>
      </c>
      <c r="AM261" s="644">
        <v>4.4000000000000004</v>
      </c>
      <c r="AN261" s="455"/>
      <c r="AO261" s="461"/>
      <c r="AP261" s="616"/>
      <c r="AQ261" s="457"/>
      <c r="AR261" s="453">
        <v>7.7</v>
      </c>
      <c r="AS261" s="458">
        <v>8970</v>
      </c>
      <c r="AT261" s="462">
        <v>49</v>
      </c>
      <c r="AU261" s="880">
        <v>126</v>
      </c>
      <c r="AV261" s="455">
        <v>1</v>
      </c>
      <c r="AW261" s="462">
        <v>12</v>
      </c>
      <c r="AX261" s="455"/>
      <c r="AY261" s="461"/>
      <c r="AZ261" s="463"/>
      <c r="BA261" s="195">
        <v>156</v>
      </c>
      <c r="BB261" s="453">
        <v>7.85</v>
      </c>
      <c r="BC261" s="461">
        <v>6500</v>
      </c>
      <c r="BD261" s="462">
        <v>29</v>
      </c>
      <c r="BE261" s="880">
        <v>99</v>
      </c>
      <c r="BF261" s="455">
        <v>0.6</v>
      </c>
      <c r="BG261" s="462">
        <v>22</v>
      </c>
      <c r="BH261" s="455"/>
      <c r="BI261" s="461"/>
      <c r="BJ261" s="463"/>
      <c r="BK261" s="457">
        <v>171</v>
      </c>
      <c r="BL261" s="453">
        <v>7.77</v>
      </c>
      <c r="BM261" s="458">
        <v>1722</v>
      </c>
      <c r="BN261" s="462">
        <v>95</v>
      </c>
      <c r="BO261" s="880">
        <v>182</v>
      </c>
      <c r="BP261" s="455">
        <v>0.3</v>
      </c>
      <c r="BQ261" s="462">
        <v>3.1</v>
      </c>
      <c r="BR261" s="455"/>
      <c r="BS261" s="461"/>
      <c r="BT261" s="463"/>
      <c r="BU261" s="457">
        <v>361</v>
      </c>
      <c r="BV261" s="453">
        <v>7.44</v>
      </c>
      <c r="BW261" s="458">
        <v>5740</v>
      </c>
      <c r="BX261" s="458">
        <v>10</v>
      </c>
      <c r="BY261" s="880">
        <v>33</v>
      </c>
      <c r="BZ261" s="455">
        <v>0.5</v>
      </c>
      <c r="CA261" s="462">
        <v>15.3</v>
      </c>
      <c r="CB261" s="455"/>
      <c r="CC261" s="461"/>
      <c r="CD261" s="463"/>
      <c r="CE261" s="457">
        <v>53</v>
      </c>
      <c r="CF261" s="453">
        <v>7.71</v>
      </c>
      <c r="CG261" s="458">
        <v>8310</v>
      </c>
      <c r="CH261" s="462">
        <v>19</v>
      </c>
      <c r="CI261" s="880">
        <v>59</v>
      </c>
      <c r="CJ261" s="455">
        <v>4.9000000000000004</v>
      </c>
      <c r="CK261" s="462">
        <v>67.900000000000006</v>
      </c>
      <c r="CL261" s="455"/>
      <c r="CM261" s="461"/>
      <c r="CN261" s="463"/>
      <c r="CO261" s="457"/>
      <c r="CP261" s="453"/>
      <c r="CQ261" s="461"/>
      <c r="CR261" s="462"/>
      <c r="CS261" s="880"/>
      <c r="CT261" s="455"/>
      <c r="CU261" s="462"/>
      <c r="CV261" s="455"/>
      <c r="CW261" s="461"/>
      <c r="CX261" s="463"/>
      <c r="CY261" s="457">
        <v>173</v>
      </c>
      <c r="CZ261" s="453">
        <v>7.76</v>
      </c>
      <c r="DA261" s="461">
        <v>8960</v>
      </c>
      <c r="DB261" s="462">
        <v>54</v>
      </c>
      <c r="DC261" s="880">
        <v>144</v>
      </c>
      <c r="DD261" s="455">
        <v>13.2</v>
      </c>
      <c r="DE261" s="462">
        <v>21.3</v>
      </c>
      <c r="DF261" s="455"/>
      <c r="DG261" s="464"/>
      <c r="DH261" s="463"/>
      <c r="DI261" s="457">
        <v>265</v>
      </c>
      <c r="DJ261" s="453">
        <v>7.68</v>
      </c>
      <c r="DK261" s="459">
        <v>5970</v>
      </c>
      <c r="DL261" s="462">
        <v>92.7</v>
      </c>
      <c r="DM261" s="881">
        <v>245</v>
      </c>
      <c r="DN261" s="500">
        <v>15.1</v>
      </c>
      <c r="DO261" s="644">
        <v>51.6</v>
      </c>
      <c r="DP261" s="455"/>
      <c r="DQ261" s="461"/>
      <c r="DR261" s="463"/>
      <c r="DS261" s="457"/>
      <c r="DT261" s="453"/>
      <c r="DU261" s="454"/>
      <c r="DV261" s="462"/>
      <c r="DW261" s="880"/>
      <c r="DX261" s="455"/>
      <c r="DY261" s="462"/>
      <c r="DZ261" s="455"/>
      <c r="EA261" s="462"/>
      <c r="EB261" s="463"/>
      <c r="EC261" s="457"/>
      <c r="ED261" s="453"/>
      <c r="EE261" s="464"/>
      <c r="EF261" s="462"/>
      <c r="EG261" s="880"/>
      <c r="EH261" s="455"/>
      <c r="EI261" s="462"/>
      <c r="EJ261" s="455"/>
      <c r="EK261" s="461"/>
      <c r="EL261" s="463"/>
      <c r="EM261" s="457"/>
      <c r="EN261" s="453"/>
      <c r="EO261" s="461"/>
      <c r="EP261" s="462"/>
      <c r="EQ261" s="462"/>
      <c r="ER261" s="455"/>
      <c r="ES261" s="462"/>
      <c r="ET261" s="454"/>
      <c r="EU261" s="461"/>
      <c r="EV261" s="463"/>
      <c r="EW261" s="457"/>
      <c r="EX261" s="453"/>
      <c r="EY261" s="461"/>
      <c r="EZ261" s="462"/>
      <c r="FA261" s="880"/>
      <c r="FB261" s="455"/>
      <c r="FC261" s="462"/>
      <c r="FD261" s="454"/>
      <c r="FE261" s="461"/>
      <c r="FF261" s="463"/>
      <c r="FG261" s="457">
        <v>0</v>
      </c>
      <c r="FH261" s="453"/>
      <c r="FI261" s="461"/>
      <c r="FJ261" s="462"/>
      <c r="FK261" s="880"/>
      <c r="FL261" s="455"/>
      <c r="FM261" s="462"/>
      <c r="FN261" s="454"/>
      <c r="FO261" s="461"/>
      <c r="FP261" s="463"/>
      <c r="GK261" s="195"/>
      <c r="GL261" s="943"/>
      <c r="GM261" s="461"/>
      <c r="GN261" s="461"/>
      <c r="GO261" s="461"/>
      <c r="GP261" s="461"/>
      <c r="GQ261" s="461"/>
      <c r="GR261" s="461"/>
      <c r="GS261" s="461"/>
      <c r="GT261" s="463"/>
      <c r="GU261" s="195"/>
      <c r="GV261" s="461"/>
      <c r="GW261" s="461"/>
      <c r="GX261" s="461"/>
      <c r="GY261" s="461"/>
      <c r="GZ261" s="455"/>
      <c r="HA261" s="461"/>
      <c r="HB261" s="461"/>
      <c r="HC261" s="461"/>
      <c r="HD261" s="463"/>
      <c r="HE261" s="457">
        <v>18</v>
      </c>
      <c r="HF261" s="453">
        <v>6.61</v>
      </c>
      <c r="HG261" s="461">
        <v>3690</v>
      </c>
      <c r="HH261" s="893">
        <v>18.399999999999999</v>
      </c>
      <c r="HI261" s="1434">
        <v>99</v>
      </c>
      <c r="HJ261" s="455">
        <v>12.1</v>
      </c>
      <c r="HK261" s="462">
        <v>14.2</v>
      </c>
      <c r="HL261" s="455"/>
      <c r="HM261" s="461"/>
      <c r="HN261" s="463"/>
      <c r="HO261" s="457"/>
      <c r="HP261" s="453"/>
      <c r="HQ261" s="461"/>
      <c r="HR261" s="462"/>
      <c r="HS261" s="462"/>
      <c r="HT261" s="455"/>
      <c r="HU261" s="462"/>
      <c r="HV261" s="455"/>
      <c r="HW261" s="461"/>
      <c r="HX261" s="463"/>
    </row>
    <row r="262" spans="1:748" ht="15" customHeight="1" x14ac:dyDescent="0.15">
      <c r="A262" s="515">
        <v>43782</v>
      </c>
      <c r="B262" s="415">
        <f t="shared" ref="B262:B325" si="6">M262+W262+AG262+AQ262+BA262+BK262+BU262+CE262+CO262+CY262+DI262+DS262+EC262+EM262+EW262+FG262+GK262+GU262+HE262+HO262</f>
        <v>2984</v>
      </c>
      <c r="C262" s="195"/>
      <c r="D262" s="453"/>
      <c r="E262" s="461"/>
      <c r="F262" s="462"/>
      <c r="G262" s="880"/>
      <c r="H262" s="455"/>
      <c r="I262" s="462"/>
      <c r="J262" s="456"/>
      <c r="K262" s="461"/>
      <c r="L262" s="463"/>
      <c r="M262" s="195">
        <v>1134</v>
      </c>
      <c r="N262" s="453">
        <v>7.77</v>
      </c>
      <c r="O262" s="461">
        <v>6860</v>
      </c>
      <c r="P262" s="462">
        <v>12</v>
      </c>
      <c r="Q262" s="880">
        <v>30</v>
      </c>
      <c r="R262" s="455">
        <v>1.4</v>
      </c>
      <c r="S262" s="462">
        <v>12.2</v>
      </c>
      <c r="T262" s="456"/>
      <c r="U262" s="461"/>
      <c r="V262" s="463"/>
      <c r="W262" s="457">
        <v>614</v>
      </c>
      <c r="X262" s="453">
        <v>7.9</v>
      </c>
      <c r="Y262" s="458">
        <v>2290</v>
      </c>
      <c r="Z262" s="462">
        <v>3.9</v>
      </c>
      <c r="AA262" s="880">
        <v>11</v>
      </c>
      <c r="AB262" s="455">
        <v>0.4</v>
      </c>
      <c r="AC262" s="462">
        <v>5.6</v>
      </c>
      <c r="AD262" s="455"/>
      <c r="AE262" s="461"/>
      <c r="AF262" s="463"/>
      <c r="AG262" s="457">
        <v>197</v>
      </c>
      <c r="AH262" s="453">
        <v>8.1199999999999992</v>
      </c>
      <c r="AI262" s="458">
        <v>7900</v>
      </c>
      <c r="AJ262" s="462">
        <v>26.8</v>
      </c>
      <c r="AK262" s="880">
        <v>81</v>
      </c>
      <c r="AL262" s="455">
        <v>3</v>
      </c>
      <c r="AM262" s="644">
        <v>5.8</v>
      </c>
      <c r="AN262" s="455"/>
      <c r="AO262" s="461"/>
      <c r="AP262" s="616"/>
      <c r="AQ262" s="457"/>
      <c r="AR262" s="453">
        <v>7.71</v>
      </c>
      <c r="AS262" s="458">
        <v>9000</v>
      </c>
      <c r="AT262" s="462">
        <v>50.9</v>
      </c>
      <c r="AU262" s="880">
        <v>128</v>
      </c>
      <c r="AV262" s="455">
        <v>1.1000000000000001</v>
      </c>
      <c r="AW262" s="462">
        <v>11.9</v>
      </c>
      <c r="AX262" s="455"/>
      <c r="AY262" s="461"/>
      <c r="AZ262" s="463"/>
      <c r="BA262" s="195"/>
      <c r="BB262" s="453">
        <v>7.88</v>
      </c>
      <c r="BC262" s="461">
        <v>6460</v>
      </c>
      <c r="BD262" s="462">
        <v>29.1</v>
      </c>
      <c r="BE262" s="880">
        <v>99</v>
      </c>
      <c r="BF262" s="455">
        <v>1.2</v>
      </c>
      <c r="BG262" s="462">
        <v>20.5</v>
      </c>
      <c r="BH262" s="455"/>
      <c r="BI262" s="461"/>
      <c r="BJ262" s="463"/>
      <c r="BK262" s="457">
        <v>108</v>
      </c>
      <c r="BL262" s="453">
        <v>8.07</v>
      </c>
      <c r="BM262" s="458">
        <v>1695</v>
      </c>
      <c r="BN262" s="462">
        <v>93.8</v>
      </c>
      <c r="BO262" s="880">
        <v>182</v>
      </c>
      <c r="BP262" s="455">
        <v>0.4</v>
      </c>
      <c r="BQ262" s="462">
        <v>3</v>
      </c>
      <c r="BR262" s="455"/>
      <c r="BS262" s="461"/>
      <c r="BT262" s="463"/>
      <c r="BU262" s="457">
        <v>391</v>
      </c>
      <c r="BV262" s="453">
        <v>7.48</v>
      </c>
      <c r="BW262" s="458">
        <v>9380</v>
      </c>
      <c r="BX262" s="458">
        <v>21.6</v>
      </c>
      <c r="BY262" s="880">
        <v>71</v>
      </c>
      <c r="BZ262" s="455">
        <v>3.9</v>
      </c>
      <c r="CA262" s="462">
        <v>28.6</v>
      </c>
      <c r="CB262" s="455"/>
      <c r="CC262" s="461"/>
      <c r="CD262" s="463"/>
      <c r="CE262" s="457">
        <v>42</v>
      </c>
      <c r="CF262" s="453">
        <v>7.84</v>
      </c>
      <c r="CG262" s="458">
        <v>7350</v>
      </c>
      <c r="CH262" s="462">
        <v>26.5</v>
      </c>
      <c r="CI262" s="880">
        <v>98</v>
      </c>
      <c r="CJ262" s="455">
        <v>9.1</v>
      </c>
      <c r="CK262" s="462">
        <v>46.5</v>
      </c>
      <c r="CL262" s="455"/>
      <c r="CM262" s="461"/>
      <c r="CN262" s="463"/>
      <c r="CO262" s="457"/>
      <c r="CP262" s="453"/>
      <c r="CQ262" s="461"/>
      <c r="CR262" s="462"/>
      <c r="CS262" s="880"/>
      <c r="CT262" s="455"/>
      <c r="CU262" s="462"/>
      <c r="CV262" s="455"/>
      <c r="CW262" s="461"/>
      <c r="CX262" s="463"/>
      <c r="CY262" s="457">
        <v>179</v>
      </c>
      <c r="CZ262" s="453">
        <v>7.97</v>
      </c>
      <c r="DA262" s="461">
        <v>8610</v>
      </c>
      <c r="DB262" s="462">
        <v>51</v>
      </c>
      <c r="DC262" s="880">
        <v>138</v>
      </c>
      <c r="DD262" s="455">
        <v>13.6</v>
      </c>
      <c r="DE262" s="462">
        <v>22</v>
      </c>
      <c r="DF262" s="455"/>
      <c r="DG262" s="464"/>
      <c r="DH262" s="463"/>
      <c r="DI262" s="457">
        <v>239</v>
      </c>
      <c r="DJ262" s="453">
        <v>7.5</v>
      </c>
      <c r="DK262" s="459">
        <v>2110</v>
      </c>
      <c r="DL262" s="462">
        <v>73.900000000000006</v>
      </c>
      <c r="DM262" s="881">
        <v>230.2</v>
      </c>
      <c r="DN262" s="500">
        <v>5.4</v>
      </c>
      <c r="DO262" s="644">
        <v>16.899999999999999</v>
      </c>
      <c r="DP262" s="455"/>
      <c r="DQ262" s="461"/>
      <c r="DR262" s="463"/>
      <c r="DS262" s="457"/>
      <c r="DT262" s="453"/>
      <c r="DU262" s="454"/>
      <c r="DV262" s="462"/>
      <c r="DW262" s="880"/>
      <c r="DX262" s="455"/>
      <c r="DY262" s="462"/>
      <c r="DZ262" s="455"/>
      <c r="EA262" s="462"/>
      <c r="EB262" s="463"/>
      <c r="EC262" s="457"/>
      <c r="ED262" s="453"/>
      <c r="EE262" s="464"/>
      <c r="EF262" s="462"/>
      <c r="EG262" s="880"/>
      <c r="EH262" s="455"/>
      <c r="EI262" s="462"/>
      <c r="EJ262" s="455"/>
      <c r="EK262" s="461"/>
      <c r="EL262" s="463"/>
      <c r="EM262" s="457">
        <v>40</v>
      </c>
      <c r="EN262" s="453"/>
      <c r="EO262" s="461"/>
      <c r="EP262" s="462"/>
      <c r="EQ262" s="462"/>
      <c r="ER262" s="455"/>
      <c r="ES262" s="462"/>
      <c r="ET262" s="454"/>
      <c r="EU262" s="461"/>
      <c r="EV262" s="463"/>
      <c r="EW262" s="457">
        <v>40</v>
      </c>
      <c r="EX262" s="453"/>
      <c r="EY262" s="461"/>
      <c r="EZ262" s="462"/>
      <c r="FA262" s="880"/>
      <c r="FB262" s="455"/>
      <c r="FC262" s="462"/>
      <c r="FD262" s="454"/>
      <c r="FE262" s="461"/>
      <c r="FF262" s="463"/>
      <c r="FG262" s="457">
        <v>0</v>
      </c>
      <c r="FH262" s="453"/>
      <c r="FI262" s="461"/>
      <c r="FJ262" s="462"/>
      <c r="FK262" s="880"/>
      <c r="FL262" s="455"/>
      <c r="FM262" s="462"/>
      <c r="FN262" s="454"/>
      <c r="FO262" s="461"/>
      <c r="FP262" s="463"/>
      <c r="GK262" s="195"/>
      <c r="GL262" s="943"/>
      <c r="GM262" s="461"/>
      <c r="GN262" s="461"/>
      <c r="GO262" s="461"/>
      <c r="GP262" s="461"/>
      <c r="GQ262" s="461"/>
      <c r="GR262" s="461"/>
      <c r="GS262" s="461"/>
      <c r="GT262" s="463"/>
      <c r="GU262" s="195"/>
      <c r="GV262" s="461"/>
      <c r="GW262" s="461"/>
      <c r="GX262" s="461"/>
      <c r="GY262" s="461"/>
      <c r="GZ262" s="455"/>
      <c r="HA262" s="461"/>
      <c r="HB262" s="461"/>
      <c r="HC262" s="461"/>
      <c r="HD262" s="463"/>
      <c r="HE262" s="457"/>
      <c r="HF262" s="453"/>
      <c r="HG262" s="461"/>
      <c r="HH262" s="893"/>
      <c r="HI262" s="1434"/>
      <c r="HJ262" s="455"/>
      <c r="HK262" s="462"/>
      <c r="HL262" s="455"/>
      <c r="HM262" s="461"/>
      <c r="HN262" s="463"/>
      <c r="HO262" s="457"/>
      <c r="HP262" s="453"/>
      <c r="HQ262" s="461"/>
      <c r="HR262" s="462"/>
      <c r="HS262" s="462"/>
      <c r="HT262" s="455"/>
      <c r="HU262" s="462"/>
      <c r="HV262" s="455"/>
      <c r="HW262" s="461"/>
      <c r="HX262" s="463"/>
    </row>
    <row r="263" spans="1:748" ht="15" customHeight="1" x14ac:dyDescent="0.15">
      <c r="A263" s="515">
        <v>43783</v>
      </c>
      <c r="B263" s="415">
        <f t="shared" si="6"/>
        <v>3007</v>
      </c>
      <c r="C263" s="195"/>
      <c r="D263" s="453"/>
      <c r="E263" s="461"/>
      <c r="F263" s="462"/>
      <c r="G263" s="880"/>
      <c r="H263" s="455"/>
      <c r="I263" s="462"/>
      <c r="J263" s="456"/>
      <c r="K263" s="461"/>
      <c r="L263" s="463"/>
      <c r="M263" s="195">
        <v>1116</v>
      </c>
      <c r="N263" s="453">
        <v>7.61</v>
      </c>
      <c r="O263" s="461">
        <v>6570</v>
      </c>
      <c r="P263" s="462">
        <v>11.2</v>
      </c>
      <c r="Q263" s="880">
        <v>32</v>
      </c>
      <c r="R263" s="455">
        <v>1.4</v>
      </c>
      <c r="S263" s="462">
        <v>17.600000000000001</v>
      </c>
      <c r="T263" s="456"/>
      <c r="U263" s="461"/>
      <c r="V263" s="463"/>
      <c r="W263" s="457">
        <v>744</v>
      </c>
      <c r="X263" s="453">
        <v>7.7</v>
      </c>
      <c r="Y263" s="458">
        <v>2340</v>
      </c>
      <c r="Z263" s="462">
        <v>4</v>
      </c>
      <c r="AA263" s="880">
        <v>15</v>
      </c>
      <c r="AB263" s="455">
        <v>0.4</v>
      </c>
      <c r="AC263" s="462">
        <v>3.8</v>
      </c>
      <c r="AD263" s="455"/>
      <c r="AE263" s="461"/>
      <c r="AF263" s="463"/>
      <c r="AG263" s="457">
        <v>192</v>
      </c>
      <c r="AH263" s="453">
        <v>7.91</v>
      </c>
      <c r="AI263" s="458">
        <v>7500</v>
      </c>
      <c r="AJ263" s="462">
        <v>24.4</v>
      </c>
      <c r="AK263" s="880">
        <v>75</v>
      </c>
      <c r="AL263" s="455">
        <v>5</v>
      </c>
      <c r="AM263" s="644">
        <v>7.8</v>
      </c>
      <c r="AN263" s="455"/>
      <c r="AO263" s="461"/>
      <c r="AP263" s="616"/>
      <c r="AQ263" s="457"/>
      <c r="AR263" s="453">
        <v>7.42</v>
      </c>
      <c r="AS263" s="458">
        <v>8520</v>
      </c>
      <c r="AT263" s="462">
        <v>45.6</v>
      </c>
      <c r="AU263" s="880">
        <v>117</v>
      </c>
      <c r="AV263" s="455">
        <v>0.9</v>
      </c>
      <c r="AW263" s="462">
        <v>11.1</v>
      </c>
      <c r="AX263" s="455"/>
      <c r="AY263" s="461"/>
      <c r="AZ263" s="463"/>
      <c r="BA263" s="195"/>
      <c r="BB263" s="453">
        <v>7.78</v>
      </c>
      <c r="BC263" s="461">
        <v>6430</v>
      </c>
      <c r="BD263" s="462">
        <v>30.4</v>
      </c>
      <c r="BE263" s="880">
        <v>101</v>
      </c>
      <c r="BF263" s="455">
        <v>1.2</v>
      </c>
      <c r="BG263" s="462">
        <v>19.5</v>
      </c>
      <c r="BH263" s="455"/>
      <c r="BI263" s="461"/>
      <c r="BJ263" s="463"/>
      <c r="BK263" s="457">
        <v>111</v>
      </c>
      <c r="BL263" s="453">
        <v>7.85</v>
      </c>
      <c r="BM263" s="458">
        <v>1688</v>
      </c>
      <c r="BN263" s="462">
        <v>88.5</v>
      </c>
      <c r="BO263" s="880">
        <v>173</v>
      </c>
      <c r="BP263" s="455">
        <v>0.5</v>
      </c>
      <c r="BQ263" s="462">
        <v>3.1</v>
      </c>
      <c r="BR263" s="455"/>
      <c r="BS263" s="461"/>
      <c r="BT263" s="463"/>
      <c r="BU263" s="457">
        <v>288</v>
      </c>
      <c r="BV263" s="453">
        <v>7.54</v>
      </c>
      <c r="BW263" s="458">
        <v>10400</v>
      </c>
      <c r="BX263" s="458">
        <v>23.8</v>
      </c>
      <c r="BY263" s="880">
        <v>77</v>
      </c>
      <c r="BZ263" s="455">
        <v>12.7</v>
      </c>
      <c r="CA263" s="462">
        <v>34.799999999999997</v>
      </c>
      <c r="CB263" s="455"/>
      <c r="CC263" s="461"/>
      <c r="CD263" s="463"/>
      <c r="CE263" s="457">
        <v>44</v>
      </c>
      <c r="CF263" s="453">
        <v>7.66</v>
      </c>
      <c r="CG263" s="458">
        <v>9110</v>
      </c>
      <c r="CH263" s="462">
        <v>23</v>
      </c>
      <c r="CI263" s="880">
        <v>68</v>
      </c>
      <c r="CJ263" s="455">
        <v>14.5</v>
      </c>
      <c r="CK263" s="462">
        <v>43.8</v>
      </c>
      <c r="CL263" s="455"/>
      <c r="CM263" s="461"/>
      <c r="CN263" s="463"/>
      <c r="CO263" s="457"/>
      <c r="CP263" s="453"/>
      <c r="CQ263" s="461"/>
      <c r="CR263" s="462"/>
      <c r="CS263" s="880"/>
      <c r="CT263" s="455"/>
      <c r="CU263" s="462"/>
      <c r="CV263" s="455"/>
      <c r="CW263" s="461"/>
      <c r="CX263" s="463"/>
      <c r="CY263" s="457">
        <v>218</v>
      </c>
      <c r="CZ263" s="453">
        <v>7.82</v>
      </c>
      <c r="DA263" s="461">
        <v>8740</v>
      </c>
      <c r="DB263" s="462">
        <v>52.9</v>
      </c>
      <c r="DC263" s="880">
        <v>138</v>
      </c>
      <c r="DD263" s="455">
        <v>15.2</v>
      </c>
      <c r="DE263" s="462">
        <v>24.7</v>
      </c>
      <c r="DF263" s="455"/>
      <c r="DG263" s="464"/>
      <c r="DH263" s="463"/>
      <c r="DI263" s="457">
        <v>294</v>
      </c>
      <c r="DJ263" s="453">
        <v>7.49</v>
      </c>
      <c r="DK263" s="459">
        <v>1725</v>
      </c>
      <c r="DL263" s="462">
        <v>52</v>
      </c>
      <c r="DM263" s="881">
        <v>169</v>
      </c>
      <c r="DN263" s="500">
        <v>5.2</v>
      </c>
      <c r="DO263" s="644">
        <v>13.4</v>
      </c>
      <c r="DP263" s="455"/>
      <c r="DQ263" s="461"/>
      <c r="DR263" s="463"/>
      <c r="DS263" s="457"/>
      <c r="DT263" s="453"/>
      <c r="DU263" s="454"/>
      <c r="DV263" s="462"/>
      <c r="DW263" s="880"/>
      <c r="DX263" s="455"/>
      <c r="DY263" s="462"/>
      <c r="DZ263" s="455"/>
      <c r="EA263" s="462"/>
      <c r="EB263" s="463"/>
      <c r="EC263" s="457"/>
      <c r="ED263" s="453"/>
      <c r="EE263" s="464"/>
      <c r="EF263" s="462"/>
      <c r="EG263" s="880"/>
      <c r="EH263" s="455"/>
      <c r="EI263" s="462"/>
      <c r="EJ263" s="455"/>
      <c r="EK263" s="461"/>
      <c r="EL263" s="463"/>
      <c r="EM263" s="457"/>
      <c r="EN263" s="453"/>
      <c r="EO263" s="461"/>
      <c r="EP263" s="462"/>
      <c r="EQ263" s="462"/>
      <c r="ER263" s="455"/>
      <c r="ES263" s="462"/>
      <c r="ET263" s="454"/>
      <c r="EU263" s="461"/>
      <c r="EV263" s="463"/>
      <c r="EW263" s="457"/>
      <c r="EX263" s="453"/>
      <c r="EY263" s="461"/>
      <c r="EZ263" s="462"/>
      <c r="FA263" s="880"/>
      <c r="FB263" s="455"/>
      <c r="FC263" s="462"/>
      <c r="FD263" s="454"/>
      <c r="FE263" s="461"/>
      <c r="FF263" s="463"/>
      <c r="FG263" s="457">
        <v>0</v>
      </c>
      <c r="FH263" s="453"/>
      <c r="FI263" s="461"/>
      <c r="FJ263" s="462"/>
      <c r="FK263" s="880"/>
      <c r="FL263" s="455"/>
      <c r="FM263" s="462"/>
      <c r="FN263" s="454"/>
      <c r="FO263" s="461"/>
      <c r="FP263" s="463"/>
      <c r="GK263" s="195"/>
      <c r="GL263" s="943"/>
      <c r="GM263" s="461"/>
      <c r="GN263" s="461"/>
      <c r="GO263" s="461"/>
      <c r="GP263" s="461"/>
      <c r="GQ263" s="461"/>
      <c r="GR263" s="461"/>
      <c r="GS263" s="461"/>
      <c r="GT263" s="463"/>
      <c r="GU263" s="195"/>
      <c r="GV263" s="461"/>
      <c r="GW263" s="461"/>
      <c r="GX263" s="461"/>
      <c r="GY263" s="461"/>
      <c r="GZ263" s="455"/>
      <c r="HA263" s="461"/>
      <c r="HB263" s="461"/>
      <c r="HC263" s="461"/>
      <c r="HD263" s="463"/>
      <c r="HE263" s="457"/>
      <c r="HF263" s="453">
        <v>6.47</v>
      </c>
      <c r="HG263" s="461">
        <v>3670</v>
      </c>
      <c r="HH263" s="893">
        <v>13.2</v>
      </c>
      <c r="HI263" s="1434">
        <v>80</v>
      </c>
      <c r="HJ263" s="455">
        <v>13.1</v>
      </c>
      <c r="HK263" s="462">
        <v>13.9</v>
      </c>
      <c r="HL263" s="455"/>
      <c r="HM263" s="461"/>
      <c r="HN263" s="463"/>
      <c r="HO263" s="457"/>
      <c r="HP263" s="453"/>
      <c r="HQ263" s="461"/>
      <c r="HR263" s="462"/>
      <c r="HS263" s="462"/>
      <c r="HT263" s="455"/>
      <c r="HU263" s="462"/>
      <c r="HV263" s="455"/>
      <c r="HW263" s="461"/>
      <c r="HX263" s="463"/>
    </row>
    <row r="264" spans="1:748" ht="15" customHeight="1" x14ac:dyDescent="0.15">
      <c r="A264" s="515">
        <v>43784</v>
      </c>
      <c r="B264" s="415">
        <f t="shared" si="6"/>
        <v>5250</v>
      </c>
      <c r="C264" s="195"/>
      <c r="D264" s="453"/>
      <c r="E264" s="461"/>
      <c r="F264" s="462"/>
      <c r="G264" s="880"/>
      <c r="H264" s="455"/>
      <c r="I264" s="462"/>
      <c r="J264" s="456"/>
      <c r="K264" s="461"/>
      <c r="L264" s="463">
        <v>1</v>
      </c>
      <c r="M264" s="195">
        <v>1564</v>
      </c>
      <c r="N264" s="453">
        <v>7.7</v>
      </c>
      <c r="O264" s="461">
        <v>6280</v>
      </c>
      <c r="P264" s="462">
        <v>10.8</v>
      </c>
      <c r="Q264" s="880">
        <v>21</v>
      </c>
      <c r="R264" s="455">
        <v>0.8</v>
      </c>
      <c r="S264" s="462">
        <v>16.899999999999999</v>
      </c>
      <c r="T264" s="456"/>
      <c r="U264" s="461"/>
      <c r="V264" s="463">
        <v>1</v>
      </c>
      <c r="W264" s="457">
        <v>817</v>
      </c>
      <c r="X264" s="453">
        <v>7.91</v>
      </c>
      <c r="Y264" s="458">
        <v>2310</v>
      </c>
      <c r="Z264" s="462">
        <v>4.3</v>
      </c>
      <c r="AA264" s="880">
        <v>16</v>
      </c>
      <c r="AB264" s="455">
        <v>0.3</v>
      </c>
      <c r="AC264" s="462">
        <v>2.8</v>
      </c>
      <c r="AD264" s="455"/>
      <c r="AE264" s="461"/>
      <c r="AF264" s="463">
        <v>2</v>
      </c>
      <c r="AG264" s="457">
        <v>206</v>
      </c>
      <c r="AH264" s="453">
        <v>8.18</v>
      </c>
      <c r="AI264" s="458">
        <v>7810</v>
      </c>
      <c r="AJ264" s="462">
        <v>25.9</v>
      </c>
      <c r="AK264" s="880">
        <v>96</v>
      </c>
      <c r="AL264" s="455">
        <v>6.3</v>
      </c>
      <c r="AM264" s="644">
        <v>9.8000000000000007</v>
      </c>
      <c r="AN264" s="455"/>
      <c r="AO264" s="461"/>
      <c r="AP264" s="616"/>
      <c r="AQ264" s="457">
        <v>1033</v>
      </c>
      <c r="AR264" s="453">
        <v>7.62</v>
      </c>
      <c r="AS264" s="458">
        <v>9030</v>
      </c>
      <c r="AT264" s="462">
        <v>48.6</v>
      </c>
      <c r="AU264" s="880">
        <v>120</v>
      </c>
      <c r="AV264" s="455">
        <v>0.9</v>
      </c>
      <c r="AW264" s="462">
        <v>12.4</v>
      </c>
      <c r="AX264" s="455"/>
      <c r="AY264" s="461"/>
      <c r="AZ264" s="463">
        <v>3</v>
      </c>
      <c r="BA264" s="195">
        <v>619</v>
      </c>
      <c r="BB264" s="453">
        <v>8</v>
      </c>
      <c r="BC264" s="461">
        <v>6390</v>
      </c>
      <c r="BD264" s="462">
        <v>28.4</v>
      </c>
      <c r="BE264" s="880">
        <v>96</v>
      </c>
      <c r="BF264" s="455">
        <v>1.2</v>
      </c>
      <c r="BG264" s="462">
        <v>19.399999999999999</v>
      </c>
      <c r="BH264" s="455"/>
      <c r="BI264" s="461"/>
      <c r="BJ264" s="463">
        <v>13</v>
      </c>
      <c r="BK264" s="457">
        <v>126</v>
      </c>
      <c r="BL264" s="453">
        <v>8.14</v>
      </c>
      <c r="BM264" s="458">
        <v>1679</v>
      </c>
      <c r="BN264" s="462">
        <v>86.2</v>
      </c>
      <c r="BO264" s="880">
        <v>167</v>
      </c>
      <c r="BP264" s="455">
        <v>0.5</v>
      </c>
      <c r="BQ264" s="462">
        <v>3</v>
      </c>
      <c r="BR264" s="455"/>
      <c r="BS264" s="461"/>
      <c r="BT264" s="463">
        <v>2</v>
      </c>
      <c r="BU264" s="457">
        <v>370</v>
      </c>
      <c r="BV264" s="453">
        <v>7.36</v>
      </c>
      <c r="BW264" s="458">
        <v>7020</v>
      </c>
      <c r="BX264" s="458">
        <v>14.7</v>
      </c>
      <c r="BY264" s="880">
        <v>42</v>
      </c>
      <c r="BZ264" s="455">
        <v>0.6</v>
      </c>
      <c r="CA264" s="462">
        <v>26.1</v>
      </c>
      <c r="CB264" s="455"/>
      <c r="CC264" s="461"/>
      <c r="CD264" s="463">
        <v>2</v>
      </c>
      <c r="CE264" s="457">
        <v>91</v>
      </c>
      <c r="CF264" s="453">
        <v>8.33</v>
      </c>
      <c r="CG264" s="458">
        <v>8160</v>
      </c>
      <c r="CH264" s="462">
        <v>20.6</v>
      </c>
      <c r="CI264" s="880">
        <v>57</v>
      </c>
      <c r="CJ264" s="455">
        <v>9.1</v>
      </c>
      <c r="CK264" s="462">
        <v>30</v>
      </c>
      <c r="CL264" s="455"/>
      <c r="CM264" s="461"/>
      <c r="CN264" s="463"/>
      <c r="CO264" s="457"/>
      <c r="CP264" s="453"/>
      <c r="CQ264" s="461"/>
      <c r="CR264" s="462"/>
      <c r="CS264" s="880"/>
      <c r="CT264" s="455"/>
      <c r="CU264" s="462"/>
      <c r="CV264" s="455"/>
      <c r="CW264" s="461"/>
      <c r="CX264" s="463"/>
      <c r="CY264" s="457">
        <v>140</v>
      </c>
      <c r="CZ264" s="453">
        <v>7.96</v>
      </c>
      <c r="DA264" s="461">
        <v>9750</v>
      </c>
      <c r="DB264" s="462">
        <v>68.7</v>
      </c>
      <c r="DC264" s="880">
        <v>175</v>
      </c>
      <c r="DD264" s="455">
        <v>4.9000000000000004</v>
      </c>
      <c r="DE264" s="462">
        <v>16</v>
      </c>
      <c r="DF264" s="455"/>
      <c r="DG264" s="464"/>
      <c r="DH264" s="463">
        <v>9</v>
      </c>
      <c r="DI264" s="457">
        <v>284</v>
      </c>
      <c r="DJ264" s="453">
        <v>7.8</v>
      </c>
      <c r="DK264" s="459">
        <v>2560</v>
      </c>
      <c r="DL264" s="462">
        <v>86.5</v>
      </c>
      <c r="DM264" s="881">
        <v>280</v>
      </c>
      <c r="DN264" s="500">
        <v>7.4</v>
      </c>
      <c r="DO264" s="644">
        <v>21.7</v>
      </c>
      <c r="DP264" s="455"/>
      <c r="DQ264" s="461"/>
      <c r="DR264" s="463">
        <v>23</v>
      </c>
      <c r="DS264" s="457"/>
      <c r="DT264" s="453"/>
      <c r="DU264" s="454"/>
      <c r="DV264" s="462"/>
      <c r="DW264" s="880"/>
      <c r="DX264" s="455"/>
      <c r="DY264" s="462"/>
      <c r="DZ264" s="455"/>
      <c r="EA264" s="462"/>
      <c r="EB264" s="463"/>
      <c r="EC264" s="457"/>
      <c r="ED264" s="453"/>
      <c r="EE264" s="464"/>
      <c r="EF264" s="462"/>
      <c r="EG264" s="880"/>
      <c r="EH264" s="455"/>
      <c r="EI264" s="462"/>
      <c r="EJ264" s="455"/>
      <c r="EK264" s="461"/>
      <c r="EL264" s="463"/>
      <c r="EM264" s="457"/>
      <c r="EN264" s="453"/>
      <c r="EO264" s="461"/>
      <c r="EP264" s="462"/>
      <c r="EQ264" s="462"/>
      <c r="ER264" s="455"/>
      <c r="ES264" s="462"/>
      <c r="ET264" s="454"/>
      <c r="EU264" s="461"/>
      <c r="EV264" s="463"/>
      <c r="EW264" s="457"/>
      <c r="EX264" s="453"/>
      <c r="EY264" s="461"/>
      <c r="EZ264" s="462"/>
      <c r="FA264" s="880"/>
      <c r="FB264" s="455"/>
      <c r="FC264" s="462"/>
      <c r="FD264" s="454"/>
      <c r="FE264" s="461"/>
      <c r="FF264" s="463"/>
      <c r="FG264" s="457">
        <v>0</v>
      </c>
      <c r="FH264" s="453"/>
      <c r="FI264" s="461"/>
      <c r="FJ264" s="462"/>
      <c r="FK264" s="880"/>
      <c r="FL264" s="455"/>
      <c r="FM264" s="462"/>
      <c r="FN264" s="454"/>
      <c r="FO264" s="461"/>
      <c r="FP264" s="463"/>
      <c r="GK264" s="195"/>
      <c r="GL264" s="943"/>
      <c r="GM264" s="461"/>
      <c r="GN264" s="461"/>
      <c r="GO264" s="461"/>
      <c r="GP264" s="461"/>
      <c r="GQ264" s="461"/>
      <c r="GR264" s="461"/>
      <c r="GS264" s="461"/>
      <c r="GT264" s="463"/>
      <c r="GU264" s="195"/>
      <c r="GV264" s="461"/>
      <c r="GW264" s="461"/>
      <c r="GX264" s="461"/>
      <c r="GY264" s="461"/>
      <c r="GZ264" s="455"/>
      <c r="HA264" s="461"/>
      <c r="HB264" s="461"/>
      <c r="HC264" s="461"/>
      <c r="HD264" s="463"/>
      <c r="HE264" s="457"/>
      <c r="HF264" s="453"/>
      <c r="HG264" s="461"/>
      <c r="HH264" s="893"/>
      <c r="HI264" s="1434"/>
      <c r="HJ264" s="455"/>
      <c r="HK264" s="462"/>
      <c r="HL264" s="455"/>
      <c r="HM264" s="461"/>
      <c r="HN264" s="463"/>
      <c r="HO264" s="457"/>
      <c r="HP264" s="453"/>
      <c r="HQ264" s="461"/>
      <c r="HR264" s="462"/>
      <c r="HS264" s="462"/>
      <c r="HT264" s="455"/>
      <c r="HU264" s="462"/>
      <c r="HV264" s="455"/>
      <c r="HW264" s="461"/>
      <c r="HX264" s="463"/>
    </row>
    <row r="265" spans="1:748" ht="15" customHeight="1" x14ac:dyDescent="0.15">
      <c r="A265" s="515">
        <v>43785</v>
      </c>
      <c r="B265" s="415">
        <f t="shared" si="6"/>
        <v>3043</v>
      </c>
      <c r="C265" s="195"/>
      <c r="D265" s="453"/>
      <c r="E265" s="461"/>
      <c r="F265" s="462"/>
      <c r="G265" s="880"/>
      <c r="H265" s="455"/>
      <c r="I265" s="462"/>
      <c r="J265" s="456"/>
      <c r="K265" s="461"/>
      <c r="L265" s="463"/>
      <c r="M265" s="195">
        <v>1024</v>
      </c>
      <c r="N265" s="453">
        <v>7.79</v>
      </c>
      <c r="O265" s="461">
        <v>6690</v>
      </c>
      <c r="P265" s="462">
        <v>12.8</v>
      </c>
      <c r="Q265" s="880">
        <v>35</v>
      </c>
      <c r="R265" s="455">
        <v>2.1</v>
      </c>
      <c r="S265" s="462">
        <v>16.5</v>
      </c>
      <c r="T265" s="456"/>
      <c r="U265" s="461">
        <v>402</v>
      </c>
      <c r="V265" s="463"/>
      <c r="W265" s="457">
        <v>648</v>
      </c>
      <c r="X265" s="453">
        <v>7.93</v>
      </c>
      <c r="Y265" s="458">
        <v>2200</v>
      </c>
      <c r="Z265" s="462">
        <v>3.6</v>
      </c>
      <c r="AA265" s="880">
        <v>17</v>
      </c>
      <c r="AB265" s="455">
        <v>0.7</v>
      </c>
      <c r="AC265" s="462">
        <v>2.7</v>
      </c>
      <c r="AD265" s="455"/>
      <c r="AE265" s="461">
        <v>57.6</v>
      </c>
      <c r="AF265" s="463"/>
      <c r="AG265" s="457"/>
      <c r="AH265" s="453"/>
      <c r="AI265" s="458"/>
      <c r="AJ265" s="462"/>
      <c r="AK265" s="880"/>
      <c r="AL265" s="455"/>
      <c r="AM265" s="644"/>
      <c r="AN265" s="455"/>
      <c r="AO265" s="461"/>
      <c r="AP265" s="616"/>
      <c r="AQ265" s="457">
        <v>200</v>
      </c>
      <c r="AR265" s="453">
        <v>7.7</v>
      </c>
      <c r="AS265" s="458">
        <v>9030</v>
      </c>
      <c r="AT265" s="462">
        <v>46.7</v>
      </c>
      <c r="AU265" s="880">
        <v>126</v>
      </c>
      <c r="AV265" s="455">
        <v>0.7</v>
      </c>
      <c r="AW265" s="462">
        <v>12.6</v>
      </c>
      <c r="AX265" s="455"/>
      <c r="AY265" s="461">
        <v>1647.5</v>
      </c>
      <c r="AZ265" s="463"/>
      <c r="BA265" s="195">
        <v>135</v>
      </c>
      <c r="BB265" s="453">
        <v>8.18</v>
      </c>
      <c r="BC265" s="461">
        <v>6340</v>
      </c>
      <c r="BD265" s="462">
        <v>26.9</v>
      </c>
      <c r="BE265" s="880">
        <v>101</v>
      </c>
      <c r="BF265" s="455">
        <v>1.6</v>
      </c>
      <c r="BG265" s="462">
        <v>19.2</v>
      </c>
      <c r="BH265" s="455"/>
      <c r="BI265" s="461">
        <v>1460</v>
      </c>
      <c r="BJ265" s="463"/>
      <c r="BK265" s="457">
        <v>106</v>
      </c>
      <c r="BL265" s="453">
        <v>8.3000000000000007</v>
      </c>
      <c r="BM265" s="458">
        <v>1680</v>
      </c>
      <c r="BN265" s="462">
        <v>83.8</v>
      </c>
      <c r="BO265" s="880">
        <v>170</v>
      </c>
      <c r="BP265" s="455">
        <v>1.3</v>
      </c>
      <c r="BQ265" s="462">
        <v>3.1</v>
      </c>
      <c r="BR265" s="455"/>
      <c r="BS265" s="461">
        <v>208.9</v>
      </c>
      <c r="BT265" s="463"/>
      <c r="BU265" s="457">
        <v>287</v>
      </c>
      <c r="BV265" s="453">
        <v>7.59</v>
      </c>
      <c r="BW265" s="458">
        <v>6900</v>
      </c>
      <c r="BX265" s="458">
        <v>15.9</v>
      </c>
      <c r="BY265" s="880">
        <v>47</v>
      </c>
      <c r="BZ265" s="455">
        <v>0.9</v>
      </c>
      <c r="CA265" s="462">
        <v>27.3</v>
      </c>
      <c r="CB265" s="455"/>
      <c r="CC265" s="461">
        <v>1749</v>
      </c>
      <c r="CD265" s="463"/>
      <c r="CE265" s="457">
        <v>5</v>
      </c>
      <c r="CF265" s="453"/>
      <c r="CG265" s="458"/>
      <c r="CH265" s="462"/>
      <c r="CI265" s="880"/>
      <c r="CJ265" s="455"/>
      <c r="CK265" s="462"/>
      <c r="CL265" s="455"/>
      <c r="CM265" s="461"/>
      <c r="CN265" s="463"/>
      <c r="CO265" s="457"/>
      <c r="CP265" s="453"/>
      <c r="CQ265" s="461"/>
      <c r="CR265" s="462"/>
      <c r="CS265" s="880"/>
      <c r="CT265" s="455"/>
      <c r="CU265" s="462"/>
      <c r="CV265" s="455"/>
      <c r="CW265" s="461"/>
      <c r="CX265" s="463"/>
      <c r="CY265" s="457">
        <v>387</v>
      </c>
      <c r="CZ265" s="453">
        <v>7.99</v>
      </c>
      <c r="DA265" s="461">
        <v>10760</v>
      </c>
      <c r="DB265" s="462">
        <v>110.7</v>
      </c>
      <c r="DC265" s="880">
        <v>278</v>
      </c>
      <c r="DD265" s="455">
        <v>10.5</v>
      </c>
      <c r="DE265" s="462">
        <v>23.8</v>
      </c>
      <c r="DF265" s="455"/>
      <c r="DG265" s="464">
        <v>1810</v>
      </c>
      <c r="DH265" s="463"/>
      <c r="DI265" s="457">
        <v>251</v>
      </c>
      <c r="DJ265" s="453">
        <v>7.85</v>
      </c>
      <c r="DK265" s="459">
        <v>2100</v>
      </c>
      <c r="DL265" s="462">
        <v>65.5</v>
      </c>
      <c r="DM265" s="881">
        <v>212</v>
      </c>
      <c r="DN265" s="500">
        <v>6.6</v>
      </c>
      <c r="DO265" s="644">
        <v>16.899999999999999</v>
      </c>
      <c r="DP265" s="455"/>
      <c r="DQ265" s="461">
        <v>401.5</v>
      </c>
      <c r="DR265" s="463"/>
      <c r="DS265" s="457"/>
      <c r="DT265" s="453"/>
      <c r="DU265" s="454"/>
      <c r="DV265" s="462"/>
      <c r="DW265" s="880"/>
      <c r="DX265" s="455"/>
      <c r="DY265" s="462"/>
      <c r="DZ265" s="455"/>
      <c r="EA265" s="462"/>
      <c r="EB265" s="463"/>
      <c r="EC265" s="457"/>
      <c r="ED265" s="453"/>
      <c r="EE265" s="464"/>
      <c r="EF265" s="462"/>
      <c r="EG265" s="880"/>
      <c r="EH265" s="455"/>
      <c r="EI265" s="462"/>
      <c r="EJ265" s="455"/>
      <c r="EK265" s="461"/>
      <c r="EL265" s="463"/>
      <c r="EM265" s="457"/>
      <c r="EN265" s="453"/>
      <c r="EO265" s="461"/>
      <c r="EP265" s="462"/>
      <c r="EQ265" s="462"/>
      <c r="ER265" s="455"/>
      <c r="ES265" s="462"/>
      <c r="ET265" s="454"/>
      <c r="EU265" s="461"/>
      <c r="EV265" s="463"/>
      <c r="EW265" s="457"/>
      <c r="EX265" s="453"/>
      <c r="EY265" s="461"/>
      <c r="EZ265" s="462"/>
      <c r="FA265" s="880"/>
      <c r="FB265" s="455"/>
      <c r="FC265" s="462"/>
      <c r="FD265" s="454"/>
      <c r="FE265" s="461"/>
      <c r="FF265" s="463"/>
      <c r="FG265" s="457">
        <v>0</v>
      </c>
      <c r="FH265" s="453"/>
      <c r="FI265" s="461"/>
      <c r="FJ265" s="462"/>
      <c r="FK265" s="880"/>
      <c r="FL265" s="455"/>
      <c r="FM265" s="462"/>
      <c r="FN265" s="454"/>
      <c r="FO265" s="461"/>
      <c r="FP265" s="463"/>
      <c r="GK265" s="195"/>
      <c r="GL265" s="943"/>
      <c r="GM265" s="461"/>
      <c r="GN265" s="461"/>
      <c r="GO265" s="461"/>
      <c r="GP265" s="461"/>
      <c r="GQ265" s="461"/>
      <c r="GR265" s="461"/>
      <c r="GS265" s="461"/>
      <c r="GT265" s="463"/>
      <c r="GU265" s="195"/>
      <c r="GV265" s="461"/>
      <c r="GW265" s="461"/>
      <c r="GX265" s="461"/>
      <c r="GY265" s="461"/>
      <c r="GZ265" s="455"/>
      <c r="HA265" s="461"/>
      <c r="HB265" s="461"/>
      <c r="HC265" s="461"/>
      <c r="HD265" s="463"/>
      <c r="HE265" s="457"/>
      <c r="HF265" s="453"/>
      <c r="HG265" s="461"/>
      <c r="HH265" s="893"/>
      <c r="HI265" s="1434"/>
      <c r="HJ265" s="455"/>
      <c r="HK265" s="462"/>
      <c r="HL265" s="455"/>
      <c r="HM265" s="461"/>
      <c r="HN265" s="463"/>
      <c r="HO265" s="457"/>
      <c r="HP265" s="453"/>
      <c r="HQ265" s="461"/>
      <c r="HR265" s="462"/>
      <c r="HS265" s="462"/>
      <c r="HT265" s="455"/>
      <c r="HU265" s="462"/>
      <c r="HV265" s="455"/>
      <c r="HW265" s="461"/>
      <c r="HX265" s="463"/>
    </row>
    <row r="266" spans="1:748" s="472" customFormat="1" ht="15" customHeight="1" x14ac:dyDescent="0.15">
      <c r="A266" s="517">
        <v>43786</v>
      </c>
      <c r="B266" s="765">
        <f t="shared" si="6"/>
        <v>3058</v>
      </c>
      <c r="C266" s="257"/>
      <c r="D266" s="435"/>
      <c r="E266" s="444"/>
      <c r="F266" s="445"/>
      <c r="G266" s="445"/>
      <c r="H266" s="438"/>
      <c r="I266" s="445"/>
      <c r="J266" s="439"/>
      <c r="K266" s="444"/>
      <c r="L266" s="446">
        <v>2</v>
      </c>
      <c r="M266" s="257">
        <v>716</v>
      </c>
      <c r="N266" s="435">
        <v>7.83</v>
      </c>
      <c r="O266" s="444">
        <v>6590</v>
      </c>
      <c r="P266" s="445">
        <v>10.199999999999999</v>
      </c>
      <c r="Q266" s="445">
        <v>26</v>
      </c>
      <c r="R266" s="438">
        <v>1.4</v>
      </c>
      <c r="S266" s="445">
        <v>14.6</v>
      </c>
      <c r="T266" s="439"/>
      <c r="U266" s="444"/>
      <c r="V266" s="446">
        <v>2</v>
      </c>
      <c r="W266" s="440">
        <v>680</v>
      </c>
      <c r="X266" s="435">
        <v>7.96</v>
      </c>
      <c r="Y266" s="441">
        <v>2430</v>
      </c>
      <c r="Z266" s="445">
        <v>5</v>
      </c>
      <c r="AA266" s="445">
        <v>12</v>
      </c>
      <c r="AB266" s="438">
        <v>0.4</v>
      </c>
      <c r="AC266" s="445">
        <v>2.2999999999999998</v>
      </c>
      <c r="AD266" s="438"/>
      <c r="AE266" s="444"/>
      <c r="AF266" s="446">
        <v>1</v>
      </c>
      <c r="AG266" s="440">
        <v>129</v>
      </c>
      <c r="AH266" s="435"/>
      <c r="AI266" s="441"/>
      <c r="AJ266" s="445"/>
      <c r="AK266" s="445"/>
      <c r="AL266" s="438"/>
      <c r="AM266" s="645"/>
      <c r="AN266" s="438"/>
      <c r="AO266" s="444"/>
      <c r="AP266" s="617"/>
      <c r="AQ266" s="440">
        <v>151</v>
      </c>
      <c r="AR266" s="435">
        <v>7.86</v>
      </c>
      <c r="AS266" s="441">
        <v>8700</v>
      </c>
      <c r="AT266" s="445">
        <v>45.8</v>
      </c>
      <c r="AU266" s="445">
        <v>117</v>
      </c>
      <c r="AV266" s="438">
        <v>0.6</v>
      </c>
      <c r="AW266" s="445">
        <v>12.3</v>
      </c>
      <c r="AX266" s="438"/>
      <c r="AY266" s="444"/>
      <c r="AZ266" s="446">
        <v>4</v>
      </c>
      <c r="BA266" s="257">
        <v>182</v>
      </c>
      <c r="BB266" s="435">
        <v>8.1300000000000008</v>
      </c>
      <c r="BC266" s="444">
        <v>6300</v>
      </c>
      <c r="BD266" s="445">
        <v>26.4</v>
      </c>
      <c r="BE266" s="445">
        <v>88</v>
      </c>
      <c r="BF266" s="438">
        <v>0.8</v>
      </c>
      <c r="BG266" s="445">
        <v>18.600000000000001</v>
      </c>
      <c r="BH266" s="438"/>
      <c r="BI266" s="444"/>
      <c r="BJ266" s="446">
        <v>12</v>
      </c>
      <c r="BK266" s="440">
        <v>122</v>
      </c>
      <c r="BL266" s="435">
        <v>8.16</v>
      </c>
      <c r="BM266" s="441">
        <v>1676</v>
      </c>
      <c r="BN266" s="445">
        <v>79.3</v>
      </c>
      <c r="BO266" s="445">
        <v>164</v>
      </c>
      <c r="BP266" s="438">
        <v>0.3</v>
      </c>
      <c r="BQ266" s="445">
        <v>3</v>
      </c>
      <c r="BR266" s="438"/>
      <c r="BS266" s="444"/>
      <c r="BT266" s="446">
        <v>2</v>
      </c>
      <c r="BU266" s="440">
        <v>299</v>
      </c>
      <c r="BV266" s="435">
        <v>7.91</v>
      </c>
      <c r="BW266" s="441">
        <v>4420</v>
      </c>
      <c r="BX266" s="441">
        <v>10.7</v>
      </c>
      <c r="BY266" s="445">
        <v>32</v>
      </c>
      <c r="BZ266" s="438">
        <v>0.3</v>
      </c>
      <c r="CA266" s="445">
        <v>19.399999999999999</v>
      </c>
      <c r="CB266" s="438"/>
      <c r="CC266" s="444"/>
      <c r="CD266" s="446">
        <v>2</v>
      </c>
      <c r="CE266" s="440">
        <v>60</v>
      </c>
      <c r="CF266" s="435">
        <v>7.73</v>
      </c>
      <c r="CG266" s="441">
        <v>8210</v>
      </c>
      <c r="CH266" s="445">
        <v>18.399999999999999</v>
      </c>
      <c r="CI266" s="445">
        <v>69</v>
      </c>
      <c r="CJ266" s="438">
        <v>8.1</v>
      </c>
      <c r="CK266" s="445">
        <v>25.6</v>
      </c>
      <c r="CL266" s="438"/>
      <c r="CM266" s="444"/>
      <c r="CN266" s="446"/>
      <c r="CO266" s="440"/>
      <c r="CP266" s="435"/>
      <c r="CQ266" s="444"/>
      <c r="CR266" s="445"/>
      <c r="CS266" s="445"/>
      <c r="CT266" s="438"/>
      <c r="CU266" s="445"/>
      <c r="CV266" s="438"/>
      <c r="CW266" s="444"/>
      <c r="CX266" s="446"/>
      <c r="CY266" s="440">
        <v>308</v>
      </c>
      <c r="CZ266" s="435">
        <v>7.69</v>
      </c>
      <c r="DA266" s="444">
        <v>7200</v>
      </c>
      <c r="DB266" s="445">
        <v>48.9</v>
      </c>
      <c r="DC266" s="445">
        <v>161</v>
      </c>
      <c r="DD266" s="438">
        <v>6.9</v>
      </c>
      <c r="DE266" s="445">
        <v>16</v>
      </c>
      <c r="DF266" s="438"/>
      <c r="DG266" s="447"/>
      <c r="DH266" s="446"/>
      <c r="DI266" s="440">
        <v>411</v>
      </c>
      <c r="DJ266" s="435">
        <v>7.95</v>
      </c>
      <c r="DK266" s="442">
        <v>2690</v>
      </c>
      <c r="DL266" s="445">
        <v>84</v>
      </c>
      <c r="DM266" s="645">
        <v>269</v>
      </c>
      <c r="DN266" s="764">
        <v>8.8000000000000007</v>
      </c>
      <c r="DO266" s="645">
        <v>21.2</v>
      </c>
      <c r="DP266" s="438"/>
      <c r="DQ266" s="444"/>
      <c r="DR266" s="446">
        <v>27</v>
      </c>
      <c r="DS266" s="440"/>
      <c r="DT266" s="435"/>
      <c r="DU266" s="437"/>
      <c r="DV266" s="445"/>
      <c r="DW266" s="445"/>
      <c r="DX266" s="438"/>
      <c r="DY266" s="445"/>
      <c r="DZ266" s="438"/>
      <c r="EA266" s="445"/>
      <c r="EB266" s="446"/>
      <c r="EC266" s="440"/>
      <c r="ED266" s="435"/>
      <c r="EE266" s="447"/>
      <c r="EF266" s="445"/>
      <c r="EG266" s="445"/>
      <c r="EH266" s="438"/>
      <c r="EI266" s="445"/>
      <c r="EJ266" s="438"/>
      <c r="EK266" s="444"/>
      <c r="EL266" s="446"/>
      <c r="EM266" s="440"/>
      <c r="EN266" s="435"/>
      <c r="EO266" s="444"/>
      <c r="EP266" s="445"/>
      <c r="EQ266" s="445"/>
      <c r="ER266" s="438"/>
      <c r="ES266" s="445"/>
      <c r="ET266" s="437"/>
      <c r="EU266" s="444"/>
      <c r="EV266" s="446"/>
      <c r="EW266" s="440"/>
      <c r="EX266" s="435"/>
      <c r="EY266" s="444"/>
      <c r="EZ266" s="445"/>
      <c r="FA266" s="445"/>
      <c r="FB266" s="438"/>
      <c r="FC266" s="445"/>
      <c r="FD266" s="437"/>
      <c r="FE266" s="444"/>
      <c r="FF266" s="446"/>
      <c r="FG266" s="440">
        <v>0</v>
      </c>
      <c r="FH266" s="435"/>
      <c r="FI266" s="444"/>
      <c r="FJ266" s="445"/>
      <c r="FK266" s="445"/>
      <c r="FL266" s="438"/>
      <c r="FM266" s="445"/>
      <c r="FN266" s="437"/>
      <c r="FO266" s="444"/>
      <c r="FP266" s="446"/>
      <c r="FQ266" s="1261"/>
      <c r="FR266" s="584"/>
      <c r="FS266" s="589"/>
      <c r="FT266" s="584"/>
      <c r="FU266" s="590"/>
      <c r="FV266" s="584"/>
      <c r="FW266" s="590"/>
      <c r="FX266" s="584"/>
      <c r="FY266" s="584"/>
      <c r="FZ266" s="591"/>
      <c r="GA266" s="1261"/>
      <c r="GB266" s="584"/>
      <c r="GC266" s="584"/>
      <c r="GD266" s="584"/>
      <c r="GE266" s="590"/>
      <c r="GF266" s="584"/>
      <c r="GG266" s="590"/>
      <c r="GH266" s="584"/>
      <c r="GI266" s="584"/>
      <c r="GJ266" s="591"/>
      <c r="GK266" s="257"/>
      <c r="GL266" s="944"/>
      <c r="GM266" s="444"/>
      <c r="GN266" s="444"/>
      <c r="GO266" s="444"/>
      <c r="GP266" s="444"/>
      <c r="GQ266" s="444"/>
      <c r="GR266" s="444"/>
      <c r="GS266" s="444"/>
      <c r="GT266" s="446"/>
      <c r="GU266" s="257"/>
      <c r="GV266" s="444"/>
      <c r="GW266" s="444"/>
      <c r="GX266" s="444"/>
      <c r="GY266" s="444"/>
      <c r="GZ266" s="438"/>
      <c r="HA266" s="444"/>
      <c r="HB266" s="444"/>
      <c r="HC266" s="444"/>
      <c r="HD266" s="446"/>
      <c r="HE266" s="440"/>
      <c r="HF266" s="435"/>
      <c r="HG266" s="444"/>
      <c r="HH266" s="899"/>
      <c r="HI266" s="442"/>
      <c r="HJ266" s="438"/>
      <c r="HK266" s="445"/>
      <c r="HL266" s="438"/>
      <c r="HM266" s="444"/>
      <c r="HN266" s="446"/>
      <c r="HO266" s="440"/>
      <c r="HP266" s="435"/>
      <c r="HQ266" s="444"/>
      <c r="HR266" s="445"/>
      <c r="HS266" s="445"/>
      <c r="HT266" s="438"/>
      <c r="HU266" s="445"/>
      <c r="HV266" s="438"/>
      <c r="HW266" s="444"/>
      <c r="HX266" s="446"/>
      <c r="HY266" s="1587"/>
      <c r="HZ266" s="1587"/>
      <c r="IA266" s="1587"/>
      <c r="IB266" s="1587"/>
      <c r="IC266" s="1587"/>
      <c r="ID266" s="1587"/>
      <c r="IE266" s="1587"/>
      <c r="IF266" s="1587"/>
      <c r="IG266" s="1587"/>
      <c r="IH266" s="1587"/>
      <c r="II266" s="1587"/>
      <c r="IJ266" s="1587"/>
      <c r="IK266" s="1587"/>
      <c r="IL266" s="1587"/>
      <c r="IM266" s="1587"/>
      <c r="IN266" s="1587"/>
      <c r="IO266" s="1587"/>
      <c r="IP266" s="1587"/>
      <c r="IQ266" s="1587"/>
      <c r="IR266" s="1587"/>
      <c r="IS266" s="1587"/>
      <c r="IT266" s="1587"/>
      <c r="IU266" s="1587"/>
      <c r="IV266" s="1587"/>
      <c r="IW266" s="1587"/>
      <c r="IX266" s="1587"/>
      <c r="IY266" s="1587"/>
      <c r="IZ266" s="1587"/>
      <c r="JA266" s="1587"/>
      <c r="JB266" s="1587"/>
      <c r="JC266" s="1587"/>
      <c r="JD266" s="1587"/>
      <c r="JE266" s="1587"/>
      <c r="JF266" s="1587"/>
      <c r="JG266" s="1587"/>
      <c r="JH266" s="1587"/>
      <c r="JI266" s="1587"/>
      <c r="JJ266" s="1587"/>
      <c r="JK266" s="1587"/>
      <c r="JL266" s="1587"/>
      <c r="JM266" s="1587"/>
      <c r="JN266" s="1587"/>
      <c r="JO266" s="1587"/>
      <c r="JP266" s="1587"/>
      <c r="JQ266" s="1587"/>
      <c r="JR266" s="1587"/>
      <c r="JS266" s="1587"/>
      <c r="JT266" s="1587"/>
      <c r="JU266" s="1587"/>
      <c r="JV266" s="1587"/>
      <c r="JW266" s="1587"/>
      <c r="JX266" s="1587"/>
      <c r="JY266" s="1587"/>
      <c r="JZ266" s="1587"/>
      <c r="KA266" s="1587"/>
      <c r="KB266" s="1587"/>
      <c r="KC266" s="1587"/>
      <c r="KD266" s="1587"/>
      <c r="KE266" s="1587"/>
      <c r="KF266" s="1587"/>
      <c r="KG266" s="1587"/>
      <c r="KH266" s="1587"/>
      <c r="KI266" s="1587"/>
      <c r="KJ266" s="1587"/>
      <c r="KK266" s="1587"/>
      <c r="KL266" s="1587"/>
      <c r="KM266" s="1587"/>
      <c r="KN266" s="1587"/>
      <c r="KO266" s="1587"/>
      <c r="KP266" s="1587"/>
      <c r="KQ266" s="1587"/>
      <c r="KR266" s="1587"/>
      <c r="KS266" s="1587"/>
      <c r="KT266" s="1587"/>
      <c r="KU266" s="1587"/>
      <c r="KV266" s="1587"/>
      <c r="KW266" s="1587"/>
      <c r="KX266" s="1587"/>
      <c r="KY266" s="1587"/>
      <c r="KZ266" s="1587"/>
      <c r="LA266" s="1587"/>
      <c r="LB266" s="1587"/>
      <c r="LC266" s="1587"/>
      <c r="LD266" s="1587"/>
      <c r="LE266" s="1587"/>
      <c r="LF266" s="1587"/>
      <c r="LG266" s="1587"/>
      <c r="LH266" s="1587"/>
      <c r="LI266" s="1587"/>
      <c r="LJ266" s="1587"/>
      <c r="LK266" s="1587"/>
      <c r="LL266" s="1587"/>
      <c r="LM266" s="1587"/>
      <c r="LN266" s="1587"/>
      <c r="LO266" s="1587"/>
      <c r="LP266" s="1587"/>
      <c r="LQ266" s="1587"/>
      <c r="LR266" s="1587"/>
      <c r="LS266" s="1587"/>
      <c r="LT266" s="1587"/>
      <c r="LU266" s="1587"/>
      <c r="LV266" s="1587"/>
      <c r="LW266" s="1587"/>
      <c r="LX266" s="1587"/>
      <c r="LY266" s="1587"/>
      <c r="LZ266" s="1587"/>
      <c r="MA266" s="1587"/>
      <c r="MB266" s="1587"/>
      <c r="MC266" s="1587"/>
      <c r="MD266" s="1587"/>
      <c r="ME266" s="1587"/>
      <c r="MF266" s="1587"/>
      <c r="MG266" s="1587"/>
      <c r="MH266" s="1587"/>
      <c r="MI266" s="1587"/>
      <c r="MJ266" s="1587"/>
      <c r="MK266" s="1587"/>
      <c r="ML266" s="1587"/>
      <c r="MM266" s="1587"/>
      <c r="MN266" s="1587"/>
      <c r="MO266" s="1587"/>
      <c r="MP266" s="1587"/>
      <c r="MQ266" s="1587"/>
      <c r="MR266" s="1587"/>
      <c r="MS266" s="1587"/>
      <c r="MT266" s="1587"/>
      <c r="MU266" s="1587"/>
      <c r="MV266" s="1587"/>
      <c r="MW266" s="1587"/>
      <c r="MX266" s="1587"/>
      <c r="MY266" s="1587"/>
      <c r="MZ266" s="1587"/>
      <c r="NA266" s="1587"/>
      <c r="NB266" s="1587"/>
      <c r="NC266" s="1587"/>
      <c r="ND266" s="1587"/>
      <c r="NE266" s="1587"/>
      <c r="NF266" s="1587"/>
      <c r="NG266" s="1587"/>
      <c r="NH266" s="1587"/>
      <c r="NI266" s="1587"/>
      <c r="NJ266" s="1587"/>
      <c r="NK266" s="1587"/>
      <c r="NL266" s="1587"/>
      <c r="NM266" s="1587"/>
      <c r="NN266" s="1587"/>
      <c r="NO266" s="1587"/>
      <c r="NP266" s="1587"/>
      <c r="NQ266" s="1587"/>
      <c r="NR266" s="1587"/>
      <c r="NS266" s="1587"/>
      <c r="NT266" s="1587"/>
      <c r="NU266" s="1587"/>
      <c r="NV266" s="1587"/>
      <c r="NW266" s="1587"/>
      <c r="NX266" s="1587"/>
      <c r="NY266" s="1587"/>
      <c r="NZ266" s="1587"/>
      <c r="OA266" s="1587"/>
      <c r="OB266" s="1587"/>
      <c r="OC266" s="1587"/>
      <c r="OD266" s="1587"/>
      <c r="OE266" s="1587"/>
      <c r="OF266" s="1587"/>
      <c r="OG266" s="1587"/>
      <c r="OH266" s="1587"/>
      <c r="OI266" s="1587"/>
      <c r="OJ266" s="1587"/>
      <c r="OK266" s="1587"/>
      <c r="OL266" s="1587"/>
      <c r="OM266" s="1587"/>
      <c r="ON266" s="1587"/>
      <c r="OO266" s="1587"/>
      <c r="OP266" s="1587"/>
      <c r="OQ266" s="1587"/>
      <c r="OR266" s="1587"/>
      <c r="OS266" s="1587"/>
      <c r="OT266" s="1587"/>
      <c r="OU266" s="1587"/>
      <c r="OV266" s="1587"/>
      <c r="OW266" s="1587"/>
      <c r="OX266" s="1587"/>
      <c r="OY266" s="1587"/>
      <c r="OZ266" s="1587"/>
      <c r="PA266" s="1587"/>
      <c r="PB266" s="1587"/>
      <c r="PC266" s="1587"/>
      <c r="PD266" s="1587"/>
      <c r="PE266" s="1587"/>
      <c r="PF266" s="1587"/>
      <c r="PG266" s="1588"/>
      <c r="PH266" s="1588"/>
      <c r="PI266" s="1588"/>
      <c r="PJ266" s="1588"/>
      <c r="PK266" s="1588"/>
      <c r="PL266" s="1588"/>
      <c r="PM266" s="1588"/>
      <c r="PN266" s="1588"/>
      <c r="PO266" s="1588"/>
      <c r="PP266" s="1588"/>
      <c r="PQ266" s="1588"/>
      <c r="PR266" s="1588"/>
      <c r="PS266" s="1588"/>
      <c r="PT266" s="1588"/>
      <c r="PU266" s="1588"/>
      <c r="PV266" s="1588"/>
      <c r="PW266" s="1588"/>
      <c r="PX266" s="1588"/>
      <c r="PY266" s="1588"/>
      <c r="PZ266" s="1588"/>
      <c r="QA266" s="1588"/>
      <c r="QB266" s="1588"/>
      <c r="QC266" s="1588"/>
      <c r="QD266" s="1588"/>
      <c r="QE266" s="1588"/>
      <c r="QF266" s="1588"/>
      <c r="QG266" s="1588"/>
      <c r="QH266" s="1588"/>
      <c r="QI266" s="1588"/>
      <c r="QJ266" s="1588"/>
      <c r="QK266" s="1588"/>
      <c r="QL266" s="1588"/>
      <c r="QM266" s="1588"/>
      <c r="QN266" s="1588"/>
      <c r="QO266" s="1588"/>
      <c r="QP266" s="1588"/>
      <c r="QQ266" s="1588"/>
      <c r="QR266" s="1588"/>
      <c r="QS266" s="1588"/>
      <c r="QT266" s="1588"/>
      <c r="QU266" s="1588"/>
      <c r="QV266" s="1588"/>
      <c r="QW266" s="1588"/>
      <c r="QX266" s="1588"/>
      <c r="QY266" s="1588"/>
      <c r="QZ266" s="1588"/>
      <c r="RA266" s="1588"/>
      <c r="RB266" s="1588"/>
      <c r="RC266" s="1588"/>
      <c r="RD266" s="1588"/>
      <c r="RE266" s="1588"/>
      <c r="RF266" s="1588"/>
      <c r="RG266" s="1588"/>
      <c r="RH266" s="1588"/>
      <c r="RI266" s="1588"/>
      <c r="RJ266" s="1588"/>
      <c r="RK266" s="1588"/>
      <c r="RL266" s="1588"/>
      <c r="RM266" s="1588"/>
      <c r="RN266" s="1588"/>
      <c r="RO266" s="1588"/>
      <c r="RP266" s="1588"/>
      <c r="RQ266" s="1588"/>
      <c r="RR266" s="1588"/>
      <c r="RS266" s="1588"/>
      <c r="RT266" s="1588"/>
      <c r="RU266" s="1588"/>
      <c r="RV266" s="1588"/>
      <c r="RW266" s="1588"/>
      <c r="RX266" s="1588"/>
      <c r="RY266" s="1588"/>
      <c r="RZ266" s="1588"/>
      <c r="SA266" s="1588"/>
      <c r="SB266" s="1588"/>
      <c r="SC266" s="1588"/>
      <c r="SD266" s="1588"/>
      <c r="SE266" s="1588"/>
      <c r="SF266" s="1588"/>
      <c r="SG266" s="1588"/>
      <c r="SH266" s="1588"/>
      <c r="SI266" s="1588"/>
      <c r="SJ266" s="1588"/>
      <c r="SK266" s="1588"/>
      <c r="SL266" s="1588"/>
      <c r="SM266" s="1588"/>
      <c r="SN266" s="1588"/>
      <c r="SO266" s="1588"/>
      <c r="SP266" s="1588"/>
      <c r="SQ266" s="1588"/>
      <c r="SR266" s="1588"/>
      <c r="SS266" s="1588"/>
      <c r="ST266" s="1588"/>
      <c r="SU266" s="1588"/>
      <c r="SV266" s="1588"/>
      <c r="SW266" s="1588"/>
      <c r="SX266" s="1588"/>
      <c r="SY266" s="1588"/>
      <c r="SZ266" s="1588"/>
      <c r="TA266" s="1588"/>
      <c r="TB266" s="1588"/>
      <c r="TC266" s="1588"/>
    </row>
    <row r="267" spans="1:748" ht="15" customHeight="1" x14ac:dyDescent="0.15">
      <c r="A267" s="538">
        <v>43787</v>
      </c>
      <c r="B267" s="415">
        <f t="shared" si="6"/>
        <v>3355</v>
      </c>
      <c r="C267" s="195"/>
      <c r="D267" s="453"/>
      <c r="E267" s="461"/>
      <c r="F267" s="462"/>
      <c r="G267" s="880"/>
      <c r="H267" s="455"/>
      <c r="I267" s="462"/>
      <c r="J267" s="456"/>
      <c r="K267" s="614"/>
      <c r="L267" s="1413"/>
      <c r="M267" s="195">
        <v>1129</v>
      </c>
      <c r="N267" s="453">
        <v>7.78</v>
      </c>
      <c r="O267" s="461">
        <v>6210</v>
      </c>
      <c r="P267" s="462">
        <v>14</v>
      </c>
      <c r="Q267" s="880">
        <v>32</v>
      </c>
      <c r="R267" s="455">
        <v>1.8</v>
      </c>
      <c r="S267" s="462">
        <v>14.9</v>
      </c>
      <c r="T267" s="456"/>
      <c r="U267" s="614"/>
      <c r="V267" s="1413"/>
      <c r="W267" s="457">
        <v>705</v>
      </c>
      <c r="X267" s="453">
        <v>7.91</v>
      </c>
      <c r="Y267" s="458">
        <v>2480</v>
      </c>
      <c r="Z267" s="462">
        <v>4.9000000000000004</v>
      </c>
      <c r="AA267" s="880">
        <v>17</v>
      </c>
      <c r="AB267" s="455">
        <v>0.4</v>
      </c>
      <c r="AC267" s="462">
        <v>2.2999999999999998</v>
      </c>
      <c r="AD267" s="455"/>
      <c r="AE267" s="461"/>
      <c r="AF267" s="463"/>
      <c r="AG267" s="457">
        <v>260</v>
      </c>
      <c r="AH267" s="453">
        <v>8.16</v>
      </c>
      <c r="AI267" s="458">
        <v>7430</v>
      </c>
      <c r="AJ267" s="462">
        <v>26.3</v>
      </c>
      <c r="AK267" s="880">
        <v>75</v>
      </c>
      <c r="AL267" s="455">
        <v>7.8</v>
      </c>
      <c r="AM267" s="644">
        <v>14.2</v>
      </c>
      <c r="AN267" s="455"/>
      <c r="AO267" s="461"/>
      <c r="AP267" s="616"/>
      <c r="AQ267" s="457">
        <v>130</v>
      </c>
      <c r="AR267" s="453">
        <v>7.66</v>
      </c>
      <c r="AS267" s="458">
        <v>8190</v>
      </c>
      <c r="AT267" s="462">
        <v>40.700000000000003</v>
      </c>
      <c r="AU267" s="880">
        <v>110</v>
      </c>
      <c r="AV267" s="455">
        <v>0.7</v>
      </c>
      <c r="AW267" s="462">
        <v>11.5</v>
      </c>
      <c r="AX267" s="455"/>
      <c r="AY267" s="461"/>
      <c r="AZ267" s="463"/>
      <c r="BA267" s="195">
        <v>79</v>
      </c>
      <c r="BB267" s="453">
        <v>8.06</v>
      </c>
      <c r="BC267" s="461">
        <v>6270</v>
      </c>
      <c r="BD267" s="462">
        <v>25.9</v>
      </c>
      <c r="BE267" s="880">
        <v>90</v>
      </c>
      <c r="BF267" s="455">
        <v>0.9</v>
      </c>
      <c r="BG267" s="462">
        <v>16.7</v>
      </c>
      <c r="BH267" s="455"/>
      <c r="BI267" s="461"/>
      <c r="BJ267" s="463"/>
      <c r="BK267" s="457">
        <v>138</v>
      </c>
      <c r="BL267" s="453">
        <v>7.87</v>
      </c>
      <c r="BM267" s="458">
        <v>1676</v>
      </c>
      <c r="BN267" s="462">
        <v>76.3</v>
      </c>
      <c r="BO267" s="880">
        <v>154</v>
      </c>
      <c r="BP267" s="455">
        <v>0.4</v>
      </c>
      <c r="BQ267" s="462">
        <v>3.1</v>
      </c>
      <c r="BR267" s="455"/>
      <c r="BS267" s="461"/>
      <c r="BT267" s="463"/>
      <c r="BU267" s="457">
        <v>231</v>
      </c>
      <c r="BV267" s="453">
        <v>7.52</v>
      </c>
      <c r="BW267" s="458">
        <v>4030</v>
      </c>
      <c r="BX267" s="458">
        <v>9.8000000000000007</v>
      </c>
      <c r="BY267" s="880">
        <v>30</v>
      </c>
      <c r="BZ267" s="455">
        <v>0.4</v>
      </c>
      <c r="CA267" s="462">
        <v>18</v>
      </c>
      <c r="CB267" s="455"/>
      <c r="CC267" s="461"/>
      <c r="CD267" s="463"/>
      <c r="CE267" s="457">
        <v>74</v>
      </c>
      <c r="CF267" s="453">
        <v>7.87</v>
      </c>
      <c r="CG267" s="458">
        <v>9380</v>
      </c>
      <c r="CH267" s="462">
        <v>24</v>
      </c>
      <c r="CI267" s="880">
        <v>71</v>
      </c>
      <c r="CJ267" s="455">
        <v>4.5</v>
      </c>
      <c r="CK267" s="462">
        <v>25.3</v>
      </c>
      <c r="CL267" s="455"/>
      <c r="CM267" s="461"/>
      <c r="CN267" s="463"/>
      <c r="CO267" s="457"/>
      <c r="CP267" s="453"/>
      <c r="CQ267" s="461"/>
      <c r="CR267" s="462"/>
      <c r="CS267" s="880"/>
      <c r="CT267" s="455"/>
      <c r="CU267" s="462"/>
      <c r="CV267" s="455"/>
      <c r="CW267" s="461"/>
      <c r="CX267" s="463"/>
      <c r="CY267" s="457">
        <v>322</v>
      </c>
      <c r="CZ267" s="453">
        <v>7.98</v>
      </c>
      <c r="DA267" s="461">
        <v>8330</v>
      </c>
      <c r="DB267" s="462">
        <v>58.9</v>
      </c>
      <c r="DC267" s="880">
        <v>157</v>
      </c>
      <c r="DD267" s="455">
        <v>2</v>
      </c>
      <c r="DE267" s="462">
        <v>11.3</v>
      </c>
      <c r="DF267" s="455"/>
      <c r="DG267" s="464"/>
      <c r="DH267" s="463"/>
      <c r="DI267" s="457">
        <v>287</v>
      </c>
      <c r="DJ267" s="453">
        <v>7.77</v>
      </c>
      <c r="DK267" s="459">
        <v>3000</v>
      </c>
      <c r="DL267" s="462">
        <v>79.900000000000006</v>
      </c>
      <c r="DM267" s="881">
        <v>266</v>
      </c>
      <c r="DN267" s="500">
        <v>11.6</v>
      </c>
      <c r="DO267" s="644">
        <v>22.6</v>
      </c>
      <c r="DP267" s="455"/>
      <c r="DQ267" s="461"/>
      <c r="DR267" s="463"/>
      <c r="DS267" s="457"/>
      <c r="DT267" s="453"/>
      <c r="DU267" s="454"/>
      <c r="DV267" s="462"/>
      <c r="DW267" s="880"/>
      <c r="DX267" s="455"/>
      <c r="DY267" s="462"/>
      <c r="DZ267" s="455"/>
      <c r="EA267" s="462"/>
      <c r="EB267" s="463"/>
      <c r="EC267" s="457"/>
      <c r="ED267" s="453"/>
      <c r="EE267" s="464"/>
      <c r="EF267" s="462"/>
      <c r="EG267" s="880"/>
      <c r="EH267" s="455"/>
      <c r="EI267" s="462"/>
      <c r="EJ267" s="455"/>
      <c r="EK267" s="461"/>
      <c r="EL267" s="463"/>
      <c r="EM267" s="457"/>
      <c r="EN267" s="453"/>
      <c r="EO267" s="461"/>
      <c r="EP267" s="462"/>
      <c r="EQ267" s="462"/>
      <c r="ER267" s="455"/>
      <c r="ES267" s="462"/>
      <c r="ET267" s="454"/>
      <c r="EU267" s="461"/>
      <c r="EV267" s="463"/>
      <c r="EW267" s="457"/>
      <c r="EX267" s="453"/>
      <c r="EY267" s="461"/>
      <c r="EZ267" s="462"/>
      <c r="FA267" s="880"/>
      <c r="FB267" s="455"/>
      <c r="FC267" s="462"/>
      <c r="FD267" s="454"/>
      <c r="FE267" s="461"/>
      <c r="FF267" s="463"/>
      <c r="FG267" s="457">
        <v>0</v>
      </c>
      <c r="FH267" s="453"/>
      <c r="FI267" s="461"/>
      <c r="FJ267" s="462"/>
      <c r="FK267" s="880"/>
      <c r="FL267" s="455"/>
      <c r="FM267" s="462"/>
      <c r="FN267" s="454"/>
      <c r="FO267" s="461"/>
      <c r="FP267" s="463"/>
      <c r="GK267" s="195"/>
      <c r="GL267" s="943"/>
      <c r="GM267" s="461"/>
      <c r="GN267" s="461"/>
      <c r="GO267" s="461"/>
      <c r="GP267" s="461"/>
      <c r="GQ267" s="461"/>
      <c r="GR267" s="461"/>
      <c r="GS267" s="461"/>
      <c r="GT267" s="463"/>
      <c r="GU267" s="195"/>
      <c r="GV267" s="461"/>
      <c r="GW267" s="461"/>
      <c r="GX267" s="461"/>
      <c r="GY267" s="461"/>
      <c r="GZ267" s="455"/>
      <c r="HA267" s="461"/>
      <c r="HB267" s="461"/>
      <c r="HC267" s="461"/>
      <c r="HD267" s="463"/>
      <c r="HE267" s="457"/>
      <c r="HF267" s="453"/>
      <c r="HG267" s="461"/>
      <c r="HH267" s="893"/>
      <c r="HI267" s="1434"/>
      <c r="HJ267" s="455"/>
      <c r="HK267" s="462"/>
      <c r="HL267" s="455"/>
      <c r="HM267" s="461"/>
      <c r="HN267" s="463"/>
      <c r="HO267" s="457"/>
      <c r="HP267" s="453"/>
      <c r="HQ267" s="461"/>
      <c r="HR267" s="462"/>
      <c r="HS267" s="462"/>
      <c r="HT267" s="455"/>
      <c r="HU267" s="462"/>
      <c r="HV267" s="455"/>
      <c r="HW267" s="461"/>
      <c r="HX267" s="463"/>
    </row>
    <row r="268" spans="1:748" s="540" customFormat="1" ht="15" customHeight="1" x14ac:dyDescent="0.15">
      <c r="A268" s="515">
        <v>43788</v>
      </c>
      <c r="B268" s="415">
        <f t="shared" si="6"/>
        <v>2611</v>
      </c>
      <c r="C268" s="195"/>
      <c r="D268" s="453"/>
      <c r="E268" s="461"/>
      <c r="F268" s="462"/>
      <c r="G268" s="880"/>
      <c r="H268" s="455"/>
      <c r="I268" s="462"/>
      <c r="J268" s="456"/>
      <c r="K268" s="467"/>
      <c r="L268" s="550"/>
      <c r="M268" s="195">
        <v>537</v>
      </c>
      <c r="N268" s="453">
        <v>7.75</v>
      </c>
      <c r="O268" s="461">
        <v>6580</v>
      </c>
      <c r="P268" s="462">
        <v>10.3</v>
      </c>
      <c r="Q268" s="880">
        <v>23</v>
      </c>
      <c r="R268" s="455">
        <v>2.2000000000000002</v>
      </c>
      <c r="S268" s="462">
        <v>14.5</v>
      </c>
      <c r="T268" s="456"/>
      <c r="U268" s="467"/>
      <c r="V268" s="550"/>
      <c r="W268" s="457">
        <v>292</v>
      </c>
      <c r="X268" s="453">
        <v>8.31</v>
      </c>
      <c r="Y268" s="458">
        <v>3580</v>
      </c>
      <c r="Z268" s="462">
        <v>5.2</v>
      </c>
      <c r="AA268" s="880">
        <v>14</v>
      </c>
      <c r="AB268" s="455">
        <v>0.3</v>
      </c>
      <c r="AC268" s="462">
        <v>2</v>
      </c>
      <c r="AD268" s="455"/>
      <c r="AE268" s="461"/>
      <c r="AF268" s="463"/>
      <c r="AG268" s="457">
        <v>71</v>
      </c>
      <c r="AH268" s="453">
        <v>8.26</v>
      </c>
      <c r="AI268" s="458">
        <v>7350</v>
      </c>
      <c r="AJ268" s="462">
        <v>24.9</v>
      </c>
      <c r="AK268" s="880">
        <v>66</v>
      </c>
      <c r="AL268" s="455">
        <v>10</v>
      </c>
      <c r="AM268" s="644">
        <v>13.6</v>
      </c>
      <c r="AN268" s="455"/>
      <c r="AO268" s="461"/>
      <c r="AP268" s="616"/>
      <c r="AQ268" s="457">
        <v>551</v>
      </c>
      <c r="AR268" s="453">
        <v>7.83</v>
      </c>
      <c r="AS268" s="458">
        <v>8610</v>
      </c>
      <c r="AT268" s="462">
        <v>45.8</v>
      </c>
      <c r="AU268" s="880">
        <v>113</v>
      </c>
      <c r="AV268" s="455">
        <v>0.6</v>
      </c>
      <c r="AW268" s="462">
        <v>15</v>
      </c>
      <c r="AX268" s="455"/>
      <c r="AY268" s="461"/>
      <c r="AZ268" s="463"/>
      <c r="BA268" s="195">
        <v>454</v>
      </c>
      <c r="BB268" s="453">
        <v>8.01</v>
      </c>
      <c r="BC268" s="461">
        <v>6230</v>
      </c>
      <c r="BD268" s="462">
        <v>24.7</v>
      </c>
      <c r="BE268" s="880">
        <v>87</v>
      </c>
      <c r="BF268" s="455">
        <v>1</v>
      </c>
      <c r="BG268" s="462">
        <v>16.8</v>
      </c>
      <c r="BH268" s="455"/>
      <c r="BI268" s="461"/>
      <c r="BJ268" s="463"/>
      <c r="BK268" s="457">
        <v>101</v>
      </c>
      <c r="BL268" s="453">
        <v>8.11</v>
      </c>
      <c r="BM268" s="458">
        <v>1676</v>
      </c>
      <c r="BN268" s="462">
        <v>75.099999999999994</v>
      </c>
      <c r="BO268" s="880">
        <v>149</v>
      </c>
      <c r="BP268" s="455">
        <v>0.4</v>
      </c>
      <c r="BQ268" s="462">
        <v>3</v>
      </c>
      <c r="BR268" s="455"/>
      <c r="BS268" s="461"/>
      <c r="BT268" s="463"/>
      <c r="BU268" s="457">
        <v>149</v>
      </c>
      <c r="BV268" s="453"/>
      <c r="BW268" s="458"/>
      <c r="BX268" s="458"/>
      <c r="BY268" s="880"/>
      <c r="BZ268" s="455"/>
      <c r="CA268" s="462"/>
      <c r="CB268" s="455"/>
      <c r="CC268" s="461"/>
      <c r="CD268" s="463"/>
      <c r="CE268" s="457"/>
      <c r="CF268" s="453"/>
      <c r="CG268" s="458"/>
      <c r="CH268" s="462"/>
      <c r="CI268" s="880"/>
      <c r="CJ268" s="455"/>
      <c r="CK268" s="462"/>
      <c r="CL268" s="455"/>
      <c r="CM268" s="461"/>
      <c r="CN268" s="463"/>
      <c r="CO268" s="457"/>
      <c r="CP268" s="453"/>
      <c r="CQ268" s="461"/>
      <c r="CR268" s="462"/>
      <c r="CS268" s="880"/>
      <c r="CT268" s="455"/>
      <c r="CU268" s="462"/>
      <c r="CV268" s="455"/>
      <c r="CW268" s="461"/>
      <c r="CX268" s="463"/>
      <c r="CY268" s="457">
        <v>310</v>
      </c>
      <c r="CZ268" s="453">
        <v>7.96</v>
      </c>
      <c r="DA268" s="461">
        <v>10000</v>
      </c>
      <c r="DB268" s="462">
        <v>69.599999999999994</v>
      </c>
      <c r="DC268" s="880">
        <v>191</v>
      </c>
      <c r="DD268" s="455">
        <v>2.2000000000000002</v>
      </c>
      <c r="DE268" s="462">
        <v>14.3</v>
      </c>
      <c r="DF268" s="455"/>
      <c r="DG268" s="464"/>
      <c r="DH268" s="463"/>
      <c r="DI268" s="457">
        <v>146</v>
      </c>
      <c r="DJ268" s="453"/>
      <c r="DK268" s="459"/>
      <c r="DL268" s="462"/>
      <c r="DM268" s="881"/>
      <c r="DN268" s="500"/>
      <c r="DO268" s="644"/>
      <c r="DP268" s="455"/>
      <c r="DQ268" s="461"/>
      <c r="DR268" s="463"/>
      <c r="DS268" s="457"/>
      <c r="DT268" s="453"/>
      <c r="DU268" s="454"/>
      <c r="DV268" s="462"/>
      <c r="DW268" s="880"/>
      <c r="DX268" s="455"/>
      <c r="DY268" s="462"/>
      <c r="DZ268" s="455"/>
      <c r="EA268" s="462"/>
      <c r="EB268" s="463"/>
      <c r="EC268" s="457"/>
      <c r="ED268" s="453"/>
      <c r="EE268" s="464"/>
      <c r="EF268" s="462"/>
      <c r="EG268" s="880"/>
      <c r="EH268" s="455"/>
      <c r="EI268" s="462"/>
      <c r="EJ268" s="455"/>
      <c r="EK268" s="461"/>
      <c r="EL268" s="463"/>
      <c r="EM268" s="457"/>
      <c r="EN268" s="453"/>
      <c r="EO268" s="461"/>
      <c r="EP268" s="462"/>
      <c r="EQ268" s="462"/>
      <c r="ER268" s="455"/>
      <c r="ES268" s="462"/>
      <c r="ET268" s="454"/>
      <c r="EU268" s="461"/>
      <c r="EV268" s="463"/>
      <c r="EW268" s="457"/>
      <c r="EX268" s="453"/>
      <c r="EY268" s="461"/>
      <c r="EZ268" s="462"/>
      <c r="FA268" s="880"/>
      <c r="FB268" s="455"/>
      <c r="FC268" s="462"/>
      <c r="FD268" s="454"/>
      <c r="FE268" s="461"/>
      <c r="FF268" s="463"/>
      <c r="FG268" s="457">
        <v>0</v>
      </c>
      <c r="FH268" s="453"/>
      <c r="FI268" s="461"/>
      <c r="FJ268" s="462"/>
      <c r="FK268" s="880"/>
      <c r="FL268" s="455"/>
      <c r="FM268" s="462"/>
      <c r="FN268" s="454"/>
      <c r="FO268" s="461"/>
      <c r="FP268" s="463"/>
      <c r="FQ268" s="1262"/>
      <c r="FR268" s="1263"/>
      <c r="FS268" s="1444"/>
      <c r="FT268" s="1263"/>
      <c r="FU268" s="980"/>
      <c r="FV268" s="1263"/>
      <c r="FW268" s="954"/>
      <c r="FX268" s="1263"/>
      <c r="FY268" s="1263"/>
      <c r="FZ268" s="1419"/>
      <c r="GA268" s="1262"/>
      <c r="GB268" s="1263"/>
      <c r="GC268" s="1263"/>
      <c r="GD268" s="1263"/>
      <c r="GE268" s="980"/>
      <c r="GF268" s="1263"/>
      <c r="GG268" s="954"/>
      <c r="GH268" s="1263"/>
      <c r="GI268" s="1263"/>
      <c r="GJ268" s="1419"/>
      <c r="GK268" s="195"/>
      <c r="GL268" s="943"/>
      <c r="GM268" s="461"/>
      <c r="GN268" s="461"/>
      <c r="GO268" s="461"/>
      <c r="GP268" s="461"/>
      <c r="GQ268" s="461"/>
      <c r="GR268" s="461"/>
      <c r="GS268" s="461"/>
      <c r="GT268" s="463"/>
      <c r="GU268" s="195"/>
      <c r="GV268" s="461"/>
      <c r="GW268" s="461"/>
      <c r="GX268" s="461"/>
      <c r="GY268" s="461"/>
      <c r="GZ268" s="455"/>
      <c r="HA268" s="461"/>
      <c r="HB268" s="461"/>
      <c r="HC268" s="461"/>
      <c r="HD268" s="463"/>
      <c r="HE268" s="457"/>
      <c r="HF268" s="453"/>
      <c r="HG268" s="461"/>
      <c r="HH268" s="893"/>
      <c r="HI268" s="1434"/>
      <c r="HJ268" s="455"/>
      <c r="HK268" s="462"/>
      <c r="HL268" s="455"/>
      <c r="HM268" s="461"/>
      <c r="HN268" s="463"/>
      <c r="HO268" s="457"/>
      <c r="HP268" s="453"/>
      <c r="HQ268" s="461"/>
      <c r="HR268" s="462"/>
      <c r="HS268" s="462"/>
      <c r="HT268" s="455"/>
      <c r="HU268" s="462"/>
      <c r="HV268" s="455"/>
      <c r="HW268" s="461"/>
      <c r="HX268" s="463"/>
      <c r="HY268" s="1587"/>
      <c r="HZ268" s="1587"/>
      <c r="IA268" s="1587"/>
      <c r="IB268" s="1587"/>
      <c r="IC268" s="1587"/>
      <c r="ID268" s="1587"/>
      <c r="IE268" s="1587"/>
      <c r="IF268" s="1587"/>
      <c r="IG268" s="1587"/>
      <c r="IH268" s="1587"/>
      <c r="II268" s="1587"/>
      <c r="IJ268" s="1587"/>
      <c r="IK268" s="1587"/>
      <c r="IL268" s="1587"/>
      <c r="IM268" s="1587"/>
      <c r="IN268" s="1587"/>
      <c r="IO268" s="1587"/>
      <c r="IP268" s="1587"/>
      <c r="IQ268" s="1587"/>
      <c r="IR268" s="1587"/>
      <c r="IS268" s="1587"/>
      <c r="IT268" s="1587"/>
      <c r="IU268" s="1587"/>
      <c r="IV268" s="1587"/>
      <c r="IW268" s="1587"/>
      <c r="IX268" s="1587"/>
      <c r="IY268" s="1587"/>
      <c r="IZ268" s="1587"/>
      <c r="JA268" s="1587"/>
      <c r="JB268" s="1587"/>
      <c r="JC268" s="1587"/>
      <c r="JD268" s="1587"/>
      <c r="JE268" s="1587"/>
      <c r="JF268" s="1587"/>
      <c r="JG268" s="1587"/>
      <c r="JH268" s="1587"/>
      <c r="JI268" s="1587"/>
      <c r="JJ268" s="1587"/>
      <c r="JK268" s="1587"/>
      <c r="JL268" s="1587"/>
      <c r="JM268" s="1587"/>
      <c r="JN268" s="1587"/>
      <c r="JO268" s="1587"/>
      <c r="JP268" s="1587"/>
      <c r="JQ268" s="1587"/>
      <c r="JR268" s="1587"/>
      <c r="JS268" s="1587"/>
      <c r="JT268" s="1587"/>
      <c r="JU268" s="1587"/>
      <c r="JV268" s="1587"/>
      <c r="JW268" s="1587"/>
      <c r="JX268" s="1587"/>
      <c r="JY268" s="1587"/>
      <c r="JZ268" s="1587"/>
      <c r="KA268" s="1587"/>
      <c r="KB268" s="1587"/>
      <c r="KC268" s="1587"/>
      <c r="KD268" s="1587"/>
      <c r="KE268" s="1587"/>
      <c r="KF268" s="1587"/>
      <c r="KG268" s="1587"/>
      <c r="KH268" s="1587"/>
      <c r="KI268" s="1587"/>
      <c r="KJ268" s="1587"/>
      <c r="KK268" s="1587"/>
      <c r="KL268" s="1587"/>
      <c r="KM268" s="1587"/>
      <c r="KN268" s="1587"/>
      <c r="KO268" s="1587"/>
      <c r="KP268" s="1587"/>
      <c r="KQ268" s="1587"/>
      <c r="KR268" s="1587"/>
      <c r="KS268" s="1587"/>
      <c r="KT268" s="1587"/>
      <c r="KU268" s="1587"/>
      <c r="KV268" s="1587"/>
      <c r="KW268" s="1587"/>
      <c r="KX268" s="1587"/>
      <c r="KY268" s="1587"/>
      <c r="KZ268" s="1587"/>
      <c r="LA268" s="1587"/>
      <c r="LB268" s="1587"/>
      <c r="LC268" s="1587"/>
      <c r="LD268" s="1587"/>
      <c r="LE268" s="1587"/>
      <c r="LF268" s="1587"/>
      <c r="LG268" s="1587"/>
      <c r="LH268" s="1587"/>
      <c r="LI268" s="1587"/>
      <c r="LJ268" s="1587"/>
      <c r="LK268" s="1587"/>
      <c r="LL268" s="1587"/>
      <c r="LM268" s="1587"/>
      <c r="LN268" s="1587"/>
      <c r="LO268" s="1587"/>
      <c r="LP268" s="1587"/>
      <c r="LQ268" s="1587"/>
      <c r="LR268" s="1587"/>
      <c r="LS268" s="1587"/>
      <c r="LT268" s="1587"/>
      <c r="LU268" s="1587"/>
      <c r="LV268" s="1587"/>
      <c r="LW268" s="1587"/>
      <c r="LX268" s="1587"/>
      <c r="LY268" s="1587"/>
      <c r="LZ268" s="1587"/>
      <c r="MA268" s="1587"/>
      <c r="MB268" s="1587"/>
      <c r="MC268" s="1587"/>
      <c r="MD268" s="1587"/>
      <c r="ME268" s="1587"/>
      <c r="MF268" s="1587"/>
      <c r="MG268" s="1587"/>
      <c r="MH268" s="1587"/>
      <c r="MI268" s="1587"/>
      <c r="MJ268" s="1587"/>
      <c r="MK268" s="1587"/>
      <c r="ML268" s="1587"/>
      <c r="MM268" s="1587"/>
      <c r="MN268" s="1587"/>
      <c r="MO268" s="1587"/>
      <c r="MP268" s="1587"/>
      <c r="MQ268" s="1587"/>
      <c r="MR268" s="1587"/>
      <c r="MS268" s="1587"/>
      <c r="MT268" s="1587"/>
      <c r="MU268" s="1587"/>
      <c r="MV268" s="1587"/>
      <c r="MW268" s="1587"/>
      <c r="MX268" s="1587"/>
      <c r="MY268" s="1587"/>
      <c r="MZ268" s="1587"/>
      <c r="NA268" s="1587"/>
      <c r="NB268" s="1587"/>
      <c r="NC268" s="1587"/>
      <c r="ND268" s="1587"/>
      <c r="NE268" s="1587"/>
      <c r="NF268" s="1587"/>
      <c r="NG268" s="1587"/>
      <c r="NH268" s="1587"/>
      <c r="NI268" s="1587"/>
      <c r="NJ268" s="1587"/>
      <c r="NK268" s="1587"/>
      <c r="NL268" s="1587"/>
      <c r="NM268" s="1587"/>
      <c r="NN268" s="1587"/>
      <c r="NO268" s="1587"/>
      <c r="NP268" s="1587"/>
      <c r="NQ268" s="1587"/>
      <c r="NR268" s="1587"/>
      <c r="NS268" s="1587"/>
      <c r="NT268" s="1587"/>
      <c r="NU268" s="1587"/>
      <c r="NV268" s="1587"/>
      <c r="NW268" s="1587"/>
      <c r="NX268" s="1587"/>
      <c r="NY268" s="1587"/>
      <c r="NZ268" s="1587"/>
      <c r="OA268" s="1587"/>
      <c r="OB268" s="1587"/>
      <c r="OC268" s="1587"/>
      <c r="OD268" s="1587"/>
      <c r="OE268" s="1587"/>
      <c r="OF268" s="1587"/>
      <c r="OG268" s="1587"/>
      <c r="OH268" s="1587"/>
      <c r="OI268" s="1587"/>
      <c r="OJ268" s="1587"/>
      <c r="OK268" s="1587"/>
      <c r="OL268" s="1587"/>
      <c r="OM268" s="1587"/>
      <c r="ON268" s="1587"/>
      <c r="OO268" s="1587"/>
      <c r="OP268" s="1587"/>
      <c r="OQ268" s="1587"/>
      <c r="OR268" s="1587"/>
      <c r="OS268" s="1587"/>
      <c r="OT268" s="1587"/>
      <c r="OU268" s="1587"/>
      <c r="OV268" s="1587"/>
      <c r="OW268" s="1587"/>
      <c r="OX268" s="1587"/>
      <c r="OY268" s="1587"/>
      <c r="OZ268" s="1587"/>
      <c r="PA268" s="1587"/>
      <c r="PB268" s="1587"/>
      <c r="PC268" s="1587"/>
      <c r="PD268" s="1587"/>
      <c r="PE268" s="1587"/>
      <c r="PF268" s="1587"/>
      <c r="PG268" s="1588"/>
      <c r="PH268" s="1588"/>
      <c r="PI268" s="1588"/>
      <c r="PJ268" s="1588"/>
      <c r="PK268" s="1588"/>
      <c r="PL268" s="1588"/>
      <c r="PM268" s="1588"/>
      <c r="PN268" s="1588"/>
      <c r="PO268" s="1588"/>
      <c r="PP268" s="1588"/>
      <c r="PQ268" s="1588"/>
      <c r="PR268" s="1588"/>
      <c r="PS268" s="1588"/>
      <c r="PT268" s="1588"/>
      <c r="PU268" s="1588"/>
      <c r="PV268" s="1588"/>
      <c r="PW268" s="1588"/>
      <c r="PX268" s="1588"/>
      <c r="PY268" s="1588"/>
      <c r="PZ268" s="1588"/>
      <c r="QA268" s="1588"/>
      <c r="QB268" s="1588"/>
      <c r="QC268" s="1588"/>
      <c r="QD268" s="1588"/>
      <c r="QE268" s="1588"/>
      <c r="QF268" s="1588"/>
      <c r="QG268" s="1588"/>
      <c r="QH268" s="1588"/>
      <c r="QI268" s="1588"/>
      <c r="QJ268" s="1588"/>
      <c r="QK268" s="1588"/>
      <c r="QL268" s="1588"/>
      <c r="QM268" s="1588"/>
      <c r="QN268" s="1588"/>
      <c r="QO268" s="1588"/>
      <c r="QP268" s="1588"/>
      <c r="QQ268" s="1588"/>
      <c r="QR268" s="1588"/>
      <c r="QS268" s="1588"/>
      <c r="QT268" s="1588"/>
      <c r="QU268" s="1588"/>
      <c r="QV268" s="1588"/>
      <c r="QW268" s="1588"/>
      <c r="QX268" s="1588"/>
      <c r="QY268" s="1588"/>
      <c r="QZ268" s="1588"/>
      <c r="RA268" s="1588"/>
      <c r="RB268" s="1588"/>
      <c r="RC268" s="1588"/>
      <c r="RD268" s="1588"/>
      <c r="RE268" s="1588"/>
      <c r="RF268" s="1588"/>
      <c r="RG268" s="1588"/>
      <c r="RH268" s="1588"/>
      <c r="RI268" s="1588"/>
      <c r="RJ268" s="1588"/>
      <c r="RK268" s="1588"/>
      <c r="RL268" s="1588"/>
      <c r="RM268" s="1588"/>
      <c r="RN268" s="1588"/>
      <c r="RO268" s="1588"/>
      <c r="RP268" s="1588"/>
      <c r="RQ268" s="1588"/>
      <c r="RR268" s="1588"/>
      <c r="RS268" s="1588"/>
      <c r="RT268" s="1588"/>
      <c r="RU268" s="1588"/>
      <c r="RV268" s="1588"/>
      <c r="RW268" s="1588"/>
      <c r="RX268" s="1588"/>
      <c r="RY268" s="1588"/>
      <c r="RZ268" s="1588"/>
      <c r="SA268" s="1588"/>
      <c r="SB268" s="1588"/>
      <c r="SC268" s="1588"/>
      <c r="SD268" s="1588"/>
      <c r="SE268" s="1588"/>
      <c r="SF268" s="1588"/>
      <c r="SG268" s="1588"/>
      <c r="SH268" s="1588"/>
      <c r="SI268" s="1588"/>
      <c r="SJ268" s="1588"/>
      <c r="SK268" s="1588"/>
      <c r="SL268" s="1588"/>
      <c r="SM268" s="1588"/>
      <c r="SN268" s="1588"/>
      <c r="SO268" s="1588"/>
      <c r="SP268" s="1588"/>
      <c r="SQ268" s="1588"/>
      <c r="SR268" s="1588"/>
      <c r="SS268" s="1588"/>
      <c r="ST268" s="1588"/>
      <c r="SU268" s="1588"/>
      <c r="SV268" s="1588"/>
      <c r="SW268" s="1588"/>
      <c r="SX268" s="1588"/>
      <c r="SY268" s="1588"/>
      <c r="SZ268" s="1588"/>
      <c r="TA268" s="1588"/>
      <c r="TB268" s="1588"/>
      <c r="TC268" s="1588"/>
      <c r="TD268" s="544"/>
      <c r="TE268" s="544"/>
      <c r="TF268" s="544"/>
      <c r="TG268" s="544"/>
      <c r="TH268" s="544"/>
      <c r="TI268" s="544"/>
      <c r="TJ268" s="544"/>
      <c r="TK268" s="544"/>
      <c r="TL268" s="544"/>
      <c r="TM268" s="544"/>
      <c r="TN268" s="544"/>
      <c r="TO268" s="544"/>
      <c r="TP268" s="544"/>
      <c r="TQ268" s="544"/>
      <c r="TR268" s="544"/>
      <c r="TS268" s="544"/>
      <c r="TT268" s="544"/>
      <c r="TU268" s="544"/>
      <c r="TV268" s="544"/>
      <c r="TW268" s="544"/>
      <c r="TX268" s="544"/>
      <c r="TY268" s="544"/>
      <c r="TZ268" s="544"/>
      <c r="UA268" s="544"/>
      <c r="UB268" s="544"/>
      <c r="UC268" s="544"/>
      <c r="UD268" s="544"/>
      <c r="UE268" s="544"/>
      <c r="UF268" s="544"/>
      <c r="UG268" s="544"/>
      <c r="UH268" s="544"/>
      <c r="UI268" s="544"/>
      <c r="UJ268" s="544"/>
      <c r="UK268" s="544"/>
      <c r="UL268" s="544"/>
      <c r="UM268" s="544"/>
      <c r="UN268" s="544"/>
      <c r="UO268" s="544"/>
      <c r="UP268" s="544"/>
      <c r="UQ268" s="544"/>
      <c r="UR268" s="544"/>
      <c r="US268" s="544"/>
      <c r="UT268" s="544"/>
      <c r="UU268" s="544"/>
      <c r="UV268" s="544"/>
      <c r="UW268" s="544"/>
      <c r="UX268" s="544"/>
      <c r="UY268" s="544"/>
      <c r="UZ268" s="544"/>
      <c r="VA268" s="544"/>
      <c r="VB268" s="544"/>
      <c r="VC268" s="544"/>
      <c r="VD268" s="544"/>
      <c r="VE268" s="544"/>
      <c r="VF268" s="544"/>
      <c r="VG268" s="544"/>
      <c r="VH268" s="544"/>
      <c r="VI268" s="544"/>
      <c r="VJ268" s="544"/>
      <c r="VK268" s="544"/>
      <c r="VL268" s="544"/>
      <c r="VM268" s="544"/>
      <c r="VN268" s="544"/>
      <c r="VO268" s="544"/>
      <c r="VP268" s="544"/>
      <c r="VQ268" s="544"/>
      <c r="VR268" s="544"/>
      <c r="VS268" s="544"/>
      <c r="VT268" s="544"/>
      <c r="VU268" s="544"/>
      <c r="VV268" s="544"/>
      <c r="VW268" s="544"/>
      <c r="VX268" s="544"/>
      <c r="VY268" s="544"/>
      <c r="VZ268" s="544"/>
      <c r="WA268" s="544"/>
      <c r="WB268" s="544"/>
      <c r="WC268" s="544"/>
      <c r="WD268" s="544"/>
      <c r="WE268" s="544"/>
      <c r="WF268" s="544"/>
      <c r="WG268" s="544"/>
      <c r="WH268" s="544"/>
      <c r="WI268" s="544"/>
      <c r="WJ268" s="544"/>
      <c r="WK268" s="544"/>
      <c r="WL268" s="544"/>
      <c r="WM268" s="544"/>
      <c r="WN268" s="544"/>
      <c r="WO268" s="544"/>
      <c r="WP268" s="544"/>
      <c r="WQ268" s="544"/>
      <c r="WR268" s="544"/>
      <c r="WS268" s="544"/>
      <c r="WT268" s="544"/>
      <c r="WU268" s="544"/>
      <c r="WV268" s="544"/>
      <c r="WW268" s="544"/>
      <c r="WX268" s="544"/>
      <c r="WY268" s="544"/>
      <c r="WZ268" s="544"/>
      <c r="XA268" s="544"/>
      <c r="XB268" s="544"/>
      <c r="XC268" s="544"/>
      <c r="XD268" s="544"/>
      <c r="XE268" s="544"/>
      <c r="XF268" s="544"/>
      <c r="XG268" s="544"/>
      <c r="XH268" s="544"/>
      <c r="XI268" s="544"/>
      <c r="XJ268" s="544"/>
      <c r="XK268" s="544"/>
      <c r="XL268" s="544"/>
      <c r="XM268" s="544"/>
      <c r="XN268" s="544"/>
      <c r="XO268" s="544"/>
      <c r="XP268" s="544"/>
      <c r="XQ268" s="544"/>
      <c r="XR268" s="544"/>
      <c r="XS268" s="544"/>
      <c r="XT268" s="544"/>
      <c r="XU268" s="544"/>
      <c r="XV268" s="544"/>
      <c r="XW268" s="544"/>
      <c r="XX268" s="544"/>
      <c r="XY268" s="544"/>
      <c r="XZ268" s="544"/>
      <c r="YA268" s="544"/>
      <c r="YB268" s="544"/>
      <c r="YC268" s="544"/>
      <c r="YD268" s="544"/>
      <c r="YE268" s="544"/>
      <c r="YF268" s="544"/>
      <c r="YG268" s="544"/>
      <c r="YH268" s="544"/>
      <c r="YI268" s="544"/>
      <c r="YJ268" s="544"/>
      <c r="YK268" s="544"/>
      <c r="YL268" s="544"/>
      <c r="YM268" s="544"/>
      <c r="YN268" s="544"/>
      <c r="YO268" s="544"/>
      <c r="YP268" s="544"/>
      <c r="YQ268" s="544"/>
      <c r="YR268" s="544"/>
      <c r="YS268" s="544"/>
      <c r="YT268" s="544"/>
      <c r="YU268" s="544"/>
      <c r="YV268" s="544"/>
      <c r="YW268" s="544"/>
      <c r="YX268" s="544"/>
      <c r="YY268" s="544"/>
      <c r="YZ268" s="544"/>
      <c r="ZA268" s="544"/>
      <c r="ZB268" s="544"/>
      <c r="ZC268" s="544"/>
      <c r="ZD268" s="544"/>
      <c r="ZE268" s="544"/>
      <c r="ZF268" s="544"/>
      <c r="ZG268" s="544"/>
      <c r="ZH268" s="544"/>
      <c r="ZI268" s="544"/>
      <c r="ZJ268" s="544"/>
      <c r="ZK268" s="544"/>
      <c r="ZL268" s="544"/>
      <c r="ZM268" s="544"/>
      <c r="ZN268" s="544"/>
      <c r="ZO268" s="544"/>
      <c r="ZP268" s="544"/>
      <c r="ZQ268" s="544"/>
      <c r="ZR268" s="544"/>
      <c r="ZS268" s="544"/>
      <c r="ZT268" s="544"/>
      <c r="ZU268" s="544"/>
      <c r="ZV268" s="544"/>
      <c r="ZW268" s="544"/>
      <c r="ZX268" s="544"/>
      <c r="ZY268" s="544"/>
      <c r="ZZ268" s="544"/>
      <c r="AAA268" s="544"/>
      <c r="AAB268" s="544"/>
      <c r="AAC268" s="544"/>
      <c r="AAD268" s="544"/>
      <c r="AAE268" s="544"/>
      <c r="AAF268" s="544"/>
      <c r="AAG268" s="544"/>
      <c r="AAH268" s="544"/>
      <c r="AAI268" s="544"/>
      <c r="AAJ268" s="544"/>
      <c r="AAK268" s="544"/>
      <c r="AAL268" s="544"/>
      <c r="AAM268" s="544"/>
      <c r="AAN268" s="544"/>
      <c r="AAO268" s="544"/>
      <c r="AAP268" s="544"/>
      <c r="AAQ268" s="544"/>
      <c r="AAR268" s="544"/>
      <c r="AAS268" s="544"/>
      <c r="AAT268" s="544"/>
      <c r="AAU268" s="544"/>
      <c r="AAV268" s="544"/>
      <c r="AAW268" s="544"/>
      <c r="AAX268" s="544"/>
      <c r="AAY268" s="544"/>
      <c r="AAZ268" s="544"/>
      <c r="ABA268" s="544"/>
      <c r="ABB268" s="544"/>
      <c r="ABC268" s="544"/>
      <c r="ABD268" s="544"/>
      <c r="ABE268" s="544"/>
      <c r="ABF268" s="544"/>
      <c r="ABG268" s="544"/>
      <c r="ABH268" s="544"/>
      <c r="ABI268" s="544"/>
      <c r="ABJ268" s="544"/>
      <c r="ABK268" s="544"/>
      <c r="ABL268" s="544"/>
      <c r="ABM268" s="544"/>
      <c r="ABN268" s="544"/>
      <c r="ABO268" s="544"/>
      <c r="ABP268" s="544"/>
      <c r="ABQ268" s="544"/>
      <c r="ABR268" s="544"/>
      <c r="ABS268" s="544"/>
      <c r="ABT268" s="544"/>
    </row>
    <row r="269" spans="1:748" s="540" customFormat="1" ht="15" customHeight="1" x14ac:dyDescent="0.15">
      <c r="A269" s="515">
        <v>43789</v>
      </c>
      <c r="B269" s="415">
        <f t="shared" si="6"/>
        <v>3380</v>
      </c>
      <c r="C269" s="195"/>
      <c r="D269" s="453"/>
      <c r="E269" s="461"/>
      <c r="F269" s="462"/>
      <c r="G269" s="880"/>
      <c r="H269" s="455"/>
      <c r="I269" s="462"/>
      <c r="J269" s="456"/>
      <c r="K269" s="467"/>
      <c r="L269" s="550"/>
      <c r="M269" s="195">
        <v>745</v>
      </c>
      <c r="N269" s="453">
        <v>7.5</v>
      </c>
      <c r="O269" s="461">
        <v>6130</v>
      </c>
      <c r="P269" s="462">
        <v>12</v>
      </c>
      <c r="Q269" s="880">
        <v>38</v>
      </c>
      <c r="R269" s="455">
        <v>0.3</v>
      </c>
      <c r="S269" s="462">
        <v>12.6</v>
      </c>
      <c r="T269" s="456"/>
      <c r="U269" s="467"/>
      <c r="V269" s="550"/>
      <c r="W269" s="457">
        <v>608</v>
      </c>
      <c r="X269" s="453">
        <v>8.1300000000000008</v>
      </c>
      <c r="Y269" s="458">
        <v>3410</v>
      </c>
      <c r="Z269" s="462">
        <v>5.3</v>
      </c>
      <c r="AA269" s="880">
        <v>11</v>
      </c>
      <c r="AB269" s="455">
        <v>0.3</v>
      </c>
      <c r="AC269" s="462">
        <v>2.1</v>
      </c>
      <c r="AD269" s="455"/>
      <c r="AE269" s="461"/>
      <c r="AF269" s="463"/>
      <c r="AG269" s="457">
        <v>202</v>
      </c>
      <c r="AH269" s="453">
        <v>8.1199999999999992</v>
      </c>
      <c r="AI269" s="458">
        <v>6970</v>
      </c>
      <c r="AJ269" s="462">
        <v>26.1</v>
      </c>
      <c r="AK269" s="880">
        <v>63</v>
      </c>
      <c r="AL269" s="455">
        <v>8.3000000000000007</v>
      </c>
      <c r="AM269" s="644">
        <v>12.3</v>
      </c>
      <c r="AN269" s="455"/>
      <c r="AO269" s="461"/>
      <c r="AP269" s="616"/>
      <c r="AQ269" s="457">
        <v>307</v>
      </c>
      <c r="AR269" s="453">
        <v>7.78</v>
      </c>
      <c r="AS269" s="458">
        <v>9100</v>
      </c>
      <c r="AT269" s="462">
        <v>50</v>
      </c>
      <c r="AU269" s="880">
        <v>125</v>
      </c>
      <c r="AV269" s="455">
        <v>0.5</v>
      </c>
      <c r="AW269" s="462">
        <v>14.2</v>
      </c>
      <c r="AX269" s="455"/>
      <c r="AY269" s="461"/>
      <c r="AZ269" s="463"/>
      <c r="BA269" s="195">
        <v>265</v>
      </c>
      <c r="BB269" s="453">
        <v>7.87</v>
      </c>
      <c r="BC269" s="461">
        <v>6210</v>
      </c>
      <c r="BD269" s="462">
        <v>25</v>
      </c>
      <c r="BE269" s="880">
        <v>93</v>
      </c>
      <c r="BF269" s="455">
        <v>1</v>
      </c>
      <c r="BG269" s="462">
        <v>16.8</v>
      </c>
      <c r="BH269" s="455"/>
      <c r="BI269" s="461"/>
      <c r="BJ269" s="463"/>
      <c r="BK269" s="457">
        <v>116</v>
      </c>
      <c r="BL269" s="453">
        <v>7.83</v>
      </c>
      <c r="BM269" s="458">
        <v>1675</v>
      </c>
      <c r="BN269" s="462">
        <v>73.599999999999994</v>
      </c>
      <c r="BO269" s="880">
        <v>173</v>
      </c>
      <c r="BP269" s="455">
        <v>0.5</v>
      </c>
      <c r="BQ269" s="462">
        <v>3.2</v>
      </c>
      <c r="BR269" s="455"/>
      <c r="BS269" s="461"/>
      <c r="BT269" s="463"/>
      <c r="BU269" s="457">
        <v>377</v>
      </c>
      <c r="BV269" s="453">
        <v>7.76</v>
      </c>
      <c r="BW269" s="458">
        <v>8510</v>
      </c>
      <c r="BX269" s="458">
        <v>19.7</v>
      </c>
      <c r="BY269" s="880">
        <v>62</v>
      </c>
      <c r="BZ269" s="455">
        <v>0.4</v>
      </c>
      <c r="CA269" s="462">
        <v>19.7</v>
      </c>
      <c r="CB269" s="455"/>
      <c r="CC269" s="461"/>
      <c r="CD269" s="463"/>
      <c r="CE269" s="457">
        <v>51</v>
      </c>
      <c r="CF269" s="453">
        <v>7.28</v>
      </c>
      <c r="CG269" s="458">
        <v>9940</v>
      </c>
      <c r="CH269" s="462">
        <v>20.8</v>
      </c>
      <c r="CI269" s="880">
        <v>78</v>
      </c>
      <c r="CJ269" s="455">
        <v>14.1</v>
      </c>
      <c r="CK269" s="462">
        <v>38.6</v>
      </c>
      <c r="CL269" s="455"/>
      <c r="CM269" s="461"/>
      <c r="CN269" s="463"/>
      <c r="CO269" s="457"/>
      <c r="CP269" s="453"/>
      <c r="CQ269" s="461"/>
      <c r="CR269" s="462"/>
      <c r="CS269" s="880"/>
      <c r="CT269" s="455"/>
      <c r="CU269" s="462"/>
      <c r="CV269" s="455"/>
      <c r="CW269" s="461"/>
      <c r="CX269" s="463"/>
      <c r="CY269" s="457">
        <v>395</v>
      </c>
      <c r="CZ269" s="453">
        <v>8.0299999999999994</v>
      </c>
      <c r="DA269" s="461">
        <v>7560</v>
      </c>
      <c r="DB269" s="462">
        <v>54.3</v>
      </c>
      <c r="DC269" s="880">
        <v>163</v>
      </c>
      <c r="DD269" s="455">
        <v>4.5999999999999996</v>
      </c>
      <c r="DE269" s="462">
        <v>15.7</v>
      </c>
      <c r="DF269" s="455"/>
      <c r="DG269" s="464"/>
      <c r="DH269" s="463"/>
      <c r="DI269" s="457">
        <v>314</v>
      </c>
      <c r="DJ269" s="453">
        <v>7.81</v>
      </c>
      <c r="DK269" s="459">
        <v>2710</v>
      </c>
      <c r="DL269" s="462">
        <v>53.3</v>
      </c>
      <c r="DM269" s="881">
        <v>185</v>
      </c>
      <c r="DN269" s="500">
        <v>13</v>
      </c>
      <c r="DO269" s="644">
        <v>21.4</v>
      </c>
      <c r="DP269" s="455"/>
      <c r="DQ269" s="461"/>
      <c r="DR269" s="463"/>
      <c r="DS269" s="457"/>
      <c r="DT269" s="453"/>
      <c r="DU269" s="454"/>
      <c r="DV269" s="462"/>
      <c r="DW269" s="880"/>
      <c r="DX269" s="455"/>
      <c r="DY269" s="462"/>
      <c r="DZ269" s="455"/>
      <c r="EA269" s="462"/>
      <c r="EB269" s="463"/>
      <c r="EC269" s="457"/>
      <c r="ED269" s="453"/>
      <c r="EE269" s="464"/>
      <c r="EF269" s="462"/>
      <c r="EG269" s="880"/>
      <c r="EH269" s="455"/>
      <c r="EI269" s="462"/>
      <c r="EJ269" s="455"/>
      <c r="EK269" s="461"/>
      <c r="EL269" s="463"/>
      <c r="EM269" s="457"/>
      <c r="EN269" s="453"/>
      <c r="EO269" s="461"/>
      <c r="EP269" s="462"/>
      <c r="EQ269" s="462"/>
      <c r="ER269" s="455"/>
      <c r="ES269" s="462"/>
      <c r="ET269" s="454"/>
      <c r="EU269" s="461"/>
      <c r="EV269" s="463"/>
      <c r="EW269" s="457"/>
      <c r="EX269" s="453"/>
      <c r="EY269" s="461"/>
      <c r="EZ269" s="462"/>
      <c r="FA269" s="880"/>
      <c r="FB269" s="455"/>
      <c r="FC269" s="462"/>
      <c r="FD269" s="454"/>
      <c r="FE269" s="461"/>
      <c r="FF269" s="463"/>
      <c r="FG269" s="457">
        <v>0</v>
      </c>
      <c r="FH269" s="453"/>
      <c r="FI269" s="461"/>
      <c r="FJ269" s="462"/>
      <c r="FK269" s="880"/>
      <c r="FL269" s="455"/>
      <c r="FM269" s="462"/>
      <c r="FN269" s="454"/>
      <c r="FO269" s="461"/>
      <c r="FP269" s="463"/>
      <c r="FQ269" s="1262"/>
      <c r="FR269" s="1263"/>
      <c r="FS269" s="1444"/>
      <c r="FT269" s="1263"/>
      <c r="FU269" s="980"/>
      <c r="FV269" s="1263"/>
      <c r="FW269" s="954"/>
      <c r="FX269" s="1263"/>
      <c r="FY269" s="1263"/>
      <c r="FZ269" s="1419"/>
      <c r="GA269" s="1262"/>
      <c r="GB269" s="1263"/>
      <c r="GC269" s="1263"/>
      <c r="GD269" s="1263"/>
      <c r="GE269" s="980"/>
      <c r="GF269" s="1263"/>
      <c r="GG269" s="954"/>
      <c r="GH269" s="1263"/>
      <c r="GI269" s="1263"/>
      <c r="GJ269" s="1419"/>
      <c r="GK269" s="195"/>
      <c r="GL269" s="943"/>
      <c r="GM269" s="461"/>
      <c r="GN269" s="461"/>
      <c r="GO269" s="461"/>
      <c r="GP269" s="461"/>
      <c r="GQ269" s="461"/>
      <c r="GR269" s="461"/>
      <c r="GS269" s="461"/>
      <c r="GT269" s="463"/>
      <c r="GU269" s="195"/>
      <c r="GV269" s="461"/>
      <c r="GW269" s="461"/>
      <c r="GX269" s="461"/>
      <c r="GY269" s="461"/>
      <c r="GZ269" s="455"/>
      <c r="HA269" s="461"/>
      <c r="HB269" s="461"/>
      <c r="HC269" s="461"/>
      <c r="HD269" s="463"/>
      <c r="HE269" s="457"/>
      <c r="HF269" s="453"/>
      <c r="HG269" s="461"/>
      <c r="HH269" s="893"/>
      <c r="HI269" s="1434"/>
      <c r="HJ269" s="455"/>
      <c r="HK269" s="462"/>
      <c r="HL269" s="455"/>
      <c r="HM269" s="461"/>
      <c r="HN269" s="463"/>
      <c r="HO269" s="457"/>
      <c r="HP269" s="453"/>
      <c r="HQ269" s="461"/>
      <c r="HR269" s="462"/>
      <c r="HS269" s="462"/>
      <c r="HT269" s="455"/>
      <c r="HU269" s="462"/>
      <c r="HV269" s="455"/>
      <c r="HW269" s="461"/>
      <c r="HX269" s="463"/>
      <c r="HY269" s="1587"/>
      <c r="HZ269" s="1587"/>
      <c r="IA269" s="1587"/>
      <c r="IB269" s="1587"/>
      <c r="IC269" s="1587"/>
      <c r="ID269" s="1587"/>
      <c r="IE269" s="1587"/>
      <c r="IF269" s="1587"/>
      <c r="IG269" s="1587"/>
      <c r="IH269" s="1587"/>
      <c r="II269" s="1587"/>
      <c r="IJ269" s="1587"/>
      <c r="IK269" s="1587"/>
      <c r="IL269" s="1587"/>
      <c r="IM269" s="1587"/>
      <c r="IN269" s="1587"/>
      <c r="IO269" s="1587"/>
      <c r="IP269" s="1587"/>
      <c r="IQ269" s="1587"/>
      <c r="IR269" s="1587"/>
      <c r="IS269" s="1587"/>
      <c r="IT269" s="1587"/>
      <c r="IU269" s="1587"/>
      <c r="IV269" s="1587"/>
      <c r="IW269" s="1587"/>
      <c r="IX269" s="1587"/>
      <c r="IY269" s="1587"/>
      <c r="IZ269" s="1587"/>
      <c r="JA269" s="1587"/>
      <c r="JB269" s="1587"/>
      <c r="JC269" s="1587"/>
      <c r="JD269" s="1587"/>
      <c r="JE269" s="1587"/>
      <c r="JF269" s="1587"/>
      <c r="JG269" s="1587"/>
      <c r="JH269" s="1587"/>
      <c r="JI269" s="1587"/>
      <c r="JJ269" s="1587"/>
      <c r="JK269" s="1587"/>
      <c r="JL269" s="1587"/>
      <c r="JM269" s="1587"/>
      <c r="JN269" s="1587"/>
      <c r="JO269" s="1587"/>
      <c r="JP269" s="1587"/>
      <c r="JQ269" s="1587"/>
      <c r="JR269" s="1587"/>
      <c r="JS269" s="1587"/>
      <c r="JT269" s="1587"/>
      <c r="JU269" s="1587"/>
      <c r="JV269" s="1587"/>
      <c r="JW269" s="1587"/>
      <c r="JX269" s="1587"/>
      <c r="JY269" s="1587"/>
      <c r="JZ269" s="1587"/>
      <c r="KA269" s="1587"/>
      <c r="KB269" s="1587"/>
      <c r="KC269" s="1587"/>
      <c r="KD269" s="1587"/>
      <c r="KE269" s="1587"/>
      <c r="KF269" s="1587"/>
      <c r="KG269" s="1587"/>
      <c r="KH269" s="1587"/>
      <c r="KI269" s="1587"/>
      <c r="KJ269" s="1587"/>
      <c r="KK269" s="1587"/>
      <c r="KL269" s="1587"/>
      <c r="KM269" s="1587"/>
      <c r="KN269" s="1587"/>
      <c r="KO269" s="1587"/>
      <c r="KP269" s="1587"/>
      <c r="KQ269" s="1587"/>
      <c r="KR269" s="1587"/>
      <c r="KS269" s="1587"/>
      <c r="KT269" s="1587"/>
      <c r="KU269" s="1587"/>
      <c r="KV269" s="1587"/>
      <c r="KW269" s="1587"/>
      <c r="KX269" s="1587"/>
      <c r="KY269" s="1587"/>
      <c r="KZ269" s="1587"/>
      <c r="LA269" s="1587"/>
      <c r="LB269" s="1587"/>
      <c r="LC269" s="1587"/>
      <c r="LD269" s="1587"/>
      <c r="LE269" s="1587"/>
      <c r="LF269" s="1587"/>
      <c r="LG269" s="1587"/>
      <c r="LH269" s="1587"/>
      <c r="LI269" s="1587"/>
      <c r="LJ269" s="1587"/>
      <c r="LK269" s="1587"/>
      <c r="LL269" s="1587"/>
      <c r="LM269" s="1587"/>
      <c r="LN269" s="1587"/>
      <c r="LO269" s="1587"/>
      <c r="LP269" s="1587"/>
      <c r="LQ269" s="1587"/>
      <c r="LR269" s="1587"/>
      <c r="LS269" s="1587"/>
      <c r="LT269" s="1587"/>
      <c r="LU269" s="1587"/>
      <c r="LV269" s="1587"/>
      <c r="LW269" s="1587"/>
      <c r="LX269" s="1587"/>
      <c r="LY269" s="1587"/>
      <c r="LZ269" s="1587"/>
      <c r="MA269" s="1587"/>
      <c r="MB269" s="1587"/>
      <c r="MC269" s="1587"/>
      <c r="MD269" s="1587"/>
      <c r="ME269" s="1587"/>
      <c r="MF269" s="1587"/>
      <c r="MG269" s="1587"/>
      <c r="MH269" s="1587"/>
      <c r="MI269" s="1587"/>
      <c r="MJ269" s="1587"/>
      <c r="MK269" s="1587"/>
      <c r="ML269" s="1587"/>
      <c r="MM269" s="1587"/>
      <c r="MN269" s="1587"/>
      <c r="MO269" s="1587"/>
      <c r="MP269" s="1587"/>
      <c r="MQ269" s="1587"/>
      <c r="MR269" s="1587"/>
      <c r="MS269" s="1587"/>
      <c r="MT269" s="1587"/>
      <c r="MU269" s="1587"/>
      <c r="MV269" s="1587"/>
      <c r="MW269" s="1587"/>
      <c r="MX269" s="1587"/>
      <c r="MY269" s="1587"/>
      <c r="MZ269" s="1587"/>
      <c r="NA269" s="1587"/>
      <c r="NB269" s="1587"/>
      <c r="NC269" s="1587"/>
      <c r="ND269" s="1587"/>
      <c r="NE269" s="1587"/>
      <c r="NF269" s="1587"/>
      <c r="NG269" s="1587"/>
      <c r="NH269" s="1587"/>
      <c r="NI269" s="1587"/>
      <c r="NJ269" s="1587"/>
      <c r="NK269" s="1587"/>
      <c r="NL269" s="1587"/>
      <c r="NM269" s="1587"/>
      <c r="NN269" s="1587"/>
      <c r="NO269" s="1587"/>
      <c r="NP269" s="1587"/>
      <c r="NQ269" s="1587"/>
      <c r="NR269" s="1587"/>
      <c r="NS269" s="1587"/>
      <c r="NT269" s="1587"/>
      <c r="NU269" s="1587"/>
      <c r="NV269" s="1587"/>
      <c r="NW269" s="1587"/>
      <c r="NX269" s="1587"/>
      <c r="NY269" s="1587"/>
      <c r="NZ269" s="1587"/>
      <c r="OA269" s="1587"/>
      <c r="OB269" s="1587"/>
      <c r="OC269" s="1587"/>
      <c r="OD269" s="1587"/>
      <c r="OE269" s="1587"/>
      <c r="OF269" s="1587"/>
      <c r="OG269" s="1587"/>
      <c r="OH269" s="1587"/>
      <c r="OI269" s="1587"/>
      <c r="OJ269" s="1587"/>
      <c r="OK269" s="1587"/>
      <c r="OL269" s="1587"/>
      <c r="OM269" s="1587"/>
      <c r="ON269" s="1587"/>
      <c r="OO269" s="1587"/>
      <c r="OP269" s="1587"/>
      <c r="OQ269" s="1587"/>
      <c r="OR269" s="1587"/>
      <c r="OS269" s="1587"/>
      <c r="OT269" s="1587"/>
      <c r="OU269" s="1587"/>
      <c r="OV269" s="1587"/>
      <c r="OW269" s="1587"/>
      <c r="OX269" s="1587"/>
      <c r="OY269" s="1587"/>
      <c r="OZ269" s="1587"/>
      <c r="PA269" s="1587"/>
      <c r="PB269" s="1587"/>
      <c r="PC269" s="1587"/>
      <c r="PD269" s="1587"/>
      <c r="PE269" s="1587"/>
      <c r="PF269" s="1587"/>
      <c r="PG269" s="1588"/>
      <c r="PH269" s="1588"/>
      <c r="PI269" s="1588"/>
      <c r="PJ269" s="1588"/>
      <c r="PK269" s="1588"/>
      <c r="PL269" s="1588"/>
      <c r="PM269" s="1588"/>
      <c r="PN269" s="1588"/>
      <c r="PO269" s="1588"/>
      <c r="PP269" s="1588"/>
      <c r="PQ269" s="1588"/>
      <c r="PR269" s="1588"/>
      <c r="PS269" s="1588"/>
      <c r="PT269" s="1588"/>
      <c r="PU269" s="1588"/>
      <c r="PV269" s="1588"/>
      <c r="PW269" s="1588"/>
      <c r="PX269" s="1588"/>
      <c r="PY269" s="1588"/>
      <c r="PZ269" s="1588"/>
      <c r="QA269" s="1588"/>
      <c r="QB269" s="1588"/>
      <c r="QC269" s="1588"/>
      <c r="QD269" s="1588"/>
      <c r="QE269" s="1588"/>
      <c r="QF269" s="1588"/>
      <c r="QG269" s="1588"/>
      <c r="QH269" s="1588"/>
      <c r="QI269" s="1588"/>
      <c r="QJ269" s="1588"/>
      <c r="QK269" s="1588"/>
      <c r="QL269" s="1588"/>
      <c r="QM269" s="1588"/>
      <c r="QN269" s="1588"/>
      <c r="QO269" s="1588"/>
      <c r="QP269" s="1588"/>
      <c r="QQ269" s="1588"/>
      <c r="QR269" s="1588"/>
      <c r="QS269" s="1588"/>
      <c r="QT269" s="1588"/>
      <c r="QU269" s="1588"/>
      <c r="QV269" s="1588"/>
      <c r="QW269" s="1588"/>
      <c r="QX269" s="1588"/>
      <c r="QY269" s="1588"/>
      <c r="QZ269" s="1588"/>
      <c r="RA269" s="1588"/>
      <c r="RB269" s="1588"/>
      <c r="RC269" s="1588"/>
      <c r="RD269" s="1588"/>
      <c r="RE269" s="1588"/>
      <c r="RF269" s="1588"/>
      <c r="RG269" s="1588"/>
      <c r="RH269" s="1588"/>
      <c r="RI269" s="1588"/>
      <c r="RJ269" s="1588"/>
      <c r="RK269" s="1588"/>
      <c r="RL269" s="1588"/>
      <c r="RM269" s="1588"/>
      <c r="RN269" s="1588"/>
      <c r="RO269" s="1588"/>
      <c r="RP269" s="1588"/>
      <c r="RQ269" s="1588"/>
      <c r="RR269" s="1588"/>
      <c r="RS269" s="1588"/>
      <c r="RT269" s="1588"/>
      <c r="RU269" s="1588"/>
      <c r="RV269" s="1588"/>
      <c r="RW269" s="1588"/>
      <c r="RX269" s="1588"/>
      <c r="RY269" s="1588"/>
      <c r="RZ269" s="1588"/>
      <c r="SA269" s="1588"/>
      <c r="SB269" s="1588"/>
      <c r="SC269" s="1588"/>
      <c r="SD269" s="1588"/>
      <c r="SE269" s="1588"/>
      <c r="SF269" s="1588"/>
      <c r="SG269" s="1588"/>
      <c r="SH269" s="1588"/>
      <c r="SI269" s="1588"/>
      <c r="SJ269" s="1588"/>
      <c r="SK269" s="1588"/>
      <c r="SL269" s="1588"/>
      <c r="SM269" s="1588"/>
      <c r="SN269" s="1588"/>
      <c r="SO269" s="1588"/>
      <c r="SP269" s="1588"/>
      <c r="SQ269" s="1588"/>
      <c r="SR269" s="1588"/>
      <c r="SS269" s="1588"/>
      <c r="ST269" s="1588"/>
      <c r="SU269" s="1588"/>
      <c r="SV269" s="1588"/>
      <c r="SW269" s="1588"/>
      <c r="SX269" s="1588"/>
      <c r="SY269" s="1588"/>
      <c r="SZ269" s="1588"/>
      <c r="TA269" s="1588"/>
      <c r="TB269" s="1588"/>
      <c r="TC269" s="1588"/>
      <c r="TD269" s="544"/>
      <c r="TE269" s="544"/>
      <c r="TF269" s="544"/>
      <c r="TG269" s="544"/>
      <c r="TH269" s="544"/>
      <c r="TI269" s="544"/>
      <c r="TJ269" s="544"/>
      <c r="TK269" s="544"/>
      <c r="TL269" s="544"/>
      <c r="TM269" s="544"/>
      <c r="TN269" s="544"/>
      <c r="TO269" s="544"/>
      <c r="TP269" s="544"/>
      <c r="TQ269" s="544"/>
      <c r="TR269" s="544"/>
      <c r="TS269" s="544"/>
      <c r="TT269" s="544"/>
      <c r="TU269" s="544"/>
      <c r="TV269" s="544"/>
      <c r="TW269" s="544"/>
      <c r="TX269" s="544"/>
      <c r="TY269" s="544"/>
      <c r="TZ269" s="544"/>
      <c r="UA269" s="544"/>
      <c r="UB269" s="544"/>
      <c r="UC269" s="544"/>
      <c r="UD269" s="544"/>
      <c r="UE269" s="544"/>
      <c r="UF269" s="544"/>
      <c r="UG269" s="544"/>
      <c r="UH269" s="544"/>
      <c r="UI269" s="544"/>
      <c r="UJ269" s="544"/>
      <c r="UK269" s="544"/>
      <c r="UL269" s="544"/>
      <c r="UM269" s="544"/>
      <c r="UN269" s="544"/>
      <c r="UO269" s="544"/>
      <c r="UP269" s="544"/>
      <c r="UQ269" s="544"/>
      <c r="UR269" s="544"/>
      <c r="US269" s="544"/>
      <c r="UT269" s="544"/>
      <c r="UU269" s="544"/>
      <c r="UV269" s="544"/>
      <c r="UW269" s="544"/>
      <c r="UX269" s="544"/>
      <c r="UY269" s="544"/>
      <c r="UZ269" s="544"/>
      <c r="VA269" s="544"/>
      <c r="VB269" s="544"/>
      <c r="VC269" s="544"/>
      <c r="VD269" s="544"/>
      <c r="VE269" s="544"/>
      <c r="VF269" s="544"/>
      <c r="VG269" s="544"/>
      <c r="VH269" s="544"/>
      <c r="VI269" s="544"/>
      <c r="VJ269" s="544"/>
      <c r="VK269" s="544"/>
      <c r="VL269" s="544"/>
      <c r="VM269" s="544"/>
      <c r="VN269" s="544"/>
      <c r="VO269" s="544"/>
      <c r="VP269" s="544"/>
      <c r="VQ269" s="544"/>
      <c r="VR269" s="544"/>
      <c r="VS269" s="544"/>
      <c r="VT269" s="544"/>
      <c r="VU269" s="544"/>
      <c r="VV269" s="544"/>
      <c r="VW269" s="544"/>
      <c r="VX269" s="544"/>
      <c r="VY269" s="544"/>
      <c r="VZ269" s="544"/>
      <c r="WA269" s="544"/>
      <c r="WB269" s="544"/>
      <c r="WC269" s="544"/>
      <c r="WD269" s="544"/>
      <c r="WE269" s="544"/>
      <c r="WF269" s="544"/>
      <c r="WG269" s="544"/>
      <c r="WH269" s="544"/>
      <c r="WI269" s="544"/>
      <c r="WJ269" s="544"/>
      <c r="WK269" s="544"/>
      <c r="WL269" s="544"/>
      <c r="WM269" s="544"/>
      <c r="WN269" s="544"/>
      <c r="WO269" s="544"/>
      <c r="WP269" s="544"/>
      <c r="WQ269" s="544"/>
      <c r="WR269" s="544"/>
      <c r="WS269" s="544"/>
      <c r="WT269" s="544"/>
      <c r="WU269" s="544"/>
      <c r="WV269" s="544"/>
      <c r="WW269" s="544"/>
      <c r="WX269" s="544"/>
      <c r="WY269" s="544"/>
      <c r="WZ269" s="544"/>
      <c r="XA269" s="544"/>
      <c r="XB269" s="544"/>
      <c r="XC269" s="544"/>
      <c r="XD269" s="544"/>
      <c r="XE269" s="544"/>
      <c r="XF269" s="544"/>
      <c r="XG269" s="544"/>
      <c r="XH269" s="544"/>
      <c r="XI269" s="544"/>
      <c r="XJ269" s="544"/>
      <c r="XK269" s="544"/>
      <c r="XL269" s="544"/>
      <c r="XM269" s="544"/>
      <c r="XN269" s="544"/>
      <c r="XO269" s="544"/>
      <c r="XP269" s="544"/>
      <c r="XQ269" s="544"/>
      <c r="XR269" s="544"/>
      <c r="XS269" s="544"/>
      <c r="XT269" s="544"/>
      <c r="XU269" s="544"/>
      <c r="XV269" s="544"/>
      <c r="XW269" s="544"/>
      <c r="XX269" s="544"/>
      <c r="XY269" s="544"/>
      <c r="XZ269" s="544"/>
      <c r="YA269" s="544"/>
      <c r="YB269" s="544"/>
      <c r="YC269" s="544"/>
      <c r="YD269" s="544"/>
      <c r="YE269" s="544"/>
      <c r="YF269" s="544"/>
      <c r="YG269" s="544"/>
      <c r="YH269" s="544"/>
      <c r="YI269" s="544"/>
      <c r="YJ269" s="544"/>
      <c r="YK269" s="544"/>
      <c r="YL269" s="544"/>
      <c r="YM269" s="544"/>
      <c r="YN269" s="544"/>
      <c r="YO269" s="544"/>
      <c r="YP269" s="544"/>
      <c r="YQ269" s="544"/>
      <c r="YR269" s="544"/>
      <c r="YS269" s="544"/>
      <c r="YT269" s="544"/>
      <c r="YU269" s="544"/>
      <c r="YV269" s="544"/>
      <c r="YW269" s="544"/>
      <c r="YX269" s="544"/>
      <c r="YY269" s="544"/>
      <c r="YZ269" s="544"/>
      <c r="ZA269" s="544"/>
      <c r="ZB269" s="544"/>
      <c r="ZC269" s="544"/>
      <c r="ZD269" s="544"/>
      <c r="ZE269" s="544"/>
      <c r="ZF269" s="544"/>
      <c r="ZG269" s="544"/>
      <c r="ZH269" s="544"/>
      <c r="ZI269" s="544"/>
      <c r="ZJ269" s="544"/>
      <c r="ZK269" s="544"/>
      <c r="ZL269" s="544"/>
      <c r="ZM269" s="544"/>
      <c r="ZN269" s="544"/>
      <c r="ZO269" s="544"/>
      <c r="ZP269" s="544"/>
      <c r="ZQ269" s="544"/>
      <c r="ZR269" s="544"/>
      <c r="ZS269" s="544"/>
      <c r="ZT269" s="544"/>
      <c r="ZU269" s="544"/>
      <c r="ZV269" s="544"/>
      <c r="ZW269" s="544"/>
      <c r="ZX269" s="544"/>
      <c r="ZY269" s="544"/>
      <c r="ZZ269" s="544"/>
      <c r="AAA269" s="544"/>
      <c r="AAB269" s="544"/>
      <c r="AAC269" s="544"/>
      <c r="AAD269" s="544"/>
      <c r="AAE269" s="544"/>
      <c r="AAF269" s="544"/>
      <c r="AAG269" s="544"/>
      <c r="AAH269" s="544"/>
      <c r="AAI269" s="544"/>
      <c r="AAJ269" s="544"/>
      <c r="AAK269" s="544"/>
      <c r="AAL269" s="544"/>
      <c r="AAM269" s="544"/>
      <c r="AAN269" s="544"/>
      <c r="AAO269" s="544"/>
      <c r="AAP269" s="544"/>
      <c r="AAQ269" s="544"/>
      <c r="AAR269" s="544"/>
      <c r="AAS269" s="544"/>
      <c r="AAT269" s="544"/>
      <c r="AAU269" s="544"/>
      <c r="AAV269" s="544"/>
      <c r="AAW269" s="544"/>
      <c r="AAX269" s="544"/>
      <c r="AAY269" s="544"/>
      <c r="AAZ269" s="544"/>
      <c r="ABA269" s="544"/>
      <c r="ABB269" s="544"/>
      <c r="ABC269" s="544"/>
      <c r="ABD269" s="544"/>
      <c r="ABE269" s="544"/>
      <c r="ABF269" s="544"/>
      <c r="ABG269" s="544"/>
      <c r="ABH269" s="544"/>
      <c r="ABI269" s="544"/>
      <c r="ABJ269" s="544"/>
      <c r="ABK269" s="544"/>
      <c r="ABL269" s="544"/>
      <c r="ABM269" s="544"/>
      <c r="ABN269" s="544"/>
      <c r="ABO269" s="544"/>
      <c r="ABP269" s="544"/>
      <c r="ABQ269" s="544"/>
      <c r="ABR269" s="544"/>
      <c r="ABS269" s="544"/>
      <c r="ABT269" s="544"/>
    </row>
    <row r="270" spans="1:748" s="540" customFormat="1" ht="15" customHeight="1" x14ac:dyDescent="0.15">
      <c r="A270" s="515">
        <v>43790</v>
      </c>
      <c r="B270" s="415">
        <f t="shared" si="6"/>
        <v>3176</v>
      </c>
      <c r="C270" s="195"/>
      <c r="D270" s="453"/>
      <c r="E270" s="461"/>
      <c r="F270" s="462"/>
      <c r="G270" s="880"/>
      <c r="H270" s="455"/>
      <c r="I270" s="462"/>
      <c r="J270" s="456"/>
      <c r="K270" s="467"/>
      <c r="L270" s="550"/>
      <c r="M270" s="195">
        <v>1209</v>
      </c>
      <c r="N270" s="453">
        <v>7.65</v>
      </c>
      <c r="O270" s="461">
        <v>5820</v>
      </c>
      <c r="P270" s="462">
        <v>17.899999999999999</v>
      </c>
      <c r="Q270" s="880">
        <v>51</v>
      </c>
      <c r="R270" s="455">
        <v>2.8</v>
      </c>
      <c r="S270" s="462">
        <v>18.8</v>
      </c>
      <c r="T270" s="456"/>
      <c r="U270" s="467"/>
      <c r="V270" s="550"/>
      <c r="W270" s="457">
        <v>449</v>
      </c>
      <c r="X270" s="453">
        <v>7.9</v>
      </c>
      <c r="Y270" s="458">
        <v>3470</v>
      </c>
      <c r="Z270" s="462">
        <v>4.5999999999999996</v>
      </c>
      <c r="AA270" s="880">
        <v>14</v>
      </c>
      <c r="AB270" s="455">
        <v>0.2</v>
      </c>
      <c r="AC270" s="462">
        <v>2.2999999999999998</v>
      </c>
      <c r="AD270" s="455"/>
      <c r="AE270" s="461"/>
      <c r="AF270" s="463">
        <v>2</v>
      </c>
      <c r="AG270" s="457">
        <v>174</v>
      </c>
      <c r="AH270" s="453">
        <v>8.19</v>
      </c>
      <c r="AI270" s="458">
        <v>6980</v>
      </c>
      <c r="AJ270" s="462">
        <v>23.7</v>
      </c>
      <c r="AK270" s="880">
        <v>71</v>
      </c>
      <c r="AL270" s="455">
        <v>8</v>
      </c>
      <c r="AM270" s="644">
        <v>12.5</v>
      </c>
      <c r="AN270" s="455"/>
      <c r="AO270" s="461"/>
      <c r="AP270" s="616">
        <v>5</v>
      </c>
      <c r="AQ270" s="457">
        <v>190</v>
      </c>
      <c r="AR270" s="453">
        <v>7.67</v>
      </c>
      <c r="AS270" s="458">
        <v>8980</v>
      </c>
      <c r="AT270" s="462">
        <v>49.4</v>
      </c>
      <c r="AU270" s="880">
        <v>123</v>
      </c>
      <c r="AV270" s="455">
        <v>0.3</v>
      </c>
      <c r="AW270" s="462">
        <v>13.8</v>
      </c>
      <c r="AX270" s="455"/>
      <c r="AY270" s="461"/>
      <c r="AZ270" s="463">
        <v>5</v>
      </c>
      <c r="BA270" s="195">
        <v>169</v>
      </c>
      <c r="BB270" s="453">
        <v>8.0399999999999991</v>
      </c>
      <c r="BC270" s="461">
        <v>6200</v>
      </c>
      <c r="BD270" s="462">
        <v>24.6</v>
      </c>
      <c r="BE270" s="880">
        <v>90</v>
      </c>
      <c r="BF270" s="455">
        <v>0.9</v>
      </c>
      <c r="BG270" s="462">
        <v>16.7</v>
      </c>
      <c r="BH270" s="455"/>
      <c r="BI270" s="461"/>
      <c r="BJ270" s="463">
        <v>8</v>
      </c>
      <c r="BK270" s="457">
        <v>36</v>
      </c>
      <c r="BL270" s="453">
        <v>8.17</v>
      </c>
      <c r="BM270" s="458">
        <v>1669</v>
      </c>
      <c r="BN270" s="462">
        <v>72</v>
      </c>
      <c r="BO270" s="880">
        <v>152</v>
      </c>
      <c r="BP270" s="455">
        <v>0.2</v>
      </c>
      <c r="BQ270" s="462">
        <v>3.2</v>
      </c>
      <c r="BR270" s="455"/>
      <c r="BS270" s="461"/>
      <c r="BT270" s="463">
        <v>1</v>
      </c>
      <c r="BU270" s="457">
        <v>423</v>
      </c>
      <c r="BV270" s="453">
        <v>7.74</v>
      </c>
      <c r="BW270" s="458">
        <v>10230</v>
      </c>
      <c r="BX270" s="458">
        <v>22</v>
      </c>
      <c r="BY270" s="880">
        <v>75</v>
      </c>
      <c r="BZ270" s="455">
        <v>1.7</v>
      </c>
      <c r="CA270" s="462">
        <v>45.2</v>
      </c>
      <c r="CB270" s="455"/>
      <c r="CC270" s="461"/>
      <c r="CD270" s="463">
        <v>2</v>
      </c>
      <c r="CE270" s="457">
        <v>65</v>
      </c>
      <c r="CF270" s="453">
        <v>7.97</v>
      </c>
      <c r="CG270" s="458">
        <v>10950</v>
      </c>
      <c r="CH270" s="462">
        <v>24.1</v>
      </c>
      <c r="CI270" s="880">
        <v>86</v>
      </c>
      <c r="CJ270" s="455">
        <v>13.4</v>
      </c>
      <c r="CK270" s="462">
        <v>50.6</v>
      </c>
      <c r="CL270" s="455"/>
      <c r="CM270" s="461"/>
      <c r="CN270" s="463">
        <v>2</v>
      </c>
      <c r="CO270" s="457"/>
      <c r="CP270" s="453"/>
      <c r="CQ270" s="461"/>
      <c r="CR270" s="462"/>
      <c r="CS270" s="880"/>
      <c r="CT270" s="455"/>
      <c r="CU270" s="462"/>
      <c r="CV270" s="455"/>
      <c r="CW270" s="461"/>
      <c r="CX270" s="463"/>
      <c r="CY270" s="457">
        <v>221</v>
      </c>
      <c r="CZ270" s="453">
        <v>8.19</v>
      </c>
      <c r="DA270" s="461">
        <v>9270</v>
      </c>
      <c r="DB270" s="462">
        <v>65.3</v>
      </c>
      <c r="DC270" s="880">
        <v>205</v>
      </c>
      <c r="DD270" s="455">
        <v>9.9</v>
      </c>
      <c r="DE270" s="462">
        <v>23.1</v>
      </c>
      <c r="DF270" s="455"/>
      <c r="DG270" s="464"/>
      <c r="DH270" s="463">
        <v>30</v>
      </c>
      <c r="DI270" s="457">
        <v>240</v>
      </c>
      <c r="DJ270" s="453">
        <v>7.9</v>
      </c>
      <c r="DK270" s="459">
        <v>1269</v>
      </c>
      <c r="DL270" s="462">
        <v>18.5</v>
      </c>
      <c r="DM270" s="881">
        <v>74</v>
      </c>
      <c r="DN270" s="500">
        <v>5.4</v>
      </c>
      <c r="DO270" s="644">
        <v>9</v>
      </c>
      <c r="DP270" s="455"/>
      <c r="DQ270" s="461"/>
      <c r="DR270" s="463">
        <v>9</v>
      </c>
      <c r="DS270" s="457"/>
      <c r="DT270" s="453"/>
      <c r="DU270" s="454"/>
      <c r="DV270" s="462"/>
      <c r="DW270" s="880"/>
      <c r="DX270" s="455"/>
      <c r="DY270" s="462"/>
      <c r="DZ270" s="455"/>
      <c r="EA270" s="462"/>
      <c r="EB270" s="463"/>
      <c r="EC270" s="457"/>
      <c r="ED270" s="453"/>
      <c r="EE270" s="464"/>
      <c r="EF270" s="462"/>
      <c r="EG270" s="880"/>
      <c r="EH270" s="455"/>
      <c r="EI270" s="462"/>
      <c r="EJ270" s="455"/>
      <c r="EK270" s="461"/>
      <c r="EL270" s="463"/>
      <c r="EM270" s="457"/>
      <c r="EN270" s="453"/>
      <c r="EO270" s="461"/>
      <c r="EP270" s="462"/>
      <c r="EQ270" s="462"/>
      <c r="ER270" s="455"/>
      <c r="ES270" s="462"/>
      <c r="ET270" s="454"/>
      <c r="EU270" s="461"/>
      <c r="EV270" s="463"/>
      <c r="EW270" s="457"/>
      <c r="EX270" s="453"/>
      <c r="EY270" s="461"/>
      <c r="EZ270" s="462"/>
      <c r="FA270" s="880"/>
      <c r="FB270" s="455"/>
      <c r="FC270" s="462"/>
      <c r="FD270" s="454"/>
      <c r="FE270" s="461"/>
      <c r="FF270" s="463"/>
      <c r="FG270" s="457">
        <v>0</v>
      </c>
      <c r="FH270" s="453"/>
      <c r="FI270" s="461"/>
      <c r="FJ270" s="462"/>
      <c r="FK270" s="880"/>
      <c r="FL270" s="455"/>
      <c r="FM270" s="462"/>
      <c r="FN270" s="454"/>
      <c r="FO270" s="461"/>
      <c r="FP270" s="463"/>
      <c r="FQ270" s="1262"/>
      <c r="FR270" s="1263"/>
      <c r="FS270" s="1444"/>
      <c r="FT270" s="1263"/>
      <c r="FU270" s="980"/>
      <c r="FV270" s="1263"/>
      <c r="FW270" s="954"/>
      <c r="FX270" s="1263"/>
      <c r="FY270" s="1263"/>
      <c r="FZ270" s="1419"/>
      <c r="GA270" s="1262"/>
      <c r="GB270" s="1263"/>
      <c r="GC270" s="1263"/>
      <c r="GD270" s="1263"/>
      <c r="GE270" s="980"/>
      <c r="GF270" s="1263"/>
      <c r="GG270" s="954"/>
      <c r="GH270" s="1263"/>
      <c r="GI270" s="1263"/>
      <c r="GJ270" s="1419"/>
      <c r="GK270" s="195"/>
      <c r="GL270" s="943"/>
      <c r="GM270" s="461"/>
      <c r="GN270" s="461"/>
      <c r="GO270" s="461"/>
      <c r="GP270" s="461"/>
      <c r="GQ270" s="461"/>
      <c r="GR270" s="461"/>
      <c r="GS270" s="461"/>
      <c r="GT270" s="463"/>
      <c r="GU270" s="195"/>
      <c r="GV270" s="461"/>
      <c r="GW270" s="461"/>
      <c r="GX270" s="461"/>
      <c r="GY270" s="461"/>
      <c r="GZ270" s="455"/>
      <c r="HA270" s="461"/>
      <c r="HB270" s="461"/>
      <c r="HC270" s="461"/>
      <c r="HD270" s="463"/>
      <c r="HE270" s="457"/>
      <c r="HF270" s="453"/>
      <c r="HG270" s="461"/>
      <c r="HH270" s="893"/>
      <c r="HI270" s="1434"/>
      <c r="HJ270" s="455"/>
      <c r="HK270" s="462"/>
      <c r="HL270" s="455"/>
      <c r="HM270" s="461"/>
      <c r="HN270" s="463"/>
      <c r="HO270" s="457"/>
      <c r="HP270" s="453"/>
      <c r="HQ270" s="461"/>
      <c r="HR270" s="462"/>
      <c r="HS270" s="462"/>
      <c r="HT270" s="455"/>
      <c r="HU270" s="462"/>
      <c r="HV270" s="455"/>
      <c r="HW270" s="461"/>
      <c r="HX270" s="463"/>
      <c r="HY270" s="1587"/>
      <c r="HZ270" s="1587"/>
      <c r="IA270" s="1587"/>
      <c r="IB270" s="1587"/>
      <c r="IC270" s="1587"/>
      <c r="ID270" s="1587"/>
      <c r="IE270" s="1587"/>
      <c r="IF270" s="1587"/>
      <c r="IG270" s="1587"/>
      <c r="IH270" s="1587"/>
      <c r="II270" s="1587"/>
      <c r="IJ270" s="1587"/>
      <c r="IK270" s="1587"/>
      <c r="IL270" s="1587"/>
      <c r="IM270" s="1587"/>
      <c r="IN270" s="1587"/>
      <c r="IO270" s="1587"/>
      <c r="IP270" s="1587"/>
      <c r="IQ270" s="1587"/>
      <c r="IR270" s="1587"/>
      <c r="IS270" s="1587"/>
      <c r="IT270" s="1587"/>
      <c r="IU270" s="1587"/>
      <c r="IV270" s="1587"/>
      <c r="IW270" s="1587"/>
      <c r="IX270" s="1587"/>
      <c r="IY270" s="1587"/>
      <c r="IZ270" s="1587"/>
      <c r="JA270" s="1587"/>
      <c r="JB270" s="1587"/>
      <c r="JC270" s="1587"/>
      <c r="JD270" s="1587"/>
      <c r="JE270" s="1587"/>
      <c r="JF270" s="1587"/>
      <c r="JG270" s="1587"/>
      <c r="JH270" s="1587"/>
      <c r="JI270" s="1587"/>
      <c r="JJ270" s="1587"/>
      <c r="JK270" s="1587"/>
      <c r="JL270" s="1587"/>
      <c r="JM270" s="1587"/>
      <c r="JN270" s="1587"/>
      <c r="JO270" s="1587"/>
      <c r="JP270" s="1587"/>
      <c r="JQ270" s="1587"/>
      <c r="JR270" s="1587"/>
      <c r="JS270" s="1587"/>
      <c r="JT270" s="1587"/>
      <c r="JU270" s="1587"/>
      <c r="JV270" s="1587"/>
      <c r="JW270" s="1587"/>
      <c r="JX270" s="1587"/>
      <c r="JY270" s="1587"/>
      <c r="JZ270" s="1587"/>
      <c r="KA270" s="1587"/>
      <c r="KB270" s="1587"/>
      <c r="KC270" s="1587"/>
      <c r="KD270" s="1587"/>
      <c r="KE270" s="1587"/>
      <c r="KF270" s="1587"/>
      <c r="KG270" s="1587"/>
      <c r="KH270" s="1587"/>
      <c r="KI270" s="1587"/>
      <c r="KJ270" s="1587"/>
      <c r="KK270" s="1587"/>
      <c r="KL270" s="1587"/>
      <c r="KM270" s="1587"/>
      <c r="KN270" s="1587"/>
      <c r="KO270" s="1587"/>
      <c r="KP270" s="1587"/>
      <c r="KQ270" s="1587"/>
      <c r="KR270" s="1587"/>
      <c r="KS270" s="1587"/>
      <c r="KT270" s="1587"/>
      <c r="KU270" s="1587"/>
      <c r="KV270" s="1587"/>
      <c r="KW270" s="1587"/>
      <c r="KX270" s="1587"/>
      <c r="KY270" s="1587"/>
      <c r="KZ270" s="1587"/>
      <c r="LA270" s="1587"/>
      <c r="LB270" s="1587"/>
      <c r="LC270" s="1587"/>
      <c r="LD270" s="1587"/>
      <c r="LE270" s="1587"/>
      <c r="LF270" s="1587"/>
      <c r="LG270" s="1587"/>
      <c r="LH270" s="1587"/>
      <c r="LI270" s="1587"/>
      <c r="LJ270" s="1587"/>
      <c r="LK270" s="1587"/>
      <c r="LL270" s="1587"/>
      <c r="LM270" s="1587"/>
      <c r="LN270" s="1587"/>
      <c r="LO270" s="1587"/>
      <c r="LP270" s="1587"/>
      <c r="LQ270" s="1587"/>
      <c r="LR270" s="1587"/>
      <c r="LS270" s="1587"/>
      <c r="LT270" s="1587"/>
      <c r="LU270" s="1587"/>
      <c r="LV270" s="1587"/>
      <c r="LW270" s="1587"/>
      <c r="LX270" s="1587"/>
      <c r="LY270" s="1587"/>
      <c r="LZ270" s="1587"/>
      <c r="MA270" s="1587"/>
      <c r="MB270" s="1587"/>
      <c r="MC270" s="1587"/>
      <c r="MD270" s="1587"/>
      <c r="ME270" s="1587"/>
      <c r="MF270" s="1587"/>
      <c r="MG270" s="1587"/>
      <c r="MH270" s="1587"/>
      <c r="MI270" s="1587"/>
      <c r="MJ270" s="1587"/>
      <c r="MK270" s="1587"/>
      <c r="ML270" s="1587"/>
      <c r="MM270" s="1587"/>
      <c r="MN270" s="1587"/>
      <c r="MO270" s="1587"/>
      <c r="MP270" s="1587"/>
      <c r="MQ270" s="1587"/>
      <c r="MR270" s="1587"/>
      <c r="MS270" s="1587"/>
      <c r="MT270" s="1587"/>
      <c r="MU270" s="1587"/>
      <c r="MV270" s="1587"/>
      <c r="MW270" s="1587"/>
      <c r="MX270" s="1587"/>
      <c r="MY270" s="1587"/>
      <c r="MZ270" s="1587"/>
      <c r="NA270" s="1587"/>
      <c r="NB270" s="1587"/>
      <c r="NC270" s="1587"/>
      <c r="ND270" s="1587"/>
      <c r="NE270" s="1587"/>
      <c r="NF270" s="1587"/>
      <c r="NG270" s="1587"/>
      <c r="NH270" s="1587"/>
      <c r="NI270" s="1587"/>
      <c r="NJ270" s="1587"/>
      <c r="NK270" s="1587"/>
      <c r="NL270" s="1587"/>
      <c r="NM270" s="1587"/>
      <c r="NN270" s="1587"/>
      <c r="NO270" s="1587"/>
      <c r="NP270" s="1587"/>
      <c r="NQ270" s="1587"/>
      <c r="NR270" s="1587"/>
      <c r="NS270" s="1587"/>
      <c r="NT270" s="1587"/>
      <c r="NU270" s="1587"/>
      <c r="NV270" s="1587"/>
      <c r="NW270" s="1587"/>
      <c r="NX270" s="1587"/>
      <c r="NY270" s="1587"/>
      <c r="NZ270" s="1587"/>
      <c r="OA270" s="1587"/>
      <c r="OB270" s="1587"/>
      <c r="OC270" s="1587"/>
      <c r="OD270" s="1587"/>
      <c r="OE270" s="1587"/>
      <c r="OF270" s="1587"/>
      <c r="OG270" s="1587"/>
      <c r="OH270" s="1587"/>
      <c r="OI270" s="1587"/>
      <c r="OJ270" s="1587"/>
      <c r="OK270" s="1587"/>
      <c r="OL270" s="1587"/>
      <c r="OM270" s="1587"/>
      <c r="ON270" s="1587"/>
      <c r="OO270" s="1587"/>
      <c r="OP270" s="1587"/>
      <c r="OQ270" s="1587"/>
      <c r="OR270" s="1587"/>
      <c r="OS270" s="1587"/>
      <c r="OT270" s="1587"/>
      <c r="OU270" s="1587"/>
      <c r="OV270" s="1587"/>
      <c r="OW270" s="1587"/>
      <c r="OX270" s="1587"/>
      <c r="OY270" s="1587"/>
      <c r="OZ270" s="1587"/>
      <c r="PA270" s="1587"/>
      <c r="PB270" s="1587"/>
      <c r="PC270" s="1587"/>
      <c r="PD270" s="1587"/>
      <c r="PE270" s="1587"/>
      <c r="PF270" s="1587"/>
      <c r="PG270" s="1588"/>
      <c r="PH270" s="1588"/>
      <c r="PI270" s="1588"/>
      <c r="PJ270" s="1588"/>
      <c r="PK270" s="1588"/>
      <c r="PL270" s="1588"/>
      <c r="PM270" s="1588"/>
      <c r="PN270" s="1588"/>
      <c r="PO270" s="1588"/>
      <c r="PP270" s="1588"/>
      <c r="PQ270" s="1588"/>
      <c r="PR270" s="1588"/>
      <c r="PS270" s="1588"/>
      <c r="PT270" s="1588"/>
      <c r="PU270" s="1588"/>
      <c r="PV270" s="1588"/>
      <c r="PW270" s="1588"/>
      <c r="PX270" s="1588"/>
      <c r="PY270" s="1588"/>
      <c r="PZ270" s="1588"/>
      <c r="QA270" s="1588"/>
      <c r="QB270" s="1588"/>
      <c r="QC270" s="1588"/>
      <c r="QD270" s="1588"/>
      <c r="QE270" s="1588"/>
      <c r="QF270" s="1588"/>
      <c r="QG270" s="1588"/>
      <c r="QH270" s="1588"/>
      <c r="QI270" s="1588"/>
      <c r="QJ270" s="1588"/>
      <c r="QK270" s="1588"/>
      <c r="QL270" s="1588"/>
      <c r="QM270" s="1588"/>
      <c r="QN270" s="1588"/>
      <c r="QO270" s="1588"/>
      <c r="QP270" s="1588"/>
      <c r="QQ270" s="1588"/>
      <c r="QR270" s="1588"/>
      <c r="QS270" s="1588"/>
      <c r="QT270" s="1588"/>
      <c r="QU270" s="1588"/>
      <c r="QV270" s="1588"/>
      <c r="QW270" s="1588"/>
      <c r="QX270" s="1588"/>
      <c r="QY270" s="1588"/>
      <c r="QZ270" s="1588"/>
      <c r="RA270" s="1588"/>
      <c r="RB270" s="1588"/>
      <c r="RC270" s="1588"/>
      <c r="RD270" s="1588"/>
      <c r="RE270" s="1588"/>
      <c r="RF270" s="1588"/>
      <c r="RG270" s="1588"/>
      <c r="RH270" s="1588"/>
      <c r="RI270" s="1588"/>
      <c r="RJ270" s="1588"/>
      <c r="RK270" s="1588"/>
      <c r="RL270" s="1588"/>
      <c r="RM270" s="1588"/>
      <c r="RN270" s="1588"/>
      <c r="RO270" s="1588"/>
      <c r="RP270" s="1588"/>
      <c r="RQ270" s="1588"/>
      <c r="RR270" s="1588"/>
      <c r="RS270" s="1588"/>
      <c r="RT270" s="1588"/>
      <c r="RU270" s="1588"/>
      <c r="RV270" s="1588"/>
      <c r="RW270" s="1588"/>
      <c r="RX270" s="1588"/>
      <c r="RY270" s="1588"/>
      <c r="RZ270" s="1588"/>
      <c r="SA270" s="1588"/>
      <c r="SB270" s="1588"/>
      <c r="SC270" s="1588"/>
      <c r="SD270" s="1588"/>
      <c r="SE270" s="1588"/>
      <c r="SF270" s="1588"/>
      <c r="SG270" s="1588"/>
      <c r="SH270" s="1588"/>
      <c r="SI270" s="1588"/>
      <c r="SJ270" s="1588"/>
      <c r="SK270" s="1588"/>
      <c r="SL270" s="1588"/>
      <c r="SM270" s="1588"/>
      <c r="SN270" s="1588"/>
      <c r="SO270" s="1588"/>
      <c r="SP270" s="1588"/>
      <c r="SQ270" s="1588"/>
      <c r="SR270" s="1588"/>
      <c r="SS270" s="1588"/>
      <c r="ST270" s="1588"/>
      <c r="SU270" s="1588"/>
      <c r="SV270" s="1588"/>
      <c r="SW270" s="1588"/>
      <c r="SX270" s="1588"/>
      <c r="SY270" s="1588"/>
      <c r="SZ270" s="1588"/>
      <c r="TA270" s="1588"/>
      <c r="TB270" s="1588"/>
      <c r="TC270" s="1588"/>
      <c r="TD270" s="544"/>
      <c r="TE270" s="544"/>
      <c r="TF270" s="544"/>
      <c r="TG270" s="544"/>
      <c r="TH270" s="544"/>
      <c r="TI270" s="544"/>
      <c r="TJ270" s="544"/>
      <c r="TK270" s="544"/>
      <c r="TL270" s="544"/>
      <c r="TM270" s="544"/>
      <c r="TN270" s="544"/>
      <c r="TO270" s="544"/>
      <c r="TP270" s="544"/>
      <c r="TQ270" s="544"/>
      <c r="TR270" s="544"/>
      <c r="TS270" s="544"/>
      <c r="TT270" s="544"/>
      <c r="TU270" s="544"/>
      <c r="TV270" s="544"/>
      <c r="TW270" s="544"/>
      <c r="TX270" s="544"/>
      <c r="TY270" s="544"/>
      <c r="TZ270" s="544"/>
      <c r="UA270" s="544"/>
      <c r="UB270" s="544"/>
      <c r="UC270" s="544"/>
      <c r="UD270" s="544"/>
      <c r="UE270" s="544"/>
      <c r="UF270" s="544"/>
      <c r="UG270" s="544"/>
      <c r="UH270" s="544"/>
      <c r="UI270" s="544"/>
      <c r="UJ270" s="544"/>
      <c r="UK270" s="544"/>
      <c r="UL270" s="544"/>
      <c r="UM270" s="544"/>
      <c r="UN270" s="544"/>
      <c r="UO270" s="544"/>
      <c r="UP270" s="544"/>
      <c r="UQ270" s="544"/>
      <c r="UR270" s="544"/>
      <c r="US270" s="544"/>
      <c r="UT270" s="544"/>
      <c r="UU270" s="544"/>
      <c r="UV270" s="544"/>
      <c r="UW270" s="544"/>
      <c r="UX270" s="544"/>
      <c r="UY270" s="544"/>
      <c r="UZ270" s="544"/>
      <c r="VA270" s="544"/>
      <c r="VB270" s="544"/>
      <c r="VC270" s="544"/>
      <c r="VD270" s="544"/>
      <c r="VE270" s="544"/>
      <c r="VF270" s="544"/>
      <c r="VG270" s="544"/>
      <c r="VH270" s="544"/>
      <c r="VI270" s="544"/>
      <c r="VJ270" s="544"/>
      <c r="VK270" s="544"/>
      <c r="VL270" s="544"/>
      <c r="VM270" s="544"/>
      <c r="VN270" s="544"/>
      <c r="VO270" s="544"/>
      <c r="VP270" s="544"/>
      <c r="VQ270" s="544"/>
      <c r="VR270" s="544"/>
      <c r="VS270" s="544"/>
      <c r="VT270" s="544"/>
      <c r="VU270" s="544"/>
      <c r="VV270" s="544"/>
      <c r="VW270" s="544"/>
      <c r="VX270" s="544"/>
      <c r="VY270" s="544"/>
      <c r="VZ270" s="544"/>
      <c r="WA270" s="544"/>
      <c r="WB270" s="544"/>
      <c r="WC270" s="544"/>
      <c r="WD270" s="544"/>
      <c r="WE270" s="544"/>
      <c r="WF270" s="544"/>
      <c r="WG270" s="544"/>
      <c r="WH270" s="544"/>
      <c r="WI270" s="544"/>
      <c r="WJ270" s="544"/>
      <c r="WK270" s="544"/>
      <c r="WL270" s="544"/>
      <c r="WM270" s="544"/>
      <c r="WN270" s="544"/>
      <c r="WO270" s="544"/>
      <c r="WP270" s="544"/>
      <c r="WQ270" s="544"/>
      <c r="WR270" s="544"/>
      <c r="WS270" s="544"/>
      <c r="WT270" s="544"/>
      <c r="WU270" s="544"/>
      <c r="WV270" s="544"/>
      <c r="WW270" s="544"/>
      <c r="WX270" s="544"/>
      <c r="WY270" s="544"/>
      <c r="WZ270" s="544"/>
      <c r="XA270" s="544"/>
      <c r="XB270" s="544"/>
      <c r="XC270" s="544"/>
      <c r="XD270" s="544"/>
      <c r="XE270" s="544"/>
      <c r="XF270" s="544"/>
      <c r="XG270" s="544"/>
      <c r="XH270" s="544"/>
      <c r="XI270" s="544"/>
      <c r="XJ270" s="544"/>
      <c r="XK270" s="544"/>
      <c r="XL270" s="544"/>
      <c r="XM270" s="544"/>
      <c r="XN270" s="544"/>
      <c r="XO270" s="544"/>
      <c r="XP270" s="544"/>
      <c r="XQ270" s="544"/>
      <c r="XR270" s="544"/>
      <c r="XS270" s="544"/>
      <c r="XT270" s="544"/>
      <c r="XU270" s="544"/>
      <c r="XV270" s="544"/>
      <c r="XW270" s="544"/>
      <c r="XX270" s="544"/>
      <c r="XY270" s="544"/>
      <c r="XZ270" s="544"/>
      <c r="YA270" s="544"/>
      <c r="YB270" s="544"/>
      <c r="YC270" s="544"/>
      <c r="YD270" s="544"/>
      <c r="YE270" s="544"/>
      <c r="YF270" s="544"/>
      <c r="YG270" s="544"/>
      <c r="YH270" s="544"/>
      <c r="YI270" s="544"/>
      <c r="YJ270" s="544"/>
      <c r="YK270" s="544"/>
      <c r="YL270" s="544"/>
      <c r="YM270" s="544"/>
      <c r="YN270" s="544"/>
      <c r="YO270" s="544"/>
      <c r="YP270" s="544"/>
      <c r="YQ270" s="544"/>
      <c r="YR270" s="544"/>
      <c r="YS270" s="544"/>
      <c r="YT270" s="544"/>
      <c r="YU270" s="544"/>
      <c r="YV270" s="544"/>
      <c r="YW270" s="544"/>
      <c r="YX270" s="544"/>
      <c r="YY270" s="544"/>
      <c r="YZ270" s="544"/>
      <c r="ZA270" s="544"/>
      <c r="ZB270" s="544"/>
      <c r="ZC270" s="544"/>
      <c r="ZD270" s="544"/>
      <c r="ZE270" s="544"/>
      <c r="ZF270" s="544"/>
      <c r="ZG270" s="544"/>
      <c r="ZH270" s="544"/>
      <c r="ZI270" s="544"/>
      <c r="ZJ270" s="544"/>
      <c r="ZK270" s="544"/>
      <c r="ZL270" s="544"/>
      <c r="ZM270" s="544"/>
      <c r="ZN270" s="544"/>
      <c r="ZO270" s="544"/>
      <c r="ZP270" s="544"/>
      <c r="ZQ270" s="544"/>
      <c r="ZR270" s="544"/>
      <c r="ZS270" s="544"/>
      <c r="ZT270" s="544"/>
      <c r="ZU270" s="544"/>
      <c r="ZV270" s="544"/>
      <c r="ZW270" s="544"/>
      <c r="ZX270" s="544"/>
      <c r="ZY270" s="544"/>
      <c r="ZZ270" s="544"/>
      <c r="AAA270" s="544"/>
      <c r="AAB270" s="544"/>
      <c r="AAC270" s="544"/>
      <c r="AAD270" s="544"/>
      <c r="AAE270" s="544"/>
      <c r="AAF270" s="544"/>
      <c r="AAG270" s="544"/>
      <c r="AAH270" s="544"/>
      <c r="AAI270" s="544"/>
      <c r="AAJ270" s="544"/>
      <c r="AAK270" s="544"/>
      <c r="AAL270" s="544"/>
      <c r="AAM270" s="544"/>
      <c r="AAN270" s="544"/>
      <c r="AAO270" s="544"/>
      <c r="AAP270" s="544"/>
      <c r="AAQ270" s="544"/>
      <c r="AAR270" s="544"/>
      <c r="AAS270" s="544"/>
      <c r="AAT270" s="544"/>
      <c r="AAU270" s="544"/>
      <c r="AAV270" s="544"/>
      <c r="AAW270" s="544"/>
      <c r="AAX270" s="544"/>
      <c r="AAY270" s="544"/>
      <c r="AAZ270" s="544"/>
      <c r="ABA270" s="544"/>
      <c r="ABB270" s="544"/>
      <c r="ABC270" s="544"/>
      <c r="ABD270" s="544"/>
      <c r="ABE270" s="544"/>
      <c r="ABF270" s="544"/>
      <c r="ABG270" s="544"/>
      <c r="ABH270" s="544"/>
      <c r="ABI270" s="544"/>
      <c r="ABJ270" s="544"/>
      <c r="ABK270" s="544"/>
      <c r="ABL270" s="544"/>
      <c r="ABM270" s="544"/>
      <c r="ABN270" s="544"/>
      <c r="ABO270" s="544"/>
      <c r="ABP270" s="544"/>
      <c r="ABQ270" s="544"/>
      <c r="ABR270" s="544"/>
      <c r="ABS270" s="544"/>
      <c r="ABT270" s="544"/>
    </row>
    <row r="271" spans="1:748" s="540" customFormat="1" ht="15" customHeight="1" x14ac:dyDescent="0.15">
      <c r="A271" s="515">
        <v>43791</v>
      </c>
      <c r="B271" s="415">
        <f t="shared" si="6"/>
        <v>3491</v>
      </c>
      <c r="C271" s="195"/>
      <c r="D271" s="453"/>
      <c r="E271" s="461"/>
      <c r="F271" s="462"/>
      <c r="G271" s="880"/>
      <c r="H271" s="455"/>
      <c r="I271" s="462"/>
      <c r="J271" s="456"/>
      <c r="K271" s="467"/>
      <c r="L271" s="550"/>
      <c r="M271" s="195">
        <v>1134</v>
      </c>
      <c r="N271" s="453">
        <v>7.65</v>
      </c>
      <c r="O271" s="461">
        <v>5820</v>
      </c>
      <c r="P271" s="462">
        <v>12.3</v>
      </c>
      <c r="Q271" s="880">
        <v>51</v>
      </c>
      <c r="R271" s="455">
        <v>2.8</v>
      </c>
      <c r="S271" s="462">
        <v>17.8</v>
      </c>
      <c r="T271" s="456"/>
      <c r="U271" s="467"/>
      <c r="V271" s="550"/>
      <c r="W271" s="457">
        <v>670</v>
      </c>
      <c r="X271" s="453">
        <v>8.23</v>
      </c>
      <c r="Y271" s="458">
        <v>4330</v>
      </c>
      <c r="Z271" s="462">
        <v>5.8</v>
      </c>
      <c r="AA271" s="880">
        <v>17</v>
      </c>
      <c r="AB271" s="455">
        <v>0.5</v>
      </c>
      <c r="AC271" s="462">
        <v>2.2000000000000002</v>
      </c>
      <c r="AD271" s="455"/>
      <c r="AE271" s="461"/>
      <c r="AF271" s="463"/>
      <c r="AG271" s="457">
        <v>293</v>
      </c>
      <c r="AH271" s="453">
        <v>8.4700000000000006</v>
      </c>
      <c r="AI271" s="458">
        <v>7180</v>
      </c>
      <c r="AJ271" s="462">
        <v>26.6</v>
      </c>
      <c r="AK271" s="880">
        <v>74</v>
      </c>
      <c r="AL271" s="455">
        <v>7.4</v>
      </c>
      <c r="AM271" s="644">
        <v>10.7</v>
      </c>
      <c r="AN271" s="455"/>
      <c r="AO271" s="461"/>
      <c r="AP271" s="616"/>
      <c r="AQ271" s="457">
        <v>238</v>
      </c>
      <c r="AR271" s="453">
        <v>8</v>
      </c>
      <c r="AS271" s="458">
        <v>7370</v>
      </c>
      <c r="AT271" s="462">
        <v>44.9</v>
      </c>
      <c r="AU271" s="880">
        <v>114</v>
      </c>
      <c r="AV271" s="455">
        <v>0.8</v>
      </c>
      <c r="AW271" s="462">
        <v>12.5</v>
      </c>
      <c r="AX271" s="455"/>
      <c r="AY271" s="461">
        <v>1100</v>
      </c>
      <c r="AZ271" s="463"/>
      <c r="BA271" s="195"/>
      <c r="BB271" s="453">
        <v>8.39</v>
      </c>
      <c r="BC271" s="461">
        <v>6160</v>
      </c>
      <c r="BD271" s="462">
        <v>26.5</v>
      </c>
      <c r="BE271" s="880">
        <v>92</v>
      </c>
      <c r="BF271" s="455">
        <v>1.2</v>
      </c>
      <c r="BG271" s="462">
        <v>17.100000000000001</v>
      </c>
      <c r="BH271" s="455"/>
      <c r="BI271" s="461">
        <v>1318</v>
      </c>
      <c r="BJ271" s="463"/>
      <c r="BK271" s="457">
        <v>138</v>
      </c>
      <c r="BL271" s="453">
        <v>8.27</v>
      </c>
      <c r="BM271" s="458">
        <v>1679</v>
      </c>
      <c r="BN271" s="462">
        <v>75.400000000000006</v>
      </c>
      <c r="BO271" s="880">
        <v>146</v>
      </c>
      <c r="BP271" s="455">
        <v>0.4</v>
      </c>
      <c r="BQ271" s="462">
        <v>3.4</v>
      </c>
      <c r="BR271" s="455"/>
      <c r="BS271" s="461">
        <v>243.5</v>
      </c>
      <c r="BT271" s="463"/>
      <c r="BU271" s="457">
        <v>288</v>
      </c>
      <c r="BV271" s="453">
        <v>8.14</v>
      </c>
      <c r="BW271" s="458">
        <v>10760</v>
      </c>
      <c r="BX271" s="458">
        <v>24.2</v>
      </c>
      <c r="BY271" s="880">
        <v>89</v>
      </c>
      <c r="BZ271" s="455">
        <v>1.7</v>
      </c>
      <c r="CA271" s="462">
        <v>42.5</v>
      </c>
      <c r="CB271" s="455"/>
      <c r="CC271" s="461">
        <v>3295</v>
      </c>
      <c r="CD271" s="463"/>
      <c r="CE271" s="457">
        <v>69</v>
      </c>
      <c r="CF271" s="453">
        <v>7.54</v>
      </c>
      <c r="CG271" s="458">
        <v>11830</v>
      </c>
      <c r="CH271" s="462">
        <v>25.6</v>
      </c>
      <c r="CI271" s="880">
        <v>83</v>
      </c>
      <c r="CJ271" s="455">
        <v>8.3000000000000007</v>
      </c>
      <c r="CK271" s="462">
        <v>50.6</v>
      </c>
      <c r="CL271" s="455"/>
      <c r="CM271" s="461">
        <v>811</v>
      </c>
      <c r="CN271" s="463"/>
      <c r="CO271" s="457"/>
      <c r="CP271" s="453"/>
      <c r="CQ271" s="461"/>
      <c r="CR271" s="462"/>
      <c r="CS271" s="880"/>
      <c r="CT271" s="455"/>
      <c r="CU271" s="462"/>
      <c r="CV271" s="455"/>
      <c r="CW271" s="461"/>
      <c r="CX271" s="463"/>
      <c r="CY271" s="457">
        <v>302</v>
      </c>
      <c r="CZ271" s="453">
        <v>8.2899999999999991</v>
      </c>
      <c r="DA271" s="461">
        <v>8054.8</v>
      </c>
      <c r="DB271" s="462">
        <v>60</v>
      </c>
      <c r="DC271" s="880">
        <v>164</v>
      </c>
      <c r="DD271" s="455">
        <v>4.3</v>
      </c>
      <c r="DE271" s="462">
        <v>18</v>
      </c>
      <c r="DF271" s="455"/>
      <c r="DG271" s="464">
        <v>1054.5</v>
      </c>
      <c r="DH271" s="463"/>
      <c r="DI271" s="457">
        <v>334</v>
      </c>
      <c r="DJ271" s="453">
        <v>8.01</v>
      </c>
      <c r="DK271" s="459">
        <v>3950</v>
      </c>
      <c r="DL271" s="462">
        <v>63.3</v>
      </c>
      <c r="DM271" s="881">
        <v>226</v>
      </c>
      <c r="DN271" s="500">
        <v>25.8</v>
      </c>
      <c r="DO271" s="644">
        <v>32.4</v>
      </c>
      <c r="DP271" s="455"/>
      <c r="DQ271" s="461"/>
      <c r="DR271" s="463"/>
      <c r="DS271" s="457"/>
      <c r="DT271" s="453"/>
      <c r="DU271" s="454"/>
      <c r="DV271" s="462"/>
      <c r="DW271" s="880"/>
      <c r="DX271" s="455"/>
      <c r="DY271" s="462"/>
      <c r="DZ271" s="455"/>
      <c r="EA271" s="462"/>
      <c r="EB271" s="463"/>
      <c r="EC271" s="457"/>
      <c r="ED271" s="453"/>
      <c r="EE271" s="464"/>
      <c r="EF271" s="462"/>
      <c r="EG271" s="880"/>
      <c r="EH271" s="455"/>
      <c r="EI271" s="462"/>
      <c r="EJ271" s="455"/>
      <c r="EK271" s="461"/>
      <c r="EL271" s="463"/>
      <c r="EM271" s="457"/>
      <c r="EN271" s="453"/>
      <c r="EO271" s="461"/>
      <c r="EP271" s="462"/>
      <c r="EQ271" s="462"/>
      <c r="ER271" s="455"/>
      <c r="ES271" s="462"/>
      <c r="ET271" s="454"/>
      <c r="EU271" s="461"/>
      <c r="EV271" s="463"/>
      <c r="EW271" s="457"/>
      <c r="EX271" s="453"/>
      <c r="EY271" s="461"/>
      <c r="EZ271" s="462"/>
      <c r="FA271" s="880"/>
      <c r="FB271" s="455"/>
      <c r="FC271" s="462"/>
      <c r="FD271" s="454"/>
      <c r="FE271" s="461"/>
      <c r="FF271" s="463"/>
      <c r="FG271" s="457">
        <v>0</v>
      </c>
      <c r="FH271" s="453"/>
      <c r="FI271" s="461"/>
      <c r="FJ271" s="462"/>
      <c r="FK271" s="880"/>
      <c r="FL271" s="455"/>
      <c r="FM271" s="462"/>
      <c r="FN271" s="454"/>
      <c r="FO271" s="461"/>
      <c r="FP271" s="463"/>
      <c r="FQ271" s="1262"/>
      <c r="FR271" s="1263"/>
      <c r="FS271" s="1444"/>
      <c r="FT271" s="1263"/>
      <c r="FU271" s="980"/>
      <c r="FV271" s="1263"/>
      <c r="FW271" s="954"/>
      <c r="FX271" s="1263"/>
      <c r="FY271" s="1263"/>
      <c r="FZ271" s="1419"/>
      <c r="GA271" s="1262"/>
      <c r="GB271" s="1263"/>
      <c r="GC271" s="1263"/>
      <c r="GD271" s="1263"/>
      <c r="GE271" s="980"/>
      <c r="GF271" s="1263"/>
      <c r="GG271" s="954"/>
      <c r="GH271" s="1263"/>
      <c r="GI271" s="1263"/>
      <c r="GJ271" s="1419"/>
      <c r="GK271" s="195"/>
      <c r="GL271" s="943"/>
      <c r="GM271" s="461"/>
      <c r="GN271" s="461"/>
      <c r="GO271" s="461"/>
      <c r="GP271" s="461"/>
      <c r="GQ271" s="461"/>
      <c r="GR271" s="461"/>
      <c r="GS271" s="461"/>
      <c r="GT271" s="463"/>
      <c r="GU271" s="195"/>
      <c r="GV271" s="461"/>
      <c r="GW271" s="461"/>
      <c r="GX271" s="461"/>
      <c r="GY271" s="461"/>
      <c r="GZ271" s="455"/>
      <c r="HA271" s="461"/>
      <c r="HB271" s="461"/>
      <c r="HC271" s="461"/>
      <c r="HD271" s="463"/>
      <c r="HE271" s="457">
        <v>25</v>
      </c>
      <c r="HF271" s="453"/>
      <c r="HG271" s="461"/>
      <c r="HH271" s="893"/>
      <c r="HI271" s="1434"/>
      <c r="HJ271" s="455"/>
      <c r="HK271" s="462"/>
      <c r="HL271" s="455"/>
      <c r="HM271" s="461"/>
      <c r="HN271" s="463"/>
      <c r="HO271" s="457"/>
      <c r="HP271" s="453"/>
      <c r="HQ271" s="461"/>
      <c r="HR271" s="462"/>
      <c r="HS271" s="462"/>
      <c r="HT271" s="455"/>
      <c r="HU271" s="462"/>
      <c r="HV271" s="455"/>
      <c r="HW271" s="461"/>
      <c r="HX271" s="463"/>
      <c r="HY271" s="1587"/>
      <c r="HZ271" s="1587"/>
      <c r="IA271" s="1587"/>
      <c r="IB271" s="1587"/>
      <c r="IC271" s="1587"/>
      <c r="ID271" s="1587"/>
      <c r="IE271" s="1587"/>
      <c r="IF271" s="1587"/>
      <c r="IG271" s="1587"/>
      <c r="IH271" s="1587"/>
      <c r="II271" s="1587"/>
      <c r="IJ271" s="1587"/>
      <c r="IK271" s="1587"/>
      <c r="IL271" s="1587"/>
      <c r="IM271" s="1587"/>
      <c r="IN271" s="1587"/>
      <c r="IO271" s="1587"/>
      <c r="IP271" s="1587"/>
      <c r="IQ271" s="1587"/>
      <c r="IR271" s="1587"/>
      <c r="IS271" s="1587"/>
      <c r="IT271" s="1587"/>
      <c r="IU271" s="1587"/>
      <c r="IV271" s="1587"/>
      <c r="IW271" s="1587"/>
      <c r="IX271" s="1587"/>
      <c r="IY271" s="1587"/>
      <c r="IZ271" s="1587"/>
      <c r="JA271" s="1587"/>
      <c r="JB271" s="1587"/>
      <c r="JC271" s="1587"/>
      <c r="JD271" s="1587"/>
      <c r="JE271" s="1587"/>
      <c r="JF271" s="1587"/>
      <c r="JG271" s="1587"/>
      <c r="JH271" s="1587"/>
      <c r="JI271" s="1587"/>
      <c r="JJ271" s="1587"/>
      <c r="JK271" s="1587"/>
      <c r="JL271" s="1587"/>
      <c r="JM271" s="1587"/>
      <c r="JN271" s="1587"/>
      <c r="JO271" s="1587"/>
      <c r="JP271" s="1587"/>
      <c r="JQ271" s="1587"/>
      <c r="JR271" s="1587"/>
      <c r="JS271" s="1587"/>
      <c r="JT271" s="1587"/>
      <c r="JU271" s="1587"/>
      <c r="JV271" s="1587"/>
      <c r="JW271" s="1587"/>
      <c r="JX271" s="1587"/>
      <c r="JY271" s="1587"/>
      <c r="JZ271" s="1587"/>
      <c r="KA271" s="1587"/>
      <c r="KB271" s="1587"/>
      <c r="KC271" s="1587"/>
      <c r="KD271" s="1587"/>
      <c r="KE271" s="1587"/>
      <c r="KF271" s="1587"/>
      <c r="KG271" s="1587"/>
      <c r="KH271" s="1587"/>
      <c r="KI271" s="1587"/>
      <c r="KJ271" s="1587"/>
      <c r="KK271" s="1587"/>
      <c r="KL271" s="1587"/>
      <c r="KM271" s="1587"/>
      <c r="KN271" s="1587"/>
      <c r="KO271" s="1587"/>
      <c r="KP271" s="1587"/>
      <c r="KQ271" s="1587"/>
      <c r="KR271" s="1587"/>
      <c r="KS271" s="1587"/>
      <c r="KT271" s="1587"/>
      <c r="KU271" s="1587"/>
      <c r="KV271" s="1587"/>
      <c r="KW271" s="1587"/>
      <c r="KX271" s="1587"/>
      <c r="KY271" s="1587"/>
      <c r="KZ271" s="1587"/>
      <c r="LA271" s="1587"/>
      <c r="LB271" s="1587"/>
      <c r="LC271" s="1587"/>
      <c r="LD271" s="1587"/>
      <c r="LE271" s="1587"/>
      <c r="LF271" s="1587"/>
      <c r="LG271" s="1587"/>
      <c r="LH271" s="1587"/>
      <c r="LI271" s="1587"/>
      <c r="LJ271" s="1587"/>
      <c r="LK271" s="1587"/>
      <c r="LL271" s="1587"/>
      <c r="LM271" s="1587"/>
      <c r="LN271" s="1587"/>
      <c r="LO271" s="1587"/>
      <c r="LP271" s="1587"/>
      <c r="LQ271" s="1587"/>
      <c r="LR271" s="1587"/>
      <c r="LS271" s="1587"/>
      <c r="LT271" s="1587"/>
      <c r="LU271" s="1587"/>
      <c r="LV271" s="1587"/>
      <c r="LW271" s="1587"/>
      <c r="LX271" s="1587"/>
      <c r="LY271" s="1587"/>
      <c r="LZ271" s="1587"/>
      <c r="MA271" s="1587"/>
      <c r="MB271" s="1587"/>
      <c r="MC271" s="1587"/>
      <c r="MD271" s="1587"/>
      <c r="ME271" s="1587"/>
      <c r="MF271" s="1587"/>
      <c r="MG271" s="1587"/>
      <c r="MH271" s="1587"/>
      <c r="MI271" s="1587"/>
      <c r="MJ271" s="1587"/>
      <c r="MK271" s="1587"/>
      <c r="ML271" s="1587"/>
      <c r="MM271" s="1587"/>
      <c r="MN271" s="1587"/>
      <c r="MO271" s="1587"/>
      <c r="MP271" s="1587"/>
      <c r="MQ271" s="1587"/>
      <c r="MR271" s="1587"/>
      <c r="MS271" s="1587"/>
      <c r="MT271" s="1587"/>
      <c r="MU271" s="1587"/>
      <c r="MV271" s="1587"/>
      <c r="MW271" s="1587"/>
      <c r="MX271" s="1587"/>
      <c r="MY271" s="1587"/>
      <c r="MZ271" s="1587"/>
      <c r="NA271" s="1587"/>
      <c r="NB271" s="1587"/>
      <c r="NC271" s="1587"/>
      <c r="ND271" s="1587"/>
      <c r="NE271" s="1587"/>
      <c r="NF271" s="1587"/>
      <c r="NG271" s="1587"/>
      <c r="NH271" s="1587"/>
      <c r="NI271" s="1587"/>
      <c r="NJ271" s="1587"/>
      <c r="NK271" s="1587"/>
      <c r="NL271" s="1587"/>
      <c r="NM271" s="1587"/>
      <c r="NN271" s="1587"/>
      <c r="NO271" s="1587"/>
      <c r="NP271" s="1587"/>
      <c r="NQ271" s="1587"/>
      <c r="NR271" s="1587"/>
      <c r="NS271" s="1587"/>
      <c r="NT271" s="1587"/>
      <c r="NU271" s="1587"/>
      <c r="NV271" s="1587"/>
      <c r="NW271" s="1587"/>
      <c r="NX271" s="1587"/>
      <c r="NY271" s="1587"/>
      <c r="NZ271" s="1587"/>
      <c r="OA271" s="1587"/>
      <c r="OB271" s="1587"/>
      <c r="OC271" s="1587"/>
      <c r="OD271" s="1587"/>
      <c r="OE271" s="1587"/>
      <c r="OF271" s="1587"/>
      <c r="OG271" s="1587"/>
      <c r="OH271" s="1587"/>
      <c r="OI271" s="1587"/>
      <c r="OJ271" s="1587"/>
      <c r="OK271" s="1587"/>
      <c r="OL271" s="1587"/>
      <c r="OM271" s="1587"/>
      <c r="ON271" s="1587"/>
      <c r="OO271" s="1587"/>
      <c r="OP271" s="1587"/>
      <c r="OQ271" s="1587"/>
      <c r="OR271" s="1587"/>
      <c r="OS271" s="1587"/>
      <c r="OT271" s="1587"/>
      <c r="OU271" s="1587"/>
      <c r="OV271" s="1587"/>
      <c r="OW271" s="1587"/>
      <c r="OX271" s="1587"/>
      <c r="OY271" s="1587"/>
      <c r="OZ271" s="1587"/>
      <c r="PA271" s="1587"/>
      <c r="PB271" s="1587"/>
      <c r="PC271" s="1587"/>
      <c r="PD271" s="1587"/>
      <c r="PE271" s="1587"/>
      <c r="PF271" s="1587"/>
      <c r="PG271" s="1588"/>
      <c r="PH271" s="1588"/>
      <c r="PI271" s="1588"/>
      <c r="PJ271" s="1588"/>
      <c r="PK271" s="1588"/>
      <c r="PL271" s="1588"/>
      <c r="PM271" s="1588"/>
      <c r="PN271" s="1588"/>
      <c r="PO271" s="1588"/>
      <c r="PP271" s="1588"/>
      <c r="PQ271" s="1588"/>
      <c r="PR271" s="1588"/>
      <c r="PS271" s="1588"/>
      <c r="PT271" s="1588"/>
      <c r="PU271" s="1588"/>
      <c r="PV271" s="1588"/>
      <c r="PW271" s="1588"/>
      <c r="PX271" s="1588"/>
      <c r="PY271" s="1588"/>
      <c r="PZ271" s="1588"/>
      <c r="QA271" s="1588"/>
      <c r="QB271" s="1588"/>
      <c r="QC271" s="1588"/>
      <c r="QD271" s="1588"/>
      <c r="QE271" s="1588"/>
      <c r="QF271" s="1588"/>
      <c r="QG271" s="1588"/>
      <c r="QH271" s="1588"/>
      <c r="QI271" s="1588"/>
      <c r="QJ271" s="1588"/>
      <c r="QK271" s="1588"/>
      <c r="QL271" s="1588"/>
      <c r="QM271" s="1588"/>
      <c r="QN271" s="1588"/>
      <c r="QO271" s="1588"/>
      <c r="QP271" s="1588"/>
      <c r="QQ271" s="1588"/>
      <c r="QR271" s="1588"/>
      <c r="QS271" s="1588"/>
      <c r="QT271" s="1588"/>
      <c r="QU271" s="1588"/>
      <c r="QV271" s="1588"/>
      <c r="QW271" s="1588"/>
      <c r="QX271" s="1588"/>
      <c r="QY271" s="1588"/>
      <c r="QZ271" s="1588"/>
      <c r="RA271" s="1588"/>
      <c r="RB271" s="1588"/>
      <c r="RC271" s="1588"/>
      <c r="RD271" s="1588"/>
      <c r="RE271" s="1588"/>
      <c r="RF271" s="1588"/>
      <c r="RG271" s="1588"/>
      <c r="RH271" s="1588"/>
      <c r="RI271" s="1588"/>
      <c r="RJ271" s="1588"/>
      <c r="RK271" s="1588"/>
      <c r="RL271" s="1588"/>
      <c r="RM271" s="1588"/>
      <c r="RN271" s="1588"/>
      <c r="RO271" s="1588"/>
      <c r="RP271" s="1588"/>
      <c r="RQ271" s="1588"/>
      <c r="RR271" s="1588"/>
      <c r="RS271" s="1588"/>
      <c r="RT271" s="1588"/>
      <c r="RU271" s="1588"/>
      <c r="RV271" s="1588"/>
      <c r="RW271" s="1588"/>
      <c r="RX271" s="1588"/>
      <c r="RY271" s="1588"/>
      <c r="RZ271" s="1588"/>
      <c r="SA271" s="1588"/>
      <c r="SB271" s="1588"/>
      <c r="SC271" s="1588"/>
      <c r="SD271" s="1588"/>
      <c r="SE271" s="1588"/>
      <c r="SF271" s="1588"/>
      <c r="SG271" s="1588"/>
      <c r="SH271" s="1588"/>
      <c r="SI271" s="1588"/>
      <c r="SJ271" s="1588"/>
      <c r="SK271" s="1588"/>
      <c r="SL271" s="1588"/>
      <c r="SM271" s="1588"/>
      <c r="SN271" s="1588"/>
      <c r="SO271" s="1588"/>
      <c r="SP271" s="1588"/>
      <c r="SQ271" s="1588"/>
      <c r="SR271" s="1588"/>
      <c r="SS271" s="1588"/>
      <c r="ST271" s="1588"/>
      <c r="SU271" s="1588"/>
      <c r="SV271" s="1588"/>
      <c r="SW271" s="1588"/>
      <c r="SX271" s="1588"/>
      <c r="SY271" s="1588"/>
      <c r="SZ271" s="1588"/>
      <c r="TA271" s="1588"/>
      <c r="TB271" s="1588"/>
      <c r="TC271" s="1588"/>
      <c r="TD271" s="544"/>
      <c r="TE271" s="544"/>
      <c r="TF271" s="544"/>
      <c r="TG271" s="544"/>
      <c r="TH271" s="544"/>
      <c r="TI271" s="544"/>
      <c r="TJ271" s="544"/>
      <c r="TK271" s="544"/>
      <c r="TL271" s="544"/>
      <c r="TM271" s="544"/>
      <c r="TN271" s="544"/>
      <c r="TO271" s="544"/>
      <c r="TP271" s="544"/>
      <c r="TQ271" s="544"/>
      <c r="TR271" s="544"/>
      <c r="TS271" s="544"/>
      <c r="TT271" s="544"/>
      <c r="TU271" s="544"/>
      <c r="TV271" s="544"/>
      <c r="TW271" s="544"/>
      <c r="TX271" s="544"/>
      <c r="TY271" s="544"/>
      <c r="TZ271" s="544"/>
      <c r="UA271" s="544"/>
      <c r="UB271" s="544"/>
      <c r="UC271" s="544"/>
      <c r="UD271" s="544"/>
      <c r="UE271" s="544"/>
      <c r="UF271" s="544"/>
      <c r="UG271" s="544"/>
      <c r="UH271" s="544"/>
      <c r="UI271" s="544"/>
      <c r="UJ271" s="544"/>
      <c r="UK271" s="544"/>
      <c r="UL271" s="544"/>
      <c r="UM271" s="544"/>
      <c r="UN271" s="544"/>
      <c r="UO271" s="544"/>
      <c r="UP271" s="544"/>
      <c r="UQ271" s="544"/>
      <c r="UR271" s="544"/>
      <c r="US271" s="544"/>
      <c r="UT271" s="544"/>
      <c r="UU271" s="544"/>
      <c r="UV271" s="544"/>
      <c r="UW271" s="544"/>
      <c r="UX271" s="544"/>
      <c r="UY271" s="544"/>
      <c r="UZ271" s="544"/>
      <c r="VA271" s="544"/>
      <c r="VB271" s="544"/>
      <c r="VC271" s="544"/>
      <c r="VD271" s="544"/>
      <c r="VE271" s="544"/>
      <c r="VF271" s="544"/>
      <c r="VG271" s="544"/>
      <c r="VH271" s="544"/>
      <c r="VI271" s="544"/>
      <c r="VJ271" s="544"/>
      <c r="VK271" s="544"/>
      <c r="VL271" s="544"/>
      <c r="VM271" s="544"/>
      <c r="VN271" s="544"/>
      <c r="VO271" s="544"/>
      <c r="VP271" s="544"/>
      <c r="VQ271" s="544"/>
      <c r="VR271" s="544"/>
      <c r="VS271" s="544"/>
      <c r="VT271" s="544"/>
      <c r="VU271" s="544"/>
      <c r="VV271" s="544"/>
      <c r="VW271" s="544"/>
      <c r="VX271" s="544"/>
      <c r="VY271" s="544"/>
      <c r="VZ271" s="544"/>
      <c r="WA271" s="544"/>
      <c r="WB271" s="544"/>
      <c r="WC271" s="544"/>
      <c r="WD271" s="544"/>
      <c r="WE271" s="544"/>
      <c r="WF271" s="544"/>
      <c r="WG271" s="544"/>
      <c r="WH271" s="544"/>
      <c r="WI271" s="544"/>
      <c r="WJ271" s="544"/>
      <c r="WK271" s="544"/>
      <c r="WL271" s="544"/>
      <c r="WM271" s="544"/>
      <c r="WN271" s="544"/>
      <c r="WO271" s="544"/>
      <c r="WP271" s="544"/>
      <c r="WQ271" s="544"/>
      <c r="WR271" s="544"/>
      <c r="WS271" s="544"/>
      <c r="WT271" s="544"/>
      <c r="WU271" s="544"/>
      <c r="WV271" s="544"/>
      <c r="WW271" s="544"/>
      <c r="WX271" s="544"/>
      <c r="WY271" s="544"/>
      <c r="WZ271" s="544"/>
      <c r="XA271" s="544"/>
      <c r="XB271" s="544"/>
      <c r="XC271" s="544"/>
      <c r="XD271" s="544"/>
      <c r="XE271" s="544"/>
      <c r="XF271" s="544"/>
      <c r="XG271" s="544"/>
      <c r="XH271" s="544"/>
      <c r="XI271" s="544"/>
      <c r="XJ271" s="544"/>
      <c r="XK271" s="544"/>
      <c r="XL271" s="544"/>
      <c r="XM271" s="544"/>
      <c r="XN271" s="544"/>
      <c r="XO271" s="544"/>
      <c r="XP271" s="544"/>
      <c r="XQ271" s="544"/>
      <c r="XR271" s="544"/>
      <c r="XS271" s="544"/>
      <c r="XT271" s="544"/>
      <c r="XU271" s="544"/>
      <c r="XV271" s="544"/>
      <c r="XW271" s="544"/>
      <c r="XX271" s="544"/>
      <c r="XY271" s="544"/>
      <c r="XZ271" s="544"/>
      <c r="YA271" s="544"/>
      <c r="YB271" s="544"/>
      <c r="YC271" s="544"/>
      <c r="YD271" s="544"/>
      <c r="YE271" s="544"/>
      <c r="YF271" s="544"/>
      <c r="YG271" s="544"/>
      <c r="YH271" s="544"/>
      <c r="YI271" s="544"/>
      <c r="YJ271" s="544"/>
      <c r="YK271" s="544"/>
      <c r="YL271" s="544"/>
      <c r="YM271" s="544"/>
      <c r="YN271" s="544"/>
      <c r="YO271" s="544"/>
      <c r="YP271" s="544"/>
      <c r="YQ271" s="544"/>
      <c r="YR271" s="544"/>
      <c r="YS271" s="544"/>
      <c r="YT271" s="544"/>
      <c r="YU271" s="544"/>
      <c r="YV271" s="544"/>
      <c r="YW271" s="544"/>
      <c r="YX271" s="544"/>
      <c r="YY271" s="544"/>
      <c r="YZ271" s="544"/>
      <c r="ZA271" s="544"/>
      <c r="ZB271" s="544"/>
      <c r="ZC271" s="544"/>
      <c r="ZD271" s="544"/>
      <c r="ZE271" s="544"/>
      <c r="ZF271" s="544"/>
      <c r="ZG271" s="544"/>
      <c r="ZH271" s="544"/>
      <c r="ZI271" s="544"/>
      <c r="ZJ271" s="544"/>
      <c r="ZK271" s="544"/>
      <c r="ZL271" s="544"/>
      <c r="ZM271" s="544"/>
      <c r="ZN271" s="544"/>
      <c r="ZO271" s="544"/>
      <c r="ZP271" s="544"/>
      <c r="ZQ271" s="544"/>
      <c r="ZR271" s="544"/>
      <c r="ZS271" s="544"/>
      <c r="ZT271" s="544"/>
      <c r="ZU271" s="544"/>
      <c r="ZV271" s="544"/>
      <c r="ZW271" s="544"/>
      <c r="ZX271" s="544"/>
      <c r="ZY271" s="544"/>
      <c r="ZZ271" s="544"/>
      <c r="AAA271" s="544"/>
      <c r="AAB271" s="544"/>
      <c r="AAC271" s="544"/>
      <c r="AAD271" s="544"/>
      <c r="AAE271" s="544"/>
      <c r="AAF271" s="544"/>
      <c r="AAG271" s="544"/>
      <c r="AAH271" s="544"/>
      <c r="AAI271" s="544"/>
      <c r="AAJ271" s="544"/>
      <c r="AAK271" s="544"/>
      <c r="AAL271" s="544"/>
      <c r="AAM271" s="544"/>
      <c r="AAN271" s="544"/>
      <c r="AAO271" s="544"/>
      <c r="AAP271" s="544"/>
      <c r="AAQ271" s="544"/>
      <c r="AAR271" s="544"/>
      <c r="AAS271" s="544"/>
      <c r="AAT271" s="544"/>
      <c r="AAU271" s="544"/>
      <c r="AAV271" s="544"/>
      <c r="AAW271" s="544"/>
      <c r="AAX271" s="544"/>
      <c r="AAY271" s="544"/>
      <c r="AAZ271" s="544"/>
      <c r="ABA271" s="544"/>
      <c r="ABB271" s="544"/>
      <c r="ABC271" s="544"/>
      <c r="ABD271" s="544"/>
      <c r="ABE271" s="544"/>
      <c r="ABF271" s="544"/>
      <c r="ABG271" s="544"/>
      <c r="ABH271" s="544"/>
      <c r="ABI271" s="544"/>
      <c r="ABJ271" s="544"/>
      <c r="ABK271" s="544"/>
      <c r="ABL271" s="544"/>
      <c r="ABM271" s="544"/>
      <c r="ABN271" s="544"/>
      <c r="ABO271" s="544"/>
      <c r="ABP271" s="544"/>
      <c r="ABQ271" s="544"/>
      <c r="ABR271" s="544"/>
      <c r="ABS271" s="544"/>
      <c r="ABT271" s="544"/>
    </row>
    <row r="272" spans="1:748" s="540" customFormat="1" ht="15" customHeight="1" x14ac:dyDescent="0.15">
      <c r="A272" s="515">
        <v>43792</v>
      </c>
      <c r="B272" s="415">
        <f t="shared" si="6"/>
        <v>2674</v>
      </c>
      <c r="C272" s="195"/>
      <c r="D272" s="453"/>
      <c r="E272" s="461"/>
      <c r="F272" s="462"/>
      <c r="G272" s="880"/>
      <c r="H272" s="455"/>
      <c r="I272" s="462"/>
      <c r="J272" s="456"/>
      <c r="K272" s="467"/>
      <c r="L272" s="550"/>
      <c r="M272" s="195">
        <v>659</v>
      </c>
      <c r="N272" s="453">
        <v>8.1300000000000008</v>
      </c>
      <c r="O272" s="461">
        <v>6330</v>
      </c>
      <c r="P272" s="462">
        <v>12.4</v>
      </c>
      <c r="Q272" s="880">
        <v>29</v>
      </c>
      <c r="R272" s="455">
        <v>1.9</v>
      </c>
      <c r="S272" s="462">
        <v>17</v>
      </c>
      <c r="T272" s="456"/>
      <c r="U272" s="467"/>
      <c r="V272" s="550"/>
      <c r="W272" s="457">
        <v>412</v>
      </c>
      <c r="X272" s="453">
        <v>8.34</v>
      </c>
      <c r="Y272" s="458">
        <v>4250</v>
      </c>
      <c r="Z272" s="462">
        <v>6.5</v>
      </c>
      <c r="AA272" s="880">
        <v>17</v>
      </c>
      <c r="AB272" s="455">
        <v>0.3</v>
      </c>
      <c r="AC272" s="462">
        <v>2.2000000000000002</v>
      </c>
      <c r="AD272" s="455"/>
      <c r="AE272" s="461"/>
      <c r="AF272" s="463"/>
      <c r="AG272" s="457">
        <v>84</v>
      </c>
      <c r="AH272" s="453">
        <v>8.67</v>
      </c>
      <c r="AI272" s="458">
        <v>7660</v>
      </c>
      <c r="AJ272" s="462">
        <v>27.3</v>
      </c>
      <c r="AK272" s="880">
        <v>77</v>
      </c>
      <c r="AL272" s="455">
        <v>6.3</v>
      </c>
      <c r="AM272" s="644">
        <v>10.1</v>
      </c>
      <c r="AN272" s="455"/>
      <c r="AO272" s="461"/>
      <c r="AP272" s="616"/>
      <c r="AQ272" s="457">
        <v>128</v>
      </c>
      <c r="AR272" s="453">
        <v>7.84</v>
      </c>
      <c r="AS272" s="458">
        <v>7700</v>
      </c>
      <c r="AT272" s="462">
        <v>48.2</v>
      </c>
      <c r="AU272" s="880">
        <v>117</v>
      </c>
      <c r="AV272" s="455">
        <v>0.6</v>
      </c>
      <c r="AW272" s="462">
        <v>12.8</v>
      </c>
      <c r="AX272" s="455"/>
      <c r="AY272" s="461"/>
      <c r="AZ272" s="463"/>
      <c r="BA272" s="195">
        <v>432</v>
      </c>
      <c r="BB272" s="453">
        <v>8.24</v>
      </c>
      <c r="BC272" s="461">
        <v>6210</v>
      </c>
      <c r="BD272" s="462">
        <v>26.2</v>
      </c>
      <c r="BE272" s="880">
        <v>95</v>
      </c>
      <c r="BF272" s="455">
        <v>1</v>
      </c>
      <c r="BG272" s="462">
        <v>17.100000000000001</v>
      </c>
      <c r="BH272" s="455"/>
      <c r="BI272" s="461"/>
      <c r="BJ272" s="463"/>
      <c r="BK272" s="457">
        <v>91</v>
      </c>
      <c r="BL272" s="453">
        <v>8.4</v>
      </c>
      <c r="BM272" s="458">
        <v>1684</v>
      </c>
      <c r="BN272" s="462">
        <v>74.3</v>
      </c>
      <c r="BO272" s="880">
        <v>140</v>
      </c>
      <c r="BP272" s="455">
        <v>0.2</v>
      </c>
      <c r="BQ272" s="462">
        <v>3.2</v>
      </c>
      <c r="BR272" s="455"/>
      <c r="BS272" s="461"/>
      <c r="BT272" s="463"/>
      <c r="BU272" s="457">
        <v>233</v>
      </c>
      <c r="BV272" s="453">
        <v>8.0399999999999991</v>
      </c>
      <c r="BW272" s="458">
        <v>6430</v>
      </c>
      <c r="BX272" s="458">
        <v>15.9</v>
      </c>
      <c r="BY272" s="880">
        <v>42</v>
      </c>
      <c r="BZ272" s="455">
        <v>0.7</v>
      </c>
      <c r="CA272" s="462">
        <v>30</v>
      </c>
      <c r="CB272" s="455"/>
      <c r="CC272" s="461"/>
      <c r="CD272" s="463"/>
      <c r="CE272" s="457"/>
      <c r="CF272" s="453">
        <v>8.07</v>
      </c>
      <c r="CG272" s="458">
        <v>11910</v>
      </c>
      <c r="CH272" s="462">
        <v>24</v>
      </c>
      <c r="CI272" s="880">
        <v>69</v>
      </c>
      <c r="CJ272" s="455">
        <v>5</v>
      </c>
      <c r="CK272" s="462">
        <v>50.8</v>
      </c>
      <c r="CL272" s="455"/>
      <c r="CM272" s="461"/>
      <c r="CN272" s="463"/>
      <c r="CO272" s="457"/>
      <c r="CP272" s="453"/>
      <c r="CQ272" s="461"/>
      <c r="CR272" s="462"/>
      <c r="CS272" s="880"/>
      <c r="CT272" s="455"/>
      <c r="CU272" s="462"/>
      <c r="CV272" s="455"/>
      <c r="CW272" s="461"/>
      <c r="CX272" s="463"/>
      <c r="CY272" s="457">
        <v>330</v>
      </c>
      <c r="CZ272" s="453">
        <v>8.41</v>
      </c>
      <c r="DA272" s="461">
        <v>8040</v>
      </c>
      <c r="DB272" s="462">
        <v>49.5</v>
      </c>
      <c r="DC272" s="880">
        <v>154</v>
      </c>
      <c r="DD272" s="455">
        <v>3.9</v>
      </c>
      <c r="DE272" s="462">
        <v>22.1</v>
      </c>
      <c r="DF272" s="455"/>
      <c r="DG272" s="464"/>
      <c r="DH272" s="463"/>
      <c r="DI272" s="457">
        <v>305</v>
      </c>
      <c r="DJ272" s="453">
        <v>8.27</v>
      </c>
      <c r="DK272" s="459">
        <v>3120</v>
      </c>
      <c r="DL272" s="462">
        <v>43.5</v>
      </c>
      <c r="DM272" s="881">
        <v>161</v>
      </c>
      <c r="DN272" s="500">
        <v>21.2</v>
      </c>
      <c r="DO272" s="644">
        <v>25.4</v>
      </c>
      <c r="DP272" s="455"/>
      <c r="DQ272" s="461"/>
      <c r="DR272" s="463"/>
      <c r="DS272" s="457"/>
      <c r="DT272" s="453"/>
      <c r="DU272" s="454"/>
      <c r="DV272" s="462"/>
      <c r="DW272" s="880"/>
      <c r="DX272" s="455"/>
      <c r="DY272" s="462"/>
      <c r="DZ272" s="455"/>
      <c r="EA272" s="462"/>
      <c r="EB272" s="463"/>
      <c r="EC272" s="457"/>
      <c r="ED272" s="453"/>
      <c r="EE272" s="464"/>
      <c r="EF272" s="462"/>
      <c r="EG272" s="880"/>
      <c r="EH272" s="455"/>
      <c r="EI272" s="462"/>
      <c r="EJ272" s="455"/>
      <c r="EK272" s="461"/>
      <c r="EL272" s="463"/>
      <c r="EM272" s="457"/>
      <c r="EN272" s="453"/>
      <c r="EO272" s="461"/>
      <c r="EP272" s="462"/>
      <c r="EQ272" s="462"/>
      <c r="ER272" s="455"/>
      <c r="ES272" s="462"/>
      <c r="ET272" s="454"/>
      <c r="EU272" s="461"/>
      <c r="EV272" s="463"/>
      <c r="EW272" s="457"/>
      <c r="EX272" s="453"/>
      <c r="EY272" s="461"/>
      <c r="EZ272" s="462"/>
      <c r="FA272" s="880"/>
      <c r="FB272" s="455"/>
      <c r="FC272" s="462"/>
      <c r="FD272" s="454"/>
      <c r="FE272" s="461"/>
      <c r="FF272" s="463"/>
      <c r="FG272" s="457">
        <v>0</v>
      </c>
      <c r="FH272" s="453"/>
      <c r="FI272" s="461"/>
      <c r="FJ272" s="462"/>
      <c r="FK272" s="880"/>
      <c r="FL272" s="455"/>
      <c r="FM272" s="462"/>
      <c r="FN272" s="454"/>
      <c r="FO272" s="461"/>
      <c r="FP272" s="463"/>
      <c r="FQ272" s="1262"/>
      <c r="FR272" s="1263"/>
      <c r="FS272" s="1444"/>
      <c r="FT272" s="1263"/>
      <c r="FU272" s="980"/>
      <c r="FV272" s="1263"/>
      <c r="FW272" s="954"/>
      <c r="FX272" s="1263"/>
      <c r="FY272" s="1263"/>
      <c r="FZ272" s="1419"/>
      <c r="GA272" s="1262"/>
      <c r="GB272" s="1263"/>
      <c r="GC272" s="1263"/>
      <c r="GD272" s="1263"/>
      <c r="GE272" s="980"/>
      <c r="GF272" s="1263"/>
      <c r="GG272" s="954"/>
      <c r="GH272" s="1263"/>
      <c r="GI272" s="1263"/>
      <c r="GJ272" s="1419"/>
      <c r="GK272" s="195"/>
      <c r="GL272" s="943"/>
      <c r="GM272" s="461"/>
      <c r="GN272" s="461"/>
      <c r="GO272" s="461"/>
      <c r="GP272" s="461"/>
      <c r="GQ272" s="461"/>
      <c r="GR272" s="461"/>
      <c r="GS272" s="461"/>
      <c r="GT272" s="463"/>
      <c r="GU272" s="195"/>
      <c r="GV272" s="461"/>
      <c r="GW272" s="461"/>
      <c r="GX272" s="461"/>
      <c r="GY272" s="461"/>
      <c r="GZ272" s="455"/>
      <c r="HA272" s="461"/>
      <c r="HB272" s="461"/>
      <c r="HC272" s="461"/>
      <c r="HD272" s="463"/>
      <c r="HE272" s="457"/>
      <c r="HF272" s="453"/>
      <c r="HG272" s="461"/>
      <c r="HH272" s="893"/>
      <c r="HI272" s="1434"/>
      <c r="HJ272" s="455"/>
      <c r="HK272" s="462"/>
      <c r="HL272" s="455"/>
      <c r="HM272" s="461"/>
      <c r="HN272" s="463"/>
      <c r="HO272" s="457"/>
      <c r="HP272" s="453"/>
      <c r="HQ272" s="461"/>
      <c r="HR272" s="462"/>
      <c r="HS272" s="462"/>
      <c r="HT272" s="455"/>
      <c r="HU272" s="462"/>
      <c r="HV272" s="455"/>
      <c r="HW272" s="461"/>
      <c r="HX272" s="463"/>
      <c r="HY272" s="1587"/>
      <c r="HZ272" s="1587"/>
      <c r="IA272" s="1587"/>
      <c r="IB272" s="1587"/>
      <c r="IC272" s="1587"/>
      <c r="ID272" s="1587"/>
      <c r="IE272" s="1587"/>
      <c r="IF272" s="1587"/>
      <c r="IG272" s="1587"/>
      <c r="IH272" s="1587"/>
      <c r="II272" s="1587"/>
      <c r="IJ272" s="1587"/>
      <c r="IK272" s="1587"/>
      <c r="IL272" s="1587"/>
      <c r="IM272" s="1587"/>
      <c r="IN272" s="1587"/>
      <c r="IO272" s="1587"/>
      <c r="IP272" s="1587"/>
      <c r="IQ272" s="1587"/>
      <c r="IR272" s="1587"/>
      <c r="IS272" s="1587"/>
      <c r="IT272" s="1587"/>
      <c r="IU272" s="1587"/>
      <c r="IV272" s="1587"/>
      <c r="IW272" s="1587"/>
      <c r="IX272" s="1587"/>
      <c r="IY272" s="1587"/>
      <c r="IZ272" s="1587"/>
      <c r="JA272" s="1587"/>
      <c r="JB272" s="1587"/>
      <c r="JC272" s="1587"/>
      <c r="JD272" s="1587"/>
      <c r="JE272" s="1587"/>
      <c r="JF272" s="1587"/>
      <c r="JG272" s="1587"/>
      <c r="JH272" s="1587"/>
      <c r="JI272" s="1587"/>
      <c r="JJ272" s="1587"/>
      <c r="JK272" s="1587"/>
      <c r="JL272" s="1587"/>
      <c r="JM272" s="1587"/>
      <c r="JN272" s="1587"/>
      <c r="JO272" s="1587"/>
      <c r="JP272" s="1587"/>
      <c r="JQ272" s="1587"/>
      <c r="JR272" s="1587"/>
      <c r="JS272" s="1587"/>
      <c r="JT272" s="1587"/>
      <c r="JU272" s="1587"/>
      <c r="JV272" s="1587"/>
      <c r="JW272" s="1587"/>
      <c r="JX272" s="1587"/>
      <c r="JY272" s="1587"/>
      <c r="JZ272" s="1587"/>
      <c r="KA272" s="1587"/>
      <c r="KB272" s="1587"/>
      <c r="KC272" s="1587"/>
      <c r="KD272" s="1587"/>
      <c r="KE272" s="1587"/>
      <c r="KF272" s="1587"/>
      <c r="KG272" s="1587"/>
      <c r="KH272" s="1587"/>
      <c r="KI272" s="1587"/>
      <c r="KJ272" s="1587"/>
      <c r="KK272" s="1587"/>
      <c r="KL272" s="1587"/>
      <c r="KM272" s="1587"/>
      <c r="KN272" s="1587"/>
      <c r="KO272" s="1587"/>
      <c r="KP272" s="1587"/>
      <c r="KQ272" s="1587"/>
      <c r="KR272" s="1587"/>
      <c r="KS272" s="1587"/>
      <c r="KT272" s="1587"/>
      <c r="KU272" s="1587"/>
      <c r="KV272" s="1587"/>
      <c r="KW272" s="1587"/>
      <c r="KX272" s="1587"/>
      <c r="KY272" s="1587"/>
      <c r="KZ272" s="1587"/>
      <c r="LA272" s="1587"/>
      <c r="LB272" s="1587"/>
      <c r="LC272" s="1587"/>
      <c r="LD272" s="1587"/>
      <c r="LE272" s="1587"/>
      <c r="LF272" s="1587"/>
      <c r="LG272" s="1587"/>
      <c r="LH272" s="1587"/>
      <c r="LI272" s="1587"/>
      <c r="LJ272" s="1587"/>
      <c r="LK272" s="1587"/>
      <c r="LL272" s="1587"/>
      <c r="LM272" s="1587"/>
      <c r="LN272" s="1587"/>
      <c r="LO272" s="1587"/>
      <c r="LP272" s="1587"/>
      <c r="LQ272" s="1587"/>
      <c r="LR272" s="1587"/>
      <c r="LS272" s="1587"/>
      <c r="LT272" s="1587"/>
      <c r="LU272" s="1587"/>
      <c r="LV272" s="1587"/>
      <c r="LW272" s="1587"/>
      <c r="LX272" s="1587"/>
      <c r="LY272" s="1587"/>
      <c r="LZ272" s="1587"/>
      <c r="MA272" s="1587"/>
      <c r="MB272" s="1587"/>
      <c r="MC272" s="1587"/>
      <c r="MD272" s="1587"/>
      <c r="ME272" s="1587"/>
      <c r="MF272" s="1587"/>
      <c r="MG272" s="1587"/>
      <c r="MH272" s="1587"/>
      <c r="MI272" s="1587"/>
      <c r="MJ272" s="1587"/>
      <c r="MK272" s="1587"/>
      <c r="ML272" s="1587"/>
      <c r="MM272" s="1587"/>
      <c r="MN272" s="1587"/>
      <c r="MO272" s="1587"/>
      <c r="MP272" s="1587"/>
      <c r="MQ272" s="1587"/>
      <c r="MR272" s="1587"/>
      <c r="MS272" s="1587"/>
      <c r="MT272" s="1587"/>
      <c r="MU272" s="1587"/>
      <c r="MV272" s="1587"/>
      <c r="MW272" s="1587"/>
      <c r="MX272" s="1587"/>
      <c r="MY272" s="1587"/>
      <c r="MZ272" s="1587"/>
      <c r="NA272" s="1587"/>
      <c r="NB272" s="1587"/>
      <c r="NC272" s="1587"/>
      <c r="ND272" s="1587"/>
      <c r="NE272" s="1587"/>
      <c r="NF272" s="1587"/>
      <c r="NG272" s="1587"/>
      <c r="NH272" s="1587"/>
      <c r="NI272" s="1587"/>
      <c r="NJ272" s="1587"/>
      <c r="NK272" s="1587"/>
      <c r="NL272" s="1587"/>
      <c r="NM272" s="1587"/>
      <c r="NN272" s="1587"/>
      <c r="NO272" s="1587"/>
      <c r="NP272" s="1587"/>
      <c r="NQ272" s="1587"/>
      <c r="NR272" s="1587"/>
      <c r="NS272" s="1587"/>
      <c r="NT272" s="1587"/>
      <c r="NU272" s="1587"/>
      <c r="NV272" s="1587"/>
      <c r="NW272" s="1587"/>
      <c r="NX272" s="1587"/>
      <c r="NY272" s="1587"/>
      <c r="NZ272" s="1587"/>
      <c r="OA272" s="1587"/>
      <c r="OB272" s="1587"/>
      <c r="OC272" s="1587"/>
      <c r="OD272" s="1587"/>
      <c r="OE272" s="1587"/>
      <c r="OF272" s="1587"/>
      <c r="OG272" s="1587"/>
      <c r="OH272" s="1587"/>
      <c r="OI272" s="1587"/>
      <c r="OJ272" s="1587"/>
      <c r="OK272" s="1587"/>
      <c r="OL272" s="1587"/>
      <c r="OM272" s="1587"/>
      <c r="ON272" s="1587"/>
      <c r="OO272" s="1587"/>
      <c r="OP272" s="1587"/>
      <c r="OQ272" s="1587"/>
      <c r="OR272" s="1587"/>
      <c r="OS272" s="1587"/>
      <c r="OT272" s="1587"/>
      <c r="OU272" s="1587"/>
      <c r="OV272" s="1587"/>
      <c r="OW272" s="1587"/>
      <c r="OX272" s="1587"/>
      <c r="OY272" s="1587"/>
      <c r="OZ272" s="1587"/>
      <c r="PA272" s="1587"/>
      <c r="PB272" s="1587"/>
      <c r="PC272" s="1587"/>
      <c r="PD272" s="1587"/>
      <c r="PE272" s="1587"/>
      <c r="PF272" s="1587"/>
      <c r="PG272" s="1588"/>
      <c r="PH272" s="1588"/>
      <c r="PI272" s="1588"/>
      <c r="PJ272" s="1588"/>
      <c r="PK272" s="1588"/>
      <c r="PL272" s="1588"/>
      <c r="PM272" s="1588"/>
      <c r="PN272" s="1588"/>
      <c r="PO272" s="1588"/>
      <c r="PP272" s="1588"/>
      <c r="PQ272" s="1588"/>
      <c r="PR272" s="1588"/>
      <c r="PS272" s="1588"/>
      <c r="PT272" s="1588"/>
      <c r="PU272" s="1588"/>
      <c r="PV272" s="1588"/>
      <c r="PW272" s="1588"/>
      <c r="PX272" s="1588"/>
      <c r="PY272" s="1588"/>
      <c r="PZ272" s="1588"/>
      <c r="QA272" s="1588"/>
      <c r="QB272" s="1588"/>
      <c r="QC272" s="1588"/>
      <c r="QD272" s="1588"/>
      <c r="QE272" s="1588"/>
      <c r="QF272" s="1588"/>
      <c r="QG272" s="1588"/>
      <c r="QH272" s="1588"/>
      <c r="QI272" s="1588"/>
      <c r="QJ272" s="1588"/>
      <c r="QK272" s="1588"/>
      <c r="QL272" s="1588"/>
      <c r="QM272" s="1588"/>
      <c r="QN272" s="1588"/>
      <c r="QO272" s="1588"/>
      <c r="QP272" s="1588"/>
      <c r="QQ272" s="1588"/>
      <c r="QR272" s="1588"/>
      <c r="QS272" s="1588"/>
      <c r="QT272" s="1588"/>
      <c r="QU272" s="1588"/>
      <c r="QV272" s="1588"/>
      <c r="QW272" s="1588"/>
      <c r="QX272" s="1588"/>
      <c r="QY272" s="1588"/>
      <c r="QZ272" s="1588"/>
      <c r="RA272" s="1588"/>
      <c r="RB272" s="1588"/>
      <c r="RC272" s="1588"/>
      <c r="RD272" s="1588"/>
      <c r="RE272" s="1588"/>
      <c r="RF272" s="1588"/>
      <c r="RG272" s="1588"/>
      <c r="RH272" s="1588"/>
      <c r="RI272" s="1588"/>
      <c r="RJ272" s="1588"/>
      <c r="RK272" s="1588"/>
      <c r="RL272" s="1588"/>
      <c r="RM272" s="1588"/>
      <c r="RN272" s="1588"/>
      <c r="RO272" s="1588"/>
      <c r="RP272" s="1588"/>
      <c r="RQ272" s="1588"/>
      <c r="RR272" s="1588"/>
      <c r="RS272" s="1588"/>
      <c r="RT272" s="1588"/>
      <c r="RU272" s="1588"/>
      <c r="RV272" s="1588"/>
      <c r="RW272" s="1588"/>
      <c r="RX272" s="1588"/>
      <c r="RY272" s="1588"/>
      <c r="RZ272" s="1588"/>
      <c r="SA272" s="1588"/>
      <c r="SB272" s="1588"/>
      <c r="SC272" s="1588"/>
      <c r="SD272" s="1588"/>
      <c r="SE272" s="1588"/>
      <c r="SF272" s="1588"/>
      <c r="SG272" s="1588"/>
      <c r="SH272" s="1588"/>
      <c r="SI272" s="1588"/>
      <c r="SJ272" s="1588"/>
      <c r="SK272" s="1588"/>
      <c r="SL272" s="1588"/>
      <c r="SM272" s="1588"/>
      <c r="SN272" s="1588"/>
      <c r="SO272" s="1588"/>
      <c r="SP272" s="1588"/>
      <c r="SQ272" s="1588"/>
      <c r="SR272" s="1588"/>
      <c r="SS272" s="1588"/>
      <c r="ST272" s="1588"/>
      <c r="SU272" s="1588"/>
      <c r="SV272" s="1588"/>
      <c r="SW272" s="1588"/>
      <c r="SX272" s="1588"/>
      <c r="SY272" s="1588"/>
      <c r="SZ272" s="1588"/>
      <c r="TA272" s="1588"/>
      <c r="TB272" s="1588"/>
      <c r="TC272" s="1588"/>
      <c r="TD272" s="544"/>
      <c r="TE272" s="544"/>
      <c r="TF272" s="544"/>
      <c r="TG272" s="544"/>
      <c r="TH272" s="544"/>
      <c r="TI272" s="544"/>
      <c r="TJ272" s="544"/>
      <c r="TK272" s="544"/>
      <c r="TL272" s="544"/>
      <c r="TM272" s="544"/>
      <c r="TN272" s="544"/>
      <c r="TO272" s="544"/>
      <c r="TP272" s="544"/>
      <c r="TQ272" s="544"/>
      <c r="TR272" s="544"/>
      <c r="TS272" s="544"/>
      <c r="TT272" s="544"/>
      <c r="TU272" s="544"/>
      <c r="TV272" s="544"/>
      <c r="TW272" s="544"/>
      <c r="TX272" s="544"/>
      <c r="TY272" s="544"/>
      <c r="TZ272" s="544"/>
      <c r="UA272" s="544"/>
      <c r="UB272" s="544"/>
      <c r="UC272" s="544"/>
      <c r="UD272" s="544"/>
      <c r="UE272" s="544"/>
      <c r="UF272" s="544"/>
      <c r="UG272" s="544"/>
      <c r="UH272" s="544"/>
      <c r="UI272" s="544"/>
      <c r="UJ272" s="544"/>
      <c r="UK272" s="544"/>
      <c r="UL272" s="544"/>
      <c r="UM272" s="544"/>
      <c r="UN272" s="544"/>
      <c r="UO272" s="544"/>
      <c r="UP272" s="544"/>
      <c r="UQ272" s="544"/>
      <c r="UR272" s="544"/>
      <c r="US272" s="544"/>
      <c r="UT272" s="544"/>
      <c r="UU272" s="544"/>
      <c r="UV272" s="544"/>
      <c r="UW272" s="544"/>
      <c r="UX272" s="544"/>
      <c r="UY272" s="544"/>
      <c r="UZ272" s="544"/>
      <c r="VA272" s="544"/>
      <c r="VB272" s="544"/>
      <c r="VC272" s="544"/>
      <c r="VD272" s="544"/>
      <c r="VE272" s="544"/>
      <c r="VF272" s="544"/>
      <c r="VG272" s="544"/>
      <c r="VH272" s="544"/>
      <c r="VI272" s="544"/>
      <c r="VJ272" s="544"/>
      <c r="VK272" s="544"/>
      <c r="VL272" s="544"/>
      <c r="VM272" s="544"/>
      <c r="VN272" s="544"/>
      <c r="VO272" s="544"/>
      <c r="VP272" s="544"/>
      <c r="VQ272" s="544"/>
      <c r="VR272" s="544"/>
      <c r="VS272" s="544"/>
      <c r="VT272" s="544"/>
      <c r="VU272" s="544"/>
      <c r="VV272" s="544"/>
      <c r="VW272" s="544"/>
      <c r="VX272" s="544"/>
      <c r="VY272" s="544"/>
      <c r="VZ272" s="544"/>
      <c r="WA272" s="544"/>
      <c r="WB272" s="544"/>
      <c r="WC272" s="544"/>
      <c r="WD272" s="544"/>
      <c r="WE272" s="544"/>
      <c r="WF272" s="544"/>
      <c r="WG272" s="544"/>
      <c r="WH272" s="544"/>
      <c r="WI272" s="544"/>
      <c r="WJ272" s="544"/>
      <c r="WK272" s="544"/>
      <c r="WL272" s="544"/>
      <c r="WM272" s="544"/>
      <c r="WN272" s="544"/>
      <c r="WO272" s="544"/>
      <c r="WP272" s="544"/>
      <c r="WQ272" s="544"/>
      <c r="WR272" s="544"/>
      <c r="WS272" s="544"/>
      <c r="WT272" s="544"/>
      <c r="WU272" s="544"/>
      <c r="WV272" s="544"/>
      <c r="WW272" s="544"/>
      <c r="WX272" s="544"/>
      <c r="WY272" s="544"/>
      <c r="WZ272" s="544"/>
      <c r="XA272" s="544"/>
      <c r="XB272" s="544"/>
      <c r="XC272" s="544"/>
      <c r="XD272" s="544"/>
      <c r="XE272" s="544"/>
      <c r="XF272" s="544"/>
      <c r="XG272" s="544"/>
      <c r="XH272" s="544"/>
      <c r="XI272" s="544"/>
      <c r="XJ272" s="544"/>
      <c r="XK272" s="544"/>
      <c r="XL272" s="544"/>
      <c r="XM272" s="544"/>
      <c r="XN272" s="544"/>
      <c r="XO272" s="544"/>
      <c r="XP272" s="544"/>
      <c r="XQ272" s="544"/>
      <c r="XR272" s="544"/>
      <c r="XS272" s="544"/>
      <c r="XT272" s="544"/>
      <c r="XU272" s="544"/>
      <c r="XV272" s="544"/>
      <c r="XW272" s="544"/>
      <c r="XX272" s="544"/>
      <c r="XY272" s="544"/>
      <c r="XZ272" s="544"/>
      <c r="YA272" s="544"/>
      <c r="YB272" s="544"/>
      <c r="YC272" s="544"/>
      <c r="YD272" s="544"/>
      <c r="YE272" s="544"/>
      <c r="YF272" s="544"/>
      <c r="YG272" s="544"/>
      <c r="YH272" s="544"/>
      <c r="YI272" s="544"/>
      <c r="YJ272" s="544"/>
      <c r="YK272" s="544"/>
      <c r="YL272" s="544"/>
      <c r="YM272" s="544"/>
      <c r="YN272" s="544"/>
      <c r="YO272" s="544"/>
      <c r="YP272" s="544"/>
      <c r="YQ272" s="544"/>
      <c r="YR272" s="544"/>
      <c r="YS272" s="544"/>
      <c r="YT272" s="544"/>
      <c r="YU272" s="544"/>
      <c r="YV272" s="544"/>
      <c r="YW272" s="544"/>
      <c r="YX272" s="544"/>
      <c r="YY272" s="544"/>
      <c r="YZ272" s="544"/>
      <c r="ZA272" s="544"/>
      <c r="ZB272" s="544"/>
      <c r="ZC272" s="544"/>
      <c r="ZD272" s="544"/>
      <c r="ZE272" s="544"/>
      <c r="ZF272" s="544"/>
      <c r="ZG272" s="544"/>
      <c r="ZH272" s="544"/>
      <c r="ZI272" s="544"/>
      <c r="ZJ272" s="544"/>
      <c r="ZK272" s="544"/>
      <c r="ZL272" s="544"/>
      <c r="ZM272" s="544"/>
      <c r="ZN272" s="544"/>
      <c r="ZO272" s="544"/>
      <c r="ZP272" s="544"/>
      <c r="ZQ272" s="544"/>
      <c r="ZR272" s="544"/>
      <c r="ZS272" s="544"/>
      <c r="ZT272" s="544"/>
      <c r="ZU272" s="544"/>
      <c r="ZV272" s="544"/>
      <c r="ZW272" s="544"/>
      <c r="ZX272" s="544"/>
      <c r="ZY272" s="544"/>
      <c r="ZZ272" s="544"/>
      <c r="AAA272" s="544"/>
      <c r="AAB272" s="544"/>
      <c r="AAC272" s="544"/>
      <c r="AAD272" s="544"/>
      <c r="AAE272" s="544"/>
      <c r="AAF272" s="544"/>
      <c r="AAG272" s="544"/>
      <c r="AAH272" s="544"/>
      <c r="AAI272" s="544"/>
      <c r="AAJ272" s="544"/>
      <c r="AAK272" s="544"/>
      <c r="AAL272" s="544"/>
      <c r="AAM272" s="544"/>
      <c r="AAN272" s="544"/>
      <c r="AAO272" s="544"/>
      <c r="AAP272" s="544"/>
      <c r="AAQ272" s="544"/>
      <c r="AAR272" s="544"/>
      <c r="AAS272" s="544"/>
      <c r="AAT272" s="544"/>
      <c r="AAU272" s="544"/>
      <c r="AAV272" s="544"/>
      <c r="AAW272" s="544"/>
      <c r="AAX272" s="544"/>
      <c r="AAY272" s="544"/>
      <c r="AAZ272" s="544"/>
      <c r="ABA272" s="544"/>
      <c r="ABB272" s="544"/>
      <c r="ABC272" s="544"/>
      <c r="ABD272" s="544"/>
      <c r="ABE272" s="544"/>
      <c r="ABF272" s="544"/>
      <c r="ABG272" s="544"/>
      <c r="ABH272" s="544"/>
      <c r="ABI272" s="544"/>
      <c r="ABJ272" s="544"/>
      <c r="ABK272" s="544"/>
      <c r="ABL272" s="544"/>
      <c r="ABM272" s="544"/>
      <c r="ABN272" s="544"/>
      <c r="ABO272" s="544"/>
      <c r="ABP272" s="544"/>
      <c r="ABQ272" s="544"/>
      <c r="ABR272" s="544"/>
      <c r="ABS272" s="544"/>
      <c r="ABT272" s="544"/>
    </row>
    <row r="273" spans="1:748" s="542" customFormat="1" ht="15" customHeight="1" x14ac:dyDescent="0.15">
      <c r="A273" s="517">
        <v>43793</v>
      </c>
      <c r="B273" s="765">
        <f t="shared" si="6"/>
        <v>2940</v>
      </c>
      <c r="C273" s="257"/>
      <c r="D273" s="435"/>
      <c r="E273" s="444"/>
      <c r="F273" s="445"/>
      <c r="G273" s="445"/>
      <c r="H273" s="438"/>
      <c r="I273" s="445"/>
      <c r="J273" s="439"/>
      <c r="K273" s="471"/>
      <c r="L273" s="557"/>
      <c r="M273" s="257">
        <v>716</v>
      </c>
      <c r="N273" s="435">
        <v>7.76</v>
      </c>
      <c r="O273" s="444">
        <v>6290</v>
      </c>
      <c r="P273" s="445">
        <v>13.2</v>
      </c>
      <c r="Q273" s="445">
        <v>30</v>
      </c>
      <c r="R273" s="438">
        <v>1.7</v>
      </c>
      <c r="S273" s="445">
        <v>16.100000000000001</v>
      </c>
      <c r="T273" s="439"/>
      <c r="U273" s="471"/>
      <c r="V273" s="557"/>
      <c r="W273" s="440">
        <v>587</v>
      </c>
      <c r="X273" s="435">
        <v>7.72</v>
      </c>
      <c r="Y273" s="441">
        <v>3230</v>
      </c>
      <c r="Z273" s="445">
        <v>6.9</v>
      </c>
      <c r="AA273" s="445">
        <v>19</v>
      </c>
      <c r="AB273" s="438">
        <v>0.7</v>
      </c>
      <c r="AC273" s="445">
        <v>2.2999999999999998</v>
      </c>
      <c r="AD273" s="438"/>
      <c r="AE273" s="444"/>
      <c r="AF273" s="446"/>
      <c r="AG273" s="440">
        <v>196</v>
      </c>
      <c r="AH273" s="435">
        <v>7.27</v>
      </c>
      <c r="AI273" s="441">
        <v>6970</v>
      </c>
      <c r="AJ273" s="445">
        <v>24.6</v>
      </c>
      <c r="AK273" s="445">
        <v>68</v>
      </c>
      <c r="AL273" s="438">
        <v>3.6</v>
      </c>
      <c r="AM273" s="645">
        <v>7.8</v>
      </c>
      <c r="AN273" s="438"/>
      <c r="AO273" s="444"/>
      <c r="AP273" s="617"/>
      <c r="AQ273" s="440"/>
      <c r="AR273" s="435"/>
      <c r="AS273" s="441"/>
      <c r="AT273" s="445"/>
      <c r="AU273" s="445"/>
      <c r="AV273" s="438"/>
      <c r="AW273" s="445"/>
      <c r="AX273" s="438"/>
      <c r="AY273" s="444"/>
      <c r="AZ273" s="446"/>
      <c r="BA273" s="257">
        <v>219</v>
      </c>
      <c r="BB273" s="435">
        <v>8.16</v>
      </c>
      <c r="BC273" s="444">
        <v>6230</v>
      </c>
      <c r="BD273" s="445">
        <v>25.6</v>
      </c>
      <c r="BE273" s="445">
        <v>96</v>
      </c>
      <c r="BF273" s="438">
        <v>1.2</v>
      </c>
      <c r="BG273" s="445">
        <v>17.100000000000001</v>
      </c>
      <c r="BH273" s="438"/>
      <c r="BI273" s="444"/>
      <c r="BJ273" s="446"/>
      <c r="BK273" s="440">
        <v>115</v>
      </c>
      <c r="BL273" s="435">
        <v>8.06</v>
      </c>
      <c r="BM273" s="441">
        <v>1688</v>
      </c>
      <c r="BN273" s="445">
        <v>71.7</v>
      </c>
      <c r="BO273" s="445">
        <v>144</v>
      </c>
      <c r="BP273" s="438">
        <v>0.4</v>
      </c>
      <c r="BQ273" s="445">
        <v>3.2</v>
      </c>
      <c r="BR273" s="438"/>
      <c r="BS273" s="444"/>
      <c r="BT273" s="446"/>
      <c r="BU273" s="440">
        <v>424</v>
      </c>
      <c r="BV273" s="435">
        <v>7.8</v>
      </c>
      <c r="BW273" s="441">
        <v>5040</v>
      </c>
      <c r="BX273" s="441">
        <v>12.1</v>
      </c>
      <c r="BY273" s="445">
        <v>36</v>
      </c>
      <c r="BZ273" s="438">
        <v>0.8</v>
      </c>
      <c r="CA273" s="445">
        <v>24.4</v>
      </c>
      <c r="CB273" s="438"/>
      <c r="CC273" s="444"/>
      <c r="CD273" s="446"/>
      <c r="CE273" s="440">
        <v>47</v>
      </c>
      <c r="CF273" s="435"/>
      <c r="CG273" s="441"/>
      <c r="CH273" s="445"/>
      <c r="CI273" s="445"/>
      <c r="CJ273" s="438"/>
      <c r="CK273" s="445"/>
      <c r="CL273" s="438"/>
      <c r="CM273" s="444"/>
      <c r="CN273" s="446"/>
      <c r="CO273" s="440"/>
      <c r="CP273" s="435"/>
      <c r="CQ273" s="444"/>
      <c r="CR273" s="445"/>
      <c r="CS273" s="445"/>
      <c r="CT273" s="438"/>
      <c r="CU273" s="445"/>
      <c r="CV273" s="438"/>
      <c r="CW273" s="444"/>
      <c r="CX273" s="446"/>
      <c r="CY273" s="440">
        <v>278</v>
      </c>
      <c r="CZ273" s="435">
        <v>7.99</v>
      </c>
      <c r="DA273" s="444">
        <v>8290</v>
      </c>
      <c r="DB273" s="445">
        <v>45.5</v>
      </c>
      <c r="DC273" s="445">
        <v>129</v>
      </c>
      <c r="DD273" s="438">
        <v>6.2</v>
      </c>
      <c r="DE273" s="445">
        <v>31</v>
      </c>
      <c r="DF273" s="438"/>
      <c r="DG273" s="447"/>
      <c r="DH273" s="446"/>
      <c r="DI273" s="440">
        <v>358</v>
      </c>
      <c r="DJ273" s="435">
        <v>7.77</v>
      </c>
      <c r="DK273" s="442">
        <v>4280</v>
      </c>
      <c r="DL273" s="445">
        <v>62.5</v>
      </c>
      <c r="DM273" s="645">
        <v>238</v>
      </c>
      <c r="DN273" s="764">
        <v>32.200000000000003</v>
      </c>
      <c r="DO273" s="645">
        <v>36.299999999999997</v>
      </c>
      <c r="DP273" s="438"/>
      <c r="DQ273" s="444"/>
      <c r="DR273" s="446"/>
      <c r="DS273" s="440"/>
      <c r="DT273" s="435"/>
      <c r="DU273" s="437"/>
      <c r="DV273" s="445"/>
      <c r="DW273" s="445"/>
      <c r="DX273" s="438"/>
      <c r="DY273" s="445"/>
      <c r="DZ273" s="438"/>
      <c r="EA273" s="445"/>
      <c r="EB273" s="446"/>
      <c r="EC273" s="440"/>
      <c r="ED273" s="435"/>
      <c r="EE273" s="447"/>
      <c r="EF273" s="445"/>
      <c r="EG273" s="445"/>
      <c r="EH273" s="438"/>
      <c r="EI273" s="445"/>
      <c r="EJ273" s="438"/>
      <c r="EK273" s="444"/>
      <c r="EL273" s="446"/>
      <c r="EM273" s="440"/>
      <c r="EN273" s="435"/>
      <c r="EO273" s="444"/>
      <c r="EP273" s="445"/>
      <c r="EQ273" s="445"/>
      <c r="ER273" s="438"/>
      <c r="ES273" s="445"/>
      <c r="ET273" s="437"/>
      <c r="EU273" s="444"/>
      <c r="EV273" s="446"/>
      <c r="EW273" s="440"/>
      <c r="EX273" s="435"/>
      <c r="EY273" s="444"/>
      <c r="EZ273" s="445"/>
      <c r="FA273" s="445"/>
      <c r="FB273" s="438"/>
      <c r="FC273" s="445"/>
      <c r="FD273" s="437"/>
      <c r="FE273" s="444"/>
      <c r="FF273" s="446"/>
      <c r="FG273" s="440">
        <v>0</v>
      </c>
      <c r="FH273" s="435"/>
      <c r="FI273" s="444"/>
      <c r="FJ273" s="445"/>
      <c r="FK273" s="445"/>
      <c r="FL273" s="438"/>
      <c r="FM273" s="445"/>
      <c r="FN273" s="437"/>
      <c r="FO273" s="444"/>
      <c r="FP273" s="446"/>
      <c r="FQ273" s="1261"/>
      <c r="FR273" s="584"/>
      <c r="FS273" s="589"/>
      <c r="FT273" s="584"/>
      <c r="FU273" s="590"/>
      <c r="FV273" s="584"/>
      <c r="FW273" s="590"/>
      <c r="FX273" s="584"/>
      <c r="FY273" s="584"/>
      <c r="FZ273" s="591"/>
      <c r="GA273" s="1261"/>
      <c r="GB273" s="584"/>
      <c r="GC273" s="584"/>
      <c r="GD273" s="584"/>
      <c r="GE273" s="590"/>
      <c r="GF273" s="584"/>
      <c r="GG273" s="590"/>
      <c r="GH273" s="584"/>
      <c r="GI273" s="584"/>
      <c r="GJ273" s="591"/>
      <c r="GK273" s="257"/>
      <c r="GL273" s="944"/>
      <c r="GM273" s="444"/>
      <c r="GN273" s="444"/>
      <c r="GO273" s="444"/>
      <c r="GP273" s="444"/>
      <c r="GQ273" s="444"/>
      <c r="GR273" s="444"/>
      <c r="GS273" s="444"/>
      <c r="GT273" s="446"/>
      <c r="GU273" s="257"/>
      <c r="GV273" s="444"/>
      <c r="GW273" s="444"/>
      <c r="GX273" s="444"/>
      <c r="GY273" s="444"/>
      <c r="GZ273" s="438"/>
      <c r="HA273" s="444"/>
      <c r="HB273" s="444"/>
      <c r="HC273" s="444"/>
      <c r="HD273" s="446"/>
      <c r="HE273" s="440"/>
      <c r="HF273" s="435"/>
      <c r="HG273" s="444"/>
      <c r="HH273" s="899"/>
      <c r="HI273" s="442"/>
      <c r="HJ273" s="438"/>
      <c r="HK273" s="445"/>
      <c r="HL273" s="438"/>
      <c r="HM273" s="444"/>
      <c r="HN273" s="446"/>
      <c r="HO273" s="440"/>
      <c r="HP273" s="435"/>
      <c r="HQ273" s="444"/>
      <c r="HR273" s="445"/>
      <c r="HS273" s="445"/>
      <c r="HT273" s="438"/>
      <c r="HU273" s="445"/>
      <c r="HV273" s="438"/>
      <c r="HW273" s="444"/>
      <c r="HX273" s="446"/>
      <c r="HY273" s="1587"/>
      <c r="HZ273" s="1587"/>
      <c r="IA273" s="1587"/>
      <c r="IB273" s="1587"/>
      <c r="IC273" s="1587"/>
      <c r="ID273" s="1587"/>
      <c r="IE273" s="1587"/>
      <c r="IF273" s="1587"/>
      <c r="IG273" s="1587"/>
      <c r="IH273" s="1587"/>
      <c r="II273" s="1587"/>
      <c r="IJ273" s="1587"/>
      <c r="IK273" s="1587"/>
      <c r="IL273" s="1587"/>
      <c r="IM273" s="1587"/>
      <c r="IN273" s="1587"/>
      <c r="IO273" s="1587"/>
      <c r="IP273" s="1587"/>
      <c r="IQ273" s="1587"/>
      <c r="IR273" s="1587"/>
      <c r="IS273" s="1587"/>
      <c r="IT273" s="1587"/>
      <c r="IU273" s="1587"/>
      <c r="IV273" s="1587"/>
      <c r="IW273" s="1587"/>
      <c r="IX273" s="1587"/>
      <c r="IY273" s="1587"/>
      <c r="IZ273" s="1587"/>
      <c r="JA273" s="1587"/>
      <c r="JB273" s="1587"/>
      <c r="JC273" s="1587"/>
      <c r="JD273" s="1587"/>
      <c r="JE273" s="1587"/>
      <c r="JF273" s="1587"/>
      <c r="JG273" s="1587"/>
      <c r="JH273" s="1587"/>
      <c r="JI273" s="1587"/>
      <c r="JJ273" s="1587"/>
      <c r="JK273" s="1587"/>
      <c r="JL273" s="1587"/>
      <c r="JM273" s="1587"/>
      <c r="JN273" s="1587"/>
      <c r="JO273" s="1587"/>
      <c r="JP273" s="1587"/>
      <c r="JQ273" s="1587"/>
      <c r="JR273" s="1587"/>
      <c r="JS273" s="1587"/>
      <c r="JT273" s="1587"/>
      <c r="JU273" s="1587"/>
      <c r="JV273" s="1587"/>
      <c r="JW273" s="1587"/>
      <c r="JX273" s="1587"/>
      <c r="JY273" s="1587"/>
      <c r="JZ273" s="1587"/>
      <c r="KA273" s="1587"/>
      <c r="KB273" s="1587"/>
      <c r="KC273" s="1587"/>
      <c r="KD273" s="1587"/>
      <c r="KE273" s="1587"/>
      <c r="KF273" s="1587"/>
      <c r="KG273" s="1587"/>
      <c r="KH273" s="1587"/>
      <c r="KI273" s="1587"/>
      <c r="KJ273" s="1587"/>
      <c r="KK273" s="1587"/>
      <c r="KL273" s="1587"/>
      <c r="KM273" s="1587"/>
      <c r="KN273" s="1587"/>
      <c r="KO273" s="1587"/>
      <c r="KP273" s="1587"/>
      <c r="KQ273" s="1587"/>
      <c r="KR273" s="1587"/>
      <c r="KS273" s="1587"/>
      <c r="KT273" s="1587"/>
      <c r="KU273" s="1587"/>
      <c r="KV273" s="1587"/>
      <c r="KW273" s="1587"/>
      <c r="KX273" s="1587"/>
      <c r="KY273" s="1587"/>
      <c r="KZ273" s="1587"/>
      <c r="LA273" s="1587"/>
      <c r="LB273" s="1587"/>
      <c r="LC273" s="1587"/>
      <c r="LD273" s="1587"/>
      <c r="LE273" s="1587"/>
      <c r="LF273" s="1587"/>
      <c r="LG273" s="1587"/>
      <c r="LH273" s="1587"/>
      <c r="LI273" s="1587"/>
      <c r="LJ273" s="1587"/>
      <c r="LK273" s="1587"/>
      <c r="LL273" s="1587"/>
      <c r="LM273" s="1587"/>
      <c r="LN273" s="1587"/>
      <c r="LO273" s="1587"/>
      <c r="LP273" s="1587"/>
      <c r="LQ273" s="1587"/>
      <c r="LR273" s="1587"/>
      <c r="LS273" s="1587"/>
      <c r="LT273" s="1587"/>
      <c r="LU273" s="1587"/>
      <c r="LV273" s="1587"/>
      <c r="LW273" s="1587"/>
      <c r="LX273" s="1587"/>
      <c r="LY273" s="1587"/>
      <c r="LZ273" s="1587"/>
      <c r="MA273" s="1587"/>
      <c r="MB273" s="1587"/>
      <c r="MC273" s="1587"/>
      <c r="MD273" s="1587"/>
      <c r="ME273" s="1587"/>
      <c r="MF273" s="1587"/>
      <c r="MG273" s="1587"/>
      <c r="MH273" s="1587"/>
      <c r="MI273" s="1587"/>
      <c r="MJ273" s="1587"/>
      <c r="MK273" s="1587"/>
      <c r="ML273" s="1587"/>
      <c r="MM273" s="1587"/>
      <c r="MN273" s="1587"/>
      <c r="MO273" s="1587"/>
      <c r="MP273" s="1587"/>
      <c r="MQ273" s="1587"/>
      <c r="MR273" s="1587"/>
      <c r="MS273" s="1587"/>
      <c r="MT273" s="1587"/>
      <c r="MU273" s="1587"/>
      <c r="MV273" s="1587"/>
      <c r="MW273" s="1587"/>
      <c r="MX273" s="1587"/>
      <c r="MY273" s="1587"/>
      <c r="MZ273" s="1587"/>
      <c r="NA273" s="1587"/>
      <c r="NB273" s="1587"/>
      <c r="NC273" s="1587"/>
      <c r="ND273" s="1587"/>
      <c r="NE273" s="1587"/>
      <c r="NF273" s="1587"/>
      <c r="NG273" s="1587"/>
      <c r="NH273" s="1587"/>
      <c r="NI273" s="1587"/>
      <c r="NJ273" s="1587"/>
      <c r="NK273" s="1587"/>
      <c r="NL273" s="1587"/>
      <c r="NM273" s="1587"/>
      <c r="NN273" s="1587"/>
      <c r="NO273" s="1587"/>
      <c r="NP273" s="1587"/>
      <c r="NQ273" s="1587"/>
      <c r="NR273" s="1587"/>
      <c r="NS273" s="1587"/>
      <c r="NT273" s="1587"/>
      <c r="NU273" s="1587"/>
      <c r="NV273" s="1587"/>
      <c r="NW273" s="1587"/>
      <c r="NX273" s="1587"/>
      <c r="NY273" s="1587"/>
      <c r="NZ273" s="1587"/>
      <c r="OA273" s="1587"/>
      <c r="OB273" s="1587"/>
      <c r="OC273" s="1587"/>
      <c r="OD273" s="1587"/>
      <c r="OE273" s="1587"/>
      <c r="OF273" s="1587"/>
      <c r="OG273" s="1587"/>
      <c r="OH273" s="1587"/>
      <c r="OI273" s="1587"/>
      <c r="OJ273" s="1587"/>
      <c r="OK273" s="1587"/>
      <c r="OL273" s="1587"/>
      <c r="OM273" s="1587"/>
      <c r="ON273" s="1587"/>
      <c r="OO273" s="1587"/>
      <c r="OP273" s="1587"/>
      <c r="OQ273" s="1587"/>
      <c r="OR273" s="1587"/>
      <c r="OS273" s="1587"/>
      <c r="OT273" s="1587"/>
      <c r="OU273" s="1587"/>
      <c r="OV273" s="1587"/>
      <c r="OW273" s="1587"/>
      <c r="OX273" s="1587"/>
      <c r="OY273" s="1587"/>
      <c r="OZ273" s="1587"/>
      <c r="PA273" s="1587"/>
      <c r="PB273" s="1587"/>
      <c r="PC273" s="1587"/>
      <c r="PD273" s="1587"/>
      <c r="PE273" s="1587"/>
      <c r="PF273" s="1587"/>
      <c r="PG273" s="1588"/>
      <c r="PH273" s="1588"/>
      <c r="PI273" s="1588"/>
      <c r="PJ273" s="1588"/>
      <c r="PK273" s="1588"/>
      <c r="PL273" s="1588"/>
      <c r="PM273" s="1588"/>
      <c r="PN273" s="1588"/>
      <c r="PO273" s="1588"/>
      <c r="PP273" s="1588"/>
      <c r="PQ273" s="1588"/>
      <c r="PR273" s="1588"/>
      <c r="PS273" s="1588"/>
      <c r="PT273" s="1588"/>
      <c r="PU273" s="1588"/>
      <c r="PV273" s="1588"/>
      <c r="PW273" s="1588"/>
      <c r="PX273" s="1588"/>
      <c r="PY273" s="1588"/>
      <c r="PZ273" s="1588"/>
      <c r="QA273" s="1588"/>
      <c r="QB273" s="1588"/>
      <c r="QC273" s="1588"/>
      <c r="QD273" s="1588"/>
      <c r="QE273" s="1588"/>
      <c r="QF273" s="1588"/>
      <c r="QG273" s="1588"/>
      <c r="QH273" s="1588"/>
      <c r="QI273" s="1588"/>
      <c r="QJ273" s="1588"/>
      <c r="QK273" s="1588"/>
      <c r="QL273" s="1588"/>
      <c r="QM273" s="1588"/>
      <c r="QN273" s="1588"/>
      <c r="QO273" s="1588"/>
      <c r="QP273" s="1588"/>
      <c r="QQ273" s="1588"/>
      <c r="QR273" s="1588"/>
      <c r="QS273" s="1588"/>
      <c r="QT273" s="1588"/>
      <c r="QU273" s="1588"/>
      <c r="QV273" s="1588"/>
      <c r="QW273" s="1588"/>
      <c r="QX273" s="1588"/>
      <c r="QY273" s="1588"/>
      <c r="QZ273" s="1588"/>
      <c r="RA273" s="1588"/>
      <c r="RB273" s="1588"/>
      <c r="RC273" s="1588"/>
      <c r="RD273" s="1588"/>
      <c r="RE273" s="1588"/>
      <c r="RF273" s="1588"/>
      <c r="RG273" s="1588"/>
      <c r="RH273" s="1588"/>
      <c r="RI273" s="1588"/>
      <c r="RJ273" s="1588"/>
      <c r="RK273" s="1588"/>
      <c r="RL273" s="1588"/>
      <c r="RM273" s="1588"/>
      <c r="RN273" s="1588"/>
      <c r="RO273" s="1588"/>
      <c r="RP273" s="1588"/>
      <c r="RQ273" s="1588"/>
      <c r="RR273" s="1588"/>
      <c r="RS273" s="1588"/>
      <c r="RT273" s="1588"/>
      <c r="RU273" s="1588"/>
      <c r="RV273" s="1588"/>
      <c r="RW273" s="1588"/>
      <c r="RX273" s="1588"/>
      <c r="RY273" s="1588"/>
      <c r="RZ273" s="1588"/>
      <c r="SA273" s="1588"/>
      <c r="SB273" s="1588"/>
      <c r="SC273" s="1588"/>
      <c r="SD273" s="1588"/>
      <c r="SE273" s="1588"/>
      <c r="SF273" s="1588"/>
      <c r="SG273" s="1588"/>
      <c r="SH273" s="1588"/>
      <c r="SI273" s="1588"/>
      <c r="SJ273" s="1588"/>
      <c r="SK273" s="1588"/>
      <c r="SL273" s="1588"/>
      <c r="SM273" s="1588"/>
      <c r="SN273" s="1588"/>
      <c r="SO273" s="1588"/>
      <c r="SP273" s="1588"/>
      <c r="SQ273" s="1588"/>
      <c r="SR273" s="1588"/>
      <c r="SS273" s="1588"/>
      <c r="ST273" s="1588"/>
      <c r="SU273" s="1588"/>
      <c r="SV273" s="1588"/>
      <c r="SW273" s="1588"/>
      <c r="SX273" s="1588"/>
      <c r="SY273" s="1588"/>
      <c r="SZ273" s="1588"/>
      <c r="TA273" s="1588"/>
      <c r="TB273" s="1588"/>
      <c r="TC273" s="1588"/>
    </row>
    <row r="274" spans="1:748" s="544" customFormat="1" ht="15" customHeight="1" x14ac:dyDescent="0.15">
      <c r="A274" s="522">
        <v>43794</v>
      </c>
      <c r="B274" s="415">
        <f t="shared" si="6"/>
        <v>3055</v>
      </c>
      <c r="C274" s="523"/>
      <c r="D274" s="524"/>
      <c r="E274" s="525"/>
      <c r="F274" s="528"/>
      <c r="G274" s="880"/>
      <c r="H274" s="516"/>
      <c r="I274" s="528"/>
      <c r="J274" s="535"/>
      <c r="K274" s="602"/>
      <c r="L274" s="604"/>
      <c r="M274" s="523">
        <v>921</v>
      </c>
      <c r="N274" s="524">
        <v>7.73</v>
      </c>
      <c r="O274" s="525">
        <v>6280</v>
      </c>
      <c r="P274" s="528">
        <v>13.9</v>
      </c>
      <c r="Q274" s="880">
        <v>29</v>
      </c>
      <c r="R274" s="516">
        <v>3.1</v>
      </c>
      <c r="S274" s="528">
        <v>16.399999999999999</v>
      </c>
      <c r="T274" s="535"/>
      <c r="U274" s="602"/>
      <c r="V274" s="604"/>
      <c r="W274" s="536">
        <v>479</v>
      </c>
      <c r="X274" s="524">
        <v>7.8</v>
      </c>
      <c r="Y274" s="537">
        <v>3780</v>
      </c>
      <c r="Z274" s="528">
        <v>6.6</v>
      </c>
      <c r="AA274" s="880">
        <v>17</v>
      </c>
      <c r="AB274" s="516">
        <v>0.4</v>
      </c>
      <c r="AC274" s="528">
        <v>3</v>
      </c>
      <c r="AD274" s="516"/>
      <c r="AE274" s="525"/>
      <c r="AF274" s="529"/>
      <c r="AG274" s="536">
        <v>198</v>
      </c>
      <c r="AH274" s="524">
        <v>8.07</v>
      </c>
      <c r="AI274" s="537">
        <v>6890</v>
      </c>
      <c r="AJ274" s="528">
        <v>26.8</v>
      </c>
      <c r="AK274" s="880">
        <v>66</v>
      </c>
      <c r="AL274" s="516">
        <v>3.3</v>
      </c>
      <c r="AM274" s="487">
        <v>6.5</v>
      </c>
      <c r="AN274" s="516"/>
      <c r="AO274" s="525"/>
      <c r="AP274" s="488"/>
      <c r="AQ274" s="536"/>
      <c r="AR274" s="524"/>
      <c r="AS274" s="537"/>
      <c r="AT274" s="528"/>
      <c r="AU274" s="880"/>
      <c r="AV274" s="516"/>
      <c r="AW274" s="528"/>
      <c r="AX274" s="516"/>
      <c r="AY274" s="525"/>
      <c r="AZ274" s="529"/>
      <c r="BA274" s="523">
        <v>180</v>
      </c>
      <c r="BB274" s="524">
        <v>8.1199999999999992</v>
      </c>
      <c r="BC274" s="525">
        <v>6290</v>
      </c>
      <c r="BD274" s="528">
        <v>24.9</v>
      </c>
      <c r="BE274" s="880">
        <v>99</v>
      </c>
      <c r="BF274" s="516">
        <v>1.3</v>
      </c>
      <c r="BG274" s="528">
        <v>16.100000000000001</v>
      </c>
      <c r="BH274" s="516"/>
      <c r="BI274" s="525"/>
      <c r="BJ274" s="529"/>
      <c r="BK274" s="536">
        <v>114</v>
      </c>
      <c r="BL274" s="524">
        <v>8.0299999999999994</v>
      </c>
      <c r="BM274" s="537">
        <v>1710</v>
      </c>
      <c r="BN274" s="528">
        <v>73.8</v>
      </c>
      <c r="BO274" s="880">
        <v>143</v>
      </c>
      <c r="BP274" s="516">
        <v>0.4</v>
      </c>
      <c r="BQ274" s="528">
        <v>3.3</v>
      </c>
      <c r="BR274" s="516"/>
      <c r="BS274" s="525"/>
      <c r="BT274" s="529"/>
      <c r="BU274" s="536">
        <v>403</v>
      </c>
      <c r="BV274" s="524">
        <v>7.69</v>
      </c>
      <c r="BW274" s="537">
        <v>7520</v>
      </c>
      <c r="BX274" s="537">
        <v>19.7</v>
      </c>
      <c r="BY274" s="880">
        <v>62</v>
      </c>
      <c r="BZ274" s="516">
        <v>0.9</v>
      </c>
      <c r="CA274" s="528">
        <v>25.3</v>
      </c>
      <c r="CB274" s="516"/>
      <c r="CC274" s="525"/>
      <c r="CD274" s="529"/>
      <c r="CE274" s="536">
        <v>40</v>
      </c>
      <c r="CF274" s="524">
        <v>7.86</v>
      </c>
      <c r="CG274" s="537">
        <v>7710</v>
      </c>
      <c r="CH274" s="528">
        <v>28.4</v>
      </c>
      <c r="CI274" s="880">
        <v>104</v>
      </c>
      <c r="CJ274" s="516">
        <v>8.4</v>
      </c>
      <c r="CK274" s="528">
        <v>28.8</v>
      </c>
      <c r="CL274" s="516"/>
      <c r="CM274" s="525"/>
      <c r="CN274" s="529"/>
      <c r="CO274" s="536"/>
      <c r="CP274" s="524"/>
      <c r="CQ274" s="525"/>
      <c r="CR274" s="528"/>
      <c r="CS274" s="880"/>
      <c r="CT274" s="516"/>
      <c r="CU274" s="528"/>
      <c r="CV274" s="516"/>
      <c r="CW274" s="525"/>
      <c r="CX274" s="529"/>
      <c r="CY274" s="536">
        <v>360</v>
      </c>
      <c r="CZ274" s="524">
        <v>7.99</v>
      </c>
      <c r="DA274" s="525">
        <v>8810</v>
      </c>
      <c r="DB274" s="528">
        <v>42.2</v>
      </c>
      <c r="DC274" s="880">
        <v>119</v>
      </c>
      <c r="DD274" s="516">
        <v>3.8</v>
      </c>
      <c r="DE274" s="528">
        <v>38.799999999999997</v>
      </c>
      <c r="DF274" s="516"/>
      <c r="DG274" s="530"/>
      <c r="DH274" s="529"/>
      <c r="DI274" s="536">
        <v>360</v>
      </c>
      <c r="DJ274" s="524">
        <v>7.85</v>
      </c>
      <c r="DK274" s="527">
        <v>4870</v>
      </c>
      <c r="DL274" s="528">
        <v>50.6</v>
      </c>
      <c r="DM274" s="881">
        <v>205</v>
      </c>
      <c r="DN274" s="482">
        <v>33.9</v>
      </c>
      <c r="DO274" s="487">
        <v>42.3</v>
      </c>
      <c r="DP274" s="516"/>
      <c r="DQ274" s="525"/>
      <c r="DR274" s="529"/>
      <c r="DS274" s="536"/>
      <c r="DT274" s="524"/>
      <c r="DU274" s="534"/>
      <c r="DV274" s="528"/>
      <c r="DW274" s="880"/>
      <c r="DX274" s="516"/>
      <c r="DY274" s="528"/>
      <c r="DZ274" s="516"/>
      <c r="EA274" s="528"/>
      <c r="EB274" s="529"/>
      <c r="EC274" s="536"/>
      <c r="ED274" s="524"/>
      <c r="EE274" s="530"/>
      <c r="EF274" s="528"/>
      <c r="EG274" s="880"/>
      <c r="EH274" s="516"/>
      <c r="EI274" s="528"/>
      <c r="EJ274" s="516"/>
      <c r="EK274" s="525"/>
      <c r="EL274" s="529"/>
      <c r="EM274" s="536"/>
      <c r="EN274" s="524"/>
      <c r="EO274" s="525"/>
      <c r="EP274" s="528"/>
      <c r="EQ274" s="528"/>
      <c r="ER274" s="516"/>
      <c r="ES274" s="528"/>
      <c r="ET274" s="534"/>
      <c r="EU274" s="525"/>
      <c r="EV274" s="529"/>
      <c r="EW274" s="536"/>
      <c r="EX274" s="524"/>
      <c r="EY274" s="525"/>
      <c r="EZ274" s="528"/>
      <c r="FA274" s="880"/>
      <c r="FB274" s="516"/>
      <c r="FC274" s="528"/>
      <c r="FD274" s="534"/>
      <c r="FE274" s="525"/>
      <c r="FF274" s="529"/>
      <c r="FG274" s="457">
        <v>0</v>
      </c>
      <c r="FH274" s="524"/>
      <c r="FI274" s="525"/>
      <c r="FJ274" s="528"/>
      <c r="FK274" s="880"/>
      <c r="FL274" s="516"/>
      <c r="FM274" s="528"/>
      <c r="FN274" s="534"/>
      <c r="FO274" s="525"/>
      <c r="FP274" s="529"/>
      <c r="FQ274" s="1262"/>
      <c r="FR274" s="1263"/>
      <c r="FS274" s="1444"/>
      <c r="FT274" s="1263"/>
      <c r="FU274" s="980"/>
      <c r="FV274" s="1263"/>
      <c r="FW274" s="954"/>
      <c r="FX274" s="1263"/>
      <c r="FY274" s="1263"/>
      <c r="FZ274" s="1419"/>
      <c r="GA274" s="1262"/>
      <c r="GB274" s="1263"/>
      <c r="GC274" s="1263"/>
      <c r="GD274" s="1263"/>
      <c r="GE274" s="980"/>
      <c r="GF274" s="1263"/>
      <c r="GG274" s="954"/>
      <c r="GH274" s="1263"/>
      <c r="GI274" s="1263"/>
      <c r="GJ274" s="1419"/>
      <c r="GK274" s="523"/>
      <c r="GL274" s="947"/>
      <c r="GM274" s="525"/>
      <c r="GN274" s="525"/>
      <c r="GO274" s="525"/>
      <c r="GP274" s="525"/>
      <c r="GQ274" s="525"/>
      <c r="GR274" s="525"/>
      <c r="GS274" s="525"/>
      <c r="GT274" s="529"/>
      <c r="GU274" s="523"/>
      <c r="GV274" s="525"/>
      <c r="GW274" s="525"/>
      <c r="GX274" s="525"/>
      <c r="GY274" s="525"/>
      <c r="GZ274" s="516"/>
      <c r="HA274" s="525"/>
      <c r="HB274" s="525"/>
      <c r="HC274" s="525"/>
      <c r="HD274" s="529"/>
      <c r="HE274" s="536"/>
      <c r="HF274" s="524"/>
      <c r="HG274" s="525"/>
      <c r="HH274" s="893"/>
      <c r="HI274" s="1434"/>
      <c r="HJ274" s="516"/>
      <c r="HK274" s="528"/>
      <c r="HL274" s="516"/>
      <c r="HM274" s="525"/>
      <c r="HN274" s="529"/>
      <c r="HO274" s="536"/>
      <c r="HP274" s="524"/>
      <c r="HQ274" s="525"/>
      <c r="HR274" s="528"/>
      <c r="HS274" s="528"/>
      <c r="HT274" s="516"/>
      <c r="HU274" s="528"/>
      <c r="HV274" s="516"/>
      <c r="HW274" s="525"/>
      <c r="HX274" s="529"/>
      <c r="HY274" s="1587"/>
      <c r="HZ274" s="1587"/>
      <c r="IA274" s="1587"/>
      <c r="IB274" s="1587"/>
      <c r="IC274" s="1587"/>
      <c r="ID274" s="1587"/>
      <c r="IE274" s="1587"/>
      <c r="IF274" s="1587"/>
      <c r="IG274" s="1587"/>
      <c r="IH274" s="1587"/>
      <c r="II274" s="1587"/>
      <c r="IJ274" s="1587"/>
      <c r="IK274" s="1587"/>
      <c r="IL274" s="1587"/>
      <c r="IM274" s="1587"/>
      <c r="IN274" s="1587"/>
      <c r="IO274" s="1587"/>
      <c r="IP274" s="1587"/>
      <c r="IQ274" s="1587"/>
      <c r="IR274" s="1587"/>
      <c r="IS274" s="1587"/>
      <c r="IT274" s="1587"/>
      <c r="IU274" s="1587"/>
      <c r="IV274" s="1587"/>
      <c r="IW274" s="1587"/>
      <c r="IX274" s="1587"/>
      <c r="IY274" s="1587"/>
      <c r="IZ274" s="1587"/>
      <c r="JA274" s="1587"/>
      <c r="JB274" s="1587"/>
      <c r="JC274" s="1587"/>
      <c r="JD274" s="1587"/>
      <c r="JE274" s="1587"/>
      <c r="JF274" s="1587"/>
      <c r="JG274" s="1587"/>
      <c r="JH274" s="1587"/>
      <c r="JI274" s="1587"/>
      <c r="JJ274" s="1587"/>
      <c r="JK274" s="1587"/>
      <c r="JL274" s="1587"/>
      <c r="JM274" s="1587"/>
      <c r="JN274" s="1587"/>
      <c r="JO274" s="1587"/>
      <c r="JP274" s="1587"/>
      <c r="JQ274" s="1587"/>
      <c r="JR274" s="1587"/>
      <c r="JS274" s="1587"/>
      <c r="JT274" s="1587"/>
      <c r="JU274" s="1587"/>
      <c r="JV274" s="1587"/>
      <c r="JW274" s="1587"/>
      <c r="JX274" s="1587"/>
      <c r="JY274" s="1587"/>
      <c r="JZ274" s="1587"/>
      <c r="KA274" s="1587"/>
      <c r="KB274" s="1587"/>
      <c r="KC274" s="1587"/>
      <c r="KD274" s="1587"/>
      <c r="KE274" s="1587"/>
      <c r="KF274" s="1587"/>
      <c r="KG274" s="1587"/>
      <c r="KH274" s="1587"/>
      <c r="KI274" s="1587"/>
      <c r="KJ274" s="1587"/>
      <c r="KK274" s="1587"/>
      <c r="KL274" s="1587"/>
      <c r="KM274" s="1587"/>
      <c r="KN274" s="1587"/>
      <c r="KO274" s="1587"/>
      <c r="KP274" s="1587"/>
      <c r="KQ274" s="1587"/>
      <c r="KR274" s="1587"/>
      <c r="KS274" s="1587"/>
      <c r="KT274" s="1587"/>
      <c r="KU274" s="1587"/>
      <c r="KV274" s="1587"/>
      <c r="KW274" s="1587"/>
      <c r="KX274" s="1587"/>
      <c r="KY274" s="1587"/>
      <c r="KZ274" s="1587"/>
      <c r="LA274" s="1587"/>
      <c r="LB274" s="1587"/>
      <c r="LC274" s="1587"/>
      <c r="LD274" s="1587"/>
      <c r="LE274" s="1587"/>
      <c r="LF274" s="1587"/>
      <c r="LG274" s="1587"/>
      <c r="LH274" s="1587"/>
      <c r="LI274" s="1587"/>
      <c r="LJ274" s="1587"/>
      <c r="LK274" s="1587"/>
      <c r="LL274" s="1587"/>
      <c r="LM274" s="1587"/>
      <c r="LN274" s="1587"/>
      <c r="LO274" s="1587"/>
      <c r="LP274" s="1587"/>
      <c r="LQ274" s="1587"/>
      <c r="LR274" s="1587"/>
      <c r="LS274" s="1587"/>
      <c r="LT274" s="1587"/>
      <c r="LU274" s="1587"/>
      <c r="LV274" s="1587"/>
      <c r="LW274" s="1587"/>
      <c r="LX274" s="1587"/>
      <c r="LY274" s="1587"/>
      <c r="LZ274" s="1587"/>
      <c r="MA274" s="1587"/>
      <c r="MB274" s="1587"/>
      <c r="MC274" s="1587"/>
      <c r="MD274" s="1587"/>
      <c r="ME274" s="1587"/>
      <c r="MF274" s="1587"/>
      <c r="MG274" s="1587"/>
      <c r="MH274" s="1587"/>
      <c r="MI274" s="1587"/>
      <c r="MJ274" s="1587"/>
      <c r="MK274" s="1587"/>
      <c r="ML274" s="1587"/>
      <c r="MM274" s="1587"/>
      <c r="MN274" s="1587"/>
      <c r="MO274" s="1587"/>
      <c r="MP274" s="1587"/>
      <c r="MQ274" s="1587"/>
      <c r="MR274" s="1587"/>
      <c r="MS274" s="1587"/>
      <c r="MT274" s="1587"/>
      <c r="MU274" s="1587"/>
      <c r="MV274" s="1587"/>
      <c r="MW274" s="1587"/>
      <c r="MX274" s="1587"/>
      <c r="MY274" s="1587"/>
      <c r="MZ274" s="1587"/>
      <c r="NA274" s="1587"/>
      <c r="NB274" s="1587"/>
      <c r="NC274" s="1587"/>
      <c r="ND274" s="1587"/>
      <c r="NE274" s="1587"/>
      <c r="NF274" s="1587"/>
      <c r="NG274" s="1587"/>
      <c r="NH274" s="1587"/>
      <c r="NI274" s="1587"/>
      <c r="NJ274" s="1587"/>
      <c r="NK274" s="1587"/>
      <c r="NL274" s="1587"/>
      <c r="NM274" s="1587"/>
      <c r="NN274" s="1587"/>
      <c r="NO274" s="1587"/>
      <c r="NP274" s="1587"/>
      <c r="NQ274" s="1587"/>
      <c r="NR274" s="1587"/>
      <c r="NS274" s="1587"/>
      <c r="NT274" s="1587"/>
      <c r="NU274" s="1587"/>
      <c r="NV274" s="1587"/>
      <c r="NW274" s="1587"/>
      <c r="NX274" s="1587"/>
      <c r="NY274" s="1587"/>
      <c r="NZ274" s="1587"/>
      <c r="OA274" s="1587"/>
      <c r="OB274" s="1587"/>
      <c r="OC274" s="1587"/>
      <c r="OD274" s="1587"/>
      <c r="OE274" s="1587"/>
      <c r="OF274" s="1587"/>
      <c r="OG274" s="1587"/>
      <c r="OH274" s="1587"/>
      <c r="OI274" s="1587"/>
      <c r="OJ274" s="1587"/>
      <c r="OK274" s="1587"/>
      <c r="OL274" s="1587"/>
      <c r="OM274" s="1587"/>
      <c r="ON274" s="1587"/>
      <c r="OO274" s="1587"/>
      <c r="OP274" s="1587"/>
      <c r="OQ274" s="1587"/>
      <c r="OR274" s="1587"/>
      <c r="OS274" s="1587"/>
      <c r="OT274" s="1587"/>
      <c r="OU274" s="1587"/>
      <c r="OV274" s="1587"/>
      <c r="OW274" s="1587"/>
      <c r="OX274" s="1587"/>
      <c r="OY274" s="1587"/>
      <c r="OZ274" s="1587"/>
      <c r="PA274" s="1587"/>
      <c r="PB274" s="1587"/>
      <c r="PC274" s="1587"/>
      <c r="PD274" s="1587"/>
      <c r="PE274" s="1587"/>
      <c r="PF274" s="1587"/>
      <c r="PG274" s="1588"/>
      <c r="PH274" s="1588"/>
      <c r="PI274" s="1588"/>
      <c r="PJ274" s="1588"/>
      <c r="PK274" s="1588"/>
      <c r="PL274" s="1588"/>
      <c r="PM274" s="1588"/>
      <c r="PN274" s="1588"/>
      <c r="PO274" s="1588"/>
      <c r="PP274" s="1588"/>
      <c r="PQ274" s="1588"/>
      <c r="PR274" s="1588"/>
      <c r="PS274" s="1588"/>
      <c r="PT274" s="1588"/>
      <c r="PU274" s="1588"/>
      <c r="PV274" s="1588"/>
      <c r="PW274" s="1588"/>
      <c r="PX274" s="1588"/>
      <c r="PY274" s="1588"/>
      <c r="PZ274" s="1588"/>
      <c r="QA274" s="1588"/>
      <c r="QB274" s="1588"/>
      <c r="QC274" s="1588"/>
      <c r="QD274" s="1588"/>
      <c r="QE274" s="1588"/>
      <c r="QF274" s="1588"/>
      <c r="QG274" s="1588"/>
      <c r="QH274" s="1588"/>
      <c r="QI274" s="1588"/>
      <c r="QJ274" s="1588"/>
      <c r="QK274" s="1588"/>
      <c r="QL274" s="1588"/>
      <c r="QM274" s="1588"/>
      <c r="QN274" s="1588"/>
      <c r="QO274" s="1588"/>
      <c r="QP274" s="1588"/>
      <c r="QQ274" s="1588"/>
      <c r="QR274" s="1588"/>
      <c r="QS274" s="1588"/>
      <c r="QT274" s="1588"/>
      <c r="QU274" s="1588"/>
      <c r="QV274" s="1588"/>
      <c r="QW274" s="1588"/>
      <c r="QX274" s="1588"/>
      <c r="QY274" s="1588"/>
      <c r="QZ274" s="1588"/>
      <c r="RA274" s="1588"/>
      <c r="RB274" s="1588"/>
      <c r="RC274" s="1588"/>
      <c r="RD274" s="1588"/>
      <c r="RE274" s="1588"/>
      <c r="RF274" s="1588"/>
      <c r="RG274" s="1588"/>
      <c r="RH274" s="1588"/>
      <c r="RI274" s="1588"/>
      <c r="RJ274" s="1588"/>
      <c r="RK274" s="1588"/>
      <c r="RL274" s="1588"/>
      <c r="RM274" s="1588"/>
      <c r="RN274" s="1588"/>
      <c r="RO274" s="1588"/>
      <c r="RP274" s="1588"/>
      <c r="RQ274" s="1588"/>
      <c r="RR274" s="1588"/>
      <c r="RS274" s="1588"/>
      <c r="RT274" s="1588"/>
      <c r="RU274" s="1588"/>
      <c r="RV274" s="1588"/>
      <c r="RW274" s="1588"/>
      <c r="RX274" s="1588"/>
      <c r="RY274" s="1588"/>
      <c r="RZ274" s="1588"/>
      <c r="SA274" s="1588"/>
      <c r="SB274" s="1588"/>
      <c r="SC274" s="1588"/>
      <c r="SD274" s="1588"/>
      <c r="SE274" s="1588"/>
      <c r="SF274" s="1588"/>
      <c r="SG274" s="1588"/>
      <c r="SH274" s="1588"/>
      <c r="SI274" s="1588"/>
      <c r="SJ274" s="1588"/>
      <c r="SK274" s="1588"/>
      <c r="SL274" s="1588"/>
      <c r="SM274" s="1588"/>
      <c r="SN274" s="1588"/>
      <c r="SO274" s="1588"/>
      <c r="SP274" s="1588"/>
      <c r="SQ274" s="1588"/>
      <c r="SR274" s="1588"/>
      <c r="SS274" s="1588"/>
      <c r="ST274" s="1588"/>
      <c r="SU274" s="1588"/>
      <c r="SV274" s="1588"/>
      <c r="SW274" s="1588"/>
      <c r="SX274" s="1588"/>
      <c r="SY274" s="1588"/>
      <c r="SZ274" s="1588"/>
      <c r="TA274" s="1588"/>
      <c r="TB274" s="1588"/>
      <c r="TC274" s="1588"/>
    </row>
    <row r="275" spans="1:748" s="540" customFormat="1" ht="15" customHeight="1" x14ac:dyDescent="0.15">
      <c r="A275" s="515">
        <v>43795</v>
      </c>
      <c r="B275" s="415">
        <f t="shared" si="6"/>
        <v>2850</v>
      </c>
      <c r="C275" s="195"/>
      <c r="D275" s="453"/>
      <c r="E275" s="461"/>
      <c r="F275" s="462"/>
      <c r="G275" s="880"/>
      <c r="H275" s="455"/>
      <c r="I275" s="462"/>
      <c r="J275" s="456"/>
      <c r="K275" s="467"/>
      <c r="L275" s="550"/>
      <c r="M275" s="195">
        <v>679</v>
      </c>
      <c r="N275" s="453">
        <v>7.83</v>
      </c>
      <c r="O275" s="461">
        <v>6270</v>
      </c>
      <c r="P275" s="462">
        <v>10.7</v>
      </c>
      <c r="Q275" s="880">
        <v>29</v>
      </c>
      <c r="R275" s="455">
        <v>1.9</v>
      </c>
      <c r="S275" s="462">
        <v>17.399999999999999</v>
      </c>
      <c r="T275" s="456">
        <v>8.9999999999999993E-3</v>
      </c>
      <c r="U275" s="467"/>
      <c r="V275" s="550"/>
      <c r="W275" s="457">
        <v>561</v>
      </c>
      <c r="X275" s="453">
        <v>7.93</v>
      </c>
      <c r="Y275" s="458">
        <v>4020</v>
      </c>
      <c r="Z275" s="462">
        <v>6.5</v>
      </c>
      <c r="AA275" s="880">
        <v>18</v>
      </c>
      <c r="AB275" s="455">
        <v>0.3</v>
      </c>
      <c r="AC275" s="462">
        <v>2.8</v>
      </c>
      <c r="AD275" s="545">
        <v>2.1999999999999999E-2</v>
      </c>
      <c r="AE275" s="461"/>
      <c r="AF275" s="463"/>
      <c r="AG275" s="457">
        <v>217</v>
      </c>
      <c r="AH275" s="453">
        <v>8.18</v>
      </c>
      <c r="AI275" s="458">
        <v>7160</v>
      </c>
      <c r="AJ275" s="462">
        <v>29.4</v>
      </c>
      <c r="AK275" s="880">
        <v>75</v>
      </c>
      <c r="AL275" s="455">
        <v>2.8</v>
      </c>
      <c r="AM275" s="644">
        <v>5.9</v>
      </c>
      <c r="AN275" s="455">
        <v>7.0000000000000007E-2</v>
      </c>
      <c r="AO275" s="461"/>
      <c r="AP275" s="616"/>
      <c r="AQ275" s="457">
        <v>234</v>
      </c>
      <c r="AR275" s="453"/>
      <c r="AS275" s="458"/>
      <c r="AT275" s="462"/>
      <c r="AU275" s="880"/>
      <c r="AV275" s="455"/>
      <c r="AW275" s="462"/>
      <c r="AX275" s="455"/>
      <c r="AY275" s="461"/>
      <c r="AZ275" s="463"/>
      <c r="BA275" s="195">
        <v>230</v>
      </c>
      <c r="BB275" s="453">
        <v>8.01</v>
      </c>
      <c r="BC275" s="461">
        <v>6220</v>
      </c>
      <c r="BD275" s="462">
        <v>26.2</v>
      </c>
      <c r="BE275" s="880">
        <v>110</v>
      </c>
      <c r="BF275" s="455">
        <v>1</v>
      </c>
      <c r="BG275" s="462">
        <v>16.3</v>
      </c>
      <c r="BH275" s="455">
        <v>0.87</v>
      </c>
      <c r="BI275" s="461"/>
      <c r="BJ275" s="463"/>
      <c r="BK275" s="457">
        <v>118</v>
      </c>
      <c r="BL275" s="453">
        <v>8.09</v>
      </c>
      <c r="BM275" s="458">
        <v>1691</v>
      </c>
      <c r="BN275" s="462">
        <v>72.3</v>
      </c>
      <c r="BO275" s="880">
        <v>143</v>
      </c>
      <c r="BP275" s="455">
        <v>0.3</v>
      </c>
      <c r="BQ275" s="462">
        <v>3</v>
      </c>
      <c r="BR275" s="455">
        <v>0.06</v>
      </c>
      <c r="BS275" s="461"/>
      <c r="BT275" s="463"/>
      <c r="BU275" s="457">
        <v>213</v>
      </c>
      <c r="BV275" s="453">
        <v>8.11</v>
      </c>
      <c r="BW275" s="458">
        <v>9200</v>
      </c>
      <c r="BX275" s="458">
        <v>23.2</v>
      </c>
      <c r="BY275" s="880">
        <v>78</v>
      </c>
      <c r="BZ275" s="455">
        <v>1.2</v>
      </c>
      <c r="CA275" s="462">
        <v>27.4</v>
      </c>
      <c r="CB275" s="455">
        <v>8.5999999999999993E-2</v>
      </c>
      <c r="CC275" s="461"/>
      <c r="CD275" s="463"/>
      <c r="CE275" s="457">
        <v>40</v>
      </c>
      <c r="CF275" s="453">
        <v>7.91</v>
      </c>
      <c r="CG275" s="458">
        <v>7880</v>
      </c>
      <c r="CH275" s="462">
        <v>20.3</v>
      </c>
      <c r="CI275" s="880">
        <v>71</v>
      </c>
      <c r="CJ275" s="455">
        <v>0.5</v>
      </c>
      <c r="CK275" s="462">
        <v>31</v>
      </c>
      <c r="CL275" s="455">
        <v>0.13</v>
      </c>
      <c r="CM275" s="461"/>
      <c r="CN275" s="463"/>
      <c r="CO275" s="457"/>
      <c r="CP275" s="453"/>
      <c r="CQ275" s="461"/>
      <c r="CR275" s="462"/>
      <c r="CS275" s="880"/>
      <c r="CT275" s="455"/>
      <c r="CU275" s="462"/>
      <c r="CV275" s="455"/>
      <c r="CW275" s="461"/>
      <c r="CX275" s="463"/>
      <c r="CY275" s="457">
        <v>279</v>
      </c>
      <c r="CZ275" s="453">
        <v>8.08</v>
      </c>
      <c r="DA275" s="461">
        <v>9610</v>
      </c>
      <c r="DB275" s="462">
        <v>48.5</v>
      </c>
      <c r="DC275" s="880">
        <v>141</v>
      </c>
      <c r="DD275" s="455">
        <v>9</v>
      </c>
      <c r="DE275" s="462">
        <v>44.1</v>
      </c>
      <c r="DF275" s="455"/>
      <c r="DG275" s="464"/>
      <c r="DH275" s="463"/>
      <c r="DI275" s="457">
        <v>279</v>
      </c>
      <c r="DJ275" s="453">
        <v>8.4700000000000006</v>
      </c>
      <c r="DK275" s="459">
        <v>4840</v>
      </c>
      <c r="DL275" s="462">
        <v>59.1</v>
      </c>
      <c r="DM275" s="881">
        <v>238</v>
      </c>
      <c r="DN275" s="500">
        <v>40.6</v>
      </c>
      <c r="DO275" s="644">
        <v>43</v>
      </c>
      <c r="DP275" s="455"/>
      <c r="DQ275" s="461"/>
      <c r="DR275" s="463"/>
      <c r="DS275" s="457"/>
      <c r="DT275" s="453">
        <v>7.97</v>
      </c>
      <c r="DU275" s="454">
        <v>9350</v>
      </c>
      <c r="DV275" s="462">
        <v>61.1</v>
      </c>
      <c r="DW275" s="880">
        <v>173</v>
      </c>
      <c r="DX275" s="455">
        <v>3</v>
      </c>
      <c r="DY275" s="462">
        <v>2.5</v>
      </c>
      <c r="DZ275" s="455">
        <v>0.05</v>
      </c>
      <c r="EA275" s="462"/>
      <c r="EB275" s="463"/>
      <c r="EC275" s="457"/>
      <c r="ED275" s="453"/>
      <c r="EE275" s="464"/>
      <c r="EF275" s="462"/>
      <c r="EG275" s="880"/>
      <c r="EH275" s="455"/>
      <c r="EI275" s="462"/>
      <c r="EJ275" s="455"/>
      <c r="EK275" s="461"/>
      <c r="EL275" s="463"/>
      <c r="EM275" s="457"/>
      <c r="EN275" s="453"/>
      <c r="EO275" s="461"/>
      <c r="EP275" s="462"/>
      <c r="EQ275" s="462"/>
      <c r="ER275" s="455"/>
      <c r="ES275" s="462"/>
      <c r="ET275" s="454"/>
      <c r="EU275" s="461"/>
      <c r="EV275" s="463"/>
      <c r="EW275" s="457"/>
      <c r="EX275" s="453"/>
      <c r="EY275" s="461"/>
      <c r="EZ275" s="462"/>
      <c r="FA275" s="880"/>
      <c r="FB275" s="455"/>
      <c r="FC275" s="462"/>
      <c r="FD275" s="454"/>
      <c r="FE275" s="461"/>
      <c r="FF275" s="463"/>
      <c r="FG275" s="457">
        <v>0</v>
      </c>
      <c r="FH275" s="453"/>
      <c r="FI275" s="461"/>
      <c r="FJ275" s="462"/>
      <c r="FK275" s="880"/>
      <c r="FL275" s="455"/>
      <c r="FM275" s="462"/>
      <c r="FN275" s="454"/>
      <c r="FO275" s="461"/>
      <c r="FP275" s="463"/>
      <c r="FQ275" s="1262"/>
      <c r="FR275" s="1263"/>
      <c r="FS275" s="1444"/>
      <c r="FT275" s="1263"/>
      <c r="FU275" s="980"/>
      <c r="FV275" s="1263"/>
      <c r="FW275" s="954"/>
      <c r="FX275" s="1263"/>
      <c r="FY275" s="1263"/>
      <c r="FZ275" s="1419"/>
      <c r="GA275" s="1262"/>
      <c r="GB275" s="1263"/>
      <c r="GC275" s="1263"/>
      <c r="GD275" s="1263"/>
      <c r="GE275" s="980"/>
      <c r="GF275" s="1263"/>
      <c r="GG275" s="954"/>
      <c r="GH275" s="1263"/>
      <c r="GI275" s="1263"/>
      <c r="GJ275" s="1419"/>
      <c r="GK275" s="195"/>
      <c r="GL275" s="943"/>
      <c r="GM275" s="461"/>
      <c r="GN275" s="461"/>
      <c r="GO275" s="461"/>
      <c r="GP275" s="461"/>
      <c r="GQ275" s="461"/>
      <c r="GR275" s="461"/>
      <c r="GS275" s="461"/>
      <c r="GT275" s="463"/>
      <c r="GU275" s="195"/>
      <c r="GV275" s="461"/>
      <c r="GW275" s="461"/>
      <c r="GX275" s="461"/>
      <c r="GY275" s="461"/>
      <c r="GZ275" s="455"/>
      <c r="HA275" s="461"/>
      <c r="HB275" s="461"/>
      <c r="HC275" s="461"/>
      <c r="HD275" s="463"/>
      <c r="HE275" s="457"/>
      <c r="HF275" s="453"/>
      <c r="HG275" s="461"/>
      <c r="HH275" s="893"/>
      <c r="HI275" s="1434"/>
      <c r="HJ275" s="455"/>
      <c r="HK275" s="462"/>
      <c r="HL275" s="455"/>
      <c r="HM275" s="461"/>
      <c r="HN275" s="463"/>
      <c r="HO275" s="457"/>
      <c r="HP275" s="453"/>
      <c r="HQ275" s="461"/>
      <c r="HR275" s="462"/>
      <c r="HS275" s="462"/>
      <c r="HT275" s="455"/>
      <c r="HU275" s="462"/>
      <c r="HV275" s="455"/>
      <c r="HW275" s="461"/>
      <c r="HX275" s="463"/>
      <c r="HY275" s="1587"/>
      <c r="HZ275" s="1587"/>
      <c r="IA275" s="1587"/>
      <c r="IB275" s="1587"/>
      <c r="IC275" s="1587"/>
      <c r="ID275" s="1587"/>
      <c r="IE275" s="1587"/>
      <c r="IF275" s="1587"/>
      <c r="IG275" s="1587"/>
      <c r="IH275" s="1587"/>
      <c r="II275" s="1587"/>
      <c r="IJ275" s="1587"/>
      <c r="IK275" s="1587"/>
      <c r="IL275" s="1587"/>
      <c r="IM275" s="1587"/>
      <c r="IN275" s="1587"/>
      <c r="IO275" s="1587"/>
      <c r="IP275" s="1587"/>
      <c r="IQ275" s="1587"/>
      <c r="IR275" s="1587"/>
      <c r="IS275" s="1587"/>
      <c r="IT275" s="1587"/>
      <c r="IU275" s="1587"/>
      <c r="IV275" s="1587"/>
      <c r="IW275" s="1587"/>
      <c r="IX275" s="1587"/>
      <c r="IY275" s="1587"/>
      <c r="IZ275" s="1587"/>
      <c r="JA275" s="1587"/>
      <c r="JB275" s="1587"/>
      <c r="JC275" s="1587"/>
      <c r="JD275" s="1587"/>
      <c r="JE275" s="1587"/>
      <c r="JF275" s="1587"/>
      <c r="JG275" s="1587"/>
      <c r="JH275" s="1587"/>
      <c r="JI275" s="1587"/>
      <c r="JJ275" s="1587"/>
      <c r="JK275" s="1587"/>
      <c r="JL275" s="1587"/>
      <c r="JM275" s="1587"/>
      <c r="JN275" s="1587"/>
      <c r="JO275" s="1587"/>
      <c r="JP275" s="1587"/>
      <c r="JQ275" s="1587"/>
      <c r="JR275" s="1587"/>
      <c r="JS275" s="1587"/>
      <c r="JT275" s="1587"/>
      <c r="JU275" s="1587"/>
      <c r="JV275" s="1587"/>
      <c r="JW275" s="1587"/>
      <c r="JX275" s="1587"/>
      <c r="JY275" s="1587"/>
      <c r="JZ275" s="1587"/>
      <c r="KA275" s="1587"/>
      <c r="KB275" s="1587"/>
      <c r="KC275" s="1587"/>
      <c r="KD275" s="1587"/>
      <c r="KE275" s="1587"/>
      <c r="KF275" s="1587"/>
      <c r="KG275" s="1587"/>
      <c r="KH275" s="1587"/>
      <c r="KI275" s="1587"/>
      <c r="KJ275" s="1587"/>
      <c r="KK275" s="1587"/>
      <c r="KL275" s="1587"/>
      <c r="KM275" s="1587"/>
      <c r="KN275" s="1587"/>
      <c r="KO275" s="1587"/>
      <c r="KP275" s="1587"/>
      <c r="KQ275" s="1587"/>
      <c r="KR275" s="1587"/>
      <c r="KS275" s="1587"/>
      <c r="KT275" s="1587"/>
      <c r="KU275" s="1587"/>
      <c r="KV275" s="1587"/>
      <c r="KW275" s="1587"/>
      <c r="KX275" s="1587"/>
      <c r="KY275" s="1587"/>
      <c r="KZ275" s="1587"/>
      <c r="LA275" s="1587"/>
      <c r="LB275" s="1587"/>
      <c r="LC275" s="1587"/>
      <c r="LD275" s="1587"/>
      <c r="LE275" s="1587"/>
      <c r="LF275" s="1587"/>
      <c r="LG275" s="1587"/>
      <c r="LH275" s="1587"/>
      <c r="LI275" s="1587"/>
      <c r="LJ275" s="1587"/>
      <c r="LK275" s="1587"/>
      <c r="LL275" s="1587"/>
      <c r="LM275" s="1587"/>
      <c r="LN275" s="1587"/>
      <c r="LO275" s="1587"/>
      <c r="LP275" s="1587"/>
      <c r="LQ275" s="1587"/>
      <c r="LR275" s="1587"/>
      <c r="LS275" s="1587"/>
      <c r="LT275" s="1587"/>
      <c r="LU275" s="1587"/>
      <c r="LV275" s="1587"/>
      <c r="LW275" s="1587"/>
      <c r="LX275" s="1587"/>
      <c r="LY275" s="1587"/>
      <c r="LZ275" s="1587"/>
      <c r="MA275" s="1587"/>
      <c r="MB275" s="1587"/>
      <c r="MC275" s="1587"/>
      <c r="MD275" s="1587"/>
      <c r="ME275" s="1587"/>
      <c r="MF275" s="1587"/>
      <c r="MG275" s="1587"/>
      <c r="MH275" s="1587"/>
      <c r="MI275" s="1587"/>
      <c r="MJ275" s="1587"/>
      <c r="MK275" s="1587"/>
      <c r="ML275" s="1587"/>
      <c r="MM275" s="1587"/>
      <c r="MN275" s="1587"/>
      <c r="MO275" s="1587"/>
      <c r="MP275" s="1587"/>
      <c r="MQ275" s="1587"/>
      <c r="MR275" s="1587"/>
      <c r="MS275" s="1587"/>
      <c r="MT275" s="1587"/>
      <c r="MU275" s="1587"/>
      <c r="MV275" s="1587"/>
      <c r="MW275" s="1587"/>
      <c r="MX275" s="1587"/>
      <c r="MY275" s="1587"/>
      <c r="MZ275" s="1587"/>
      <c r="NA275" s="1587"/>
      <c r="NB275" s="1587"/>
      <c r="NC275" s="1587"/>
      <c r="ND275" s="1587"/>
      <c r="NE275" s="1587"/>
      <c r="NF275" s="1587"/>
      <c r="NG275" s="1587"/>
      <c r="NH275" s="1587"/>
      <c r="NI275" s="1587"/>
      <c r="NJ275" s="1587"/>
      <c r="NK275" s="1587"/>
      <c r="NL275" s="1587"/>
      <c r="NM275" s="1587"/>
      <c r="NN275" s="1587"/>
      <c r="NO275" s="1587"/>
      <c r="NP275" s="1587"/>
      <c r="NQ275" s="1587"/>
      <c r="NR275" s="1587"/>
      <c r="NS275" s="1587"/>
      <c r="NT275" s="1587"/>
      <c r="NU275" s="1587"/>
      <c r="NV275" s="1587"/>
      <c r="NW275" s="1587"/>
      <c r="NX275" s="1587"/>
      <c r="NY275" s="1587"/>
      <c r="NZ275" s="1587"/>
      <c r="OA275" s="1587"/>
      <c r="OB275" s="1587"/>
      <c r="OC275" s="1587"/>
      <c r="OD275" s="1587"/>
      <c r="OE275" s="1587"/>
      <c r="OF275" s="1587"/>
      <c r="OG275" s="1587"/>
      <c r="OH275" s="1587"/>
      <c r="OI275" s="1587"/>
      <c r="OJ275" s="1587"/>
      <c r="OK275" s="1587"/>
      <c r="OL275" s="1587"/>
      <c r="OM275" s="1587"/>
      <c r="ON275" s="1587"/>
      <c r="OO275" s="1587"/>
      <c r="OP275" s="1587"/>
      <c r="OQ275" s="1587"/>
      <c r="OR275" s="1587"/>
      <c r="OS275" s="1587"/>
      <c r="OT275" s="1587"/>
      <c r="OU275" s="1587"/>
      <c r="OV275" s="1587"/>
      <c r="OW275" s="1587"/>
      <c r="OX275" s="1587"/>
      <c r="OY275" s="1587"/>
      <c r="OZ275" s="1587"/>
      <c r="PA275" s="1587"/>
      <c r="PB275" s="1587"/>
      <c r="PC275" s="1587"/>
      <c r="PD275" s="1587"/>
      <c r="PE275" s="1587"/>
      <c r="PF275" s="1587"/>
      <c r="PG275" s="1588"/>
      <c r="PH275" s="1588"/>
      <c r="PI275" s="1588"/>
      <c r="PJ275" s="1588"/>
      <c r="PK275" s="1588"/>
      <c r="PL275" s="1588"/>
      <c r="PM275" s="1588"/>
      <c r="PN275" s="1588"/>
      <c r="PO275" s="1588"/>
      <c r="PP275" s="1588"/>
      <c r="PQ275" s="1588"/>
      <c r="PR275" s="1588"/>
      <c r="PS275" s="1588"/>
      <c r="PT275" s="1588"/>
      <c r="PU275" s="1588"/>
      <c r="PV275" s="1588"/>
      <c r="PW275" s="1588"/>
      <c r="PX275" s="1588"/>
      <c r="PY275" s="1588"/>
      <c r="PZ275" s="1588"/>
      <c r="QA275" s="1588"/>
      <c r="QB275" s="1588"/>
      <c r="QC275" s="1588"/>
      <c r="QD275" s="1588"/>
      <c r="QE275" s="1588"/>
      <c r="QF275" s="1588"/>
      <c r="QG275" s="1588"/>
      <c r="QH275" s="1588"/>
      <c r="QI275" s="1588"/>
      <c r="QJ275" s="1588"/>
      <c r="QK275" s="1588"/>
      <c r="QL275" s="1588"/>
      <c r="QM275" s="1588"/>
      <c r="QN275" s="1588"/>
      <c r="QO275" s="1588"/>
      <c r="QP275" s="1588"/>
      <c r="QQ275" s="1588"/>
      <c r="QR275" s="1588"/>
      <c r="QS275" s="1588"/>
      <c r="QT275" s="1588"/>
      <c r="QU275" s="1588"/>
      <c r="QV275" s="1588"/>
      <c r="QW275" s="1588"/>
      <c r="QX275" s="1588"/>
      <c r="QY275" s="1588"/>
      <c r="QZ275" s="1588"/>
      <c r="RA275" s="1588"/>
      <c r="RB275" s="1588"/>
      <c r="RC275" s="1588"/>
      <c r="RD275" s="1588"/>
      <c r="RE275" s="1588"/>
      <c r="RF275" s="1588"/>
      <c r="RG275" s="1588"/>
      <c r="RH275" s="1588"/>
      <c r="RI275" s="1588"/>
      <c r="RJ275" s="1588"/>
      <c r="RK275" s="1588"/>
      <c r="RL275" s="1588"/>
      <c r="RM275" s="1588"/>
      <c r="RN275" s="1588"/>
      <c r="RO275" s="1588"/>
      <c r="RP275" s="1588"/>
      <c r="RQ275" s="1588"/>
      <c r="RR275" s="1588"/>
      <c r="RS275" s="1588"/>
      <c r="RT275" s="1588"/>
      <c r="RU275" s="1588"/>
      <c r="RV275" s="1588"/>
      <c r="RW275" s="1588"/>
      <c r="RX275" s="1588"/>
      <c r="RY275" s="1588"/>
      <c r="RZ275" s="1588"/>
      <c r="SA275" s="1588"/>
      <c r="SB275" s="1588"/>
      <c r="SC275" s="1588"/>
      <c r="SD275" s="1588"/>
      <c r="SE275" s="1588"/>
      <c r="SF275" s="1588"/>
      <c r="SG275" s="1588"/>
      <c r="SH275" s="1588"/>
      <c r="SI275" s="1588"/>
      <c r="SJ275" s="1588"/>
      <c r="SK275" s="1588"/>
      <c r="SL275" s="1588"/>
      <c r="SM275" s="1588"/>
      <c r="SN275" s="1588"/>
      <c r="SO275" s="1588"/>
      <c r="SP275" s="1588"/>
      <c r="SQ275" s="1588"/>
      <c r="SR275" s="1588"/>
      <c r="SS275" s="1588"/>
      <c r="ST275" s="1588"/>
      <c r="SU275" s="1588"/>
      <c r="SV275" s="1588"/>
      <c r="SW275" s="1588"/>
      <c r="SX275" s="1588"/>
      <c r="SY275" s="1588"/>
      <c r="SZ275" s="1588"/>
      <c r="TA275" s="1588"/>
      <c r="TB275" s="1588"/>
      <c r="TC275" s="1588"/>
      <c r="TD275" s="544"/>
      <c r="TE275" s="544"/>
      <c r="TF275" s="544"/>
      <c r="TG275" s="544"/>
      <c r="TH275" s="544"/>
      <c r="TI275" s="544"/>
      <c r="TJ275" s="544"/>
      <c r="TK275" s="544"/>
      <c r="TL275" s="544"/>
      <c r="TM275" s="544"/>
      <c r="TN275" s="544"/>
      <c r="TO275" s="544"/>
      <c r="TP275" s="544"/>
      <c r="TQ275" s="544"/>
      <c r="TR275" s="544"/>
      <c r="TS275" s="544"/>
      <c r="TT275" s="544"/>
      <c r="TU275" s="544"/>
      <c r="TV275" s="544"/>
      <c r="TW275" s="544"/>
      <c r="TX275" s="544"/>
      <c r="TY275" s="544"/>
      <c r="TZ275" s="544"/>
      <c r="UA275" s="544"/>
      <c r="UB275" s="544"/>
      <c r="UC275" s="544"/>
      <c r="UD275" s="544"/>
      <c r="UE275" s="544"/>
      <c r="UF275" s="544"/>
      <c r="UG275" s="544"/>
      <c r="UH275" s="544"/>
      <c r="UI275" s="544"/>
      <c r="UJ275" s="544"/>
      <c r="UK275" s="544"/>
      <c r="UL275" s="544"/>
      <c r="UM275" s="544"/>
      <c r="UN275" s="544"/>
      <c r="UO275" s="544"/>
      <c r="UP275" s="544"/>
      <c r="UQ275" s="544"/>
      <c r="UR275" s="544"/>
      <c r="US275" s="544"/>
      <c r="UT275" s="544"/>
      <c r="UU275" s="544"/>
      <c r="UV275" s="544"/>
      <c r="UW275" s="544"/>
      <c r="UX275" s="544"/>
      <c r="UY275" s="544"/>
      <c r="UZ275" s="544"/>
      <c r="VA275" s="544"/>
      <c r="VB275" s="544"/>
      <c r="VC275" s="544"/>
      <c r="VD275" s="544"/>
      <c r="VE275" s="544"/>
      <c r="VF275" s="544"/>
      <c r="VG275" s="544"/>
      <c r="VH275" s="544"/>
      <c r="VI275" s="544"/>
      <c r="VJ275" s="544"/>
      <c r="VK275" s="544"/>
      <c r="VL275" s="544"/>
      <c r="VM275" s="544"/>
      <c r="VN275" s="544"/>
      <c r="VO275" s="544"/>
      <c r="VP275" s="544"/>
      <c r="VQ275" s="544"/>
      <c r="VR275" s="544"/>
      <c r="VS275" s="544"/>
      <c r="VT275" s="544"/>
      <c r="VU275" s="544"/>
      <c r="VV275" s="544"/>
      <c r="VW275" s="544"/>
      <c r="VX275" s="544"/>
      <c r="VY275" s="544"/>
      <c r="VZ275" s="544"/>
      <c r="WA275" s="544"/>
      <c r="WB275" s="544"/>
      <c r="WC275" s="544"/>
      <c r="WD275" s="544"/>
      <c r="WE275" s="544"/>
      <c r="WF275" s="544"/>
      <c r="WG275" s="544"/>
      <c r="WH275" s="544"/>
      <c r="WI275" s="544"/>
      <c r="WJ275" s="544"/>
      <c r="WK275" s="544"/>
      <c r="WL275" s="544"/>
      <c r="WM275" s="544"/>
      <c r="WN275" s="544"/>
      <c r="WO275" s="544"/>
      <c r="WP275" s="544"/>
      <c r="WQ275" s="544"/>
      <c r="WR275" s="544"/>
      <c r="WS275" s="544"/>
      <c r="WT275" s="544"/>
      <c r="WU275" s="544"/>
      <c r="WV275" s="544"/>
      <c r="WW275" s="544"/>
      <c r="WX275" s="544"/>
      <c r="WY275" s="544"/>
      <c r="WZ275" s="544"/>
      <c r="XA275" s="544"/>
      <c r="XB275" s="544"/>
      <c r="XC275" s="544"/>
      <c r="XD275" s="544"/>
      <c r="XE275" s="544"/>
      <c r="XF275" s="544"/>
      <c r="XG275" s="544"/>
      <c r="XH275" s="544"/>
      <c r="XI275" s="544"/>
      <c r="XJ275" s="544"/>
      <c r="XK275" s="544"/>
      <c r="XL275" s="544"/>
      <c r="XM275" s="544"/>
      <c r="XN275" s="544"/>
      <c r="XO275" s="544"/>
      <c r="XP275" s="544"/>
      <c r="XQ275" s="544"/>
      <c r="XR275" s="544"/>
      <c r="XS275" s="544"/>
      <c r="XT275" s="544"/>
      <c r="XU275" s="544"/>
      <c r="XV275" s="544"/>
      <c r="XW275" s="544"/>
      <c r="XX275" s="544"/>
      <c r="XY275" s="544"/>
      <c r="XZ275" s="544"/>
      <c r="YA275" s="544"/>
      <c r="YB275" s="544"/>
      <c r="YC275" s="544"/>
      <c r="YD275" s="544"/>
      <c r="YE275" s="544"/>
      <c r="YF275" s="544"/>
      <c r="YG275" s="544"/>
      <c r="YH275" s="544"/>
      <c r="YI275" s="544"/>
      <c r="YJ275" s="544"/>
      <c r="YK275" s="544"/>
      <c r="YL275" s="544"/>
      <c r="YM275" s="544"/>
      <c r="YN275" s="544"/>
      <c r="YO275" s="544"/>
      <c r="YP275" s="544"/>
      <c r="YQ275" s="544"/>
      <c r="YR275" s="544"/>
      <c r="YS275" s="544"/>
      <c r="YT275" s="544"/>
      <c r="YU275" s="544"/>
      <c r="YV275" s="544"/>
      <c r="YW275" s="544"/>
      <c r="YX275" s="544"/>
      <c r="YY275" s="544"/>
      <c r="YZ275" s="544"/>
      <c r="ZA275" s="544"/>
      <c r="ZB275" s="544"/>
      <c r="ZC275" s="544"/>
      <c r="ZD275" s="544"/>
      <c r="ZE275" s="544"/>
      <c r="ZF275" s="544"/>
      <c r="ZG275" s="544"/>
      <c r="ZH275" s="544"/>
      <c r="ZI275" s="544"/>
      <c r="ZJ275" s="544"/>
      <c r="ZK275" s="544"/>
      <c r="ZL275" s="544"/>
      <c r="ZM275" s="544"/>
      <c r="ZN275" s="544"/>
      <c r="ZO275" s="544"/>
      <c r="ZP275" s="544"/>
      <c r="ZQ275" s="544"/>
      <c r="ZR275" s="544"/>
      <c r="ZS275" s="544"/>
      <c r="ZT275" s="544"/>
      <c r="ZU275" s="544"/>
      <c r="ZV275" s="544"/>
      <c r="ZW275" s="544"/>
      <c r="ZX275" s="544"/>
      <c r="ZY275" s="544"/>
      <c r="ZZ275" s="544"/>
      <c r="AAA275" s="544"/>
      <c r="AAB275" s="544"/>
      <c r="AAC275" s="544"/>
      <c r="AAD275" s="544"/>
      <c r="AAE275" s="544"/>
      <c r="AAF275" s="544"/>
      <c r="AAG275" s="544"/>
      <c r="AAH275" s="544"/>
      <c r="AAI275" s="544"/>
      <c r="AAJ275" s="544"/>
      <c r="AAK275" s="544"/>
      <c r="AAL275" s="544"/>
      <c r="AAM275" s="544"/>
      <c r="AAN275" s="544"/>
      <c r="AAO275" s="544"/>
      <c r="AAP275" s="544"/>
      <c r="AAQ275" s="544"/>
      <c r="AAR275" s="544"/>
      <c r="AAS275" s="544"/>
      <c r="AAT275" s="544"/>
      <c r="AAU275" s="544"/>
      <c r="AAV275" s="544"/>
      <c r="AAW275" s="544"/>
      <c r="AAX275" s="544"/>
      <c r="AAY275" s="544"/>
      <c r="AAZ275" s="544"/>
      <c r="ABA275" s="544"/>
      <c r="ABB275" s="544"/>
      <c r="ABC275" s="544"/>
      <c r="ABD275" s="544"/>
      <c r="ABE275" s="544"/>
      <c r="ABF275" s="544"/>
      <c r="ABG275" s="544"/>
      <c r="ABH275" s="544"/>
      <c r="ABI275" s="544"/>
      <c r="ABJ275" s="544"/>
      <c r="ABK275" s="544"/>
      <c r="ABL275" s="544"/>
      <c r="ABM275" s="544"/>
      <c r="ABN275" s="544"/>
      <c r="ABO275" s="544"/>
      <c r="ABP275" s="544"/>
      <c r="ABQ275" s="544"/>
      <c r="ABR275" s="544"/>
      <c r="ABS275" s="544"/>
      <c r="ABT275" s="544"/>
    </row>
    <row r="276" spans="1:748" s="540" customFormat="1" ht="15" customHeight="1" x14ac:dyDescent="0.15">
      <c r="A276" s="515">
        <v>43796</v>
      </c>
      <c r="B276" s="415">
        <f t="shared" si="6"/>
        <v>3683</v>
      </c>
      <c r="C276" s="195"/>
      <c r="D276" s="453"/>
      <c r="E276" s="461"/>
      <c r="F276" s="462"/>
      <c r="G276" s="880"/>
      <c r="H276" s="455"/>
      <c r="I276" s="462"/>
      <c r="J276" s="456"/>
      <c r="K276" s="467"/>
      <c r="L276" s="550"/>
      <c r="M276" s="195">
        <v>1067</v>
      </c>
      <c r="N276" s="453">
        <v>7.61</v>
      </c>
      <c r="O276" s="461">
        <v>6300</v>
      </c>
      <c r="P276" s="462">
        <v>15.3</v>
      </c>
      <c r="Q276" s="880">
        <v>44</v>
      </c>
      <c r="R276" s="455">
        <v>3.2</v>
      </c>
      <c r="S276" s="462">
        <v>20.2</v>
      </c>
      <c r="T276" s="456"/>
      <c r="U276" s="467"/>
      <c r="V276" s="550"/>
      <c r="W276" s="457">
        <v>554</v>
      </c>
      <c r="X276" s="453">
        <v>8.1300000000000008</v>
      </c>
      <c r="Y276" s="458">
        <v>3820</v>
      </c>
      <c r="Z276" s="462">
        <v>6.1</v>
      </c>
      <c r="AA276" s="880">
        <v>15</v>
      </c>
      <c r="AB276" s="455">
        <v>0.5</v>
      </c>
      <c r="AC276" s="462">
        <v>2.2999999999999998</v>
      </c>
      <c r="AD276" s="455"/>
      <c r="AE276" s="461"/>
      <c r="AF276" s="463"/>
      <c r="AG276" s="457">
        <v>85</v>
      </c>
      <c r="AH276" s="453">
        <v>8.09</v>
      </c>
      <c r="AI276" s="458">
        <v>7360</v>
      </c>
      <c r="AJ276" s="462">
        <v>26</v>
      </c>
      <c r="AK276" s="880">
        <v>77</v>
      </c>
      <c r="AL276" s="455">
        <v>3.3</v>
      </c>
      <c r="AM276" s="644">
        <v>5.4</v>
      </c>
      <c r="AN276" s="455"/>
      <c r="AO276" s="461"/>
      <c r="AP276" s="616"/>
      <c r="AQ276" s="457">
        <v>718</v>
      </c>
      <c r="AR276" s="453">
        <v>7.74</v>
      </c>
      <c r="AS276" s="458">
        <v>7950</v>
      </c>
      <c r="AT276" s="462">
        <v>48</v>
      </c>
      <c r="AU276" s="880">
        <v>119</v>
      </c>
      <c r="AV276" s="455">
        <v>0.6</v>
      </c>
      <c r="AW276" s="462">
        <v>13.2</v>
      </c>
      <c r="AX276" s="455"/>
      <c r="AY276" s="461"/>
      <c r="AZ276" s="463"/>
      <c r="BA276" s="195">
        <v>291</v>
      </c>
      <c r="BB276" s="453">
        <v>7.94</v>
      </c>
      <c r="BC276" s="461">
        <v>6220</v>
      </c>
      <c r="BD276" s="462">
        <v>24.9</v>
      </c>
      <c r="BE276" s="880">
        <v>104</v>
      </c>
      <c r="BF276" s="455">
        <v>1.3</v>
      </c>
      <c r="BG276" s="462">
        <v>16.7</v>
      </c>
      <c r="BH276" s="455"/>
      <c r="BI276" s="461"/>
      <c r="BJ276" s="463"/>
      <c r="BK276" s="457">
        <v>135</v>
      </c>
      <c r="BL276" s="453">
        <v>7.63</v>
      </c>
      <c r="BM276" s="458">
        <v>1702</v>
      </c>
      <c r="BN276" s="462">
        <v>72.5</v>
      </c>
      <c r="BO276" s="880">
        <v>146</v>
      </c>
      <c r="BP276" s="455">
        <v>0.3</v>
      </c>
      <c r="BQ276" s="462">
        <v>3.2</v>
      </c>
      <c r="BR276" s="455"/>
      <c r="BS276" s="461"/>
      <c r="BT276" s="463"/>
      <c r="BU276" s="457">
        <v>291</v>
      </c>
      <c r="BV276" s="453">
        <v>7.88</v>
      </c>
      <c r="BW276" s="458">
        <v>9230</v>
      </c>
      <c r="BX276" s="458">
        <v>23</v>
      </c>
      <c r="BY276" s="880">
        <v>80</v>
      </c>
      <c r="BZ276" s="455">
        <v>1.2</v>
      </c>
      <c r="CA276" s="462">
        <v>32</v>
      </c>
      <c r="CB276" s="455"/>
      <c r="CC276" s="461"/>
      <c r="CD276" s="463"/>
      <c r="CE276" s="457">
        <v>48</v>
      </c>
      <c r="CF276" s="453">
        <v>7.77</v>
      </c>
      <c r="CG276" s="458">
        <v>8680</v>
      </c>
      <c r="CH276" s="462">
        <v>23.7</v>
      </c>
      <c r="CI276" s="880">
        <v>78</v>
      </c>
      <c r="CJ276" s="455">
        <v>3.2</v>
      </c>
      <c r="CK276" s="462">
        <v>35</v>
      </c>
      <c r="CL276" s="455"/>
      <c r="CM276" s="461"/>
      <c r="CN276" s="463"/>
      <c r="CO276" s="457"/>
      <c r="CP276" s="453">
        <v>7.63</v>
      </c>
      <c r="CQ276" s="461">
        <v>2640</v>
      </c>
      <c r="CR276" s="462">
        <v>8.1999999999999993</v>
      </c>
      <c r="CS276" s="880">
        <v>24</v>
      </c>
      <c r="CT276" s="455">
        <v>0.4</v>
      </c>
      <c r="CU276" s="462">
        <v>25.6</v>
      </c>
      <c r="CV276" s="455"/>
      <c r="CW276" s="461"/>
      <c r="CX276" s="463"/>
      <c r="CY276" s="457">
        <v>205</v>
      </c>
      <c r="CZ276" s="453">
        <v>7.9</v>
      </c>
      <c r="DA276" s="461">
        <v>9480</v>
      </c>
      <c r="DB276" s="462">
        <v>44.9</v>
      </c>
      <c r="DC276" s="880">
        <v>122</v>
      </c>
      <c r="DD276" s="455">
        <v>6</v>
      </c>
      <c r="DE276" s="462">
        <v>50.8</v>
      </c>
      <c r="DF276" s="455"/>
      <c r="DG276" s="464"/>
      <c r="DH276" s="463"/>
      <c r="DI276" s="457">
        <v>289</v>
      </c>
      <c r="DJ276" s="453">
        <v>7.89</v>
      </c>
      <c r="DK276" s="459">
        <v>3570</v>
      </c>
      <c r="DL276" s="462">
        <v>40</v>
      </c>
      <c r="DM276" s="881">
        <v>161</v>
      </c>
      <c r="DN276" s="500">
        <v>31</v>
      </c>
      <c r="DO276" s="644">
        <v>30.1</v>
      </c>
      <c r="DP276" s="455"/>
      <c r="DQ276" s="461"/>
      <c r="DR276" s="463"/>
      <c r="DS276" s="457"/>
      <c r="DT276" s="453"/>
      <c r="DU276" s="454"/>
      <c r="DV276" s="462"/>
      <c r="DW276" s="880"/>
      <c r="DX276" s="455"/>
      <c r="DY276" s="462"/>
      <c r="DZ276" s="455"/>
      <c r="EA276" s="462"/>
      <c r="EB276" s="463"/>
      <c r="EC276" s="457"/>
      <c r="ED276" s="453"/>
      <c r="EE276" s="464"/>
      <c r="EF276" s="462"/>
      <c r="EG276" s="880"/>
      <c r="EH276" s="455"/>
      <c r="EI276" s="462"/>
      <c r="EJ276" s="455"/>
      <c r="EK276" s="461"/>
      <c r="EL276" s="463"/>
      <c r="EM276" s="457"/>
      <c r="EN276" s="453">
        <v>6.73</v>
      </c>
      <c r="EO276" s="461">
        <v>2810</v>
      </c>
      <c r="EP276" s="462"/>
      <c r="EQ276" s="462">
        <v>66</v>
      </c>
      <c r="ER276" s="455">
        <v>5.4</v>
      </c>
      <c r="ES276" s="462"/>
      <c r="ET276" s="454"/>
      <c r="EU276" s="461"/>
      <c r="EV276" s="463"/>
      <c r="EW276" s="457"/>
      <c r="EX276" s="453">
        <v>6.73</v>
      </c>
      <c r="EY276" s="461">
        <v>2810</v>
      </c>
      <c r="EZ276" s="462"/>
      <c r="FA276" s="880">
        <v>66</v>
      </c>
      <c r="FB276" s="455">
        <v>5.4</v>
      </c>
      <c r="FC276" s="462"/>
      <c r="FD276" s="454"/>
      <c r="FE276" s="461"/>
      <c r="FF276" s="463"/>
      <c r="FG276" s="457">
        <v>0</v>
      </c>
      <c r="FH276" s="453"/>
      <c r="FI276" s="461"/>
      <c r="FJ276" s="462"/>
      <c r="FK276" s="880"/>
      <c r="FL276" s="455"/>
      <c r="FM276" s="462"/>
      <c r="FN276" s="454"/>
      <c r="FO276" s="461"/>
      <c r="FP276" s="463"/>
      <c r="FQ276" s="1262"/>
      <c r="FR276" s="1263"/>
      <c r="FS276" s="1444"/>
      <c r="FT276" s="1263"/>
      <c r="FU276" s="980"/>
      <c r="FV276" s="1263"/>
      <c r="FW276" s="954"/>
      <c r="FX276" s="1263"/>
      <c r="FY276" s="1263"/>
      <c r="FZ276" s="1419"/>
      <c r="GA276" s="1262"/>
      <c r="GB276" s="1263"/>
      <c r="GC276" s="1263"/>
      <c r="GD276" s="1263"/>
      <c r="GE276" s="980"/>
      <c r="GF276" s="1263"/>
      <c r="GG276" s="954"/>
      <c r="GH276" s="1263"/>
      <c r="GI276" s="1263"/>
      <c r="GJ276" s="1419"/>
      <c r="GK276" s="195"/>
      <c r="GL276" s="943"/>
      <c r="GM276" s="461"/>
      <c r="GN276" s="461"/>
      <c r="GO276" s="461"/>
      <c r="GP276" s="461"/>
      <c r="GQ276" s="461"/>
      <c r="GR276" s="461"/>
      <c r="GS276" s="461"/>
      <c r="GT276" s="463"/>
      <c r="GU276" s="195"/>
      <c r="GV276" s="461"/>
      <c r="GW276" s="461"/>
      <c r="GX276" s="461"/>
      <c r="GY276" s="461"/>
      <c r="GZ276" s="455"/>
      <c r="HA276" s="461"/>
      <c r="HB276" s="461"/>
      <c r="HC276" s="461"/>
      <c r="HD276" s="463"/>
      <c r="HE276" s="457"/>
      <c r="HF276" s="453"/>
      <c r="HG276" s="461"/>
      <c r="HH276" s="893"/>
      <c r="HI276" s="1434"/>
      <c r="HJ276" s="455"/>
      <c r="HK276" s="462"/>
      <c r="HL276" s="455"/>
      <c r="HM276" s="461"/>
      <c r="HN276" s="463"/>
      <c r="HO276" s="457"/>
      <c r="HP276" s="453"/>
      <c r="HQ276" s="461"/>
      <c r="HR276" s="462"/>
      <c r="HS276" s="462"/>
      <c r="HT276" s="455"/>
      <c r="HU276" s="462"/>
      <c r="HV276" s="455"/>
      <c r="HW276" s="461"/>
      <c r="HX276" s="463"/>
      <c r="HY276" s="1587"/>
      <c r="HZ276" s="1587"/>
      <c r="IA276" s="1587"/>
      <c r="IB276" s="1587"/>
      <c r="IC276" s="1587"/>
      <c r="ID276" s="1587"/>
      <c r="IE276" s="1587"/>
      <c r="IF276" s="1587"/>
      <c r="IG276" s="1587"/>
      <c r="IH276" s="1587"/>
      <c r="II276" s="1587"/>
      <c r="IJ276" s="1587"/>
      <c r="IK276" s="1587"/>
      <c r="IL276" s="1587"/>
      <c r="IM276" s="1587"/>
      <c r="IN276" s="1587"/>
      <c r="IO276" s="1587"/>
      <c r="IP276" s="1587"/>
      <c r="IQ276" s="1587"/>
      <c r="IR276" s="1587"/>
      <c r="IS276" s="1587"/>
      <c r="IT276" s="1587"/>
      <c r="IU276" s="1587"/>
      <c r="IV276" s="1587"/>
      <c r="IW276" s="1587"/>
      <c r="IX276" s="1587"/>
      <c r="IY276" s="1587"/>
      <c r="IZ276" s="1587"/>
      <c r="JA276" s="1587"/>
      <c r="JB276" s="1587"/>
      <c r="JC276" s="1587"/>
      <c r="JD276" s="1587"/>
      <c r="JE276" s="1587"/>
      <c r="JF276" s="1587"/>
      <c r="JG276" s="1587"/>
      <c r="JH276" s="1587"/>
      <c r="JI276" s="1587"/>
      <c r="JJ276" s="1587"/>
      <c r="JK276" s="1587"/>
      <c r="JL276" s="1587"/>
      <c r="JM276" s="1587"/>
      <c r="JN276" s="1587"/>
      <c r="JO276" s="1587"/>
      <c r="JP276" s="1587"/>
      <c r="JQ276" s="1587"/>
      <c r="JR276" s="1587"/>
      <c r="JS276" s="1587"/>
      <c r="JT276" s="1587"/>
      <c r="JU276" s="1587"/>
      <c r="JV276" s="1587"/>
      <c r="JW276" s="1587"/>
      <c r="JX276" s="1587"/>
      <c r="JY276" s="1587"/>
      <c r="JZ276" s="1587"/>
      <c r="KA276" s="1587"/>
      <c r="KB276" s="1587"/>
      <c r="KC276" s="1587"/>
      <c r="KD276" s="1587"/>
      <c r="KE276" s="1587"/>
      <c r="KF276" s="1587"/>
      <c r="KG276" s="1587"/>
      <c r="KH276" s="1587"/>
      <c r="KI276" s="1587"/>
      <c r="KJ276" s="1587"/>
      <c r="KK276" s="1587"/>
      <c r="KL276" s="1587"/>
      <c r="KM276" s="1587"/>
      <c r="KN276" s="1587"/>
      <c r="KO276" s="1587"/>
      <c r="KP276" s="1587"/>
      <c r="KQ276" s="1587"/>
      <c r="KR276" s="1587"/>
      <c r="KS276" s="1587"/>
      <c r="KT276" s="1587"/>
      <c r="KU276" s="1587"/>
      <c r="KV276" s="1587"/>
      <c r="KW276" s="1587"/>
      <c r="KX276" s="1587"/>
      <c r="KY276" s="1587"/>
      <c r="KZ276" s="1587"/>
      <c r="LA276" s="1587"/>
      <c r="LB276" s="1587"/>
      <c r="LC276" s="1587"/>
      <c r="LD276" s="1587"/>
      <c r="LE276" s="1587"/>
      <c r="LF276" s="1587"/>
      <c r="LG276" s="1587"/>
      <c r="LH276" s="1587"/>
      <c r="LI276" s="1587"/>
      <c r="LJ276" s="1587"/>
      <c r="LK276" s="1587"/>
      <c r="LL276" s="1587"/>
      <c r="LM276" s="1587"/>
      <c r="LN276" s="1587"/>
      <c r="LO276" s="1587"/>
      <c r="LP276" s="1587"/>
      <c r="LQ276" s="1587"/>
      <c r="LR276" s="1587"/>
      <c r="LS276" s="1587"/>
      <c r="LT276" s="1587"/>
      <c r="LU276" s="1587"/>
      <c r="LV276" s="1587"/>
      <c r="LW276" s="1587"/>
      <c r="LX276" s="1587"/>
      <c r="LY276" s="1587"/>
      <c r="LZ276" s="1587"/>
      <c r="MA276" s="1587"/>
      <c r="MB276" s="1587"/>
      <c r="MC276" s="1587"/>
      <c r="MD276" s="1587"/>
      <c r="ME276" s="1587"/>
      <c r="MF276" s="1587"/>
      <c r="MG276" s="1587"/>
      <c r="MH276" s="1587"/>
      <c r="MI276" s="1587"/>
      <c r="MJ276" s="1587"/>
      <c r="MK276" s="1587"/>
      <c r="ML276" s="1587"/>
      <c r="MM276" s="1587"/>
      <c r="MN276" s="1587"/>
      <c r="MO276" s="1587"/>
      <c r="MP276" s="1587"/>
      <c r="MQ276" s="1587"/>
      <c r="MR276" s="1587"/>
      <c r="MS276" s="1587"/>
      <c r="MT276" s="1587"/>
      <c r="MU276" s="1587"/>
      <c r="MV276" s="1587"/>
      <c r="MW276" s="1587"/>
      <c r="MX276" s="1587"/>
      <c r="MY276" s="1587"/>
      <c r="MZ276" s="1587"/>
      <c r="NA276" s="1587"/>
      <c r="NB276" s="1587"/>
      <c r="NC276" s="1587"/>
      <c r="ND276" s="1587"/>
      <c r="NE276" s="1587"/>
      <c r="NF276" s="1587"/>
      <c r="NG276" s="1587"/>
      <c r="NH276" s="1587"/>
      <c r="NI276" s="1587"/>
      <c r="NJ276" s="1587"/>
      <c r="NK276" s="1587"/>
      <c r="NL276" s="1587"/>
      <c r="NM276" s="1587"/>
      <c r="NN276" s="1587"/>
      <c r="NO276" s="1587"/>
      <c r="NP276" s="1587"/>
      <c r="NQ276" s="1587"/>
      <c r="NR276" s="1587"/>
      <c r="NS276" s="1587"/>
      <c r="NT276" s="1587"/>
      <c r="NU276" s="1587"/>
      <c r="NV276" s="1587"/>
      <c r="NW276" s="1587"/>
      <c r="NX276" s="1587"/>
      <c r="NY276" s="1587"/>
      <c r="NZ276" s="1587"/>
      <c r="OA276" s="1587"/>
      <c r="OB276" s="1587"/>
      <c r="OC276" s="1587"/>
      <c r="OD276" s="1587"/>
      <c r="OE276" s="1587"/>
      <c r="OF276" s="1587"/>
      <c r="OG276" s="1587"/>
      <c r="OH276" s="1587"/>
      <c r="OI276" s="1587"/>
      <c r="OJ276" s="1587"/>
      <c r="OK276" s="1587"/>
      <c r="OL276" s="1587"/>
      <c r="OM276" s="1587"/>
      <c r="ON276" s="1587"/>
      <c r="OO276" s="1587"/>
      <c r="OP276" s="1587"/>
      <c r="OQ276" s="1587"/>
      <c r="OR276" s="1587"/>
      <c r="OS276" s="1587"/>
      <c r="OT276" s="1587"/>
      <c r="OU276" s="1587"/>
      <c r="OV276" s="1587"/>
      <c r="OW276" s="1587"/>
      <c r="OX276" s="1587"/>
      <c r="OY276" s="1587"/>
      <c r="OZ276" s="1587"/>
      <c r="PA276" s="1587"/>
      <c r="PB276" s="1587"/>
      <c r="PC276" s="1587"/>
      <c r="PD276" s="1587"/>
      <c r="PE276" s="1587"/>
      <c r="PF276" s="1587"/>
      <c r="PG276" s="1588"/>
      <c r="PH276" s="1588"/>
      <c r="PI276" s="1588"/>
      <c r="PJ276" s="1588"/>
      <c r="PK276" s="1588"/>
      <c r="PL276" s="1588"/>
      <c r="PM276" s="1588"/>
      <c r="PN276" s="1588"/>
      <c r="PO276" s="1588"/>
      <c r="PP276" s="1588"/>
      <c r="PQ276" s="1588"/>
      <c r="PR276" s="1588"/>
      <c r="PS276" s="1588"/>
      <c r="PT276" s="1588"/>
      <c r="PU276" s="1588"/>
      <c r="PV276" s="1588"/>
      <c r="PW276" s="1588"/>
      <c r="PX276" s="1588"/>
      <c r="PY276" s="1588"/>
      <c r="PZ276" s="1588"/>
      <c r="QA276" s="1588"/>
      <c r="QB276" s="1588"/>
      <c r="QC276" s="1588"/>
      <c r="QD276" s="1588"/>
      <c r="QE276" s="1588"/>
      <c r="QF276" s="1588"/>
      <c r="QG276" s="1588"/>
      <c r="QH276" s="1588"/>
      <c r="QI276" s="1588"/>
      <c r="QJ276" s="1588"/>
      <c r="QK276" s="1588"/>
      <c r="QL276" s="1588"/>
      <c r="QM276" s="1588"/>
      <c r="QN276" s="1588"/>
      <c r="QO276" s="1588"/>
      <c r="QP276" s="1588"/>
      <c r="QQ276" s="1588"/>
      <c r="QR276" s="1588"/>
      <c r="QS276" s="1588"/>
      <c r="QT276" s="1588"/>
      <c r="QU276" s="1588"/>
      <c r="QV276" s="1588"/>
      <c r="QW276" s="1588"/>
      <c r="QX276" s="1588"/>
      <c r="QY276" s="1588"/>
      <c r="QZ276" s="1588"/>
      <c r="RA276" s="1588"/>
      <c r="RB276" s="1588"/>
      <c r="RC276" s="1588"/>
      <c r="RD276" s="1588"/>
      <c r="RE276" s="1588"/>
      <c r="RF276" s="1588"/>
      <c r="RG276" s="1588"/>
      <c r="RH276" s="1588"/>
      <c r="RI276" s="1588"/>
      <c r="RJ276" s="1588"/>
      <c r="RK276" s="1588"/>
      <c r="RL276" s="1588"/>
      <c r="RM276" s="1588"/>
      <c r="RN276" s="1588"/>
      <c r="RO276" s="1588"/>
      <c r="RP276" s="1588"/>
      <c r="RQ276" s="1588"/>
      <c r="RR276" s="1588"/>
      <c r="RS276" s="1588"/>
      <c r="RT276" s="1588"/>
      <c r="RU276" s="1588"/>
      <c r="RV276" s="1588"/>
      <c r="RW276" s="1588"/>
      <c r="RX276" s="1588"/>
      <c r="RY276" s="1588"/>
      <c r="RZ276" s="1588"/>
      <c r="SA276" s="1588"/>
      <c r="SB276" s="1588"/>
      <c r="SC276" s="1588"/>
      <c r="SD276" s="1588"/>
      <c r="SE276" s="1588"/>
      <c r="SF276" s="1588"/>
      <c r="SG276" s="1588"/>
      <c r="SH276" s="1588"/>
      <c r="SI276" s="1588"/>
      <c r="SJ276" s="1588"/>
      <c r="SK276" s="1588"/>
      <c r="SL276" s="1588"/>
      <c r="SM276" s="1588"/>
      <c r="SN276" s="1588"/>
      <c r="SO276" s="1588"/>
      <c r="SP276" s="1588"/>
      <c r="SQ276" s="1588"/>
      <c r="SR276" s="1588"/>
      <c r="SS276" s="1588"/>
      <c r="ST276" s="1588"/>
      <c r="SU276" s="1588"/>
      <c r="SV276" s="1588"/>
      <c r="SW276" s="1588"/>
      <c r="SX276" s="1588"/>
      <c r="SY276" s="1588"/>
      <c r="SZ276" s="1588"/>
      <c r="TA276" s="1588"/>
      <c r="TB276" s="1588"/>
      <c r="TC276" s="1588"/>
      <c r="TD276" s="544"/>
      <c r="TE276" s="544"/>
      <c r="TF276" s="544"/>
      <c r="TG276" s="544"/>
      <c r="TH276" s="544"/>
      <c r="TI276" s="544"/>
      <c r="TJ276" s="544"/>
      <c r="TK276" s="544"/>
      <c r="TL276" s="544"/>
      <c r="TM276" s="544"/>
      <c r="TN276" s="544"/>
      <c r="TO276" s="544"/>
      <c r="TP276" s="544"/>
      <c r="TQ276" s="544"/>
      <c r="TR276" s="544"/>
      <c r="TS276" s="544"/>
      <c r="TT276" s="544"/>
      <c r="TU276" s="544"/>
      <c r="TV276" s="544"/>
      <c r="TW276" s="544"/>
      <c r="TX276" s="544"/>
      <c r="TY276" s="544"/>
      <c r="TZ276" s="544"/>
      <c r="UA276" s="544"/>
      <c r="UB276" s="544"/>
      <c r="UC276" s="544"/>
      <c r="UD276" s="544"/>
      <c r="UE276" s="544"/>
      <c r="UF276" s="544"/>
      <c r="UG276" s="544"/>
      <c r="UH276" s="544"/>
      <c r="UI276" s="544"/>
      <c r="UJ276" s="544"/>
      <c r="UK276" s="544"/>
      <c r="UL276" s="544"/>
      <c r="UM276" s="544"/>
      <c r="UN276" s="544"/>
      <c r="UO276" s="544"/>
      <c r="UP276" s="544"/>
      <c r="UQ276" s="544"/>
      <c r="UR276" s="544"/>
      <c r="US276" s="544"/>
      <c r="UT276" s="544"/>
      <c r="UU276" s="544"/>
      <c r="UV276" s="544"/>
      <c r="UW276" s="544"/>
      <c r="UX276" s="544"/>
      <c r="UY276" s="544"/>
      <c r="UZ276" s="544"/>
      <c r="VA276" s="544"/>
      <c r="VB276" s="544"/>
      <c r="VC276" s="544"/>
      <c r="VD276" s="544"/>
      <c r="VE276" s="544"/>
      <c r="VF276" s="544"/>
      <c r="VG276" s="544"/>
      <c r="VH276" s="544"/>
      <c r="VI276" s="544"/>
      <c r="VJ276" s="544"/>
      <c r="VK276" s="544"/>
      <c r="VL276" s="544"/>
      <c r="VM276" s="544"/>
      <c r="VN276" s="544"/>
      <c r="VO276" s="544"/>
      <c r="VP276" s="544"/>
      <c r="VQ276" s="544"/>
      <c r="VR276" s="544"/>
      <c r="VS276" s="544"/>
      <c r="VT276" s="544"/>
      <c r="VU276" s="544"/>
      <c r="VV276" s="544"/>
      <c r="VW276" s="544"/>
      <c r="VX276" s="544"/>
      <c r="VY276" s="544"/>
      <c r="VZ276" s="544"/>
      <c r="WA276" s="544"/>
      <c r="WB276" s="544"/>
      <c r="WC276" s="544"/>
      <c r="WD276" s="544"/>
      <c r="WE276" s="544"/>
      <c r="WF276" s="544"/>
      <c r="WG276" s="544"/>
      <c r="WH276" s="544"/>
      <c r="WI276" s="544"/>
      <c r="WJ276" s="544"/>
      <c r="WK276" s="544"/>
      <c r="WL276" s="544"/>
      <c r="WM276" s="544"/>
      <c r="WN276" s="544"/>
      <c r="WO276" s="544"/>
      <c r="WP276" s="544"/>
      <c r="WQ276" s="544"/>
      <c r="WR276" s="544"/>
      <c r="WS276" s="544"/>
      <c r="WT276" s="544"/>
      <c r="WU276" s="544"/>
      <c r="WV276" s="544"/>
      <c r="WW276" s="544"/>
      <c r="WX276" s="544"/>
      <c r="WY276" s="544"/>
      <c r="WZ276" s="544"/>
      <c r="XA276" s="544"/>
      <c r="XB276" s="544"/>
      <c r="XC276" s="544"/>
      <c r="XD276" s="544"/>
      <c r="XE276" s="544"/>
      <c r="XF276" s="544"/>
      <c r="XG276" s="544"/>
      <c r="XH276" s="544"/>
      <c r="XI276" s="544"/>
      <c r="XJ276" s="544"/>
      <c r="XK276" s="544"/>
      <c r="XL276" s="544"/>
      <c r="XM276" s="544"/>
      <c r="XN276" s="544"/>
      <c r="XO276" s="544"/>
      <c r="XP276" s="544"/>
      <c r="XQ276" s="544"/>
      <c r="XR276" s="544"/>
      <c r="XS276" s="544"/>
      <c r="XT276" s="544"/>
      <c r="XU276" s="544"/>
      <c r="XV276" s="544"/>
      <c r="XW276" s="544"/>
      <c r="XX276" s="544"/>
      <c r="XY276" s="544"/>
      <c r="XZ276" s="544"/>
      <c r="YA276" s="544"/>
      <c r="YB276" s="544"/>
      <c r="YC276" s="544"/>
      <c r="YD276" s="544"/>
      <c r="YE276" s="544"/>
      <c r="YF276" s="544"/>
      <c r="YG276" s="544"/>
      <c r="YH276" s="544"/>
      <c r="YI276" s="544"/>
      <c r="YJ276" s="544"/>
      <c r="YK276" s="544"/>
      <c r="YL276" s="544"/>
      <c r="YM276" s="544"/>
      <c r="YN276" s="544"/>
      <c r="YO276" s="544"/>
      <c r="YP276" s="544"/>
      <c r="YQ276" s="544"/>
      <c r="YR276" s="544"/>
      <c r="YS276" s="544"/>
      <c r="YT276" s="544"/>
      <c r="YU276" s="544"/>
      <c r="YV276" s="544"/>
      <c r="YW276" s="544"/>
      <c r="YX276" s="544"/>
      <c r="YY276" s="544"/>
      <c r="YZ276" s="544"/>
      <c r="ZA276" s="544"/>
      <c r="ZB276" s="544"/>
      <c r="ZC276" s="544"/>
      <c r="ZD276" s="544"/>
      <c r="ZE276" s="544"/>
      <c r="ZF276" s="544"/>
      <c r="ZG276" s="544"/>
      <c r="ZH276" s="544"/>
      <c r="ZI276" s="544"/>
      <c r="ZJ276" s="544"/>
      <c r="ZK276" s="544"/>
      <c r="ZL276" s="544"/>
      <c r="ZM276" s="544"/>
      <c r="ZN276" s="544"/>
      <c r="ZO276" s="544"/>
      <c r="ZP276" s="544"/>
      <c r="ZQ276" s="544"/>
      <c r="ZR276" s="544"/>
      <c r="ZS276" s="544"/>
      <c r="ZT276" s="544"/>
      <c r="ZU276" s="544"/>
      <c r="ZV276" s="544"/>
      <c r="ZW276" s="544"/>
      <c r="ZX276" s="544"/>
      <c r="ZY276" s="544"/>
      <c r="ZZ276" s="544"/>
      <c r="AAA276" s="544"/>
      <c r="AAB276" s="544"/>
      <c r="AAC276" s="544"/>
      <c r="AAD276" s="544"/>
      <c r="AAE276" s="544"/>
      <c r="AAF276" s="544"/>
      <c r="AAG276" s="544"/>
      <c r="AAH276" s="544"/>
      <c r="AAI276" s="544"/>
      <c r="AAJ276" s="544"/>
      <c r="AAK276" s="544"/>
      <c r="AAL276" s="544"/>
      <c r="AAM276" s="544"/>
      <c r="AAN276" s="544"/>
      <c r="AAO276" s="544"/>
      <c r="AAP276" s="544"/>
      <c r="AAQ276" s="544"/>
      <c r="AAR276" s="544"/>
      <c r="AAS276" s="544"/>
      <c r="AAT276" s="544"/>
      <c r="AAU276" s="544"/>
      <c r="AAV276" s="544"/>
      <c r="AAW276" s="544"/>
      <c r="AAX276" s="544"/>
      <c r="AAY276" s="544"/>
      <c r="AAZ276" s="544"/>
      <c r="ABA276" s="544"/>
      <c r="ABB276" s="544"/>
      <c r="ABC276" s="544"/>
      <c r="ABD276" s="544"/>
      <c r="ABE276" s="544"/>
      <c r="ABF276" s="544"/>
      <c r="ABG276" s="544"/>
      <c r="ABH276" s="544"/>
      <c r="ABI276" s="544"/>
      <c r="ABJ276" s="544"/>
      <c r="ABK276" s="544"/>
      <c r="ABL276" s="544"/>
      <c r="ABM276" s="544"/>
      <c r="ABN276" s="544"/>
      <c r="ABO276" s="544"/>
      <c r="ABP276" s="544"/>
      <c r="ABQ276" s="544"/>
      <c r="ABR276" s="544"/>
      <c r="ABS276" s="544"/>
      <c r="ABT276" s="544"/>
    </row>
    <row r="277" spans="1:748" s="540" customFormat="1" ht="15" customHeight="1" x14ac:dyDescent="0.15">
      <c r="A277" s="515">
        <v>43797</v>
      </c>
      <c r="B277" s="415">
        <f t="shared" si="6"/>
        <v>4600</v>
      </c>
      <c r="C277" s="195"/>
      <c r="D277" s="453"/>
      <c r="E277" s="461"/>
      <c r="F277" s="462"/>
      <c r="G277" s="880"/>
      <c r="H277" s="455"/>
      <c r="I277" s="462"/>
      <c r="J277" s="456"/>
      <c r="K277" s="467"/>
      <c r="L277" s="550"/>
      <c r="M277" s="195">
        <v>1265</v>
      </c>
      <c r="N277" s="453">
        <v>7.65</v>
      </c>
      <c r="O277" s="461">
        <v>6220</v>
      </c>
      <c r="P277" s="462">
        <v>16.3</v>
      </c>
      <c r="Q277" s="880">
        <v>47</v>
      </c>
      <c r="R277" s="455">
        <v>3.1</v>
      </c>
      <c r="S277" s="462">
        <v>18</v>
      </c>
      <c r="T277" s="456"/>
      <c r="U277" s="467"/>
      <c r="V277" s="550"/>
      <c r="W277" s="457">
        <v>755</v>
      </c>
      <c r="X277" s="453">
        <v>7.82</v>
      </c>
      <c r="Y277" s="458">
        <v>2790</v>
      </c>
      <c r="Z277" s="462">
        <v>5</v>
      </c>
      <c r="AA277" s="880">
        <v>14</v>
      </c>
      <c r="AB277" s="455">
        <v>0.6</v>
      </c>
      <c r="AC277" s="462">
        <v>2</v>
      </c>
      <c r="AD277" s="455"/>
      <c r="AE277" s="461"/>
      <c r="AF277" s="463"/>
      <c r="AG277" s="457">
        <v>258</v>
      </c>
      <c r="AH277" s="453">
        <v>8.07</v>
      </c>
      <c r="AI277" s="458">
        <v>6700</v>
      </c>
      <c r="AJ277" s="462">
        <v>24.3</v>
      </c>
      <c r="AK277" s="880">
        <v>68</v>
      </c>
      <c r="AL277" s="455">
        <v>2.5</v>
      </c>
      <c r="AM277" s="644">
        <v>4.7</v>
      </c>
      <c r="AN277" s="455"/>
      <c r="AO277" s="461"/>
      <c r="AP277" s="616"/>
      <c r="AQ277" s="457">
        <v>734</v>
      </c>
      <c r="AR277" s="453"/>
      <c r="AS277" s="458"/>
      <c r="AT277" s="462"/>
      <c r="AU277" s="880"/>
      <c r="AV277" s="455"/>
      <c r="AW277" s="462"/>
      <c r="AX277" s="455"/>
      <c r="AY277" s="461"/>
      <c r="AZ277" s="463"/>
      <c r="BA277" s="195">
        <v>239</v>
      </c>
      <c r="BB277" s="453">
        <v>7.77</v>
      </c>
      <c r="BC277" s="461">
        <v>6350</v>
      </c>
      <c r="BD277" s="462">
        <v>24.3</v>
      </c>
      <c r="BE277" s="880">
        <v>117</v>
      </c>
      <c r="BF277" s="455">
        <v>1.1000000000000001</v>
      </c>
      <c r="BG277" s="462">
        <v>16.5</v>
      </c>
      <c r="BH277" s="455"/>
      <c r="BI277" s="461"/>
      <c r="BJ277" s="463"/>
      <c r="BK277" s="457">
        <v>160</v>
      </c>
      <c r="BL277" s="453">
        <v>7.98</v>
      </c>
      <c r="BM277" s="458">
        <v>1718</v>
      </c>
      <c r="BN277" s="462">
        <v>70</v>
      </c>
      <c r="BO277" s="880">
        <v>141</v>
      </c>
      <c r="BP277" s="455">
        <v>0.3</v>
      </c>
      <c r="BQ277" s="462">
        <v>3.1</v>
      </c>
      <c r="BR277" s="455"/>
      <c r="BS277" s="461"/>
      <c r="BT277" s="463"/>
      <c r="BU277" s="457">
        <v>451</v>
      </c>
      <c r="BV277" s="453">
        <v>7.73</v>
      </c>
      <c r="BW277" s="458">
        <v>9270</v>
      </c>
      <c r="BX277" s="458">
        <v>24.3</v>
      </c>
      <c r="BY277" s="880">
        <v>95</v>
      </c>
      <c r="BZ277" s="455">
        <v>1.5</v>
      </c>
      <c r="CA277" s="462">
        <v>34.700000000000003</v>
      </c>
      <c r="CB277" s="455"/>
      <c r="CC277" s="461"/>
      <c r="CD277" s="463"/>
      <c r="CE277" s="457">
        <v>82</v>
      </c>
      <c r="CF277" s="453">
        <v>7.87</v>
      </c>
      <c r="CG277" s="458">
        <v>8360</v>
      </c>
      <c r="CH277" s="462">
        <v>20.2</v>
      </c>
      <c r="CI277" s="880">
        <v>65</v>
      </c>
      <c r="CJ277" s="455">
        <v>0.2</v>
      </c>
      <c r="CK277" s="462">
        <v>35.4</v>
      </c>
      <c r="CL277" s="455"/>
      <c r="CM277" s="461"/>
      <c r="CN277" s="463"/>
      <c r="CO277" s="457"/>
      <c r="CP277" s="453"/>
      <c r="CQ277" s="461"/>
      <c r="CR277" s="462"/>
      <c r="CS277" s="880"/>
      <c r="CT277" s="455"/>
      <c r="CU277" s="462"/>
      <c r="CV277" s="455"/>
      <c r="CW277" s="461"/>
      <c r="CX277" s="463"/>
      <c r="CY277" s="457">
        <v>349</v>
      </c>
      <c r="CZ277" s="453">
        <v>7.82</v>
      </c>
      <c r="DA277" s="461">
        <v>8840</v>
      </c>
      <c r="DB277" s="462">
        <v>37</v>
      </c>
      <c r="DC277" s="880">
        <v>108</v>
      </c>
      <c r="DD277" s="455">
        <v>4.5999999999999996</v>
      </c>
      <c r="DE277" s="462">
        <v>50</v>
      </c>
      <c r="DF277" s="455"/>
      <c r="DG277" s="464"/>
      <c r="DH277" s="463"/>
      <c r="DI277" s="457">
        <v>307</v>
      </c>
      <c r="DJ277" s="453">
        <v>8.9499999999999993</v>
      </c>
      <c r="DK277" s="459">
        <v>4590</v>
      </c>
      <c r="DL277" s="462">
        <v>109</v>
      </c>
      <c r="DM277" s="881">
        <v>295</v>
      </c>
      <c r="DN277" s="500">
        <v>37.4</v>
      </c>
      <c r="DO277" s="644">
        <v>47</v>
      </c>
      <c r="DP277" s="455"/>
      <c r="DQ277" s="461"/>
      <c r="DR277" s="463"/>
      <c r="DS277" s="457"/>
      <c r="DT277" s="453"/>
      <c r="DU277" s="454"/>
      <c r="DV277" s="462"/>
      <c r="DW277" s="880"/>
      <c r="DX277" s="455"/>
      <c r="DY277" s="462"/>
      <c r="DZ277" s="455"/>
      <c r="EA277" s="462"/>
      <c r="EB277" s="463"/>
      <c r="EC277" s="457"/>
      <c r="ED277" s="453"/>
      <c r="EE277" s="464"/>
      <c r="EF277" s="462"/>
      <c r="EG277" s="880"/>
      <c r="EH277" s="455"/>
      <c r="EI277" s="462"/>
      <c r="EJ277" s="455"/>
      <c r="EK277" s="461"/>
      <c r="EL277" s="463"/>
      <c r="EM277" s="457"/>
      <c r="EN277" s="453"/>
      <c r="EO277" s="461"/>
      <c r="EP277" s="462"/>
      <c r="EQ277" s="462"/>
      <c r="ER277" s="455"/>
      <c r="ES277" s="462"/>
      <c r="ET277" s="454"/>
      <c r="EU277" s="461"/>
      <c r="EV277" s="463"/>
      <c r="EW277" s="457"/>
      <c r="EX277" s="453"/>
      <c r="EY277" s="461"/>
      <c r="EZ277" s="462"/>
      <c r="FA277" s="880"/>
      <c r="FB277" s="455"/>
      <c r="FC277" s="462"/>
      <c r="FD277" s="454"/>
      <c r="FE277" s="461"/>
      <c r="FF277" s="463"/>
      <c r="FG277" s="457">
        <v>0</v>
      </c>
      <c r="FH277" s="453"/>
      <c r="FI277" s="461"/>
      <c r="FJ277" s="462"/>
      <c r="FK277" s="880"/>
      <c r="FL277" s="455"/>
      <c r="FM277" s="462"/>
      <c r="FN277" s="454"/>
      <c r="FO277" s="461"/>
      <c r="FP277" s="463"/>
      <c r="FQ277" s="1262"/>
      <c r="FR277" s="1263"/>
      <c r="FS277" s="1444"/>
      <c r="FT277" s="1263"/>
      <c r="FU277" s="980"/>
      <c r="FV277" s="1263"/>
      <c r="FW277" s="954"/>
      <c r="FX277" s="1263"/>
      <c r="FY277" s="1263"/>
      <c r="FZ277" s="1419"/>
      <c r="GA277" s="1262"/>
      <c r="GB277" s="1263"/>
      <c r="GC277" s="1263"/>
      <c r="GD277" s="1263"/>
      <c r="GE277" s="980"/>
      <c r="GF277" s="1263"/>
      <c r="GG277" s="954"/>
      <c r="GH277" s="1263"/>
      <c r="GI277" s="1263"/>
      <c r="GJ277" s="1419"/>
      <c r="GK277" s="195"/>
      <c r="GL277" s="943"/>
      <c r="GM277" s="461"/>
      <c r="GN277" s="461"/>
      <c r="GO277" s="461"/>
      <c r="GP277" s="461"/>
      <c r="GQ277" s="461"/>
      <c r="GR277" s="461"/>
      <c r="GS277" s="461"/>
      <c r="GT277" s="463"/>
      <c r="GU277" s="195"/>
      <c r="GV277" s="461"/>
      <c r="GW277" s="461"/>
      <c r="GX277" s="461"/>
      <c r="GY277" s="461"/>
      <c r="GZ277" s="455"/>
      <c r="HA277" s="461"/>
      <c r="HB277" s="461"/>
      <c r="HC277" s="461"/>
      <c r="HD277" s="463"/>
      <c r="HE277" s="457"/>
      <c r="HF277" s="453"/>
      <c r="HG277" s="461"/>
      <c r="HH277" s="893"/>
      <c r="HI277" s="1434"/>
      <c r="HJ277" s="455"/>
      <c r="HK277" s="462"/>
      <c r="HL277" s="455"/>
      <c r="HM277" s="461"/>
      <c r="HN277" s="463"/>
      <c r="HO277" s="457"/>
      <c r="HP277" s="453"/>
      <c r="HQ277" s="461"/>
      <c r="HR277" s="462"/>
      <c r="HS277" s="462"/>
      <c r="HT277" s="455"/>
      <c r="HU277" s="462"/>
      <c r="HV277" s="455"/>
      <c r="HW277" s="461"/>
      <c r="HX277" s="463"/>
      <c r="HY277" s="1587"/>
      <c r="HZ277" s="1587"/>
      <c r="IA277" s="1587"/>
      <c r="IB277" s="1587"/>
      <c r="IC277" s="1587"/>
      <c r="ID277" s="1587"/>
      <c r="IE277" s="1587"/>
      <c r="IF277" s="1587"/>
      <c r="IG277" s="1587"/>
      <c r="IH277" s="1587"/>
      <c r="II277" s="1587"/>
      <c r="IJ277" s="1587"/>
      <c r="IK277" s="1587"/>
      <c r="IL277" s="1587"/>
      <c r="IM277" s="1587"/>
      <c r="IN277" s="1587"/>
      <c r="IO277" s="1587"/>
      <c r="IP277" s="1587"/>
      <c r="IQ277" s="1587"/>
      <c r="IR277" s="1587"/>
      <c r="IS277" s="1587"/>
      <c r="IT277" s="1587"/>
      <c r="IU277" s="1587"/>
      <c r="IV277" s="1587"/>
      <c r="IW277" s="1587"/>
      <c r="IX277" s="1587"/>
      <c r="IY277" s="1587"/>
      <c r="IZ277" s="1587"/>
      <c r="JA277" s="1587"/>
      <c r="JB277" s="1587"/>
      <c r="JC277" s="1587"/>
      <c r="JD277" s="1587"/>
      <c r="JE277" s="1587"/>
      <c r="JF277" s="1587"/>
      <c r="JG277" s="1587"/>
      <c r="JH277" s="1587"/>
      <c r="JI277" s="1587"/>
      <c r="JJ277" s="1587"/>
      <c r="JK277" s="1587"/>
      <c r="JL277" s="1587"/>
      <c r="JM277" s="1587"/>
      <c r="JN277" s="1587"/>
      <c r="JO277" s="1587"/>
      <c r="JP277" s="1587"/>
      <c r="JQ277" s="1587"/>
      <c r="JR277" s="1587"/>
      <c r="JS277" s="1587"/>
      <c r="JT277" s="1587"/>
      <c r="JU277" s="1587"/>
      <c r="JV277" s="1587"/>
      <c r="JW277" s="1587"/>
      <c r="JX277" s="1587"/>
      <c r="JY277" s="1587"/>
      <c r="JZ277" s="1587"/>
      <c r="KA277" s="1587"/>
      <c r="KB277" s="1587"/>
      <c r="KC277" s="1587"/>
      <c r="KD277" s="1587"/>
      <c r="KE277" s="1587"/>
      <c r="KF277" s="1587"/>
      <c r="KG277" s="1587"/>
      <c r="KH277" s="1587"/>
      <c r="KI277" s="1587"/>
      <c r="KJ277" s="1587"/>
      <c r="KK277" s="1587"/>
      <c r="KL277" s="1587"/>
      <c r="KM277" s="1587"/>
      <c r="KN277" s="1587"/>
      <c r="KO277" s="1587"/>
      <c r="KP277" s="1587"/>
      <c r="KQ277" s="1587"/>
      <c r="KR277" s="1587"/>
      <c r="KS277" s="1587"/>
      <c r="KT277" s="1587"/>
      <c r="KU277" s="1587"/>
      <c r="KV277" s="1587"/>
      <c r="KW277" s="1587"/>
      <c r="KX277" s="1587"/>
      <c r="KY277" s="1587"/>
      <c r="KZ277" s="1587"/>
      <c r="LA277" s="1587"/>
      <c r="LB277" s="1587"/>
      <c r="LC277" s="1587"/>
      <c r="LD277" s="1587"/>
      <c r="LE277" s="1587"/>
      <c r="LF277" s="1587"/>
      <c r="LG277" s="1587"/>
      <c r="LH277" s="1587"/>
      <c r="LI277" s="1587"/>
      <c r="LJ277" s="1587"/>
      <c r="LK277" s="1587"/>
      <c r="LL277" s="1587"/>
      <c r="LM277" s="1587"/>
      <c r="LN277" s="1587"/>
      <c r="LO277" s="1587"/>
      <c r="LP277" s="1587"/>
      <c r="LQ277" s="1587"/>
      <c r="LR277" s="1587"/>
      <c r="LS277" s="1587"/>
      <c r="LT277" s="1587"/>
      <c r="LU277" s="1587"/>
      <c r="LV277" s="1587"/>
      <c r="LW277" s="1587"/>
      <c r="LX277" s="1587"/>
      <c r="LY277" s="1587"/>
      <c r="LZ277" s="1587"/>
      <c r="MA277" s="1587"/>
      <c r="MB277" s="1587"/>
      <c r="MC277" s="1587"/>
      <c r="MD277" s="1587"/>
      <c r="ME277" s="1587"/>
      <c r="MF277" s="1587"/>
      <c r="MG277" s="1587"/>
      <c r="MH277" s="1587"/>
      <c r="MI277" s="1587"/>
      <c r="MJ277" s="1587"/>
      <c r="MK277" s="1587"/>
      <c r="ML277" s="1587"/>
      <c r="MM277" s="1587"/>
      <c r="MN277" s="1587"/>
      <c r="MO277" s="1587"/>
      <c r="MP277" s="1587"/>
      <c r="MQ277" s="1587"/>
      <c r="MR277" s="1587"/>
      <c r="MS277" s="1587"/>
      <c r="MT277" s="1587"/>
      <c r="MU277" s="1587"/>
      <c r="MV277" s="1587"/>
      <c r="MW277" s="1587"/>
      <c r="MX277" s="1587"/>
      <c r="MY277" s="1587"/>
      <c r="MZ277" s="1587"/>
      <c r="NA277" s="1587"/>
      <c r="NB277" s="1587"/>
      <c r="NC277" s="1587"/>
      <c r="ND277" s="1587"/>
      <c r="NE277" s="1587"/>
      <c r="NF277" s="1587"/>
      <c r="NG277" s="1587"/>
      <c r="NH277" s="1587"/>
      <c r="NI277" s="1587"/>
      <c r="NJ277" s="1587"/>
      <c r="NK277" s="1587"/>
      <c r="NL277" s="1587"/>
      <c r="NM277" s="1587"/>
      <c r="NN277" s="1587"/>
      <c r="NO277" s="1587"/>
      <c r="NP277" s="1587"/>
      <c r="NQ277" s="1587"/>
      <c r="NR277" s="1587"/>
      <c r="NS277" s="1587"/>
      <c r="NT277" s="1587"/>
      <c r="NU277" s="1587"/>
      <c r="NV277" s="1587"/>
      <c r="NW277" s="1587"/>
      <c r="NX277" s="1587"/>
      <c r="NY277" s="1587"/>
      <c r="NZ277" s="1587"/>
      <c r="OA277" s="1587"/>
      <c r="OB277" s="1587"/>
      <c r="OC277" s="1587"/>
      <c r="OD277" s="1587"/>
      <c r="OE277" s="1587"/>
      <c r="OF277" s="1587"/>
      <c r="OG277" s="1587"/>
      <c r="OH277" s="1587"/>
      <c r="OI277" s="1587"/>
      <c r="OJ277" s="1587"/>
      <c r="OK277" s="1587"/>
      <c r="OL277" s="1587"/>
      <c r="OM277" s="1587"/>
      <c r="ON277" s="1587"/>
      <c r="OO277" s="1587"/>
      <c r="OP277" s="1587"/>
      <c r="OQ277" s="1587"/>
      <c r="OR277" s="1587"/>
      <c r="OS277" s="1587"/>
      <c r="OT277" s="1587"/>
      <c r="OU277" s="1587"/>
      <c r="OV277" s="1587"/>
      <c r="OW277" s="1587"/>
      <c r="OX277" s="1587"/>
      <c r="OY277" s="1587"/>
      <c r="OZ277" s="1587"/>
      <c r="PA277" s="1587"/>
      <c r="PB277" s="1587"/>
      <c r="PC277" s="1587"/>
      <c r="PD277" s="1587"/>
      <c r="PE277" s="1587"/>
      <c r="PF277" s="1587"/>
      <c r="PG277" s="1588"/>
      <c r="PH277" s="1588"/>
      <c r="PI277" s="1588"/>
      <c r="PJ277" s="1588"/>
      <c r="PK277" s="1588"/>
      <c r="PL277" s="1588"/>
      <c r="PM277" s="1588"/>
      <c r="PN277" s="1588"/>
      <c r="PO277" s="1588"/>
      <c r="PP277" s="1588"/>
      <c r="PQ277" s="1588"/>
      <c r="PR277" s="1588"/>
      <c r="PS277" s="1588"/>
      <c r="PT277" s="1588"/>
      <c r="PU277" s="1588"/>
      <c r="PV277" s="1588"/>
      <c r="PW277" s="1588"/>
      <c r="PX277" s="1588"/>
      <c r="PY277" s="1588"/>
      <c r="PZ277" s="1588"/>
      <c r="QA277" s="1588"/>
      <c r="QB277" s="1588"/>
      <c r="QC277" s="1588"/>
      <c r="QD277" s="1588"/>
      <c r="QE277" s="1588"/>
      <c r="QF277" s="1588"/>
      <c r="QG277" s="1588"/>
      <c r="QH277" s="1588"/>
      <c r="QI277" s="1588"/>
      <c r="QJ277" s="1588"/>
      <c r="QK277" s="1588"/>
      <c r="QL277" s="1588"/>
      <c r="QM277" s="1588"/>
      <c r="QN277" s="1588"/>
      <c r="QO277" s="1588"/>
      <c r="QP277" s="1588"/>
      <c r="QQ277" s="1588"/>
      <c r="QR277" s="1588"/>
      <c r="QS277" s="1588"/>
      <c r="QT277" s="1588"/>
      <c r="QU277" s="1588"/>
      <c r="QV277" s="1588"/>
      <c r="QW277" s="1588"/>
      <c r="QX277" s="1588"/>
      <c r="QY277" s="1588"/>
      <c r="QZ277" s="1588"/>
      <c r="RA277" s="1588"/>
      <c r="RB277" s="1588"/>
      <c r="RC277" s="1588"/>
      <c r="RD277" s="1588"/>
      <c r="RE277" s="1588"/>
      <c r="RF277" s="1588"/>
      <c r="RG277" s="1588"/>
      <c r="RH277" s="1588"/>
      <c r="RI277" s="1588"/>
      <c r="RJ277" s="1588"/>
      <c r="RK277" s="1588"/>
      <c r="RL277" s="1588"/>
      <c r="RM277" s="1588"/>
      <c r="RN277" s="1588"/>
      <c r="RO277" s="1588"/>
      <c r="RP277" s="1588"/>
      <c r="RQ277" s="1588"/>
      <c r="RR277" s="1588"/>
      <c r="RS277" s="1588"/>
      <c r="RT277" s="1588"/>
      <c r="RU277" s="1588"/>
      <c r="RV277" s="1588"/>
      <c r="RW277" s="1588"/>
      <c r="RX277" s="1588"/>
      <c r="RY277" s="1588"/>
      <c r="RZ277" s="1588"/>
      <c r="SA277" s="1588"/>
      <c r="SB277" s="1588"/>
      <c r="SC277" s="1588"/>
      <c r="SD277" s="1588"/>
      <c r="SE277" s="1588"/>
      <c r="SF277" s="1588"/>
      <c r="SG277" s="1588"/>
      <c r="SH277" s="1588"/>
      <c r="SI277" s="1588"/>
      <c r="SJ277" s="1588"/>
      <c r="SK277" s="1588"/>
      <c r="SL277" s="1588"/>
      <c r="SM277" s="1588"/>
      <c r="SN277" s="1588"/>
      <c r="SO277" s="1588"/>
      <c r="SP277" s="1588"/>
      <c r="SQ277" s="1588"/>
      <c r="SR277" s="1588"/>
      <c r="SS277" s="1588"/>
      <c r="ST277" s="1588"/>
      <c r="SU277" s="1588"/>
      <c r="SV277" s="1588"/>
      <c r="SW277" s="1588"/>
      <c r="SX277" s="1588"/>
      <c r="SY277" s="1588"/>
      <c r="SZ277" s="1588"/>
      <c r="TA277" s="1588"/>
      <c r="TB277" s="1588"/>
      <c r="TC277" s="1588"/>
      <c r="TD277" s="544"/>
      <c r="TE277" s="544"/>
      <c r="TF277" s="544"/>
      <c r="TG277" s="544"/>
      <c r="TH277" s="544"/>
      <c r="TI277" s="544"/>
      <c r="TJ277" s="544"/>
      <c r="TK277" s="544"/>
      <c r="TL277" s="544"/>
      <c r="TM277" s="544"/>
      <c r="TN277" s="544"/>
      <c r="TO277" s="544"/>
      <c r="TP277" s="544"/>
      <c r="TQ277" s="544"/>
      <c r="TR277" s="544"/>
      <c r="TS277" s="544"/>
      <c r="TT277" s="544"/>
      <c r="TU277" s="544"/>
      <c r="TV277" s="544"/>
      <c r="TW277" s="544"/>
      <c r="TX277" s="544"/>
      <c r="TY277" s="544"/>
      <c r="TZ277" s="544"/>
      <c r="UA277" s="544"/>
      <c r="UB277" s="544"/>
      <c r="UC277" s="544"/>
      <c r="UD277" s="544"/>
      <c r="UE277" s="544"/>
      <c r="UF277" s="544"/>
      <c r="UG277" s="544"/>
      <c r="UH277" s="544"/>
      <c r="UI277" s="544"/>
      <c r="UJ277" s="544"/>
      <c r="UK277" s="544"/>
      <c r="UL277" s="544"/>
      <c r="UM277" s="544"/>
      <c r="UN277" s="544"/>
      <c r="UO277" s="544"/>
      <c r="UP277" s="544"/>
      <c r="UQ277" s="544"/>
      <c r="UR277" s="544"/>
      <c r="US277" s="544"/>
      <c r="UT277" s="544"/>
      <c r="UU277" s="544"/>
      <c r="UV277" s="544"/>
      <c r="UW277" s="544"/>
      <c r="UX277" s="544"/>
      <c r="UY277" s="544"/>
      <c r="UZ277" s="544"/>
      <c r="VA277" s="544"/>
      <c r="VB277" s="544"/>
      <c r="VC277" s="544"/>
      <c r="VD277" s="544"/>
      <c r="VE277" s="544"/>
      <c r="VF277" s="544"/>
      <c r="VG277" s="544"/>
      <c r="VH277" s="544"/>
      <c r="VI277" s="544"/>
      <c r="VJ277" s="544"/>
      <c r="VK277" s="544"/>
      <c r="VL277" s="544"/>
      <c r="VM277" s="544"/>
      <c r="VN277" s="544"/>
      <c r="VO277" s="544"/>
      <c r="VP277" s="544"/>
      <c r="VQ277" s="544"/>
      <c r="VR277" s="544"/>
      <c r="VS277" s="544"/>
      <c r="VT277" s="544"/>
      <c r="VU277" s="544"/>
      <c r="VV277" s="544"/>
      <c r="VW277" s="544"/>
      <c r="VX277" s="544"/>
      <c r="VY277" s="544"/>
      <c r="VZ277" s="544"/>
      <c r="WA277" s="544"/>
      <c r="WB277" s="544"/>
      <c r="WC277" s="544"/>
      <c r="WD277" s="544"/>
      <c r="WE277" s="544"/>
      <c r="WF277" s="544"/>
      <c r="WG277" s="544"/>
      <c r="WH277" s="544"/>
      <c r="WI277" s="544"/>
      <c r="WJ277" s="544"/>
      <c r="WK277" s="544"/>
      <c r="WL277" s="544"/>
      <c r="WM277" s="544"/>
      <c r="WN277" s="544"/>
      <c r="WO277" s="544"/>
      <c r="WP277" s="544"/>
      <c r="WQ277" s="544"/>
      <c r="WR277" s="544"/>
      <c r="WS277" s="544"/>
      <c r="WT277" s="544"/>
      <c r="WU277" s="544"/>
      <c r="WV277" s="544"/>
      <c r="WW277" s="544"/>
      <c r="WX277" s="544"/>
      <c r="WY277" s="544"/>
      <c r="WZ277" s="544"/>
      <c r="XA277" s="544"/>
      <c r="XB277" s="544"/>
      <c r="XC277" s="544"/>
      <c r="XD277" s="544"/>
      <c r="XE277" s="544"/>
      <c r="XF277" s="544"/>
      <c r="XG277" s="544"/>
      <c r="XH277" s="544"/>
      <c r="XI277" s="544"/>
      <c r="XJ277" s="544"/>
      <c r="XK277" s="544"/>
      <c r="XL277" s="544"/>
      <c r="XM277" s="544"/>
      <c r="XN277" s="544"/>
      <c r="XO277" s="544"/>
      <c r="XP277" s="544"/>
      <c r="XQ277" s="544"/>
      <c r="XR277" s="544"/>
      <c r="XS277" s="544"/>
      <c r="XT277" s="544"/>
      <c r="XU277" s="544"/>
      <c r="XV277" s="544"/>
      <c r="XW277" s="544"/>
      <c r="XX277" s="544"/>
      <c r="XY277" s="544"/>
      <c r="XZ277" s="544"/>
      <c r="YA277" s="544"/>
      <c r="YB277" s="544"/>
      <c r="YC277" s="544"/>
      <c r="YD277" s="544"/>
      <c r="YE277" s="544"/>
      <c r="YF277" s="544"/>
      <c r="YG277" s="544"/>
      <c r="YH277" s="544"/>
      <c r="YI277" s="544"/>
      <c r="YJ277" s="544"/>
      <c r="YK277" s="544"/>
      <c r="YL277" s="544"/>
      <c r="YM277" s="544"/>
      <c r="YN277" s="544"/>
      <c r="YO277" s="544"/>
      <c r="YP277" s="544"/>
      <c r="YQ277" s="544"/>
      <c r="YR277" s="544"/>
      <c r="YS277" s="544"/>
      <c r="YT277" s="544"/>
      <c r="YU277" s="544"/>
      <c r="YV277" s="544"/>
      <c r="YW277" s="544"/>
      <c r="YX277" s="544"/>
      <c r="YY277" s="544"/>
      <c r="YZ277" s="544"/>
      <c r="ZA277" s="544"/>
      <c r="ZB277" s="544"/>
      <c r="ZC277" s="544"/>
      <c r="ZD277" s="544"/>
      <c r="ZE277" s="544"/>
      <c r="ZF277" s="544"/>
      <c r="ZG277" s="544"/>
      <c r="ZH277" s="544"/>
      <c r="ZI277" s="544"/>
      <c r="ZJ277" s="544"/>
      <c r="ZK277" s="544"/>
      <c r="ZL277" s="544"/>
      <c r="ZM277" s="544"/>
      <c r="ZN277" s="544"/>
      <c r="ZO277" s="544"/>
      <c r="ZP277" s="544"/>
      <c r="ZQ277" s="544"/>
      <c r="ZR277" s="544"/>
      <c r="ZS277" s="544"/>
      <c r="ZT277" s="544"/>
      <c r="ZU277" s="544"/>
      <c r="ZV277" s="544"/>
      <c r="ZW277" s="544"/>
      <c r="ZX277" s="544"/>
      <c r="ZY277" s="544"/>
      <c r="ZZ277" s="544"/>
      <c r="AAA277" s="544"/>
      <c r="AAB277" s="544"/>
      <c r="AAC277" s="544"/>
      <c r="AAD277" s="544"/>
      <c r="AAE277" s="544"/>
      <c r="AAF277" s="544"/>
      <c r="AAG277" s="544"/>
      <c r="AAH277" s="544"/>
      <c r="AAI277" s="544"/>
      <c r="AAJ277" s="544"/>
      <c r="AAK277" s="544"/>
      <c r="AAL277" s="544"/>
      <c r="AAM277" s="544"/>
      <c r="AAN277" s="544"/>
      <c r="AAO277" s="544"/>
      <c r="AAP277" s="544"/>
      <c r="AAQ277" s="544"/>
      <c r="AAR277" s="544"/>
      <c r="AAS277" s="544"/>
      <c r="AAT277" s="544"/>
      <c r="AAU277" s="544"/>
      <c r="AAV277" s="544"/>
      <c r="AAW277" s="544"/>
      <c r="AAX277" s="544"/>
      <c r="AAY277" s="544"/>
      <c r="AAZ277" s="544"/>
      <c r="ABA277" s="544"/>
      <c r="ABB277" s="544"/>
      <c r="ABC277" s="544"/>
      <c r="ABD277" s="544"/>
      <c r="ABE277" s="544"/>
      <c r="ABF277" s="544"/>
      <c r="ABG277" s="544"/>
      <c r="ABH277" s="544"/>
      <c r="ABI277" s="544"/>
      <c r="ABJ277" s="544"/>
      <c r="ABK277" s="544"/>
      <c r="ABL277" s="544"/>
      <c r="ABM277" s="544"/>
      <c r="ABN277" s="544"/>
      <c r="ABO277" s="544"/>
      <c r="ABP277" s="544"/>
      <c r="ABQ277" s="544"/>
      <c r="ABR277" s="544"/>
      <c r="ABS277" s="544"/>
      <c r="ABT277" s="544"/>
    </row>
    <row r="278" spans="1:748" s="540" customFormat="1" ht="15" customHeight="1" x14ac:dyDescent="0.15">
      <c r="A278" s="515">
        <v>43798</v>
      </c>
      <c r="B278" s="415">
        <f t="shared" si="6"/>
        <v>2916</v>
      </c>
      <c r="C278" s="195"/>
      <c r="D278" s="453"/>
      <c r="E278" s="461"/>
      <c r="F278" s="462"/>
      <c r="G278" s="880"/>
      <c r="H278" s="455"/>
      <c r="I278" s="462"/>
      <c r="J278" s="456"/>
      <c r="K278" s="467"/>
      <c r="L278" s="550"/>
      <c r="M278" s="195">
        <v>1122</v>
      </c>
      <c r="N278" s="453">
        <v>7.85</v>
      </c>
      <c r="O278" s="461">
        <v>6610</v>
      </c>
      <c r="P278" s="462">
        <v>14.9</v>
      </c>
      <c r="Q278" s="880">
        <v>38</v>
      </c>
      <c r="R278" s="455">
        <v>1.6</v>
      </c>
      <c r="S278" s="462">
        <v>16.5</v>
      </c>
      <c r="T278" s="456"/>
      <c r="U278" s="467"/>
      <c r="V278" s="550"/>
      <c r="W278" s="457">
        <v>531</v>
      </c>
      <c r="X278" s="453">
        <v>8.07</v>
      </c>
      <c r="Y278" s="458">
        <v>3170</v>
      </c>
      <c r="Z278" s="462"/>
      <c r="AA278" s="880">
        <v>15</v>
      </c>
      <c r="AB278" s="455">
        <v>0.3</v>
      </c>
      <c r="AC278" s="462"/>
      <c r="AD278" s="455"/>
      <c r="AE278" s="461">
        <v>39.700000000000003</v>
      </c>
      <c r="AF278" s="463"/>
      <c r="AG278" s="457">
        <v>40</v>
      </c>
      <c r="AH278" s="453">
        <v>8.2100000000000009</v>
      </c>
      <c r="AI278" s="458">
        <v>6970</v>
      </c>
      <c r="AJ278" s="462">
        <v>27.1</v>
      </c>
      <c r="AK278" s="880">
        <v>78</v>
      </c>
      <c r="AL278" s="455">
        <v>3.1</v>
      </c>
      <c r="AM278" s="644">
        <v>4.7</v>
      </c>
      <c r="AN278" s="455"/>
      <c r="AO278" s="464">
        <v>1911</v>
      </c>
      <c r="AP278" s="616"/>
      <c r="AQ278" s="457">
        <v>487</v>
      </c>
      <c r="AR278" s="453"/>
      <c r="AS278" s="458"/>
      <c r="AT278" s="462"/>
      <c r="AU278" s="880"/>
      <c r="AV278" s="455"/>
      <c r="AW278" s="462"/>
      <c r="AX278" s="455"/>
      <c r="AY278" s="461"/>
      <c r="AZ278" s="463"/>
      <c r="BA278" s="195">
        <v>182</v>
      </c>
      <c r="BB278" s="453">
        <v>8.06</v>
      </c>
      <c r="BC278" s="461">
        <v>6400</v>
      </c>
      <c r="BD278" s="462">
        <v>25.4</v>
      </c>
      <c r="BE278" s="880">
        <v>102</v>
      </c>
      <c r="BF278" s="455">
        <v>0.9</v>
      </c>
      <c r="BG278" s="462">
        <v>20</v>
      </c>
      <c r="BH278" s="455"/>
      <c r="BI278" s="461">
        <v>1444</v>
      </c>
      <c r="BJ278" s="463"/>
      <c r="BK278" s="457">
        <v>67</v>
      </c>
      <c r="BL278" s="453">
        <v>8.1300000000000008</v>
      </c>
      <c r="BM278" s="458">
        <v>1732</v>
      </c>
      <c r="BN278" s="462">
        <v>72.599999999999994</v>
      </c>
      <c r="BO278" s="880">
        <v>144</v>
      </c>
      <c r="BP278" s="455">
        <v>0.2</v>
      </c>
      <c r="BQ278" s="462">
        <v>3.4</v>
      </c>
      <c r="BR278" s="455"/>
      <c r="BS278" s="461">
        <v>298</v>
      </c>
      <c r="BT278" s="463"/>
      <c r="BU278" s="457"/>
      <c r="BV278" s="453">
        <v>7.94</v>
      </c>
      <c r="BW278" s="458">
        <v>10360</v>
      </c>
      <c r="BX278" s="458">
        <v>26.9</v>
      </c>
      <c r="BY278" s="880">
        <v>129</v>
      </c>
      <c r="BZ278" s="455">
        <v>1.5</v>
      </c>
      <c r="CA278" s="462">
        <v>48.6</v>
      </c>
      <c r="CB278" s="539"/>
      <c r="CC278" s="464">
        <v>3136.6</v>
      </c>
      <c r="CD278" s="463"/>
      <c r="CE278" s="457">
        <v>21</v>
      </c>
      <c r="CF278" s="453">
        <v>8.0299999999999994</v>
      </c>
      <c r="CG278" s="458">
        <v>9230</v>
      </c>
      <c r="CH278" s="462">
        <v>26.1</v>
      </c>
      <c r="CI278" s="880">
        <v>95</v>
      </c>
      <c r="CJ278" s="455">
        <v>7.3</v>
      </c>
      <c r="CK278" s="462">
        <v>37.200000000000003</v>
      </c>
      <c r="CL278" s="455"/>
      <c r="CM278" s="461">
        <v>239</v>
      </c>
      <c r="CN278" s="463"/>
      <c r="CO278" s="457"/>
      <c r="CP278" s="453"/>
      <c r="CQ278" s="461"/>
      <c r="CR278" s="462"/>
      <c r="CS278" s="880"/>
      <c r="CT278" s="455"/>
      <c r="CU278" s="462"/>
      <c r="CV278" s="455"/>
      <c r="CW278" s="461"/>
      <c r="CX278" s="463"/>
      <c r="CY278" s="457">
        <v>316</v>
      </c>
      <c r="CZ278" s="453">
        <v>7.97</v>
      </c>
      <c r="DA278" s="461">
        <v>8910</v>
      </c>
      <c r="DB278" s="462">
        <v>37.1</v>
      </c>
      <c r="DC278" s="880">
        <v>108</v>
      </c>
      <c r="DD278" s="455">
        <v>4.4000000000000004</v>
      </c>
      <c r="DE278" s="462">
        <v>47.8</v>
      </c>
      <c r="DF278" s="455"/>
      <c r="DG278" s="464"/>
      <c r="DH278" s="463"/>
      <c r="DI278" s="457">
        <v>150</v>
      </c>
      <c r="DJ278" s="453">
        <v>8.3699999999999992</v>
      </c>
      <c r="DK278" s="459">
        <v>5800</v>
      </c>
      <c r="DL278" s="462">
        <v>127.7</v>
      </c>
      <c r="DM278" s="881">
        <v>453</v>
      </c>
      <c r="DN278" s="500">
        <v>3.6</v>
      </c>
      <c r="DO278" s="644">
        <v>57</v>
      </c>
      <c r="DP278" s="455"/>
      <c r="DQ278" s="464">
        <v>1181</v>
      </c>
      <c r="DR278" s="463"/>
      <c r="DS278" s="457"/>
      <c r="DT278" s="453"/>
      <c r="DU278" s="454"/>
      <c r="DV278" s="462"/>
      <c r="DW278" s="880"/>
      <c r="DX278" s="455"/>
      <c r="DY278" s="462"/>
      <c r="DZ278" s="455"/>
      <c r="EA278" s="462"/>
      <c r="EB278" s="463"/>
      <c r="EC278" s="457"/>
      <c r="ED278" s="453"/>
      <c r="EE278" s="464"/>
      <c r="EF278" s="462"/>
      <c r="EG278" s="880"/>
      <c r="EH278" s="455"/>
      <c r="EI278" s="462"/>
      <c r="EJ278" s="455"/>
      <c r="EK278" s="461"/>
      <c r="EL278" s="463"/>
      <c r="EM278" s="457"/>
      <c r="EN278" s="453"/>
      <c r="EO278" s="461"/>
      <c r="EP278" s="462"/>
      <c r="EQ278" s="462"/>
      <c r="ER278" s="455"/>
      <c r="ES278" s="462"/>
      <c r="ET278" s="454"/>
      <c r="EU278" s="461"/>
      <c r="EV278" s="463"/>
      <c r="EW278" s="457"/>
      <c r="EX278" s="453"/>
      <c r="EY278" s="461"/>
      <c r="EZ278" s="462"/>
      <c r="FA278" s="880"/>
      <c r="FB278" s="455"/>
      <c r="FC278" s="462"/>
      <c r="FD278" s="454"/>
      <c r="FE278" s="461"/>
      <c r="FF278" s="463"/>
      <c r="FG278" s="457">
        <v>0</v>
      </c>
      <c r="FH278" s="453"/>
      <c r="FI278" s="461"/>
      <c r="FJ278" s="462"/>
      <c r="FK278" s="880"/>
      <c r="FL278" s="455"/>
      <c r="FM278" s="462"/>
      <c r="FN278" s="454"/>
      <c r="FO278" s="461"/>
      <c r="FP278" s="463"/>
      <c r="FQ278" s="1262"/>
      <c r="FR278" s="1263"/>
      <c r="FS278" s="1444"/>
      <c r="FT278" s="1263"/>
      <c r="FU278" s="980"/>
      <c r="FV278" s="1263"/>
      <c r="FW278" s="954"/>
      <c r="FX278" s="1263"/>
      <c r="FY278" s="1263"/>
      <c r="FZ278" s="1419"/>
      <c r="GA278" s="1262"/>
      <c r="GB278" s="1263"/>
      <c r="GC278" s="1263"/>
      <c r="GD278" s="1263"/>
      <c r="GE278" s="980"/>
      <c r="GF278" s="1263"/>
      <c r="GG278" s="954"/>
      <c r="GH278" s="1263"/>
      <c r="GI278" s="1263"/>
      <c r="GJ278" s="1419"/>
      <c r="GK278" s="195"/>
      <c r="GL278" s="943"/>
      <c r="GM278" s="461"/>
      <c r="GN278" s="461"/>
      <c r="GO278" s="461"/>
      <c r="GP278" s="461"/>
      <c r="GQ278" s="461"/>
      <c r="GR278" s="461"/>
      <c r="GS278" s="461"/>
      <c r="GT278" s="463"/>
      <c r="GU278" s="195"/>
      <c r="GV278" s="461"/>
      <c r="GW278" s="461"/>
      <c r="GX278" s="461"/>
      <c r="GY278" s="461"/>
      <c r="GZ278" s="455"/>
      <c r="HA278" s="461"/>
      <c r="HB278" s="461"/>
      <c r="HC278" s="461"/>
      <c r="HD278" s="463"/>
      <c r="HE278" s="457"/>
      <c r="HF278" s="453"/>
      <c r="HG278" s="461"/>
      <c r="HH278" s="893"/>
      <c r="HI278" s="1434"/>
      <c r="HJ278" s="455"/>
      <c r="HK278" s="462"/>
      <c r="HL278" s="455"/>
      <c r="HM278" s="461"/>
      <c r="HN278" s="463"/>
      <c r="HO278" s="457"/>
      <c r="HP278" s="453"/>
      <c r="HQ278" s="461"/>
      <c r="HR278" s="462"/>
      <c r="HS278" s="462"/>
      <c r="HT278" s="455"/>
      <c r="HU278" s="462"/>
      <c r="HV278" s="455"/>
      <c r="HW278" s="461"/>
      <c r="HX278" s="463"/>
      <c r="HY278" s="1587"/>
      <c r="HZ278" s="1587"/>
      <c r="IA278" s="1587"/>
      <c r="IB278" s="1587"/>
      <c r="IC278" s="1587"/>
      <c r="ID278" s="1587"/>
      <c r="IE278" s="1587"/>
      <c r="IF278" s="1587"/>
      <c r="IG278" s="1587"/>
      <c r="IH278" s="1587"/>
      <c r="II278" s="1587"/>
      <c r="IJ278" s="1587"/>
      <c r="IK278" s="1587"/>
      <c r="IL278" s="1587"/>
      <c r="IM278" s="1587"/>
      <c r="IN278" s="1587"/>
      <c r="IO278" s="1587"/>
      <c r="IP278" s="1587"/>
      <c r="IQ278" s="1587"/>
      <c r="IR278" s="1587"/>
      <c r="IS278" s="1587"/>
      <c r="IT278" s="1587"/>
      <c r="IU278" s="1587"/>
      <c r="IV278" s="1587"/>
      <c r="IW278" s="1587"/>
      <c r="IX278" s="1587"/>
      <c r="IY278" s="1587"/>
      <c r="IZ278" s="1587"/>
      <c r="JA278" s="1587"/>
      <c r="JB278" s="1587"/>
      <c r="JC278" s="1587"/>
      <c r="JD278" s="1587"/>
      <c r="JE278" s="1587"/>
      <c r="JF278" s="1587"/>
      <c r="JG278" s="1587"/>
      <c r="JH278" s="1587"/>
      <c r="JI278" s="1587"/>
      <c r="JJ278" s="1587"/>
      <c r="JK278" s="1587"/>
      <c r="JL278" s="1587"/>
      <c r="JM278" s="1587"/>
      <c r="JN278" s="1587"/>
      <c r="JO278" s="1587"/>
      <c r="JP278" s="1587"/>
      <c r="JQ278" s="1587"/>
      <c r="JR278" s="1587"/>
      <c r="JS278" s="1587"/>
      <c r="JT278" s="1587"/>
      <c r="JU278" s="1587"/>
      <c r="JV278" s="1587"/>
      <c r="JW278" s="1587"/>
      <c r="JX278" s="1587"/>
      <c r="JY278" s="1587"/>
      <c r="JZ278" s="1587"/>
      <c r="KA278" s="1587"/>
      <c r="KB278" s="1587"/>
      <c r="KC278" s="1587"/>
      <c r="KD278" s="1587"/>
      <c r="KE278" s="1587"/>
      <c r="KF278" s="1587"/>
      <c r="KG278" s="1587"/>
      <c r="KH278" s="1587"/>
      <c r="KI278" s="1587"/>
      <c r="KJ278" s="1587"/>
      <c r="KK278" s="1587"/>
      <c r="KL278" s="1587"/>
      <c r="KM278" s="1587"/>
      <c r="KN278" s="1587"/>
      <c r="KO278" s="1587"/>
      <c r="KP278" s="1587"/>
      <c r="KQ278" s="1587"/>
      <c r="KR278" s="1587"/>
      <c r="KS278" s="1587"/>
      <c r="KT278" s="1587"/>
      <c r="KU278" s="1587"/>
      <c r="KV278" s="1587"/>
      <c r="KW278" s="1587"/>
      <c r="KX278" s="1587"/>
      <c r="KY278" s="1587"/>
      <c r="KZ278" s="1587"/>
      <c r="LA278" s="1587"/>
      <c r="LB278" s="1587"/>
      <c r="LC278" s="1587"/>
      <c r="LD278" s="1587"/>
      <c r="LE278" s="1587"/>
      <c r="LF278" s="1587"/>
      <c r="LG278" s="1587"/>
      <c r="LH278" s="1587"/>
      <c r="LI278" s="1587"/>
      <c r="LJ278" s="1587"/>
      <c r="LK278" s="1587"/>
      <c r="LL278" s="1587"/>
      <c r="LM278" s="1587"/>
      <c r="LN278" s="1587"/>
      <c r="LO278" s="1587"/>
      <c r="LP278" s="1587"/>
      <c r="LQ278" s="1587"/>
      <c r="LR278" s="1587"/>
      <c r="LS278" s="1587"/>
      <c r="LT278" s="1587"/>
      <c r="LU278" s="1587"/>
      <c r="LV278" s="1587"/>
      <c r="LW278" s="1587"/>
      <c r="LX278" s="1587"/>
      <c r="LY278" s="1587"/>
      <c r="LZ278" s="1587"/>
      <c r="MA278" s="1587"/>
      <c r="MB278" s="1587"/>
      <c r="MC278" s="1587"/>
      <c r="MD278" s="1587"/>
      <c r="ME278" s="1587"/>
      <c r="MF278" s="1587"/>
      <c r="MG278" s="1587"/>
      <c r="MH278" s="1587"/>
      <c r="MI278" s="1587"/>
      <c r="MJ278" s="1587"/>
      <c r="MK278" s="1587"/>
      <c r="ML278" s="1587"/>
      <c r="MM278" s="1587"/>
      <c r="MN278" s="1587"/>
      <c r="MO278" s="1587"/>
      <c r="MP278" s="1587"/>
      <c r="MQ278" s="1587"/>
      <c r="MR278" s="1587"/>
      <c r="MS278" s="1587"/>
      <c r="MT278" s="1587"/>
      <c r="MU278" s="1587"/>
      <c r="MV278" s="1587"/>
      <c r="MW278" s="1587"/>
      <c r="MX278" s="1587"/>
      <c r="MY278" s="1587"/>
      <c r="MZ278" s="1587"/>
      <c r="NA278" s="1587"/>
      <c r="NB278" s="1587"/>
      <c r="NC278" s="1587"/>
      <c r="ND278" s="1587"/>
      <c r="NE278" s="1587"/>
      <c r="NF278" s="1587"/>
      <c r="NG278" s="1587"/>
      <c r="NH278" s="1587"/>
      <c r="NI278" s="1587"/>
      <c r="NJ278" s="1587"/>
      <c r="NK278" s="1587"/>
      <c r="NL278" s="1587"/>
      <c r="NM278" s="1587"/>
      <c r="NN278" s="1587"/>
      <c r="NO278" s="1587"/>
      <c r="NP278" s="1587"/>
      <c r="NQ278" s="1587"/>
      <c r="NR278" s="1587"/>
      <c r="NS278" s="1587"/>
      <c r="NT278" s="1587"/>
      <c r="NU278" s="1587"/>
      <c r="NV278" s="1587"/>
      <c r="NW278" s="1587"/>
      <c r="NX278" s="1587"/>
      <c r="NY278" s="1587"/>
      <c r="NZ278" s="1587"/>
      <c r="OA278" s="1587"/>
      <c r="OB278" s="1587"/>
      <c r="OC278" s="1587"/>
      <c r="OD278" s="1587"/>
      <c r="OE278" s="1587"/>
      <c r="OF278" s="1587"/>
      <c r="OG278" s="1587"/>
      <c r="OH278" s="1587"/>
      <c r="OI278" s="1587"/>
      <c r="OJ278" s="1587"/>
      <c r="OK278" s="1587"/>
      <c r="OL278" s="1587"/>
      <c r="OM278" s="1587"/>
      <c r="ON278" s="1587"/>
      <c r="OO278" s="1587"/>
      <c r="OP278" s="1587"/>
      <c r="OQ278" s="1587"/>
      <c r="OR278" s="1587"/>
      <c r="OS278" s="1587"/>
      <c r="OT278" s="1587"/>
      <c r="OU278" s="1587"/>
      <c r="OV278" s="1587"/>
      <c r="OW278" s="1587"/>
      <c r="OX278" s="1587"/>
      <c r="OY278" s="1587"/>
      <c r="OZ278" s="1587"/>
      <c r="PA278" s="1587"/>
      <c r="PB278" s="1587"/>
      <c r="PC278" s="1587"/>
      <c r="PD278" s="1587"/>
      <c r="PE278" s="1587"/>
      <c r="PF278" s="1587"/>
      <c r="PG278" s="1588"/>
      <c r="PH278" s="1588"/>
      <c r="PI278" s="1588"/>
      <c r="PJ278" s="1588"/>
      <c r="PK278" s="1588"/>
      <c r="PL278" s="1588"/>
      <c r="PM278" s="1588"/>
      <c r="PN278" s="1588"/>
      <c r="PO278" s="1588"/>
      <c r="PP278" s="1588"/>
      <c r="PQ278" s="1588"/>
      <c r="PR278" s="1588"/>
      <c r="PS278" s="1588"/>
      <c r="PT278" s="1588"/>
      <c r="PU278" s="1588"/>
      <c r="PV278" s="1588"/>
      <c r="PW278" s="1588"/>
      <c r="PX278" s="1588"/>
      <c r="PY278" s="1588"/>
      <c r="PZ278" s="1588"/>
      <c r="QA278" s="1588"/>
      <c r="QB278" s="1588"/>
      <c r="QC278" s="1588"/>
      <c r="QD278" s="1588"/>
      <c r="QE278" s="1588"/>
      <c r="QF278" s="1588"/>
      <c r="QG278" s="1588"/>
      <c r="QH278" s="1588"/>
      <c r="QI278" s="1588"/>
      <c r="QJ278" s="1588"/>
      <c r="QK278" s="1588"/>
      <c r="QL278" s="1588"/>
      <c r="QM278" s="1588"/>
      <c r="QN278" s="1588"/>
      <c r="QO278" s="1588"/>
      <c r="QP278" s="1588"/>
      <c r="QQ278" s="1588"/>
      <c r="QR278" s="1588"/>
      <c r="QS278" s="1588"/>
      <c r="QT278" s="1588"/>
      <c r="QU278" s="1588"/>
      <c r="QV278" s="1588"/>
      <c r="QW278" s="1588"/>
      <c r="QX278" s="1588"/>
      <c r="QY278" s="1588"/>
      <c r="QZ278" s="1588"/>
      <c r="RA278" s="1588"/>
      <c r="RB278" s="1588"/>
      <c r="RC278" s="1588"/>
      <c r="RD278" s="1588"/>
      <c r="RE278" s="1588"/>
      <c r="RF278" s="1588"/>
      <c r="RG278" s="1588"/>
      <c r="RH278" s="1588"/>
      <c r="RI278" s="1588"/>
      <c r="RJ278" s="1588"/>
      <c r="RK278" s="1588"/>
      <c r="RL278" s="1588"/>
      <c r="RM278" s="1588"/>
      <c r="RN278" s="1588"/>
      <c r="RO278" s="1588"/>
      <c r="RP278" s="1588"/>
      <c r="RQ278" s="1588"/>
      <c r="RR278" s="1588"/>
      <c r="RS278" s="1588"/>
      <c r="RT278" s="1588"/>
      <c r="RU278" s="1588"/>
      <c r="RV278" s="1588"/>
      <c r="RW278" s="1588"/>
      <c r="RX278" s="1588"/>
      <c r="RY278" s="1588"/>
      <c r="RZ278" s="1588"/>
      <c r="SA278" s="1588"/>
      <c r="SB278" s="1588"/>
      <c r="SC278" s="1588"/>
      <c r="SD278" s="1588"/>
      <c r="SE278" s="1588"/>
      <c r="SF278" s="1588"/>
      <c r="SG278" s="1588"/>
      <c r="SH278" s="1588"/>
      <c r="SI278" s="1588"/>
      <c r="SJ278" s="1588"/>
      <c r="SK278" s="1588"/>
      <c r="SL278" s="1588"/>
      <c r="SM278" s="1588"/>
      <c r="SN278" s="1588"/>
      <c r="SO278" s="1588"/>
      <c r="SP278" s="1588"/>
      <c r="SQ278" s="1588"/>
      <c r="SR278" s="1588"/>
      <c r="SS278" s="1588"/>
      <c r="ST278" s="1588"/>
      <c r="SU278" s="1588"/>
      <c r="SV278" s="1588"/>
      <c r="SW278" s="1588"/>
      <c r="SX278" s="1588"/>
      <c r="SY278" s="1588"/>
      <c r="SZ278" s="1588"/>
      <c r="TA278" s="1588"/>
      <c r="TB278" s="1588"/>
      <c r="TC278" s="1588"/>
      <c r="TD278" s="544"/>
      <c r="TE278" s="544"/>
      <c r="TF278" s="544"/>
      <c r="TG278" s="544"/>
      <c r="TH278" s="544"/>
      <c r="TI278" s="544"/>
      <c r="TJ278" s="544"/>
      <c r="TK278" s="544"/>
      <c r="TL278" s="544"/>
      <c r="TM278" s="544"/>
      <c r="TN278" s="544"/>
      <c r="TO278" s="544"/>
      <c r="TP278" s="544"/>
      <c r="TQ278" s="544"/>
      <c r="TR278" s="544"/>
      <c r="TS278" s="544"/>
      <c r="TT278" s="544"/>
      <c r="TU278" s="544"/>
      <c r="TV278" s="544"/>
      <c r="TW278" s="544"/>
      <c r="TX278" s="544"/>
      <c r="TY278" s="544"/>
      <c r="TZ278" s="544"/>
      <c r="UA278" s="544"/>
      <c r="UB278" s="544"/>
      <c r="UC278" s="544"/>
      <c r="UD278" s="544"/>
      <c r="UE278" s="544"/>
      <c r="UF278" s="544"/>
      <c r="UG278" s="544"/>
      <c r="UH278" s="544"/>
      <c r="UI278" s="544"/>
      <c r="UJ278" s="544"/>
      <c r="UK278" s="544"/>
      <c r="UL278" s="544"/>
      <c r="UM278" s="544"/>
      <c r="UN278" s="544"/>
      <c r="UO278" s="544"/>
      <c r="UP278" s="544"/>
      <c r="UQ278" s="544"/>
      <c r="UR278" s="544"/>
      <c r="US278" s="544"/>
      <c r="UT278" s="544"/>
      <c r="UU278" s="544"/>
      <c r="UV278" s="544"/>
      <c r="UW278" s="544"/>
      <c r="UX278" s="544"/>
      <c r="UY278" s="544"/>
      <c r="UZ278" s="544"/>
      <c r="VA278" s="544"/>
      <c r="VB278" s="544"/>
      <c r="VC278" s="544"/>
      <c r="VD278" s="544"/>
      <c r="VE278" s="544"/>
      <c r="VF278" s="544"/>
      <c r="VG278" s="544"/>
      <c r="VH278" s="544"/>
      <c r="VI278" s="544"/>
      <c r="VJ278" s="544"/>
      <c r="VK278" s="544"/>
      <c r="VL278" s="544"/>
      <c r="VM278" s="544"/>
      <c r="VN278" s="544"/>
      <c r="VO278" s="544"/>
      <c r="VP278" s="544"/>
      <c r="VQ278" s="544"/>
      <c r="VR278" s="544"/>
      <c r="VS278" s="544"/>
      <c r="VT278" s="544"/>
      <c r="VU278" s="544"/>
      <c r="VV278" s="544"/>
      <c r="VW278" s="544"/>
      <c r="VX278" s="544"/>
      <c r="VY278" s="544"/>
      <c r="VZ278" s="544"/>
      <c r="WA278" s="544"/>
      <c r="WB278" s="544"/>
      <c r="WC278" s="544"/>
      <c r="WD278" s="544"/>
      <c r="WE278" s="544"/>
      <c r="WF278" s="544"/>
      <c r="WG278" s="544"/>
      <c r="WH278" s="544"/>
      <c r="WI278" s="544"/>
      <c r="WJ278" s="544"/>
      <c r="WK278" s="544"/>
      <c r="WL278" s="544"/>
      <c r="WM278" s="544"/>
      <c r="WN278" s="544"/>
      <c r="WO278" s="544"/>
      <c r="WP278" s="544"/>
      <c r="WQ278" s="544"/>
      <c r="WR278" s="544"/>
      <c r="WS278" s="544"/>
      <c r="WT278" s="544"/>
      <c r="WU278" s="544"/>
      <c r="WV278" s="544"/>
      <c r="WW278" s="544"/>
      <c r="WX278" s="544"/>
      <c r="WY278" s="544"/>
      <c r="WZ278" s="544"/>
      <c r="XA278" s="544"/>
      <c r="XB278" s="544"/>
      <c r="XC278" s="544"/>
      <c r="XD278" s="544"/>
      <c r="XE278" s="544"/>
      <c r="XF278" s="544"/>
      <c r="XG278" s="544"/>
      <c r="XH278" s="544"/>
      <c r="XI278" s="544"/>
      <c r="XJ278" s="544"/>
      <c r="XK278" s="544"/>
      <c r="XL278" s="544"/>
      <c r="XM278" s="544"/>
      <c r="XN278" s="544"/>
      <c r="XO278" s="544"/>
      <c r="XP278" s="544"/>
      <c r="XQ278" s="544"/>
      <c r="XR278" s="544"/>
      <c r="XS278" s="544"/>
      <c r="XT278" s="544"/>
      <c r="XU278" s="544"/>
      <c r="XV278" s="544"/>
      <c r="XW278" s="544"/>
      <c r="XX278" s="544"/>
      <c r="XY278" s="544"/>
      <c r="XZ278" s="544"/>
      <c r="YA278" s="544"/>
      <c r="YB278" s="544"/>
      <c r="YC278" s="544"/>
      <c r="YD278" s="544"/>
      <c r="YE278" s="544"/>
      <c r="YF278" s="544"/>
      <c r="YG278" s="544"/>
      <c r="YH278" s="544"/>
      <c r="YI278" s="544"/>
      <c r="YJ278" s="544"/>
      <c r="YK278" s="544"/>
      <c r="YL278" s="544"/>
      <c r="YM278" s="544"/>
      <c r="YN278" s="544"/>
      <c r="YO278" s="544"/>
      <c r="YP278" s="544"/>
      <c r="YQ278" s="544"/>
      <c r="YR278" s="544"/>
      <c r="YS278" s="544"/>
      <c r="YT278" s="544"/>
      <c r="YU278" s="544"/>
      <c r="YV278" s="544"/>
      <c r="YW278" s="544"/>
      <c r="YX278" s="544"/>
      <c r="YY278" s="544"/>
      <c r="YZ278" s="544"/>
      <c r="ZA278" s="544"/>
      <c r="ZB278" s="544"/>
      <c r="ZC278" s="544"/>
      <c r="ZD278" s="544"/>
      <c r="ZE278" s="544"/>
      <c r="ZF278" s="544"/>
      <c r="ZG278" s="544"/>
      <c r="ZH278" s="544"/>
      <c r="ZI278" s="544"/>
      <c r="ZJ278" s="544"/>
      <c r="ZK278" s="544"/>
      <c r="ZL278" s="544"/>
      <c r="ZM278" s="544"/>
      <c r="ZN278" s="544"/>
      <c r="ZO278" s="544"/>
      <c r="ZP278" s="544"/>
      <c r="ZQ278" s="544"/>
      <c r="ZR278" s="544"/>
      <c r="ZS278" s="544"/>
      <c r="ZT278" s="544"/>
      <c r="ZU278" s="544"/>
      <c r="ZV278" s="544"/>
      <c r="ZW278" s="544"/>
      <c r="ZX278" s="544"/>
      <c r="ZY278" s="544"/>
      <c r="ZZ278" s="544"/>
      <c r="AAA278" s="544"/>
      <c r="AAB278" s="544"/>
      <c r="AAC278" s="544"/>
      <c r="AAD278" s="544"/>
      <c r="AAE278" s="544"/>
      <c r="AAF278" s="544"/>
      <c r="AAG278" s="544"/>
      <c r="AAH278" s="544"/>
      <c r="AAI278" s="544"/>
      <c r="AAJ278" s="544"/>
      <c r="AAK278" s="544"/>
      <c r="AAL278" s="544"/>
      <c r="AAM278" s="544"/>
      <c r="AAN278" s="544"/>
      <c r="AAO278" s="544"/>
      <c r="AAP278" s="544"/>
      <c r="AAQ278" s="544"/>
      <c r="AAR278" s="544"/>
      <c r="AAS278" s="544"/>
      <c r="AAT278" s="544"/>
      <c r="AAU278" s="544"/>
      <c r="AAV278" s="544"/>
      <c r="AAW278" s="544"/>
      <c r="AAX278" s="544"/>
      <c r="AAY278" s="544"/>
      <c r="AAZ278" s="544"/>
      <c r="ABA278" s="544"/>
      <c r="ABB278" s="544"/>
      <c r="ABC278" s="544"/>
      <c r="ABD278" s="544"/>
      <c r="ABE278" s="544"/>
      <c r="ABF278" s="544"/>
      <c r="ABG278" s="544"/>
      <c r="ABH278" s="544"/>
      <c r="ABI278" s="544"/>
      <c r="ABJ278" s="544"/>
      <c r="ABK278" s="544"/>
      <c r="ABL278" s="544"/>
      <c r="ABM278" s="544"/>
      <c r="ABN278" s="544"/>
      <c r="ABO278" s="544"/>
      <c r="ABP278" s="544"/>
      <c r="ABQ278" s="544"/>
      <c r="ABR278" s="544"/>
      <c r="ABS278" s="544"/>
      <c r="ABT278" s="544"/>
    </row>
    <row r="279" spans="1:748" s="540" customFormat="1" ht="15" customHeight="1" x14ac:dyDescent="0.15">
      <c r="A279" s="515">
        <v>43799</v>
      </c>
      <c r="B279" s="415">
        <f t="shared" si="6"/>
        <v>3273</v>
      </c>
      <c r="C279" s="195"/>
      <c r="D279" s="453"/>
      <c r="E279" s="461"/>
      <c r="F279" s="462"/>
      <c r="G279" s="880"/>
      <c r="H279" s="455"/>
      <c r="I279" s="462"/>
      <c r="J279" s="456"/>
      <c r="K279" s="467"/>
      <c r="L279" s="550"/>
      <c r="M279" s="195">
        <v>1035</v>
      </c>
      <c r="N279" s="453">
        <v>8</v>
      </c>
      <c r="O279" s="461">
        <v>5960</v>
      </c>
      <c r="P279" s="462">
        <v>21.7</v>
      </c>
      <c r="Q279" s="880">
        <v>60</v>
      </c>
      <c r="R279" s="455">
        <v>4.5</v>
      </c>
      <c r="S279" s="462">
        <v>18.399999999999999</v>
      </c>
      <c r="T279" s="456"/>
      <c r="U279" s="467"/>
      <c r="V279" s="550"/>
      <c r="W279" s="457">
        <v>609</v>
      </c>
      <c r="X279" s="453">
        <v>8.14</v>
      </c>
      <c r="Y279" s="458">
        <v>2620</v>
      </c>
      <c r="Z279" s="462">
        <v>6.4</v>
      </c>
      <c r="AA279" s="880">
        <v>11</v>
      </c>
      <c r="AB279" s="455">
        <v>0.2</v>
      </c>
      <c r="AC279" s="462">
        <v>2.7</v>
      </c>
      <c r="AD279" s="455"/>
      <c r="AE279" s="461"/>
      <c r="AF279" s="463"/>
      <c r="AG279" s="457">
        <v>135</v>
      </c>
      <c r="AH279" s="453">
        <v>8.25</v>
      </c>
      <c r="AI279" s="458">
        <v>7050</v>
      </c>
      <c r="AJ279" s="462">
        <v>31.4</v>
      </c>
      <c r="AK279" s="880">
        <v>89</v>
      </c>
      <c r="AL279" s="455">
        <v>3.2</v>
      </c>
      <c r="AM279" s="644">
        <v>4.4000000000000004</v>
      </c>
      <c r="AN279" s="455"/>
      <c r="AO279" s="461"/>
      <c r="AP279" s="616"/>
      <c r="AQ279" s="457">
        <v>186</v>
      </c>
      <c r="AR279" s="453"/>
      <c r="AS279" s="458"/>
      <c r="AT279" s="462"/>
      <c r="AU279" s="880"/>
      <c r="AV279" s="455"/>
      <c r="AW279" s="462"/>
      <c r="AX279" s="455"/>
      <c r="AY279" s="461"/>
      <c r="AZ279" s="463"/>
      <c r="BA279" s="195">
        <v>223</v>
      </c>
      <c r="BB279" s="453">
        <v>8.11</v>
      </c>
      <c r="BC279" s="461">
        <v>6380</v>
      </c>
      <c r="BD279" s="462">
        <v>25.4</v>
      </c>
      <c r="BE279" s="880">
        <v>104</v>
      </c>
      <c r="BF279" s="455">
        <v>0.7</v>
      </c>
      <c r="BG279" s="462">
        <v>23</v>
      </c>
      <c r="BH279" s="455"/>
      <c r="BI279" s="461"/>
      <c r="BJ279" s="463"/>
      <c r="BK279" s="457">
        <v>86</v>
      </c>
      <c r="BL279" s="453">
        <v>8.1300000000000008</v>
      </c>
      <c r="BM279" s="458">
        <v>1716</v>
      </c>
      <c r="BN279" s="462">
        <v>71.599999999999994</v>
      </c>
      <c r="BO279" s="880">
        <v>144</v>
      </c>
      <c r="BP279" s="455">
        <v>0.2</v>
      </c>
      <c r="BQ279" s="462">
        <v>3.6</v>
      </c>
      <c r="BR279" s="455"/>
      <c r="BS279" s="461"/>
      <c r="BT279" s="463"/>
      <c r="BU279" s="457">
        <v>384</v>
      </c>
      <c r="BV279" s="453">
        <v>7.84</v>
      </c>
      <c r="BW279" s="458">
        <v>7910</v>
      </c>
      <c r="BX279" s="458">
        <v>21</v>
      </c>
      <c r="BY279" s="880">
        <v>92</v>
      </c>
      <c r="BZ279" s="455">
        <v>0.7</v>
      </c>
      <c r="CA279" s="462">
        <v>44.5</v>
      </c>
      <c r="CB279" s="455"/>
      <c r="CC279" s="461"/>
      <c r="CD279" s="463"/>
      <c r="CE279" s="457">
        <v>16</v>
      </c>
      <c r="CF279" s="453">
        <v>8.0500000000000007</v>
      </c>
      <c r="CG279" s="458">
        <v>10130</v>
      </c>
      <c r="CH279" s="462">
        <v>24.4</v>
      </c>
      <c r="CI279" s="880">
        <v>83</v>
      </c>
      <c r="CJ279" s="455">
        <v>7.7</v>
      </c>
      <c r="CK279" s="462">
        <v>40.299999999999997</v>
      </c>
      <c r="CL279" s="455"/>
      <c r="CM279" s="461"/>
      <c r="CN279" s="463"/>
      <c r="CO279" s="457"/>
      <c r="CP279" s="453"/>
      <c r="CQ279" s="461"/>
      <c r="CR279" s="462"/>
      <c r="CS279" s="880"/>
      <c r="CT279" s="455"/>
      <c r="CU279" s="462"/>
      <c r="CV279" s="455"/>
      <c r="CW279" s="461"/>
      <c r="CX279" s="463"/>
      <c r="CY279" s="457">
        <v>236</v>
      </c>
      <c r="CZ279" s="453">
        <v>7.94</v>
      </c>
      <c r="DA279" s="461">
        <v>4510</v>
      </c>
      <c r="DB279" s="462">
        <v>18.5</v>
      </c>
      <c r="DC279" s="880">
        <v>60</v>
      </c>
      <c r="DD279" s="455">
        <v>3.8</v>
      </c>
      <c r="DE279" s="462">
        <v>25.3</v>
      </c>
      <c r="DF279" s="455"/>
      <c r="DG279" s="464"/>
      <c r="DH279" s="463"/>
      <c r="DI279" s="457">
        <v>363</v>
      </c>
      <c r="DJ279" s="453">
        <v>8</v>
      </c>
      <c r="DK279" s="459">
        <v>2840</v>
      </c>
      <c r="DL279" s="462">
        <v>59.6</v>
      </c>
      <c r="DM279" s="881">
        <v>239</v>
      </c>
      <c r="DN279" s="500">
        <v>21.2</v>
      </c>
      <c r="DO279" s="644">
        <v>27.4</v>
      </c>
      <c r="DP279" s="455"/>
      <c r="DQ279" s="461"/>
      <c r="DR279" s="463"/>
      <c r="DS279" s="457"/>
      <c r="DT279" s="453"/>
      <c r="DU279" s="454"/>
      <c r="DV279" s="462"/>
      <c r="DW279" s="880"/>
      <c r="DX279" s="455"/>
      <c r="DY279" s="462"/>
      <c r="DZ279" s="455"/>
      <c r="EA279" s="462"/>
      <c r="EB279" s="463"/>
      <c r="EC279" s="457"/>
      <c r="ED279" s="453"/>
      <c r="EE279" s="464"/>
      <c r="EF279" s="462"/>
      <c r="EG279" s="880"/>
      <c r="EH279" s="455"/>
      <c r="EI279" s="462"/>
      <c r="EJ279" s="455"/>
      <c r="EK279" s="461"/>
      <c r="EL279" s="463"/>
      <c r="EM279" s="457"/>
      <c r="EN279" s="453"/>
      <c r="EO279" s="461"/>
      <c r="EP279" s="462"/>
      <c r="EQ279" s="462"/>
      <c r="ER279" s="455"/>
      <c r="ES279" s="462"/>
      <c r="ET279" s="454"/>
      <c r="EU279" s="461"/>
      <c r="EV279" s="463"/>
      <c r="EW279" s="457"/>
      <c r="EX279" s="453"/>
      <c r="EY279" s="461"/>
      <c r="EZ279" s="462"/>
      <c r="FA279" s="880"/>
      <c r="FB279" s="455"/>
      <c r="FC279" s="462"/>
      <c r="FD279" s="454"/>
      <c r="FE279" s="461"/>
      <c r="FF279" s="463"/>
      <c r="FG279" s="457">
        <v>0</v>
      </c>
      <c r="FH279" s="453"/>
      <c r="FI279" s="461"/>
      <c r="FJ279" s="462"/>
      <c r="FK279" s="880"/>
      <c r="FL279" s="455"/>
      <c r="FM279" s="462"/>
      <c r="FN279" s="454"/>
      <c r="FO279" s="461"/>
      <c r="FP279" s="463"/>
      <c r="FQ279" s="1262"/>
      <c r="FR279" s="1263"/>
      <c r="FS279" s="1444"/>
      <c r="FT279" s="1263"/>
      <c r="FU279" s="980"/>
      <c r="FV279" s="1263"/>
      <c r="FW279" s="954"/>
      <c r="FX279" s="1263"/>
      <c r="FY279" s="1263"/>
      <c r="FZ279" s="1419"/>
      <c r="GA279" s="1262"/>
      <c r="GB279" s="1263"/>
      <c r="GC279" s="1263"/>
      <c r="GD279" s="1263"/>
      <c r="GE279" s="980"/>
      <c r="GF279" s="1263"/>
      <c r="GG279" s="954"/>
      <c r="GH279" s="1263"/>
      <c r="GI279" s="1263"/>
      <c r="GJ279" s="1419"/>
      <c r="GK279" s="195"/>
      <c r="GL279" s="943"/>
      <c r="GM279" s="461"/>
      <c r="GN279" s="461"/>
      <c r="GO279" s="461"/>
      <c r="GP279" s="461"/>
      <c r="GQ279" s="461"/>
      <c r="GR279" s="461"/>
      <c r="GS279" s="461"/>
      <c r="GT279" s="463"/>
      <c r="GU279" s="195"/>
      <c r="GV279" s="461"/>
      <c r="GW279" s="461"/>
      <c r="GX279" s="461"/>
      <c r="GY279" s="461"/>
      <c r="GZ279" s="455"/>
      <c r="HA279" s="461"/>
      <c r="HB279" s="461"/>
      <c r="HC279" s="461"/>
      <c r="HD279" s="463"/>
      <c r="HE279" s="457"/>
      <c r="HF279" s="453"/>
      <c r="HG279" s="461"/>
      <c r="HH279" s="893"/>
      <c r="HI279" s="1434"/>
      <c r="HJ279" s="455"/>
      <c r="HK279" s="462"/>
      <c r="HL279" s="455"/>
      <c r="HM279" s="461"/>
      <c r="HN279" s="463"/>
      <c r="HO279" s="457"/>
      <c r="HP279" s="453"/>
      <c r="HQ279" s="461"/>
      <c r="HR279" s="462"/>
      <c r="HS279" s="462"/>
      <c r="HT279" s="455"/>
      <c r="HU279" s="462"/>
      <c r="HV279" s="455"/>
      <c r="HW279" s="461"/>
      <c r="HX279" s="463"/>
      <c r="HY279" s="1587"/>
      <c r="HZ279" s="1587"/>
      <c r="IA279" s="1587"/>
      <c r="IB279" s="1587"/>
      <c r="IC279" s="1587"/>
      <c r="ID279" s="1587"/>
      <c r="IE279" s="1587"/>
      <c r="IF279" s="1587"/>
      <c r="IG279" s="1587"/>
      <c r="IH279" s="1587"/>
      <c r="II279" s="1587"/>
      <c r="IJ279" s="1587"/>
      <c r="IK279" s="1587"/>
      <c r="IL279" s="1587"/>
      <c r="IM279" s="1587"/>
      <c r="IN279" s="1587"/>
      <c r="IO279" s="1587"/>
      <c r="IP279" s="1587"/>
      <c r="IQ279" s="1587"/>
      <c r="IR279" s="1587"/>
      <c r="IS279" s="1587"/>
      <c r="IT279" s="1587"/>
      <c r="IU279" s="1587"/>
      <c r="IV279" s="1587"/>
      <c r="IW279" s="1587"/>
      <c r="IX279" s="1587"/>
      <c r="IY279" s="1587"/>
      <c r="IZ279" s="1587"/>
      <c r="JA279" s="1587"/>
      <c r="JB279" s="1587"/>
      <c r="JC279" s="1587"/>
      <c r="JD279" s="1587"/>
      <c r="JE279" s="1587"/>
      <c r="JF279" s="1587"/>
      <c r="JG279" s="1587"/>
      <c r="JH279" s="1587"/>
      <c r="JI279" s="1587"/>
      <c r="JJ279" s="1587"/>
      <c r="JK279" s="1587"/>
      <c r="JL279" s="1587"/>
      <c r="JM279" s="1587"/>
      <c r="JN279" s="1587"/>
      <c r="JO279" s="1587"/>
      <c r="JP279" s="1587"/>
      <c r="JQ279" s="1587"/>
      <c r="JR279" s="1587"/>
      <c r="JS279" s="1587"/>
      <c r="JT279" s="1587"/>
      <c r="JU279" s="1587"/>
      <c r="JV279" s="1587"/>
      <c r="JW279" s="1587"/>
      <c r="JX279" s="1587"/>
      <c r="JY279" s="1587"/>
      <c r="JZ279" s="1587"/>
      <c r="KA279" s="1587"/>
      <c r="KB279" s="1587"/>
      <c r="KC279" s="1587"/>
      <c r="KD279" s="1587"/>
      <c r="KE279" s="1587"/>
      <c r="KF279" s="1587"/>
      <c r="KG279" s="1587"/>
      <c r="KH279" s="1587"/>
      <c r="KI279" s="1587"/>
      <c r="KJ279" s="1587"/>
      <c r="KK279" s="1587"/>
      <c r="KL279" s="1587"/>
      <c r="KM279" s="1587"/>
      <c r="KN279" s="1587"/>
      <c r="KO279" s="1587"/>
      <c r="KP279" s="1587"/>
      <c r="KQ279" s="1587"/>
      <c r="KR279" s="1587"/>
      <c r="KS279" s="1587"/>
      <c r="KT279" s="1587"/>
      <c r="KU279" s="1587"/>
      <c r="KV279" s="1587"/>
      <c r="KW279" s="1587"/>
      <c r="KX279" s="1587"/>
      <c r="KY279" s="1587"/>
      <c r="KZ279" s="1587"/>
      <c r="LA279" s="1587"/>
      <c r="LB279" s="1587"/>
      <c r="LC279" s="1587"/>
      <c r="LD279" s="1587"/>
      <c r="LE279" s="1587"/>
      <c r="LF279" s="1587"/>
      <c r="LG279" s="1587"/>
      <c r="LH279" s="1587"/>
      <c r="LI279" s="1587"/>
      <c r="LJ279" s="1587"/>
      <c r="LK279" s="1587"/>
      <c r="LL279" s="1587"/>
      <c r="LM279" s="1587"/>
      <c r="LN279" s="1587"/>
      <c r="LO279" s="1587"/>
      <c r="LP279" s="1587"/>
      <c r="LQ279" s="1587"/>
      <c r="LR279" s="1587"/>
      <c r="LS279" s="1587"/>
      <c r="LT279" s="1587"/>
      <c r="LU279" s="1587"/>
      <c r="LV279" s="1587"/>
      <c r="LW279" s="1587"/>
      <c r="LX279" s="1587"/>
      <c r="LY279" s="1587"/>
      <c r="LZ279" s="1587"/>
      <c r="MA279" s="1587"/>
      <c r="MB279" s="1587"/>
      <c r="MC279" s="1587"/>
      <c r="MD279" s="1587"/>
      <c r="ME279" s="1587"/>
      <c r="MF279" s="1587"/>
      <c r="MG279" s="1587"/>
      <c r="MH279" s="1587"/>
      <c r="MI279" s="1587"/>
      <c r="MJ279" s="1587"/>
      <c r="MK279" s="1587"/>
      <c r="ML279" s="1587"/>
      <c r="MM279" s="1587"/>
      <c r="MN279" s="1587"/>
      <c r="MO279" s="1587"/>
      <c r="MP279" s="1587"/>
      <c r="MQ279" s="1587"/>
      <c r="MR279" s="1587"/>
      <c r="MS279" s="1587"/>
      <c r="MT279" s="1587"/>
      <c r="MU279" s="1587"/>
      <c r="MV279" s="1587"/>
      <c r="MW279" s="1587"/>
      <c r="MX279" s="1587"/>
      <c r="MY279" s="1587"/>
      <c r="MZ279" s="1587"/>
      <c r="NA279" s="1587"/>
      <c r="NB279" s="1587"/>
      <c r="NC279" s="1587"/>
      <c r="ND279" s="1587"/>
      <c r="NE279" s="1587"/>
      <c r="NF279" s="1587"/>
      <c r="NG279" s="1587"/>
      <c r="NH279" s="1587"/>
      <c r="NI279" s="1587"/>
      <c r="NJ279" s="1587"/>
      <c r="NK279" s="1587"/>
      <c r="NL279" s="1587"/>
      <c r="NM279" s="1587"/>
      <c r="NN279" s="1587"/>
      <c r="NO279" s="1587"/>
      <c r="NP279" s="1587"/>
      <c r="NQ279" s="1587"/>
      <c r="NR279" s="1587"/>
      <c r="NS279" s="1587"/>
      <c r="NT279" s="1587"/>
      <c r="NU279" s="1587"/>
      <c r="NV279" s="1587"/>
      <c r="NW279" s="1587"/>
      <c r="NX279" s="1587"/>
      <c r="NY279" s="1587"/>
      <c r="NZ279" s="1587"/>
      <c r="OA279" s="1587"/>
      <c r="OB279" s="1587"/>
      <c r="OC279" s="1587"/>
      <c r="OD279" s="1587"/>
      <c r="OE279" s="1587"/>
      <c r="OF279" s="1587"/>
      <c r="OG279" s="1587"/>
      <c r="OH279" s="1587"/>
      <c r="OI279" s="1587"/>
      <c r="OJ279" s="1587"/>
      <c r="OK279" s="1587"/>
      <c r="OL279" s="1587"/>
      <c r="OM279" s="1587"/>
      <c r="ON279" s="1587"/>
      <c r="OO279" s="1587"/>
      <c r="OP279" s="1587"/>
      <c r="OQ279" s="1587"/>
      <c r="OR279" s="1587"/>
      <c r="OS279" s="1587"/>
      <c r="OT279" s="1587"/>
      <c r="OU279" s="1587"/>
      <c r="OV279" s="1587"/>
      <c r="OW279" s="1587"/>
      <c r="OX279" s="1587"/>
      <c r="OY279" s="1587"/>
      <c r="OZ279" s="1587"/>
      <c r="PA279" s="1587"/>
      <c r="PB279" s="1587"/>
      <c r="PC279" s="1587"/>
      <c r="PD279" s="1587"/>
      <c r="PE279" s="1587"/>
      <c r="PF279" s="1587"/>
      <c r="PG279" s="1588"/>
      <c r="PH279" s="1588"/>
      <c r="PI279" s="1588"/>
      <c r="PJ279" s="1588"/>
      <c r="PK279" s="1588"/>
      <c r="PL279" s="1588"/>
      <c r="PM279" s="1588"/>
      <c r="PN279" s="1588"/>
      <c r="PO279" s="1588"/>
      <c r="PP279" s="1588"/>
      <c r="PQ279" s="1588"/>
      <c r="PR279" s="1588"/>
      <c r="PS279" s="1588"/>
      <c r="PT279" s="1588"/>
      <c r="PU279" s="1588"/>
      <c r="PV279" s="1588"/>
      <c r="PW279" s="1588"/>
      <c r="PX279" s="1588"/>
      <c r="PY279" s="1588"/>
      <c r="PZ279" s="1588"/>
      <c r="QA279" s="1588"/>
      <c r="QB279" s="1588"/>
      <c r="QC279" s="1588"/>
      <c r="QD279" s="1588"/>
      <c r="QE279" s="1588"/>
      <c r="QF279" s="1588"/>
      <c r="QG279" s="1588"/>
      <c r="QH279" s="1588"/>
      <c r="QI279" s="1588"/>
      <c r="QJ279" s="1588"/>
      <c r="QK279" s="1588"/>
      <c r="QL279" s="1588"/>
      <c r="QM279" s="1588"/>
      <c r="QN279" s="1588"/>
      <c r="QO279" s="1588"/>
      <c r="QP279" s="1588"/>
      <c r="QQ279" s="1588"/>
      <c r="QR279" s="1588"/>
      <c r="QS279" s="1588"/>
      <c r="QT279" s="1588"/>
      <c r="QU279" s="1588"/>
      <c r="QV279" s="1588"/>
      <c r="QW279" s="1588"/>
      <c r="QX279" s="1588"/>
      <c r="QY279" s="1588"/>
      <c r="QZ279" s="1588"/>
      <c r="RA279" s="1588"/>
      <c r="RB279" s="1588"/>
      <c r="RC279" s="1588"/>
      <c r="RD279" s="1588"/>
      <c r="RE279" s="1588"/>
      <c r="RF279" s="1588"/>
      <c r="RG279" s="1588"/>
      <c r="RH279" s="1588"/>
      <c r="RI279" s="1588"/>
      <c r="RJ279" s="1588"/>
      <c r="RK279" s="1588"/>
      <c r="RL279" s="1588"/>
      <c r="RM279" s="1588"/>
      <c r="RN279" s="1588"/>
      <c r="RO279" s="1588"/>
      <c r="RP279" s="1588"/>
      <c r="RQ279" s="1588"/>
      <c r="RR279" s="1588"/>
      <c r="RS279" s="1588"/>
      <c r="RT279" s="1588"/>
      <c r="RU279" s="1588"/>
      <c r="RV279" s="1588"/>
      <c r="RW279" s="1588"/>
      <c r="RX279" s="1588"/>
      <c r="RY279" s="1588"/>
      <c r="RZ279" s="1588"/>
      <c r="SA279" s="1588"/>
      <c r="SB279" s="1588"/>
      <c r="SC279" s="1588"/>
      <c r="SD279" s="1588"/>
      <c r="SE279" s="1588"/>
      <c r="SF279" s="1588"/>
      <c r="SG279" s="1588"/>
      <c r="SH279" s="1588"/>
      <c r="SI279" s="1588"/>
      <c r="SJ279" s="1588"/>
      <c r="SK279" s="1588"/>
      <c r="SL279" s="1588"/>
      <c r="SM279" s="1588"/>
      <c r="SN279" s="1588"/>
      <c r="SO279" s="1588"/>
      <c r="SP279" s="1588"/>
      <c r="SQ279" s="1588"/>
      <c r="SR279" s="1588"/>
      <c r="SS279" s="1588"/>
      <c r="ST279" s="1588"/>
      <c r="SU279" s="1588"/>
      <c r="SV279" s="1588"/>
      <c r="SW279" s="1588"/>
      <c r="SX279" s="1588"/>
      <c r="SY279" s="1588"/>
      <c r="SZ279" s="1588"/>
      <c r="TA279" s="1588"/>
      <c r="TB279" s="1588"/>
      <c r="TC279" s="1588"/>
      <c r="TD279" s="544"/>
      <c r="TE279" s="544"/>
      <c r="TF279" s="544"/>
      <c r="TG279" s="544"/>
      <c r="TH279" s="544"/>
      <c r="TI279" s="544"/>
      <c r="TJ279" s="544"/>
      <c r="TK279" s="544"/>
      <c r="TL279" s="544"/>
      <c r="TM279" s="544"/>
      <c r="TN279" s="544"/>
      <c r="TO279" s="544"/>
      <c r="TP279" s="544"/>
      <c r="TQ279" s="544"/>
      <c r="TR279" s="544"/>
      <c r="TS279" s="544"/>
      <c r="TT279" s="544"/>
      <c r="TU279" s="544"/>
      <c r="TV279" s="544"/>
      <c r="TW279" s="544"/>
      <c r="TX279" s="544"/>
      <c r="TY279" s="544"/>
      <c r="TZ279" s="544"/>
      <c r="UA279" s="544"/>
      <c r="UB279" s="544"/>
      <c r="UC279" s="544"/>
      <c r="UD279" s="544"/>
      <c r="UE279" s="544"/>
      <c r="UF279" s="544"/>
      <c r="UG279" s="544"/>
      <c r="UH279" s="544"/>
      <c r="UI279" s="544"/>
      <c r="UJ279" s="544"/>
      <c r="UK279" s="544"/>
      <c r="UL279" s="544"/>
      <c r="UM279" s="544"/>
      <c r="UN279" s="544"/>
      <c r="UO279" s="544"/>
      <c r="UP279" s="544"/>
      <c r="UQ279" s="544"/>
      <c r="UR279" s="544"/>
      <c r="US279" s="544"/>
      <c r="UT279" s="544"/>
      <c r="UU279" s="544"/>
      <c r="UV279" s="544"/>
      <c r="UW279" s="544"/>
      <c r="UX279" s="544"/>
      <c r="UY279" s="544"/>
      <c r="UZ279" s="544"/>
      <c r="VA279" s="544"/>
      <c r="VB279" s="544"/>
      <c r="VC279" s="544"/>
      <c r="VD279" s="544"/>
      <c r="VE279" s="544"/>
      <c r="VF279" s="544"/>
      <c r="VG279" s="544"/>
      <c r="VH279" s="544"/>
      <c r="VI279" s="544"/>
      <c r="VJ279" s="544"/>
      <c r="VK279" s="544"/>
      <c r="VL279" s="544"/>
      <c r="VM279" s="544"/>
      <c r="VN279" s="544"/>
      <c r="VO279" s="544"/>
      <c r="VP279" s="544"/>
      <c r="VQ279" s="544"/>
      <c r="VR279" s="544"/>
      <c r="VS279" s="544"/>
      <c r="VT279" s="544"/>
      <c r="VU279" s="544"/>
      <c r="VV279" s="544"/>
      <c r="VW279" s="544"/>
      <c r="VX279" s="544"/>
      <c r="VY279" s="544"/>
      <c r="VZ279" s="544"/>
      <c r="WA279" s="544"/>
      <c r="WB279" s="544"/>
      <c r="WC279" s="544"/>
      <c r="WD279" s="544"/>
      <c r="WE279" s="544"/>
      <c r="WF279" s="544"/>
      <c r="WG279" s="544"/>
      <c r="WH279" s="544"/>
      <c r="WI279" s="544"/>
      <c r="WJ279" s="544"/>
      <c r="WK279" s="544"/>
      <c r="WL279" s="544"/>
      <c r="WM279" s="544"/>
      <c r="WN279" s="544"/>
      <c r="WO279" s="544"/>
      <c r="WP279" s="544"/>
      <c r="WQ279" s="544"/>
      <c r="WR279" s="544"/>
      <c r="WS279" s="544"/>
      <c r="WT279" s="544"/>
      <c r="WU279" s="544"/>
      <c r="WV279" s="544"/>
      <c r="WW279" s="544"/>
      <c r="WX279" s="544"/>
      <c r="WY279" s="544"/>
      <c r="WZ279" s="544"/>
      <c r="XA279" s="544"/>
      <c r="XB279" s="544"/>
      <c r="XC279" s="544"/>
      <c r="XD279" s="544"/>
      <c r="XE279" s="544"/>
      <c r="XF279" s="544"/>
      <c r="XG279" s="544"/>
      <c r="XH279" s="544"/>
      <c r="XI279" s="544"/>
      <c r="XJ279" s="544"/>
      <c r="XK279" s="544"/>
      <c r="XL279" s="544"/>
      <c r="XM279" s="544"/>
      <c r="XN279" s="544"/>
      <c r="XO279" s="544"/>
      <c r="XP279" s="544"/>
      <c r="XQ279" s="544"/>
      <c r="XR279" s="544"/>
      <c r="XS279" s="544"/>
      <c r="XT279" s="544"/>
      <c r="XU279" s="544"/>
      <c r="XV279" s="544"/>
      <c r="XW279" s="544"/>
      <c r="XX279" s="544"/>
      <c r="XY279" s="544"/>
      <c r="XZ279" s="544"/>
      <c r="YA279" s="544"/>
      <c r="YB279" s="544"/>
      <c r="YC279" s="544"/>
      <c r="YD279" s="544"/>
      <c r="YE279" s="544"/>
      <c r="YF279" s="544"/>
      <c r="YG279" s="544"/>
      <c r="YH279" s="544"/>
      <c r="YI279" s="544"/>
      <c r="YJ279" s="544"/>
      <c r="YK279" s="544"/>
      <c r="YL279" s="544"/>
      <c r="YM279" s="544"/>
      <c r="YN279" s="544"/>
      <c r="YO279" s="544"/>
      <c r="YP279" s="544"/>
      <c r="YQ279" s="544"/>
      <c r="YR279" s="544"/>
      <c r="YS279" s="544"/>
      <c r="YT279" s="544"/>
      <c r="YU279" s="544"/>
      <c r="YV279" s="544"/>
      <c r="YW279" s="544"/>
      <c r="YX279" s="544"/>
      <c r="YY279" s="544"/>
      <c r="YZ279" s="544"/>
      <c r="ZA279" s="544"/>
      <c r="ZB279" s="544"/>
      <c r="ZC279" s="544"/>
      <c r="ZD279" s="544"/>
      <c r="ZE279" s="544"/>
      <c r="ZF279" s="544"/>
      <c r="ZG279" s="544"/>
      <c r="ZH279" s="544"/>
      <c r="ZI279" s="544"/>
      <c r="ZJ279" s="544"/>
      <c r="ZK279" s="544"/>
      <c r="ZL279" s="544"/>
      <c r="ZM279" s="544"/>
      <c r="ZN279" s="544"/>
      <c r="ZO279" s="544"/>
      <c r="ZP279" s="544"/>
      <c r="ZQ279" s="544"/>
      <c r="ZR279" s="544"/>
      <c r="ZS279" s="544"/>
      <c r="ZT279" s="544"/>
      <c r="ZU279" s="544"/>
      <c r="ZV279" s="544"/>
      <c r="ZW279" s="544"/>
      <c r="ZX279" s="544"/>
      <c r="ZY279" s="544"/>
      <c r="ZZ279" s="544"/>
      <c r="AAA279" s="544"/>
      <c r="AAB279" s="544"/>
      <c r="AAC279" s="544"/>
      <c r="AAD279" s="544"/>
      <c r="AAE279" s="544"/>
      <c r="AAF279" s="544"/>
      <c r="AAG279" s="544"/>
      <c r="AAH279" s="544"/>
      <c r="AAI279" s="544"/>
      <c r="AAJ279" s="544"/>
      <c r="AAK279" s="544"/>
      <c r="AAL279" s="544"/>
      <c r="AAM279" s="544"/>
      <c r="AAN279" s="544"/>
      <c r="AAO279" s="544"/>
      <c r="AAP279" s="544"/>
      <c r="AAQ279" s="544"/>
      <c r="AAR279" s="544"/>
      <c r="AAS279" s="544"/>
      <c r="AAT279" s="544"/>
      <c r="AAU279" s="544"/>
      <c r="AAV279" s="544"/>
      <c r="AAW279" s="544"/>
      <c r="AAX279" s="544"/>
      <c r="AAY279" s="544"/>
      <c r="AAZ279" s="544"/>
      <c r="ABA279" s="544"/>
      <c r="ABB279" s="544"/>
      <c r="ABC279" s="544"/>
      <c r="ABD279" s="544"/>
      <c r="ABE279" s="544"/>
      <c r="ABF279" s="544"/>
      <c r="ABG279" s="544"/>
      <c r="ABH279" s="544"/>
      <c r="ABI279" s="544"/>
      <c r="ABJ279" s="544"/>
      <c r="ABK279" s="544"/>
      <c r="ABL279" s="544"/>
      <c r="ABM279" s="544"/>
      <c r="ABN279" s="544"/>
      <c r="ABO279" s="544"/>
      <c r="ABP279" s="544"/>
      <c r="ABQ279" s="544"/>
      <c r="ABR279" s="544"/>
      <c r="ABS279" s="544"/>
      <c r="ABT279" s="544"/>
    </row>
    <row r="280" spans="1:748" s="542" customFormat="1" ht="15" customHeight="1" x14ac:dyDescent="0.15">
      <c r="A280" s="517">
        <v>43800</v>
      </c>
      <c r="B280" s="765">
        <f t="shared" si="6"/>
        <v>3743</v>
      </c>
      <c r="C280" s="257"/>
      <c r="D280" s="435"/>
      <c r="E280" s="444"/>
      <c r="F280" s="445"/>
      <c r="G280" s="445"/>
      <c r="H280" s="438"/>
      <c r="I280" s="445"/>
      <c r="J280" s="439"/>
      <c r="K280" s="471"/>
      <c r="L280" s="557"/>
      <c r="M280" s="257">
        <v>1410</v>
      </c>
      <c r="N280" s="435">
        <v>8.07</v>
      </c>
      <c r="O280" s="444">
        <v>5890</v>
      </c>
      <c r="P280" s="445">
        <v>20.3</v>
      </c>
      <c r="Q280" s="445">
        <v>59</v>
      </c>
      <c r="R280" s="438">
        <v>4.0999999999999996</v>
      </c>
      <c r="S280" s="445">
        <v>18</v>
      </c>
      <c r="T280" s="439"/>
      <c r="U280" s="471"/>
      <c r="V280" s="557"/>
      <c r="W280" s="440">
        <v>584</v>
      </c>
      <c r="X280" s="435">
        <v>8.25</v>
      </c>
      <c r="Y280" s="441">
        <v>4550</v>
      </c>
      <c r="Z280" s="445">
        <v>6.3</v>
      </c>
      <c r="AA280" s="445">
        <v>17</v>
      </c>
      <c r="AB280" s="438">
        <v>0.2</v>
      </c>
      <c r="AC280" s="445">
        <v>3.5</v>
      </c>
      <c r="AD280" s="438"/>
      <c r="AE280" s="444"/>
      <c r="AF280" s="446"/>
      <c r="AG280" s="440">
        <v>198</v>
      </c>
      <c r="AH280" s="435">
        <v>8.15</v>
      </c>
      <c r="AI280" s="441">
        <v>7000</v>
      </c>
      <c r="AJ280" s="445">
        <v>33</v>
      </c>
      <c r="AK280" s="445">
        <v>104</v>
      </c>
      <c r="AL280" s="438">
        <v>2.9</v>
      </c>
      <c r="AM280" s="645">
        <v>4.0999999999999996</v>
      </c>
      <c r="AN280" s="438"/>
      <c r="AO280" s="444"/>
      <c r="AP280" s="617"/>
      <c r="AQ280" s="440">
        <v>174</v>
      </c>
      <c r="AR280" s="435">
        <v>7.86</v>
      </c>
      <c r="AS280" s="441">
        <v>8030</v>
      </c>
      <c r="AT280" s="445">
        <v>49.3</v>
      </c>
      <c r="AU280" s="445">
        <v>120</v>
      </c>
      <c r="AV280" s="438">
        <v>0.6</v>
      </c>
      <c r="AW280" s="445">
        <v>9.4</v>
      </c>
      <c r="AX280" s="438"/>
      <c r="AY280" s="444"/>
      <c r="AZ280" s="446"/>
      <c r="BA280" s="257">
        <v>352</v>
      </c>
      <c r="BB280" s="435">
        <v>8.0299999999999994</v>
      </c>
      <c r="BC280" s="444">
        <v>6400</v>
      </c>
      <c r="BD280" s="445">
        <v>24.6</v>
      </c>
      <c r="BE280" s="445">
        <v>98</v>
      </c>
      <c r="BF280" s="438">
        <v>0.7</v>
      </c>
      <c r="BG280" s="445">
        <v>24.2</v>
      </c>
      <c r="BH280" s="438"/>
      <c r="BI280" s="444"/>
      <c r="BJ280" s="446"/>
      <c r="BK280" s="440">
        <v>94</v>
      </c>
      <c r="BL280" s="435">
        <v>8.06</v>
      </c>
      <c r="BM280" s="441">
        <v>1719</v>
      </c>
      <c r="BN280" s="445">
        <v>73</v>
      </c>
      <c r="BO280" s="445">
        <v>138</v>
      </c>
      <c r="BP280" s="438">
        <v>0.2</v>
      </c>
      <c r="BQ280" s="445">
        <v>3.6</v>
      </c>
      <c r="BR280" s="438"/>
      <c r="BS280" s="444"/>
      <c r="BT280" s="446"/>
      <c r="BU280" s="440">
        <v>413</v>
      </c>
      <c r="BV280" s="435">
        <v>7.95</v>
      </c>
      <c r="BW280" s="441">
        <v>7400</v>
      </c>
      <c r="BX280" s="441">
        <v>20.7</v>
      </c>
      <c r="BY280" s="445">
        <v>84</v>
      </c>
      <c r="BZ280" s="438">
        <v>0.8</v>
      </c>
      <c r="CA280" s="445">
        <v>35.4</v>
      </c>
      <c r="CB280" s="438"/>
      <c r="CC280" s="444"/>
      <c r="CD280" s="446"/>
      <c r="CE280" s="440">
        <v>20</v>
      </c>
      <c r="CF280" s="435">
        <v>8.1199999999999992</v>
      </c>
      <c r="CG280" s="441">
        <v>9830</v>
      </c>
      <c r="CH280" s="445">
        <v>22.7</v>
      </c>
      <c r="CI280" s="445">
        <v>89</v>
      </c>
      <c r="CJ280" s="438">
        <v>7.4</v>
      </c>
      <c r="CK280" s="445">
        <v>42.9</v>
      </c>
      <c r="CL280" s="438"/>
      <c r="CM280" s="444"/>
      <c r="CN280" s="446"/>
      <c r="CO280" s="440"/>
      <c r="CP280" s="435"/>
      <c r="CQ280" s="444"/>
      <c r="CR280" s="445"/>
      <c r="CS280" s="445"/>
      <c r="CT280" s="438"/>
      <c r="CU280" s="445"/>
      <c r="CV280" s="438"/>
      <c r="CW280" s="444"/>
      <c r="CX280" s="446"/>
      <c r="CY280" s="440">
        <v>194</v>
      </c>
      <c r="CZ280" s="435">
        <v>7.86</v>
      </c>
      <c r="DA280" s="444">
        <v>5720</v>
      </c>
      <c r="DB280" s="445">
        <v>22.1</v>
      </c>
      <c r="DC280" s="445">
        <v>63</v>
      </c>
      <c r="DD280" s="438">
        <v>5.7</v>
      </c>
      <c r="DE280" s="445">
        <v>31.6</v>
      </c>
      <c r="DF280" s="438"/>
      <c r="DG280" s="447"/>
      <c r="DH280" s="446"/>
      <c r="DI280" s="440">
        <v>304</v>
      </c>
      <c r="DJ280" s="435">
        <v>7.91</v>
      </c>
      <c r="DK280" s="442">
        <v>3190</v>
      </c>
      <c r="DL280" s="445">
        <v>82.2</v>
      </c>
      <c r="DM280" s="645">
        <v>266</v>
      </c>
      <c r="DN280" s="764">
        <v>21.3</v>
      </c>
      <c r="DO280" s="645">
        <v>32.700000000000003</v>
      </c>
      <c r="DP280" s="438"/>
      <c r="DQ280" s="444"/>
      <c r="DR280" s="446"/>
      <c r="DS280" s="440"/>
      <c r="DT280" s="435"/>
      <c r="DU280" s="437"/>
      <c r="DV280" s="445"/>
      <c r="DW280" s="445"/>
      <c r="DX280" s="438"/>
      <c r="DY280" s="445"/>
      <c r="DZ280" s="438"/>
      <c r="EA280" s="445"/>
      <c r="EB280" s="446"/>
      <c r="EC280" s="440"/>
      <c r="ED280" s="435"/>
      <c r="EE280" s="447"/>
      <c r="EF280" s="445"/>
      <c r="EG280" s="445"/>
      <c r="EH280" s="438"/>
      <c r="EI280" s="445"/>
      <c r="EJ280" s="438"/>
      <c r="EK280" s="444"/>
      <c r="EL280" s="446"/>
      <c r="EM280" s="440"/>
      <c r="EN280" s="435">
        <v>7.46</v>
      </c>
      <c r="EO280" s="444">
        <v>2450</v>
      </c>
      <c r="EP280" s="445">
        <v>15.8</v>
      </c>
      <c r="EQ280" s="445">
        <v>65</v>
      </c>
      <c r="ER280" s="438">
        <v>1</v>
      </c>
      <c r="ES280" s="445">
        <v>93</v>
      </c>
      <c r="ET280" s="437"/>
      <c r="EU280" s="444"/>
      <c r="EV280" s="446"/>
      <c r="EW280" s="440"/>
      <c r="EX280" s="435">
        <v>7.46</v>
      </c>
      <c r="EY280" s="444">
        <v>2450</v>
      </c>
      <c r="EZ280" s="445">
        <v>15.8</v>
      </c>
      <c r="FA280" s="445">
        <v>65</v>
      </c>
      <c r="FB280" s="438">
        <v>1</v>
      </c>
      <c r="FC280" s="445">
        <v>93</v>
      </c>
      <c r="FD280" s="437"/>
      <c r="FE280" s="444"/>
      <c r="FF280" s="446"/>
      <c r="FG280" s="440">
        <v>0</v>
      </c>
      <c r="FH280" s="435"/>
      <c r="FI280" s="444"/>
      <c r="FJ280" s="445"/>
      <c r="FK280" s="445"/>
      <c r="FL280" s="438"/>
      <c r="FM280" s="445"/>
      <c r="FN280" s="437"/>
      <c r="FO280" s="444"/>
      <c r="FP280" s="446"/>
      <c r="FQ280" s="1261"/>
      <c r="FR280" s="584"/>
      <c r="FS280" s="589"/>
      <c r="FT280" s="584"/>
      <c r="FU280" s="590"/>
      <c r="FV280" s="584"/>
      <c r="FW280" s="590"/>
      <c r="FX280" s="584"/>
      <c r="FY280" s="584"/>
      <c r="FZ280" s="591"/>
      <c r="GA280" s="1261"/>
      <c r="GB280" s="584"/>
      <c r="GC280" s="584"/>
      <c r="GD280" s="584"/>
      <c r="GE280" s="590"/>
      <c r="GF280" s="584"/>
      <c r="GG280" s="590"/>
      <c r="GH280" s="584"/>
      <c r="GI280" s="584"/>
      <c r="GJ280" s="591"/>
      <c r="GK280" s="257"/>
      <c r="GL280" s="944"/>
      <c r="GM280" s="444"/>
      <c r="GN280" s="444"/>
      <c r="GO280" s="444"/>
      <c r="GP280" s="444"/>
      <c r="GQ280" s="444"/>
      <c r="GR280" s="444"/>
      <c r="GS280" s="444"/>
      <c r="GT280" s="446"/>
      <c r="GU280" s="257"/>
      <c r="GV280" s="444"/>
      <c r="GW280" s="444"/>
      <c r="GX280" s="444"/>
      <c r="GY280" s="444"/>
      <c r="GZ280" s="438"/>
      <c r="HA280" s="444"/>
      <c r="HB280" s="444"/>
      <c r="HC280" s="444"/>
      <c r="HD280" s="446"/>
      <c r="HE280" s="440"/>
      <c r="HF280" s="435"/>
      <c r="HG280" s="444"/>
      <c r="HH280" s="899"/>
      <c r="HI280" s="442"/>
      <c r="HJ280" s="438"/>
      <c r="HK280" s="445"/>
      <c r="HL280" s="438"/>
      <c r="HM280" s="444"/>
      <c r="HN280" s="446"/>
      <c r="HO280" s="440"/>
      <c r="HP280" s="435"/>
      <c r="HQ280" s="444"/>
      <c r="HR280" s="445"/>
      <c r="HS280" s="445"/>
      <c r="HT280" s="438"/>
      <c r="HU280" s="445"/>
      <c r="HV280" s="438"/>
      <c r="HW280" s="444"/>
      <c r="HX280" s="446"/>
      <c r="HY280" s="1587"/>
      <c r="HZ280" s="1587"/>
      <c r="IA280" s="1587"/>
      <c r="IB280" s="1587"/>
      <c r="IC280" s="1587"/>
      <c r="ID280" s="1587"/>
      <c r="IE280" s="1587"/>
      <c r="IF280" s="1587"/>
      <c r="IG280" s="1587"/>
      <c r="IH280" s="1587"/>
      <c r="II280" s="1587"/>
      <c r="IJ280" s="1587"/>
      <c r="IK280" s="1587"/>
      <c r="IL280" s="1587"/>
      <c r="IM280" s="1587"/>
      <c r="IN280" s="1587"/>
      <c r="IO280" s="1587"/>
      <c r="IP280" s="1587"/>
      <c r="IQ280" s="1587"/>
      <c r="IR280" s="1587"/>
      <c r="IS280" s="1587"/>
      <c r="IT280" s="1587"/>
      <c r="IU280" s="1587"/>
      <c r="IV280" s="1587"/>
      <c r="IW280" s="1587"/>
      <c r="IX280" s="1587"/>
      <c r="IY280" s="1587"/>
      <c r="IZ280" s="1587"/>
      <c r="JA280" s="1587"/>
      <c r="JB280" s="1587"/>
      <c r="JC280" s="1587"/>
      <c r="JD280" s="1587"/>
      <c r="JE280" s="1587"/>
      <c r="JF280" s="1587"/>
      <c r="JG280" s="1587"/>
      <c r="JH280" s="1587"/>
      <c r="JI280" s="1587"/>
      <c r="JJ280" s="1587"/>
      <c r="JK280" s="1587"/>
      <c r="JL280" s="1587"/>
      <c r="JM280" s="1587"/>
      <c r="JN280" s="1587"/>
      <c r="JO280" s="1587"/>
      <c r="JP280" s="1587"/>
      <c r="JQ280" s="1587"/>
      <c r="JR280" s="1587"/>
      <c r="JS280" s="1587"/>
      <c r="JT280" s="1587"/>
      <c r="JU280" s="1587"/>
      <c r="JV280" s="1587"/>
      <c r="JW280" s="1587"/>
      <c r="JX280" s="1587"/>
      <c r="JY280" s="1587"/>
      <c r="JZ280" s="1587"/>
      <c r="KA280" s="1587"/>
      <c r="KB280" s="1587"/>
      <c r="KC280" s="1587"/>
      <c r="KD280" s="1587"/>
      <c r="KE280" s="1587"/>
      <c r="KF280" s="1587"/>
      <c r="KG280" s="1587"/>
      <c r="KH280" s="1587"/>
      <c r="KI280" s="1587"/>
      <c r="KJ280" s="1587"/>
      <c r="KK280" s="1587"/>
      <c r="KL280" s="1587"/>
      <c r="KM280" s="1587"/>
      <c r="KN280" s="1587"/>
      <c r="KO280" s="1587"/>
      <c r="KP280" s="1587"/>
      <c r="KQ280" s="1587"/>
      <c r="KR280" s="1587"/>
      <c r="KS280" s="1587"/>
      <c r="KT280" s="1587"/>
      <c r="KU280" s="1587"/>
      <c r="KV280" s="1587"/>
      <c r="KW280" s="1587"/>
      <c r="KX280" s="1587"/>
      <c r="KY280" s="1587"/>
      <c r="KZ280" s="1587"/>
      <c r="LA280" s="1587"/>
      <c r="LB280" s="1587"/>
      <c r="LC280" s="1587"/>
      <c r="LD280" s="1587"/>
      <c r="LE280" s="1587"/>
      <c r="LF280" s="1587"/>
      <c r="LG280" s="1587"/>
      <c r="LH280" s="1587"/>
      <c r="LI280" s="1587"/>
      <c r="LJ280" s="1587"/>
      <c r="LK280" s="1587"/>
      <c r="LL280" s="1587"/>
      <c r="LM280" s="1587"/>
      <c r="LN280" s="1587"/>
      <c r="LO280" s="1587"/>
      <c r="LP280" s="1587"/>
      <c r="LQ280" s="1587"/>
      <c r="LR280" s="1587"/>
      <c r="LS280" s="1587"/>
      <c r="LT280" s="1587"/>
      <c r="LU280" s="1587"/>
      <c r="LV280" s="1587"/>
      <c r="LW280" s="1587"/>
      <c r="LX280" s="1587"/>
      <c r="LY280" s="1587"/>
      <c r="LZ280" s="1587"/>
      <c r="MA280" s="1587"/>
      <c r="MB280" s="1587"/>
      <c r="MC280" s="1587"/>
      <c r="MD280" s="1587"/>
      <c r="ME280" s="1587"/>
      <c r="MF280" s="1587"/>
      <c r="MG280" s="1587"/>
      <c r="MH280" s="1587"/>
      <c r="MI280" s="1587"/>
      <c r="MJ280" s="1587"/>
      <c r="MK280" s="1587"/>
      <c r="ML280" s="1587"/>
      <c r="MM280" s="1587"/>
      <c r="MN280" s="1587"/>
      <c r="MO280" s="1587"/>
      <c r="MP280" s="1587"/>
      <c r="MQ280" s="1587"/>
      <c r="MR280" s="1587"/>
      <c r="MS280" s="1587"/>
      <c r="MT280" s="1587"/>
      <c r="MU280" s="1587"/>
      <c r="MV280" s="1587"/>
      <c r="MW280" s="1587"/>
      <c r="MX280" s="1587"/>
      <c r="MY280" s="1587"/>
      <c r="MZ280" s="1587"/>
      <c r="NA280" s="1587"/>
      <c r="NB280" s="1587"/>
      <c r="NC280" s="1587"/>
      <c r="ND280" s="1587"/>
      <c r="NE280" s="1587"/>
      <c r="NF280" s="1587"/>
      <c r="NG280" s="1587"/>
      <c r="NH280" s="1587"/>
      <c r="NI280" s="1587"/>
      <c r="NJ280" s="1587"/>
      <c r="NK280" s="1587"/>
      <c r="NL280" s="1587"/>
      <c r="NM280" s="1587"/>
      <c r="NN280" s="1587"/>
      <c r="NO280" s="1587"/>
      <c r="NP280" s="1587"/>
      <c r="NQ280" s="1587"/>
      <c r="NR280" s="1587"/>
      <c r="NS280" s="1587"/>
      <c r="NT280" s="1587"/>
      <c r="NU280" s="1587"/>
      <c r="NV280" s="1587"/>
      <c r="NW280" s="1587"/>
      <c r="NX280" s="1587"/>
      <c r="NY280" s="1587"/>
      <c r="NZ280" s="1587"/>
      <c r="OA280" s="1587"/>
      <c r="OB280" s="1587"/>
      <c r="OC280" s="1587"/>
      <c r="OD280" s="1587"/>
      <c r="OE280" s="1587"/>
      <c r="OF280" s="1587"/>
      <c r="OG280" s="1587"/>
      <c r="OH280" s="1587"/>
      <c r="OI280" s="1587"/>
      <c r="OJ280" s="1587"/>
      <c r="OK280" s="1587"/>
      <c r="OL280" s="1587"/>
      <c r="OM280" s="1587"/>
      <c r="ON280" s="1587"/>
      <c r="OO280" s="1587"/>
      <c r="OP280" s="1587"/>
      <c r="OQ280" s="1587"/>
      <c r="OR280" s="1587"/>
      <c r="OS280" s="1587"/>
      <c r="OT280" s="1587"/>
      <c r="OU280" s="1587"/>
      <c r="OV280" s="1587"/>
      <c r="OW280" s="1587"/>
      <c r="OX280" s="1587"/>
      <c r="OY280" s="1587"/>
      <c r="OZ280" s="1587"/>
      <c r="PA280" s="1587"/>
      <c r="PB280" s="1587"/>
      <c r="PC280" s="1587"/>
      <c r="PD280" s="1587"/>
      <c r="PE280" s="1587"/>
      <c r="PF280" s="1587"/>
      <c r="PG280" s="1588"/>
      <c r="PH280" s="1588"/>
      <c r="PI280" s="1588"/>
      <c r="PJ280" s="1588"/>
      <c r="PK280" s="1588"/>
      <c r="PL280" s="1588"/>
      <c r="PM280" s="1588"/>
      <c r="PN280" s="1588"/>
      <c r="PO280" s="1588"/>
      <c r="PP280" s="1588"/>
      <c r="PQ280" s="1588"/>
      <c r="PR280" s="1588"/>
      <c r="PS280" s="1588"/>
      <c r="PT280" s="1588"/>
      <c r="PU280" s="1588"/>
      <c r="PV280" s="1588"/>
      <c r="PW280" s="1588"/>
      <c r="PX280" s="1588"/>
      <c r="PY280" s="1588"/>
      <c r="PZ280" s="1588"/>
      <c r="QA280" s="1588"/>
      <c r="QB280" s="1588"/>
      <c r="QC280" s="1588"/>
      <c r="QD280" s="1588"/>
      <c r="QE280" s="1588"/>
      <c r="QF280" s="1588"/>
      <c r="QG280" s="1588"/>
      <c r="QH280" s="1588"/>
      <c r="QI280" s="1588"/>
      <c r="QJ280" s="1588"/>
      <c r="QK280" s="1588"/>
      <c r="QL280" s="1588"/>
      <c r="QM280" s="1588"/>
      <c r="QN280" s="1588"/>
      <c r="QO280" s="1588"/>
      <c r="QP280" s="1588"/>
      <c r="QQ280" s="1588"/>
      <c r="QR280" s="1588"/>
      <c r="QS280" s="1588"/>
      <c r="QT280" s="1588"/>
      <c r="QU280" s="1588"/>
      <c r="QV280" s="1588"/>
      <c r="QW280" s="1588"/>
      <c r="QX280" s="1588"/>
      <c r="QY280" s="1588"/>
      <c r="QZ280" s="1588"/>
      <c r="RA280" s="1588"/>
      <c r="RB280" s="1588"/>
      <c r="RC280" s="1588"/>
      <c r="RD280" s="1588"/>
      <c r="RE280" s="1588"/>
      <c r="RF280" s="1588"/>
      <c r="RG280" s="1588"/>
      <c r="RH280" s="1588"/>
      <c r="RI280" s="1588"/>
      <c r="RJ280" s="1588"/>
      <c r="RK280" s="1588"/>
      <c r="RL280" s="1588"/>
      <c r="RM280" s="1588"/>
      <c r="RN280" s="1588"/>
      <c r="RO280" s="1588"/>
      <c r="RP280" s="1588"/>
      <c r="RQ280" s="1588"/>
      <c r="RR280" s="1588"/>
      <c r="RS280" s="1588"/>
      <c r="RT280" s="1588"/>
      <c r="RU280" s="1588"/>
      <c r="RV280" s="1588"/>
      <c r="RW280" s="1588"/>
      <c r="RX280" s="1588"/>
      <c r="RY280" s="1588"/>
      <c r="RZ280" s="1588"/>
      <c r="SA280" s="1588"/>
      <c r="SB280" s="1588"/>
      <c r="SC280" s="1588"/>
      <c r="SD280" s="1588"/>
      <c r="SE280" s="1588"/>
      <c r="SF280" s="1588"/>
      <c r="SG280" s="1588"/>
      <c r="SH280" s="1588"/>
      <c r="SI280" s="1588"/>
      <c r="SJ280" s="1588"/>
      <c r="SK280" s="1588"/>
      <c r="SL280" s="1588"/>
      <c r="SM280" s="1588"/>
      <c r="SN280" s="1588"/>
      <c r="SO280" s="1588"/>
      <c r="SP280" s="1588"/>
      <c r="SQ280" s="1588"/>
      <c r="SR280" s="1588"/>
      <c r="SS280" s="1588"/>
      <c r="ST280" s="1588"/>
      <c r="SU280" s="1588"/>
      <c r="SV280" s="1588"/>
      <c r="SW280" s="1588"/>
      <c r="SX280" s="1588"/>
      <c r="SY280" s="1588"/>
      <c r="SZ280" s="1588"/>
      <c r="TA280" s="1588"/>
      <c r="TB280" s="1588"/>
      <c r="TC280" s="1588"/>
    </row>
    <row r="281" spans="1:748" s="540" customFormat="1" ht="15" customHeight="1" x14ac:dyDescent="0.15">
      <c r="A281" s="515">
        <v>43801</v>
      </c>
      <c r="B281" s="415">
        <f t="shared" si="6"/>
        <v>3050</v>
      </c>
      <c r="C281" s="195"/>
      <c r="D281" s="453"/>
      <c r="E281" s="461"/>
      <c r="F281" s="462"/>
      <c r="G281" s="880"/>
      <c r="H281" s="455"/>
      <c r="I281" s="462"/>
      <c r="J281" s="456"/>
      <c r="K281" s="467"/>
      <c r="L281" s="550"/>
      <c r="M281" s="195">
        <v>845</v>
      </c>
      <c r="N281" s="453">
        <v>7.76</v>
      </c>
      <c r="O281" s="461">
        <v>6110</v>
      </c>
      <c r="P281" s="462">
        <v>15.4</v>
      </c>
      <c r="Q281" s="880">
        <v>36</v>
      </c>
      <c r="R281" s="455">
        <v>2.2000000000000002</v>
      </c>
      <c r="S281" s="462">
        <v>10.3</v>
      </c>
      <c r="T281" s="456"/>
      <c r="U281" s="467"/>
      <c r="V281" s="550"/>
      <c r="W281" s="457">
        <v>691</v>
      </c>
      <c r="X281" s="453">
        <v>7.97</v>
      </c>
      <c r="Y281" s="458">
        <v>3620</v>
      </c>
      <c r="Z281" s="462">
        <v>5.2</v>
      </c>
      <c r="AA281" s="880">
        <v>14</v>
      </c>
      <c r="AB281" s="455">
        <v>0.3</v>
      </c>
      <c r="AC281" s="462">
        <v>3.3</v>
      </c>
      <c r="AD281" s="455"/>
      <c r="AE281" s="461"/>
      <c r="AF281" s="463"/>
      <c r="AG281" s="457">
        <v>171</v>
      </c>
      <c r="AH281" s="453">
        <v>8.1199999999999992</v>
      </c>
      <c r="AI281" s="458">
        <v>6790</v>
      </c>
      <c r="AJ281" s="462">
        <v>31</v>
      </c>
      <c r="AK281" s="880">
        <v>107</v>
      </c>
      <c r="AL281" s="455">
        <v>2.7</v>
      </c>
      <c r="AM281" s="644">
        <v>4.2</v>
      </c>
      <c r="AN281" s="455"/>
      <c r="AO281" s="461"/>
      <c r="AP281" s="616"/>
      <c r="AQ281" s="457">
        <v>196</v>
      </c>
      <c r="AR281" s="453">
        <v>7.88</v>
      </c>
      <c r="AS281" s="458">
        <v>7170</v>
      </c>
      <c r="AT281" s="462">
        <v>43.9</v>
      </c>
      <c r="AU281" s="880">
        <v>119</v>
      </c>
      <c r="AV281" s="455">
        <v>0.9</v>
      </c>
      <c r="AW281" s="462">
        <v>10.3</v>
      </c>
      <c r="AX281" s="455"/>
      <c r="AY281" s="461"/>
      <c r="AZ281" s="463"/>
      <c r="BA281" s="195">
        <v>124</v>
      </c>
      <c r="BB281" s="453">
        <v>8.1999999999999993</v>
      </c>
      <c r="BC281" s="461">
        <v>6180</v>
      </c>
      <c r="BD281" s="462">
        <v>24.7</v>
      </c>
      <c r="BE281" s="880">
        <v>105</v>
      </c>
      <c r="BF281" s="455">
        <v>0.7</v>
      </c>
      <c r="BG281" s="462">
        <v>28.2</v>
      </c>
      <c r="BH281" s="455"/>
      <c r="BI281" s="461"/>
      <c r="BJ281" s="463"/>
      <c r="BK281" s="457">
        <v>101</v>
      </c>
      <c r="BL281" s="453">
        <v>8.11</v>
      </c>
      <c r="BM281" s="458">
        <v>1674</v>
      </c>
      <c r="BN281" s="462">
        <v>71.400000000000006</v>
      </c>
      <c r="BO281" s="880">
        <v>157</v>
      </c>
      <c r="BP281" s="455">
        <v>0.3</v>
      </c>
      <c r="BQ281" s="462">
        <v>4</v>
      </c>
      <c r="BR281" s="455"/>
      <c r="BS281" s="461"/>
      <c r="BT281" s="463"/>
      <c r="BU281" s="457">
        <v>396</v>
      </c>
      <c r="BV281" s="453">
        <v>7.89</v>
      </c>
      <c r="BW281" s="458">
        <v>7120</v>
      </c>
      <c r="BX281" s="458">
        <v>20.9</v>
      </c>
      <c r="BY281" s="880">
        <v>74</v>
      </c>
      <c r="BZ281" s="455">
        <v>1.1000000000000001</v>
      </c>
      <c r="CA281" s="462">
        <v>29.8</v>
      </c>
      <c r="CB281" s="455"/>
      <c r="CC281" s="461"/>
      <c r="CD281" s="463"/>
      <c r="CE281" s="457">
        <v>25</v>
      </c>
      <c r="CF281" s="453"/>
      <c r="CG281" s="458"/>
      <c r="CH281" s="462"/>
      <c r="CI281" s="880"/>
      <c r="CJ281" s="455"/>
      <c r="CK281" s="462"/>
      <c r="CL281" s="455"/>
      <c r="CM281" s="461"/>
      <c r="CN281" s="463"/>
      <c r="CO281" s="457"/>
      <c r="CP281" s="453"/>
      <c r="CQ281" s="461"/>
      <c r="CR281" s="462"/>
      <c r="CS281" s="880"/>
      <c r="CT281" s="455"/>
      <c r="CU281" s="462"/>
      <c r="CV281" s="455"/>
      <c r="CW281" s="461"/>
      <c r="CX281" s="463"/>
      <c r="CY281" s="457">
        <v>187</v>
      </c>
      <c r="CZ281" s="453">
        <v>7.67</v>
      </c>
      <c r="DA281" s="461">
        <v>5830</v>
      </c>
      <c r="DB281" s="462">
        <v>23.5</v>
      </c>
      <c r="DC281" s="880">
        <v>68</v>
      </c>
      <c r="DD281" s="455">
        <v>4</v>
      </c>
      <c r="DE281" s="462">
        <v>32.9</v>
      </c>
      <c r="DF281" s="455"/>
      <c r="DG281" s="464"/>
      <c r="DH281" s="463"/>
      <c r="DI281" s="457">
        <v>314</v>
      </c>
      <c r="DJ281" s="453">
        <v>7.95</v>
      </c>
      <c r="DK281" s="459">
        <v>2720</v>
      </c>
      <c r="DL281" s="462">
        <v>85.9</v>
      </c>
      <c r="DM281" s="880">
        <v>299</v>
      </c>
      <c r="DN281" s="455">
        <v>19.3</v>
      </c>
      <c r="DO281" s="462">
        <v>29.6</v>
      </c>
      <c r="DP281" s="455"/>
      <c r="DQ281" s="461"/>
      <c r="DR281" s="463"/>
      <c r="DS281" s="457"/>
      <c r="DT281" s="453"/>
      <c r="DU281" s="454"/>
      <c r="DV281" s="462"/>
      <c r="DW281" s="880"/>
      <c r="DX281" s="455"/>
      <c r="DY281" s="462"/>
      <c r="DZ281" s="455"/>
      <c r="EA281" s="462"/>
      <c r="EB281" s="463"/>
      <c r="EC281" s="457"/>
      <c r="ED281" s="453"/>
      <c r="EE281" s="464"/>
      <c r="EF281" s="462"/>
      <c r="EG281" s="880"/>
      <c r="EH281" s="455"/>
      <c r="EI281" s="462"/>
      <c r="EJ281" s="455"/>
      <c r="EK281" s="461"/>
      <c r="EL281" s="463"/>
      <c r="EM281" s="457"/>
      <c r="EN281" s="453"/>
      <c r="EO281" s="461"/>
      <c r="EP281" s="462"/>
      <c r="EQ281" s="462"/>
      <c r="ER281" s="455"/>
      <c r="ES281" s="462"/>
      <c r="ET281" s="454"/>
      <c r="EU281" s="461"/>
      <c r="EV281" s="463"/>
      <c r="EW281" s="457"/>
      <c r="EX281" s="453"/>
      <c r="EY281" s="461"/>
      <c r="EZ281" s="462"/>
      <c r="FA281" s="880"/>
      <c r="FB281" s="455"/>
      <c r="FC281" s="462"/>
      <c r="FD281" s="454"/>
      <c r="FE281" s="461"/>
      <c r="FF281" s="463"/>
      <c r="FG281" s="457">
        <v>0</v>
      </c>
      <c r="FH281" s="453"/>
      <c r="FI281" s="461"/>
      <c r="FJ281" s="462"/>
      <c r="FK281" s="880"/>
      <c r="FL281" s="455"/>
      <c r="FM281" s="462"/>
      <c r="FN281" s="454"/>
      <c r="FO281" s="461"/>
      <c r="FP281" s="463"/>
      <c r="FQ281" s="1262"/>
      <c r="FR281" s="1263"/>
      <c r="FS281" s="1444"/>
      <c r="FT281" s="1263"/>
      <c r="FU281" s="980"/>
      <c r="FV281" s="1263"/>
      <c r="FW281" s="954"/>
      <c r="FX281" s="1263"/>
      <c r="FY281" s="1263"/>
      <c r="FZ281" s="1419"/>
      <c r="GA281" s="1262"/>
      <c r="GB281" s="1263"/>
      <c r="GC281" s="1263"/>
      <c r="GD281" s="1263"/>
      <c r="GE281" s="980"/>
      <c r="GF281" s="1263"/>
      <c r="GG281" s="954"/>
      <c r="GH281" s="1263"/>
      <c r="GI281" s="1263"/>
      <c r="GJ281" s="1419"/>
      <c r="GK281" s="195"/>
      <c r="GL281" s="943"/>
      <c r="GM281" s="461"/>
      <c r="GN281" s="461"/>
      <c r="GO281" s="461"/>
      <c r="GP281" s="461"/>
      <c r="GQ281" s="461"/>
      <c r="GR281" s="461"/>
      <c r="GS281" s="461"/>
      <c r="GT281" s="463"/>
      <c r="GU281" s="195"/>
      <c r="GV281" s="461"/>
      <c r="GW281" s="461"/>
      <c r="GX281" s="461"/>
      <c r="GY281" s="461"/>
      <c r="GZ281" s="455"/>
      <c r="HA281" s="461"/>
      <c r="HB281" s="461"/>
      <c r="HC281" s="461"/>
      <c r="HD281" s="463"/>
      <c r="HE281" s="457"/>
      <c r="HF281" s="453"/>
      <c r="HG281" s="461"/>
      <c r="HH281" s="893"/>
      <c r="HI281" s="1434"/>
      <c r="HJ281" s="455"/>
      <c r="HK281" s="462"/>
      <c r="HL281" s="455"/>
      <c r="HM281" s="461"/>
      <c r="HN281" s="463"/>
      <c r="HO281" s="457"/>
      <c r="HP281" s="453"/>
      <c r="HQ281" s="461"/>
      <c r="HR281" s="462"/>
      <c r="HS281" s="462"/>
      <c r="HT281" s="455"/>
      <c r="HU281" s="462"/>
      <c r="HV281" s="455"/>
      <c r="HW281" s="461"/>
      <c r="HX281" s="463"/>
      <c r="HY281" s="1587"/>
      <c r="HZ281" s="1587"/>
      <c r="IA281" s="1587"/>
      <c r="IB281" s="1587"/>
      <c r="IC281" s="1587"/>
      <c r="ID281" s="1587"/>
      <c r="IE281" s="1587"/>
      <c r="IF281" s="1587"/>
      <c r="IG281" s="1587"/>
      <c r="IH281" s="1587"/>
      <c r="II281" s="1587"/>
      <c r="IJ281" s="1587"/>
      <c r="IK281" s="1587"/>
      <c r="IL281" s="1587"/>
      <c r="IM281" s="1587"/>
      <c r="IN281" s="1587"/>
      <c r="IO281" s="1587"/>
      <c r="IP281" s="1587"/>
      <c r="IQ281" s="1587"/>
      <c r="IR281" s="1587"/>
      <c r="IS281" s="1587"/>
      <c r="IT281" s="1587"/>
      <c r="IU281" s="1587"/>
      <c r="IV281" s="1587"/>
      <c r="IW281" s="1587"/>
      <c r="IX281" s="1587"/>
      <c r="IY281" s="1587"/>
      <c r="IZ281" s="1587"/>
      <c r="JA281" s="1587"/>
      <c r="JB281" s="1587"/>
      <c r="JC281" s="1587"/>
      <c r="JD281" s="1587"/>
      <c r="JE281" s="1587"/>
      <c r="JF281" s="1587"/>
      <c r="JG281" s="1587"/>
      <c r="JH281" s="1587"/>
      <c r="JI281" s="1587"/>
      <c r="JJ281" s="1587"/>
      <c r="JK281" s="1587"/>
      <c r="JL281" s="1587"/>
      <c r="JM281" s="1587"/>
      <c r="JN281" s="1587"/>
      <c r="JO281" s="1587"/>
      <c r="JP281" s="1587"/>
      <c r="JQ281" s="1587"/>
      <c r="JR281" s="1587"/>
      <c r="JS281" s="1587"/>
      <c r="JT281" s="1587"/>
      <c r="JU281" s="1587"/>
      <c r="JV281" s="1587"/>
      <c r="JW281" s="1587"/>
      <c r="JX281" s="1587"/>
      <c r="JY281" s="1587"/>
      <c r="JZ281" s="1587"/>
      <c r="KA281" s="1587"/>
      <c r="KB281" s="1587"/>
      <c r="KC281" s="1587"/>
      <c r="KD281" s="1587"/>
      <c r="KE281" s="1587"/>
      <c r="KF281" s="1587"/>
      <c r="KG281" s="1587"/>
      <c r="KH281" s="1587"/>
      <c r="KI281" s="1587"/>
      <c r="KJ281" s="1587"/>
      <c r="KK281" s="1587"/>
      <c r="KL281" s="1587"/>
      <c r="KM281" s="1587"/>
      <c r="KN281" s="1587"/>
      <c r="KO281" s="1587"/>
      <c r="KP281" s="1587"/>
      <c r="KQ281" s="1587"/>
      <c r="KR281" s="1587"/>
      <c r="KS281" s="1587"/>
      <c r="KT281" s="1587"/>
      <c r="KU281" s="1587"/>
      <c r="KV281" s="1587"/>
      <c r="KW281" s="1587"/>
      <c r="KX281" s="1587"/>
      <c r="KY281" s="1587"/>
      <c r="KZ281" s="1587"/>
      <c r="LA281" s="1587"/>
      <c r="LB281" s="1587"/>
      <c r="LC281" s="1587"/>
      <c r="LD281" s="1587"/>
      <c r="LE281" s="1587"/>
      <c r="LF281" s="1587"/>
      <c r="LG281" s="1587"/>
      <c r="LH281" s="1587"/>
      <c r="LI281" s="1587"/>
      <c r="LJ281" s="1587"/>
      <c r="LK281" s="1587"/>
      <c r="LL281" s="1587"/>
      <c r="LM281" s="1587"/>
      <c r="LN281" s="1587"/>
      <c r="LO281" s="1587"/>
      <c r="LP281" s="1587"/>
      <c r="LQ281" s="1587"/>
      <c r="LR281" s="1587"/>
      <c r="LS281" s="1587"/>
      <c r="LT281" s="1587"/>
      <c r="LU281" s="1587"/>
      <c r="LV281" s="1587"/>
      <c r="LW281" s="1587"/>
      <c r="LX281" s="1587"/>
      <c r="LY281" s="1587"/>
      <c r="LZ281" s="1587"/>
      <c r="MA281" s="1587"/>
      <c r="MB281" s="1587"/>
      <c r="MC281" s="1587"/>
      <c r="MD281" s="1587"/>
      <c r="ME281" s="1587"/>
      <c r="MF281" s="1587"/>
      <c r="MG281" s="1587"/>
      <c r="MH281" s="1587"/>
      <c r="MI281" s="1587"/>
      <c r="MJ281" s="1587"/>
      <c r="MK281" s="1587"/>
      <c r="ML281" s="1587"/>
      <c r="MM281" s="1587"/>
      <c r="MN281" s="1587"/>
      <c r="MO281" s="1587"/>
      <c r="MP281" s="1587"/>
      <c r="MQ281" s="1587"/>
      <c r="MR281" s="1587"/>
      <c r="MS281" s="1587"/>
      <c r="MT281" s="1587"/>
      <c r="MU281" s="1587"/>
      <c r="MV281" s="1587"/>
      <c r="MW281" s="1587"/>
      <c r="MX281" s="1587"/>
      <c r="MY281" s="1587"/>
      <c r="MZ281" s="1587"/>
      <c r="NA281" s="1587"/>
      <c r="NB281" s="1587"/>
      <c r="NC281" s="1587"/>
      <c r="ND281" s="1587"/>
      <c r="NE281" s="1587"/>
      <c r="NF281" s="1587"/>
      <c r="NG281" s="1587"/>
      <c r="NH281" s="1587"/>
      <c r="NI281" s="1587"/>
      <c r="NJ281" s="1587"/>
      <c r="NK281" s="1587"/>
      <c r="NL281" s="1587"/>
      <c r="NM281" s="1587"/>
      <c r="NN281" s="1587"/>
      <c r="NO281" s="1587"/>
      <c r="NP281" s="1587"/>
      <c r="NQ281" s="1587"/>
      <c r="NR281" s="1587"/>
      <c r="NS281" s="1587"/>
      <c r="NT281" s="1587"/>
      <c r="NU281" s="1587"/>
      <c r="NV281" s="1587"/>
      <c r="NW281" s="1587"/>
      <c r="NX281" s="1587"/>
      <c r="NY281" s="1587"/>
      <c r="NZ281" s="1587"/>
      <c r="OA281" s="1587"/>
      <c r="OB281" s="1587"/>
      <c r="OC281" s="1587"/>
      <c r="OD281" s="1587"/>
      <c r="OE281" s="1587"/>
      <c r="OF281" s="1587"/>
      <c r="OG281" s="1587"/>
      <c r="OH281" s="1587"/>
      <c r="OI281" s="1587"/>
      <c r="OJ281" s="1587"/>
      <c r="OK281" s="1587"/>
      <c r="OL281" s="1587"/>
      <c r="OM281" s="1587"/>
      <c r="ON281" s="1587"/>
      <c r="OO281" s="1587"/>
      <c r="OP281" s="1587"/>
      <c r="OQ281" s="1587"/>
      <c r="OR281" s="1587"/>
      <c r="OS281" s="1587"/>
      <c r="OT281" s="1587"/>
      <c r="OU281" s="1587"/>
      <c r="OV281" s="1587"/>
      <c r="OW281" s="1587"/>
      <c r="OX281" s="1587"/>
      <c r="OY281" s="1587"/>
      <c r="OZ281" s="1587"/>
      <c r="PA281" s="1587"/>
      <c r="PB281" s="1587"/>
      <c r="PC281" s="1587"/>
      <c r="PD281" s="1587"/>
      <c r="PE281" s="1587"/>
      <c r="PF281" s="1587"/>
      <c r="PG281" s="1588"/>
      <c r="PH281" s="1588"/>
      <c r="PI281" s="1588"/>
      <c r="PJ281" s="1588"/>
      <c r="PK281" s="1588"/>
      <c r="PL281" s="1588"/>
      <c r="PM281" s="1588"/>
      <c r="PN281" s="1588"/>
      <c r="PO281" s="1588"/>
      <c r="PP281" s="1588"/>
      <c r="PQ281" s="1588"/>
      <c r="PR281" s="1588"/>
      <c r="PS281" s="1588"/>
      <c r="PT281" s="1588"/>
      <c r="PU281" s="1588"/>
      <c r="PV281" s="1588"/>
      <c r="PW281" s="1588"/>
      <c r="PX281" s="1588"/>
      <c r="PY281" s="1588"/>
      <c r="PZ281" s="1588"/>
      <c r="QA281" s="1588"/>
      <c r="QB281" s="1588"/>
      <c r="QC281" s="1588"/>
      <c r="QD281" s="1588"/>
      <c r="QE281" s="1588"/>
      <c r="QF281" s="1588"/>
      <c r="QG281" s="1588"/>
      <c r="QH281" s="1588"/>
      <c r="QI281" s="1588"/>
      <c r="QJ281" s="1588"/>
      <c r="QK281" s="1588"/>
      <c r="QL281" s="1588"/>
      <c r="QM281" s="1588"/>
      <c r="QN281" s="1588"/>
      <c r="QO281" s="1588"/>
      <c r="QP281" s="1588"/>
      <c r="QQ281" s="1588"/>
      <c r="QR281" s="1588"/>
      <c r="QS281" s="1588"/>
      <c r="QT281" s="1588"/>
      <c r="QU281" s="1588"/>
      <c r="QV281" s="1588"/>
      <c r="QW281" s="1588"/>
      <c r="QX281" s="1588"/>
      <c r="QY281" s="1588"/>
      <c r="QZ281" s="1588"/>
      <c r="RA281" s="1588"/>
      <c r="RB281" s="1588"/>
      <c r="RC281" s="1588"/>
      <c r="RD281" s="1588"/>
      <c r="RE281" s="1588"/>
      <c r="RF281" s="1588"/>
      <c r="RG281" s="1588"/>
      <c r="RH281" s="1588"/>
      <c r="RI281" s="1588"/>
      <c r="RJ281" s="1588"/>
      <c r="RK281" s="1588"/>
      <c r="RL281" s="1588"/>
      <c r="RM281" s="1588"/>
      <c r="RN281" s="1588"/>
      <c r="RO281" s="1588"/>
      <c r="RP281" s="1588"/>
      <c r="RQ281" s="1588"/>
      <c r="RR281" s="1588"/>
      <c r="RS281" s="1588"/>
      <c r="RT281" s="1588"/>
      <c r="RU281" s="1588"/>
      <c r="RV281" s="1588"/>
      <c r="RW281" s="1588"/>
      <c r="RX281" s="1588"/>
      <c r="RY281" s="1588"/>
      <c r="RZ281" s="1588"/>
      <c r="SA281" s="1588"/>
      <c r="SB281" s="1588"/>
      <c r="SC281" s="1588"/>
      <c r="SD281" s="1588"/>
      <c r="SE281" s="1588"/>
      <c r="SF281" s="1588"/>
      <c r="SG281" s="1588"/>
      <c r="SH281" s="1588"/>
      <c r="SI281" s="1588"/>
      <c r="SJ281" s="1588"/>
      <c r="SK281" s="1588"/>
      <c r="SL281" s="1588"/>
      <c r="SM281" s="1588"/>
      <c r="SN281" s="1588"/>
      <c r="SO281" s="1588"/>
      <c r="SP281" s="1588"/>
      <c r="SQ281" s="1588"/>
      <c r="SR281" s="1588"/>
      <c r="SS281" s="1588"/>
      <c r="ST281" s="1588"/>
      <c r="SU281" s="1588"/>
      <c r="SV281" s="1588"/>
      <c r="SW281" s="1588"/>
      <c r="SX281" s="1588"/>
      <c r="SY281" s="1588"/>
      <c r="SZ281" s="1588"/>
      <c r="TA281" s="1588"/>
      <c r="TB281" s="1588"/>
      <c r="TC281" s="1588"/>
      <c r="TD281" s="544"/>
      <c r="TE281" s="544"/>
      <c r="TF281" s="544"/>
      <c r="TG281" s="544"/>
      <c r="TH281" s="544"/>
      <c r="TI281" s="544"/>
      <c r="TJ281" s="544"/>
      <c r="TK281" s="544"/>
      <c r="TL281" s="544"/>
      <c r="TM281" s="544"/>
      <c r="TN281" s="544"/>
      <c r="TO281" s="544"/>
      <c r="TP281" s="544"/>
      <c r="TQ281" s="544"/>
      <c r="TR281" s="544"/>
      <c r="TS281" s="544"/>
      <c r="TT281" s="544"/>
      <c r="TU281" s="544"/>
      <c r="TV281" s="544"/>
      <c r="TW281" s="544"/>
      <c r="TX281" s="544"/>
      <c r="TY281" s="544"/>
      <c r="TZ281" s="544"/>
      <c r="UA281" s="544"/>
      <c r="UB281" s="544"/>
      <c r="UC281" s="544"/>
      <c r="UD281" s="544"/>
      <c r="UE281" s="544"/>
      <c r="UF281" s="544"/>
      <c r="UG281" s="544"/>
      <c r="UH281" s="544"/>
      <c r="UI281" s="544"/>
      <c r="UJ281" s="544"/>
      <c r="UK281" s="544"/>
      <c r="UL281" s="544"/>
      <c r="UM281" s="544"/>
      <c r="UN281" s="544"/>
      <c r="UO281" s="544"/>
      <c r="UP281" s="544"/>
      <c r="UQ281" s="544"/>
      <c r="UR281" s="544"/>
      <c r="US281" s="544"/>
      <c r="UT281" s="544"/>
      <c r="UU281" s="544"/>
      <c r="UV281" s="544"/>
      <c r="UW281" s="544"/>
      <c r="UX281" s="544"/>
      <c r="UY281" s="544"/>
      <c r="UZ281" s="544"/>
      <c r="VA281" s="544"/>
      <c r="VB281" s="544"/>
      <c r="VC281" s="544"/>
      <c r="VD281" s="544"/>
      <c r="VE281" s="544"/>
      <c r="VF281" s="544"/>
      <c r="VG281" s="544"/>
      <c r="VH281" s="544"/>
      <c r="VI281" s="544"/>
      <c r="VJ281" s="544"/>
      <c r="VK281" s="544"/>
      <c r="VL281" s="544"/>
      <c r="VM281" s="544"/>
      <c r="VN281" s="544"/>
      <c r="VO281" s="544"/>
      <c r="VP281" s="544"/>
      <c r="VQ281" s="544"/>
      <c r="VR281" s="544"/>
      <c r="VS281" s="544"/>
      <c r="VT281" s="544"/>
      <c r="VU281" s="544"/>
      <c r="VV281" s="544"/>
      <c r="VW281" s="544"/>
      <c r="VX281" s="544"/>
      <c r="VY281" s="544"/>
      <c r="VZ281" s="544"/>
      <c r="WA281" s="544"/>
      <c r="WB281" s="544"/>
      <c r="WC281" s="544"/>
      <c r="WD281" s="544"/>
      <c r="WE281" s="544"/>
      <c r="WF281" s="544"/>
      <c r="WG281" s="544"/>
      <c r="WH281" s="544"/>
      <c r="WI281" s="544"/>
      <c r="WJ281" s="544"/>
      <c r="WK281" s="544"/>
      <c r="WL281" s="544"/>
      <c r="WM281" s="544"/>
      <c r="WN281" s="544"/>
      <c r="WO281" s="544"/>
      <c r="WP281" s="544"/>
      <c r="WQ281" s="544"/>
      <c r="WR281" s="544"/>
      <c r="WS281" s="544"/>
      <c r="WT281" s="544"/>
      <c r="WU281" s="544"/>
      <c r="WV281" s="544"/>
      <c r="WW281" s="544"/>
      <c r="WX281" s="544"/>
      <c r="WY281" s="544"/>
      <c r="WZ281" s="544"/>
      <c r="XA281" s="544"/>
      <c r="XB281" s="544"/>
      <c r="XC281" s="544"/>
      <c r="XD281" s="544"/>
      <c r="XE281" s="544"/>
      <c r="XF281" s="544"/>
      <c r="XG281" s="544"/>
      <c r="XH281" s="544"/>
      <c r="XI281" s="544"/>
      <c r="XJ281" s="544"/>
      <c r="XK281" s="544"/>
      <c r="XL281" s="544"/>
      <c r="XM281" s="544"/>
      <c r="XN281" s="544"/>
      <c r="XO281" s="544"/>
      <c r="XP281" s="544"/>
      <c r="XQ281" s="544"/>
      <c r="XR281" s="544"/>
      <c r="XS281" s="544"/>
      <c r="XT281" s="544"/>
      <c r="XU281" s="544"/>
      <c r="XV281" s="544"/>
      <c r="XW281" s="544"/>
      <c r="XX281" s="544"/>
      <c r="XY281" s="544"/>
      <c r="XZ281" s="544"/>
      <c r="YA281" s="544"/>
      <c r="YB281" s="544"/>
      <c r="YC281" s="544"/>
      <c r="YD281" s="544"/>
      <c r="YE281" s="544"/>
      <c r="YF281" s="544"/>
      <c r="YG281" s="544"/>
      <c r="YH281" s="544"/>
      <c r="YI281" s="544"/>
      <c r="YJ281" s="544"/>
      <c r="YK281" s="544"/>
      <c r="YL281" s="544"/>
      <c r="YM281" s="544"/>
      <c r="YN281" s="544"/>
      <c r="YO281" s="544"/>
      <c r="YP281" s="544"/>
      <c r="YQ281" s="544"/>
      <c r="YR281" s="544"/>
      <c r="YS281" s="544"/>
      <c r="YT281" s="544"/>
      <c r="YU281" s="544"/>
      <c r="YV281" s="544"/>
      <c r="YW281" s="544"/>
      <c r="YX281" s="544"/>
      <c r="YY281" s="544"/>
      <c r="YZ281" s="544"/>
      <c r="ZA281" s="544"/>
      <c r="ZB281" s="544"/>
      <c r="ZC281" s="544"/>
      <c r="ZD281" s="544"/>
      <c r="ZE281" s="544"/>
      <c r="ZF281" s="544"/>
      <c r="ZG281" s="544"/>
      <c r="ZH281" s="544"/>
      <c r="ZI281" s="544"/>
      <c r="ZJ281" s="544"/>
      <c r="ZK281" s="544"/>
      <c r="ZL281" s="544"/>
      <c r="ZM281" s="544"/>
      <c r="ZN281" s="544"/>
      <c r="ZO281" s="544"/>
      <c r="ZP281" s="544"/>
      <c r="ZQ281" s="544"/>
      <c r="ZR281" s="544"/>
      <c r="ZS281" s="544"/>
      <c r="ZT281" s="544"/>
      <c r="ZU281" s="544"/>
      <c r="ZV281" s="544"/>
      <c r="ZW281" s="544"/>
      <c r="ZX281" s="544"/>
      <c r="ZY281" s="544"/>
      <c r="ZZ281" s="544"/>
      <c r="AAA281" s="544"/>
      <c r="AAB281" s="544"/>
      <c r="AAC281" s="544"/>
      <c r="AAD281" s="544"/>
      <c r="AAE281" s="544"/>
      <c r="AAF281" s="544"/>
      <c r="AAG281" s="544"/>
      <c r="AAH281" s="544"/>
      <c r="AAI281" s="544"/>
      <c r="AAJ281" s="544"/>
      <c r="AAK281" s="544"/>
      <c r="AAL281" s="544"/>
      <c r="AAM281" s="544"/>
      <c r="AAN281" s="544"/>
      <c r="AAO281" s="544"/>
      <c r="AAP281" s="544"/>
      <c r="AAQ281" s="544"/>
      <c r="AAR281" s="544"/>
      <c r="AAS281" s="544"/>
      <c r="AAT281" s="544"/>
      <c r="AAU281" s="544"/>
      <c r="AAV281" s="544"/>
      <c r="AAW281" s="544"/>
      <c r="AAX281" s="544"/>
      <c r="AAY281" s="544"/>
      <c r="AAZ281" s="544"/>
      <c r="ABA281" s="544"/>
      <c r="ABB281" s="544"/>
      <c r="ABC281" s="544"/>
      <c r="ABD281" s="544"/>
      <c r="ABE281" s="544"/>
      <c r="ABF281" s="544"/>
      <c r="ABG281" s="544"/>
      <c r="ABH281" s="544"/>
      <c r="ABI281" s="544"/>
      <c r="ABJ281" s="544"/>
      <c r="ABK281" s="544"/>
      <c r="ABL281" s="544"/>
      <c r="ABM281" s="544"/>
      <c r="ABN281" s="544"/>
      <c r="ABO281" s="544"/>
      <c r="ABP281" s="544"/>
      <c r="ABQ281" s="544"/>
      <c r="ABR281" s="544"/>
      <c r="ABS281" s="544"/>
      <c r="ABT281" s="544"/>
    </row>
    <row r="282" spans="1:748" s="540" customFormat="1" ht="15" customHeight="1" x14ac:dyDescent="0.15">
      <c r="A282" s="515">
        <v>43802</v>
      </c>
      <c r="B282" s="415">
        <f t="shared" si="6"/>
        <v>2539</v>
      </c>
      <c r="C282" s="195"/>
      <c r="D282" s="453"/>
      <c r="E282" s="461"/>
      <c r="F282" s="462"/>
      <c r="G282" s="880"/>
      <c r="H282" s="455"/>
      <c r="I282" s="462"/>
      <c r="J282" s="456"/>
      <c r="K282" s="467"/>
      <c r="L282" s="550"/>
      <c r="M282" s="195">
        <v>260</v>
      </c>
      <c r="N282" s="453">
        <v>7.63</v>
      </c>
      <c r="O282" s="461">
        <v>5430</v>
      </c>
      <c r="P282" s="462">
        <v>20.2</v>
      </c>
      <c r="Q282" s="880">
        <v>59</v>
      </c>
      <c r="R282" s="455">
        <v>3.5</v>
      </c>
      <c r="S282" s="462">
        <v>15.6</v>
      </c>
      <c r="T282" s="456"/>
      <c r="U282" s="467"/>
      <c r="V282" s="550"/>
      <c r="W282" s="457">
        <v>723</v>
      </c>
      <c r="X282" s="453">
        <v>7.76</v>
      </c>
      <c r="Y282" s="458">
        <v>3490</v>
      </c>
      <c r="Z282" s="462">
        <v>5.6</v>
      </c>
      <c r="AA282" s="880">
        <v>11</v>
      </c>
      <c r="AB282" s="455">
        <v>0.3</v>
      </c>
      <c r="AC282" s="462">
        <v>3.5</v>
      </c>
      <c r="AD282" s="455"/>
      <c r="AE282" s="461"/>
      <c r="AF282" s="463"/>
      <c r="AG282" s="457">
        <v>171</v>
      </c>
      <c r="AH282" s="453">
        <v>8.1300000000000008</v>
      </c>
      <c r="AI282" s="458">
        <v>6350</v>
      </c>
      <c r="AJ282" s="462">
        <v>27.3</v>
      </c>
      <c r="AK282" s="880">
        <v>86</v>
      </c>
      <c r="AL282" s="455">
        <v>2.6</v>
      </c>
      <c r="AM282" s="644">
        <v>3.9</v>
      </c>
      <c r="AN282" s="455"/>
      <c r="AO282" s="461"/>
      <c r="AP282" s="616"/>
      <c r="AQ282" s="457">
        <v>223</v>
      </c>
      <c r="AR282" s="453">
        <v>7.66</v>
      </c>
      <c r="AS282" s="458">
        <v>7200</v>
      </c>
      <c r="AT282" s="462">
        <v>47.3</v>
      </c>
      <c r="AU282" s="880">
        <v>123</v>
      </c>
      <c r="AV282" s="455">
        <v>0.7</v>
      </c>
      <c r="AW282" s="462">
        <v>13.4</v>
      </c>
      <c r="AX282" s="455"/>
      <c r="AY282" s="461"/>
      <c r="AZ282" s="463"/>
      <c r="BA282" s="195">
        <v>218</v>
      </c>
      <c r="BB282" s="453">
        <v>7.91</v>
      </c>
      <c r="BC282" s="461">
        <v>6090</v>
      </c>
      <c r="BD282" s="462">
        <v>26.1</v>
      </c>
      <c r="BE282" s="880">
        <v>104</v>
      </c>
      <c r="BF282" s="455">
        <v>0.3</v>
      </c>
      <c r="BG282" s="462">
        <v>28.7</v>
      </c>
      <c r="BH282" s="455"/>
      <c r="BI282" s="461"/>
      <c r="BJ282" s="463"/>
      <c r="BK282" s="457">
        <v>128</v>
      </c>
      <c r="BL282" s="453">
        <v>8.0399999999999991</v>
      </c>
      <c r="BM282" s="458">
        <v>1650</v>
      </c>
      <c r="BN282" s="462">
        <v>71.3</v>
      </c>
      <c r="BO282" s="880">
        <v>129</v>
      </c>
      <c r="BP282" s="455">
        <v>0.2</v>
      </c>
      <c r="BQ282" s="462">
        <v>3.7</v>
      </c>
      <c r="BR282" s="455"/>
      <c r="BS282" s="461"/>
      <c r="BT282" s="463"/>
      <c r="BU282" s="457">
        <v>295</v>
      </c>
      <c r="BV282" s="453">
        <v>7.68</v>
      </c>
      <c r="BW282" s="458">
        <v>7250</v>
      </c>
      <c r="BX282" s="458">
        <v>21.9</v>
      </c>
      <c r="BY282" s="880">
        <v>87</v>
      </c>
      <c r="BZ282" s="455">
        <v>0.7</v>
      </c>
      <c r="CA282" s="462">
        <v>30.8</v>
      </c>
      <c r="CB282" s="455"/>
      <c r="CC282" s="461"/>
      <c r="CD282" s="463"/>
      <c r="CE282" s="457">
        <v>16</v>
      </c>
      <c r="CF282" s="453">
        <v>7.9</v>
      </c>
      <c r="CG282" s="458">
        <v>10750</v>
      </c>
      <c r="CH282" s="462">
        <v>26.2</v>
      </c>
      <c r="CI282" s="880">
        <v>84</v>
      </c>
      <c r="CJ282" s="455">
        <v>8.6</v>
      </c>
      <c r="CK282" s="462">
        <v>50.3</v>
      </c>
      <c r="CL282" s="455"/>
      <c r="CM282" s="461"/>
      <c r="CN282" s="463"/>
      <c r="CO282" s="457"/>
      <c r="CP282" s="453"/>
      <c r="CQ282" s="461"/>
      <c r="CR282" s="462"/>
      <c r="CS282" s="880"/>
      <c r="CT282" s="455"/>
      <c r="CU282" s="462"/>
      <c r="CV282" s="455"/>
      <c r="CW282" s="461"/>
      <c r="CX282" s="463"/>
      <c r="CY282" s="457">
        <v>314</v>
      </c>
      <c r="CZ282" s="453">
        <v>7.83</v>
      </c>
      <c r="DA282" s="461">
        <v>6820</v>
      </c>
      <c r="DB282" s="462">
        <v>31.5</v>
      </c>
      <c r="DC282" s="880">
        <v>98</v>
      </c>
      <c r="DD282" s="455">
        <v>9.3000000000000007</v>
      </c>
      <c r="DE282" s="462">
        <v>40.799999999999997</v>
      </c>
      <c r="DF282" s="455"/>
      <c r="DG282" s="464"/>
      <c r="DH282" s="463"/>
      <c r="DI282" s="457">
        <v>191</v>
      </c>
      <c r="DJ282" s="453">
        <v>8.19</v>
      </c>
      <c r="DK282" s="459">
        <v>2510</v>
      </c>
      <c r="DL282" s="462">
        <v>88.5</v>
      </c>
      <c r="DM282" s="880">
        <v>287</v>
      </c>
      <c r="DN282" s="455">
        <v>16.5</v>
      </c>
      <c r="DO282" s="462">
        <v>29.2</v>
      </c>
      <c r="DP282" s="455"/>
      <c r="DQ282" s="461"/>
      <c r="DR282" s="463"/>
      <c r="DS282" s="457"/>
      <c r="DT282" s="453"/>
      <c r="DU282" s="454"/>
      <c r="DV282" s="462"/>
      <c r="DW282" s="880"/>
      <c r="DX282" s="455"/>
      <c r="DY282" s="462"/>
      <c r="DZ282" s="455"/>
      <c r="EA282" s="462"/>
      <c r="EB282" s="463"/>
      <c r="EC282" s="457"/>
      <c r="ED282" s="453"/>
      <c r="EE282" s="464"/>
      <c r="EF282" s="462"/>
      <c r="EG282" s="880"/>
      <c r="EH282" s="455"/>
      <c r="EI282" s="462"/>
      <c r="EJ282" s="455"/>
      <c r="EK282" s="461"/>
      <c r="EL282" s="463"/>
      <c r="EM282" s="457"/>
      <c r="EN282" s="453"/>
      <c r="EO282" s="461"/>
      <c r="EP282" s="462"/>
      <c r="EQ282" s="462"/>
      <c r="ER282" s="455"/>
      <c r="ES282" s="462"/>
      <c r="ET282" s="454"/>
      <c r="EU282" s="461"/>
      <c r="EV282" s="463"/>
      <c r="EW282" s="457"/>
      <c r="EX282" s="453"/>
      <c r="EY282" s="461"/>
      <c r="EZ282" s="462"/>
      <c r="FA282" s="880"/>
      <c r="FB282" s="455"/>
      <c r="FC282" s="462"/>
      <c r="FD282" s="454"/>
      <c r="FE282" s="461"/>
      <c r="FF282" s="463"/>
      <c r="FG282" s="457">
        <v>0</v>
      </c>
      <c r="FH282" s="453"/>
      <c r="FI282" s="461"/>
      <c r="FJ282" s="462"/>
      <c r="FK282" s="880"/>
      <c r="FL282" s="455"/>
      <c r="FM282" s="462"/>
      <c r="FN282" s="454"/>
      <c r="FO282" s="461"/>
      <c r="FP282" s="463"/>
      <c r="FQ282" s="1262"/>
      <c r="FR282" s="1263"/>
      <c r="FS282" s="1444"/>
      <c r="FT282" s="1263"/>
      <c r="FU282" s="980"/>
      <c r="FV282" s="1263"/>
      <c r="FW282" s="954"/>
      <c r="FX282" s="1263"/>
      <c r="FY282" s="1263"/>
      <c r="FZ282" s="1419"/>
      <c r="GA282" s="1262"/>
      <c r="GB282" s="1263"/>
      <c r="GC282" s="1263"/>
      <c r="GD282" s="1263"/>
      <c r="GE282" s="980"/>
      <c r="GF282" s="1263"/>
      <c r="GG282" s="954"/>
      <c r="GH282" s="1263"/>
      <c r="GI282" s="1263"/>
      <c r="GJ282" s="1419"/>
      <c r="GK282" s="195"/>
      <c r="GL282" s="943"/>
      <c r="GM282" s="461"/>
      <c r="GN282" s="461"/>
      <c r="GO282" s="461"/>
      <c r="GP282" s="461"/>
      <c r="GQ282" s="461"/>
      <c r="GR282" s="461"/>
      <c r="GS282" s="461"/>
      <c r="GT282" s="463"/>
      <c r="GU282" s="195"/>
      <c r="GV282" s="461"/>
      <c r="GW282" s="461"/>
      <c r="GX282" s="461"/>
      <c r="GY282" s="461"/>
      <c r="GZ282" s="455"/>
      <c r="HA282" s="461"/>
      <c r="HB282" s="461"/>
      <c r="HC282" s="461"/>
      <c r="HD282" s="463"/>
      <c r="HE282" s="457"/>
      <c r="HF282" s="453"/>
      <c r="HG282" s="461"/>
      <c r="HH282" s="893"/>
      <c r="HI282" s="1434"/>
      <c r="HJ282" s="455"/>
      <c r="HK282" s="462"/>
      <c r="HL282" s="455"/>
      <c r="HM282" s="461"/>
      <c r="HN282" s="463"/>
      <c r="HO282" s="457"/>
      <c r="HP282" s="453"/>
      <c r="HQ282" s="461"/>
      <c r="HR282" s="462"/>
      <c r="HS282" s="462"/>
      <c r="HT282" s="455"/>
      <c r="HU282" s="462"/>
      <c r="HV282" s="455"/>
      <c r="HW282" s="461"/>
      <c r="HX282" s="463"/>
      <c r="HY282" s="1587"/>
      <c r="HZ282" s="1587"/>
      <c r="IA282" s="1587"/>
      <c r="IB282" s="1587"/>
      <c r="IC282" s="1587"/>
      <c r="ID282" s="1587"/>
      <c r="IE282" s="1587"/>
      <c r="IF282" s="1587"/>
      <c r="IG282" s="1587"/>
      <c r="IH282" s="1587"/>
      <c r="II282" s="1587"/>
      <c r="IJ282" s="1587"/>
      <c r="IK282" s="1587"/>
      <c r="IL282" s="1587"/>
      <c r="IM282" s="1587"/>
      <c r="IN282" s="1587"/>
      <c r="IO282" s="1587"/>
      <c r="IP282" s="1587"/>
      <c r="IQ282" s="1587"/>
      <c r="IR282" s="1587"/>
      <c r="IS282" s="1587"/>
      <c r="IT282" s="1587"/>
      <c r="IU282" s="1587"/>
      <c r="IV282" s="1587"/>
      <c r="IW282" s="1587"/>
      <c r="IX282" s="1587"/>
      <c r="IY282" s="1587"/>
      <c r="IZ282" s="1587"/>
      <c r="JA282" s="1587"/>
      <c r="JB282" s="1587"/>
      <c r="JC282" s="1587"/>
      <c r="JD282" s="1587"/>
      <c r="JE282" s="1587"/>
      <c r="JF282" s="1587"/>
      <c r="JG282" s="1587"/>
      <c r="JH282" s="1587"/>
      <c r="JI282" s="1587"/>
      <c r="JJ282" s="1587"/>
      <c r="JK282" s="1587"/>
      <c r="JL282" s="1587"/>
      <c r="JM282" s="1587"/>
      <c r="JN282" s="1587"/>
      <c r="JO282" s="1587"/>
      <c r="JP282" s="1587"/>
      <c r="JQ282" s="1587"/>
      <c r="JR282" s="1587"/>
      <c r="JS282" s="1587"/>
      <c r="JT282" s="1587"/>
      <c r="JU282" s="1587"/>
      <c r="JV282" s="1587"/>
      <c r="JW282" s="1587"/>
      <c r="JX282" s="1587"/>
      <c r="JY282" s="1587"/>
      <c r="JZ282" s="1587"/>
      <c r="KA282" s="1587"/>
      <c r="KB282" s="1587"/>
      <c r="KC282" s="1587"/>
      <c r="KD282" s="1587"/>
      <c r="KE282" s="1587"/>
      <c r="KF282" s="1587"/>
      <c r="KG282" s="1587"/>
      <c r="KH282" s="1587"/>
      <c r="KI282" s="1587"/>
      <c r="KJ282" s="1587"/>
      <c r="KK282" s="1587"/>
      <c r="KL282" s="1587"/>
      <c r="KM282" s="1587"/>
      <c r="KN282" s="1587"/>
      <c r="KO282" s="1587"/>
      <c r="KP282" s="1587"/>
      <c r="KQ282" s="1587"/>
      <c r="KR282" s="1587"/>
      <c r="KS282" s="1587"/>
      <c r="KT282" s="1587"/>
      <c r="KU282" s="1587"/>
      <c r="KV282" s="1587"/>
      <c r="KW282" s="1587"/>
      <c r="KX282" s="1587"/>
      <c r="KY282" s="1587"/>
      <c r="KZ282" s="1587"/>
      <c r="LA282" s="1587"/>
      <c r="LB282" s="1587"/>
      <c r="LC282" s="1587"/>
      <c r="LD282" s="1587"/>
      <c r="LE282" s="1587"/>
      <c r="LF282" s="1587"/>
      <c r="LG282" s="1587"/>
      <c r="LH282" s="1587"/>
      <c r="LI282" s="1587"/>
      <c r="LJ282" s="1587"/>
      <c r="LK282" s="1587"/>
      <c r="LL282" s="1587"/>
      <c r="LM282" s="1587"/>
      <c r="LN282" s="1587"/>
      <c r="LO282" s="1587"/>
      <c r="LP282" s="1587"/>
      <c r="LQ282" s="1587"/>
      <c r="LR282" s="1587"/>
      <c r="LS282" s="1587"/>
      <c r="LT282" s="1587"/>
      <c r="LU282" s="1587"/>
      <c r="LV282" s="1587"/>
      <c r="LW282" s="1587"/>
      <c r="LX282" s="1587"/>
      <c r="LY282" s="1587"/>
      <c r="LZ282" s="1587"/>
      <c r="MA282" s="1587"/>
      <c r="MB282" s="1587"/>
      <c r="MC282" s="1587"/>
      <c r="MD282" s="1587"/>
      <c r="ME282" s="1587"/>
      <c r="MF282" s="1587"/>
      <c r="MG282" s="1587"/>
      <c r="MH282" s="1587"/>
      <c r="MI282" s="1587"/>
      <c r="MJ282" s="1587"/>
      <c r="MK282" s="1587"/>
      <c r="ML282" s="1587"/>
      <c r="MM282" s="1587"/>
      <c r="MN282" s="1587"/>
      <c r="MO282" s="1587"/>
      <c r="MP282" s="1587"/>
      <c r="MQ282" s="1587"/>
      <c r="MR282" s="1587"/>
      <c r="MS282" s="1587"/>
      <c r="MT282" s="1587"/>
      <c r="MU282" s="1587"/>
      <c r="MV282" s="1587"/>
      <c r="MW282" s="1587"/>
      <c r="MX282" s="1587"/>
      <c r="MY282" s="1587"/>
      <c r="MZ282" s="1587"/>
      <c r="NA282" s="1587"/>
      <c r="NB282" s="1587"/>
      <c r="NC282" s="1587"/>
      <c r="ND282" s="1587"/>
      <c r="NE282" s="1587"/>
      <c r="NF282" s="1587"/>
      <c r="NG282" s="1587"/>
      <c r="NH282" s="1587"/>
      <c r="NI282" s="1587"/>
      <c r="NJ282" s="1587"/>
      <c r="NK282" s="1587"/>
      <c r="NL282" s="1587"/>
      <c r="NM282" s="1587"/>
      <c r="NN282" s="1587"/>
      <c r="NO282" s="1587"/>
      <c r="NP282" s="1587"/>
      <c r="NQ282" s="1587"/>
      <c r="NR282" s="1587"/>
      <c r="NS282" s="1587"/>
      <c r="NT282" s="1587"/>
      <c r="NU282" s="1587"/>
      <c r="NV282" s="1587"/>
      <c r="NW282" s="1587"/>
      <c r="NX282" s="1587"/>
      <c r="NY282" s="1587"/>
      <c r="NZ282" s="1587"/>
      <c r="OA282" s="1587"/>
      <c r="OB282" s="1587"/>
      <c r="OC282" s="1587"/>
      <c r="OD282" s="1587"/>
      <c r="OE282" s="1587"/>
      <c r="OF282" s="1587"/>
      <c r="OG282" s="1587"/>
      <c r="OH282" s="1587"/>
      <c r="OI282" s="1587"/>
      <c r="OJ282" s="1587"/>
      <c r="OK282" s="1587"/>
      <c r="OL282" s="1587"/>
      <c r="OM282" s="1587"/>
      <c r="ON282" s="1587"/>
      <c r="OO282" s="1587"/>
      <c r="OP282" s="1587"/>
      <c r="OQ282" s="1587"/>
      <c r="OR282" s="1587"/>
      <c r="OS282" s="1587"/>
      <c r="OT282" s="1587"/>
      <c r="OU282" s="1587"/>
      <c r="OV282" s="1587"/>
      <c r="OW282" s="1587"/>
      <c r="OX282" s="1587"/>
      <c r="OY282" s="1587"/>
      <c r="OZ282" s="1587"/>
      <c r="PA282" s="1587"/>
      <c r="PB282" s="1587"/>
      <c r="PC282" s="1587"/>
      <c r="PD282" s="1587"/>
      <c r="PE282" s="1587"/>
      <c r="PF282" s="1587"/>
      <c r="PG282" s="1588"/>
      <c r="PH282" s="1588"/>
      <c r="PI282" s="1588"/>
      <c r="PJ282" s="1588"/>
      <c r="PK282" s="1588"/>
      <c r="PL282" s="1588"/>
      <c r="PM282" s="1588"/>
      <c r="PN282" s="1588"/>
      <c r="PO282" s="1588"/>
      <c r="PP282" s="1588"/>
      <c r="PQ282" s="1588"/>
      <c r="PR282" s="1588"/>
      <c r="PS282" s="1588"/>
      <c r="PT282" s="1588"/>
      <c r="PU282" s="1588"/>
      <c r="PV282" s="1588"/>
      <c r="PW282" s="1588"/>
      <c r="PX282" s="1588"/>
      <c r="PY282" s="1588"/>
      <c r="PZ282" s="1588"/>
      <c r="QA282" s="1588"/>
      <c r="QB282" s="1588"/>
      <c r="QC282" s="1588"/>
      <c r="QD282" s="1588"/>
      <c r="QE282" s="1588"/>
      <c r="QF282" s="1588"/>
      <c r="QG282" s="1588"/>
      <c r="QH282" s="1588"/>
      <c r="QI282" s="1588"/>
      <c r="QJ282" s="1588"/>
      <c r="QK282" s="1588"/>
      <c r="QL282" s="1588"/>
      <c r="QM282" s="1588"/>
      <c r="QN282" s="1588"/>
      <c r="QO282" s="1588"/>
      <c r="QP282" s="1588"/>
      <c r="QQ282" s="1588"/>
      <c r="QR282" s="1588"/>
      <c r="QS282" s="1588"/>
      <c r="QT282" s="1588"/>
      <c r="QU282" s="1588"/>
      <c r="QV282" s="1588"/>
      <c r="QW282" s="1588"/>
      <c r="QX282" s="1588"/>
      <c r="QY282" s="1588"/>
      <c r="QZ282" s="1588"/>
      <c r="RA282" s="1588"/>
      <c r="RB282" s="1588"/>
      <c r="RC282" s="1588"/>
      <c r="RD282" s="1588"/>
      <c r="RE282" s="1588"/>
      <c r="RF282" s="1588"/>
      <c r="RG282" s="1588"/>
      <c r="RH282" s="1588"/>
      <c r="RI282" s="1588"/>
      <c r="RJ282" s="1588"/>
      <c r="RK282" s="1588"/>
      <c r="RL282" s="1588"/>
      <c r="RM282" s="1588"/>
      <c r="RN282" s="1588"/>
      <c r="RO282" s="1588"/>
      <c r="RP282" s="1588"/>
      <c r="RQ282" s="1588"/>
      <c r="RR282" s="1588"/>
      <c r="RS282" s="1588"/>
      <c r="RT282" s="1588"/>
      <c r="RU282" s="1588"/>
      <c r="RV282" s="1588"/>
      <c r="RW282" s="1588"/>
      <c r="RX282" s="1588"/>
      <c r="RY282" s="1588"/>
      <c r="RZ282" s="1588"/>
      <c r="SA282" s="1588"/>
      <c r="SB282" s="1588"/>
      <c r="SC282" s="1588"/>
      <c r="SD282" s="1588"/>
      <c r="SE282" s="1588"/>
      <c r="SF282" s="1588"/>
      <c r="SG282" s="1588"/>
      <c r="SH282" s="1588"/>
      <c r="SI282" s="1588"/>
      <c r="SJ282" s="1588"/>
      <c r="SK282" s="1588"/>
      <c r="SL282" s="1588"/>
      <c r="SM282" s="1588"/>
      <c r="SN282" s="1588"/>
      <c r="SO282" s="1588"/>
      <c r="SP282" s="1588"/>
      <c r="SQ282" s="1588"/>
      <c r="SR282" s="1588"/>
      <c r="SS282" s="1588"/>
      <c r="ST282" s="1588"/>
      <c r="SU282" s="1588"/>
      <c r="SV282" s="1588"/>
      <c r="SW282" s="1588"/>
      <c r="SX282" s="1588"/>
      <c r="SY282" s="1588"/>
      <c r="SZ282" s="1588"/>
      <c r="TA282" s="1588"/>
      <c r="TB282" s="1588"/>
      <c r="TC282" s="1588"/>
      <c r="TD282" s="544"/>
      <c r="TE282" s="544"/>
      <c r="TF282" s="544"/>
      <c r="TG282" s="544"/>
      <c r="TH282" s="544"/>
      <c r="TI282" s="544"/>
      <c r="TJ282" s="544"/>
      <c r="TK282" s="544"/>
      <c r="TL282" s="544"/>
      <c r="TM282" s="544"/>
      <c r="TN282" s="544"/>
      <c r="TO282" s="544"/>
      <c r="TP282" s="544"/>
      <c r="TQ282" s="544"/>
      <c r="TR282" s="544"/>
      <c r="TS282" s="544"/>
      <c r="TT282" s="544"/>
      <c r="TU282" s="544"/>
      <c r="TV282" s="544"/>
      <c r="TW282" s="544"/>
      <c r="TX282" s="544"/>
      <c r="TY282" s="544"/>
      <c r="TZ282" s="544"/>
      <c r="UA282" s="544"/>
      <c r="UB282" s="544"/>
      <c r="UC282" s="544"/>
      <c r="UD282" s="544"/>
      <c r="UE282" s="544"/>
      <c r="UF282" s="544"/>
      <c r="UG282" s="544"/>
      <c r="UH282" s="544"/>
      <c r="UI282" s="544"/>
      <c r="UJ282" s="544"/>
      <c r="UK282" s="544"/>
      <c r="UL282" s="544"/>
      <c r="UM282" s="544"/>
      <c r="UN282" s="544"/>
      <c r="UO282" s="544"/>
      <c r="UP282" s="544"/>
      <c r="UQ282" s="544"/>
      <c r="UR282" s="544"/>
      <c r="US282" s="544"/>
      <c r="UT282" s="544"/>
      <c r="UU282" s="544"/>
      <c r="UV282" s="544"/>
      <c r="UW282" s="544"/>
      <c r="UX282" s="544"/>
      <c r="UY282" s="544"/>
      <c r="UZ282" s="544"/>
      <c r="VA282" s="544"/>
      <c r="VB282" s="544"/>
      <c r="VC282" s="544"/>
      <c r="VD282" s="544"/>
      <c r="VE282" s="544"/>
      <c r="VF282" s="544"/>
      <c r="VG282" s="544"/>
      <c r="VH282" s="544"/>
      <c r="VI282" s="544"/>
      <c r="VJ282" s="544"/>
      <c r="VK282" s="544"/>
      <c r="VL282" s="544"/>
      <c r="VM282" s="544"/>
      <c r="VN282" s="544"/>
      <c r="VO282" s="544"/>
      <c r="VP282" s="544"/>
      <c r="VQ282" s="544"/>
      <c r="VR282" s="544"/>
      <c r="VS282" s="544"/>
      <c r="VT282" s="544"/>
      <c r="VU282" s="544"/>
      <c r="VV282" s="544"/>
      <c r="VW282" s="544"/>
      <c r="VX282" s="544"/>
      <c r="VY282" s="544"/>
      <c r="VZ282" s="544"/>
      <c r="WA282" s="544"/>
      <c r="WB282" s="544"/>
      <c r="WC282" s="544"/>
      <c r="WD282" s="544"/>
      <c r="WE282" s="544"/>
      <c r="WF282" s="544"/>
      <c r="WG282" s="544"/>
      <c r="WH282" s="544"/>
      <c r="WI282" s="544"/>
      <c r="WJ282" s="544"/>
      <c r="WK282" s="544"/>
      <c r="WL282" s="544"/>
      <c r="WM282" s="544"/>
      <c r="WN282" s="544"/>
      <c r="WO282" s="544"/>
      <c r="WP282" s="544"/>
      <c r="WQ282" s="544"/>
      <c r="WR282" s="544"/>
      <c r="WS282" s="544"/>
      <c r="WT282" s="544"/>
      <c r="WU282" s="544"/>
      <c r="WV282" s="544"/>
      <c r="WW282" s="544"/>
      <c r="WX282" s="544"/>
      <c r="WY282" s="544"/>
      <c r="WZ282" s="544"/>
      <c r="XA282" s="544"/>
      <c r="XB282" s="544"/>
      <c r="XC282" s="544"/>
      <c r="XD282" s="544"/>
      <c r="XE282" s="544"/>
      <c r="XF282" s="544"/>
      <c r="XG282" s="544"/>
      <c r="XH282" s="544"/>
      <c r="XI282" s="544"/>
      <c r="XJ282" s="544"/>
      <c r="XK282" s="544"/>
      <c r="XL282" s="544"/>
      <c r="XM282" s="544"/>
      <c r="XN282" s="544"/>
      <c r="XO282" s="544"/>
      <c r="XP282" s="544"/>
      <c r="XQ282" s="544"/>
      <c r="XR282" s="544"/>
      <c r="XS282" s="544"/>
      <c r="XT282" s="544"/>
      <c r="XU282" s="544"/>
      <c r="XV282" s="544"/>
      <c r="XW282" s="544"/>
      <c r="XX282" s="544"/>
      <c r="XY282" s="544"/>
      <c r="XZ282" s="544"/>
      <c r="YA282" s="544"/>
      <c r="YB282" s="544"/>
      <c r="YC282" s="544"/>
      <c r="YD282" s="544"/>
      <c r="YE282" s="544"/>
      <c r="YF282" s="544"/>
      <c r="YG282" s="544"/>
      <c r="YH282" s="544"/>
      <c r="YI282" s="544"/>
      <c r="YJ282" s="544"/>
      <c r="YK282" s="544"/>
      <c r="YL282" s="544"/>
      <c r="YM282" s="544"/>
      <c r="YN282" s="544"/>
      <c r="YO282" s="544"/>
      <c r="YP282" s="544"/>
      <c r="YQ282" s="544"/>
      <c r="YR282" s="544"/>
      <c r="YS282" s="544"/>
      <c r="YT282" s="544"/>
      <c r="YU282" s="544"/>
      <c r="YV282" s="544"/>
      <c r="YW282" s="544"/>
      <c r="YX282" s="544"/>
      <c r="YY282" s="544"/>
      <c r="YZ282" s="544"/>
      <c r="ZA282" s="544"/>
      <c r="ZB282" s="544"/>
      <c r="ZC282" s="544"/>
      <c r="ZD282" s="544"/>
      <c r="ZE282" s="544"/>
      <c r="ZF282" s="544"/>
      <c r="ZG282" s="544"/>
      <c r="ZH282" s="544"/>
      <c r="ZI282" s="544"/>
      <c r="ZJ282" s="544"/>
      <c r="ZK282" s="544"/>
      <c r="ZL282" s="544"/>
      <c r="ZM282" s="544"/>
      <c r="ZN282" s="544"/>
      <c r="ZO282" s="544"/>
      <c r="ZP282" s="544"/>
      <c r="ZQ282" s="544"/>
      <c r="ZR282" s="544"/>
      <c r="ZS282" s="544"/>
      <c r="ZT282" s="544"/>
      <c r="ZU282" s="544"/>
      <c r="ZV282" s="544"/>
      <c r="ZW282" s="544"/>
      <c r="ZX282" s="544"/>
      <c r="ZY282" s="544"/>
      <c r="ZZ282" s="544"/>
      <c r="AAA282" s="544"/>
      <c r="AAB282" s="544"/>
      <c r="AAC282" s="544"/>
      <c r="AAD282" s="544"/>
      <c r="AAE282" s="544"/>
      <c r="AAF282" s="544"/>
      <c r="AAG282" s="544"/>
      <c r="AAH282" s="544"/>
      <c r="AAI282" s="544"/>
      <c r="AAJ282" s="544"/>
      <c r="AAK282" s="544"/>
      <c r="AAL282" s="544"/>
      <c r="AAM282" s="544"/>
      <c r="AAN282" s="544"/>
      <c r="AAO282" s="544"/>
      <c r="AAP282" s="544"/>
      <c r="AAQ282" s="544"/>
      <c r="AAR282" s="544"/>
      <c r="AAS282" s="544"/>
      <c r="AAT282" s="544"/>
      <c r="AAU282" s="544"/>
      <c r="AAV282" s="544"/>
      <c r="AAW282" s="544"/>
      <c r="AAX282" s="544"/>
      <c r="AAY282" s="544"/>
      <c r="AAZ282" s="544"/>
      <c r="ABA282" s="544"/>
      <c r="ABB282" s="544"/>
      <c r="ABC282" s="544"/>
      <c r="ABD282" s="544"/>
      <c r="ABE282" s="544"/>
      <c r="ABF282" s="544"/>
      <c r="ABG282" s="544"/>
      <c r="ABH282" s="544"/>
      <c r="ABI282" s="544"/>
      <c r="ABJ282" s="544"/>
      <c r="ABK282" s="544"/>
      <c r="ABL282" s="544"/>
      <c r="ABM282" s="544"/>
      <c r="ABN282" s="544"/>
      <c r="ABO282" s="544"/>
      <c r="ABP282" s="544"/>
      <c r="ABQ282" s="544"/>
      <c r="ABR282" s="544"/>
      <c r="ABS282" s="544"/>
      <c r="ABT282" s="544"/>
    </row>
    <row r="283" spans="1:748" s="540" customFormat="1" ht="15" customHeight="1" x14ac:dyDescent="0.15">
      <c r="A283" s="515">
        <v>43803</v>
      </c>
      <c r="B283" s="415">
        <f t="shared" si="6"/>
        <v>1215</v>
      </c>
      <c r="C283" s="195"/>
      <c r="D283" s="453"/>
      <c r="E283" s="461"/>
      <c r="F283" s="462"/>
      <c r="G283" s="880"/>
      <c r="H283" s="455"/>
      <c r="I283" s="462"/>
      <c r="J283" s="456"/>
      <c r="K283" s="467"/>
      <c r="L283" s="550"/>
      <c r="M283" s="195">
        <v>27</v>
      </c>
      <c r="N283" s="453"/>
      <c r="O283" s="461"/>
      <c r="P283" s="462"/>
      <c r="Q283" s="880"/>
      <c r="R283" s="455"/>
      <c r="S283" s="462"/>
      <c r="T283" s="456"/>
      <c r="U283" s="467"/>
      <c r="V283" s="550"/>
      <c r="W283" s="457">
        <v>267</v>
      </c>
      <c r="X283" s="453"/>
      <c r="Y283" s="458"/>
      <c r="Z283" s="462"/>
      <c r="AA283" s="880"/>
      <c r="AB283" s="455"/>
      <c r="AC283" s="462"/>
      <c r="AD283" s="455"/>
      <c r="AE283" s="461"/>
      <c r="AF283" s="463"/>
      <c r="AG283" s="457">
        <v>161</v>
      </c>
      <c r="AH283" s="453"/>
      <c r="AI283" s="458"/>
      <c r="AJ283" s="462"/>
      <c r="AK283" s="880"/>
      <c r="AL283" s="455"/>
      <c r="AM283" s="644"/>
      <c r="AN283" s="455"/>
      <c r="AO283" s="461"/>
      <c r="AP283" s="616"/>
      <c r="AQ283" s="457">
        <v>202</v>
      </c>
      <c r="AR283" s="453"/>
      <c r="AS283" s="458"/>
      <c r="AT283" s="462"/>
      <c r="AU283" s="880"/>
      <c r="AV283" s="455"/>
      <c r="AW283" s="462"/>
      <c r="AX283" s="455"/>
      <c r="AY283" s="461"/>
      <c r="AZ283" s="463"/>
      <c r="BA283" s="195">
        <v>162</v>
      </c>
      <c r="BB283" s="453"/>
      <c r="BC283" s="461"/>
      <c r="BD283" s="462"/>
      <c r="BE283" s="880"/>
      <c r="BF283" s="455"/>
      <c r="BG283" s="462"/>
      <c r="BH283" s="455"/>
      <c r="BI283" s="461"/>
      <c r="BJ283" s="463"/>
      <c r="BK283" s="457">
        <v>24</v>
      </c>
      <c r="BL283" s="453"/>
      <c r="BM283" s="458"/>
      <c r="BN283" s="462"/>
      <c r="BO283" s="880"/>
      <c r="BP283" s="455"/>
      <c r="BQ283" s="462"/>
      <c r="BR283" s="455"/>
      <c r="BS283" s="461"/>
      <c r="BT283" s="463"/>
      <c r="BU283" s="457">
        <v>116</v>
      </c>
      <c r="BV283" s="453"/>
      <c r="BW283" s="458"/>
      <c r="BX283" s="458"/>
      <c r="BY283" s="880"/>
      <c r="BZ283" s="455"/>
      <c r="CA283" s="462"/>
      <c r="CB283" s="455"/>
      <c r="CC283" s="461"/>
      <c r="CD283" s="463"/>
      <c r="CE283" s="457">
        <v>23</v>
      </c>
      <c r="CF283" s="453"/>
      <c r="CG283" s="458"/>
      <c r="CH283" s="462"/>
      <c r="CI283" s="880"/>
      <c r="CJ283" s="455"/>
      <c r="CK283" s="462"/>
      <c r="CL283" s="455"/>
      <c r="CM283" s="461"/>
      <c r="CN283" s="463"/>
      <c r="CO283" s="457"/>
      <c r="CP283" s="453"/>
      <c r="CQ283" s="461"/>
      <c r="CR283" s="462"/>
      <c r="CS283" s="880"/>
      <c r="CT283" s="455"/>
      <c r="CU283" s="462"/>
      <c r="CV283" s="455"/>
      <c r="CW283" s="461"/>
      <c r="CX283" s="463"/>
      <c r="CY283" s="457">
        <v>0</v>
      </c>
      <c r="CZ283" s="453"/>
      <c r="DA283" s="461"/>
      <c r="DB283" s="462"/>
      <c r="DC283" s="880"/>
      <c r="DD283" s="455"/>
      <c r="DE283" s="462"/>
      <c r="DF283" s="455"/>
      <c r="DG283" s="464"/>
      <c r="DH283" s="463"/>
      <c r="DI283" s="457">
        <v>233</v>
      </c>
      <c r="DJ283" s="453"/>
      <c r="DK283" s="459"/>
      <c r="DL283" s="462"/>
      <c r="DM283" s="880"/>
      <c r="DN283" s="455"/>
      <c r="DO283" s="462"/>
      <c r="DP283" s="455"/>
      <c r="DQ283" s="461"/>
      <c r="DR283" s="463"/>
      <c r="DS283" s="457"/>
      <c r="DT283" s="453"/>
      <c r="DU283" s="454"/>
      <c r="DV283" s="462"/>
      <c r="DW283" s="880"/>
      <c r="DX283" s="455"/>
      <c r="DY283" s="462"/>
      <c r="DZ283" s="455"/>
      <c r="EA283" s="462"/>
      <c r="EB283" s="463"/>
      <c r="EC283" s="457"/>
      <c r="ED283" s="453"/>
      <c r="EE283" s="464"/>
      <c r="EF283" s="462"/>
      <c r="EG283" s="880"/>
      <c r="EH283" s="455"/>
      <c r="EI283" s="462"/>
      <c r="EJ283" s="455"/>
      <c r="EK283" s="461"/>
      <c r="EL283" s="463"/>
      <c r="EM283" s="457"/>
      <c r="EN283" s="453"/>
      <c r="EO283" s="461"/>
      <c r="EP283" s="462"/>
      <c r="EQ283" s="462"/>
      <c r="ER283" s="455"/>
      <c r="ES283" s="462"/>
      <c r="ET283" s="454"/>
      <c r="EU283" s="461"/>
      <c r="EV283" s="463"/>
      <c r="EW283" s="457"/>
      <c r="EX283" s="453"/>
      <c r="EY283" s="461"/>
      <c r="EZ283" s="462"/>
      <c r="FA283" s="880"/>
      <c r="FB283" s="455"/>
      <c r="FC283" s="462"/>
      <c r="FD283" s="454"/>
      <c r="FE283" s="461"/>
      <c r="FF283" s="463"/>
      <c r="FG283" s="457">
        <v>0</v>
      </c>
      <c r="FH283" s="453"/>
      <c r="FI283" s="461"/>
      <c r="FJ283" s="462"/>
      <c r="FK283" s="880"/>
      <c r="FL283" s="455"/>
      <c r="FM283" s="462"/>
      <c r="FN283" s="454"/>
      <c r="FO283" s="461"/>
      <c r="FP283" s="463"/>
      <c r="FQ283" s="1262"/>
      <c r="FR283" s="1263"/>
      <c r="FS283" s="1444"/>
      <c r="FT283" s="1263"/>
      <c r="FU283" s="980"/>
      <c r="FV283" s="1263"/>
      <c r="FW283" s="954"/>
      <c r="FX283" s="1263"/>
      <c r="FY283" s="1263"/>
      <c r="FZ283" s="1419"/>
      <c r="GA283" s="1262"/>
      <c r="GB283" s="1263"/>
      <c r="GC283" s="1263"/>
      <c r="GD283" s="1263"/>
      <c r="GE283" s="980"/>
      <c r="GF283" s="1263"/>
      <c r="GG283" s="954"/>
      <c r="GH283" s="1263"/>
      <c r="GI283" s="1263"/>
      <c r="GJ283" s="1419"/>
      <c r="GK283" s="195"/>
      <c r="GL283" s="943"/>
      <c r="GM283" s="461"/>
      <c r="GN283" s="461"/>
      <c r="GO283" s="461"/>
      <c r="GP283" s="461"/>
      <c r="GQ283" s="461"/>
      <c r="GR283" s="461"/>
      <c r="GS283" s="461"/>
      <c r="GT283" s="463"/>
      <c r="GU283" s="195"/>
      <c r="GV283" s="461"/>
      <c r="GW283" s="461"/>
      <c r="GX283" s="461"/>
      <c r="GY283" s="461"/>
      <c r="GZ283" s="455"/>
      <c r="HA283" s="461"/>
      <c r="HB283" s="461"/>
      <c r="HC283" s="461"/>
      <c r="HD283" s="463"/>
      <c r="HE283" s="457"/>
      <c r="HF283" s="453"/>
      <c r="HG283" s="461"/>
      <c r="HH283" s="893"/>
      <c r="HI283" s="1434"/>
      <c r="HJ283" s="455"/>
      <c r="HK283" s="462"/>
      <c r="HL283" s="455"/>
      <c r="HM283" s="461"/>
      <c r="HN283" s="463"/>
      <c r="HO283" s="457"/>
      <c r="HP283" s="453"/>
      <c r="HQ283" s="461"/>
      <c r="HR283" s="462"/>
      <c r="HS283" s="462"/>
      <c r="HT283" s="455"/>
      <c r="HU283" s="462"/>
      <c r="HV283" s="455"/>
      <c r="HW283" s="461"/>
      <c r="HX283" s="463"/>
      <c r="HY283" s="1587"/>
      <c r="HZ283" s="1587"/>
      <c r="IA283" s="1587"/>
      <c r="IB283" s="1587"/>
      <c r="IC283" s="1587"/>
      <c r="ID283" s="1587"/>
      <c r="IE283" s="1587"/>
      <c r="IF283" s="1587"/>
      <c r="IG283" s="1587"/>
      <c r="IH283" s="1587"/>
      <c r="II283" s="1587"/>
      <c r="IJ283" s="1587"/>
      <c r="IK283" s="1587"/>
      <c r="IL283" s="1587"/>
      <c r="IM283" s="1587"/>
      <c r="IN283" s="1587"/>
      <c r="IO283" s="1587"/>
      <c r="IP283" s="1587"/>
      <c r="IQ283" s="1587"/>
      <c r="IR283" s="1587"/>
      <c r="IS283" s="1587"/>
      <c r="IT283" s="1587"/>
      <c r="IU283" s="1587"/>
      <c r="IV283" s="1587"/>
      <c r="IW283" s="1587"/>
      <c r="IX283" s="1587"/>
      <c r="IY283" s="1587"/>
      <c r="IZ283" s="1587"/>
      <c r="JA283" s="1587"/>
      <c r="JB283" s="1587"/>
      <c r="JC283" s="1587"/>
      <c r="JD283" s="1587"/>
      <c r="JE283" s="1587"/>
      <c r="JF283" s="1587"/>
      <c r="JG283" s="1587"/>
      <c r="JH283" s="1587"/>
      <c r="JI283" s="1587"/>
      <c r="JJ283" s="1587"/>
      <c r="JK283" s="1587"/>
      <c r="JL283" s="1587"/>
      <c r="JM283" s="1587"/>
      <c r="JN283" s="1587"/>
      <c r="JO283" s="1587"/>
      <c r="JP283" s="1587"/>
      <c r="JQ283" s="1587"/>
      <c r="JR283" s="1587"/>
      <c r="JS283" s="1587"/>
      <c r="JT283" s="1587"/>
      <c r="JU283" s="1587"/>
      <c r="JV283" s="1587"/>
      <c r="JW283" s="1587"/>
      <c r="JX283" s="1587"/>
      <c r="JY283" s="1587"/>
      <c r="JZ283" s="1587"/>
      <c r="KA283" s="1587"/>
      <c r="KB283" s="1587"/>
      <c r="KC283" s="1587"/>
      <c r="KD283" s="1587"/>
      <c r="KE283" s="1587"/>
      <c r="KF283" s="1587"/>
      <c r="KG283" s="1587"/>
      <c r="KH283" s="1587"/>
      <c r="KI283" s="1587"/>
      <c r="KJ283" s="1587"/>
      <c r="KK283" s="1587"/>
      <c r="KL283" s="1587"/>
      <c r="KM283" s="1587"/>
      <c r="KN283" s="1587"/>
      <c r="KO283" s="1587"/>
      <c r="KP283" s="1587"/>
      <c r="KQ283" s="1587"/>
      <c r="KR283" s="1587"/>
      <c r="KS283" s="1587"/>
      <c r="KT283" s="1587"/>
      <c r="KU283" s="1587"/>
      <c r="KV283" s="1587"/>
      <c r="KW283" s="1587"/>
      <c r="KX283" s="1587"/>
      <c r="KY283" s="1587"/>
      <c r="KZ283" s="1587"/>
      <c r="LA283" s="1587"/>
      <c r="LB283" s="1587"/>
      <c r="LC283" s="1587"/>
      <c r="LD283" s="1587"/>
      <c r="LE283" s="1587"/>
      <c r="LF283" s="1587"/>
      <c r="LG283" s="1587"/>
      <c r="LH283" s="1587"/>
      <c r="LI283" s="1587"/>
      <c r="LJ283" s="1587"/>
      <c r="LK283" s="1587"/>
      <c r="LL283" s="1587"/>
      <c r="LM283" s="1587"/>
      <c r="LN283" s="1587"/>
      <c r="LO283" s="1587"/>
      <c r="LP283" s="1587"/>
      <c r="LQ283" s="1587"/>
      <c r="LR283" s="1587"/>
      <c r="LS283" s="1587"/>
      <c r="LT283" s="1587"/>
      <c r="LU283" s="1587"/>
      <c r="LV283" s="1587"/>
      <c r="LW283" s="1587"/>
      <c r="LX283" s="1587"/>
      <c r="LY283" s="1587"/>
      <c r="LZ283" s="1587"/>
      <c r="MA283" s="1587"/>
      <c r="MB283" s="1587"/>
      <c r="MC283" s="1587"/>
      <c r="MD283" s="1587"/>
      <c r="ME283" s="1587"/>
      <c r="MF283" s="1587"/>
      <c r="MG283" s="1587"/>
      <c r="MH283" s="1587"/>
      <c r="MI283" s="1587"/>
      <c r="MJ283" s="1587"/>
      <c r="MK283" s="1587"/>
      <c r="ML283" s="1587"/>
      <c r="MM283" s="1587"/>
      <c r="MN283" s="1587"/>
      <c r="MO283" s="1587"/>
      <c r="MP283" s="1587"/>
      <c r="MQ283" s="1587"/>
      <c r="MR283" s="1587"/>
      <c r="MS283" s="1587"/>
      <c r="MT283" s="1587"/>
      <c r="MU283" s="1587"/>
      <c r="MV283" s="1587"/>
      <c r="MW283" s="1587"/>
      <c r="MX283" s="1587"/>
      <c r="MY283" s="1587"/>
      <c r="MZ283" s="1587"/>
      <c r="NA283" s="1587"/>
      <c r="NB283" s="1587"/>
      <c r="NC283" s="1587"/>
      <c r="ND283" s="1587"/>
      <c r="NE283" s="1587"/>
      <c r="NF283" s="1587"/>
      <c r="NG283" s="1587"/>
      <c r="NH283" s="1587"/>
      <c r="NI283" s="1587"/>
      <c r="NJ283" s="1587"/>
      <c r="NK283" s="1587"/>
      <c r="NL283" s="1587"/>
      <c r="NM283" s="1587"/>
      <c r="NN283" s="1587"/>
      <c r="NO283" s="1587"/>
      <c r="NP283" s="1587"/>
      <c r="NQ283" s="1587"/>
      <c r="NR283" s="1587"/>
      <c r="NS283" s="1587"/>
      <c r="NT283" s="1587"/>
      <c r="NU283" s="1587"/>
      <c r="NV283" s="1587"/>
      <c r="NW283" s="1587"/>
      <c r="NX283" s="1587"/>
      <c r="NY283" s="1587"/>
      <c r="NZ283" s="1587"/>
      <c r="OA283" s="1587"/>
      <c r="OB283" s="1587"/>
      <c r="OC283" s="1587"/>
      <c r="OD283" s="1587"/>
      <c r="OE283" s="1587"/>
      <c r="OF283" s="1587"/>
      <c r="OG283" s="1587"/>
      <c r="OH283" s="1587"/>
      <c r="OI283" s="1587"/>
      <c r="OJ283" s="1587"/>
      <c r="OK283" s="1587"/>
      <c r="OL283" s="1587"/>
      <c r="OM283" s="1587"/>
      <c r="ON283" s="1587"/>
      <c r="OO283" s="1587"/>
      <c r="OP283" s="1587"/>
      <c r="OQ283" s="1587"/>
      <c r="OR283" s="1587"/>
      <c r="OS283" s="1587"/>
      <c r="OT283" s="1587"/>
      <c r="OU283" s="1587"/>
      <c r="OV283" s="1587"/>
      <c r="OW283" s="1587"/>
      <c r="OX283" s="1587"/>
      <c r="OY283" s="1587"/>
      <c r="OZ283" s="1587"/>
      <c r="PA283" s="1587"/>
      <c r="PB283" s="1587"/>
      <c r="PC283" s="1587"/>
      <c r="PD283" s="1587"/>
      <c r="PE283" s="1587"/>
      <c r="PF283" s="1587"/>
      <c r="PG283" s="1588"/>
      <c r="PH283" s="1588"/>
      <c r="PI283" s="1588"/>
      <c r="PJ283" s="1588"/>
      <c r="PK283" s="1588"/>
      <c r="PL283" s="1588"/>
      <c r="PM283" s="1588"/>
      <c r="PN283" s="1588"/>
      <c r="PO283" s="1588"/>
      <c r="PP283" s="1588"/>
      <c r="PQ283" s="1588"/>
      <c r="PR283" s="1588"/>
      <c r="PS283" s="1588"/>
      <c r="PT283" s="1588"/>
      <c r="PU283" s="1588"/>
      <c r="PV283" s="1588"/>
      <c r="PW283" s="1588"/>
      <c r="PX283" s="1588"/>
      <c r="PY283" s="1588"/>
      <c r="PZ283" s="1588"/>
      <c r="QA283" s="1588"/>
      <c r="QB283" s="1588"/>
      <c r="QC283" s="1588"/>
      <c r="QD283" s="1588"/>
      <c r="QE283" s="1588"/>
      <c r="QF283" s="1588"/>
      <c r="QG283" s="1588"/>
      <c r="QH283" s="1588"/>
      <c r="QI283" s="1588"/>
      <c r="QJ283" s="1588"/>
      <c r="QK283" s="1588"/>
      <c r="QL283" s="1588"/>
      <c r="QM283" s="1588"/>
      <c r="QN283" s="1588"/>
      <c r="QO283" s="1588"/>
      <c r="QP283" s="1588"/>
      <c r="QQ283" s="1588"/>
      <c r="QR283" s="1588"/>
      <c r="QS283" s="1588"/>
      <c r="QT283" s="1588"/>
      <c r="QU283" s="1588"/>
      <c r="QV283" s="1588"/>
      <c r="QW283" s="1588"/>
      <c r="QX283" s="1588"/>
      <c r="QY283" s="1588"/>
      <c r="QZ283" s="1588"/>
      <c r="RA283" s="1588"/>
      <c r="RB283" s="1588"/>
      <c r="RC283" s="1588"/>
      <c r="RD283" s="1588"/>
      <c r="RE283" s="1588"/>
      <c r="RF283" s="1588"/>
      <c r="RG283" s="1588"/>
      <c r="RH283" s="1588"/>
      <c r="RI283" s="1588"/>
      <c r="RJ283" s="1588"/>
      <c r="RK283" s="1588"/>
      <c r="RL283" s="1588"/>
      <c r="RM283" s="1588"/>
      <c r="RN283" s="1588"/>
      <c r="RO283" s="1588"/>
      <c r="RP283" s="1588"/>
      <c r="RQ283" s="1588"/>
      <c r="RR283" s="1588"/>
      <c r="RS283" s="1588"/>
      <c r="RT283" s="1588"/>
      <c r="RU283" s="1588"/>
      <c r="RV283" s="1588"/>
      <c r="RW283" s="1588"/>
      <c r="RX283" s="1588"/>
      <c r="RY283" s="1588"/>
      <c r="RZ283" s="1588"/>
      <c r="SA283" s="1588"/>
      <c r="SB283" s="1588"/>
      <c r="SC283" s="1588"/>
      <c r="SD283" s="1588"/>
      <c r="SE283" s="1588"/>
      <c r="SF283" s="1588"/>
      <c r="SG283" s="1588"/>
      <c r="SH283" s="1588"/>
      <c r="SI283" s="1588"/>
      <c r="SJ283" s="1588"/>
      <c r="SK283" s="1588"/>
      <c r="SL283" s="1588"/>
      <c r="SM283" s="1588"/>
      <c r="SN283" s="1588"/>
      <c r="SO283" s="1588"/>
      <c r="SP283" s="1588"/>
      <c r="SQ283" s="1588"/>
      <c r="SR283" s="1588"/>
      <c r="SS283" s="1588"/>
      <c r="ST283" s="1588"/>
      <c r="SU283" s="1588"/>
      <c r="SV283" s="1588"/>
      <c r="SW283" s="1588"/>
      <c r="SX283" s="1588"/>
      <c r="SY283" s="1588"/>
      <c r="SZ283" s="1588"/>
      <c r="TA283" s="1588"/>
      <c r="TB283" s="1588"/>
      <c r="TC283" s="1588"/>
      <c r="TD283" s="544"/>
      <c r="TE283" s="544"/>
      <c r="TF283" s="544"/>
      <c r="TG283" s="544"/>
      <c r="TH283" s="544"/>
      <c r="TI283" s="544"/>
      <c r="TJ283" s="544"/>
      <c r="TK283" s="544"/>
      <c r="TL283" s="544"/>
      <c r="TM283" s="544"/>
      <c r="TN283" s="544"/>
      <c r="TO283" s="544"/>
      <c r="TP283" s="544"/>
      <c r="TQ283" s="544"/>
      <c r="TR283" s="544"/>
      <c r="TS283" s="544"/>
      <c r="TT283" s="544"/>
      <c r="TU283" s="544"/>
      <c r="TV283" s="544"/>
      <c r="TW283" s="544"/>
      <c r="TX283" s="544"/>
      <c r="TY283" s="544"/>
      <c r="TZ283" s="544"/>
      <c r="UA283" s="544"/>
      <c r="UB283" s="544"/>
      <c r="UC283" s="544"/>
      <c r="UD283" s="544"/>
      <c r="UE283" s="544"/>
      <c r="UF283" s="544"/>
      <c r="UG283" s="544"/>
      <c r="UH283" s="544"/>
      <c r="UI283" s="544"/>
      <c r="UJ283" s="544"/>
      <c r="UK283" s="544"/>
      <c r="UL283" s="544"/>
      <c r="UM283" s="544"/>
      <c r="UN283" s="544"/>
      <c r="UO283" s="544"/>
      <c r="UP283" s="544"/>
      <c r="UQ283" s="544"/>
      <c r="UR283" s="544"/>
      <c r="US283" s="544"/>
      <c r="UT283" s="544"/>
      <c r="UU283" s="544"/>
      <c r="UV283" s="544"/>
      <c r="UW283" s="544"/>
      <c r="UX283" s="544"/>
      <c r="UY283" s="544"/>
      <c r="UZ283" s="544"/>
      <c r="VA283" s="544"/>
      <c r="VB283" s="544"/>
      <c r="VC283" s="544"/>
      <c r="VD283" s="544"/>
      <c r="VE283" s="544"/>
      <c r="VF283" s="544"/>
      <c r="VG283" s="544"/>
      <c r="VH283" s="544"/>
      <c r="VI283" s="544"/>
      <c r="VJ283" s="544"/>
      <c r="VK283" s="544"/>
      <c r="VL283" s="544"/>
      <c r="VM283" s="544"/>
      <c r="VN283" s="544"/>
      <c r="VO283" s="544"/>
      <c r="VP283" s="544"/>
      <c r="VQ283" s="544"/>
      <c r="VR283" s="544"/>
      <c r="VS283" s="544"/>
      <c r="VT283" s="544"/>
      <c r="VU283" s="544"/>
      <c r="VV283" s="544"/>
      <c r="VW283" s="544"/>
      <c r="VX283" s="544"/>
      <c r="VY283" s="544"/>
      <c r="VZ283" s="544"/>
      <c r="WA283" s="544"/>
      <c r="WB283" s="544"/>
      <c r="WC283" s="544"/>
      <c r="WD283" s="544"/>
      <c r="WE283" s="544"/>
      <c r="WF283" s="544"/>
      <c r="WG283" s="544"/>
      <c r="WH283" s="544"/>
      <c r="WI283" s="544"/>
      <c r="WJ283" s="544"/>
      <c r="WK283" s="544"/>
      <c r="WL283" s="544"/>
      <c r="WM283" s="544"/>
      <c r="WN283" s="544"/>
      <c r="WO283" s="544"/>
      <c r="WP283" s="544"/>
      <c r="WQ283" s="544"/>
      <c r="WR283" s="544"/>
      <c r="WS283" s="544"/>
      <c r="WT283" s="544"/>
      <c r="WU283" s="544"/>
      <c r="WV283" s="544"/>
      <c r="WW283" s="544"/>
      <c r="WX283" s="544"/>
      <c r="WY283" s="544"/>
      <c r="WZ283" s="544"/>
      <c r="XA283" s="544"/>
      <c r="XB283" s="544"/>
      <c r="XC283" s="544"/>
      <c r="XD283" s="544"/>
      <c r="XE283" s="544"/>
      <c r="XF283" s="544"/>
      <c r="XG283" s="544"/>
      <c r="XH283" s="544"/>
      <c r="XI283" s="544"/>
      <c r="XJ283" s="544"/>
      <c r="XK283" s="544"/>
      <c r="XL283" s="544"/>
      <c r="XM283" s="544"/>
      <c r="XN283" s="544"/>
      <c r="XO283" s="544"/>
      <c r="XP283" s="544"/>
      <c r="XQ283" s="544"/>
      <c r="XR283" s="544"/>
      <c r="XS283" s="544"/>
      <c r="XT283" s="544"/>
      <c r="XU283" s="544"/>
      <c r="XV283" s="544"/>
      <c r="XW283" s="544"/>
      <c r="XX283" s="544"/>
      <c r="XY283" s="544"/>
      <c r="XZ283" s="544"/>
      <c r="YA283" s="544"/>
      <c r="YB283" s="544"/>
      <c r="YC283" s="544"/>
      <c r="YD283" s="544"/>
      <c r="YE283" s="544"/>
      <c r="YF283" s="544"/>
      <c r="YG283" s="544"/>
      <c r="YH283" s="544"/>
      <c r="YI283" s="544"/>
      <c r="YJ283" s="544"/>
      <c r="YK283" s="544"/>
      <c r="YL283" s="544"/>
      <c r="YM283" s="544"/>
      <c r="YN283" s="544"/>
      <c r="YO283" s="544"/>
      <c r="YP283" s="544"/>
      <c r="YQ283" s="544"/>
      <c r="YR283" s="544"/>
      <c r="YS283" s="544"/>
      <c r="YT283" s="544"/>
      <c r="YU283" s="544"/>
      <c r="YV283" s="544"/>
      <c r="YW283" s="544"/>
      <c r="YX283" s="544"/>
      <c r="YY283" s="544"/>
      <c r="YZ283" s="544"/>
      <c r="ZA283" s="544"/>
      <c r="ZB283" s="544"/>
      <c r="ZC283" s="544"/>
      <c r="ZD283" s="544"/>
      <c r="ZE283" s="544"/>
      <c r="ZF283" s="544"/>
      <c r="ZG283" s="544"/>
      <c r="ZH283" s="544"/>
      <c r="ZI283" s="544"/>
      <c r="ZJ283" s="544"/>
      <c r="ZK283" s="544"/>
      <c r="ZL283" s="544"/>
      <c r="ZM283" s="544"/>
      <c r="ZN283" s="544"/>
      <c r="ZO283" s="544"/>
      <c r="ZP283" s="544"/>
      <c r="ZQ283" s="544"/>
      <c r="ZR283" s="544"/>
      <c r="ZS283" s="544"/>
      <c r="ZT283" s="544"/>
      <c r="ZU283" s="544"/>
      <c r="ZV283" s="544"/>
      <c r="ZW283" s="544"/>
      <c r="ZX283" s="544"/>
      <c r="ZY283" s="544"/>
      <c r="ZZ283" s="544"/>
      <c r="AAA283" s="544"/>
      <c r="AAB283" s="544"/>
      <c r="AAC283" s="544"/>
      <c r="AAD283" s="544"/>
      <c r="AAE283" s="544"/>
      <c r="AAF283" s="544"/>
      <c r="AAG283" s="544"/>
      <c r="AAH283" s="544"/>
      <c r="AAI283" s="544"/>
      <c r="AAJ283" s="544"/>
      <c r="AAK283" s="544"/>
      <c r="AAL283" s="544"/>
      <c r="AAM283" s="544"/>
      <c r="AAN283" s="544"/>
      <c r="AAO283" s="544"/>
      <c r="AAP283" s="544"/>
      <c r="AAQ283" s="544"/>
      <c r="AAR283" s="544"/>
      <c r="AAS283" s="544"/>
      <c r="AAT283" s="544"/>
      <c r="AAU283" s="544"/>
      <c r="AAV283" s="544"/>
      <c r="AAW283" s="544"/>
      <c r="AAX283" s="544"/>
      <c r="AAY283" s="544"/>
      <c r="AAZ283" s="544"/>
      <c r="ABA283" s="544"/>
      <c r="ABB283" s="544"/>
      <c r="ABC283" s="544"/>
      <c r="ABD283" s="544"/>
      <c r="ABE283" s="544"/>
      <c r="ABF283" s="544"/>
      <c r="ABG283" s="544"/>
      <c r="ABH283" s="544"/>
      <c r="ABI283" s="544"/>
      <c r="ABJ283" s="544"/>
      <c r="ABK283" s="544"/>
      <c r="ABL283" s="544"/>
      <c r="ABM283" s="544"/>
      <c r="ABN283" s="544"/>
      <c r="ABO283" s="544"/>
      <c r="ABP283" s="544"/>
      <c r="ABQ283" s="544"/>
      <c r="ABR283" s="544"/>
      <c r="ABS283" s="544"/>
      <c r="ABT283" s="544"/>
    </row>
    <row r="284" spans="1:748" s="540" customFormat="1" ht="15" customHeight="1" x14ac:dyDescent="0.15">
      <c r="A284" s="515">
        <v>43804</v>
      </c>
      <c r="B284" s="415">
        <f t="shared" si="6"/>
        <v>3103</v>
      </c>
      <c r="C284" s="195"/>
      <c r="D284" s="453"/>
      <c r="E284" s="461"/>
      <c r="F284" s="462"/>
      <c r="G284" s="880"/>
      <c r="H284" s="455"/>
      <c r="I284" s="462"/>
      <c r="J284" s="456"/>
      <c r="K284" s="467"/>
      <c r="L284" s="550"/>
      <c r="M284" s="195">
        <v>1225</v>
      </c>
      <c r="N284" s="453">
        <v>7.76</v>
      </c>
      <c r="O284" s="461">
        <v>5070</v>
      </c>
      <c r="P284" s="462">
        <v>17.3</v>
      </c>
      <c r="Q284" s="880">
        <v>48</v>
      </c>
      <c r="R284" s="455">
        <v>4</v>
      </c>
      <c r="S284" s="462">
        <v>13.7</v>
      </c>
      <c r="T284" s="456"/>
      <c r="U284" s="467"/>
      <c r="V284" s="550"/>
      <c r="W284" s="457">
        <v>440</v>
      </c>
      <c r="X284" s="453">
        <v>7.68</v>
      </c>
      <c r="Y284" s="458">
        <v>2100</v>
      </c>
      <c r="Z284" s="462">
        <v>3.9</v>
      </c>
      <c r="AA284" s="880">
        <v>11</v>
      </c>
      <c r="AB284" s="455">
        <v>0.2</v>
      </c>
      <c r="AC284" s="462">
        <v>2.6</v>
      </c>
      <c r="AD284" s="455"/>
      <c r="AE284" s="461"/>
      <c r="AF284" s="463"/>
      <c r="AG284" s="457">
        <v>33</v>
      </c>
      <c r="AH284" s="453">
        <v>8.15</v>
      </c>
      <c r="AI284" s="458">
        <v>6160</v>
      </c>
      <c r="AJ284" s="462">
        <v>24.2</v>
      </c>
      <c r="AK284" s="880">
        <v>80</v>
      </c>
      <c r="AL284" s="455">
        <v>3.2</v>
      </c>
      <c r="AM284" s="644">
        <v>4.3</v>
      </c>
      <c r="AN284" s="455"/>
      <c r="AO284" s="461"/>
      <c r="AP284" s="616"/>
      <c r="AQ284" s="457">
        <v>259</v>
      </c>
      <c r="AR284" s="453">
        <v>7.7</v>
      </c>
      <c r="AS284" s="458">
        <v>6780</v>
      </c>
      <c r="AT284" s="462">
        <v>48</v>
      </c>
      <c r="AU284" s="880">
        <v>132</v>
      </c>
      <c r="AV284" s="455">
        <v>2.7</v>
      </c>
      <c r="AW284" s="462">
        <v>19.899999999999999</v>
      </c>
      <c r="AX284" s="455"/>
      <c r="AY284" s="461"/>
      <c r="AZ284" s="463"/>
      <c r="BA284" s="195">
        <v>189</v>
      </c>
      <c r="BB284" s="453">
        <v>8.0399999999999991</v>
      </c>
      <c r="BC284" s="461">
        <v>5920</v>
      </c>
      <c r="BD284" s="462">
        <v>27.2</v>
      </c>
      <c r="BE284" s="880">
        <v>120</v>
      </c>
      <c r="BF284" s="455">
        <v>1.2</v>
      </c>
      <c r="BG284" s="462">
        <v>30.5</v>
      </c>
      <c r="BH284" s="455"/>
      <c r="BI284" s="461"/>
      <c r="BJ284" s="463"/>
      <c r="BK284" s="457">
        <v>113</v>
      </c>
      <c r="BL284" s="453">
        <v>8.0299999999999994</v>
      </c>
      <c r="BM284" s="458">
        <v>1607</v>
      </c>
      <c r="BN284" s="462">
        <v>71.8</v>
      </c>
      <c r="BO284" s="880">
        <v>163</v>
      </c>
      <c r="BP284" s="455">
        <v>0.3</v>
      </c>
      <c r="BQ284" s="462">
        <v>4.3</v>
      </c>
      <c r="BR284" s="455"/>
      <c r="BS284" s="461"/>
      <c r="BT284" s="463"/>
      <c r="BU284" s="457">
        <v>348</v>
      </c>
      <c r="BV284" s="453">
        <v>7.83</v>
      </c>
      <c r="BW284" s="458">
        <v>8200</v>
      </c>
      <c r="BX284" s="458">
        <v>26.2</v>
      </c>
      <c r="BY284" s="880">
        <v>137</v>
      </c>
      <c r="BZ284" s="455">
        <v>3.3</v>
      </c>
      <c r="CA284" s="462">
        <v>61.7</v>
      </c>
      <c r="CB284" s="455"/>
      <c r="CC284" s="461"/>
      <c r="CD284" s="463"/>
      <c r="CE284" s="457">
        <v>27</v>
      </c>
      <c r="CF284" s="453">
        <v>8.1300000000000008</v>
      </c>
      <c r="CG284" s="458">
        <v>9030</v>
      </c>
      <c r="CH284" s="462">
        <v>23</v>
      </c>
      <c r="CI284" s="880">
        <v>90</v>
      </c>
      <c r="CJ284" s="455">
        <v>7.9</v>
      </c>
      <c r="CK284" s="462">
        <v>45.5</v>
      </c>
      <c r="CL284" s="455"/>
      <c r="CM284" s="461"/>
      <c r="CN284" s="463"/>
      <c r="CO284" s="457"/>
      <c r="CP284" s="453"/>
      <c r="CQ284" s="461"/>
      <c r="CR284" s="462"/>
      <c r="CS284" s="880"/>
      <c r="CT284" s="455"/>
      <c r="CU284" s="462"/>
      <c r="CV284" s="455"/>
      <c r="CW284" s="461"/>
      <c r="CX284" s="463"/>
      <c r="CY284" s="457">
        <v>247</v>
      </c>
      <c r="CZ284" s="453">
        <v>7.51</v>
      </c>
      <c r="DA284" s="461">
        <v>5190</v>
      </c>
      <c r="DB284" s="462">
        <v>22.5</v>
      </c>
      <c r="DC284" s="880">
        <v>65</v>
      </c>
      <c r="DD284" s="455">
        <v>6.4</v>
      </c>
      <c r="DE284" s="462">
        <v>27.1</v>
      </c>
      <c r="DF284" s="455"/>
      <c r="DG284" s="464"/>
      <c r="DH284" s="463"/>
      <c r="DI284" s="457">
        <v>222</v>
      </c>
      <c r="DJ284" s="453">
        <v>8.4</v>
      </c>
      <c r="DK284" s="459">
        <v>2110</v>
      </c>
      <c r="DL284" s="462">
        <v>68.2</v>
      </c>
      <c r="DM284" s="880">
        <v>242</v>
      </c>
      <c r="DN284" s="455">
        <v>14</v>
      </c>
      <c r="DO284" s="462">
        <v>22.8</v>
      </c>
      <c r="DP284" s="455"/>
      <c r="DQ284" s="461"/>
      <c r="DR284" s="463"/>
      <c r="DS284" s="457"/>
      <c r="DT284" s="453"/>
      <c r="DU284" s="454"/>
      <c r="DV284" s="462"/>
      <c r="DW284" s="880"/>
      <c r="DX284" s="455"/>
      <c r="DY284" s="462"/>
      <c r="DZ284" s="455"/>
      <c r="EA284" s="462"/>
      <c r="EB284" s="463"/>
      <c r="EC284" s="457"/>
      <c r="ED284" s="453"/>
      <c r="EE284" s="464"/>
      <c r="EF284" s="462"/>
      <c r="EG284" s="880"/>
      <c r="EH284" s="455"/>
      <c r="EI284" s="462"/>
      <c r="EJ284" s="455"/>
      <c r="EK284" s="461"/>
      <c r="EL284" s="463"/>
      <c r="EM284" s="457"/>
      <c r="EN284" s="453"/>
      <c r="EO284" s="461"/>
      <c r="EP284" s="462"/>
      <c r="EQ284" s="462"/>
      <c r="ER284" s="455"/>
      <c r="ES284" s="462"/>
      <c r="ET284" s="454"/>
      <c r="EU284" s="461"/>
      <c r="EV284" s="463"/>
      <c r="EW284" s="457"/>
      <c r="EX284" s="453"/>
      <c r="EY284" s="461"/>
      <c r="EZ284" s="462"/>
      <c r="FA284" s="880"/>
      <c r="FB284" s="455"/>
      <c r="FC284" s="462"/>
      <c r="FD284" s="454"/>
      <c r="FE284" s="461"/>
      <c r="FF284" s="463"/>
      <c r="FG284" s="457">
        <v>0</v>
      </c>
      <c r="FH284" s="453"/>
      <c r="FI284" s="461"/>
      <c r="FJ284" s="462"/>
      <c r="FK284" s="880"/>
      <c r="FL284" s="455"/>
      <c r="FM284" s="462"/>
      <c r="FN284" s="454"/>
      <c r="FO284" s="461"/>
      <c r="FP284" s="463"/>
      <c r="FQ284" s="1262"/>
      <c r="FR284" s="1263"/>
      <c r="FS284" s="1444"/>
      <c r="FT284" s="1263"/>
      <c r="FU284" s="980"/>
      <c r="FV284" s="1263"/>
      <c r="FW284" s="954"/>
      <c r="FX284" s="1263"/>
      <c r="FY284" s="1263"/>
      <c r="FZ284" s="1419"/>
      <c r="GA284" s="1262"/>
      <c r="GB284" s="1263"/>
      <c r="GC284" s="1263"/>
      <c r="GD284" s="1263"/>
      <c r="GE284" s="980"/>
      <c r="GF284" s="1263"/>
      <c r="GG284" s="954"/>
      <c r="GH284" s="1263"/>
      <c r="GI284" s="1263"/>
      <c r="GJ284" s="1419"/>
      <c r="GK284" s="195"/>
      <c r="GL284" s="943"/>
      <c r="GM284" s="461"/>
      <c r="GN284" s="461"/>
      <c r="GO284" s="461"/>
      <c r="GP284" s="461"/>
      <c r="GQ284" s="461"/>
      <c r="GR284" s="461"/>
      <c r="GS284" s="461"/>
      <c r="GT284" s="463"/>
      <c r="GU284" s="195"/>
      <c r="GV284" s="461"/>
      <c r="GW284" s="461"/>
      <c r="GX284" s="461"/>
      <c r="GY284" s="461"/>
      <c r="GZ284" s="455"/>
      <c r="HA284" s="461"/>
      <c r="HB284" s="461"/>
      <c r="HC284" s="461"/>
      <c r="HD284" s="463"/>
      <c r="HE284" s="457"/>
      <c r="HF284" s="453">
        <v>5.92</v>
      </c>
      <c r="HG284" s="461">
        <v>5670</v>
      </c>
      <c r="HH284" s="893">
        <v>11</v>
      </c>
      <c r="HI284" s="1434">
        <v>352</v>
      </c>
      <c r="HJ284" s="455">
        <v>20.8</v>
      </c>
      <c r="HK284" s="462">
        <v>22.2</v>
      </c>
      <c r="HL284" s="455"/>
      <c r="HM284" s="461"/>
      <c r="HN284" s="463"/>
      <c r="HO284" s="457"/>
      <c r="HP284" s="453"/>
      <c r="HQ284" s="461"/>
      <c r="HR284" s="462"/>
      <c r="HS284" s="462"/>
      <c r="HT284" s="455"/>
      <c r="HU284" s="462"/>
      <c r="HV284" s="455"/>
      <c r="HW284" s="461"/>
      <c r="HX284" s="463"/>
      <c r="HY284" s="1587"/>
      <c r="HZ284" s="1587"/>
      <c r="IA284" s="1587"/>
      <c r="IB284" s="1587"/>
      <c r="IC284" s="1587"/>
      <c r="ID284" s="1587"/>
      <c r="IE284" s="1587"/>
      <c r="IF284" s="1587"/>
      <c r="IG284" s="1587"/>
      <c r="IH284" s="1587"/>
      <c r="II284" s="1587"/>
      <c r="IJ284" s="1587"/>
      <c r="IK284" s="1587"/>
      <c r="IL284" s="1587"/>
      <c r="IM284" s="1587"/>
      <c r="IN284" s="1587"/>
      <c r="IO284" s="1587"/>
      <c r="IP284" s="1587"/>
      <c r="IQ284" s="1587"/>
      <c r="IR284" s="1587"/>
      <c r="IS284" s="1587"/>
      <c r="IT284" s="1587"/>
      <c r="IU284" s="1587"/>
      <c r="IV284" s="1587"/>
      <c r="IW284" s="1587"/>
      <c r="IX284" s="1587"/>
      <c r="IY284" s="1587"/>
      <c r="IZ284" s="1587"/>
      <c r="JA284" s="1587"/>
      <c r="JB284" s="1587"/>
      <c r="JC284" s="1587"/>
      <c r="JD284" s="1587"/>
      <c r="JE284" s="1587"/>
      <c r="JF284" s="1587"/>
      <c r="JG284" s="1587"/>
      <c r="JH284" s="1587"/>
      <c r="JI284" s="1587"/>
      <c r="JJ284" s="1587"/>
      <c r="JK284" s="1587"/>
      <c r="JL284" s="1587"/>
      <c r="JM284" s="1587"/>
      <c r="JN284" s="1587"/>
      <c r="JO284" s="1587"/>
      <c r="JP284" s="1587"/>
      <c r="JQ284" s="1587"/>
      <c r="JR284" s="1587"/>
      <c r="JS284" s="1587"/>
      <c r="JT284" s="1587"/>
      <c r="JU284" s="1587"/>
      <c r="JV284" s="1587"/>
      <c r="JW284" s="1587"/>
      <c r="JX284" s="1587"/>
      <c r="JY284" s="1587"/>
      <c r="JZ284" s="1587"/>
      <c r="KA284" s="1587"/>
      <c r="KB284" s="1587"/>
      <c r="KC284" s="1587"/>
      <c r="KD284" s="1587"/>
      <c r="KE284" s="1587"/>
      <c r="KF284" s="1587"/>
      <c r="KG284" s="1587"/>
      <c r="KH284" s="1587"/>
      <c r="KI284" s="1587"/>
      <c r="KJ284" s="1587"/>
      <c r="KK284" s="1587"/>
      <c r="KL284" s="1587"/>
      <c r="KM284" s="1587"/>
      <c r="KN284" s="1587"/>
      <c r="KO284" s="1587"/>
      <c r="KP284" s="1587"/>
      <c r="KQ284" s="1587"/>
      <c r="KR284" s="1587"/>
      <c r="KS284" s="1587"/>
      <c r="KT284" s="1587"/>
      <c r="KU284" s="1587"/>
      <c r="KV284" s="1587"/>
      <c r="KW284" s="1587"/>
      <c r="KX284" s="1587"/>
      <c r="KY284" s="1587"/>
      <c r="KZ284" s="1587"/>
      <c r="LA284" s="1587"/>
      <c r="LB284" s="1587"/>
      <c r="LC284" s="1587"/>
      <c r="LD284" s="1587"/>
      <c r="LE284" s="1587"/>
      <c r="LF284" s="1587"/>
      <c r="LG284" s="1587"/>
      <c r="LH284" s="1587"/>
      <c r="LI284" s="1587"/>
      <c r="LJ284" s="1587"/>
      <c r="LK284" s="1587"/>
      <c r="LL284" s="1587"/>
      <c r="LM284" s="1587"/>
      <c r="LN284" s="1587"/>
      <c r="LO284" s="1587"/>
      <c r="LP284" s="1587"/>
      <c r="LQ284" s="1587"/>
      <c r="LR284" s="1587"/>
      <c r="LS284" s="1587"/>
      <c r="LT284" s="1587"/>
      <c r="LU284" s="1587"/>
      <c r="LV284" s="1587"/>
      <c r="LW284" s="1587"/>
      <c r="LX284" s="1587"/>
      <c r="LY284" s="1587"/>
      <c r="LZ284" s="1587"/>
      <c r="MA284" s="1587"/>
      <c r="MB284" s="1587"/>
      <c r="MC284" s="1587"/>
      <c r="MD284" s="1587"/>
      <c r="ME284" s="1587"/>
      <c r="MF284" s="1587"/>
      <c r="MG284" s="1587"/>
      <c r="MH284" s="1587"/>
      <c r="MI284" s="1587"/>
      <c r="MJ284" s="1587"/>
      <c r="MK284" s="1587"/>
      <c r="ML284" s="1587"/>
      <c r="MM284" s="1587"/>
      <c r="MN284" s="1587"/>
      <c r="MO284" s="1587"/>
      <c r="MP284" s="1587"/>
      <c r="MQ284" s="1587"/>
      <c r="MR284" s="1587"/>
      <c r="MS284" s="1587"/>
      <c r="MT284" s="1587"/>
      <c r="MU284" s="1587"/>
      <c r="MV284" s="1587"/>
      <c r="MW284" s="1587"/>
      <c r="MX284" s="1587"/>
      <c r="MY284" s="1587"/>
      <c r="MZ284" s="1587"/>
      <c r="NA284" s="1587"/>
      <c r="NB284" s="1587"/>
      <c r="NC284" s="1587"/>
      <c r="ND284" s="1587"/>
      <c r="NE284" s="1587"/>
      <c r="NF284" s="1587"/>
      <c r="NG284" s="1587"/>
      <c r="NH284" s="1587"/>
      <c r="NI284" s="1587"/>
      <c r="NJ284" s="1587"/>
      <c r="NK284" s="1587"/>
      <c r="NL284" s="1587"/>
      <c r="NM284" s="1587"/>
      <c r="NN284" s="1587"/>
      <c r="NO284" s="1587"/>
      <c r="NP284" s="1587"/>
      <c r="NQ284" s="1587"/>
      <c r="NR284" s="1587"/>
      <c r="NS284" s="1587"/>
      <c r="NT284" s="1587"/>
      <c r="NU284" s="1587"/>
      <c r="NV284" s="1587"/>
      <c r="NW284" s="1587"/>
      <c r="NX284" s="1587"/>
      <c r="NY284" s="1587"/>
      <c r="NZ284" s="1587"/>
      <c r="OA284" s="1587"/>
      <c r="OB284" s="1587"/>
      <c r="OC284" s="1587"/>
      <c r="OD284" s="1587"/>
      <c r="OE284" s="1587"/>
      <c r="OF284" s="1587"/>
      <c r="OG284" s="1587"/>
      <c r="OH284" s="1587"/>
      <c r="OI284" s="1587"/>
      <c r="OJ284" s="1587"/>
      <c r="OK284" s="1587"/>
      <c r="OL284" s="1587"/>
      <c r="OM284" s="1587"/>
      <c r="ON284" s="1587"/>
      <c r="OO284" s="1587"/>
      <c r="OP284" s="1587"/>
      <c r="OQ284" s="1587"/>
      <c r="OR284" s="1587"/>
      <c r="OS284" s="1587"/>
      <c r="OT284" s="1587"/>
      <c r="OU284" s="1587"/>
      <c r="OV284" s="1587"/>
      <c r="OW284" s="1587"/>
      <c r="OX284" s="1587"/>
      <c r="OY284" s="1587"/>
      <c r="OZ284" s="1587"/>
      <c r="PA284" s="1587"/>
      <c r="PB284" s="1587"/>
      <c r="PC284" s="1587"/>
      <c r="PD284" s="1587"/>
      <c r="PE284" s="1587"/>
      <c r="PF284" s="1587"/>
      <c r="PG284" s="1588"/>
      <c r="PH284" s="1588"/>
      <c r="PI284" s="1588"/>
      <c r="PJ284" s="1588"/>
      <c r="PK284" s="1588"/>
      <c r="PL284" s="1588"/>
      <c r="PM284" s="1588"/>
      <c r="PN284" s="1588"/>
      <c r="PO284" s="1588"/>
      <c r="PP284" s="1588"/>
      <c r="PQ284" s="1588"/>
      <c r="PR284" s="1588"/>
      <c r="PS284" s="1588"/>
      <c r="PT284" s="1588"/>
      <c r="PU284" s="1588"/>
      <c r="PV284" s="1588"/>
      <c r="PW284" s="1588"/>
      <c r="PX284" s="1588"/>
      <c r="PY284" s="1588"/>
      <c r="PZ284" s="1588"/>
      <c r="QA284" s="1588"/>
      <c r="QB284" s="1588"/>
      <c r="QC284" s="1588"/>
      <c r="QD284" s="1588"/>
      <c r="QE284" s="1588"/>
      <c r="QF284" s="1588"/>
      <c r="QG284" s="1588"/>
      <c r="QH284" s="1588"/>
      <c r="QI284" s="1588"/>
      <c r="QJ284" s="1588"/>
      <c r="QK284" s="1588"/>
      <c r="QL284" s="1588"/>
      <c r="QM284" s="1588"/>
      <c r="QN284" s="1588"/>
      <c r="QO284" s="1588"/>
      <c r="QP284" s="1588"/>
      <c r="QQ284" s="1588"/>
      <c r="QR284" s="1588"/>
      <c r="QS284" s="1588"/>
      <c r="QT284" s="1588"/>
      <c r="QU284" s="1588"/>
      <c r="QV284" s="1588"/>
      <c r="QW284" s="1588"/>
      <c r="QX284" s="1588"/>
      <c r="QY284" s="1588"/>
      <c r="QZ284" s="1588"/>
      <c r="RA284" s="1588"/>
      <c r="RB284" s="1588"/>
      <c r="RC284" s="1588"/>
      <c r="RD284" s="1588"/>
      <c r="RE284" s="1588"/>
      <c r="RF284" s="1588"/>
      <c r="RG284" s="1588"/>
      <c r="RH284" s="1588"/>
      <c r="RI284" s="1588"/>
      <c r="RJ284" s="1588"/>
      <c r="RK284" s="1588"/>
      <c r="RL284" s="1588"/>
      <c r="RM284" s="1588"/>
      <c r="RN284" s="1588"/>
      <c r="RO284" s="1588"/>
      <c r="RP284" s="1588"/>
      <c r="RQ284" s="1588"/>
      <c r="RR284" s="1588"/>
      <c r="RS284" s="1588"/>
      <c r="RT284" s="1588"/>
      <c r="RU284" s="1588"/>
      <c r="RV284" s="1588"/>
      <c r="RW284" s="1588"/>
      <c r="RX284" s="1588"/>
      <c r="RY284" s="1588"/>
      <c r="RZ284" s="1588"/>
      <c r="SA284" s="1588"/>
      <c r="SB284" s="1588"/>
      <c r="SC284" s="1588"/>
      <c r="SD284" s="1588"/>
      <c r="SE284" s="1588"/>
      <c r="SF284" s="1588"/>
      <c r="SG284" s="1588"/>
      <c r="SH284" s="1588"/>
      <c r="SI284" s="1588"/>
      <c r="SJ284" s="1588"/>
      <c r="SK284" s="1588"/>
      <c r="SL284" s="1588"/>
      <c r="SM284" s="1588"/>
      <c r="SN284" s="1588"/>
      <c r="SO284" s="1588"/>
      <c r="SP284" s="1588"/>
      <c r="SQ284" s="1588"/>
      <c r="SR284" s="1588"/>
      <c r="SS284" s="1588"/>
      <c r="ST284" s="1588"/>
      <c r="SU284" s="1588"/>
      <c r="SV284" s="1588"/>
      <c r="SW284" s="1588"/>
      <c r="SX284" s="1588"/>
      <c r="SY284" s="1588"/>
      <c r="SZ284" s="1588"/>
      <c r="TA284" s="1588"/>
      <c r="TB284" s="1588"/>
      <c r="TC284" s="1588"/>
      <c r="TD284" s="544"/>
      <c r="TE284" s="544"/>
      <c r="TF284" s="544"/>
      <c r="TG284" s="544"/>
      <c r="TH284" s="544"/>
      <c r="TI284" s="544"/>
      <c r="TJ284" s="544"/>
      <c r="TK284" s="544"/>
      <c r="TL284" s="544"/>
      <c r="TM284" s="544"/>
      <c r="TN284" s="544"/>
      <c r="TO284" s="544"/>
      <c r="TP284" s="544"/>
      <c r="TQ284" s="544"/>
      <c r="TR284" s="544"/>
      <c r="TS284" s="544"/>
      <c r="TT284" s="544"/>
      <c r="TU284" s="544"/>
      <c r="TV284" s="544"/>
      <c r="TW284" s="544"/>
      <c r="TX284" s="544"/>
      <c r="TY284" s="544"/>
      <c r="TZ284" s="544"/>
      <c r="UA284" s="544"/>
      <c r="UB284" s="544"/>
      <c r="UC284" s="544"/>
      <c r="UD284" s="544"/>
      <c r="UE284" s="544"/>
      <c r="UF284" s="544"/>
      <c r="UG284" s="544"/>
      <c r="UH284" s="544"/>
      <c r="UI284" s="544"/>
      <c r="UJ284" s="544"/>
      <c r="UK284" s="544"/>
      <c r="UL284" s="544"/>
      <c r="UM284" s="544"/>
      <c r="UN284" s="544"/>
      <c r="UO284" s="544"/>
      <c r="UP284" s="544"/>
      <c r="UQ284" s="544"/>
      <c r="UR284" s="544"/>
      <c r="US284" s="544"/>
      <c r="UT284" s="544"/>
      <c r="UU284" s="544"/>
      <c r="UV284" s="544"/>
      <c r="UW284" s="544"/>
      <c r="UX284" s="544"/>
      <c r="UY284" s="544"/>
      <c r="UZ284" s="544"/>
      <c r="VA284" s="544"/>
      <c r="VB284" s="544"/>
      <c r="VC284" s="544"/>
      <c r="VD284" s="544"/>
      <c r="VE284" s="544"/>
      <c r="VF284" s="544"/>
      <c r="VG284" s="544"/>
      <c r="VH284" s="544"/>
      <c r="VI284" s="544"/>
      <c r="VJ284" s="544"/>
      <c r="VK284" s="544"/>
      <c r="VL284" s="544"/>
      <c r="VM284" s="544"/>
      <c r="VN284" s="544"/>
      <c r="VO284" s="544"/>
      <c r="VP284" s="544"/>
      <c r="VQ284" s="544"/>
      <c r="VR284" s="544"/>
      <c r="VS284" s="544"/>
      <c r="VT284" s="544"/>
      <c r="VU284" s="544"/>
      <c r="VV284" s="544"/>
      <c r="VW284" s="544"/>
      <c r="VX284" s="544"/>
      <c r="VY284" s="544"/>
      <c r="VZ284" s="544"/>
      <c r="WA284" s="544"/>
      <c r="WB284" s="544"/>
      <c r="WC284" s="544"/>
      <c r="WD284" s="544"/>
      <c r="WE284" s="544"/>
      <c r="WF284" s="544"/>
      <c r="WG284" s="544"/>
      <c r="WH284" s="544"/>
      <c r="WI284" s="544"/>
      <c r="WJ284" s="544"/>
      <c r="WK284" s="544"/>
      <c r="WL284" s="544"/>
      <c r="WM284" s="544"/>
      <c r="WN284" s="544"/>
      <c r="WO284" s="544"/>
      <c r="WP284" s="544"/>
      <c r="WQ284" s="544"/>
      <c r="WR284" s="544"/>
      <c r="WS284" s="544"/>
      <c r="WT284" s="544"/>
      <c r="WU284" s="544"/>
      <c r="WV284" s="544"/>
      <c r="WW284" s="544"/>
      <c r="WX284" s="544"/>
      <c r="WY284" s="544"/>
      <c r="WZ284" s="544"/>
      <c r="XA284" s="544"/>
      <c r="XB284" s="544"/>
      <c r="XC284" s="544"/>
      <c r="XD284" s="544"/>
      <c r="XE284" s="544"/>
      <c r="XF284" s="544"/>
      <c r="XG284" s="544"/>
      <c r="XH284" s="544"/>
      <c r="XI284" s="544"/>
      <c r="XJ284" s="544"/>
      <c r="XK284" s="544"/>
      <c r="XL284" s="544"/>
      <c r="XM284" s="544"/>
      <c r="XN284" s="544"/>
      <c r="XO284" s="544"/>
      <c r="XP284" s="544"/>
      <c r="XQ284" s="544"/>
      <c r="XR284" s="544"/>
      <c r="XS284" s="544"/>
      <c r="XT284" s="544"/>
      <c r="XU284" s="544"/>
      <c r="XV284" s="544"/>
      <c r="XW284" s="544"/>
      <c r="XX284" s="544"/>
      <c r="XY284" s="544"/>
      <c r="XZ284" s="544"/>
      <c r="YA284" s="544"/>
      <c r="YB284" s="544"/>
      <c r="YC284" s="544"/>
      <c r="YD284" s="544"/>
      <c r="YE284" s="544"/>
      <c r="YF284" s="544"/>
      <c r="YG284" s="544"/>
      <c r="YH284" s="544"/>
      <c r="YI284" s="544"/>
      <c r="YJ284" s="544"/>
      <c r="YK284" s="544"/>
      <c r="YL284" s="544"/>
      <c r="YM284" s="544"/>
      <c r="YN284" s="544"/>
      <c r="YO284" s="544"/>
      <c r="YP284" s="544"/>
      <c r="YQ284" s="544"/>
      <c r="YR284" s="544"/>
      <c r="YS284" s="544"/>
      <c r="YT284" s="544"/>
      <c r="YU284" s="544"/>
      <c r="YV284" s="544"/>
      <c r="YW284" s="544"/>
      <c r="YX284" s="544"/>
      <c r="YY284" s="544"/>
      <c r="YZ284" s="544"/>
      <c r="ZA284" s="544"/>
      <c r="ZB284" s="544"/>
      <c r="ZC284" s="544"/>
      <c r="ZD284" s="544"/>
      <c r="ZE284" s="544"/>
      <c r="ZF284" s="544"/>
      <c r="ZG284" s="544"/>
      <c r="ZH284" s="544"/>
      <c r="ZI284" s="544"/>
      <c r="ZJ284" s="544"/>
      <c r="ZK284" s="544"/>
      <c r="ZL284" s="544"/>
      <c r="ZM284" s="544"/>
      <c r="ZN284" s="544"/>
      <c r="ZO284" s="544"/>
      <c r="ZP284" s="544"/>
      <c r="ZQ284" s="544"/>
      <c r="ZR284" s="544"/>
      <c r="ZS284" s="544"/>
      <c r="ZT284" s="544"/>
      <c r="ZU284" s="544"/>
      <c r="ZV284" s="544"/>
      <c r="ZW284" s="544"/>
      <c r="ZX284" s="544"/>
      <c r="ZY284" s="544"/>
      <c r="ZZ284" s="544"/>
      <c r="AAA284" s="544"/>
      <c r="AAB284" s="544"/>
      <c r="AAC284" s="544"/>
      <c r="AAD284" s="544"/>
      <c r="AAE284" s="544"/>
      <c r="AAF284" s="544"/>
      <c r="AAG284" s="544"/>
      <c r="AAH284" s="544"/>
      <c r="AAI284" s="544"/>
      <c r="AAJ284" s="544"/>
      <c r="AAK284" s="544"/>
      <c r="AAL284" s="544"/>
      <c r="AAM284" s="544"/>
      <c r="AAN284" s="544"/>
      <c r="AAO284" s="544"/>
      <c r="AAP284" s="544"/>
      <c r="AAQ284" s="544"/>
      <c r="AAR284" s="544"/>
      <c r="AAS284" s="544"/>
      <c r="AAT284" s="544"/>
      <c r="AAU284" s="544"/>
      <c r="AAV284" s="544"/>
      <c r="AAW284" s="544"/>
      <c r="AAX284" s="544"/>
      <c r="AAY284" s="544"/>
      <c r="AAZ284" s="544"/>
      <c r="ABA284" s="544"/>
      <c r="ABB284" s="544"/>
      <c r="ABC284" s="544"/>
      <c r="ABD284" s="544"/>
      <c r="ABE284" s="544"/>
      <c r="ABF284" s="544"/>
      <c r="ABG284" s="544"/>
      <c r="ABH284" s="544"/>
      <c r="ABI284" s="544"/>
      <c r="ABJ284" s="544"/>
      <c r="ABK284" s="544"/>
      <c r="ABL284" s="544"/>
      <c r="ABM284" s="544"/>
      <c r="ABN284" s="544"/>
      <c r="ABO284" s="544"/>
      <c r="ABP284" s="544"/>
      <c r="ABQ284" s="544"/>
      <c r="ABR284" s="544"/>
      <c r="ABS284" s="544"/>
      <c r="ABT284" s="544"/>
    </row>
    <row r="285" spans="1:748" s="540" customFormat="1" ht="15" customHeight="1" x14ac:dyDescent="0.15">
      <c r="A285" s="515">
        <v>43805</v>
      </c>
      <c r="B285" s="415">
        <f t="shared" si="6"/>
        <v>4224</v>
      </c>
      <c r="C285" s="195"/>
      <c r="D285" s="453"/>
      <c r="E285" s="461"/>
      <c r="F285" s="462"/>
      <c r="G285" s="880"/>
      <c r="H285" s="455"/>
      <c r="I285" s="462"/>
      <c r="J285" s="456"/>
      <c r="K285" s="467"/>
      <c r="L285" s="550"/>
      <c r="M285" s="195">
        <v>1191</v>
      </c>
      <c r="N285" s="453">
        <v>7.85</v>
      </c>
      <c r="O285" s="461">
        <v>5220</v>
      </c>
      <c r="P285" s="462">
        <v>18.7</v>
      </c>
      <c r="Q285" s="880">
        <v>53</v>
      </c>
      <c r="R285" s="455">
        <v>0.3</v>
      </c>
      <c r="S285" s="462">
        <v>3.7</v>
      </c>
      <c r="T285" s="456"/>
      <c r="U285" s="467"/>
      <c r="V285" s="550"/>
      <c r="W285" s="457">
        <v>848</v>
      </c>
      <c r="X285" s="453">
        <v>8.01</v>
      </c>
      <c r="Y285" s="458">
        <v>2510</v>
      </c>
      <c r="Z285" s="462">
        <v>5.8</v>
      </c>
      <c r="AA285" s="880">
        <v>19</v>
      </c>
      <c r="AB285" s="455">
        <v>0.2</v>
      </c>
      <c r="AC285" s="462">
        <v>3.3</v>
      </c>
      <c r="AD285" s="455"/>
      <c r="AE285" s="461"/>
      <c r="AF285" s="463"/>
      <c r="AG285" s="457">
        <v>140</v>
      </c>
      <c r="AH285" s="453">
        <v>8.25</v>
      </c>
      <c r="AI285" s="458">
        <v>5740</v>
      </c>
      <c r="AJ285" s="462">
        <v>27.4</v>
      </c>
      <c r="AK285" s="880">
        <v>71</v>
      </c>
      <c r="AL285" s="455">
        <v>2.7</v>
      </c>
      <c r="AM285" s="644">
        <v>5.5</v>
      </c>
      <c r="AN285" s="455"/>
      <c r="AO285" s="461"/>
      <c r="AP285" s="616"/>
      <c r="AQ285" s="457">
        <v>279</v>
      </c>
      <c r="AR285" s="453">
        <v>7.64</v>
      </c>
      <c r="AS285" s="458">
        <v>6680</v>
      </c>
      <c r="AT285" s="462">
        <v>48.4</v>
      </c>
      <c r="AU285" s="880">
        <v>119</v>
      </c>
      <c r="AV285" s="455">
        <v>9.1</v>
      </c>
      <c r="AW285" s="462">
        <v>24.9</v>
      </c>
      <c r="AX285" s="455">
        <v>3.5</v>
      </c>
      <c r="AY285" s="461"/>
      <c r="AZ285" s="463"/>
      <c r="BA285" s="195">
        <v>801</v>
      </c>
      <c r="BB285" s="453">
        <v>7.91</v>
      </c>
      <c r="BC285" s="461">
        <v>6160</v>
      </c>
      <c r="BD285" s="462">
        <v>28.6</v>
      </c>
      <c r="BE285" s="880">
        <v>102</v>
      </c>
      <c r="BF285" s="455">
        <v>0.7</v>
      </c>
      <c r="BG285" s="462">
        <v>31.3</v>
      </c>
      <c r="BH285" s="455">
        <v>0.6</v>
      </c>
      <c r="BI285" s="461"/>
      <c r="BJ285" s="463"/>
      <c r="BK285" s="457">
        <v>126</v>
      </c>
      <c r="BL285" s="453">
        <v>7.97</v>
      </c>
      <c r="BM285" s="458">
        <v>1616</v>
      </c>
      <c r="BN285" s="462">
        <v>73.8</v>
      </c>
      <c r="BO285" s="880">
        <v>146</v>
      </c>
      <c r="BP285" s="455">
        <v>0.2</v>
      </c>
      <c r="BQ285" s="462">
        <v>5.5</v>
      </c>
      <c r="BR285" s="455">
        <v>7.0000000000000007E-2</v>
      </c>
      <c r="BS285" s="461"/>
      <c r="BT285" s="463"/>
      <c r="BU285" s="457">
        <v>374</v>
      </c>
      <c r="BV285" s="453">
        <v>7.74</v>
      </c>
      <c r="BW285" s="458">
        <v>6130</v>
      </c>
      <c r="BX285" s="458">
        <v>18.899999999999999</v>
      </c>
      <c r="BY285" s="880">
        <v>78</v>
      </c>
      <c r="BZ285" s="455">
        <v>1.6</v>
      </c>
      <c r="CA285" s="462">
        <v>50.5</v>
      </c>
      <c r="CB285" s="455">
        <v>0.06</v>
      </c>
      <c r="CC285" s="461"/>
      <c r="CD285" s="463"/>
      <c r="CE285" s="457">
        <v>1</v>
      </c>
      <c r="CF285" s="453"/>
      <c r="CG285" s="458"/>
      <c r="CH285" s="462"/>
      <c r="CI285" s="880"/>
      <c r="CJ285" s="455"/>
      <c r="CK285" s="462"/>
      <c r="CL285" s="455"/>
      <c r="CM285" s="461"/>
      <c r="CN285" s="463"/>
      <c r="CO285" s="457"/>
      <c r="CP285" s="453"/>
      <c r="CQ285" s="461"/>
      <c r="CR285" s="462"/>
      <c r="CS285" s="880"/>
      <c r="CT285" s="455"/>
      <c r="CU285" s="462"/>
      <c r="CV285" s="455"/>
      <c r="CW285" s="461"/>
      <c r="CX285" s="463"/>
      <c r="CY285" s="457">
        <v>158</v>
      </c>
      <c r="CZ285" s="453">
        <v>7.87</v>
      </c>
      <c r="DA285" s="461">
        <v>4550</v>
      </c>
      <c r="DB285" s="462">
        <v>21.8</v>
      </c>
      <c r="DC285" s="880">
        <v>56</v>
      </c>
      <c r="DD285" s="455">
        <v>7.5</v>
      </c>
      <c r="DE285" s="462">
        <v>24.7</v>
      </c>
      <c r="DF285" s="455"/>
      <c r="DG285" s="464"/>
      <c r="DH285" s="463"/>
      <c r="DI285" s="457">
        <v>306</v>
      </c>
      <c r="DJ285" s="453">
        <v>8.0299999999999994</v>
      </c>
      <c r="DK285" s="459">
        <v>2540</v>
      </c>
      <c r="DL285" s="462">
        <v>102.1</v>
      </c>
      <c r="DM285" s="880">
        <v>318</v>
      </c>
      <c r="DN285" s="455">
        <v>16.8</v>
      </c>
      <c r="DO285" s="462">
        <v>32.200000000000003</v>
      </c>
      <c r="DP285" s="455">
        <v>0.14000000000000001</v>
      </c>
      <c r="DQ285" s="461"/>
      <c r="DR285" s="463"/>
      <c r="DS285" s="457"/>
      <c r="DT285" s="453"/>
      <c r="DU285" s="454"/>
      <c r="DV285" s="462"/>
      <c r="DW285" s="880"/>
      <c r="DX285" s="455"/>
      <c r="DY285" s="462"/>
      <c r="DZ285" s="455"/>
      <c r="EA285" s="462"/>
      <c r="EB285" s="463"/>
      <c r="EC285" s="457"/>
      <c r="ED285" s="453"/>
      <c r="EE285" s="464"/>
      <c r="EF285" s="462"/>
      <c r="EG285" s="880"/>
      <c r="EH285" s="455"/>
      <c r="EI285" s="462"/>
      <c r="EJ285" s="455"/>
      <c r="EK285" s="461"/>
      <c r="EL285" s="463"/>
      <c r="EM285" s="457"/>
      <c r="EN285" s="453"/>
      <c r="EO285" s="461"/>
      <c r="EP285" s="462"/>
      <c r="EQ285" s="462"/>
      <c r="ER285" s="455"/>
      <c r="ES285" s="462"/>
      <c r="ET285" s="454"/>
      <c r="EU285" s="461"/>
      <c r="EV285" s="463"/>
      <c r="EW285" s="457"/>
      <c r="EX285" s="453"/>
      <c r="EY285" s="461"/>
      <c r="EZ285" s="462"/>
      <c r="FA285" s="880"/>
      <c r="FB285" s="455"/>
      <c r="FC285" s="462"/>
      <c r="FD285" s="454"/>
      <c r="FE285" s="461"/>
      <c r="FF285" s="463"/>
      <c r="FG285" s="457">
        <v>0</v>
      </c>
      <c r="FH285" s="453"/>
      <c r="FI285" s="461"/>
      <c r="FJ285" s="462"/>
      <c r="FK285" s="880"/>
      <c r="FL285" s="455"/>
      <c r="FM285" s="462"/>
      <c r="FN285" s="454"/>
      <c r="FO285" s="461"/>
      <c r="FP285" s="463"/>
      <c r="FQ285" s="1262"/>
      <c r="FR285" s="1263"/>
      <c r="FS285" s="1444"/>
      <c r="FT285" s="1263"/>
      <c r="FU285" s="980"/>
      <c r="FV285" s="1263"/>
      <c r="FW285" s="954"/>
      <c r="FX285" s="1263"/>
      <c r="FY285" s="1263"/>
      <c r="FZ285" s="1419"/>
      <c r="GA285" s="1262"/>
      <c r="GB285" s="1263"/>
      <c r="GC285" s="1263"/>
      <c r="GD285" s="1263"/>
      <c r="GE285" s="980"/>
      <c r="GF285" s="1263"/>
      <c r="GG285" s="954"/>
      <c r="GH285" s="1263"/>
      <c r="GI285" s="1263"/>
      <c r="GJ285" s="1419"/>
      <c r="GK285" s="195"/>
      <c r="GL285" s="943"/>
      <c r="GM285" s="461"/>
      <c r="GN285" s="461"/>
      <c r="GO285" s="461"/>
      <c r="GP285" s="461"/>
      <c r="GQ285" s="461"/>
      <c r="GR285" s="461"/>
      <c r="GS285" s="461"/>
      <c r="GT285" s="463"/>
      <c r="GU285" s="195"/>
      <c r="GV285" s="461"/>
      <c r="GW285" s="461"/>
      <c r="GX285" s="461"/>
      <c r="GY285" s="461"/>
      <c r="GZ285" s="455"/>
      <c r="HA285" s="461"/>
      <c r="HB285" s="461"/>
      <c r="HC285" s="461"/>
      <c r="HD285" s="463"/>
      <c r="HE285" s="457"/>
      <c r="HF285" s="453">
        <v>6.17</v>
      </c>
      <c r="HG285" s="461">
        <v>4050</v>
      </c>
      <c r="HH285" s="893">
        <v>8.1999999999999993</v>
      </c>
      <c r="HI285" s="1434">
        <v>235</v>
      </c>
      <c r="HJ285" s="455">
        <v>8.8000000000000007</v>
      </c>
      <c r="HK285" s="462">
        <v>11</v>
      </c>
      <c r="HL285" s="455">
        <v>0.34</v>
      </c>
      <c r="HM285" s="461"/>
      <c r="HN285" s="463"/>
      <c r="HO285" s="457"/>
      <c r="HP285" s="453"/>
      <c r="HQ285" s="461"/>
      <c r="HR285" s="462"/>
      <c r="HS285" s="462"/>
      <c r="HT285" s="455"/>
      <c r="HU285" s="462"/>
      <c r="HV285" s="455"/>
      <c r="HW285" s="461"/>
      <c r="HX285" s="463"/>
      <c r="HY285" s="1587"/>
      <c r="HZ285" s="1587"/>
      <c r="IA285" s="1587"/>
      <c r="IB285" s="1587"/>
      <c r="IC285" s="1587"/>
      <c r="ID285" s="1587"/>
      <c r="IE285" s="1587"/>
      <c r="IF285" s="1587"/>
      <c r="IG285" s="1587"/>
      <c r="IH285" s="1587"/>
      <c r="II285" s="1587"/>
      <c r="IJ285" s="1587"/>
      <c r="IK285" s="1587"/>
      <c r="IL285" s="1587"/>
      <c r="IM285" s="1587"/>
      <c r="IN285" s="1587"/>
      <c r="IO285" s="1587"/>
      <c r="IP285" s="1587"/>
      <c r="IQ285" s="1587"/>
      <c r="IR285" s="1587"/>
      <c r="IS285" s="1587"/>
      <c r="IT285" s="1587"/>
      <c r="IU285" s="1587"/>
      <c r="IV285" s="1587"/>
      <c r="IW285" s="1587"/>
      <c r="IX285" s="1587"/>
      <c r="IY285" s="1587"/>
      <c r="IZ285" s="1587"/>
      <c r="JA285" s="1587"/>
      <c r="JB285" s="1587"/>
      <c r="JC285" s="1587"/>
      <c r="JD285" s="1587"/>
      <c r="JE285" s="1587"/>
      <c r="JF285" s="1587"/>
      <c r="JG285" s="1587"/>
      <c r="JH285" s="1587"/>
      <c r="JI285" s="1587"/>
      <c r="JJ285" s="1587"/>
      <c r="JK285" s="1587"/>
      <c r="JL285" s="1587"/>
      <c r="JM285" s="1587"/>
      <c r="JN285" s="1587"/>
      <c r="JO285" s="1587"/>
      <c r="JP285" s="1587"/>
      <c r="JQ285" s="1587"/>
      <c r="JR285" s="1587"/>
      <c r="JS285" s="1587"/>
      <c r="JT285" s="1587"/>
      <c r="JU285" s="1587"/>
      <c r="JV285" s="1587"/>
      <c r="JW285" s="1587"/>
      <c r="JX285" s="1587"/>
      <c r="JY285" s="1587"/>
      <c r="JZ285" s="1587"/>
      <c r="KA285" s="1587"/>
      <c r="KB285" s="1587"/>
      <c r="KC285" s="1587"/>
      <c r="KD285" s="1587"/>
      <c r="KE285" s="1587"/>
      <c r="KF285" s="1587"/>
      <c r="KG285" s="1587"/>
      <c r="KH285" s="1587"/>
      <c r="KI285" s="1587"/>
      <c r="KJ285" s="1587"/>
      <c r="KK285" s="1587"/>
      <c r="KL285" s="1587"/>
      <c r="KM285" s="1587"/>
      <c r="KN285" s="1587"/>
      <c r="KO285" s="1587"/>
      <c r="KP285" s="1587"/>
      <c r="KQ285" s="1587"/>
      <c r="KR285" s="1587"/>
      <c r="KS285" s="1587"/>
      <c r="KT285" s="1587"/>
      <c r="KU285" s="1587"/>
      <c r="KV285" s="1587"/>
      <c r="KW285" s="1587"/>
      <c r="KX285" s="1587"/>
      <c r="KY285" s="1587"/>
      <c r="KZ285" s="1587"/>
      <c r="LA285" s="1587"/>
      <c r="LB285" s="1587"/>
      <c r="LC285" s="1587"/>
      <c r="LD285" s="1587"/>
      <c r="LE285" s="1587"/>
      <c r="LF285" s="1587"/>
      <c r="LG285" s="1587"/>
      <c r="LH285" s="1587"/>
      <c r="LI285" s="1587"/>
      <c r="LJ285" s="1587"/>
      <c r="LK285" s="1587"/>
      <c r="LL285" s="1587"/>
      <c r="LM285" s="1587"/>
      <c r="LN285" s="1587"/>
      <c r="LO285" s="1587"/>
      <c r="LP285" s="1587"/>
      <c r="LQ285" s="1587"/>
      <c r="LR285" s="1587"/>
      <c r="LS285" s="1587"/>
      <c r="LT285" s="1587"/>
      <c r="LU285" s="1587"/>
      <c r="LV285" s="1587"/>
      <c r="LW285" s="1587"/>
      <c r="LX285" s="1587"/>
      <c r="LY285" s="1587"/>
      <c r="LZ285" s="1587"/>
      <c r="MA285" s="1587"/>
      <c r="MB285" s="1587"/>
      <c r="MC285" s="1587"/>
      <c r="MD285" s="1587"/>
      <c r="ME285" s="1587"/>
      <c r="MF285" s="1587"/>
      <c r="MG285" s="1587"/>
      <c r="MH285" s="1587"/>
      <c r="MI285" s="1587"/>
      <c r="MJ285" s="1587"/>
      <c r="MK285" s="1587"/>
      <c r="ML285" s="1587"/>
      <c r="MM285" s="1587"/>
      <c r="MN285" s="1587"/>
      <c r="MO285" s="1587"/>
      <c r="MP285" s="1587"/>
      <c r="MQ285" s="1587"/>
      <c r="MR285" s="1587"/>
      <c r="MS285" s="1587"/>
      <c r="MT285" s="1587"/>
      <c r="MU285" s="1587"/>
      <c r="MV285" s="1587"/>
      <c r="MW285" s="1587"/>
      <c r="MX285" s="1587"/>
      <c r="MY285" s="1587"/>
      <c r="MZ285" s="1587"/>
      <c r="NA285" s="1587"/>
      <c r="NB285" s="1587"/>
      <c r="NC285" s="1587"/>
      <c r="ND285" s="1587"/>
      <c r="NE285" s="1587"/>
      <c r="NF285" s="1587"/>
      <c r="NG285" s="1587"/>
      <c r="NH285" s="1587"/>
      <c r="NI285" s="1587"/>
      <c r="NJ285" s="1587"/>
      <c r="NK285" s="1587"/>
      <c r="NL285" s="1587"/>
      <c r="NM285" s="1587"/>
      <c r="NN285" s="1587"/>
      <c r="NO285" s="1587"/>
      <c r="NP285" s="1587"/>
      <c r="NQ285" s="1587"/>
      <c r="NR285" s="1587"/>
      <c r="NS285" s="1587"/>
      <c r="NT285" s="1587"/>
      <c r="NU285" s="1587"/>
      <c r="NV285" s="1587"/>
      <c r="NW285" s="1587"/>
      <c r="NX285" s="1587"/>
      <c r="NY285" s="1587"/>
      <c r="NZ285" s="1587"/>
      <c r="OA285" s="1587"/>
      <c r="OB285" s="1587"/>
      <c r="OC285" s="1587"/>
      <c r="OD285" s="1587"/>
      <c r="OE285" s="1587"/>
      <c r="OF285" s="1587"/>
      <c r="OG285" s="1587"/>
      <c r="OH285" s="1587"/>
      <c r="OI285" s="1587"/>
      <c r="OJ285" s="1587"/>
      <c r="OK285" s="1587"/>
      <c r="OL285" s="1587"/>
      <c r="OM285" s="1587"/>
      <c r="ON285" s="1587"/>
      <c r="OO285" s="1587"/>
      <c r="OP285" s="1587"/>
      <c r="OQ285" s="1587"/>
      <c r="OR285" s="1587"/>
      <c r="OS285" s="1587"/>
      <c r="OT285" s="1587"/>
      <c r="OU285" s="1587"/>
      <c r="OV285" s="1587"/>
      <c r="OW285" s="1587"/>
      <c r="OX285" s="1587"/>
      <c r="OY285" s="1587"/>
      <c r="OZ285" s="1587"/>
      <c r="PA285" s="1587"/>
      <c r="PB285" s="1587"/>
      <c r="PC285" s="1587"/>
      <c r="PD285" s="1587"/>
      <c r="PE285" s="1587"/>
      <c r="PF285" s="1587"/>
      <c r="PG285" s="1588"/>
      <c r="PH285" s="1588"/>
      <c r="PI285" s="1588"/>
      <c r="PJ285" s="1588"/>
      <c r="PK285" s="1588"/>
      <c r="PL285" s="1588"/>
      <c r="PM285" s="1588"/>
      <c r="PN285" s="1588"/>
      <c r="PO285" s="1588"/>
      <c r="PP285" s="1588"/>
      <c r="PQ285" s="1588"/>
      <c r="PR285" s="1588"/>
      <c r="PS285" s="1588"/>
      <c r="PT285" s="1588"/>
      <c r="PU285" s="1588"/>
      <c r="PV285" s="1588"/>
      <c r="PW285" s="1588"/>
      <c r="PX285" s="1588"/>
      <c r="PY285" s="1588"/>
      <c r="PZ285" s="1588"/>
      <c r="QA285" s="1588"/>
      <c r="QB285" s="1588"/>
      <c r="QC285" s="1588"/>
      <c r="QD285" s="1588"/>
      <c r="QE285" s="1588"/>
      <c r="QF285" s="1588"/>
      <c r="QG285" s="1588"/>
      <c r="QH285" s="1588"/>
      <c r="QI285" s="1588"/>
      <c r="QJ285" s="1588"/>
      <c r="QK285" s="1588"/>
      <c r="QL285" s="1588"/>
      <c r="QM285" s="1588"/>
      <c r="QN285" s="1588"/>
      <c r="QO285" s="1588"/>
      <c r="QP285" s="1588"/>
      <c r="QQ285" s="1588"/>
      <c r="QR285" s="1588"/>
      <c r="QS285" s="1588"/>
      <c r="QT285" s="1588"/>
      <c r="QU285" s="1588"/>
      <c r="QV285" s="1588"/>
      <c r="QW285" s="1588"/>
      <c r="QX285" s="1588"/>
      <c r="QY285" s="1588"/>
      <c r="QZ285" s="1588"/>
      <c r="RA285" s="1588"/>
      <c r="RB285" s="1588"/>
      <c r="RC285" s="1588"/>
      <c r="RD285" s="1588"/>
      <c r="RE285" s="1588"/>
      <c r="RF285" s="1588"/>
      <c r="RG285" s="1588"/>
      <c r="RH285" s="1588"/>
      <c r="RI285" s="1588"/>
      <c r="RJ285" s="1588"/>
      <c r="RK285" s="1588"/>
      <c r="RL285" s="1588"/>
      <c r="RM285" s="1588"/>
      <c r="RN285" s="1588"/>
      <c r="RO285" s="1588"/>
      <c r="RP285" s="1588"/>
      <c r="RQ285" s="1588"/>
      <c r="RR285" s="1588"/>
      <c r="RS285" s="1588"/>
      <c r="RT285" s="1588"/>
      <c r="RU285" s="1588"/>
      <c r="RV285" s="1588"/>
      <c r="RW285" s="1588"/>
      <c r="RX285" s="1588"/>
      <c r="RY285" s="1588"/>
      <c r="RZ285" s="1588"/>
      <c r="SA285" s="1588"/>
      <c r="SB285" s="1588"/>
      <c r="SC285" s="1588"/>
      <c r="SD285" s="1588"/>
      <c r="SE285" s="1588"/>
      <c r="SF285" s="1588"/>
      <c r="SG285" s="1588"/>
      <c r="SH285" s="1588"/>
      <c r="SI285" s="1588"/>
      <c r="SJ285" s="1588"/>
      <c r="SK285" s="1588"/>
      <c r="SL285" s="1588"/>
      <c r="SM285" s="1588"/>
      <c r="SN285" s="1588"/>
      <c r="SO285" s="1588"/>
      <c r="SP285" s="1588"/>
      <c r="SQ285" s="1588"/>
      <c r="SR285" s="1588"/>
      <c r="SS285" s="1588"/>
      <c r="ST285" s="1588"/>
      <c r="SU285" s="1588"/>
      <c r="SV285" s="1588"/>
      <c r="SW285" s="1588"/>
      <c r="SX285" s="1588"/>
      <c r="SY285" s="1588"/>
      <c r="SZ285" s="1588"/>
      <c r="TA285" s="1588"/>
      <c r="TB285" s="1588"/>
      <c r="TC285" s="1588"/>
      <c r="TD285" s="544"/>
      <c r="TE285" s="544"/>
      <c r="TF285" s="544"/>
      <c r="TG285" s="544"/>
      <c r="TH285" s="544"/>
      <c r="TI285" s="544"/>
      <c r="TJ285" s="544"/>
      <c r="TK285" s="544"/>
      <c r="TL285" s="544"/>
      <c r="TM285" s="544"/>
      <c r="TN285" s="544"/>
      <c r="TO285" s="544"/>
      <c r="TP285" s="544"/>
      <c r="TQ285" s="544"/>
      <c r="TR285" s="544"/>
      <c r="TS285" s="544"/>
      <c r="TT285" s="544"/>
      <c r="TU285" s="544"/>
      <c r="TV285" s="544"/>
      <c r="TW285" s="544"/>
      <c r="TX285" s="544"/>
      <c r="TY285" s="544"/>
      <c r="TZ285" s="544"/>
      <c r="UA285" s="544"/>
      <c r="UB285" s="544"/>
      <c r="UC285" s="544"/>
      <c r="UD285" s="544"/>
      <c r="UE285" s="544"/>
      <c r="UF285" s="544"/>
      <c r="UG285" s="544"/>
      <c r="UH285" s="544"/>
      <c r="UI285" s="544"/>
      <c r="UJ285" s="544"/>
      <c r="UK285" s="544"/>
      <c r="UL285" s="544"/>
      <c r="UM285" s="544"/>
      <c r="UN285" s="544"/>
      <c r="UO285" s="544"/>
      <c r="UP285" s="544"/>
      <c r="UQ285" s="544"/>
      <c r="UR285" s="544"/>
      <c r="US285" s="544"/>
      <c r="UT285" s="544"/>
      <c r="UU285" s="544"/>
      <c r="UV285" s="544"/>
      <c r="UW285" s="544"/>
      <c r="UX285" s="544"/>
      <c r="UY285" s="544"/>
      <c r="UZ285" s="544"/>
      <c r="VA285" s="544"/>
      <c r="VB285" s="544"/>
      <c r="VC285" s="544"/>
      <c r="VD285" s="544"/>
      <c r="VE285" s="544"/>
      <c r="VF285" s="544"/>
      <c r="VG285" s="544"/>
      <c r="VH285" s="544"/>
      <c r="VI285" s="544"/>
      <c r="VJ285" s="544"/>
      <c r="VK285" s="544"/>
      <c r="VL285" s="544"/>
      <c r="VM285" s="544"/>
      <c r="VN285" s="544"/>
      <c r="VO285" s="544"/>
      <c r="VP285" s="544"/>
      <c r="VQ285" s="544"/>
      <c r="VR285" s="544"/>
      <c r="VS285" s="544"/>
      <c r="VT285" s="544"/>
      <c r="VU285" s="544"/>
      <c r="VV285" s="544"/>
      <c r="VW285" s="544"/>
      <c r="VX285" s="544"/>
      <c r="VY285" s="544"/>
      <c r="VZ285" s="544"/>
      <c r="WA285" s="544"/>
      <c r="WB285" s="544"/>
      <c r="WC285" s="544"/>
      <c r="WD285" s="544"/>
      <c r="WE285" s="544"/>
      <c r="WF285" s="544"/>
      <c r="WG285" s="544"/>
      <c r="WH285" s="544"/>
      <c r="WI285" s="544"/>
      <c r="WJ285" s="544"/>
      <c r="WK285" s="544"/>
      <c r="WL285" s="544"/>
      <c r="WM285" s="544"/>
      <c r="WN285" s="544"/>
      <c r="WO285" s="544"/>
      <c r="WP285" s="544"/>
      <c r="WQ285" s="544"/>
      <c r="WR285" s="544"/>
      <c r="WS285" s="544"/>
      <c r="WT285" s="544"/>
      <c r="WU285" s="544"/>
      <c r="WV285" s="544"/>
      <c r="WW285" s="544"/>
      <c r="WX285" s="544"/>
      <c r="WY285" s="544"/>
      <c r="WZ285" s="544"/>
      <c r="XA285" s="544"/>
      <c r="XB285" s="544"/>
      <c r="XC285" s="544"/>
      <c r="XD285" s="544"/>
      <c r="XE285" s="544"/>
      <c r="XF285" s="544"/>
      <c r="XG285" s="544"/>
      <c r="XH285" s="544"/>
      <c r="XI285" s="544"/>
      <c r="XJ285" s="544"/>
      <c r="XK285" s="544"/>
      <c r="XL285" s="544"/>
      <c r="XM285" s="544"/>
      <c r="XN285" s="544"/>
      <c r="XO285" s="544"/>
      <c r="XP285" s="544"/>
      <c r="XQ285" s="544"/>
      <c r="XR285" s="544"/>
      <c r="XS285" s="544"/>
      <c r="XT285" s="544"/>
      <c r="XU285" s="544"/>
      <c r="XV285" s="544"/>
      <c r="XW285" s="544"/>
      <c r="XX285" s="544"/>
      <c r="XY285" s="544"/>
      <c r="XZ285" s="544"/>
      <c r="YA285" s="544"/>
      <c r="YB285" s="544"/>
      <c r="YC285" s="544"/>
      <c r="YD285" s="544"/>
      <c r="YE285" s="544"/>
      <c r="YF285" s="544"/>
      <c r="YG285" s="544"/>
      <c r="YH285" s="544"/>
      <c r="YI285" s="544"/>
      <c r="YJ285" s="544"/>
      <c r="YK285" s="544"/>
      <c r="YL285" s="544"/>
      <c r="YM285" s="544"/>
      <c r="YN285" s="544"/>
      <c r="YO285" s="544"/>
      <c r="YP285" s="544"/>
      <c r="YQ285" s="544"/>
      <c r="YR285" s="544"/>
      <c r="YS285" s="544"/>
      <c r="YT285" s="544"/>
      <c r="YU285" s="544"/>
      <c r="YV285" s="544"/>
      <c r="YW285" s="544"/>
      <c r="YX285" s="544"/>
      <c r="YY285" s="544"/>
      <c r="YZ285" s="544"/>
      <c r="ZA285" s="544"/>
      <c r="ZB285" s="544"/>
      <c r="ZC285" s="544"/>
      <c r="ZD285" s="544"/>
      <c r="ZE285" s="544"/>
      <c r="ZF285" s="544"/>
      <c r="ZG285" s="544"/>
      <c r="ZH285" s="544"/>
      <c r="ZI285" s="544"/>
      <c r="ZJ285" s="544"/>
      <c r="ZK285" s="544"/>
      <c r="ZL285" s="544"/>
      <c r="ZM285" s="544"/>
      <c r="ZN285" s="544"/>
      <c r="ZO285" s="544"/>
      <c r="ZP285" s="544"/>
      <c r="ZQ285" s="544"/>
      <c r="ZR285" s="544"/>
      <c r="ZS285" s="544"/>
      <c r="ZT285" s="544"/>
      <c r="ZU285" s="544"/>
      <c r="ZV285" s="544"/>
      <c r="ZW285" s="544"/>
      <c r="ZX285" s="544"/>
      <c r="ZY285" s="544"/>
      <c r="ZZ285" s="544"/>
      <c r="AAA285" s="544"/>
      <c r="AAB285" s="544"/>
      <c r="AAC285" s="544"/>
      <c r="AAD285" s="544"/>
      <c r="AAE285" s="544"/>
      <c r="AAF285" s="544"/>
      <c r="AAG285" s="544"/>
      <c r="AAH285" s="544"/>
      <c r="AAI285" s="544"/>
      <c r="AAJ285" s="544"/>
      <c r="AAK285" s="544"/>
      <c r="AAL285" s="544"/>
      <c r="AAM285" s="544"/>
      <c r="AAN285" s="544"/>
      <c r="AAO285" s="544"/>
      <c r="AAP285" s="544"/>
      <c r="AAQ285" s="544"/>
      <c r="AAR285" s="544"/>
      <c r="AAS285" s="544"/>
      <c r="AAT285" s="544"/>
      <c r="AAU285" s="544"/>
      <c r="AAV285" s="544"/>
      <c r="AAW285" s="544"/>
      <c r="AAX285" s="544"/>
      <c r="AAY285" s="544"/>
      <c r="AAZ285" s="544"/>
      <c r="ABA285" s="544"/>
      <c r="ABB285" s="544"/>
      <c r="ABC285" s="544"/>
      <c r="ABD285" s="544"/>
      <c r="ABE285" s="544"/>
      <c r="ABF285" s="544"/>
      <c r="ABG285" s="544"/>
      <c r="ABH285" s="544"/>
      <c r="ABI285" s="544"/>
      <c r="ABJ285" s="544"/>
      <c r="ABK285" s="544"/>
      <c r="ABL285" s="544"/>
      <c r="ABM285" s="544"/>
      <c r="ABN285" s="544"/>
      <c r="ABO285" s="544"/>
      <c r="ABP285" s="544"/>
      <c r="ABQ285" s="544"/>
      <c r="ABR285" s="544"/>
      <c r="ABS285" s="544"/>
      <c r="ABT285" s="544"/>
    </row>
    <row r="286" spans="1:748" s="540" customFormat="1" ht="15" customHeight="1" x14ac:dyDescent="0.15">
      <c r="A286" s="515">
        <v>43806</v>
      </c>
      <c r="B286" s="415">
        <f t="shared" si="6"/>
        <v>1923</v>
      </c>
      <c r="C286" s="231"/>
      <c r="D286" s="546"/>
      <c r="E286" s="467"/>
      <c r="F286" s="576"/>
      <c r="G286" s="883"/>
      <c r="H286" s="539"/>
      <c r="I286" s="576"/>
      <c r="J286" s="547"/>
      <c r="K286" s="467"/>
      <c r="L286" s="550"/>
      <c r="M286" s="231">
        <v>652</v>
      </c>
      <c r="N286" s="546"/>
      <c r="O286" s="467"/>
      <c r="P286" s="576"/>
      <c r="Q286" s="883"/>
      <c r="R286" s="539"/>
      <c r="S286" s="576"/>
      <c r="T286" s="547"/>
      <c r="U286" s="467"/>
      <c r="V286" s="550"/>
      <c r="W286" s="494">
        <v>538</v>
      </c>
      <c r="X286" s="546"/>
      <c r="Y286" s="548"/>
      <c r="Z286" s="576"/>
      <c r="AA286" s="883"/>
      <c r="AB286" s="539"/>
      <c r="AC286" s="576"/>
      <c r="AD286" s="539"/>
      <c r="AE286" s="467"/>
      <c r="AF286" s="550"/>
      <c r="AG286" s="494"/>
      <c r="AH286" s="546"/>
      <c r="AI286" s="548"/>
      <c r="AJ286" s="576"/>
      <c r="AK286" s="883"/>
      <c r="AL286" s="539"/>
      <c r="AM286" s="213"/>
      <c r="AN286" s="539"/>
      <c r="AO286" s="467"/>
      <c r="AP286" s="618"/>
      <c r="AQ286" s="494">
        <v>215</v>
      </c>
      <c r="AR286" s="546">
        <v>7.69</v>
      </c>
      <c r="AS286" s="548">
        <v>7200</v>
      </c>
      <c r="AT286" s="576">
        <v>59.3</v>
      </c>
      <c r="AU286" s="883">
        <v>155</v>
      </c>
      <c r="AV286" s="539">
        <v>22</v>
      </c>
      <c r="AW286" s="576"/>
      <c r="AX286" s="539"/>
      <c r="AY286" s="467"/>
      <c r="AZ286" s="550"/>
      <c r="BA286" s="231">
        <v>205</v>
      </c>
      <c r="BB286" s="546"/>
      <c r="BC286" s="467"/>
      <c r="BD286" s="576"/>
      <c r="BE286" s="883"/>
      <c r="BF286" s="539"/>
      <c r="BG286" s="576"/>
      <c r="BH286" s="539"/>
      <c r="BI286" s="467"/>
      <c r="BJ286" s="550"/>
      <c r="BK286" s="494">
        <v>20</v>
      </c>
      <c r="BL286" s="546"/>
      <c r="BM286" s="548"/>
      <c r="BN286" s="576"/>
      <c r="BO286" s="883"/>
      <c r="BP286" s="539"/>
      <c r="BQ286" s="576"/>
      <c r="BR286" s="539"/>
      <c r="BS286" s="467"/>
      <c r="BT286" s="550"/>
      <c r="BU286" s="494">
        <v>158</v>
      </c>
      <c r="BV286" s="546">
        <v>7.81</v>
      </c>
      <c r="BW286" s="548">
        <v>5410</v>
      </c>
      <c r="BX286" s="548">
        <v>17.2</v>
      </c>
      <c r="BY286" s="883">
        <v>62</v>
      </c>
      <c r="BZ286" s="539">
        <v>1</v>
      </c>
      <c r="CA286" s="576">
        <v>34.700000000000003</v>
      </c>
      <c r="CB286" s="539"/>
      <c r="CC286" s="467"/>
      <c r="CD286" s="550"/>
      <c r="CE286" s="494"/>
      <c r="CF286" s="546"/>
      <c r="CG286" s="548"/>
      <c r="CH286" s="576"/>
      <c r="CI286" s="883"/>
      <c r="CJ286" s="539"/>
      <c r="CK286" s="576"/>
      <c r="CL286" s="539"/>
      <c r="CM286" s="467"/>
      <c r="CN286" s="550"/>
      <c r="CO286" s="494"/>
      <c r="CP286" s="546"/>
      <c r="CQ286" s="467"/>
      <c r="CR286" s="576"/>
      <c r="CS286" s="883"/>
      <c r="CT286" s="539"/>
      <c r="CU286" s="576"/>
      <c r="CV286" s="539"/>
      <c r="CW286" s="467"/>
      <c r="CX286" s="550"/>
      <c r="CY286" s="494"/>
      <c r="CZ286" s="546"/>
      <c r="DA286" s="467"/>
      <c r="DB286" s="576"/>
      <c r="DC286" s="883"/>
      <c r="DD286" s="539"/>
      <c r="DE286" s="576"/>
      <c r="DF286" s="539"/>
      <c r="DG286" s="467"/>
      <c r="DH286" s="550"/>
      <c r="DI286" s="494">
        <v>135</v>
      </c>
      <c r="DJ286" s="546">
        <v>7.88</v>
      </c>
      <c r="DK286" s="549">
        <v>2600</v>
      </c>
      <c r="DL286" s="576">
        <v>115</v>
      </c>
      <c r="DM286" s="883">
        <v>363</v>
      </c>
      <c r="DN286" s="539">
        <v>21.6</v>
      </c>
      <c r="DO286" s="576">
        <v>31.9</v>
      </c>
      <c r="DP286" s="539"/>
      <c r="DQ286" s="467"/>
      <c r="DR286" s="550"/>
      <c r="DS286" s="494"/>
      <c r="DT286" s="546"/>
      <c r="DU286" s="466"/>
      <c r="DV286" s="576"/>
      <c r="DW286" s="883"/>
      <c r="DX286" s="539"/>
      <c r="DY286" s="576"/>
      <c r="DZ286" s="539"/>
      <c r="EA286" s="576"/>
      <c r="EB286" s="550"/>
      <c r="EC286" s="494"/>
      <c r="ED286" s="546"/>
      <c r="EE286" s="551"/>
      <c r="EF286" s="576"/>
      <c r="EG286" s="883"/>
      <c r="EH286" s="539"/>
      <c r="EI286" s="576"/>
      <c r="EJ286" s="539"/>
      <c r="EK286" s="467"/>
      <c r="EL286" s="550"/>
      <c r="EM286" s="494"/>
      <c r="EN286" s="546"/>
      <c r="EO286" s="467"/>
      <c r="EP286" s="576"/>
      <c r="EQ286" s="576"/>
      <c r="ER286" s="539"/>
      <c r="ES286" s="576"/>
      <c r="ET286" s="466"/>
      <c r="EU286" s="467"/>
      <c r="EV286" s="550"/>
      <c r="EW286" s="494"/>
      <c r="EX286" s="546"/>
      <c r="EY286" s="467"/>
      <c r="EZ286" s="576"/>
      <c r="FA286" s="883"/>
      <c r="FB286" s="539"/>
      <c r="FC286" s="576"/>
      <c r="FD286" s="466"/>
      <c r="FE286" s="467"/>
      <c r="FF286" s="550"/>
      <c r="FG286" s="457">
        <v>0</v>
      </c>
      <c r="FH286" s="546"/>
      <c r="FI286" s="467"/>
      <c r="FJ286" s="576"/>
      <c r="FK286" s="883"/>
      <c r="FL286" s="539"/>
      <c r="FM286" s="576"/>
      <c r="FN286" s="466"/>
      <c r="FO286" s="467"/>
      <c r="FP286" s="550"/>
      <c r="FQ286" s="1262"/>
      <c r="FR286" s="1263"/>
      <c r="FS286" s="1444"/>
      <c r="FT286" s="1263"/>
      <c r="FU286" s="980"/>
      <c r="FV286" s="1263"/>
      <c r="FW286" s="954"/>
      <c r="FX286" s="1263"/>
      <c r="FY286" s="1263"/>
      <c r="FZ286" s="1419"/>
      <c r="GA286" s="1262"/>
      <c r="GB286" s="1263"/>
      <c r="GC286" s="1263"/>
      <c r="GD286" s="1263"/>
      <c r="GE286" s="980"/>
      <c r="GF286" s="1263"/>
      <c r="GG286" s="954"/>
      <c r="GH286" s="1263"/>
      <c r="GI286" s="1263"/>
      <c r="GJ286" s="1419"/>
      <c r="GK286" s="231"/>
      <c r="GL286" s="941"/>
      <c r="GM286" s="467"/>
      <c r="GN286" s="467"/>
      <c r="GO286" s="467"/>
      <c r="GP286" s="467"/>
      <c r="GQ286" s="467"/>
      <c r="GR286" s="467"/>
      <c r="GS286" s="467"/>
      <c r="GT286" s="550"/>
      <c r="GU286" s="231"/>
      <c r="GV286" s="467"/>
      <c r="GW286" s="467"/>
      <c r="GX286" s="467"/>
      <c r="GY286" s="467"/>
      <c r="GZ286" s="539"/>
      <c r="HA286" s="467"/>
      <c r="HB286" s="467"/>
      <c r="HC286" s="467"/>
      <c r="HD286" s="550"/>
      <c r="HE286" s="494"/>
      <c r="HF286" s="546"/>
      <c r="HG286" s="467"/>
      <c r="HH286" s="894"/>
      <c r="HI286" s="1432"/>
      <c r="HJ286" s="539"/>
      <c r="HK286" s="576"/>
      <c r="HL286" s="539"/>
      <c r="HM286" s="467"/>
      <c r="HN286" s="550"/>
      <c r="HO286" s="494"/>
      <c r="HP286" s="546"/>
      <c r="HQ286" s="467"/>
      <c r="HR286" s="576"/>
      <c r="HS286" s="576"/>
      <c r="HT286" s="539"/>
      <c r="HU286" s="576"/>
      <c r="HV286" s="539"/>
      <c r="HW286" s="467"/>
      <c r="HX286" s="550"/>
      <c r="HY286" s="1587"/>
      <c r="HZ286" s="1587"/>
      <c r="IA286" s="1587"/>
      <c r="IB286" s="1587"/>
      <c r="IC286" s="1587"/>
      <c r="ID286" s="1587"/>
      <c r="IE286" s="1587"/>
      <c r="IF286" s="1587"/>
      <c r="IG286" s="1587"/>
      <c r="IH286" s="1587"/>
      <c r="II286" s="1587"/>
      <c r="IJ286" s="1587"/>
      <c r="IK286" s="1587"/>
      <c r="IL286" s="1587"/>
      <c r="IM286" s="1587"/>
      <c r="IN286" s="1587"/>
      <c r="IO286" s="1587"/>
      <c r="IP286" s="1587"/>
      <c r="IQ286" s="1587"/>
      <c r="IR286" s="1587"/>
      <c r="IS286" s="1587"/>
      <c r="IT286" s="1587"/>
      <c r="IU286" s="1587"/>
      <c r="IV286" s="1587"/>
      <c r="IW286" s="1587"/>
      <c r="IX286" s="1587"/>
      <c r="IY286" s="1587"/>
      <c r="IZ286" s="1587"/>
      <c r="JA286" s="1587"/>
      <c r="JB286" s="1587"/>
      <c r="JC286" s="1587"/>
      <c r="JD286" s="1587"/>
      <c r="JE286" s="1587"/>
      <c r="JF286" s="1587"/>
      <c r="JG286" s="1587"/>
      <c r="JH286" s="1587"/>
      <c r="JI286" s="1587"/>
      <c r="JJ286" s="1587"/>
      <c r="JK286" s="1587"/>
      <c r="JL286" s="1587"/>
      <c r="JM286" s="1587"/>
      <c r="JN286" s="1587"/>
      <c r="JO286" s="1587"/>
      <c r="JP286" s="1587"/>
      <c r="JQ286" s="1587"/>
      <c r="JR286" s="1587"/>
      <c r="JS286" s="1587"/>
      <c r="JT286" s="1587"/>
      <c r="JU286" s="1587"/>
      <c r="JV286" s="1587"/>
      <c r="JW286" s="1587"/>
      <c r="JX286" s="1587"/>
      <c r="JY286" s="1587"/>
      <c r="JZ286" s="1587"/>
      <c r="KA286" s="1587"/>
      <c r="KB286" s="1587"/>
      <c r="KC286" s="1587"/>
      <c r="KD286" s="1587"/>
      <c r="KE286" s="1587"/>
      <c r="KF286" s="1587"/>
      <c r="KG286" s="1587"/>
      <c r="KH286" s="1587"/>
      <c r="KI286" s="1587"/>
      <c r="KJ286" s="1587"/>
      <c r="KK286" s="1587"/>
      <c r="KL286" s="1587"/>
      <c r="KM286" s="1587"/>
      <c r="KN286" s="1587"/>
      <c r="KO286" s="1587"/>
      <c r="KP286" s="1587"/>
      <c r="KQ286" s="1587"/>
      <c r="KR286" s="1587"/>
      <c r="KS286" s="1587"/>
      <c r="KT286" s="1587"/>
      <c r="KU286" s="1587"/>
      <c r="KV286" s="1587"/>
      <c r="KW286" s="1587"/>
      <c r="KX286" s="1587"/>
      <c r="KY286" s="1587"/>
      <c r="KZ286" s="1587"/>
      <c r="LA286" s="1587"/>
      <c r="LB286" s="1587"/>
      <c r="LC286" s="1587"/>
      <c r="LD286" s="1587"/>
      <c r="LE286" s="1587"/>
      <c r="LF286" s="1587"/>
      <c r="LG286" s="1587"/>
      <c r="LH286" s="1587"/>
      <c r="LI286" s="1587"/>
      <c r="LJ286" s="1587"/>
      <c r="LK286" s="1587"/>
      <c r="LL286" s="1587"/>
      <c r="LM286" s="1587"/>
      <c r="LN286" s="1587"/>
      <c r="LO286" s="1587"/>
      <c r="LP286" s="1587"/>
      <c r="LQ286" s="1587"/>
      <c r="LR286" s="1587"/>
      <c r="LS286" s="1587"/>
      <c r="LT286" s="1587"/>
      <c r="LU286" s="1587"/>
      <c r="LV286" s="1587"/>
      <c r="LW286" s="1587"/>
      <c r="LX286" s="1587"/>
      <c r="LY286" s="1587"/>
      <c r="LZ286" s="1587"/>
      <c r="MA286" s="1587"/>
      <c r="MB286" s="1587"/>
      <c r="MC286" s="1587"/>
      <c r="MD286" s="1587"/>
      <c r="ME286" s="1587"/>
      <c r="MF286" s="1587"/>
      <c r="MG286" s="1587"/>
      <c r="MH286" s="1587"/>
      <c r="MI286" s="1587"/>
      <c r="MJ286" s="1587"/>
      <c r="MK286" s="1587"/>
      <c r="ML286" s="1587"/>
      <c r="MM286" s="1587"/>
      <c r="MN286" s="1587"/>
      <c r="MO286" s="1587"/>
      <c r="MP286" s="1587"/>
      <c r="MQ286" s="1587"/>
      <c r="MR286" s="1587"/>
      <c r="MS286" s="1587"/>
      <c r="MT286" s="1587"/>
      <c r="MU286" s="1587"/>
      <c r="MV286" s="1587"/>
      <c r="MW286" s="1587"/>
      <c r="MX286" s="1587"/>
      <c r="MY286" s="1587"/>
      <c r="MZ286" s="1587"/>
      <c r="NA286" s="1587"/>
      <c r="NB286" s="1587"/>
      <c r="NC286" s="1587"/>
      <c r="ND286" s="1587"/>
      <c r="NE286" s="1587"/>
      <c r="NF286" s="1587"/>
      <c r="NG286" s="1587"/>
      <c r="NH286" s="1587"/>
      <c r="NI286" s="1587"/>
      <c r="NJ286" s="1587"/>
      <c r="NK286" s="1587"/>
      <c r="NL286" s="1587"/>
      <c r="NM286" s="1587"/>
      <c r="NN286" s="1587"/>
      <c r="NO286" s="1587"/>
      <c r="NP286" s="1587"/>
      <c r="NQ286" s="1587"/>
      <c r="NR286" s="1587"/>
      <c r="NS286" s="1587"/>
      <c r="NT286" s="1587"/>
      <c r="NU286" s="1587"/>
      <c r="NV286" s="1587"/>
      <c r="NW286" s="1587"/>
      <c r="NX286" s="1587"/>
      <c r="NY286" s="1587"/>
      <c r="NZ286" s="1587"/>
      <c r="OA286" s="1587"/>
      <c r="OB286" s="1587"/>
      <c r="OC286" s="1587"/>
      <c r="OD286" s="1587"/>
      <c r="OE286" s="1587"/>
      <c r="OF286" s="1587"/>
      <c r="OG286" s="1587"/>
      <c r="OH286" s="1587"/>
      <c r="OI286" s="1587"/>
      <c r="OJ286" s="1587"/>
      <c r="OK286" s="1587"/>
      <c r="OL286" s="1587"/>
      <c r="OM286" s="1587"/>
      <c r="ON286" s="1587"/>
      <c r="OO286" s="1587"/>
      <c r="OP286" s="1587"/>
      <c r="OQ286" s="1587"/>
      <c r="OR286" s="1587"/>
      <c r="OS286" s="1587"/>
      <c r="OT286" s="1587"/>
      <c r="OU286" s="1587"/>
      <c r="OV286" s="1587"/>
      <c r="OW286" s="1587"/>
      <c r="OX286" s="1587"/>
      <c r="OY286" s="1587"/>
      <c r="OZ286" s="1587"/>
      <c r="PA286" s="1587"/>
      <c r="PB286" s="1587"/>
      <c r="PC286" s="1587"/>
      <c r="PD286" s="1587"/>
      <c r="PE286" s="1587"/>
      <c r="PF286" s="1587"/>
      <c r="PG286" s="1588"/>
      <c r="PH286" s="1588"/>
      <c r="PI286" s="1588"/>
      <c r="PJ286" s="1588"/>
      <c r="PK286" s="1588"/>
      <c r="PL286" s="1588"/>
      <c r="PM286" s="1588"/>
      <c r="PN286" s="1588"/>
      <c r="PO286" s="1588"/>
      <c r="PP286" s="1588"/>
      <c r="PQ286" s="1588"/>
      <c r="PR286" s="1588"/>
      <c r="PS286" s="1588"/>
      <c r="PT286" s="1588"/>
      <c r="PU286" s="1588"/>
      <c r="PV286" s="1588"/>
      <c r="PW286" s="1588"/>
      <c r="PX286" s="1588"/>
      <c r="PY286" s="1588"/>
      <c r="PZ286" s="1588"/>
      <c r="QA286" s="1588"/>
      <c r="QB286" s="1588"/>
      <c r="QC286" s="1588"/>
      <c r="QD286" s="1588"/>
      <c r="QE286" s="1588"/>
      <c r="QF286" s="1588"/>
      <c r="QG286" s="1588"/>
      <c r="QH286" s="1588"/>
      <c r="QI286" s="1588"/>
      <c r="QJ286" s="1588"/>
      <c r="QK286" s="1588"/>
      <c r="QL286" s="1588"/>
      <c r="QM286" s="1588"/>
      <c r="QN286" s="1588"/>
      <c r="QO286" s="1588"/>
      <c r="QP286" s="1588"/>
      <c r="QQ286" s="1588"/>
      <c r="QR286" s="1588"/>
      <c r="QS286" s="1588"/>
      <c r="QT286" s="1588"/>
      <c r="QU286" s="1588"/>
      <c r="QV286" s="1588"/>
      <c r="QW286" s="1588"/>
      <c r="QX286" s="1588"/>
      <c r="QY286" s="1588"/>
      <c r="QZ286" s="1588"/>
      <c r="RA286" s="1588"/>
      <c r="RB286" s="1588"/>
      <c r="RC286" s="1588"/>
      <c r="RD286" s="1588"/>
      <c r="RE286" s="1588"/>
      <c r="RF286" s="1588"/>
      <c r="RG286" s="1588"/>
      <c r="RH286" s="1588"/>
      <c r="RI286" s="1588"/>
      <c r="RJ286" s="1588"/>
      <c r="RK286" s="1588"/>
      <c r="RL286" s="1588"/>
      <c r="RM286" s="1588"/>
      <c r="RN286" s="1588"/>
      <c r="RO286" s="1588"/>
      <c r="RP286" s="1588"/>
      <c r="RQ286" s="1588"/>
      <c r="RR286" s="1588"/>
      <c r="RS286" s="1588"/>
      <c r="RT286" s="1588"/>
      <c r="RU286" s="1588"/>
      <c r="RV286" s="1588"/>
      <c r="RW286" s="1588"/>
      <c r="RX286" s="1588"/>
      <c r="RY286" s="1588"/>
      <c r="RZ286" s="1588"/>
      <c r="SA286" s="1588"/>
      <c r="SB286" s="1588"/>
      <c r="SC286" s="1588"/>
      <c r="SD286" s="1588"/>
      <c r="SE286" s="1588"/>
      <c r="SF286" s="1588"/>
      <c r="SG286" s="1588"/>
      <c r="SH286" s="1588"/>
      <c r="SI286" s="1588"/>
      <c r="SJ286" s="1588"/>
      <c r="SK286" s="1588"/>
      <c r="SL286" s="1588"/>
      <c r="SM286" s="1588"/>
      <c r="SN286" s="1588"/>
      <c r="SO286" s="1588"/>
      <c r="SP286" s="1588"/>
      <c r="SQ286" s="1588"/>
      <c r="SR286" s="1588"/>
      <c r="SS286" s="1588"/>
      <c r="ST286" s="1588"/>
      <c r="SU286" s="1588"/>
      <c r="SV286" s="1588"/>
      <c r="SW286" s="1588"/>
      <c r="SX286" s="1588"/>
      <c r="SY286" s="1588"/>
      <c r="SZ286" s="1588"/>
      <c r="TA286" s="1588"/>
      <c r="TB286" s="1588"/>
      <c r="TC286" s="1588"/>
      <c r="TD286" s="544"/>
      <c r="TE286" s="544"/>
      <c r="TF286" s="544"/>
      <c r="TG286" s="544"/>
      <c r="TH286" s="544"/>
      <c r="TI286" s="544"/>
      <c r="TJ286" s="544"/>
      <c r="TK286" s="544"/>
      <c r="TL286" s="544"/>
      <c r="TM286" s="544"/>
      <c r="TN286" s="544"/>
      <c r="TO286" s="544"/>
      <c r="TP286" s="544"/>
      <c r="TQ286" s="544"/>
      <c r="TR286" s="544"/>
      <c r="TS286" s="544"/>
      <c r="TT286" s="544"/>
      <c r="TU286" s="544"/>
      <c r="TV286" s="544"/>
      <c r="TW286" s="544"/>
      <c r="TX286" s="544"/>
      <c r="TY286" s="544"/>
      <c r="TZ286" s="544"/>
      <c r="UA286" s="544"/>
      <c r="UB286" s="544"/>
      <c r="UC286" s="544"/>
      <c r="UD286" s="544"/>
      <c r="UE286" s="544"/>
      <c r="UF286" s="544"/>
      <c r="UG286" s="544"/>
      <c r="UH286" s="544"/>
      <c r="UI286" s="544"/>
      <c r="UJ286" s="544"/>
      <c r="UK286" s="544"/>
      <c r="UL286" s="544"/>
      <c r="UM286" s="544"/>
      <c r="UN286" s="544"/>
      <c r="UO286" s="544"/>
      <c r="UP286" s="544"/>
      <c r="UQ286" s="544"/>
      <c r="UR286" s="544"/>
      <c r="US286" s="544"/>
      <c r="UT286" s="544"/>
      <c r="UU286" s="544"/>
      <c r="UV286" s="544"/>
      <c r="UW286" s="544"/>
      <c r="UX286" s="544"/>
      <c r="UY286" s="544"/>
      <c r="UZ286" s="544"/>
      <c r="VA286" s="544"/>
      <c r="VB286" s="544"/>
      <c r="VC286" s="544"/>
      <c r="VD286" s="544"/>
      <c r="VE286" s="544"/>
      <c r="VF286" s="544"/>
      <c r="VG286" s="544"/>
      <c r="VH286" s="544"/>
      <c r="VI286" s="544"/>
      <c r="VJ286" s="544"/>
      <c r="VK286" s="544"/>
      <c r="VL286" s="544"/>
      <c r="VM286" s="544"/>
      <c r="VN286" s="544"/>
      <c r="VO286" s="544"/>
      <c r="VP286" s="544"/>
      <c r="VQ286" s="544"/>
      <c r="VR286" s="544"/>
      <c r="VS286" s="544"/>
      <c r="VT286" s="544"/>
      <c r="VU286" s="544"/>
      <c r="VV286" s="544"/>
      <c r="VW286" s="544"/>
      <c r="VX286" s="544"/>
      <c r="VY286" s="544"/>
      <c r="VZ286" s="544"/>
      <c r="WA286" s="544"/>
      <c r="WB286" s="544"/>
      <c r="WC286" s="544"/>
      <c r="WD286" s="544"/>
      <c r="WE286" s="544"/>
      <c r="WF286" s="544"/>
      <c r="WG286" s="544"/>
      <c r="WH286" s="544"/>
      <c r="WI286" s="544"/>
      <c r="WJ286" s="544"/>
      <c r="WK286" s="544"/>
      <c r="WL286" s="544"/>
      <c r="WM286" s="544"/>
      <c r="WN286" s="544"/>
      <c r="WO286" s="544"/>
      <c r="WP286" s="544"/>
      <c r="WQ286" s="544"/>
      <c r="WR286" s="544"/>
      <c r="WS286" s="544"/>
      <c r="WT286" s="544"/>
      <c r="WU286" s="544"/>
      <c r="WV286" s="544"/>
      <c r="WW286" s="544"/>
      <c r="WX286" s="544"/>
      <c r="WY286" s="544"/>
      <c r="WZ286" s="544"/>
      <c r="XA286" s="544"/>
      <c r="XB286" s="544"/>
      <c r="XC286" s="544"/>
      <c r="XD286" s="544"/>
      <c r="XE286" s="544"/>
      <c r="XF286" s="544"/>
      <c r="XG286" s="544"/>
      <c r="XH286" s="544"/>
      <c r="XI286" s="544"/>
      <c r="XJ286" s="544"/>
      <c r="XK286" s="544"/>
      <c r="XL286" s="544"/>
      <c r="XM286" s="544"/>
      <c r="XN286" s="544"/>
      <c r="XO286" s="544"/>
      <c r="XP286" s="544"/>
      <c r="XQ286" s="544"/>
      <c r="XR286" s="544"/>
      <c r="XS286" s="544"/>
      <c r="XT286" s="544"/>
      <c r="XU286" s="544"/>
      <c r="XV286" s="544"/>
      <c r="XW286" s="544"/>
      <c r="XX286" s="544"/>
      <c r="XY286" s="544"/>
      <c r="XZ286" s="544"/>
      <c r="YA286" s="544"/>
      <c r="YB286" s="544"/>
      <c r="YC286" s="544"/>
      <c r="YD286" s="544"/>
      <c r="YE286" s="544"/>
      <c r="YF286" s="544"/>
      <c r="YG286" s="544"/>
      <c r="YH286" s="544"/>
      <c r="YI286" s="544"/>
      <c r="YJ286" s="544"/>
      <c r="YK286" s="544"/>
      <c r="YL286" s="544"/>
      <c r="YM286" s="544"/>
      <c r="YN286" s="544"/>
      <c r="YO286" s="544"/>
      <c r="YP286" s="544"/>
      <c r="YQ286" s="544"/>
      <c r="YR286" s="544"/>
      <c r="YS286" s="544"/>
      <c r="YT286" s="544"/>
      <c r="YU286" s="544"/>
      <c r="YV286" s="544"/>
      <c r="YW286" s="544"/>
      <c r="YX286" s="544"/>
      <c r="YY286" s="544"/>
      <c r="YZ286" s="544"/>
      <c r="ZA286" s="544"/>
      <c r="ZB286" s="544"/>
      <c r="ZC286" s="544"/>
      <c r="ZD286" s="544"/>
      <c r="ZE286" s="544"/>
      <c r="ZF286" s="544"/>
      <c r="ZG286" s="544"/>
      <c r="ZH286" s="544"/>
      <c r="ZI286" s="544"/>
      <c r="ZJ286" s="544"/>
      <c r="ZK286" s="544"/>
      <c r="ZL286" s="544"/>
      <c r="ZM286" s="544"/>
      <c r="ZN286" s="544"/>
      <c r="ZO286" s="544"/>
      <c r="ZP286" s="544"/>
      <c r="ZQ286" s="544"/>
      <c r="ZR286" s="544"/>
      <c r="ZS286" s="544"/>
      <c r="ZT286" s="544"/>
      <c r="ZU286" s="544"/>
      <c r="ZV286" s="544"/>
      <c r="ZW286" s="544"/>
      <c r="ZX286" s="544"/>
      <c r="ZY286" s="544"/>
      <c r="ZZ286" s="544"/>
      <c r="AAA286" s="544"/>
      <c r="AAB286" s="544"/>
      <c r="AAC286" s="544"/>
      <c r="AAD286" s="544"/>
      <c r="AAE286" s="544"/>
      <c r="AAF286" s="544"/>
      <c r="AAG286" s="544"/>
      <c r="AAH286" s="544"/>
      <c r="AAI286" s="544"/>
      <c r="AAJ286" s="544"/>
      <c r="AAK286" s="544"/>
      <c r="AAL286" s="544"/>
      <c r="AAM286" s="544"/>
      <c r="AAN286" s="544"/>
      <c r="AAO286" s="544"/>
      <c r="AAP286" s="544"/>
      <c r="AAQ286" s="544"/>
      <c r="AAR286" s="544"/>
      <c r="AAS286" s="544"/>
      <c r="AAT286" s="544"/>
      <c r="AAU286" s="544"/>
      <c r="AAV286" s="544"/>
      <c r="AAW286" s="544"/>
      <c r="AAX286" s="544"/>
      <c r="AAY286" s="544"/>
      <c r="AAZ286" s="544"/>
      <c r="ABA286" s="544"/>
      <c r="ABB286" s="544"/>
      <c r="ABC286" s="544"/>
      <c r="ABD286" s="544"/>
      <c r="ABE286" s="544"/>
      <c r="ABF286" s="544"/>
      <c r="ABG286" s="544"/>
      <c r="ABH286" s="544"/>
      <c r="ABI286" s="544"/>
      <c r="ABJ286" s="544"/>
      <c r="ABK286" s="544"/>
      <c r="ABL286" s="544"/>
      <c r="ABM286" s="544"/>
      <c r="ABN286" s="544"/>
      <c r="ABO286" s="544"/>
      <c r="ABP286" s="544"/>
      <c r="ABQ286" s="544"/>
      <c r="ABR286" s="544"/>
      <c r="ABS286" s="544"/>
      <c r="ABT286" s="544"/>
    </row>
    <row r="287" spans="1:748" s="542" customFormat="1" ht="15" customHeight="1" x14ac:dyDescent="0.15">
      <c r="A287" s="517">
        <v>43807</v>
      </c>
      <c r="B287" s="765">
        <f t="shared" si="6"/>
        <v>3521</v>
      </c>
      <c r="C287" s="241"/>
      <c r="D287" s="552"/>
      <c r="E287" s="471"/>
      <c r="F287" s="577"/>
      <c r="G287" s="577"/>
      <c r="H287" s="541"/>
      <c r="I287" s="577"/>
      <c r="J287" s="553"/>
      <c r="K287" s="471"/>
      <c r="L287" s="557"/>
      <c r="M287" s="241">
        <v>1543</v>
      </c>
      <c r="N287" s="552">
        <v>7.7</v>
      </c>
      <c r="O287" s="471">
        <v>4980</v>
      </c>
      <c r="P287" s="577">
        <v>18.100000000000001</v>
      </c>
      <c r="Q287" s="577">
        <v>51</v>
      </c>
      <c r="R287" s="541">
        <v>4.4000000000000004</v>
      </c>
      <c r="S287" s="577">
        <v>20</v>
      </c>
      <c r="T287" s="553"/>
      <c r="U287" s="471"/>
      <c r="V287" s="557"/>
      <c r="W287" s="554">
        <v>589</v>
      </c>
      <c r="X287" s="552">
        <v>8.26</v>
      </c>
      <c r="Y287" s="555">
        <v>1744</v>
      </c>
      <c r="Z287" s="577"/>
      <c r="AA287" s="577">
        <v>11</v>
      </c>
      <c r="AB287" s="541">
        <v>0.3</v>
      </c>
      <c r="AC287" s="577"/>
      <c r="AD287" s="541"/>
      <c r="AE287" s="471"/>
      <c r="AF287" s="557"/>
      <c r="AG287" s="554">
        <v>183</v>
      </c>
      <c r="AH287" s="552">
        <v>7.9</v>
      </c>
      <c r="AI287" s="555">
        <v>4260</v>
      </c>
      <c r="AJ287" s="577">
        <v>14.2</v>
      </c>
      <c r="AK287" s="577">
        <v>40</v>
      </c>
      <c r="AL287" s="541">
        <v>0.7</v>
      </c>
      <c r="AM287" s="180">
        <v>29.4</v>
      </c>
      <c r="AN287" s="541"/>
      <c r="AO287" s="471"/>
      <c r="AP287" s="619"/>
      <c r="AQ287" s="554">
        <v>215</v>
      </c>
      <c r="AR287" s="552">
        <v>7.62</v>
      </c>
      <c r="AS287" s="555">
        <v>7140</v>
      </c>
      <c r="AT287" s="577">
        <v>62</v>
      </c>
      <c r="AU287" s="577">
        <v>146</v>
      </c>
      <c r="AV287" s="541">
        <v>28.5</v>
      </c>
      <c r="AW287" s="577">
        <v>45.4</v>
      </c>
      <c r="AX287" s="541"/>
      <c r="AY287" s="471"/>
      <c r="AZ287" s="557"/>
      <c r="BA287" s="241">
        <v>153</v>
      </c>
      <c r="BB287" s="552">
        <v>7.94</v>
      </c>
      <c r="BC287" s="471">
        <v>6080</v>
      </c>
      <c r="BD287" s="577">
        <v>30</v>
      </c>
      <c r="BE287" s="577">
        <v>110</v>
      </c>
      <c r="BF287" s="541">
        <v>1.1000000000000001</v>
      </c>
      <c r="BG287" s="577">
        <v>35.4</v>
      </c>
      <c r="BH287" s="541"/>
      <c r="BI287" s="471"/>
      <c r="BJ287" s="557"/>
      <c r="BK287" s="554">
        <v>118</v>
      </c>
      <c r="BL287" s="552">
        <v>7.71</v>
      </c>
      <c r="BM287" s="555">
        <v>1589</v>
      </c>
      <c r="BN287" s="577">
        <v>73.900000000000006</v>
      </c>
      <c r="BO287" s="577">
        <v>140</v>
      </c>
      <c r="BP287" s="541">
        <v>0.6</v>
      </c>
      <c r="BQ287" s="577">
        <v>5.2</v>
      </c>
      <c r="BR287" s="541"/>
      <c r="BS287" s="471"/>
      <c r="BT287" s="557"/>
      <c r="BU287" s="554">
        <v>308</v>
      </c>
      <c r="BV287" s="552">
        <v>7.9</v>
      </c>
      <c r="BW287" s="555">
        <v>4260</v>
      </c>
      <c r="BX287" s="555">
        <v>14.24</v>
      </c>
      <c r="BY287" s="577">
        <v>40</v>
      </c>
      <c r="BZ287" s="541">
        <v>0.7</v>
      </c>
      <c r="CA287" s="577">
        <v>29.4</v>
      </c>
      <c r="CB287" s="541"/>
      <c r="CC287" s="471"/>
      <c r="CD287" s="557"/>
      <c r="CE287" s="554"/>
      <c r="CF287" s="552"/>
      <c r="CG287" s="555"/>
      <c r="CH287" s="577"/>
      <c r="CI287" s="577"/>
      <c r="CJ287" s="541"/>
      <c r="CK287" s="577"/>
      <c r="CL287" s="541"/>
      <c r="CM287" s="471"/>
      <c r="CN287" s="557"/>
      <c r="CO287" s="554"/>
      <c r="CP287" s="552"/>
      <c r="CQ287" s="471"/>
      <c r="CR287" s="577"/>
      <c r="CS287" s="577"/>
      <c r="CT287" s="541"/>
      <c r="CU287" s="577"/>
      <c r="CV287" s="541"/>
      <c r="CW287" s="471"/>
      <c r="CX287" s="557"/>
      <c r="CY287" s="554">
        <v>127</v>
      </c>
      <c r="CZ287" s="552">
        <v>7.69</v>
      </c>
      <c r="DA287" s="471">
        <v>5940</v>
      </c>
      <c r="DB287" s="577">
        <v>29.1</v>
      </c>
      <c r="DC287" s="577">
        <v>74</v>
      </c>
      <c r="DD287" s="541">
        <v>21.6</v>
      </c>
      <c r="DE287" s="577">
        <v>23.7</v>
      </c>
      <c r="DF287" s="541"/>
      <c r="DG287" s="471"/>
      <c r="DH287" s="557"/>
      <c r="DI287" s="554">
        <v>285</v>
      </c>
      <c r="DJ287" s="552">
        <v>7.75</v>
      </c>
      <c r="DK287" s="556">
        <v>2000</v>
      </c>
      <c r="DL287" s="577">
        <v>84.9</v>
      </c>
      <c r="DM287" s="577">
        <v>283</v>
      </c>
      <c r="DN287" s="541">
        <v>14.3</v>
      </c>
      <c r="DO287" s="577">
        <v>26.5</v>
      </c>
      <c r="DP287" s="541"/>
      <c r="DQ287" s="471"/>
      <c r="DR287" s="557"/>
      <c r="DS287" s="554"/>
      <c r="DT287" s="552"/>
      <c r="DU287" s="470"/>
      <c r="DV287" s="577"/>
      <c r="DW287" s="577"/>
      <c r="DX287" s="541"/>
      <c r="DY287" s="577"/>
      <c r="DZ287" s="541"/>
      <c r="EA287" s="577"/>
      <c r="EB287" s="557"/>
      <c r="EC287" s="554"/>
      <c r="ED287" s="552"/>
      <c r="EE287" s="558"/>
      <c r="EF287" s="577"/>
      <c r="EG287" s="577"/>
      <c r="EH287" s="541"/>
      <c r="EI287" s="577"/>
      <c r="EJ287" s="541"/>
      <c r="EK287" s="471"/>
      <c r="EL287" s="557"/>
      <c r="EM287" s="554"/>
      <c r="EN287" s="552"/>
      <c r="EO287" s="471"/>
      <c r="EP287" s="577"/>
      <c r="EQ287" s="577"/>
      <c r="ER287" s="541"/>
      <c r="ES287" s="577"/>
      <c r="ET287" s="470"/>
      <c r="EU287" s="471"/>
      <c r="EV287" s="557"/>
      <c r="EW287" s="554"/>
      <c r="EX287" s="552"/>
      <c r="EY287" s="471"/>
      <c r="EZ287" s="577"/>
      <c r="FA287" s="577"/>
      <c r="FB287" s="541"/>
      <c r="FC287" s="577"/>
      <c r="FD287" s="470"/>
      <c r="FE287" s="471"/>
      <c r="FF287" s="557"/>
      <c r="FG287" s="440">
        <v>0</v>
      </c>
      <c r="FH287" s="552"/>
      <c r="FI287" s="471"/>
      <c r="FJ287" s="577"/>
      <c r="FK287" s="577"/>
      <c r="FL287" s="541"/>
      <c r="FM287" s="577"/>
      <c r="FN287" s="470"/>
      <c r="FO287" s="471"/>
      <c r="FP287" s="557"/>
      <c r="FQ287" s="1261"/>
      <c r="FR287" s="584"/>
      <c r="FS287" s="589"/>
      <c r="FT287" s="584"/>
      <c r="FU287" s="590"/>
      <c r="FV287" s="584"/>
      <c r="FW287" s="590"/>
      <c r="FX287" s="584"/>
      <c r="FY287" s="584"/>
      <c r="FZ287" s="591"/>
      <c r="GA287" s="1261"/>
      <c r="GB287" s="584"/>
      <c r="GC287" s="584"/>
      <c r="GD287" s="584"/>
      <c r="GE287" s="590"/>
      <c r="GF287" s="584"/>
      <c r="GG287" s="590"/>
      <c r="GH287" s="584"/>
      <c r="GI287" s="584"/>
      <c r="GJ287" s="591"/>
      <c r="GK287" s="241"/>
      <c r="GL287" s="940"/>
      <c r="GM287" s="471"/>
      <c r="GN287" s="471"/>
      <c r="GO287" s="471"/>
      <c r="GP287" s="471"/>
      <c r="GQ287" s="471"/>
      <c r="GR287" s="471"/>
      <c r="GS287" s="471"/>
      <c r="GT287" s="557"/>
      <c r="GU287" s="241"/>
      <c r="GV287" s="471"/>
      <c r="GW287" s="471"/>
      <c r="GX287" s="471"/>
      <c r="GY287" s="471"/>
      <c r="GZ287" s="541"/>
      <c r="HA287" s="471"/>
      <c r="HB287" s="471"/>
      <c r="HC287" s="471"/>
      <c r="HD287" s="557"/>
      <c r="HE287" s="554"/>
      <c r="HF287" s="552">
        <v>6.45</v>
      </c>
      <c r="HG287" s="471">
        <v>2570</v>
      </c>
      <c r="HH287" s="590">
        <v>9.8000000000000007</v>
      </c>
      <c r="HI287" s="556">
        <v>122</v>
      </c>
      <c r="HJ287" s="541">
        <v>9.6</v>
      </c>
      <c r="HK287" s="577">
        <v>11.8</v>
      </c>
      <c r="HL287" s="541"/>
      <c r="HM287" s="471"/>
      <c r="HN287" s="557"/>
      <c r="HO287" s="554"/>
      <c r="HP287" s="552"/>
      <c r="HQ287" s="471"/>
      <c r="HR287" s="577"/>
      <c r="HS287" s="577"/>
      <c r="HT287" s="541"/>
      <c r="HU287" s="577"/>
      <c r="HV287" s="541"/>
      <c r="HW287" s="471"/>
      <c r="HX287" s="557"/>
      <c r="HY287" s="1587"/>
      <c r="HZ287" s="1587"/>
      <c r="IA287" s="1587"/>
      <c r="IB287" s="1587"/>
      <c r="IC287" s="1587"/>
      <c r="ID287" s="1587"/>
      <c r="IE287" s="1587"/>
      <c r="IF287" s="1587"/>
      <c r="IG287" s="1587"/>
      <c r="IH287" s="1587"/>
      <c r="II287" s="1587"/>
      <c r="IJ287" s="1587"/>
      <c r="IK287" s="1587"/>
      <c r="IL287" s="1587"/>
      <c r="IM287" s="1587"/>
      <c r="IN287" s="1587"/>
      <c r="IO287" s="1587"/>
      <c r="IP287" s="1587"/>
      <c r="IQ287" s="1587"/>
      <c r="IR287" s="1587"/>
      <c r="IS287" s="1587"/>
      <c r="IT287" s="1587"/>
      <c r="IU287" s="1587"/>
      <c r="IV287" s="1587"/>
      <c r="IW287" s="1587"/>
      <c r="IX287" s="1587"/>
      <c r="IY287" s="1587"/>
      <c r="IZ287" s="1587"/>
      <c r="JA287" s="1587"/>
      <c r="JB287" s="1587"/>
      <c r="JC287" s="1587"/>
      <c r="JD287" s="1587"/>
      <c r="JE287" s="1587"/>
      <c r="JF287" s="1587"/>
      <c r="JG287" s="1587"/>
      <c r="JH287" s="1587"/>
      <c r="JI287" s="1587"/>
      <c r="JJ287" s="1587"/>
      <c r="JK287" s="1587"/>
      <c r="JL287" s="1587"/>
      <c r="JM287" s="1587"/>
      <c r="JN287" s="1587"/>
      <c r="JO287" s="1587"/>
      <c r="JP287" s="1587"/>
      <c r="JQ287" s="1587"/>
      <c r="JR287" s="1587"/>
      <c r="JS287" s="1587"/>
      <c r="JT287" s="1587"/>
      <c r="JU287" s="1587"/>
      <c r="JV287" s="1587"/>
      <c r="JW287" s="1587"/>
      <c r="JX287" s="1587"/>
      <c r="JY287" s="1587"/>
      <c r="JZ287" s="1587"/>
      <c r="KA287" s="1587"/>
      <c r="KB287" s="1587"/>
      <c r="KC287" s="1587"/>
      <c r="KD287" s="1587"/>
      <c r="KE287" s="1587"/>
      <c r="KF287" s="1587"/>
      <c r="KG287" s="1587"/>
      <c r="KH287" s="1587"/>
      <c r="KI287" s="1587"/>
      <c r="KJ287" s="1587"/>
      <c r="KK287" s="1587"/>
      <c r="KL287" s="1587"/>
      <c r="KM287" s="1587"/>
      <c r="KN287" s="1587"/>
      <c r="KO287" s="1587"/>
      <c r="KP287" s="1587"/>
      <c r="KQ287" s="1587"/>
      <c r="KR287" s="1587"/>
      <c r="KS287" s="1587"/>
      <c r="KT287" s="1587"/>
      <c r="KU287" s="1587"/>
      <c r="KV287" s="1587"/>
      <c r="KW287" s="1587"/>
      <c r="KX287" s="1587"/>
      <c r="KY287" s="1587"/>
      <c r="KZ287" s="1587"/>
      <c r="LA287" s="1587"/>
      <c r="LB287" s="1587"/>
      <c r="LC287" s="1587"/>
      <c r="LD287" s="1587"/>
      <c r="LE287" s="1587"/>
      <c r="LF287" s="1587"/>
      <c r="LG287" s="1587"/>
      <c r="LH287" s="1587"/>
      <c r="LI287" s="1587"/>
      <c r="LJ287" s="1587"/>
      <c r="LK287" s="1587"/>
      <c r="LL287" s="1587"/>
      <c r="LM287" s="1587"/>
      <c r="LN287" s="1587"/>
      <c r="LO287" s="1587"/>
      <c r="LP287" s="1587"/>
      <c r="LQ287" s="1587"/>
      <c r="LR287" s="1587"/>
      <c r="LS287" s="1587"/>
      <c r="LT287" s="1587"/>
      <c r="LU287" s="1587"/>
      <c r="LV287" s="1587"/>
      <c r="LW287" s="1587"/>
      <c r="LX287" s="1587"/>
      <c r="LY287" s="1587"/>
      <c r="LZ287" s="1587"/>
      <c r="MA287" s="1587"/>
      <c r="MB287" s="1587"/>
      <c r="MC287" s="1587"/>
      <c r="MD287" s="1587"/>
      <c r="ME287" s="1587"/>
      <c r="MF287" s="1587"/>
      <c r="MG287" s="1587"/>
      <c r="MH287" s="1587"/>
      <c r="MI287" s="1587"/>
      <c r="MJ287" s="1587"/>
      <c r="MK287" s="1587"/>
      <c r="ML287" s="1587"/>
      <c r="MM287" s="1587"/>
      <c r="MN287" s="1587"/>
      <c r="MO287" s="1587"/>
      <c r="MP287" s="1587"/>
      <c r="MQ287" s="1587"/>
      <c r="MR287" s="1587"/>
      <c r="MS287" s="1587"/>
      <c r="MT287" s="1587"/>
      <c r="MU287" s="1587"/>
      <c r="MV287" s="1587"/>
      <c r="MW287" s="1587"/>
      <c r="MX287" s="1587"/>
      <c r="MY287" s="1587"/>
      <c r="MZ287" s="1587"/>
      <c r="NA287" s="1587"/>
      <c r="NB287" s="1587"/>
      <c r="NC287" s="1587"/>
      <c r="ND287" s="1587"/>
      <c r="NE287" s="1587"/>
      <c r="NF287" s="1587"/>
      <c r="NG287" s="1587"/>
      <c r="NH287" s="1587"/>
      <c r="NI287" s="1587"/>
      <c r="NJ287" s="1587"/>
      <c r="NK287" s="1587"/>
      <c r="NL287" s="1587"/>
      <c r="NM287" s="1587"/>
      <c r="NN287" s="1587"/>
      <c r="NO287" s="1587"/>
      <c r="NP287" s="1587"/>
      <c r="NQ287" s="1587"/>
      <c r="NR287" s="1587"/>
      <c r="NS287" s="1587"/>
      <c r="NT287" s="1587"/>
      <c r="NU287" s="1587"/>
      <c r="NV287" s="1587"/>
      <c r="NW287" s="1587"/>
      <c r="NX287" s="1587"/>
      <c r="NY287" s="1587"/>
      <c r="NZ287" s="1587"/>
      <c r="OA287" s="1587"/>
      <c r="OB287" s="1587"/>
      <c r="OC287" s="1587"/>
      <c r="OD287" s="1587"/>
      <c r="OE287" s="1587"/>
      <c r="OF287" s="1587"/>
      <c r="OG287" s="1587"/>
      <c r="OH287" s="1587"/>
      <c r="OI287" s="1587"/>
      <c r="OJ287" s="1587"/>
      <c r="OK287" s="1587"/>
      <c r="OL287" s="1587"/>
      <c r="OM287" s="1587"/>
      <c r="ON287" s="1587"/>
      <c r="OO287" s="1587"/>
      <c r="OP287" s="1587"/>
      <c r="OQ287" s="1587"/>
      <c r="OR287" s="1587"/>
      <c r="OS287" s="1587"/>
      <c r="OT287" s="1587"/>
      <c r="OU287" s="1587"/>
      <c r="OV287" s="1587"/>
      <c r="OW287" s="1587"/>
      <c r="OX287" s="1587"/>
      <c r="OY287" s="1587"/>
      <c r="OZ287" s="1587"/>
      <c r="PA287" s="1587"/>
      <c r="PB287" s="1587"/>
      <c r="PC287" s="1587"/>
      <c r="PD287" s="1587"/>
      <c r="PE287" s="1587"/>
      <c r="PF287" s="1587"/>
      <c r="PG287" s="1588"/>
      <c r="PH287" s="1588"/>
      <c r="PI287" s="1588"/>
      <c r="PJ287" s="1588"/>
      <c r="PK287" s="1588"/>
      <c r="PL287" s="1588"/>
      <c r="PM287" s="1588"/>
      <c r="PN287" s="1588"/>
      <c r="PO287" s="1588"/>
      <c r="PP287" s="1588"/>
      <c r="PQ287" s="1588"/>
      <c r="PR287" s="1588"/>
      <c r="PS287" s="1588"/>
      <c r="PT287" s="1588"/>
      <c r="PU287" s="1588"/>
      <c r="PV287" s="1588"/>
      <c r="PW287" s="1588"/>
      <c r="PX287" s="1588"/>
      <c r="PY287" s="1588"/>
      <c r="PZ287" s="1588"/>
      <c r="QA287" s="1588"/>
      <c r="QB287" s="1588"/>
      <c r="QC287" s="1588"/>
      <c r="QD287" s="1588"/>
      <c r="QE287" s="1588"/>
      <c r="QF287" s="1588"/>
      <c r="QG287" s="1588"/>
      <c r="QH287" s="1588"/>
      <c r="QI287" s="1588"/>
      <c r="QJ287" s="1588"/>
      <c r="QK287" s="1588"/>
      <c r="QL287" s="1588"/>
      <c r="QM287" s="1588"/>
      <c r="QN287" s="1588"/>
      <c r="QO287" s="1588"/>
      <c r="QP287" s="1588"/>
      <c r="QQ287" s="1588"/>
      <c r="QR287" s="1588"/>
      <c r="QS287" s="1588"/>
      <c r="QT287" s="1588"/>
      <c r="QU287" s="1588"/>
      <c r="QV287" s="1588"/>
      <c r="QW287" s="1588"/>
      <c r="QX287" s="1588"/>
      <c r="QY287" s="1588"/>
      <c r="QZ287" s="1588"/>
      <c r="RA287" s="1588"/>
      <c r="RB287" s="1588"/>
      <c r="RC287" s="1588"/>
      <c r="RD287" s="1588"/>
      <c r="RE287" s="1588"/>
      <c r="RF287" s="1588"/>
      <c r="RG287" s="1588"/>
      <c r="RH287" s="1588"/>
      <c r="RI287" s="1588"/>
      <c r="RJ287" s="1588"/>
      <c r="RK287" s="1588"/>
      <c r="RL287" s="1588"/>
      <c r="RM287" s="1588"/>
      <c r="RN287" s="1588"/>
      <c r="RO287" s="1588"/>
      <c r="RP287" s="1588"/>
      <c r="RQ287" s="1588"/>
      <c r="RR287" s="1588"/>
      <c r="RS287" s="1588"/>
      <c r="RT287" s="1588"/>
      <c r="RU287" s="1588"/>
      <c r="RV287" s="1588"/>
      <c r="RW287" s="1588"/>
      <c r="RX287" s="1588"/>
      <c r="RY287" s="1588"/>
      <c r="RZ287" s="1588"/>
      <c r="SA287" s="1588"/>
      <c r="SB287" s="1588"/>
      <c r="SC287" s="1588"/>
      <c r="SD287" s="1588"/>
      <c r="SE287" s="1588"/>
      <c r="SF287" s="1588"/>
      <c r="SG287" s="1588"/>
      <c r="SH287" s="1588"/>
      <c r="SI287" s="1588"/>
      <c r="SJ287" s="1588"/>
      <c r="SK287" s="1588"/>
      <c r="SL287" s="1588"/>
      <c r="SM287" s="1588"/>
      <c r="SN287" s="1588"/>
      <c r="SO287" s="1588"/>
      <c r="SP287" s="1588"/>
      <c r="SQ287" s="1588"/>
      <c r="SR287" s="1588"/>
      <c r="SS287" s="1588"/>
      <c r="ST287" s="1588"/>
      <c r="SU287" s="1588"/>
      <c r="SV287" s="1588"/>
      <c r="SW287" s="1588"/>
      <c r="SX287" s="1588"/>
      <c r="SY287" s="1588"/>
      <c r="SZ287" s="1588"/>
      <c r="TA287" s="1588"/>
      <c r="TB287" s="1588"/>
      <c r="TC287" s="1588"/>
    </row>
    <row r="288" spans="1:748" s="540" customFormat="1" ht="15" customHeight="1" x14ac:dyDescent="0.15">
      <c r="A288" s="515">
        <v>43808</v>
      </c>
      <c r="B288" s="415">
        <f t="shared" si="6"/>
        <v>3718</v>
      </c>
      <c r="C288" s="231"/>
      <c r="D288" s="546"/>
      <c r="E288" s="467"/>
      <c r="F288" s="576"/>
      <c r="G288" s="883"/>
      <c r="H288" s="539"/>
      <c r="I288" s="576"/>
      <c r="J288" s="547"/>
      <c r="K288" s="467"/>
      <c r="L288" s="550"/>
      <c r="M288" s="231">
        <v>1478</v>
      </c>
      <c r="N288" s="546">
        <v>7.78</v>
      </c>
      <c r="O288" s="467">
        <v>4940</v>
      </c>
      <c r="P288" s="576">
        <v>16.8</v>
      </c>
      <c r="Q288" s="883">
        <v>53</v>
      </c>
      <c r="R288" s="539">
        <v>5.0999999999999996</v>
      </c>
      <c r="S288" s="576">
        <v>18.5</v>
      </c>
      <c r="T288" s="547"/>
      <c r="U288" s="467"/>
      <c r="V288" s="550"/>
      <c r="W288" s="494">
        <v>601</v>
      </c>
      <c r="X288" s="546">
        <v>7.79</v>
      </c>
      <c r="Y288" s="548">
        <v>3320</v>
      </c>
      <c r="Z288" s="576">
        <v>7.5</v>
      </c>
      <c r="AA288" s="883" t="s">
        <v>48</v>
      </c>
      <c r="AB288" s="539">
        <v>2.5</v>
      </c>
      <c r="AC288" s="576"/>
      <c r="AD288" s="539"/>
      <c r="AE288" s="467"/>
      <c r="AF288" s="550"/>
      <c r="AG288" s="494">
        <v>183</v>
      </c>
      <c r="AH288" s="546">
        <v>8.18</v>
      </c>
      <c r="AI288" s="548">
        <v>5600</v>
      </c>
      <c r="AJ288" s="576">
        <v>46.9</v>
      </c>
      <c r="AK288" s="883">
        <v>160</v>
      </c>
      <c r="AL288" s="539">
        <v>3.4</v>
      </c>
      <c r="AM288" s="213">
        <v>5.8</v>
      </c>
      <c r="AN288" s="539"/>
      <c r="AO288" s="467"/>
      <c r="AP288" s="618"/>
      <c r="AQ288" s="494">
        <v>309</v>
      </c>
      <c r="AR288" s="546">
        <v>7.53</v>
      </c>
      <c r="AS288" s="548">
        <v>7060</v>
      </c>
      <c r="AT288" s="576">
        <v>59.5</v>
      </c>
      <c r="AU288" s="883">
        <v>149</v>
      </c>
      <c r="AV288" s="539">
        <v>33.799999999999997</v>
      </c>
      <c r="AW288" s="576">
        <v>50</v>
      </c>
      <c r="AX288" s="539"/>
      <c r="AY288" s="467"/>
      <c r="AZ288" s="550"/>
      <c r="BA288" s="231">
        <v>245</v>
      </c>
      <c r="BB288" s="546">
        <v>7.98</v>
      </c>
      <c r="BC288" s="467">
        <v>6130</v>
      </c>
      <c r="BD288" s="576">
        <v>27.3</v>
      </c>
      <c r="BE288" s="883">
        <v>109</v>
      </c>
      <c r="BF288" s="539">
        <v>1.2</v>
      </c>
      <c r="BG288" s="576">
        <v>35.6</v>
      </c>
      <c r="BH288" s="539"/>
      <c r="BI288" s="467"/>
      <c r="BJ288" s="550"/>
      <c r="BK288" s="494">
        <v>101</v>
      </c>
      <c r="BL288" s="546">
        <v>8.2100000000000009</v>
      </c>
      <c r="BM288" s="548">
        <v>1594</v>
      </c>
      <c r="BN288" s="576">
        <v>67.7</v>
      </c>
      <c r="BO288" s="883">
        <v>140</v>
      </c>
      <c r="BP288" s="539">
        <v>0.3</v>
      </c>
      <c r="BQ288" s="576">
        <v>4.0999999999999996</v>
      </c>
      <c r="BR288" s="539"/>
      <c r="BS288" s="467"/>
      <c r="BT288" s="550"/>
      <c r="BU288" s="494">
        <v>418</v>
      </c>
      <c r="BV288" s="546">
        <v>7.95</v>
      </c>
      <c r="BW288" s="548">
        <v>6210</v>
      </c>
      <c r="BX288" s="548">
        <v>17.600000000000001</v>
      </c>
      <c r="BY288" s="883">
        <v>57</v>
      </c>
      <c r="BZ288" s="539">
        <v>1</v>
      </c>
      <c r="CA288" s="576">
        <v>28.8</v>
      </c>
      <c r="CB288" s="539"/>
      <c r="CC288" s="467"/>
      <c r="CD288" s="550"/>
      <c r="CE288" s="494"/>
      <c r="CF288" s="546"/>
      <c r="CG288" s="548"/>
      <c r="CH288" s="576"/>
      <c r="CI288" s="883"/>
      <c r="CJ288" s="539"/>
      <c r="CK288" s="576"/>
      <c r="CL288" s="539"/>
      <c r="CM288" s="467"/>
      <c r="CN288" s="550"/>
      <c r="CO288" s="494"/>
      <c r="CP288" s="546"/>
      <c r="CQ288" s="467"/>
      <c r="CR288" s="576"/>
      <c r="CS288" s="883"/>
      <c r="CT288" s="539"/>
      <c r="CU288" s="576"/>
      <c r="CV288" s="539"/>
      <c r="CW288" s="467"/>
      <c r="CX288" s="550"/>
      <c r="CY288" s="494">
        <v>120</v>
      </c>
      <c r="CZ288" s="546">
        <v>7.36</v>
      </c>
      <c r="DA288" s="467">
        <v>6460</v>
      </c>
      <c r="DB288" s="576">
        <v>29.7</v>
      </c>
      <c r="DC288" s="883">
        <v>95</v>
      </c>
      <c r="DD288" s="539">
        <v>33.1</v>
      </c>
      <c r="DE288" s="576">
        <v>47.7</v>
      </c>
      <c r="DF288" s="539"/>
      <c r="DG288" s="467"/>
      <c r="DH288" s="550"/>
      <c r="DI288" s="494">
        <v>263</v>
      </c>
      <c r="DJ288" s="546">
        <v>8.1999999999999993</v>
      </c>
      <c r="DK288" s="549">
        <v>1784</v>
      </c>
      <c r="DL288" s="576">
        <v>65.900000000000006</v>
      </c>
      <c r="DM288" s="883">
        <v>213</v>
      </c>
      <c r="DN288" s="539">
        <v>10.3</v>
      </c>
      <c r="DO288" s="576">
        <v>20</v>
      </c>
      <c r="DP288" s="539"/>
      <c r="DQ288" s="467"/>
      <c r="DR288" s="550"/>
      <c r="DS288" s="494"/>
      <c r="DT288" s="546"/>
      <c r="DU288" s="466"/>
      <c r="DV288" s="576"/>
      <c r="DW288" s="883"/>
      <c r="DX288" s="539"/>
      <c r="DY288" s="576"/>
      <c r="DZ288" s="539"/>
      <c r="EA288" s="576"/>
      <c r="EB288" s="550"/>
      <c r="EC288" s="494"/>
      <c r="ED288" s="546"/>
      <c r="EE288" s="551"/>
      <c r="EF288" s="576"/>
      <c r="EG288" s="883"/>
      <c r="EH288" s="539"/>
      <c r="EI288" s="576"/>
      <c r="EJ288" s="539"/>
      <c r="EK288" s="467"/>
      <c r="EL288" s="550"/>
      <c r="EM288" s="494"/>
      <c r="EN288" s="546"/>
      <c r="EO288" s="467"/>
      <c r="EP288" s="576"/>
      <c r="EQ288" s="576"/>
      <c r="ER288" s="539"/>
      <c r="ES288" s="576"/>
      <c r="ET288" s="466"/>
      <c r="EU288" s="467"/>
      <c r="EV288" s="550"/>
      <c r="EW288" s="494"/>
      <c r="EX288" s="546"/>
      <c r="EY288" s="467"/>
      <c r="EZ288" s="576"/>
      <c r="FA288" s="883"/>
      <c r="FB288" s="539"/>
      <c r="FC288" s="576"/>
      <c r="FD288" s="466"/>
      <c r="FE288" s="467"/>
      <c r="FF288" s="550"/>
      <c r="FG288" s="457">
        <v>0</v>
      </c>
      <c r="FH288" s="546"/>
      <c r="FI288" s="467"/>
      <c r="FJ288" s="576"/>
      <c r="FK288" s="883"/>
      <c r="FL288" s="539"/>
      <c r="FM288" s="576"/>
      <c r="FN288" s="466"/>
      <c r="FO288" s="467"/>
      <c r="FP288" s="550"/>
      <c r="FQ288" s="1262"/>
      <c r="FR288" s="1263"/>
      <c r="FS288" s="1444"/>
      <c r="FT288" s="1263"/>
      <c r="FU288" s="980"/>
      <c r="FV288" s="1263"/>
      <c r="FW288" s="954"/>
      <c r="FX288" s="1263"/>
      <c r="FY288" s="1263"/>
      <c r="FZ288" s="1419"/>
      <c r="GA288" s="1262"/>
      <c r="GB288" s="1263"/>
      <c r="GC288" s="1263"/>
      <c r="GD288" s="1263"/>
      <c r="GE288" s="980"/>
      <c r="GF288" s="1263"/>
      <c r="GG288" s="954"/>
      <c r="GH288" s="1263"/>
      <c r="GI288" s="1263"/>
      <c r="GJ288" s="1419"/>
      <c r="GK288" s="231"/>
      <c r="GL288" s="941"/>
      <c r="GM288" s="467"/>
      <c r="GN288" s="467"/>
      <c r="GO288" s="467"/>
      <c r="GP288" s="467"/>
      <c r="GQ288" s="467"/>
      <c r="GR288" s="467"/>
      <c r="GS288" s="467"/>
      <c r="GT288" s="550"/>
      <c r="GU288" s="231"/>
      <c r="GV288" s="467"/>
      <c r="GW288" s="467"/>
      <c r="GX288" s="467"/>
      <c r="GY288" s="467"/>
      <c r="GZ288" s="539"/>
      <c r="HA288" s="467"/>
      <c r="HB288" s="467"/>
      <c r="HC288" s="467"/>
      <c r="HD288" s="550"/>
      <c r="HE288" s="494"/>
      <c r="HF288" s="546">
        <v>6.74</v>
      </c>
      <c r="HG288" s="467">
        <v>2390</v>
      </c>
      <c r="HH288" s="894">
        <v>4.0999999999999996</v>
      </c>
      <c r="HI288" s="1432">
        <v>102</v>
      </c>
      <c r="HJ288" s="539">
        <v>5.0999999999999996</v>
      </c>
      <c r="HK288" s="576">
        <v>5.7</v>
      </c>
      <c r="HL288" s="539"/>
      <c r="HM288" s="467"/>
      <c r="HN288" s="550"/>
      <c r="HO288" s="494"/>
      <c r="HP288" s="546"/>
      <c r="HQ288" s="467"/>
      <c r="HR288" s="576"/>
      <c r="HS288" s="576"/>
      <c r="HT288" s="539"/>
      <c r="HU288" s="576"/>
      <c r="HV288" s="539"/>
      <c r="HW288" s="467"/>
      <c r="HX288" s="550"/>
      <c r="HY288" s="1587"/>
      <c r="HZ288" s="1587"/>
      <c r="IA288" s="1587"/>
      <c r="IB288" s="1587"/>
      <c r="IC288" s="1587"/>
      <c r="ID288" s="1587"/>
      <c r="IE288" s="1587"/>
      <c r="IF288" s="1587"/>
      <c r="IG288" s="1587"/>
      <c r="IH288" s="1587"/>
      <c r="II288" s="1587"/>
      <c r="IJ288" s="1587"/>
      <c r="IK288" s="1587"/>
      <c r="IL288" s="1587"/>
      <c r="IM288" s="1587"/>
      <c r="IN288" s="1587"/>
      <c r="IO288" s="1587"/>
      <c r="IP288" s="1587"/>
      <c r="IQ288" s="1587"/>
      <c r="IR288" s="1587"/>
      <c r="IS288" s="1587"/>
      <c r="IT288" s="1587"/>
      <c r="IU288" s="1587"/>
      <c r="IV288" s="1587"/>
      <c r="IW288" s="1587"/>
      <c r="IX288" s="1587"/>
      <c r="IY288" s="1587"/>
      <c r="IZ288" s="1587"/>
      <c r="JA288" s="1587"/>
      <c r="JB288" s="1587"/>
      <c r="JC288" s="1587"/>
      <c r="JD288" s="1587"/>
      <c r="JE288" s="1587"/>
      <c r="JF288" s="1587"/>
      <c r="JG288" s="1587"/>
      <c r="JH288" s="1587"/>
      <c r="JI288" s="1587"/>
      <c r="JJ288" s="1587"/>
      <c r="JK288" s="1587"/>
      <c r="JL288" s="1587"/>
      <c r="JM288" s="1587"/>
      <c r="JN288" s="1587"/>
      <c r="JO288" s="1587"/>
      <c r="JP288" s="1587"/>
      <c r="JQ288" s="1587"/>
      <c r="JR288" s="1587"/>
      <c r="JS288" s="1587"/>
      <c r="JT288" s="1587"/>
      <c r="JU288" s="1587"/>
      <c r="JV288" s="1587"/>
      <c r="JW288" s="1587"/>
      <c r="JX288" s="1587"/>
      <c r="JY288" s="1587"/>
      <c r="JZ288" s="1587"/>
      <c r="KA288" s="1587"/>
      <c r="KB288" s="1587"/>
      <c r="KC288" s="1587"/>
      <c r="KD288" s="1587"/>
      <c r="KE288" s="1587"/>
      <c r="KF288" s="1587"/>
      <c r="KG288" s="1587"/>
      <c r="KH288" s="1587"/>
      <c r="KI288" s="1587"/>
      <c r="KJ288" s="1587"/>
      <c r="KK288" s="1587"/>
      <c r="KL288" s="1587"/>
      <c r="KM288" s="1587"/>
      <c r="KN288" s="1587"/>
      <c r="KO288" s="1587"/>
      <c r="KP288" s="1587"/>
      <c r="KQ288" s="1587"/>
      <c r="KR288" s="1587"/>
      <c r="KS288" s="1587"/>
      <c r="KT288" s="1587"/>
      <c r="KU288" s="1587"/>
      <c r="KV288" s="1587"/>
      <c r="KW288" s="1587"/>
      <c r="KX288" s="1587"/>
      <c r="KY288" s="1587"/>
      <c r="KZ288" s="1587"/>
      <c r="LA288" s="1587"/>
      <c r="LB288" s="1587"/>
      <c r="LC288" s="1587"/>
      <c r="LD288" s="1587"/>
      <c r="LE288" s="1587"/>
      <c r="LF288" s="1587"/>
      <c r="LG288" s="1587"/>
      <c r="LH288" s="1587"/>
      <c r="LI288" s="1587"/>
      <c r="LJ288" s="1587"/>
      <c r="LK288" s="1587"/>
      <c r="LL288" s="1587"/>
      <c r="LM288" s="1587"/>
      <c r="LN288" s="1587"/>
      <c r="LO288" s="1587"/>
      <c r="LP288" s="1587"/>
      <c r="LQ288" s="1587"/>
      <c r="LR288" s="1587"/>
      <c r="LS288" s="1587"/>
      <c r="LT288" s="1587"/>
      <c r="LU288" s="1587"/>
      <c r="LV288" s="1587"/>
      <c r="LW288" s="1587"/>
      <c r="LX288" s="1587"/>
      <c r="LY288" s="1587"/>
      <c r="LZ288" s="1587"/>
      <c r="MA288" s="1587"/>
      <c r="MB288" s="1587"/>
      <c r="MC288" s="1587"/>
      <c r="MD288" s="1587"/>
      <c r="ME288" s="1587"/>
      <c r="MF288" s="1587"/>
      <c r="MG288" s="1587"/>
      <c r="MH288" s="1587"/>
      <c r="MI288" s="1587"/>
      <c r="MJ288" s="1587"/>
      <c r="MK288" s="1587"/>
      <c r="ML288" s="1587"/>
      <c r="MM288" s="1587"/>
      <c r="MN288" s="1587"/>
      <c r="MO288" s="1587"/>
      <c r="MP288" s="1587"/>
      <c r="MQ288" s="1587"/>
      <c r="MR288" s="1587"/>
      <c r="MS288" s="1587"/>
      <c r="MT288" s="1587"/>
      <c r="MU288" s="1587"/>
      <c r="MV288" s="1587"/>
      <c r="MW288" s="1587"/>
      <c r="MX288" s="1587"/>
      <c r="MY288" s="1587"/>
      <c r="MZ288" s="1587"/>
      <c r="NA288" s="1587"/>
      <c r="NB288" s="1587"/>
      <c r="NC288" s="1587"/>
      <c r="ND288" s="1587"/>
      <c r="NE288" s="1587"/>
      <c r="NF288" s="1587"/>
      <c r="NG288" s="1587"/>
      <c r="NH288" s="1587"/>
      <c r="NI288" s="1587"/>
      <c r="NJ288" s="1587"/>
      <c r="NK288" s="1587"/>
      <c r="NL288" s="1587"/>
      <c r="NM288" s="1587"/>
      <c r="NN288" s="1587"/>
      <c r="NO288" s="1587"/>
      <c r="NP288" s="1587"/>
      <c r="NQ288" s="1587"/>
      <c r="NR288" s="1587"/>
      <c r="NS288" s="1587"/>
      <c r="NT288" s="1587"/>
      <c r="NU288" s="1587"/>
      <c r="NV288" s="1587"/>
      <c r="NW288" s="1587"/>
      <c r="NX288" s="1587"/>
      <c r="NY288" s="1587"/>
      <c r="NZ288" s="1587"/>
      <c r="OA288" s="1587"/>
      <c r="OB288" s="1587"/>
      <c r="OC288" s="1587"/>
      <c r="OD288" s="1587"/>
      <c r="OE288" s="1587"/>
      <c r="OF288" s="1587"/>
      <c r="OG288" s="1587"/>
      <c r="OH288" s="1587"/>
      <c r="OI288" s="1587"/>
      <c r="OJ288" s="1587"/>
      <c r="OK288" s="1587"/>
      <c r="OL288" s="1587"/>
      <c r="OM288" s="1587"/>
      <c r="ON288" s="1587"/>
      <c r="OO288" s="1587"/>
      <c r="OP288" s="1587"/>
      <c r="OQ288" s="1587"/>
      <c r="OR288" s="1587"/>
      <c r="OS288" s="1587"/>
      <c r="OT288" s="1587"/>
      <c r="OU288" s="1587"/>
      <c r="OV288" s="1587"/>
      <c r="OW288" s="1587"/>
      <c r="OX288" s="1587"/>
      <c r="OY288" s="1587"/>
      <c r="OZ288" s="1587"/>
      <c r="PA288" s="1587"/>
      <c r="PB288" s="1587"/>
      <c r="PC288" s="1587"/>
      <c r="PD288" s="1587"/>
      <c r="PE288" s="1587"/>
      <c r="PF288" s="1587"/>
      <c r="PG288" s="1588"/>
      <c r="PH288" s="1588"/>
      <c r="PI288" s="1588"/>
      <c r="PJ288" s="1588"/>
      <c r="PK288" s="1588"/>
      <c r="PL288" s="1588"/>
      <c r="PM288" s="1588"/>
      <c r="PN288" s="1588"/>
      <c r="PO288" s="1588"/>
      <c r="PP288" s="1588"/>
      <c r="PQ288" s="1588"/>
      <c r="PR288" s="1588"/>
      <c r="PS288" s="1588"/>
      <c r="PT288" s="1588"/>
      <c r="PU288" s="1588"/>
      <c r="PV288" s="1588"/>
      <c r="PW288" s="1588"/>
      <c r="PX288" s="1588"/>
      <c r="PY288" s="1588"/>
      <c r="PZ288" s="1588"/>
      <c r="QA288" s="1588"/>
      <c r="QB288" s="1588"/>
      <c r="QC288" s="1588"/>
      <c r="QD288" s="1588"/>
      <c r="QE288" s="1588"/>
      <c r="QF288" s="1588"/>
      <c r="QG288" s="1588"/>
      <c r="QH288" s="1588"/>
      <c r="QI288" s="1588"/>
      <c r="QJ288" s="1588"/>
      <c r="QK288" s="1588"/>
      <c r="QL288" s="1588"/>
      <c r="QM288" s="1588"/>
      <c r="QN288" s="1588"/>
      <c r="QO288" s="1588"/>
      <c r="QP288" s="1588"/>
      <c r="QQ288" s="1588"/>
      <c r="QR288" s="1588"/>
      <c r="QS288" s="1588"/>
      <c r="QT288" s="1588"/>
      <c r="QU288" s="1588"/>
      <c r="QV288" s="1588"/>
      <c r="QW288" s="1588"/>
      <c r="QX288" s="1588"/>
      <c r="QY288" s="1588"/>
      <c r="QZ288" s="1588"/>
      <c r="RA288" s="1588"/>
      <c r="RB288" s="1588"/>
      <c r="RC288" s="1588"/>
      <c r="RD288" s="1588"/>
      <c r="RE288" s="1588"/>
      <c r="RF288" s="1588"/>
      <c r="RG288" s="1588"/>
      <c r="RH288" s="1588"/>
      <c r="RI288" s="1588"/>
      <c r="RJ288" s="1588"/>
      <c r="RK288" s="1588"/>
      <c r="RL288" s="1588"/>
      <c r="RM288" s="1588"/>
      <c r="RN288" s="1588"/>
      <c r="RO288" s="1588"/>
      <c r="RP288" s="1588"/>
      <c r="RQ288" s="1588"/>
      <c r="RR288" s="1588"/>
      <c r="RS288" s="1588"/>
      <c r="RT288" s="1588"/>
      <c r="RU288" s="1588"/>
      <c r="RV288" s="1588"/>
      <c r="RW288" s="1588"/>
      <c r="RX288" s="1588"/>
      <c r="RY288" s="1588"/>
      <c r="RZ288" s="1588"/>
      <c r="SA288" s="1588"/>
      <c r="SB288" s="1588"/>
      <c r="SC288" s="1588"/>
      <c r="SD288" s="1588"/>
      <c r="SE288" s="1588"/>
      <c r="SF288" s="1588"/>
      <c r="SG288" s="1588"/>
      <c r="SH288" s="1588"/>
      <c r="SI288" s="1588"/>
      <c r="SJ288" s="1588"/>
      <c r="SK288" s="1588"/>
      <c r="SL288" s="1588"/>
      <c r="SM288" s="1588"/>
      <c r="SN288" s="1588"/>
      <c r="SO288" s="1588"/>
      <c r="SP288" s="1588"/>
      <c r="SQ288" s="1588"/>
      <c r="SR288" s="1588"/>
      <c r="SS288" s="1588"/>
      <c r="ST288" s="1588"/>
      <c r="SU288" s="1588"/>
      <c r="SV288" s="1588"/>
      <c r="SW288" s="1588"/>
      <c r="SX288" s="1588"/>
      <c r="SY288" s="1588"/>
      <c r="SZ288" s="1588"/>
      <c r="TA288" s="1588"/>
      <c r="TB288" s="1588"/>
      <c r="TC288" s="1588"/>
      <c r="TD288" s="544"/>
      <c r="TE288" s="544"/>
      <c r="TF288" s="544"/>
      <c r="TG288" s="544"/>
      <c r="TH288" s="544"/>
      <c r="TI288" s="544"/>
      <c r="TJ288" s="544"/>
      <c r="TK288" s="544"/>
      <c r="TL288" s="544"/>
      <c r="TM288" s="544"/>
      <c r="TN288" s="544"/>
      <c r="TO288" s="544"/>
      <c r="TP288" s="544"/>
      <c r="TQ288" s="544"/>
      <c r="TR288" s="544"/>
      <c r="TS288" s="544"/>
      <c r="TT288" s="544"/>
      <c r="TU288" s="544"/>
      <c r="TV288" s="544"/>
      <c r="TW288" s="544"/>
      <c r="TX288" s="544"/>
      <c r="TY288" s="544"/>
      <c r="TZ288" s="544"/>
      <c r="UA288" s="544"/>
      <c r="UB288" s="544"/>
      <c r="UC288" s="544"/>
      <c r="UD288" s="544"/>
      <c r="UE288" s="544"/>
      <c r="UF288" s="544"/>
      <c r="UG288" s="544"/>
      <c r="UH288" s="544"/>
      <c r="UI288" s="544"/>
      <c r="UJ288" s="544"/>
      <c r="UK288" s="544"/>
      <c r="UL288" s="544"/>
      <c r="UM288" s="544"/>
      <c r="UN288" s="544"/>
      <c r="UO288" s="544"/>
      <c r="UP288" s="544"/>
      <c r="UQ288" s="544"/>
      <c r="UR288" s="544"/>
      <c r="US288" s="544"/>
      <c r="UT288" s="544"/>
      <c r="UU288" s="544"/>
      <c r="UV288" s="544"/>
      <c r="UW288" s="544"/>
      <c r="UX288" s="544"/>
      <c r="UY288" s="544"/>
      <c r="UZ288" s="544"/>
      <c r="VA288" s="544"/>
      <c r="VB288" s="544"/>
      <c r="VC288" s="544"/>
      <c r="VD288" s="544"/>
      <c r="VE288" s="544"/>
      <c r="VF288" s="544"/>
      <c r="VG288" s="544"/>
      <c r="VH288" s="544"/>
      <c r="VI288" s="544"/>
      <c r="VJ288" s="544"/>
      <c r="VK288" s="544"/>
      <c r="VL288" s="544"/>
      <c r="VM288" s="544"/>
      <c r="VN288" s="544"/>
      <c r="VO288" s="544"/>
      <c r="VP288" s="544"/>
      <c r="VQ288" s="544"/>
      <c r="VR288" s="544"/>
      <c r="VS288" s="544"/>
      <c r="VT288" s="544"/>
      <c r="VU288" s="544"/>
      <c r="VV288" s="544"/>
      <c r="VW288" s="544"/>
      <c r="VX288" s="544"/>
      <c r="VY288" s="544"/>
      <c r="VZ288" s="544"/>
      <c r="WA288" s="544"/>
      <c r="WB288" s="544"/>
      <c r="WC288" s="544"/>
      <c r="WD288" s="544"/>
      <c r="WE288" s="544"/>
      <c r="WF288" s="544"/>
      <c r="WG288" s="544"/>
      <c r="WH288" s="544"/>
      <c r="WI288" s="544"/>
      <c r="WJ288" s="544"/>
      <c r="WK288" s="544"/>
      <c r="WL288" s="544"/>
      <c r="WM288" s="544"/>
      <c r="WN288" s="544"/>
      <c r="WO288" s="544"/>
      <c r="WP288" s="544"/>
      <c r="WQ288" s="544"/>
      <c r="WR288" s="544"/>
      <c r="WS288" s="544"/>
      <c r="WT288" s="544"/>
      <c r="WU288" s="544"/>
      <c r="WV288" s="544"/>
      <c r="WW288" s="544"/>
      <c r="WX288" s="544"/>
      <c r="WY288" s="544"/>
      <c r="WZ288" s="544"/>
      <c r="XA288" s="544"/>
      <c r="XB288" s="544"/>
      <c r="XC288" s="544"/>
      <c r="XD288" s="544"/>
      <c r="XE288" s="544"/>
      <c r="XF288" s="544"/>
      <c r="XG288" s="544"/>
      <c r="XH288" s="544"/>
      <c r="XI288" s="544"/>
      <c r="XJ288" s="544"/>
      <c r="XK288" s="544"/>
      <c r="XL288" s="544"/>
      <c r="XM288" s="544"/>
      <c r="XN288" s="544"/>
      <c r="XO288" s="544"/>
      <c r="XP288" s="544"/>
      <c r="XQ288" s="544"/>
      <c r="XR288" s="544"/>
      <c r="XS288" s="544"/>
      <c r="XT288" s="544"/>
      <c r="XU288" s="544"/>
      <c r="XV288" s="544"/>
      <c r="XW288" s="544"/>
      <c r="XX288" s="544"/>
      <c r="XY288" s="544"/>
      <c r="XZ288" s="544"/>
      <c r="YA288" s="544"/>
      <c r="YB288" s="544"/>
      <c r="YC288" s="544"/>
      <c r="YD288" s="544"/>
      <c r="YE288" s="544"/>
      <c r="YF288" s="544"/>
      <c r="YG288" s="544"/>
      <c r="YH288" s="544"/>
      <c r="YI288" s="544"/>
      <c r="YJ288" s="544"/>
      <c r="YK288" s="544"/>
      <c r="YL288" s="544"/>
      <c r="YM288" s="544"/>
      <c r="YN288" s="544"/>
      <c r="YO288" s="544"/>
      <c r="YP288" s="544"/>
      <c r="YQ288" s="544"/>
      <c r="YR288" s="544"/>
      <c r="YS288" s="544"/>
      <c r="YT288" s="544"/>
      <c r="YU288" s="544"/>
      <c r="YV288" s="544"/>
      <c r="YW288" s="544"/>
      <c r="YX288" s="544"/>
      <c r="YY288" s="544"/>
      <c r="YZ288" s="544"/>
      <c r="ZA288" s="544"/>
      <c r="ZB288" s="544"/>
      <c r="ZC288" s="544"/>
      <c r="ZD288" s="544"/>
      <c r="ZE288" s="544"/>
      <c r="ZF288" s="544"/>
      <c r="ZG288" s="544"/>
      <c r="ZH288" s="544"/>
      <c r="ZI288" s="544"/>
      <c r="ZJ288" s="544"/>
      <c r="ZK288" s="544"/>
      <c r="ZL288" s="544"/>
      <c r="ZM288" s="544"/>
      <c r="ZN288" s="544"/>
      <c r="ZO288" s="544"/>
      <c r="ZP288" s="544"/>
      <c r="ZQ288" s="544"/>
      <c r="ZR288" s="544"/>
      <c r="ZS288" s="544"/>
      <c r="ZT288" s="544"/>
      <c r="ZU288" s="544"/>
      <c r="ZV288" s="544"/>
      <c r="ZW288" s="544"/>
      <c r="ZX288" s="544"/>
      <c r="ZY288" s="544"/>
      <c r="ZZ288" s="544"/>
      <c r="AAA288" s="544"/>
      <c r="AAB288" s="544"/>
      <c r="AAC288" s="544"/>
      <c r="AAD288" s="544"/>
      <c r="AAE288" s="544"/>
      <c r="AAF288" s="544"/>
      <c r="AAG288" s="544"/>
      <c r="AAH288" s="544"/>
      <c r="AAI288" s="544"/>
      <c r="AAJ288" s="544"/>
      <c r="AAK288" s="544"/>
      <c r="AAL288" s="544"/>
      <c r="AAM288" s="544"/>
      <c r="AAN288" s="544"/>
      <c r="AAO288" s="544"/>
      <c r="AAP288" s="544"/>
      <c r="AAQ288" s="544"/>
      <c r="AAR288" s="544"/>
      <c r="AAS288" s="544"/>
      <c r="AAT288" s="544"/>
      <c r="AAU288" s="544"/>
      <c r="AAV288" s="544"/>
      <c r="AAW288" s="544"/>
      <c r="AAX288" s="544"/>
      <c r="AAY288" s="544"/>
      <c r="AAZ288" s="544"/>
      <c r="ABA288" s="544"/>
      <c r="ABB288" s="544"/>
      <c r="ABC288" s="544"/>
      <c r="ABD288" s="544"/>
      <c r="ABE288" s="544"/>
      <c r="ABF288" s="544"/>
      <c r="ABG288" s="544"/>
      <c r="ABH288" s="544"/>
      <c r="ABI288" s="544"/>
      <c r="ABJ288" s="544"/>
      <c r="ABK288" s="544"/>
      <c r="ABL288" s="544"/>
      <c r="ABM288" s="544"/>
      <c r="ABN288" s="544"/>
      <c r="ABO288" s="544"/>
      <c r="ABP288" s="544"/>
      <c r="ABQ288" s="544"/>
      <c r="ABR288" s="544"/>
      <c r="ABS288" s="544"/>
      <c r="ABT288" s="544"/>
    </row>
    <row r="289" spans="1:748" s="540" customFormat="1" ht="15" customHeight="1" x14ac:dyDescent="0.15">
      <c r="A289" s="515">
        <v>43809</v>
      </c>
      <c r="B289" s="415">
        <f t="shared" si="6"/>
        <v>2601</v>
      </c>
      <c r="C289" s="231"/>
      <c r="D289" s="546"/>
      <c r="E289" s="467"/>
      <c r="F289" s="576"/>
      <c r="G289" s="883"/>
      <c r="H289" s="539"/>
      <c r="I289" s="576"/>
      <c r="J289" s="547"/>
      <c r="K289" s="467"/>
      <c r="L289" s="550"/>
      <c r="M289" s="231">
        <v>915</v>
      </c>
      <c r="N289" s="546">
        <v>7.67</v>
      </c>
      <c r="O289" s="467">
        <v>4890</v>
      </c>
      <c r="P289" s="576">
        <v>16.7</v>
      </c>
      <c r="Q289" s="883">
        <v>51</v>
      </c>
      <c r="R289" s="539">
        <v>4.8</v>
      </c>
      <c r="S289" s="576">
        <v>19.8</v>
      </c>
      <c r="T289" s="547"/>
      <c r="U289" s="467"/>
      <c r="V289" s="550"/>
      <c r="W289" s="494">
        <v>533</v>
      </c>
      <c r="X289" s="546">
        <v>7.89</v>
      </c>
      <c r="Y289" s="548">
        <v>3320</v>
      </c>
      <c r="Z289" s="576">
        <v>6.2</v>
      </c>
      <c r="AA289" s="883">
        <v>32</v>
      </c>
      <c r="AB289" s="539">
        <v>0.6</v>
      </c>
      <c r="AC289" s="576">
        <v>2.4</v>
      </c>
      <c r="AD289" s="539"/>
      <c r="AE289" s="467"/>
      <c r="AF289" s="550"/>
      <c r="AG289" s="494">
        <v>256</v>
      </c>
      <c r="AH289" s="546">
        <v>7.9</v>
      </c>
      <c r="AI289" s="548">
        <v>5680</v>
      </c>
      <c r="AJ289" s="576">
        <v>39.200000000000003</v>
      </c>
      <c r="AK289" s="883">
        <v>125</v>
      </c>
      <c r="AL289" s="539">
        <v>4.8</v>
      </c>
      <c r="AM289" s="213">
        <v>6.8</v>
      </c>
      <c r="AN289" s="539"/>
      <c r="AO289" s="467"/>
      <c r="AP289" s="618"/>
      <c r="AQ289" s="494">
        <v>132</v>
      </c>
      <c r="AR289" s="546">
        <v>7.45</v>
      </c>
      <c r="AS289" s="548">
        <v>6250</v>
      </c>
      <c r="AT289" s="576">
        <v>53</v>
      </c>
      <c r="AU289" s="883">
        <v>132</v>
      </c>
      <c r="AV289" s="539">
        <v>33.4</v>
      </c>
      <c r="AW289" s="576">
        <v>46.8</v>
      </c>
      <c r="AX289" s="539"/>
      <c r="AY289" s="467"/>
      <c r="AZ289" s="550"/>
      <c r="BA289" s="231">
        <v>189</v>
      </c>
      <c r="BB289" s="546">
        <v>7.54</v>
      </c>
      <c r="BC289" s="467">
        <v>5910</v>
      </c>
      <c r="BD289" s="576">
        <v>27.6</v>
      </c>
      <c r="BE289" s="883">
        <v>130</v>
      </c>
      <c r="BF289" s="539">
        <v>1.2</v>
      </c>
      <c r="BG289" s="576">
        <v>37</v>
      </c>
      <c r="BH289" s="539"/>
      <c r="BI289" s="467"/>
      <c r="BJ289" s="550"/>
      <c r="BK289" s="494">
        <v>91</v>
      </c>
      <c r="BL289" s="546">
        <v>7.74</v>
      </c>
      <c r="BM289" s="548">
        <v>1555</v>
      </c>
      <c r="BN289" s="576">
        <v>66.5</v>
      </c>
      <c r="BO289" s="883">
        <v>165</v>
      </c>
      <c r="BP289" s="539">
        <v>0.3</v>
      </c>
      <c r="BQ289" s="576">
        <v>4.0999999999999996</v>
      </c>
      <c r="BR289" s="539"/>
      <c r="BS289" s="467"/>
      <c r="BT289" s="550"/>
      <c r="BU289" s="494">
        <v>230</v>
      </c>
      <c r="BV289" s="546">
        <v>7.65</v>
      </c>
      <c r="BW289" s="548">
        <v>5860</v>
      </c>
      <c r="BX289" s="548">
        <v>16.899999999999999</v>
      </c>
      <c r="BY289" s="883">
        <v>54</v>
      </c>
      <c r="BZ289" s="539">
        <v>0.6</v>
      </c>
      <c r="CA289" s="576">
        <v>23.9</v>
      </c>
      <c r="CB289" s="539"/>
      <c r="CC289" s="467"/>
      <c r="CD289" s="550"/>
      <c r="CE289" s="494"/>
      <c r="CF289" s="546"/>
      <c r="CG289" s="548"/>
      <c r="CH289" s="576"/>
      <c r="CI289" s="883"/>
      <c r="CJ289" s="539"/>
      <c r="CK289" s="576"/>
      <c r="CL289" s="539"/>
      <c r="CM289" s="467"/>
      <c r="CN289" s="550"/>
      <c r="CO289" s="494"/>
      <c r="CP289" s="546"/>
      <c r="CQ289" s="467"/>
      <c r="CR289" s="576"/>
      <c r="CS289" s="883"/>
      <c r="CT289" s="539"/>
      <c r="CU289" s="576"/>
      <c r="CV289" s="539"/>
      <c r="CW289" s="467"/>
      <c r="CX289" s="550"/>
      <c r="CY289" s="494"/>
      <c r="CZ289" s="546">
        <v>7.87</v>
      </c>
      <c r="DA289" s="467">
        <v>6530</v>
      </c>
      <c r="DB289" s="576">
        <v>30.2</v>
      </c>
      <c r="DC289" s="883">
        <v>93</v>
      </c>
      <c r="DD289" s="539">
        <v>17.2</v>
      </c>
      <c r="DE289" s="576">
        <v>33.4</v>
      </c>
      <c r="DF289" s="539"/>
      <c r="DG289" s="467"/>
      <c r="DH289" s="550"/>
      <c r="DI289" s="494">
        <v>255</v>
      </c>
      <c r="DJ289" s="546">
        <v>8</v>
      </c>
      <c r="DK289" s="549">
        <v>1905</v>
      </c>
      <c r="DL289" s="576">
        <v>78.400000000000006</v>
      </c>
      <c r="DM289" s="883">
        <v>267</v>
      </c>
      <c r="DN289" s="539">
        <v>11.6</v>
      </c>
      <c r="DO289" s="576">
        <v>21.8</v>
      </c>
      <c r="DP289" s="539"/>
      <c r="DQ289" s="467"/>
      <c r="DR289" s="550"/>
      <c r="DS289" s="494"/>
      <c r="DT289" s="546"/>
      <c r="DU289" s="466"/>
      <c r="DV289" s="576"/>
      <c r="DW289" s="883"/>
      <c r="DX289" s="539"/>
      <c r="DY289" s="576"/>
      <c r="DZ289" s="539"/>
      <c r="EA289" s="576"/>
      <c r="EB289" s="550"/>
      <c r="EC289" s="494"/>
      <c r="ED289" s="546">
        <v>8</v>
      </c>
      <c r="EE289" s="551">
        <v>504</v>
      </c>
      <c r="EF289" s="576">
        <v>7.4</v>
      </c>
      <c r="EG289" s="883">
        <v>26</v>
      </c>
      <c r="EH289" s="539">
        <v>0.2</v>
      </c>
      <c r="EI289" s="576">
        <v>11.7</v>
      </c>
      <c r="EJ289" s="539"/>
      <c r="EK289" s="467"/>
      <c r="EL289" s="550"/>
      <c r="EM289" s="494"/>
      <c r="EN289" s="546"/>
      <c r="EO289" s="467"/>
      <c r="EP289" s="576"/>
      <c r="EQ289" s="576"/>
      <c r="ER289" s="539"/>
      <c r="ES289" s="576"/>
      <c r="ET289" s="466"/>
      <c r="EU289" s="467"/>
      <c r="EV289" s="550"/>
      <c r="EW289" s="494"/>
      <c r="EX289" s="546"/>
      <c r="EY289" s="467"/>
      <c r="EZ289" s="576"/>
      <c r="FA289" s="883"/>
      <c r="FB289" s="539"/>
      <c r="FC289" s="576"/>
      <c r="FD289" s="466"/>
      <c r="FE289" s="467"/>
      <c r="FF289" s="550"/>
      <c r="FG289" s="457">
        <v>0</v>
      </c>
      <c r="FH289" s="546"/>
      <c r="FI289" s="467"/>
      <c r="FJ289" s="576"/>
      <c r="FK289" s="883"/>
      <c r="FL289" s="539"/>
      <c r="FM289" s="576"/>
      <c r="FN289" s="466"/>
      <c r="FO289" s="467"/>
      <c r="FP289" s="550"/>
      <c r="FQ289" s="1262"/>
      <c r="FR289" s="1263"/>
      <c r="FS289" s="1444"/>
      <c r="FT289" s="1263"/>
      <c r="FU289" s="980"/>
      <c r="FV289" s="1263"/>
      <c r="FW289" s="954"/>
      <c r="FX289" s="1263"/>
      <c r="FY289" s="1263"/>
      <c r="FZ289" s="1419"/>
      <c r="GA289" s="1262"/>
      <c r="GB289" s="1263"/>
      <c r="GC289" s="1263"/>
      <c r="GD289" s="1263"/>
      <c r="GE289" s="980"/>
      <c r="GF289" s="1263"/>
      <c r="GG289" s="954"/>
      <c r="GH289" s="1263"/>
      <c r="GI289" s="1263"/>
      <c r="GJ289" s="1419"/>
      <c r="GK289" s="231"/>
      <c r="GL289" s="941"/>
      <c r="GM289" s="467"/>
      <c r="GN289" s="467"/>
      <c r="GO289" s="467"/>
      <c r="GP289" s="467"/>
      <c r="GQ289" s="467"/>
      <c r="GR289" s="467"/>
      <c r="GS289" s="467"/>
      <c r="GT289" s="550"/>
      <c r="GU289" s="231"/>
      <c r="GV289" s="467"/>
      <c r="GW289" s="467"/>
      <c r="GX289" s="467"/>
      <c r="GY289" s="467"/>
      <c r="GZ289" s="539"/>
      <c r="HA289" s="467"/>
      <c r="HB289" s="467"/>
      <c r="HC289" s="467"/>
      <c r="HD289" s="550"/>
      <c r="HE289" s="494"/>
      <c r="HF289" s="546">
        <v>6.36</v>
      </c>
      <c r="HG289" s="467">
        <v>2400</v>
      </c>
      <c r="HH289" s="894">
        <v>7.7</v>
      </c>
      <c r="HI289" s="1432">
        <v>110</v>
      </c>
      <c r="HJ289" s="539">
        <v>6.9</v>
      </c>
      <c r="HK289" s="576">
        <v>7.7</v>
      </c>
      <c r="HL289" s="539"/>
      <c r="HM289" s="467"/>
      <c r="HN289" s="550"/>
      <c r="HO289" s="494"/>
      <c r="HP289" s="546"/>
      <c r="HQ289" s="467"/>
      <c r="HR289" s="576"/>
      <c r="HS289" s="576"/>
      <c r="HT289" s="539"/>
      <c r="HU289" s="576"/>
      <c r="HV289" s="539"/>
      <c r="HW289" s="467"/>
      <c r="HX289" s="550"/>
      <c r="HY289" s="1587"/>
      <c r="HZ289" s="1587"/>
      <c r="IA289" s="1587"/>
      <c r="IB289" s="1587"/>
      <c r="IC289" s="1587"/>
      <c r="ID289" s="1587"/>
      <c r="IE289" s="1587"/>
      <c r="IF289" s="1587"/>
      <c r="IG289" s="1587"/>
      <c r="IH289" s="1587"/>
      <c r="II289" s="1587"/>
      <c r="IJ289" s="1587"/>
      <c r="IK289" s="1587"/>
      <c r="IL289" s="1587"/>
      <c r="IM289" s="1587"/>
      <c r="IN289" s="1587"/>
      <c r="IO289" s="1587"/>
      <c r="IP289" s="1587"/>
      <c r="IQ289" s="1587"/>
      <c r="IR289" s="1587"/>
      <c r="IS289" s="1587"/>
      <c r="IT289" s="1587"/>
      <c r="IU289" s="1587"/>
      <c r="IV289" s="1587"/>
      <c r="IW289" s="1587"/>
      <c r="IX289" s="1587"/>
      <c r="IY289" s="1587"/>
      <c r="IZ289" s="1587"/>
      <c r="JA289" s="1587"/>
      <c r="JB289" s="1587"/>
      <c r="JC289" s="1587"/>
      <c r="JD289" s="1587"/>
      <c r="JE289" s="1587"/>
      <c r="JF289" s="1587"/>
      <c r="JG289" s="1587"/>
      <c r="JH289" s="1587"/>
      <c r="JI289" s="1587"/>
      <c r="JJ289" s="1587"/>
      <c r="JK289" s="1587"/>
      <c r="JL289" s="1587"/>
      <c r="JM289" s="1587"/>
      <c r="JN289" s="1587"/>
      <c r="JO289" s="1587"/>
      <c r="JP289" s="1587"/>
      <c r="JQ289" s="1587"/>
      <c r="JR289" s="1587"/>
      <c r="JS289" s="1587"/>
      <c r="JT289" s="1587"/>
      <c r="JU289" s="1587"/>
      <c r="JV289" s="1587"/>
      <c r="JW289" s="1587"/>
      <c r="JX289" s="1587"/>
      <c r="JY289" s="1587"/>
      <c r="JZ289" s="1587"/>
      <c r="KA289" s="1587"/>
      <c r="KB289" s="1587"/>
      <c r="KC289" s="1587"/>
      <c r="KD289" s="1587"/>
      <c r="KE289" s="1587"/>
      <c r="KF289" s="1587"/>
      <c r="KG289" s="1587"/>
      <c r="KH289" s="1587"/>
      <c r="KI289" s="1587"/>
      <c r="KJ289" s="1587"/>
      <c r="KK289" s="1587"/>
      <c r="KL289" s="1587"/>
      <c r="KM289" s="1587"/>
      <c r="KN289" s="1587"/>
      <c r="KO289" s="1587"/>
      <c r="KP289" s="1587"/>
      <c r="KQ289" s="1587"/>
      <c r="KR289" s="1587"/>
      <c r="KS289" s="1587"/>
      <c r="KT289" s="1587"/>
      <c r="KU289" s="1587"/>
      <c r="KV289" s="1587"/>
      <c r="KW289" s="1587"/>
      <c r="KX289" s="1587"/>
      <c r="KY289" s="1587"/>
      <c r="KZ289" s="1587"/>
      <c r="LA289" s="1587"/>
      <c r="LB289" s="1587"/>
      <c r="LC289" s="1587"/>
      <c r="LD289" s="1587"/>
      <c r="LE289" s="1587"/>
      <c r="LF289" s="1587"/>
      <c r="LG289" s="1587"/>
      <c r="LH289" s="1587"/>
      <c r="LI289" s="1587"/>
      <c r="LJ289" s="1587"/>
      <c r="LK289" s="1587"/>
      <c r="LL289" s="1587"/>
      <c r="LM289" s="1587"/>
      <c r="LN289" s="1587"/>
      <c r="LO289" s="1587"/>
      <c r="LP289" s="1587"/>
      <c r="LQ289" s="1587"/>
      <c r="LR289" s="1587"/>
      <c r="LS289" s="1587"/>
      <c r="LT289" s="1587"/>
      <c r="LU289" s="1587"/>
      <c r="LV289" s="1587"/>
      <c r="LW289" s="1587"/>
      <c r="LX289" s="1587"/>
      <c r="LY289" s="1587"/>
      <c r="LZ289" s="1587"/>
      <c r="MA289" s="1587"/>
      <c r="MB289" s="1587"/>
      <c r="MC289" s="1587"/>
      <c r="MD289" s="1587"/>
      <c r="ME289" s="1587"/>
      <c r="MF289" s="1587"/>
      <c r="MG289" s="1587"/>
      <c r="MH289" s="1587"/>
      <c r="MI289" s="1587"/>
      <c r="MJ289" s="1587"/>
      <c r="MK289" s="1587"/>
      <c r="ML289" s="1587"/>
      <c r="MM289" s="1587"/>
      <c r="MN289" s="1587"/>
      <c r="MO289" s="1587"/>
      <c r="MP289" s="1587"/>
      <c r="MQ289" s="1587"/>
      <c r="MR289" s="1587"/>
      <c r="MS289" s="1587"/>
      <c r="MT289" s="1587"/>
      <c r="MU289" s="1587"/>
      <c r="MV289" s="1587"/>
      <c r="MW289" s="1587"/>
      <c r="MX289" s="1587"/>
      <c r="MY289" s="1587"/>
      <c r="MZ289" s="1587"/>
      <c r="NA289" s="1587"/>
      <c r="NB289" s="1587"/>
      <c r="NC289" s="1587"/>
      <c r="ND289" s="1587"/>
      <c r="NE289" s="1587"/>
      <c r="NF289" s="1587"/>
      <c r="NG289" s="1587"/>
      <c r="NH289" s="1587"/>
      <c r="NI289" s="1587"/>
      <c r="NJ289" s="1587"/>
      <c r="NK289" s="1587"/>
      <c r="NL289" s="1587"/>
      <c r="NM289" s="1587"/>
      <c r="NN289" s="1587"/>
      <c r="NO289" s="1587"/>
      <c r="NP289" s="1587"/>
      <c r="NQ289" s="1587"/>
      <c r="NR289" s="1587"/>
      <c r="NS289" s="1587"/>
      <c r="NT289" s="1587"/>
      <c r="NU289" s="1587"/>
      <c r="NV289" s="1587"/>
      <c r="NW289" s="1587"/>
      <c r="NX289" s="1587"/>
      <c r="NY289" s="1587"/>
      <c r="NZ289" s="1587"/>
      <c r="OA289" s="1587"/>
      <c r="OB289" s="1587"/>
      <c r="OC289" s="1587"/>
      <c r="OD289" s="1587"/>
      <c r="OE289" s="1587"/>
      <c r="OF289" s="1587"/>
      <c r="OG289" s="1587"/>
      <c r="OH289" s="1587"/>
      <c r="OI289" s="1587"/>
      <c r="OJ289" s="1587"/>
      <c r="OK289" s="1587"/>
      <c r="OL289" s="1587"/>
      <c r="OM289" s="1587"/>
      <c r="ON289" s="1587"/>
      <c r="OO289" s="1587"/>
      <c r="OP289" s="1587"/>
      <c r="OQ289" s="1587"/>
      <c r="OR289" s="1587"/>
      <c r="OS289" s="1587"/>
      <c r="OT289" s="1587"/>
      <c r="OU289" s="1587"/>
      <c r="OV289" s="1587"/>
      <c r="OW289" s="1587"/>
      <c r="OX289" s="1587"/>
      <c r="OY289" s="1587"/>
      <c r="OZ289" s="1587"/>
      <c r="PA289" s="1587"/>
      <c r="PB289" s="1587"/>
      <c r="PC289" s="1587"/>
      <c r="PD289" s="1587"/>
      <c r="PE289" s="1587"/>
      <c r="PF289" s="1587"/>
      <c r="PG289" s="1588"/>
      <c r="PH289" s="1588"/>
      <c r="PI289" s="1588"/>
      <c r="PJ289" s="1588"/>
      <c r="PK289" s="1588"/>
      <c r="PL289" s="1588"/>
      <c r="PM289" s="1588"/>
      <c r="PN289" s="1588"/>
      <c r="PO289" s="1588"/>
      <c r="PP289" s="1588"/>
      <c r="PQ289" s="1588"/>
      <c r="PR289" s="1588"/>
      <c r="PS289" s="1588"/>
      <c r="PT289" s="1588"/>
      <c r="PU289" s="1588"/>
      <c r="PV289" s="1588"/>
      <c r="PW289" s="1588"/>
      <c r="PX289" s="1588"/>
      <c r="PY289" s="1588"/>
      <c r="PZ289" s="1588"/>
      <c r="QA289" s="1588"/>
      <c r="QB289" s="1588"/>
      <c r="QC289" s="1588"/>
      <c r="QD289" s="1588"/>
      <c r="QE289" s="1588"/>
      <c r="QF289" s="1588"/>
      <c r="QG289" s="1588"/>
      <c r="QH289" s="1588"/>
      <c r="QI289" s="1588"/>
      <c r="QJ289" s="1588"/>
      <c r="QK289" s="1588"/>
      <c r="QL289" s="1588"/>
      <c r="QM289" s="1588"/>
      <c r="QN289" s="1588"/>
      <c r="QO289" s="1588"/>
      <c r="QP289" s="1588"/>
      <c r="QQ289" s="1588"/>
      <c r="QR289" s="1588"/>
      <c r="QS289" s="1588"/>
      <c r="QT289" s="1588"/>
      <c r="QU289" s="1588"/>
      <c r="QV289" s="1588"/>
      <c r="QW289" s="1588"/>
      <c r="QX289" s="1588"/>
      <c r="QY289" s="1588"/>
      <c r="QZ289" s="1588"/>
      <c r="RA289" s="1588"/>
      <c r="RB289" s="1588"/>
      <c r="RC289" s="1588"/>
      <c r="RD289" s="1588"/>
      <c r="RE289" s="1588"/>
      <c r="RF289" s="1588"/>
      <c r="RG289" s="1588"/>
      <c r="RH289" s="1588"/>
      <c r="RI289" s="1588"/>
      <c r="RJ289" s="1588"/>
      <c r="RK289" s="1588"/>
      <c r="RL289" s="1588"/>
      <c r="RM289" s="1588"/>
      <c r="RN289" s="1588"/>
      <c r="RO289" s="1588"/>
      <c r="RP289" s="1588"/>
      <c r="RQ289" s="1588"/>
      <c r="RR289" s="1588"/>
      <c r="RS289" s="1588"/>
      <c r="RT289" s="1588"/>
      <c r="RU289" s="1588"/>
      <c r="RV289" s="1588"/>
      <c r="RW289" s="1588"/>
      <c r="RX289" s="1588"/>
      <c r="RY289" s="1588"/>
      <c r="RZ289" s="1588"/>
      <c r="SA289" s="1588"/>
      <c r="SB289" s="1588"/>
      <c r="SC289" s="1588"/>
      <c r="SD289" s="1588"/>
      <c r="SE289" s="1588"/>
      <c r="SF289" s="1588"/>
      <c r="SG289" s="1588"/>
      <c r="SH289" s="1588"/>
      <c r="SI289" s="1588"/>
      <c r="SJ289" s="1588"/>
      <c r="SK289" s="1588"/>
      <c r="SL289" s="1588"/>
      <c r="SM289" s="1588"/>
      <c r="SN289" s="1588"/>
      <c r="SO289" s="1588"/>
      <c r="SP289" s="1588"/>
      <c r="SQ289" s="1588"/>
      <c r="SR289" s="1588"/>
      <c r="SS289" s="1588"/>
      <c r="ST289" s="1588"/>
      <c r="SU289" s="1588"/>
      <c r="SV289" s="1588"/>
      <c r="SW289" s="1588"/>
      <c r="SX289" s="1588"/>
      <c r="SY289" s="1588"/>
      <c r="SZ289" s="1588"/>
      <c r="TA289" s="1588"/>
      <c r="TB289" s="1588"/>
      <c r="TC289" s="1588"/>
      <c r="TD289" s="544"/>
      <c r="TE289" s="544"/>
      <c r="TF289" s="544"/>
      <c r="TG289" s="544"/>
      <c r="TH289" s="544"/>
      <c r="TI289" s="544"/>
      <c r="TJ289" s="544"/>
      <c r="TK289" s="544"/>
      <c r="TL289" s="544"/>
      <c r="TM289" s="544"/>
      <c r="TN289" s="544"/>
      <c r="TO289" s="544"/>
      <c r="TP289" s="544"/>
      <c r="TQ289" s="544"/>
      <c r="TR289" s="544"/>
      <c r="TS289" s="544"/>
      <c r="TT289" s="544"/>
      <c r="TU289" s="544"/>
      <c r="TV289" s="544"/>
      <c r="TW289" s="544"/>
      <c r="TX289" s="544"/>
      <c r="TY289" s="544"/>
      <c r="TZ289" s="544"/>
      <c r="UA289" s="544"/>
      <c r="UB289" s="544"/>
      <c r="UC289" s="544"/>
      <c r="UD289" s="544"/>
      <c r="UE289" s="544"/>
      <c r="UF289" s="544"/>
      <c r="UG289" s="544"/>
      <c r="UH289" s="544"/>
      <c r="UI289" s="544"/>
      <c r="UJ289" s="544"/>
      <c r="UK289" s="544"/>
      <c r="UL289" s="544"/>
      <c r="UM289" s="544"/>
      <c r="UN289" s="544"/>
      <c r="UO289" s="544"/>
      <c r="UP289" s="544"/>
      <c r="UQ289" s="544"/>
      <c r="UR289" s="544"/>
      <c r="US289" s="544"/>
      <c r="UT289" s="544"/>
      <c r="UU289" s="544"/>
      <c r="UV289" s="544"/>
      <c r="UW289" s="544"/>
      <c r="UX289" s="544"/>
      <c r="UY289" s="544"/>
      <c r="UZ289" s="544"/>
      <c r="VA289" s="544"/>
      <c r="VB289" s="544"/>
      <c r="VC289" s="544"/>
      <c r="VD289" s="544"/>
      <c r="VE289" s="544"/>
      <c r="VF289" s="544"/>
      <c r="VG289" s="544"/>
      <c r="VH289" s="544"/>
      <c r="VI289" s="544"/>
      <c r="VJ289" s="544"/>
      <c r="VK289" s="544"/>
      <c r="VL289" s="544"/>
      <c r="VM289" s="544"/>
      <c r="VN289" s="544"/>
      <c r="VO289" s="544"/>
      <c r="VP289" s="544"/>
      <c r="VQ289" s="544"/>
      <c r="VR289" s="544"/>
      <c r="VS289" s="544"/>
      <c r="VT289" s="544"/>
      <c r="VU289" s="544"/>
      <c r="VV289" s="544"/>
      <c r="VW289" s="544"/>
      <c r="VX289" s="544"/>
      <c r="VY289" s="544"/>
      <c r="VZ289" s="544"/>
      <c r="WA289" s="544"/>
      <c r="WB289" s="544"/>
      <c r="WC289" s="544"/>
      <c r="WD289" s="544"/>
      <c r="WE289" s="544"/>
      <c r="WF289" s="544"/>
      <c r="WG289" s="544"/>
      <c r="WH289" s="544"/>
      <c r="WI289" s="544"/>
      <c r="WJ289" s="544"/>
      <c r="WK289" s="544"/>
      <c r="WL289" s="544"/>
      <c r="WM289" s="544"/>
      <c r="WN289" s="544"/>
      <c r="WO289" s="544"/>
      <c r="WP289" s="544"/>
      <c r="WQ289" s="544"/>
      <c r="WR289" s="544"/>
      <c r="WS289" s="544"/>
      <c r="WT289" s="544"/>
      <c r="WU289" s="544"/>
      <c r="WV289" s="544"/>
      <c r="WW289" s="544"/>
      <c r="WX289" s="544"/>
      <c r="WY289" s="544"/>
      <c r="WZ289" s="544"/>
      <c r="XA289" s="544"/>
      <c r="XB289" s="544"/>
      <c r="XC289" s="544"/>
      <c r="XD289" s="544"/>
      <c r="XE289" s="544"/>
      <c r="XF289" s="544"/>
      <c r="XG289" s="544"/>
      <c r="XH289" s="544"/>
      <c r="XI289" s="544"/>
      <c r="XJ289" s="544"/>
      <c r="XK289" s="544"/>
      <c r="XL289" s="544"/>
      <c r="XM289" s="544"/>
      <c r="XN289" s="544"/>
      <c r="XO289" s="544"/>
      <c r="XP289" s="544"/>
      <c r="XQ289" s="544"/>
      <c r="XR289" s="544"/>
      <c r="XS289" s="544"/>
      <c r="XT289" s="544"/>
      <c r="XU289" s="544"/>
      <c r="XV289" s="544"/>
      <c r="XW289" s="544"/>
      <c r="XX289" s="544"/>
      <c r="XY289" s="544"/>
      <c r="XZ289" s="544"/>
      <c r="YA289" s="544"/>
      <c r="YB289" s="544"/>
      <c r="YC289" s="544"/>
      <c r="YD289" s="544"/>
      <c r="YE289" s="544"/>
      <c r="YF289" s="544"/>
      <c r="YG289" s="544"/>
      <c r="YH289" s="544"/>
      <c r="YI289" s="544"/>
      <c r="YJ289" s="544"/>
      <c r="YK289" s="544"/>
      <c r="YL289" s="544"/>
      <c r="YM289" s="544"/>
      <c r="YN289" s="544"/>
      <c r="YO289" s="544"/>
      <c r="YP289" s="544"/>
      <c r="YQ289" s="544"/>
      <c r="YR289" s="544"/>
      <c r="YS289" s="544"/>
      <c r="YT289" s="544"/>
      <c r="YU289" s="544"/>
      <c r="YV289" s="544"/>
      <c r="YW289" s="544"/>
      <c r="YX289" s="544"/>
      <c r="YY289" s="544"/>
      <c r="YZ289" s="544"/>
      <c r="ZA289" s="544"/>
      <c r="ZB289" s="544"/>
      <c r="ZC289" s="544"/>
      <c r="ZD289" s="544"/>
      <c r="ZE289" s="544"/>
      <c r="ZF289" s="544"/>
      <c r="ZG289" s="544"/>
      <c r="ZH289" s="544"/>
      <c r="ZI289" s="544"/>
      <c r="ZJ289" s="544"/>
      <c r="ZK289" s="544"/>
      <c r="ZL289" s="544"/>
      <c r="ZM289" s="544"/>
      <c r="ZN289" s="544"/>
      <c r="ZO289" s="544"/>
      <c r="ZP289" s="544"/>
      <c r="ZQ289" s="544"/>
      <c r="ZR289" s="544"/>
      <c r="ZS289" s="544"/>
      <c r="ZT289" s="544"/>
      <c r="ZU289" s="544"/>
      <c r="ZV289" s="544"/>
      <c r="ZW289" s="544"/>
      <c r="ZX289" s="544"/>
      <c r="ZY289" s="544"/>
      <c r="ZZ289" s="544"/>
      <c r="AAA289" s="544"/>
      <c r="AAB289" s="544"/>
      <c r="AAC289" s="544"/>
      <c r="AAD289" s="544"/>
      <c r="AAE289" s="544"/>
      <c r="AAF289" s="544"/>
      <c r="AAG289" s="544"/>
      <c r="AAH289" s="544"/>
      <c r="AAI289" s="544"/>
      <c r="AAJ289" s="544"/>
      <c r="AAK289" s="544"/>
      <c r="AAL289" s="544"/>
      <c r="AAM289" s="544"/>
      <c r="AAN289" s="544"/>
      <c r="AAO289" s="544"/>
      <c r="AAP289" s="544"/>
      <c r="AAQ289" s="544"/>
      <c r="AAR289" s="544"/>
      <c r="AAS289" s="544"/>
      <c r="AAT289" s="544"/>
      <c r="AAU289" s="544"/>
      <c r="AAV289" s="544"/>
      <c r="AAW289" s="544"/>
      <c r="AAX289" s="544"/>
      <c r="AAY289" s="544"/>
      <c r="AAZ289" s="544"/>
      <c r="ABA289" s="544"/>
      <c r="ABB289" s="544"/>
      <c r="ABC289" s="544"/>
      <c r="ABD289" s="544"/>
      <c r="ABE289" s="544"/>
      <c r="ABF289" s="544"/>
      <c r="ABG289" s="544"/>
      <c r="ABH289" s="544"/>
      <c r="ABI289" s="544"/>
      <c r="ABJ289" s="544"/>
      <c r="ABK289" s="544"/>
      <c r="ABL289" s="544"/>
      <c r="ABM289" s="544"/>
      <c r="ABN289" s="544"/>
      <c r="ABO289" s="544"/>
      <c r="ABP289" s="544"/>
      <c r="ABQ289" s="544"/>
      <c r="ABR289" s="544"/>
      <c r="ABS289" s="544"/>
      <c r="ABT289" s="544"/>
    </row>
    <row r="290" spans="1:748" s="540" customFormat="1" ht="15" customHeight="1" x14ac:dyDescent="0.15">
      <c r="A290" s="515">
        <v>43810</v>
      </c>
      <c r="B290" s="415">
        <f t="shared" si="6"/>
        <v>2984</v>
      </c>
      <c r="C290" s="231"/>
      <c r="D290" s="546"/>
      <c r="E290" s="467"/>
      <c r="F290" s="576"/>
      <c r="G290" s="883"/>
      <c r="H290" s="539"/>
      <c r="I290" s="576"/>
      <c r="J290" s="547"/>
      <c r="K290" s="467"/>
      <c r="L290" s="550"/>
      <c r="M290" s="231">
        <v>764</v>
      </c>
      <c r="N290" s="546">
        <v>7.74</v>
      </c>
      <c r="O290" s="467">
        <v>4860</v>
      </c>
      <c r="P290" s="576">
        <v>17.5</v>
      </c>
      <c r="Q290" s="883">
        <v>54</v>
      </c>
      <c r="R290" s="539">
        <v>6.2</v>
      </c>
      <c r="S290" s="576">
        <v>19.3</v>
      </c>
      <c r="T290" s="547"/>
      <c r="U290" s="467"/>
      <c r="V290" s="550"/>
      <c r="W290" s="494">
        <v>724</v>
      </c>
      <c r="X290" s="546">
        <v>7.83</v>
      </c>
      <c r="Y290" s="548">
        <v>2660</v>
      </c>
      <c r="Z290" s="576">
        <v>5.3</v>
      </c>
      <c r="AA290" s="883">
        <v>14</v>
      </c>
      <c r="AB290" s="539">
        <v>0.4</v>
      </c>
      <c r="AC290" s="576">
        <v>2.2999999999999998</v>
      </c>
      <c r="AD290" s="539"/>
      <c r="AE290" s="467"/>
      <c r="AF290" s="550"/>
      <c r="AG290" s="494">
        <v>210</v>
      </c>
      <c r="AH290" s="546">
        <v>8.0399999999999991</v>
      </c>
      <c r="AI290" s="548">
        <v>5350</v>
      </c>
      <c r="AJ290" s="576">
        <v>22.8</v>
      </c>
      <c r="AK290" s="883">
        <v>75</v>
      </c>
      <c r="AL290" s="539">
        <v>5.8</v>
      </c>
      <c r="AM290" s="213">
        <v>7.3</v>
      </c>
      <c r="AN290" s="539"/>
      <c r="AO290" s="467"/>
      <c r="AP290" s="618"/>
      <c r="AQ290" s="494">
        <v>61</v>
      </c>
      <c r="AR290" s="546"/>
      <c r="AS290" s="548"/>
      <c r="AT290" s="576"/>
      <c r="AU290" s="883"/>
      <c r="AV290" s="539"/>
      <c r="AW290" s="576"/>
      <c r="AX290" s="539"/>
      <c r="AY290" s="467"/>
      <c r="AZ290" s="550"/>
      <c r="BA290" s="231">
        <v>229</v>
      </c>
      <c r="BB290" s="546">
        <v>7.8</v>
      </c>
      <c r="BC290" s="467">
        <v>6200</v>
      </c>
      <c r="BD290" s="576">
        <v>26.7</v>
      </c>
      <c r="BE290" s="883">
        <v>120</v>
      </c>
      <c r="BF290" s="539">
        <v>1.4</v>
      </c>
      <c r="BG290" s="576">
        <v>38.200000000000003</v>
      </c>
      <c r="BH290" s="539"/>
      <c r="BI290" s="467"/>
      <c r="BJ290" s="550"/>
      <c r="BK290" s="494">
        <v>218</v>
      </c>
      <c r="BL290" s="546">
        <v>7.91</v>
      </c>
      <c r="BM290" s="548">
        <v>1563</v>
      </c>
      <c r="BN290" s="576">
        <v>71.900000000000006</v>
      </c>
      <c r="BO290" s="883">
        <v>143</v>
      </c>
      <c r="BP290" s="539">
        <v>0.2</v>
      </c>
      <c r="BQ290" s="576">
        <v>4.0999999999999996</v>
      </c>
      <c r="BR290" s="539"/>
      <c r="BS290" s="467"/>
      <c r="BT290" s="550"/>
      <c r="BU290" s="494">
        <v>386</v>
      </c>
      <c r="BV290" s="546">
        <v>7.86</v>
      </c>
      <c r="BW290" s="548">
        <v>5710</v>
      </c>
      <c r="BX290" s="548">
        <v>16.3</v>
      </c>
      <c r="BY290" s="883">
        <v>71</v>
      </c>
      <c r="BZ290" s="539">
        <v>4.5</v>
      </c>
      <c r="CA290" s="576">
        <v>27.4</v>
      </c>
      <c r="CB290" s="539"/>
      <c r="CC290" s="467"/>
      <c r="CD290" s="550"/>
      <c r="CE290" s="494"/>
      <c r="CF290" s="546"/>
      <c r="CG290" s="548"/>
      <c r="CH290" s="576"/>
      <c r="CI290" s="883"/>
      <c r="CJ290" s="539"/>
      <c r="CK290" s="576"/>
      <c r="CL290" s="539"/>
      <c r="CM290" s="467"/>
      <c r="CN290" s="550"/>
      <c r="CO290" s="494"/>
      <c r="CP290" s="546"/>
      <c r="CQ290" s="467"/>
      <c r="CR290" s="576"/>
      <c r="CS290" s="883"/>
      <c r="CT290" s="539"/>
      <c r="CU290" s="576"/>
      <c r="CV290" s="539"/>
      <c r="CW290" s="467"/>
      <c r="CX290" s="550"/>
      <c r="CY290" s="494">
        <v>120</v>
      </c>
      <c r="CZ290" s="546"/>
      <c r="DA290" s="467"/>
      <c r="DB290" s="576"/>
      <c r="DC290" s="883"/>
      <c r="DD290" s="539"/>
      <c r="DE290" s="576"/>
      <c r="DF290" s="539"/>
      <c r="DG290" s="467"/>
      <c r="DH290" s="550"/>
      <c r="DI290" s="494">
        <v>272</v>
      </c>
      <c r="DJ290" s="546">
        <v>8.01</v>
      </c>
      <c r="DK290" s="549">
        <v>2910</v>
      </c>
      <c r="DL290" s="576">
        <v>140</v>
      </c>
      <c r="DM290" s="883">
        <v>451</v>
      </c>
      <c r="DN290" s="539">
        <v>16.2</v>
      </c>
      <c r="DO290" s="576">
        <v>34.5</v>
      </c>
      <c r="DP290" s="539"/>
      <c r="DQ290" s="467"/>
      <c r="DR290" s="550"/>
      <c r="DS290" s="494"/>
      <c r="DT290" s="546"/>
      <c r="DU290" s="466"/>
      <c r="DV290" s="576"/>
      <c r="DW290" s="883"/>
      <c r="DX290" s="539"/>
      <c r="DY290" s="576"/>
      <c r="DZ290" s="539"/>
      <c r="EA290" s="576"/>
      <c r="EB290" s="550"/>
      <c r="EC290" s="494"/>
      <c r="ED290" s="546"/>
      <c r="EE290" s="551"/>
      <c r="EF290" s="576"/>
      <c r="EG290" s="883"/>
      <c r="EH290" s="539"/>
      <c r="EI290" s="576"/>
      <c r="EJ290" s="539"/>
      <c r="EK290" s="467"/>
      <c r="EL290" s="550"/>
      <c r="EM290" s="494"/>
      <c r="EN290" s="546"/>
      <c r="EO290" s="467"/>
      <c r="EP290" s="576"/>
      <c r="EQ290" s="576"/>
      <c r="ER290" s="539"/>
      <c r="ES290" s="576"/>
      <c r="ET290" s="466"/>
      <c r="EU290" s="467"/>
      <c r="EV290" s="550"/>
      <c r="EW290" s="494"/>
      <c r="EX290" s="546"/>
      <c r="EY290" s="467"/>
      <c r="EZ290" s="576"/>
      <c r="FA290" s="883"/>
      <c r="FB290" s="539"/>
      <c r="FC290" s="576"/>
      <c r="FD290" s="466"/>
      <c r="FE290" s="467"/>
      <c r="FF290" s="550"/>
      <c r="FG290" s="457">
        <v>0</v>
      </c>
      <c r="FH290" s="546"/>
      <c r="FI290" s="467"/>
      <c r="FJ290" s="576"/>
      <c r="FK290" s="883"/>
      <c r="FL290" s="539"/>
      <c r="FM290" s="576"/>
      <c r="FN290" s="466"/>
      <c r="FO290" s="467"/>
      <c r="FP290" s="550"/>
      <c r="FQ290" s="1262"/>
      <c r="FR290" s="1263"/>
      <c r="FS290" s="1444"/>
      <c r="FT290" s="1263"/>
      <c r="FU290" s="980"/>
      <c r="FV290" s="1263"/>
      <c r="FW290" s="954"/>
      <c r="FX290" s="1263"/>
      <c r="FY290" s="1263"/>
      <c r="FZ290" s="1419"/>
      <c r="GA290" s="1262"/>
      <c r="GB290" s="1263"/>
      <c r="GC290" s="1263"/>
      <c r="GD290" s="1263"/>
      <c r="GE290" s="980"/>
      <c r="GF290" s="1263"/>
      <c r="GG290" s="954"/>
      <c r="GH290" s="1263"/>
      <c r="GI290" s="1263"/>
      <c r="GJ290" s="1419"/>
      <c r="GK290" s="231"/>
      <c r="GL290" s="941"/>
      <c r="GM290" s="467"/>
      <c r="GN290" s="467"/>
      <c r="GO290" s="467"/>
      <c r="GP290" s="467"/>
      <c r="GQ290" s="467"/>
      <c r="GR290" s="467"/>
      <c r="GS290" s="467"/>
      <c r="GT290" s="550"/>
      <c r="GU290" s="231"/>
      <c r="GV290" s="467"/>
      <c r="GW290" s="467"/>
      <c r="GX290" s="467"/>
      <c r="GY290" s="467"/>
      <c r="GZ290" s="539"/>
      <c r="HA290" s="467"/>
      <c r="HB290" s="467"/>
      <c r="HC290" s="467"/>
      <c r="HD290" s="550"/>
      <c r="HE290" s="494"/>
      <c r="HF290" s="546">
        <v>6.28</v>
      </c>
      <c r="HG290" s="467">
        <v>3580</v>
      </c>
      <c r="HH290" s="894">
        <v>5.7</v>
      </c>
      <c r="HI290" s="1432">
        <v>176</v>
      </c>
      <c r="HJ290" s="539">
        <v>8.1999999999999993</v>
      </c>
      <c r="HK290" s="576">
        <v>8.3000000000000007</v>
      </c>
      <c r="HL290" s="539"/>
      <c r="HM290" s="467"/>
      <c r="HN290" s="550"/>
      <c r="HO290" s="494"/>
      <c r="HP290" s="546"/>
      <c r="HQ290" s="467"/>
      <c r="HR290" s="576"/>
      <c r="HS290" s="576"/>
      <c r="HT290" s="539"/>
      <c r="HU290" s="576"/>
      <c r="HV290" s="539"/>
      <c r="HW290" s="467"/>
      <c r="HX290" s="550"/>
      <c r="HY290" s="1587"/>
      <c r="HZ290" s="1587"/>
      <c r="IA290" s="1587"/>
      <c r="IB290" s="1587"/>
      <c r="IC290" s="1587"/>
      <c r="ID290" s="1587"/>
      <c r="IE290" s="1587"/>
      <c r="IF290" s="1587"/>
      <c r="IG290" s="1587"/>
      <c r="IH290" s="1587"/>
      <c r="II290" s="1587"/>
      <c r="IJ290" s="1587"/>
      <c r="IK290" s="1587"/>
      <c r="IL290" s="1587"/>
      <c r="IM290" s="1587"/>
      <c r="IN290" s="1587"/>
      <c r="IO290" s="1587"/>
      <c r="IP290" s="1587"/>
      <c r="IQ290" s="1587"/>
      <c r="IR290" s="1587"/>
      <c r="IS290" s="1587"/>
      <c r="IT290" s="1587"/>
      <c r="IU290" s="1587"/>
      <c r="IV290" s="1587"/>
      <c r="IW290" s="1587"/>
      <c r="IX290" s="1587"/>
      <c r="IY290" s="1587"/>
      <c r="IZ290" s="1587"/>
      <c r="JA290" s="1587"/>
      <c r="JB290" s="1587"/>
      <c r="JC290" s="1587"/>
      <c r="JD290" s="1587"/>
      <c r="JE290" s="1587"/>
      <c r="JF290" s="1587"/>
      <c r="JG290" s="1587"/>
      <c r="JH290" s="1587"/>
      <c r="JI290" s="1587"/>
      <c r="JJ290" s="1587"/>
      <c r="JK290" s="1587"/>
      <c r="JL290" s="1587"/>
      <c r="JM290" s="1587"/>
      <c r="JN290" s="1587"/>
      <c r="JO290" s="1587"/>
      <c r="JP290" s="1587"/>
      <c r="JQ290" s="1587"/>
      <c r="JR290" s="1587"/>
      <c r="JS290" s="1587"/>
      <c r="JT290" s="1587"/>
      <c r="JU290" s="1587"/>
      <c r="JV290" s="1587"/>
      <c r="JW290" s="1587"/>
      <c r="JX290" s="1587"/>
      <c r="JY290" s="1587"/>
      <c r="JZ290" s="1587"/>
      <c r="KA290" s="1587"/>
      <c r="KB290" s="1587"/>
      <c r="KC290" s="1587"/>
      <c r="KD290" s="1587"/>
      <c r="KE290" s="1587"/>
      <c r="KF290" s="1587"/>
      <c r="KG290" s="1587"/>
      <c r="KH290" s="1587"/>
      <c r="KI290" s="1587"/>
      <c r="KJ290" s="1587"/>
      <c r="KK290" s="1587"/>
      <c r="KL290" s="1587"/>
      <c r="KM290" s="1587"/>
      <c r="KN290" s="1587"/>
      <c r="KO290" s="1587"/>
      <c r="KP290" s="1587"/>
      <c r="KQ290" s="1587"/>
      <c r="KR290" s="1587"/>
      <c r="KS290" s="1587"/>
      <c r="KT290" s="1587"/>
      <c r="KU290" s="1587"/>
      <c r="KV290" s="1587"/>
      <c r="KW290" s="1587"/>
      <c r="KX290" s="1587"/>
      <c r="KY290" s="1587"/>
      <c r="KZ290" s="1587"/>
      <c r="LA290" s="1587"/>
      <c r="LB290" s="1587"/>
      <c r="LC290" s="1587"/>
      <c r="LD290" s="1587"/>
      <c r="LE290" s="1587"/>
      <c r="LF290" s="1587"/>
      <c r="LG290" s="1587"/>
      <c r="LH290" s="1587"/>
      <c r="LI290" s="1587"/>
      <c r="LJ290" s="1587"/>
      <c r="LK290" s="1587"/>
      <c r="LL290" s="1587"/>
      <c r="LM290" s="1587"/>
      <c r="LN290" s="1587"/>
      <c r="LO290" s="1587"/>
      <c r="LP290" s="1587"/>
      <c r="LQ290" s="1587"/>
      <c r="LR290" s="1587"/>
      <c r="LS290" s="1587"/>
      <c r="LT290" s="1587"/>
      <c r="LU290" s="1587"/>
      <c r="LV290" s="1587"/>
      <c r="LW290" s="1587"/>
      <c r="LX290" s="1587"/>
      <c r="LY290" s="1587"/>
      <c r="LZ290" s="1587"/>
      <c r="MA290" s="1587"/>
      <c r="MB290" s="1587"/>
      <c r="MC290" s="1587"/>
      <c r="MD290" s="1587"/>
      <c r="ME290" s="1587"/>
      <c r="MF290" s="1587"/>
      <c r="MG290" s="1587"/>
      <c r="MH290" s="1587"/>
      <c r="MI290" s="1587"/>
      <c r="MJ290" s="1587"/>
      <c r="MK290" s="1587"/>
      <c r="ML290" s="1587"/>
      <c r="MM290" s="1587"/>
      <c r="MN290" s="1587"/>
      <c r="MO290" s="1587"/>
      <c r="MP290" s="1587"/>
      <c r="MQ290" s="1587"/>
      <c r="MR290" s="1587"/>
      <c r="MS290" s="1587"/>
      <c r="MT290" s="1587"/>
      <c r="MU290" s="1587"/>
      <c r="MV290" s="1587"/>
      <c r="MW290" s="1587"/>
      <c r="MX290" s="1587"/>
      <c r="MY290" s="1587"/>
      <c r="MZ290" s="1587"/>
      <c r="NA290" s="1587"/>
      <c r="NB290" s="1587"/>
      <c r="NC290" s="1587"/>
      <c r="ND290" s="1587"/>
      <c r="NE290" s="1587"/>
      <c r="NF290" s="1587"/>
      <c r="NG290" s="1587"/>
      <c r="NH290" s="1587"/>
      <c r="NI290" s="1587"/>
      <c r="NJ290" s="1587"/>
      <c r="NK290" s="1587"/>
      <c r="NL290" s="1587"/>
      <c r="NM290" s="1587"/>
      <c r="NN290" s="1587"/>
      <c r="NO290" s="1587"/>
      <c r="NP290" s="1587"/>
      <c r="NQ290" s="1587"/>
      <c r="NR290" s="1587"/>
      <c r="NS290" s="1587"/>
      <c r="NT290" s="1587"/>
      <c r="NU290" s="1587"/>
      <c r="NV290" s="1587"/>
      <c r="NW290" s="1587"/>
      <c r="NX290" s="1587"/>
      <c r="NY290" s="1587"/>
      <c r="NZ290" s="1587"/>
      <c r="OA290" s="1587"/>
      <c r="OB290" s="1587"/>
      <c r="OC290" s="1587"/>
      <c r="OD290" s="1587"/>
      <c r="OE290" s="1587"/>
      <c r="OF290" s="1587"/>
      <c r="OG290" s="1587"/>
      <c r="OH290" s="1587"/>
      <c r="OI290" s="1587"/>
      <c r="OJ290" s="1587"/>
      <c r="OK290" s="1587"/>
      <c r="OL290" s="1587"/>
      <c r="OM290" s="1587"/>
      <c r="ON290" s="1587"/>
      <c r="OO290" s="1587"/>
      <c r="OP290" s="1587"/>
      <c r="OQ290" s="1587"/>
      <c r="OR290" s="1587"/>
      <c r="OS290" s="1587"/>
      <c r="OT290" s="1587"/>
      <c r="OU290" s="1587"/>
      <c r="OV290" s="1587"/>
      <c r="OW290" s="1587"/>
      <c r="OX290" s="1587"/>
      <c r="OY290" s="1587"/>
      <c r="OZ290" s="1587"/>
      <c r="PA290" s="1587"/>
      <c r="PB290" s="1587"/>
      <c r="PC290" s="1587"/>
      <c r="PD290" s="1587"/>
      <c r="PE290" s="1587"/>
      <c r="PF290" s="1587"/>
      <c r="PG290" s="1588"/>
      <c r="PH290" s="1588"/>
      <c r="PI290" s="1588"/>
      <c r="PJ290" s="1588"/>
      <c r="PK290" s="1588"/>
      <c r="PL290" s="1588"/>
      <c r="PM290" s="1588"/>
      <c r="PN290" s="1588"/>
      <c r="PO290" s="1588"/>
      <c r="PP290" s="1588"/>
      <c r="PQ290" s="1588"/>
      <c r="PR290" s="1588"/>
      <c r="PS290" s="1588"/>
      <c r="PT290" s="1588"/>
      <c r="PU290" s="1588"/>
      <c r="PV290" s="1588"/>
      <c r="PW290" s="1588"/>
      <c r="PX290" s="1588"/>
      <c r="PY290" s="1588"/>
      <c r="PZ290" s="1588"/>
      <c r="QA290" s="1588"/>
      <c r="QB290" s="1588"/>
      <c r="QC290" s="1588"/>
      <c r="QD290" s="1588"/>
      <c r="QE290" s="1588"/>
      <c r="QF290" s="1588"/>
      <c r="QG290" s="1588"/>
      <c r="QH290" s="1588"/>
      <c r="QI290" s="1588"/>
      <c r="QJ290" s="1588"/>
      <c r="QK290" s="1588"/>
      <c r="QL290" s="1588"/>
      <c r="QM290" s="1588"/>
      <c r="QN290" s="1588"/>
      <c r="QO290" s="1588"/>
      <c r="QP290" s="1588"/>
      <c r="QQ290" s="1588"/>
      <c r="QR290" s="1588"/>
      <c r="QS290" s="1588"/>
      <c r="QT290" s="1588"/>
      <c r="QU290" s="1588"/>
      <c r="QV290" s="1588"/>
      <c r="QW290" s="1588"/>
      <c r="QX290" s="1588"/>
      <c r="QY290" s="1588"/>
      <c r="QZ290" s="1588"/>
      <c r="RA290" s="1588"/>
      <c r="RB290" s="1588"/>
      <c r="RC290" s="1588"/>
      <c r="RD290" s="1588"/>
      <c r="RE290" s="1588"/>
      <c r="RF290" s="1588"/>
      <c r="RG290" s="1588"/>
      <c r="RH290" s="1588"/>
      <c r="RI290" s="1588"/>
      <c r="RJ290" s="1588"/>
      <c r="RK290" s="1588"/>
      <c r="RL290" s="1588"/>
      <c r="RM290" s="1588"/>
      <c r="RN290" s="1588"/>
      <c r="RO290" s="1588"/>
      <c r="RP290" s="1588"/>
      <c r="RQ290" s="1588"/>
      <c r="RR290" s="1588"/>
      <c r="RS290" s="1588"/>
      <c r="RT290" s="1588"/>
      <c r="RU290" s="1588"/>
      <c r="RV290" s="1588"/>
      <c r="RW290" s="1588"/>
      <c r="RX290" s="1588"/>
      <c r="RY290" s="1588"/>
      <c r="RZ290" s="1588"/>
      <c r="SA290" s="1588"/>
      <c r="SB290" s="1588"/>
      <c r="SC290" s="1588"/>
      <c r="SD290" s="1588"/>
      <c r="SE290" s="1588"/>
      <c r="SF290" s="1588"/>
      <c r="SG290" s="1588"/>
      <c r="SH290" s="1588"/>
      <c r="SI290" s="1588"/>
      <c r="SJ290" s="1588"/>
      <c r="SK290" s="1588"/>
      <c r="SL290" s="1588"/>
      <c r="SM290" s="1588"/>
      <c r="SN290" s="1588"/>
      <c r="SO290" s="1588"/>
      <c r="SP290" s="1588"/>
      <c r="SQ290" s="1588"/>
      <c r="SR290" s="1588"/>
      <c r="SS290" s="1588"/>
      <c r="ST290" s="1588"/>
      <c r="SU290" s="1588"/>
      <c r="SV290" s="1588"/>
      <c r="SW290" s="1588"/>
      <c r="SX290" s="1588"/>
      <c r="SY290" s="1588"/>
      <c r="SZ290" s="1588"/>
      <c r="TA290" s="1588"/>
      <c r="TB290" s="1588"/>
      <c r="TC290" s="1588"/>
      <c r="TD290" s="544"/>
      <c r="TE290" s="544"/>
      <c r="TF290" s="544"/>
      <c r="TG290" s="544"/>
      <c r="TH290" s="544"/>
      <c r="TI290" s="544"/>
      <c r="TJ290" s="544"/>
      <c r="TK290" s="544"/>
      <c r="TL290" s="544"/>
      <c r="TM290" s="544"/>
      <c r="TN290" s="544"/>
      <c r="TO290" s="544"/>
      <c r="TP290" s="544"/>
      <c r="TQ290" s="544"/>
      <c r="TR290" s="544"/>
      <c r="TS290" s="544"/>
      <c r="TT290" s="544"/>
      <c r="TU290" s="544"/>
      <c r="TV290" s="544"/>
      <c r="TW290" s="544"/>
      <c r="TX290" s="544"/>
      <c r="TY290" s="544"/>
      <c r="TZ290" s="544"/>
      <c r="UA290" s="544"/>
      <c r="UB290" s="544"/>
      <c r="UC290" s="544"/>
      <c r="UD290" s="544"/>
      <c r="UE290" s="544"/>
      <c r="UF290" s="544"/>
      <c r="UG290" s="544"/>
      <c r="UH290" s="544"/>
      <c r="UI290" s="544"/>
      <c r="UJ290" s="544"/>
      <c r="UK290" s="544"/>
      <c r="UL290" s="544"/>
      <c r="UM290" s="544"/>
      <c r="UN290" s="544"/>
      <c r="UO290" s="544"/>
      <c r="UP290" s="544"/>
      <c r="UQ290" s="544"/>
      <c r="UR290" s="544"/>
      <c r="US290" s="544"/>
      <c r="UT290" s="544"/>
      <c r="UU290" s="544"/>
      <c r="UV290" s="544"/>
      <c r="UW290" s="544"/>
      <c r="UX290" s="544"/>
      <c r="UY290" s="544"/>
      <c r="UZ290" s="544"/>
      <c r="VA290" s="544"/>
      <c r="VB290" s="544"/>
      <c r="VC290" s="544"/>
      <c r="VD290" s="544"/>
      <c r="VE290" s="544"/>
      <c r="VF290" s="544"/>
      <c r="VG290" s="544"/>
      <c r="VH290" s="544"/>
      <c r="VI290" s="544"/>
      <c r="VJ290" s="544"/>
      <c r="VK290" s="544"/>
      <c r="VL290" s="544"/>
      <c r="VM290" s="544"/>
      <c r="VN290" s="544"/>
      <c r="VO290" s="544"/>
      <c r="VP290" s="544"/>
      <c r="VQ290" s="544"/>
      <c r="VR290" s="544"/>
      <c r="VS290" s="544"/>
      <c r="VT290" s="544"/>
      <c r="VU290" s="544"/>
      <c r="VV290" s="544"/>
      <c r="VW290" s="544"/>
      <c r="VX290" s="544"/>
      <c r="VY290" s="544"/>
      <c r="VZ290" s="544"/>
      <c r="WA290" s="544"/>
      <c r="WB290" s="544"/>
      <c r="WC290" s="544"/>
      <c r="WD290" s="544"/>
      <c r="WE290" s="544"/>
      <c r="WF290" s="544"/>
      <c r="WG290" s="544"/>
      <c r="WH290" s="544"/>
      <c r="WI290" s="544"/>
      <c r="WJ290" s="544"/>
      <c r="WK290" s="544"/>
      <c r="WL290" s="544"/>
      <c r="WM290" s="544"/>
      <c r="WN290" s="544"/>
      <c r="WO290" s="544"/>
      <c r="WP290" s="544"/>
      <c r="WQ290" s="544"/>
      <c r="WR290" s="544"/>
      <c r="WS290" s="544"/>
      <c r="WT290" s="544"/>
      <c r="WU290" s="544"/>
      <c r="WV290" s="544"/>
      <c r="WW290" s="544"/>
      <c r="WX290" s="544"/>
      <c r="WY290" s="544"/>
      <c r="WZ290" s="544"/>
      <c r="XA290" s="544"/>
      <c r="XB290" s="544"/>
      <c r="XC290" s="544"/>
      <c r="XD290" s="544"/>
      <c r="XE290" s="544"/>
      <c r="XF290" s="544"/>
      <c r="XG290" s="544"/>
      <c r="XH290" s="544"/>
      <c r="XI290" s="544"/>
      <c r="XJ290" s="544"/>
      <c r="XK290" s="544"/>
      <c r="XL290" s="544"/>
      <c r="XM290" s="544"/>
      <c r="XN290" s="544"/>
      <c r="XO290" s="544"/>
      <c r="XP290" s="544"/>
      <c r="XQ290" s="544"/>
      <c r="XR290" s="544"/>
      <c r="XS290" s="544"/>
      <c r="XT290" s="544"/>
      <c r="XU290" s="544"/>
      <c r="XV290" s="544"/>
      <c r="XW290" s="544"/>
      <c r="XX290" s="544"/>
      <c r="XY290" s="544"/>
      <c r="XZ290" s="544"/>
      <c r="YA290" s="544"/>
      <c r="YB290" s="544"/>
      <c r="YC290" s="544"/>
      <c r="YD290" s="544"/>
      <c r="YE290" s="544"/>
      <c r="YF290" s="544"/>
      <c r="YG290" s="544"/>
      <c r="YH290" s="544"/>
      <c r="YI290" s="544"/>
      <c r="YJ290" s="544"/>
      <c r="YK290" s="544"/>
      <c r="YL290" s="544"/>
      <c r="YM290" s="544"/>
      <c r="YN290" s="544"/>
      <c r="YO290" s="544"/>
      <c r="YP290" s="544"/>
      <c r="YQ290" s="544"/>
      <c r="YR290" s="544"/>
      <c r="YS290" s="544"/>
      <c r="YT290" s="544"/>
      <c r="YU290" s="544"/>
      <c r="YV290" s="544"/>
      <c r="YW290" s="544"/>
      <c r="YX290" s="544"/>
      <c r="YY290" s="544"/>
      <c r="YZ290" s="544"/>
      <c r="ZA290" s="544"/>
      <c r="ZB290" s="544"/>
      <c r="ZC290" s="544"/>
      <c r="ZD290" s="544"/>
      <c r="ZE290" s="544"/>
      <c r="ZF290" s="544"/>
      <c r="ZG290" s="544"/>
      <c r="ZH290" s="544"/>
      <c r="ZI290" s="544"/>
      <c r="ZJ290" s="544"/>
      <c r="ZK290" s="544"/>
      <c r="ZL290" s="544"/>
      <c r="ZM290" s="544"/>
      <c r="ZN290" s="544"/>
      <c r="ZO290" s="544"/>
      <c r="ZP290" s="544"/>
      <c r="ZQ290" s="544"/>
      <c r="ZR290" s="544"/>
      <c r="ZS290" s="544"/>
      <c r="ZT290" s="544"/>
      <c r="ZU290" s="544"/>
      <c r="ZV290" s="544"/>
      <c r="ZW290" s="544"/>
      <c r="ZX290" s="544"/>
      <c r="ZY290" s="544"/>
      <c r="ZZ290" s="544"/>
      <c r="AAA290" s="544"/>
      <c r="AAB290" s="544"/>
      <c r="AAC290" s="544"/>
      <c r="AAD290" s="544"/>
      <c r="AAE290" s="544"/>
      <c r="AAF290" s="544"/>
      <c r="AAG290" s="544"/>
      <c r="AAH290" s="544"/>
      <c r="AAI290" s="544"/>
      <c r="AAJ290" s="544"/>
      <c r="AAK290" s="544"/>
      <c r="AAL290" s="544"/>
      <c r="AAM290" s="544"/>
      <c r="AAN290" s="544"/>
      <c r="AAO290" s="544"/>
      <c r="AAP290" s="544"/>
      <c r="AAQ290" s="544"/>
      <c r="AAR290" s="544"/>
      <c r="AAS290" s="544"/>
      <c r="AAT290" s="544"/>
      <c r="AAU290" s="544"/>
      <c r="AAV290" s="544"/>
      <c r="AAW290" s="544"/>
      <c r="AAX290" s="544"/>
      <c r="AAY290" s="544"/>
      <c r="AAZ290" s="544"/>
      <c r="ABA290" s="544"/>
      <c r="ABB290" s="544"/>
      <c r="ABC290" s="544"/>
      <c r="ABD290" s="544"/>
      <c r="ABE290" s="544"/>
      <c r="ABF290" s="544"/>
      <c r="ABG290" s="544"/>
      <c r="ABH290" s="544"/>
      <c r="ABI290" s="544"/>
      <c r="ABJ290" s="544"/>
      <c r="ABK290" s="544"/>
      <c r="ABL290" s="544"/>
      <c r="ABM290" s="544"/>
      <c r="ABN290" s="544"/>
      <c r="ABO290" s="544"/>
      <c r="ABP290" s="544"/>
      <c r="ABQ290" s="544"/>
      <c r="ABR290" s="544"/>
      <c r="ABS290" s="544"/>
      <c r="ABT290" s="544"/>
    </row>
    <row r="291" spans="1:748" s="540" customFormat="1" ht="15" customHeight="1" x14ac:dyDescent="0.15">
      <c r="A291" s="515">
        <v>43811</v>
      </c>
      <c r="B291" s="415">
        <f t="shared" si="6"/>
        <v>2259</v>
      </c>
      <c r="C291" s="231"/>
      <c r="D291" s="546"/>
      <c r="E291" s="467"/>
      <c r="F291" s="576"/>
      <c r="G291" s="883"/>
      <c r="H291" s="539"/>
      <c r="I291" s="576"/>
      <c r="J291" s="547"/>
      <c r="K291" s="467"/>
      <c r="L291" s="550"/>
      <c r="M291" s="231">
        <v>738</v>
      </c>
      <c r="N291" s="546">
        <v>7.8</v>
      </c>
      <c r="O291" s="467">
        <v>4890</v>
      </c>
      <c r="P291" s="576">
        <v>15</v>
      </c>
      <c r="Q291" s="883">
        <v>50</v>
      </c>
      <c r="R291" s="539">
        <v>5.2</v>
      </c>
      <c r="S291" s="576">
        <v>19.100000000000001</v>
      </c>
      <c r="T291" s="547"/>
      <c r="U291" s="467"/>
      <c r="V291" s="550"/>
      <c r="W291" s="494">
        <v>576</v>
      </c>
      <c r="X291" s="546">
        <v>8.1</v>
      </c>
      <c r="Y291" s="548">
        <v>2220</v>
      </c>
      <c r="Z291" s="576">
        <v>4.5</v>
      </c>
      <c r="AA291" s="883">
        <v>17</v>
      </c>
      <c r="AB291" s="539">
        <v>0.4</v>
      </c>
      <c r="AC291" s="576">
        <v>2.1</v>
      </c>
      <c r="AD291" s="539"/>
      <c r="AE291" s="467"/>
      <c r="AF291" s="550"/>
      <c r="AG291" s="494">
        <v>49</v>
      </c>
      <c r="AH291" s="546">
        <v>8.07</v>
      </c>
      <c r="AI291" s="548">
        <v>5630</v>
      </c>
      <c r="AJ291" s="576">
        <v>21.8</v>
      </c>
      <c r="AK291" s="883">
        <v>83</v>
      </c>
      <c r="AL291" s="539">
        <v>5.9</v>
      </c>
      <c r="AM291" s="213">
        <v>8.8000000000000007</v>
      </c>
      <c r="AN291" s="539"/>
      <c r="AO291" s="467"/>
      <c r="AP291" s="618"/>
      <c r="AQ291" s="494"/>
      <c r="AR291" s="546"/>
      <c r="AS291" s="548"/>
      <c r="AT291" s="576"/>
      <c r="AU291" s="883"/>
      <c r="AV291" s="539"/>
      <c r="AW291" s="576"/>
      <c r="AX291" s="539"/>
      <c r="AY291" s="467"/>
      <c r="AZ291" s="550"/>
      <c r="BA291" s="231">
        <v>170</v>
      </c>
      <c r="BB291" s="546">
        <v>8.0299999999999994</v>
      </c>
      <c r="BC291" s="467">
        <v>6440</v>
      </c>
      <c r="BD291" s="576">
        <v>30.8</v>
      </c>
      <c r="BE291" s="883">
        <v>138</v>
      </c>
      <c r="BF291" s="539">
        <v>1.3</v>
      </c>
      <c r="BG291" s="576">
        <v>41.1</v>
      </c>
      <c r="BH291" s="539"/>
      <c r="BI291" s="467"/>
      <c r="BJ291" s="550"/>
      <c r="BK291" s="494">
        <v>103</v>
      </c>
      <c r="BL291" s="546">
        <v>8.0399999999999991</v>
      </c>
      <c r="BM291" s="548">
        <v>1575</v>
      </c>
      <c r="BN291" s="576">
        <v>70.3</v>
      </c>
      <c r="BO291" s="883">
        <v>163</v>
      </c>
      <c r="BP291" s="539">
        <v>0.2</v>
      </c>
      <c r="BQ291" s="576">
        <v>3.8</v>
      </c>
      <c r="BR291" s="539"/>
      <c r="BS291" s="467"/>
      <c r="BT291" s="550"/>
      <c r="BU291" s="494">
        <v>241</v>
      </c>
      <c r="BV291" s="546">
        <v>7.87</v>
      </c>
      <c r="BW291" s="548">
        <v>5910</v>
      </c>
      <c r="BX291" s="548">
        <v>16.2</v>
      </c>
      <c r="BY291" s="883">
        <v>81</v>
      </c>
      <c r="BZ291" s="539">
        <v>8.1</v>
      </c>
      <c r="CA291" s="576">
        <v>30.1</v>
      </c>
      <c r="CB291" s="539"/>
      <c r="CC291" s="467"/>
      <c r="CD291" s="550"/>
      <c r="CE291" s="494"/>
      <c r="CF291" s="546"/>
      <c r="CG291" s="548"/>
      <c r="CH291" s="576"/>
      <c r="CI291" s="883"/>
      <c r="CJ291" s="539"/>
      <c r="CK291" s="576"/>
      <c r="CL291" s="539"/>
      <c r="CM291" s="467"/>
      <c r="CN291" s="550"/>
      <c r="CO291" s="494"/>
      <c r="CP291" s="546"/>
      <c r="CQ291" s="467"/>
      <c r="CR291" s="576"/>
      <c r="CS291" s="883"/>
      <c r="CT291" s="539"/>
      <c r="CU291" s="576"/>
      <c r="CV291" s="539"/>
      <c r="CW291" s="467"/>
      <c r="CX291" s="550"/>
      <c r="CY291" s="494"/>
      <c r="CZ291" s="546"/>
      <c r="DA291" s="467"/>
      <c r="DB291" s="576"/>
      <c r="DC291" s="883"/>
      <c r="DD291" s="539"/>
      <c r="DE291" s="576"/>
      <c r="DF291" s="539"/>
      <c r="DG291" s="467"/>
      <c r="DH291" s="550"/>
      <c r="DI291" s="494">
        <v>382</v>
      </c>
      <c r="DJ291" s="546">
        <v>7.85</v>
      </c>
      <c r="DK291" s="549">
        <v>1815</v>
      </c>
      <c r="DL291" s="576">
        <v>73.599999999999994</v>
      </c>
      <c r="DM291" s="883">
        <v>272</v>
      </c>
      <c r="DN291" s="539">
        <v>10.6</v>
      </c>
      <c r="DO291" s="576">
        <v>20.100000000000001</v>
      </c>
      <c r="DP291" s="539"/>
      <c r="DQ291" s="467"/>
      <c r="DR291" s="550"/>
      <c r="DS291" s="494"/>
      <c r="DT291" s="546"/>
      <c r="DU291" s="466"/>
      <c r="DV291" s="576"/>
      <c r="DW291" s="883"/>
      <c r="DX291" s="539"/>
      <c r="DY291" s="576"/>
      <c r="DZ291" s="539"/>
      <c r="EA291" s="576"/>
      <c r="EB291" s="550"/>
      <c r="EC291" s="494"/>
      <c r="ED291" s="546"/>
      <c r="EE291" s="551"/>
      <c r="EF291" s="576"/>
      <c r="EG291" s="883"/>
      <c r="EH291" s="539"/>
      <c r="EI291" s="576"/>
      <c r="EJ291" s="539"/>
      <c r="EK291" s="467"/>
      <c r="EL291" s="550"/>
      <c r="EM291" s="494"/>
      <c r="EN291" s="546"/>
      <c r="EO291" s="467"/>
      <c r="EP291" s="576"/>
      <c r="EQ291" s="576"/>
      <c r="ER291" s="539"/>
      <c r="ES291" s="576"/>
      <c r="ET291" s="466"/>
      <c r="EU291" s="467"/>
      <c r="EV291" s="550"/>
      <c r="EW291" s="494"/>
      <c r="EX291" s="546"/>
      <c r="EY291" s="467"/>
      <c r="EZ291" s="576"/>
      <c r="FA291" s="883"/>
      <c r="FB291" s="539"/>
      <c r="FC291" s="576"/>
      <c r="FD291" s="466"/>
      <c r="FE291" s="467"/>
      <c r="FF291" s="550"/>
      <c r="FG291" s="457">
        <v>0</v>
      </c>
      <c r="FH291" s="546"/>
      <c r="FI291" s="467"/>
      <c r="FJ291" s="576"/>
      <c r="FK291" s="883"/>
      <c r="FL291" s="539"/>
      <c r="FM291" s="576"/>
      <c r="FN291" s="466"/>
      <c r="FO291" s="467"/>
      <c r="FP291" s="550"/>
      <c r="FQ291" s="1262"/>
      <c r="FR291" s="1263"/>
      <c r="FS291" s="1444"/>
      <c r="FT291" s="1263"/>
      <c r="FU291" s="980"/>
      <c r="FV291" s="1263"/>
      <c r="FW291" s="954"/>
      <c r="FX291" s="1263"/>
      <c r="FY291" s="1263"/>
      <c r="FZ291" s="1419"/>
      <c r="GA291" s="1262"/>
      <c r="GB291" s="1263"/>
      <c r="GC291" s="1263"/>
      <c r="GD291" s="1263"/>
      <c r="GE291" s="980"/>
      <c r="GF291" s="1263"/>
      <c r="GG291" s="954"/>
      <c r="GH291" s="1263"/>
      <c r="GI291" s="1263"/>
      <c r="GJ291" s="1419"/>
      <c r="GK291" s="231"/>
      <c r="GL291" s="941"/>
      <c r="GM291" s="467"/>
      <c r="GN291" s="467"/>
      <c r="GO291" s="467"/>
      <c r="GP291" s="467"/>
      <c r="GQ291" s="467"/>
      <c r="GR291" s="467"/>
      <c r="GS291" s="467"/>
      <c r="GT291" s="550"/>
      <c r="GU291" s="231"/>
      <c r="GV291" s="467"/>
      <c r="GW291" s="467"/>
      <c r="GX291" s="467"/>
      <c r="GY291" s="467"/>
      <c r="GZ291" s="539"/>
      <c r="HA291" s="467"/>
      <c r="HB291" s="467"/>
      <c r="HC291" s="467"/>
      <c r="HD291" s="550"/>
      <c r="HE291" s="494"/>
      <c r="HF291" s="546"/>
      <c r="HG291" s="467"/>
      <c r="HH291" s="894"/>
      <c r="HI291" s="1432"/>
      <c r="HJ291" s="539"/>
      <c r="HK291" s="576"/>
      <c r="HL291" s="539"/>
      <c r="HM291" s="467"/>
      <c r="HN291" s="550"/>
      <c r="HO291" s="494"/>
      <c r="HP291" s="546"/>
      <c r="HQ291" s="467"/>
      <c r="HR291" s="576"/>
      <c r="HS291" s="576"/>
      <c r="HT291" s="539"/>
      <c r="HU291" s="576"/>
      <c r="HV291" s="539"/>
      <c r="HW291" s="467"/>
      <c r="HX291" s="550"/>
      <c r="HY291" s="1587"/>
      <c r="HZ291" s="1587"/>
      <c r="IA291" s="1587"/>
      <c r="IB291" s="1587"/>
      <c r="IC291" s="1587"/>
      <c r="ID291" s="1587"/>
      <c r="IE291" s="1587"/>
      <c r="IF291" s="1587"/>
      <c r="IG291" s="1587"/>
      <c r="IH291" s="1587"/>
      <c r="II291" s="1587"/>
      <c r="IJ291" s="1587"/>
      <c r="IK291" s="1587"/>
      <c r="IL291" s="1587"/>
      <c r="IM291" s="1587"/>
      <c r="IN291" s="1587"/>
      <c r="IO291" s="1587"/>
      <c r="IP291" s="1587"/>
      <c r="IQ291" s="1587"/>
      <c r="IR291" s="1587"/>
      <c r="IS291" s="1587"/>
      <c r="IT291" s="1587"/>
      <c r="IU291" s="1587"/>
      <c r="IV291" s="1587"/>
      <c r="IW291" s="1587"/>
      <c r="IX291" s="1587"/>
      <c r="IY291" s="1587"/>
      <c r="IZ291" s="1587"/>
      <c r="JA291" s="1587"/>
      <c r="JB291" s="1587"/>
      <c r="JC291" s="1587"/>
      <c r="JD291" s="1587"/>
      <c r="JE291" s="1587"/>
      <c r="JF291" s="1587"/>
      <c r="JG291" s="1587"/>
      <c r="JH291" s="1587"/>
      <c r="JI291" s="1587"/>
      <c r="JJ291" s="1587"/>
      <c r="JK291" s="1587"/>
      <c r="JL291" s="1587"/>
      <c r="JM291" s="1587"/>
      <c r="JN291" s="1587"/>
      <c r="JO291" s="1587"/>
      <c r="JP291" s="1587"/>
      <c r="JQ291" s="1587"/>
      <c r="JR291" s="1587"/>
      <c r="JS291" s="1587"/>
      <c r="JT291" s="1587"/>
      <c r="JU291" s="1587"/>
      <c r="JV291" s="1587"/>
      <c r="JW291" s="1587"/>
      <c r="JX291" s="1587"/>
      <c r="JY291" s="1587"/>
      <c r="JZ291" s="1587"/>
      <c r="KA291" s="1587"/>
      <c r="KB291" s="1587"/>
      <c r="KC291" s="1587"/>
      <c r="KD291" s="1587"/>
      <c r="KE291" s="1587"/>
      <c r="KF291" s="1587"/>
      <c r="KG291" s="1587"/>
      <c r="KH291" s="1587"/>
      <c r="KI291" s="1587"/>
      <c r="KJ291" s="1587"/>
      <c r="KK291" s="1587"/>
      <c r="KL291" s="1587"/>
      <c r="KM291" s="1587"/>
      <c r="KN291" s="1587"/>
      <c r="KO291" s="1587"/>
      <c r="KP291" s="1587"/>
      <c r="KQ291" s="1587"/>
      <c r="KR291" s="1587"/>
      <c r="KS291" s="1587"/>
      <c r="KT291" s="1587"/>
      <c r="KU291" s="1587"/>
      <c r="KV291" s="1587"/>
      <c r="KW291" s="1587"/>
      <c r="KX291" s="1587"/>
      <c r="KY291" s="1587"/>
      <c r="KZ291" s="1587"/>
      <c r="LA291" s="1587"/>
      <c r="LB291" s="1587"/>
      <c r="LC291" s="1587"/>
      <c r="LD291" s="1587"/>
      <c r="LE291" s="1587"/>
      <c r="LF291" s="1587"/>
      <c r="LG291" s="1587"/>
      <c r="LH291" s="1587"/>
      <c r="LI291" s="1587"/>
      <c r="LJ291" s="1587"/>
      <c r="LK291" s="1587"/>
      <c r="LL291" s="1587"/>
      <c r="LM291" s="1587"/>
      <c r="LN291" s="1587"/>
      <c r="LO291" s="1587"/>
      <c r="LP291" s="1587"/>
      <c r="LQ291" s="1587"/>
      <c r="LR291" s="1587"/>
      <c r="LS291" s="1587"/>
      <c r="LT291" s="1587"/>
      <c r="LU291" s="1587"/>
      <c r="LV291" s="1587"/>
      <c r="LW291" s="1587"/>
      <c r="LX291" s="1587"/>
      <c r="LY291" s="1587"/>
      <c r="LZ291" s="1587"/>
      <c r="MA291" s="1587"/>
      <c r="MB291" s="1587"/>
      <c r="MC291" s="1587"/>
      <c r="MD291" s="1587"/>
      <c r="ME291" s="1587"/>
      <c r="MF291" s="1587"/>
      <c r="MG291" s="1587"/>
      <c r="MH291" s="1587"/>
      <c r="MI291" s="1587"/>
      <c r="MJ291" s="1587"/>
      <c r="MK291" s="1587"/>
      <c r="ML291" s="1587"/>
      <c r="MM291" s="1587"/>
      <c r="MN291" s="1587"/>
      <c r="MO291" s="1587"/>
      <c r="MP291" s="1587"/>
      <c r="MQ291" s="1587"/>
      <c r="MR291" s="1587"/>
      <c r="MS291" s="1587"/>
      <c r="MT291" s="1587"/>
      <c r="MU291" s="1587"/>
      <c r="MV291" s="1587"/>
      <c r="MW291" s="1587"/>
      <c r="MX291" s="1587"/>
      <c r="MY291" s="1587"/>
      <c r="MZ291" s="1587"/>
      <c r="NA291" s="1587"/>
      <c r="NB291" s="1587"/>
      <c r="NC291" s="1587"/>
      <c r="ND291" s="1587"/>
      <c r="NE291" s="1587"/>
      <c r="NF291" s="1587"/>
      <c r="NG291" s="1587"/>
      <c r="NH291" s="1587"/>
      <c r="NI291" s="1587"/>
      <c r="NJ291" s="1587"/>
      <c r="NK291" s="1587"/>
      <c r="NL291" s="1587"/>
      <c r="NM291" s="1587"/>
      <c r="NN291" s="1587"/>
      <c r="NO291" s="1587"/>
      <c r="NP291" s="1587"/>
      <c r="NQ291" s="1587"/>
      <c r="NR291" s="1587"/>
      <c r="NS291" s="1587"/>
      <c r="NT291" s="1587"/>
      <c r="NU291" s="1587"/>
      <c r="NV291" s="1587"/>
      <c r="NW291" s="1587"/>
      <c r="NX291" s="1587"/>
      <c r="NY291" s="1587"/>
      <c r="NZ291" s="1587"/>
      <c r="OA291" s="1587"/>
      <c r="OB291" s="1587"/>
      <c r="OC291" s="1587"/>
      <c r="OD291" s="1587"/>
      <c r="OE291" s="1587"/>
      <c r="OF291" s="1587"/>
      <c r="OG291" s="1587"/>
      <c r="OH291" s="1587"/>
      <c r="OI291" s="1587"/>
      <c r="OJ291" s="1587"/>
      <c r="OK291" s="1587"/>
      <c r="OL291" s="1587"/>
      <c r="OM291" s="1587"/>
      <c r="ON291" s="1587"/>
      <c r="OO291" s="1587"/>
      <c r="OP291" s="1587"/>
      <c r="OQ291" s="1587"/>
      <c r="OR291" s="1587"/>
      <c r="OS291" s="1587"/>
      <c r="OT291" s="1587"/>
      <c r="OU291" s="1587"/>
      <c r="OV291" s="1587"/>
      <c r="OW291" s="1587"/>
      <c r="OX291" s="1587"/>
      <c r="OY291" s="1587"/>
      <c r="OZ291" s="1587"/>
      <c r="PA291" s="1587"/>
      <c r="PB291" s="1587"/>
      <c r="PC291" s="1587"/>
      <c r="PD291" s="1587"/>
      <c r="PE291" s="1587"/>
      <c r="PF291" s="1587"/>
      <c r="PG291" s="1588"/>
      <c r="PH291" s="1588"/>
      <c r="PI291" s="1588"/>
      <c r="PJ291" s="1588"/>
      <c r="PK291" s="1588"/>
      <c r="PL291" s="1588"/>
      <c r="PM291" s="1588"/>
      <c r="PN291" s="1588"/>
      <c r="PO291" s="1588"/>
      <c r="PP291" s="1588"/>
      <c r="PQ291" s="1588"/>
      <c r="PR291" s="1588"/>
      <c r="PS291" s="1588"/>
      <c r="PT291" s="1588"/>
      <c r="PU291" s="1588"/>
      <c r="PV291" s="1588"/>
      <c r="PW291" s="1588"/>
      <c r="PX291" s="1588"/>
      <c r="PY291" s="1588"/>
      <c r="PZ291" s="1588"/>
      <c r="QA291" s="1588"/>
      <c r="QB291" s="1588"/>
      <c r="QC291" s="1588"/>
      <c r="QD291" s="1588"/>
      <c r="QE291" s="1588"/>
      <c r="QF291" s="1588"/>
      <c r="QG291" s="1588"/>
      <c r="QH291" s="1588"/>
      <c r="QI291" s="1588"/>
      <c r="QJ291" s="1588"/>
      <c r="QK291" s="1588"/>
      <c r="QL291" s="1588"/>
      <c r="QM291" s="1588"/>
      <c r="QN291" s="1588"/>
      <c r="QO291" s="1588"/>
      <c r="QP291" s="1588"/>
      <c r="QQ291" s="1588"/>
      <c r="QR291" s="1588"/>
      <c r="QS291" s="1588"/>
      <c r="QT291" s="1588"/>
      <c r="QU291" s="1588"/>
      <c r="QV291" s="1588"/>
      <c r="QW291" s="1588"/>
      <c r="QX291" s="1588"/>
      <c r="QY291" s="1588"/>
      <c r="QZ291" s="1588"/>
      <c r="RA291" s="1588"/>
      <c r="RB291" s="1588"/>
      <c r="RC291" s="1588"/>
      <c r="RD291" s="1588"/>
      <c r="RE291" s="1588"/>
      <c r="RF291" s="1588"/>
      <c r="RG291" s="1588"/>
      <c r="RH291" s="1588"/>
      <c r="RI291" s="1588"/>
      <c r="RJ291" s="1588"/>
      <c r="RK291" s="1588"/>
      <c r="RL291" s="1588"/>
      <c r="RM291" s="1588"/>
      <c r="RN291" s="1588"/>
      <c r="RO291" s="1588"/>
      <c r="RP291" s="1588"/>
      <c r="RQ291" s="1588"/>
      <c r="RR291" s="1588"/>
      <c r="RS291" s="1588"/>
      <c r="RT291" s="1588"/>
      <c r="RU291" s="1588"/>
      <c r="RV291" s="1588"/>
      <c r="RW291" s="1588"/>
      <c r="RX291" s="1588"/>
      <c r="RY291" s="1588"/>
      <c r="RZ291" s="1588"/>
      <c r="SA291" s="1588"/>
      <c r="SB291" s="1588"/>
      <c r="SC291" s="1588"/>
      <c r="SD291" s="1588"/>
      <c r="SE291" s="1588"/>
      <c r="SF291" s="1588"/>
      <c r="SG291" s="1588"/>
      <c r="SH291" s="1588"/>
      <c r="SI291" s="1588"/>
      <c r="SJ291" s="1588"/>
      <c r="SK291" s="1588"/>
      <c r="SL291" s="1588"/>
      <c r="SM291" s="1588"/>
      <c r="SN291" s="1588"/>
      <c r="SO291" s="1588"/>
      <c r="SP291" s="1588"/>
      <c r="SQ291" s="1588"/>
      <c r="SR291" s="1588"/>
      <c r="SS291" s="1588"/>
      <c r="ST291" s="1588"/>
      <c r="SU291" s="1588"/>
      <c r="SV291" s="1588"/>
      <c r="SW291" s="1588"/>
      <c r="SX291" s="1588"/>
      <c r="SY291" s="1588"/>
      <c r="SZ291" s="1588"/>
      <c r="TA291" s="1588"/>
      <c r="TB291" s="1588"/>
      <c r="TC291" s="1588"/>
      <c r="TD291" s="544"/>
      <c r="TE291" s="544"/>
      <c r="TF291" s="544"/>
      <c r="TG291" s="544"/>
      <c r="TH291" s="544"/>
      <c r="TI291" s="544"/>
      <c r="TJ291" s="544"/>
      <c r="TK291" s="544"/>
      <c r="TL291" s="544"/>
      <c r="TM291" s="544"/>
      <c r="TN291" s="544"/>
      <c r="TO291" s="544"/>
      <c r="TP291" s="544"/>
      <c r="TQ291" s="544"/>
      <c r="TR291" s="544"/>
      <c r="TS291" s="544"/>
      <c r="TT291" s="544"/>
      <c r="TU291" s="544"/>
      <c r="TV291" s="544"/>
      <c r="TW291" s="544"/>
      <c r="TX291" s="544"/>
      <c r="TY291" s="544"/>
      <c r="TZ291" s="544"/>
      <c r="UA291" s="544"/>
      <c r="UB291" s="544"/>
      <c r="UC291" s="544"/>
      <c r="UD291" s="544"/>
      <c r="UE291" s="544"/>
      <c r="UF291" s="544"/>
      <c r="UG291" s="544"/>
      <c r="UH291" s="544"/>
      <c r="UI291" s="544"/>
      <c r="UJ291" s="544"/>
      <c r="UK291" s="544"/>
      <c r="UL291" s="544"/>
      <c r="UM291" s="544"/>
      <c r="UN291" s="544"/>
      <c r="UO291" s="544"/>
      <c r="UP291" s="544"/>
      <c r="UQ291" s="544"/>
      <c r="UR291" s="544"/>
      <c r="US291" s="544"/>
      <c r="UT291" s="544"/>
      <c r="UU291" s="544"/>
      <c r="UV291" s="544"/>
      <c r="UW291" s="544"/>
      <c r="UX291" s="544"/>
      <c r="UY291" s="544"/>
      <c r="UZ291" s="544"/>
      <c r="VA291" s="544"/>
      <c r="VB291" s="544"/>
      <c r="VC291" s="544"/>
      <c r="VD291" s="544"/>
      <c r="VE291" s="544"/>
      <c r="VF291" s="544"/>
      <c r="VG291" s="544"/>
      <c r="VH291" s="544"/>
      <c r="VI291" s="544"/>
      <c r="VJ291" s="544"/>
      <c r="VK291" s="544"/>
      <c r="VL291" s="544"/>
      <c r="VM291" s="544"/>
      <c r="VN291" s="544"/>
      <c r="VO291" s="544"/>
      <c r="VP291" s="544"/>
      <c r="VQ291" s="544"/>
      <c r="VR291" s="544"/>
      <c r="VS291" s="544"/>
      <c r="VT291" s="544"/>
      <c r="VU291" s="544"/>
      <c r="VV291" s="544"/>
      <c r="VW291" s="544"/>
      <c r="VX291" s="544"/>
      <c r="VY291" s="544"/>
      <c r="VZ291" s="544"/>
      <c r="WA291" s="544"/>
      <c r="WB291" s="544"/>
      <c r="WC291" s="544"/>
      <c r="WD291" s="544"/>
      <c r="WE291" s="544"/>
      <c r="WF291" s="544"/>
      <c r="WG291" s="544"/>
      <c r="WH291" s="544"/>
      <c r="WI291" s="544"/>
      <c r="WJ291" s="544"/>
      <c r="WK291" s="544"/>
      <c r="WL291" s="544"/>
      <c r="WM291" s="544"/>
      <c r="WN291" s="544"/>
      <c r="WO291" s="544"/>
      <c r="WP291" s="544"/>
      <c r="WQ291" s="544"/>
      <c r="WR291" s="544"/>
      <c r="WS291" s="544"/>
      <c r="WT291" s="544"/>
      <c r="WU291" s="544"/>
      <c r="WV291" s="544"/>
      <c r="WW291" s="544"/>
      <c r="WX291" s="544"/>
      <c r="WY291" s="544"/>
      <c r="WZ291" s="544"/>
      <c r="XA291" s="544"/>
      <c r="XB291" s="544"/>
      <c r="XC291" s="544"/>
      <c r="XD291" s="544"/>
      <c r="XE291" s="544"/>
      <c r="XF291" s="544"/>
      <c r="XG291" s="544"/>
      <c r="XH291" s="544"/>
      <c r="XI291" s="544"/>
      <c r="XJ291" s="544"/>
      <c r="XK291" s="544"/>
      <c r="XL291" s="544"/>
      <c r="XM291" s="544"/>
      <c r="XN291" s="544"/>
      <c r="XO291" s="544"/>
      <c r="XP291" s="544"/>
      <c r="XQ291" s="544"/>
      <c r="XR291" s="544"/>
      <c r="XS291" s="544"/>
      <c r="XT291" s="544"/>
      <c r="XU291" s="544"/>
      <c r="XV291" s="544"/>
      <c r="XW291" s="544"/>
      <c r="XX291" s="544"/>
      <c r="XY291" s="544"/>
      <c r="XZ291" s="544"/>
      <c r="YA291" s="544"/>
      <c r="YB291" s="544"/>
      <c r="YC291" s="544"/>
      <c r="YD291" s="544"/>
      <c r="YE291" s="544"/>
      <c r="YF291" s="544"/>
      <c r="YG291" s="544"/>
      <c r="YH291" s="544"/>
      <c r="YI291" s="544"/>
      <c r="YJ291" s="544"/>
      <c r="YK291" s="544"/>
      <c r="YL291" s="544"/>
      <c r="YM291" s="544"/>
      <c r="YN291" s="544"/>
      <c r="YO291" s="544"/>
      <c r="YP291" s="544"/>
      <c r="YQ291" s="544"/>
      <c r="YR291" s="544"/>
      <c r="YS291" s="544"/>
      <c r="YT291" s="544"/>
      <c r="YU291" s="544"/>
      <c r="YV291" s="544"/>
      <c r="YW291" s="544"/>
      <c r="YX291" s="544"/>
      <c r="YY291" s="544"/>
      <c r="YZ291" s="544"/>
      <c r="ZA291" s="544"/>
      <c r="ZB291" s="544"/>
      <c r="ZC291" s="544"/>
      <c r="ZD291" s="544"/>
      <c r="ZE291" s="544"/>
      <c r="ZF291" s="544"/>
      <c r="ZG291" s="544"/>
      <c r="ZH291" s="544"/>
      <c r="ZI291" s="544"/>
      <c r="ZJ291" s="544"/>
      <c r="ZK291" s="544"/>
      <c r="ZL291" s="544"/>
      <c r="ZM291" s="544"/>
      <c r="ZN291" s="544"/>
      <c r="ZO291" s="544"/>
      <c r="ZP291" s="544"/>
      <c r="ZQ291" s="544"/>
      <c r="ZR291" s="544"/>
      <c r="ZS291" s="544"/>
      <c r="ZT291" s="544"/>
      <c r="ZU291" s="544"/>
      <c r="ZV291" s="544"/>
      <c r="ZW291" s="544"/>
      <c r="ZX291" s="544"/>
      <c r="ZY291" s="544"/>
      <c r="ZZ291" s="544"/>
      <c r="AAA291" s="544"/>
      <c r="AAB291" s="544"/>
      <c r="AAC291" s="544"/>
      <c r="AAD291" s="544"/>
      <c r="AAE291" s="544"/>
      <c r="AAF291" s="544"/>
      <c r="AAG291" s="544"/>
      <c r="AAH291" s="544"/>
      <c r="AAI291" s="544"/>
      <c r="AAJ291" s="544"/>
      <c r="AAK291" s="544"/>
      <c r="AAL291" s="544"/>
      <c r="AAM291" s="544"/>
      <c r="AAN291" s="544"/>
      <c r="AAO291" s="544"/>
      <c r="AAP291" s="544"/>
      <c r="AAQ291" s="544"/>
      <c r="AAR291" s="544"/>
      <c r="AAS291" s="544"/>
      <c r="AAT291" s="544"/>
      <c r="AAU291" s="544"/>
      <c r="AAV291" s="544"/>
      <c r="AAW291" s="544"/>
      <c r="AAX291" s="544"/>
      <c r="AAY291" s="544"/>
      <c r="AAZ291" s="544"/>
      <c r="ABA291" s="544"/>
      <c r="ABB291" s="544"/>
      <c r="ABC291" s="544"/>
      <c r="ABD291" s="544"/>
      <c r="ABE291" s="544"/>
      <c r="ABF291" s="544"/>
      <c r="ABG291" s="544"/>
      <c r="ABH291" s="544"/>
      <c r="ABI291" s="544"/>
      <c r="ABJ291" s="544"/>
      <c r="ABK291" s="544"/>
      <c r="ABL291" s="544"/>
      <c r="ABM291" s="544"/>
      <c r="ABN291" s="544"/>
      <c r="ABO291" s="544"/>
      <c r="ABP291" s="544"/>
      <c r="ABQ291" s="544"/>
      <c r="ABR291" s="544"/>
      <c r="ABS291" s="544"/>
      <c r="ABT291" s="544"/>
    </row>
    <row r="292" spans="1:748" s="540" customFormat="1" ht="15" customHeight="1" x14ac:dyDescent="0.15">
      <c r="A292" s="515">
        <v>43812</v>
      </c>
      <c r="B292" s="415">
        <f t="shared" si="6"/>
        <v>3022</v>
      </c>
      <c r="C292" s="231"/>
      <c r="D292" s="546"/>
      <c r="E292" s="467"/>
      <c r="F292" s="576"/>
      <c r="G292" s="883"/>
      <c r="H292" s="539"/>
      <c r="I292" s="576"/>
      <c r="J292" s="547"/>
      <c r="K292" s="467"/>
      <c r="L292" s="550"/>
      <c r="M292" s="231">
        <v>719</v>
      </c>
      <c r="N292" s="546">
        <v>7.77</v>
      </c>
      <c r="O292" s="467">
        <v>5370</v>
      </c>
      <c r="P292" s="576">
        <v>9.1</v>
      </c>
      <c r="Q292" s="883">
        <v>27</v>
      </c>
      <c r="R292" s="539">
        <v>2.5</v>
      </c>
      <c r="S292" s="576">
        <v>22</v>
      </c>
      <c r="T292" s="547"/>
      <c r="U292" s="467">
        <v>284</v>
      </c>
      <c r="V292" s="550"/>
      <c r="W292" s="494">
        <v>539</v>
      </c>
      <c r="X292" s="546">
        <v>7.89</v>
      </c>
      <c r="Y292" s="548">
        <v>2780</v>
      </c>
      <c r="Z292" s="576">
        <v>5.6</v>
      </c>
      <c r="AA292" s="883">
        <v>21</v>
      </c>
      <c r="AB292" s="539">
        <v>0.2</v>
      </c>
      <c r="AC292" s="576">
        <v>1.9</v>
      </c>
      <c r="AD292" s="539"/>
      <c r="AE292" s="467">
        <v>70</v>
      </c>
      <c r="AF292" s="550"/>
      <c r="AG292" s="494">
        <v>284</v>
      </c>
      <c r="AH292" s="546">
        <v>7.94</v>
      </c>
      <c r="AI292" s="548">
        <v>5590</v>
      </c>
      <c r="AJ292" s="576">
        <v>21.3</v>
      </c>
      <c r="AK292" s="883">
        <v>69</v>
      </c>
      <c r="AL292" s="539">
        <v>5.2</v>
      </c>
      <c r="AM292" s="213">
        <v>8.9</v>
      </c>
      <c r="AN292" s="539"/>
      <c r="AO292" s="467">
        <v>1602</v>
      </c>
      <c r="AP292" s="618"/>
      <c r="AQ292" s="494"/>
      <c r="AR292" s="546"/>
      <c r="AS292" s="548"/>
      <c r="AT292" s="576"/>
      <c r="AU292" s="883"/>
      <c r="AV292" s="539"/>
      <c r="AW292" s="576"/>
      <c r="AX292" s="539"/>
      <c r="AY292" s="467"/>
      <c r="AZ292" s="550"/>
      <c r="BA292" s="231">
        <v>265</v>
      </c>
      <c r="BB292" s="546">
        <v>7.72</v>
      </c>
      <c r="BC292" s="467">
        <v>6470</v>
      </c>
      <c r="BD292" s="576">
        <v>29.9</v>
      </c>
      <c r="BE292" s="883">
        <v>128</v>
      </c>
      <c r="BF292" s="539">
        <v>1.3</v>
      </c>
      <c r="BG292" s="576">
        <v>42.1</v>
      </c>
      <c r="BH292" s="539"/>
      <c r="BI292" s="467">
        <v>2033</v>
      </c>
      <c r="BJ292" s="550"/>
      <c r="BK292" s="494">
        <v>143</v>
      </c>
      <c r="BL292" s="546">
        <v>7.82</v>
      </c>
      <c r="BM292" s="548">
        <v>1579</v>
      </c>
      <c r="BN292" s="576">
        <v>70.400000000000006</v>
      </c>
      <c r="BO292" s="883">
        <v>157</v>
      </c>
      <c r="BP292" s="539">
        <v>0.3</v>
      </c>
      <c r="BQ292" s="576">
        <v>3.8</v>
      </c>
      <c r="BR292" s="539"/>
      <c r="BS292" s="467">
        <v>269</v>
      </c>
      <c r="BT292" s="550"/>
      <c r="BU292" s="494">
        <v>275</v>
      </c>
      <c r="BV292" s="546">
        <v>7.67</v>
      </c>
      <c r="BW292" s="548">
        <v>5970</v>
      </c>
      <c r="BX292" s="548">
        <v>17</v>
      </c>
      <c r="BY292" s="883">
        <v>69</v>
      </c>
      <c r="BZ292" s="539">
        <v>19</v>
      </c>
      <c r="CA292" s="576">
        <v>42.7</v>
      </c>
      <c r="CB292" s="539"/>
      <c r="CC292" s="467">
        <v>1916</v>
      </c>
      <c r="CD292" s="550"/>
      <c r="CE292" s="494"/>
      <c r="CF292" s="546"/>
      <c r="CG292" s="548"/>
      <c r="CH292" s="576"/>
      <c r="CI292" s="883"/>
      <c r="CJ292" s="539"/>
      <c r="CK292" s="576"/>
      <c r="CL292" s="539"/>
      <c r="CM292" s="467"/>
      <c r="CN292" s="550"/>
      <c r="CO292" s="494"/>
      <c r="CP292" s="546"/>
      <c r="CQ292" s="467"/>
      <c r="CR292" s="576"/>
      <c r="CS292" s="883"/>
      <c r="CT292" s="539"/>
      <c r="CU292" s="576"/>
      <c r="CV292" s="539"/>
      <c r="CW292" s="467"/>
      <c r="CX292" s="550"/>
      <c r="CY292" s="494">
        <v>161</v>
      </c>
      <c r="CZ292" s="546">
        <v>7.69</v>
      </c>
      <c r="DA292" s="467">
        <v>7770</v>
      </c>
      <c r="DB292" s="576">
        <v>31.4</v>
      </c>
      <c r="DC292" s="883">
        <v>98</v>
      </c>
      <c r="DD292" s="539">
        <v>2.6</v>
      </c>
      <c r="DE292" s="576">
        <v>16.7</v>
      </c>
      <c r="DF292" s="539"/>
      <c r="DG292" s="467"/>
      <c r="DH292" s="550"/>
      <c r="DI292" s="494">
        <v>302</v>
      </c>
      <c r="DJ292" s="546">
        <v>7.77</v>
      </c>
      <c r="DK292" s="549">
        <v>1963</v>
      </c>
      <c r="DL292" s="576">
        <v>95.9</v>
      </c>
      <c r="DM292" s="883">
        <v>318</v>
      </c>
      <c r="DN292" s="539">
        <v>11.5</v>
      </c>
      <c r="DO292" s="576">
        <v>24.5</v>
      </c>
      <c r="DP292" s="539"/>
      <c r="DQ292" s="467"/>
      <c r="DR292" s="550"/>
      <c r="DS292" s="494">
        <v>40</v>
      </c>
      <c r="DT292" s="546">
        <v>6.99</v>
      </c>
      <c r="DU292" s="466">
        <v>867</v>
      </c>
      <c r="DV292" s="576">
        <v>39.299999999999997</v>
      </c>
      <c r="DW292" s="883">
        <v>111</v>
      </c>
      <c r="DX292" s="539">
        <v>1.5</v>
      </c>
      <c r="DY292" s="576">
        <v>2</v>
      </c>
      <c r="DZ292" s="539"/>
      <c r="EA292" s="576"/>
      <c r="EB292" s="550"/>
      <c r="EC292" s="494"/>
      <c r="ED292" s="546"/>
      <c r="EE292" s="551"/>
      <c r="EF292" s="576"/>
      <c r="EG292" s="883"/>
      <c r="EH292" s="539"/>
      <c r="EI292" s="576"/>
      <c r="EJ292" s="539"/>
      <c r="EK292" s="467"/>
      <c r="EL292" s="550"/>
      <c r="EM292" s="494">
        <v>147</v>
      </c>
      <c r="EN292" s="546"/>
      <c r="EO292" s="467"/>
      <c r="EP292" s="576"/>
      <c r="EQ292" s="576"/>
      <c r="ER292" s="539"/>
      <c r="ES292" s="576"/>
      <c r="ET292" s="466"/>
      <c r="EU292" s="467"/>
      <c r="EV292" s="550"/>
      <c r="EW292" s="494">
        <v>147</v>
      </c>
      <c r="EX292" s="546"/>
      <c r="EY292" s="467"/>
      <c r="EZ292" s="576"/>
      <c r="FA292" s="883"/>
      <c r="FB292" s="539"/>
      <c r="FC292" s="576"/>
      <c r="FD292" s="466"/>
      <c r="FE292" s="467"/>
      <c r="FF292" s="550"/>
      <c r="FG292" s="457">
        <v>0</v>
      </c>
      <c r="FH292" s="546"/>
      <c r="FI292" s="467"/>
      <c r="FJ292" s="576"/>
      <c r="FK292" s="883"/>
      <c r="FL292" s="539"/>
      <c r="FM292" s="576"/>
      <c r="FN292" s="466"/>
      <c r="FO292" s="467"/>
      <c r="FP292" s="550"/>
      <c r="FQ292" s="1262"/>
      <c r="FR292" s="1263"/>
      <c r="FS292" s="1444"/>
      <c r="FT292" s="1263"/>
      <c r="FU292" s="980"/>
      <c r="FV292" s="1263"/>
      <c r="FW292" s="954"/>
      <c r="FX292" s="1263"/>
      <c r="FY292" s="1263"/>
      <c r="FZ292" s="1419"/>
      <c r="GA292" s="1262"/>
      <c r="GB292" s="1263"/>
      <c r="GC292" s="1263"/>
      <c r="GD292" s="1263"/>
      <c r="GE292" s="980"/>
      <c r="GF292" s="1263"/>
      <c r="GG292" s="954"/>
      <c r="GH292" s="1263"/>
      <c r="GI292" s="1263"/>
      <c r="GJ292" s="1419"/>
      <c r="GK292" s="231"/>
      <c r="GL292" s="941"/>
      <c r="GM292" s="467"/>
      <c r="GN292" s="467"/>
      <c r="GO292" s="467"/>
      <c r="GP292" s="467"/>
      <c r="GQ292" s="467"/>
      <c r="GR292" s="467"/>
      <c r="GS292" s="467"/>
      <c r="GT292" s="550"/>
      <c r="GU292" s="231"/>
      <c r="GV292" s="467"/>
      <c r="GW292" s="467"/>
      <c r="GX292" s="467"/>
      <c r="GY292" s="467"/>
      <c r="GZ292" s="539"/>
      <c r="HA292" s="467"/>
      <c r="HB292" s="467"/>
      <c r="HC292" s="467"/>
      <c r="HD292" s="550"/>
      <c r="HE292" s="494"/>
      <c r="HF292" s="546">
        <v>6.09</v>
      </c>
      <c r="HG292" s="467">
        <v>2740</v>
      </c>
      <c r="HH292" s="894">
        <v>8.1</v>
      </c>
      <c r="HI292" s="1432">
        <v>86</v>
      </c>
      <c r="HJ292" s="539">
        <v>6.6</v>
      </c>
      <c r="HK292" s="576">
        <v>7.6</v>
      </c>
      <c r="HL292" s="539"/>
      <c r="HM292" s="467"/>
      <c r="HN292" s="550"/>
      <c r="HO292" s="494"/>
      <c r="HP292" s="546"/>
      <c r="HQ292" s="467"/>
      <c r="HR292" s="576"/>
      <c r="HS292" s="576"/>
      <c r="HT292" s="539"/>
      <c r="HU292" s="576"/>
      <c r="HV292" s="539"/>
      <c r="HW292" s="467"/>
      <c r="HX292" s="550"/>
      <c r="HY292" s="1587"/>
      <c r="HZ292" s="1587"/>
      <c r="IA292" s="1587"/>
      <c r="IB292" s="1587"/>
      <c r="IC292" s="1587"/>
      <c r="ID292" s="1587"/>
      <c r="IE292" s="1587"/>
      <c r="IF292" s="1587"/>
      <c r="IG292" s="1587"/>
      <c r="IH292" s="1587"/>
      <c r="II292" s="1587"/>
      <c r="IJ292" s="1587"/>
      <c r="IK292" s="1587"/>
      <c r="IL292" s="1587"/>
      <c r="IM292" s="1587"/>
      <c r="IN292" s="1587"/>
      <c r="IO292" s="1587"/>
      <c r="IP292" s="1587"/>
      <c r="IQ292" s="1587"/>
      <c r="IR292" s="1587"/>
      <c r="IS292" s="1587"/>
      <c r="IT292" s="1587"/>
      <c r="IU292" s="1587"/>
      <c r="IV292" s="1587"/>
      <c r="IW292" s="1587"/>
      <c r="IX292" s="1587"/>
      <c r="IY292" s="1587"/>
      <c r="IZ292" s="1587"/>
      <c r="JA292" s="1587"/>
      <c r="JB292" s="1587"/>
      <c r="JC292" s="1587"/>
      <c r="JD292" s="1587"/>
      <c r="JE292" s="1587"/>
      <c r="JF292" s="1587"/>
      <c r="JG292" s="1587"/>
      <c r="JH292" s="1587"/>
      <c r="JI292" s="1587"/>
      <c r="JJ292" s="1587"/>
      <c r="JK292" s="1587"/>
      <c r="JL292" s="1587"/>
      <c r="JM292" s="1587"/>
      <c r="JN292" s="1587"/>
      <c r="JO292" s="1587"/>
      <c r="JP292" s="1587"/>
      <c r="JQ292" s="1587"/>
      <c r="JR292" s="1587"/>
      <c r="JS292" s="1587"/>
      <c r="JT292" s="1587"/>
      <c r="JU292" s="1587"/>
      <c r="JV292" s="1587"/>
      <c r="JW292" s="1587"/>
      <c r="JX292" s="1587"/>
      <c r="JY292" s="1587"/>
      <c r="JZ292" s="1587"/>
      <c r="KA292" s="1587"/>
      <c r="KB292" s="1587"/>
      <c r="KC292" s="1587"/>
      <c r="KD292" s="1587"/>
      <c r="KE292" s="1587"/>
      <c r="KF292" s="1587"/>
      <c r="KG292" s="1587"/>
      <c r="KH292" s="1587"/>
      <c r="KI292" s="1587"/>
      <c r="KJ292" s="1587"/>
      <c r="KK292" s="1587"/>
      <c r="KL292" s="1587"/>
      <c r="KM292" s="1587"/>
      <c r="KN292" s="1587"/>
      <c r="KO292" s="1587"/>
      <c r="KP292" s="1587"/>
      <c r="KQ292" s="1587"/>
      <c r="KR292" s="1587"/>
      <c r="KS292" s="1587"/>
      <c r="KT292" s="1587"/>
      <c r="KU292" s="1587"/>
      <c r="KV292" s="1587"/>
      <c r="KW292" s="1587"/>
      <c r="KX292" s="1587"/>
      <c r="KY292" s="1587"/>
      <c r="KZ292" s="1587"/>
      <c r="LA292" s="1587"/>
      <c r="LB292" s="1587"/>
      <c r="LC292" s="1587"/>
      <c r="LD292" s="1587"/>
      <c r="LE292" s="1587"/>
      <c r="LF292" s="1587"/>
      <c r="LG292" s="1587"/>
      <c r="LH292" s="1587"/>
      <c r="LI292" s="1587"/>
      <c r="LJ292" s="1587"/>
      <c r="LK292" s="1587"/>
      <c r="LL292" s="1587"/>
      <c r="LM292" s="1587"/>
      <c r="LN292" s="1587"/>
      <c r="LO292" s="1587"/>
      <c r="LP292" s="1587"/>
      <c r="LQ292" s="1587"/>
      <c r="LR292" s="1587"/>
      <c r="LS292" s="1587"/>
      <c r="LT292" s="1587"/>
      <c r="LU292" s="1587"/>
      <c r="LV292" s="1587"/>
      <c r="LW292" s="1587"/>
      <c r="LX292" s="1587"/>
      <c r="LY292" s="1587"/>
      <c r="LZ292" s="1587"/>
      <c r="MA292" s="1587"/>
      <c r="MB292" s="1587"/>
      <c r="MC292" s="1587"/>
      <c r="MD292" s="1587"/>
      <c r="ME292" s="1587"/>
      <c r="MF292" s="1587"/>
      <c r="MG292" s="1587"/>
      <c r="MH292" s="1587"/>
      <c r="MI292" s="1587"/>
      <c r="MJ292" s="1587"/>
      <c r="MK292" s="1587"/>
      <c r="ML292" s="1587"/>
      <c r="MM292" s="1587"/>
      <c r="MN292" s="1587"/>
      <c r="MO292" s="1587"/>
      <c r="MP292" s="1587"/>
      <c r="MQ292" s="1587"/>
      <c r="MR292" s="1587"/>
      <c r="MS292" s="1587"/>
      <c r="MT292" s="1587"/>
      <c r="MU292" s="1587"/>
      <c r="MV292" s="1587"/>
      <c r="MW292" s="1587"/>
      <c r="MX292" s="1587"/>
      <c r="MY292" s="1587"/>
      <c r="MZ292" s="1587"/>
      <c r="NA292" s="1587"/>
      <c r="NB292" s="1587"/>
      <c r="NC292" s="1587"/>
      <c r="ND292" s="1587"/>
      <c r="NE292" s="1587"/>
      <c r="NF292" s="1587"/>
      <c r="NG292" s="1587"/>
      <c r="NH292" s="1587"/>
      <c r="NI292" s="1587"/>
      <c r="NJ292" s="1587"/>
      <c r="NK292" s="1587"/>
      <c r="NL292" s="1587"/>
      <c r="NM292" s="1587"/>
      <c r="NN292" s="1587"/>
      <c r="NO292" s="1587"/>
      <c r="NP292" s="1587"/>
      <c r="NQ292" s="1587"/>
      <c r="NR292" s="1587"/>
      <c r="NS292" s="1587"/>
      <c r="NT292" s="1587"/>
      <c r="NU292" s="1587"/>
      <c r="NV292" s="1587"/>
      <c r="NW292" s="1587"/>
      <c r="NX292" s="1587"/>
      <c r="NY292" s="1587"/>
      <c r="NZ292" s="1587"/>
      <c r="OA292" s="1587"/>
      <c r="OB292" s="1587"/>
      <c r="OC292" s="1587"/>
      <c r="OD292" s="1587"/>
      <c r="OE292" s="1587"/>
      <c r="OF292" s="1587"/>
      <c r="OG292" s="1587"/>
      <c r="OH292" s="1587"/>
      <c r="OI292" s="1587"/>
      <c r="OJ292" s="1587"/>
      <c r="OK292" s="1587"/>
      <c r="OL292" s="1587"/>
      <c r="OM292" s="1587"/>
      <c r="ON292" s="1587"/>
      <c r="OO292" s="1587"/>
      <c r="OP292" s="1587"/>
      <c r="OQ292" s="1587"/>
      <c r="OR292" s="1587"/>
      <c r="OS292" s="1587"/>
      <c r="OT292" s="1587"/>
      <c r="OU292" s="1587"/>
      <c r="OV292" s="1587"/>
      <c r="OW292" s="1587"/>
      <c r="OX292" s="1587"/>
      <c r="OY292" s="1587"/>
      <c r="OZ292" s="1587"/>
      <c r="PA292" s="1587"/>
      <c r="PB292" s="1587"/>
      <c r="PC292" s="1587"/>
      <c r="PD292" s="1587"/>
      <c r="PE292" s="1587"/>
      <c r="PF292" s="1587"/>
      <c r="PG292" s="1588"/>
      <c r="PH292" s="1588"/>
      <c r="PI292" s="1588"/>
      <c r="PJ292" s="1588"/>
      <c r="PK292" s="1588"/>
      <c r="PL292" s="1588"/>
      <c r="PM292" s="1588"/>
      <c r="PN292" s="1588"/>
      <c r="PO292" s="1588"/>
      <c r="PP292" s="1588"/>
      <c r="PQ292" s="1588"/>
      <c r="PR292" s="1588"/>
      <c r="PS292" s="1588"/>
      <c r="PT292" s="1588"/>
      <c r="PU292" s="1588"/>
      <c r="PV292" s="1588"/>
      <c r="PW292" s="1588"/>
      <c r="PX292" s="1588"/>
      <c r="PY292" s="1588"/>
      <c r="PZ292" s="1588"/>
      <c r="QA292" s="1588"/>
      <c r="QB292" s="1588"/>
      <c r="QC292" s="1588"/>
      <c r="QD292" s="1588"/>
      <c r="QE292" s="1588"/>
      <c r="QF292" s="1588"/>
      <c r="QG292" s="1588"/>
      <c r="QH292" s="1588"/>
      <c r="QI292" s="1588"/>
      <c r="QJ292" s="1588"/>
      <c r="QK292" s="1588"/>
      <c r="QL292" s="1588"/>
      <c r="QM292" s="1588"/>
      <c r="QN292" s="1588"/>
      <c r="QO292" s="1588"/>
      <c r="QP292" s="1588"/>
      <c r="QQ292" s="1588"/>
      <c r="QR292" s="1588"/>
      <c r="QS292" s="1588"/>
      <c r="QT292" s="1588"/>
      <c r="QU292" s="1588"/>
      <c r="QV292" s="1588"/>
      <c r="QW292" s="1588"/>
      <c r="QX292" s="1588"/>
      <c r="QY292" s="1588"/>
      <c r="QZ292" s="1588"/>
      <c r="RA292" s="1588"/>
      <c r="RB292" s="1588"/>
      <c r="RC292" s="1588"/>
      <c r="RD292" s="1588"/>
      <c r="RE292" s="1588"/>
      <c r="RF292" s="1588"/>
      <c r="RG292" s="1588"/>
      <c r="RH292" s="1588"/>
      <c r="RI292" s="1588"/>
      <c r="RJ292" s="1588"/>
      <c r="RK292" s="1588"/>
      <c r="RL292" s="1588"/>
      <c r="RM292" s="1588"/>
      <c r="RN292" s="1588"/>
      <c r="RO292" s="1588"/>
      <c r="RP292" s="1588"/>
      <c r="RQ292" s="1588"/>
      <c r="RR292" s="1588"/>
      <c r="RS292" s="1588"/>
      <c r="RT292" s="1588"/>
      <c r="RU292" s="1588"/>
      <c r="RV292" s="1588"/>
      <c r="RW292" s="1588"/>
      <c r="RX292" s="1588"/>
      <c r="RY292" s="1588"/>
      <c r="RZ292" s="1588"/>
      <c r="SA292" s="1588"/>
      <c r="SB292" s="1588"/>
      <c r="SC292" s="1588"/>
      <c r="SD292" s="1588"/>
      <c r="SE292" s="1588"/>
      <c r="SF292" s="1588"/>
      <c r="SG292" s="1588"/>
      <c r="SH292" s="1588"/>
      <c r="SI292" s="1588"/>
      <c r="SJ292" s="1588"/>
      <c r="SK292" s="1588"/>
      <c r="SL292" s="1588"/>
      <c r="SM292" s="1588"/>
      <c r="SN292" s="1588"/>
      <c r="SO292" s="1588"/>
      <c r="SP292" s="1588"/>
      <c r="SQ292" s="1588"/>
      <c r="SR292" s="1588"/>
      <c r="SS292" s="1588"/>
      <c r="ST292" s="1588"/>
      <c r="SU292" s="1588"/>
      <c r="SV292" s="1588"/>
      <c r="SW292" s="1588"/>
      <c r="SX292" s="1588"/>
      <c r="SY292" s="1588"/>
      <c r="SZ292" s="1588"/>
      <c r="TA292" s="1588"/>
      <c r="TB292" s="1588"/>
      <c r="TC292" s="1588"/>
      <c r="TD292" s="544"/>
      <c r="TE292" s="544"/>
      <c r="TF292" s="544"/>
      <c r="TG292" s="544"/>
      <c r="TH292" s="544"/>
      <c r="TI292" s="544"/>
      <c r="TJ292" s="544"/>
      <c r="TK292" s="544"/>
      <c r="TL292" s="544"/>
      <c r="TM292" s="544"/>
      <c r="TN292" s="544"/>
      <c r="TO292" s="544"/>
      <c r="TP292" s="544"/>
      <c r="TQ292" s="544"/>
      <c r="TR292" s="544"/>
      <c r="TS292" s="544"/>
      <c r="TT292" s="544"/>
      <c r="TU292" s="544"/>
      <c r="TV292" s="544"/>
      <c r="TW292" s="544"/>
      <c r="TX292" s="544"/>
      <c r="TY292" s="544"/>
      <c r="TZ292" s="544"/>
      <c r="UA292" s="544"/>
      <c r="UB292" s="544"/>
      <c r="UC292" s="544"/>
      <c r="UD292" s="544"/>
      <c r="UE292" s="544"/>
      <c r="UF292" s="544"/>
      <c r="UG292" s="544"/>
      <c r="UH292" s="544"/>
      <c r="UI292" s="544"/>
      <c r="UJ292" s="544"/>
      <c r="UK292" s="544"/>
      <c r="UL292" s="544"/>
      <c r="UM292" s="544"/>
      <c r="UN292" s="544"/>
      <c r="UO292" s="544"/>
      <c r="UP292" s="544"/>
      <c r="UQ292" s="544"/>
      <c r="UR292" s="544"/>
      <c r="US292" s="544"/>
      <c r="UT292" s="544"/>
      <c r="UU292" s="544"/>
      <c r="UV292" s="544"/>
      <c r="UW292" s="544"/>
      <c r="UX292" s="544"/>
      <c r="UY292" s="544"/>
      <c r="UZ292" s="544"/>
      <c r="VA292" s="544"/>
      <c r="VB292" s="544"/>
      <c r="VC292" s="544"/>
      <c r="VD292" s="544"/>
      <c r="VE292" s="544"/>
      <c r="VF292" s="544"/>
      <c r="VG292" s="544"/>
      <c r="VH292" s="544"/>
      <c r="VI292" s="544"/>
      <c r="VJ292" s="544"/>
      <c r="VK292" s="544"/>
      <c r="VL292" s="544"/>
      <c r="VM292" s="544"/>
      <c r="VN292" s="544"/>
      <c r="VO292" s="544"/>
      <c r="VP292" s="544"/>
      <c r="VQ292" s="544"/>
      <c r="VR292" s="544"/>
      <c r="VS292" s="544"/>
      <c r="VT292" s="544"/>
      <c r="VU292" s="544"/>
      <c r="VV292" s="544"/>
      <c r="VW292" s="544"/>
      <c r="VX292" s="544"/>
      <c r="VY292" s="544"/>
      <c r="VZ292" s="544"/>
      <c r="WA292" s="544"/>
      <c r="WB292" s="544"/>
      <c r="WC292" s="544"/>
      <c r="WD292" s="544"/>
      <c r="WE292" s="544"/>
      <c r="WF292" s="544"/>
      <c r="WG292" s="544"/>
      <c r="WH292" s="544"/>
      <c r="WI292" s="544"/>
      <c r="WJ292" s="544"/>
      <c r="WK292" s="544"/>
      <c r="WL292" s="544"/>
      <c r="WM292" s="544"/>
      <c r="WN292" s="544"/>
      <c r="WO292" s="544"/>
      <c r="WP292" s="544"/>
      <c r="WQ292" s="544"/>
      <c r="WR292" s="544"/>
      <c r="WS292" s="544"/>
      <c r="WT292" s="544"/>
      <c r="WU292" s="544"/>
      <c r="WV292" s="544"/>
      <c r="WW292" s="544"/>
      <c r="WX292" s="544"/>
      <c r="WY292" s="544"/>
      <c r="WZ292" s="544"/>
      <c r="XA292" s="544"/>
      <c r="XB292" s="544"/>
      <c r="XC292" s="544"/>
      <c r="XD292" s="544"/>
      <c r="XE292" s="544"/>
      <c r="XF292" s="544"/>
      <c r="XG292" s="544"/>
      <c r="XH292" s="544"/>
      <c r="XI292" s="544"/>
      <c r="XJ292" s="544"/>
      <c r="XK292" s="544"/>
      <c r="XL292" s="544"/>
      <c r="XM292" s="544"/>
      <c r="XN292" s="544"/>
      <c r="XO292" s="544"/>
      <c r="XP292" s="544"/>
      <c r="XQ292" s="544"/>
      <c r="XR292" s="544"/>
      <c r="XS292" s="544"/>
      <c r="XT292" s="544"/>
      <c r="XU292" s="544"/>
      <c r="XV292" s="544"/>
      <c r="XW292" s="544"/>
      <c r="XX292" s="544"/>
      <c r="XY292" s="544"/>
      <c r="XZ292" s="544"/>
      <c r="YA292" s="544"/>
      <c r="YB292" s="544"/>
      <c r="YC292" s="544"/>
      <c r="YD292" s="544"/>
      <c r="YE292" s="544"/>
      <c r="YF292" s="544"/>
      <c r="YG292" s="544"/>
      <c r="YH292" s="544"/>
      <c r="YI292" s="544"/>
      <c r="YJ292" s="544"/>
      <c r="YK292" s="544"/>
      <c r="YL292" s="544"/>
      <c r="YM292" s="544"/>
      <c r="YN292" s="544"/>
      <c r="YO292" s="544"/>
      <c r="YP292" s="544"/>
      <c r="YQ292" s="544"/>
      <c r="YR292" s="544"/>
      <c r="YS292" s="544"/>
      <c r="YT292" s="544"/>
      <c r="YU292" s="544"/>
      <c r="YV292" s="544"/>
      <c r="YW292" s="544"/>
      <c r="YX292" s="544"/>
      <c r="YY292" s="544"/>
      <c r="YZ292" s="544"/>
      <c r="ZA292" s="544"/>
      <c r="ZB292" s="544"/>
      <c r="ZC292" s="544"/>
      <c r="ZD292" s="544"/>
      <c r="ZE292" s="544"/>
      <c r="ZF292" s="544"/>
      <c r="ZG292" s="544"/>
      <c r="ZH292" s="544"/>
      <c r="ZI292" s="544"/>
      <c r="ZJ292" s="544"/>
      <c r="ZK292" s="544"/>
      <c r="ZL292" s="544"/>
      <c r="ZM292" s="544"/>
      <c r="ZN292" s="544"/>
      <c r="ZO292" s="544"/>
      <c r="ZP292" s="544"/>
      <c r="ZQ292" s="544"/>
      <c r="ZR292" s="544"/>
      <c r="ZS292" s="544"/>
      <c r="ZT292" s="544"/>
      <c r="ZU292" s="544"/>
      <c r="ZV292" s="544"/>
      <c r="ZW292" s="544"/>
      <c r="ZX292" s="544"/>
      <c r="ZY292" s="544"/>
      <c r="ZZ292" s="544"/>
      <c r="AAA292" s="544"/>
      <c r="AAB292" s="544"/>
      <c r="AAC292" s="544"/>
      <c r="AAD292" s="544"/>
      <c r="AAE292" s="544"/>
      <c r="AAF292" s="544"/>
      <c r="AAG292" s="544"/>
      <c r="AAH292" s="544"/>
      <c r="AAI292" s="544"/>
      <c r="AAJ292" s="544"/>
      <c r="AAK292" s="544"/>
      <c r="AAL292" s="544"/>
      <c r="AAM292" s="544"/>
      <c r="AAN292" s="544"/>
      <c r="AAO292" s="544"/>
      <c r="AAP292" s="544"/>
      <c r="AAQ292" s="544"/>
      <c r="AAR292" s="544"/>
      <c r="AAS292" s="544"/>
      <c r="AAT292" s="544"/>
      <c r="AAU292" s="544"/>
      <c r="AAV292" s="544"/>
      <c r="AAW292" s="544"/>
      <c r="AAX292" s="544"/>
      <c r="AAY292" s="544"/>
      <c r="AAZ292" s="544"/>
      <c r="ABA292" s="544"/>
      <c r="ABB292" s="544"/>
      <c r="ABC292" s="544"/>
      <c r="ABD292" s="544"/>
      <c r="ABE292" s="544"/>
      <c r="ABF292" s="544"/>
      <c r="ABG292" s="544"/>
      <c r="ABH292" s="544"/>
      <c r="ABI292" s="544"/>
      <c r="ABJ292" s="544"/>
      <c r="ABK292" s="544"/>
      <c r="ABL292" s="544"/>
      <c r="ABM292" s="544"/>
      <c r="ABN292" s="544"/>
      <c r="ABO292" s="544"/>
      <c r="ABP292" s="544"/>
      <c r="ABQ292" s="544"/>
      <c r="ABR292" s="544"/>
      <c r="ABS292" s="544"/>
      <c r="ABT292" s="544"/>
    </row>
    <row r="293" spans="1:748" s="540" customFormat="1" ht="15" customHeight="1" x14ac:dyDescent="0.15">
      <c r="A293" s="515">
        <v>43813</v>
      </c>
      <c r="B293" s="415">
        <f t="shared" si="6"/>
        <v>1893</v>
      </c>
      <c r="C293" s="231"/>
      <c r="D293" s="546"/>
      <c r="E293" s="467"/>
      <c r="F293" s="576"/>
      <c r="G293" s="883"/>
      <c r="H293" s="539"/>
      <c r="I293" s="576"/>
      <c r="J293" s="547"/>
      <c r="K293" s="467"/>
      <c r="L293" s="550"/>
      <c r="M293" s="231">
        <v>712</v>
      </c>
      <c r="N293" s="546">
        <v>7.69</v>
      </c>
      <c r="O293" s="467">
        <v>4560</v>
      </c>
      <c r="P293" s="576">
        <v>15</v>
      </c>
      <c r="Q293" s="883">
        <v>50</v>
      </c>
      <c r="R293" s="539">
        <v>5.4</v>
      </c>
      <c r="S293" s="576">
        <v>17.899999999999999</v>
      </c>
      <c r="T293" s="547"/>
      <c r="U293" s="467"/>
      <c r="V293" s="550"/>
      <c r="W293" s="494">
        <v>551</v>
      </c>
      <c r="X293" s="546">
        <v>7.94</v>
      </c>
      <c r="Y293" s="548">
        <v>2690</v>
      </c>
      <c r="Z293" s="576">
        <v>5.0999999999999996</v>
      </c>
      <c r="AA293" s="883">
        <v>18</v>
      </c>
      <c r="AB293" s="539">
        <v>0.3</v>
      </c>
      <c r="AC293" s="576">
        <v>1.8</v>
      </c>
      <c r="AD293" s="539"/>
      <c r="AE293" s="467"/>
      <c r="AF293" s="550"/>
      <c r="AG293" s="494">
        <v>32</v>
      </c>
      <c r="AH293" s="546"/>
      <c r="AI293" s="548"/>
      <c r="AJ293" s="576"/>
      <c r="AK293" s="883"/>
      <c r="AL293" s="539"/>
      <c r="AM293" s="213"/>
      <c r="AN293" s="539"/>
      <c r="AO293" s="467"/>
      <c r="AP293" s="618"/>
      <c r="AQ293" s="494"/>
      <c r="AR293" s="546"/>
      <c r="AS293" s="548"/>
      <c r="AT293" s="576"/>
      <c r="AU293" s="883"/>
      <c r="AV293" s="539"/>
      <c r="AW293" s="576"/>
      <c r="AX293" s="539"/>
      <c r="AY293" s="467"/>
      <c r="AZ293" s="550"/>
      <c r="BA293" s="231">
        <v>243</v>
      </c>
      <c r="BB293" s="546">
        <v>7.4</v>
      </c>
      <c r="BC293" s="467">
        <v>6540</v>
      </c>
      <c r="BD293" s="576">
        <v>28.9</v>
      </c>
      <c r="BE293" s="883">
        <v>117</v>
      </c>
      <c r="BF293" s="539">
        <v>1.4</v>
      </c>
      <c r="BG293" s="576">
        <v>39.6</v>
      </c>
      <c r="BH293" s="539"/>
      <c r="BI293" s="467"/>
      <c r="BJ293" s="550"/>
      <c r="BK293" s="494">
        <v>85</v>
      </c>
      <c r="BL293" s="546">
        <v>7.65</v>
      </c>
      <c r="BM293" s="548">
        <v>1570</v>
      </c>
      <c r="BN293" s="576">
        <v>67.400000000000006</v>
      </c>
      <c r="BO293" s="883">
        <v>149</v>
      </c>
      <c r="BP293" s="539">
        <v>0.3</v>
      </c>
      <c r="BQ293" s="576">
        <v>3.6</v>
      </c>
      <c r="BR293" s="539"/>
      <c r="BS293" s="467"/>
      <c r="BT293" s="550"/>
      <c r="BU293" s="494"/>
      <c r="BV293" s="546">
        <v>7.39</v>
      </c>
      <c r="BW293" s="548">
        <v>4360</v>
      </c>
      <c r="BX293" s="548">
        <v>11</v>
      </c>
      <c r="BY293" s="883">
        <v>47</v>
      </c>
      <c r="BZ293" s="539">
        <v>4.8</v>
      </c>
      <c r="CA293" s="576">
        <v>27.6</v>
      </c>
      <c r="CB293" s="539"/>
      <c r="CC293" s="467"/>
      <c r="CD293" s="550"/>
      <c r="CE293" s="494"/>
      <c r="CF293" s="546"/>
      <c r="CG293" s="548"/>
      <c r="CH293" s="576"/>
      <c r="CI293" s="883"/>
      <c r="CJ293" s="539"/>
      <c r="CK293" s="576"/>
      <c r="CL293" s="539"/>
      <c r="CM293" s="467"/>
      <c r="CN293" s="550"/>
      <c r="CO293" s="494"/>
      <c r="CP293" s="546"/>
      <c r="CQ293" s="467"/>
      <c r="CR293" s="576"/>
      <c r="CS293" s="883"/>
      <c r="CT293" s="539"/>
      <c r="CU293" s="576"/>
      <c r="CV293" s="539"/>
      <c r="CW293" s="467"/>
      <c r="CX293" s="550"/>
      <c r="CY293" s="494">
        <v>18</v>
      </c>
      <c r="CZ293" s="546">
        <v>7.6</v>
      </c>
      <c r="DA293" s="467">
        <v>7950</v>
      </c>
      <c r="DB293" s="576">
        <v>30.5</v>
      </c>
      <c r="DC293" s="883">
        <v>98</v>
      </c>
      <c r="DD293" s="539">
        <v>7.4</v>
      </c>
      <c r="DE293" s="576">
        <v>19.2</v>
      </c>
      <c r="DF293" s="539"/>
      <c r="DG293" s="467"/>
      <c r="DH293" s="550"/>
      <c r="DI293" s="494">
        <v>210</v>
      </c>
      <c r="DJ293" s="546">
        <v>7.77</v>
      </c>
      <c r="DK293" s="549">
        <v>1788</v>
      </c>
      <c r="DL293" s="576">
        <v>79.900000000000006</v>
      </c>
      <c r="DM293" s="883">
        <v>284</v>
      </c>
      <c r="DN293" s="539">
        <v>9.6</v>
      </c>
      <c r="DO293" s="576">
        <v>20.2</v>
      </c>
      <c r="DP293" s="539"/>
      <c r="DQ293" s="467"/>
      <c r="DR293" s="550"/>
      <c r="DS293" s="494"/>
      <c r="DT293" s="546"/>
      <c r="DU293" s="466"/>
      <c r="DV293" s="576"/>
      <c r="DW293" s="883"/>
      <c r="DX293" s="539"/>
      <c r="DY293" s="576"/>
      <c r="DZ293" s="539"/>
      <c r="EA293" s="576"/>
      <c r="EB293" s="550"/>
      <c r="EC293" s="494">
        <v>42</v>
      </c>
      <c r="ED293" s="546">
        <v>7.94</v>
      </c>
      <c r="EE293" s="551">
        <v>507</v>
      </c>
      <c r="EF293" s="576">
        <v>8.1999999999999993</v>
      </c>
      <c r="EG293" s="883"/>
      <c r="EH293" s="539"/>
      <c r="EI293" s="576">
        <v>12</v>
      </c>
      <c r="EJ293" s="539"/>
      <c r="EK293" s="467"/>
      <c r="EL293" s="550"/>
      <c r="EM293" s="494"/>
      <c r="EN293" s="546"/>
      <c r="EO293" s="467"/>
      <c r="EP293" s="576"/>
      <c r="EQ293" s="576"/>
      <c r="ER293" s="539"/>
      <c r="ES293" s="576"/>
      <c r="ET293" s="466"/>
      <c r="EU293" s="467"/>
      <c r="EV293" s="550"/>
      <c r="EW293" s="494"/>
      <c r="EX293" s="546"/>
      <c r="EY293" s="467"/>
      <c r="EZ293" s="576"/>
      <c r="FA293" s="883"/>
      <c r="FB293" s="539"/>
      <c r="FC293" s="576"/>
      <c r="FD293" s="466"/>
      <c r="FE293" s="467"/>
      <c r="FF293" s="550"/>
      <c r="FG293" s="457">
        <v>0</v>
      </c>
      <c r="FH293" s="546"/>
      <c r="FI293" s="467"/>
      <c r="FJ293" s="576"/>
      <c r="FK293" s="883"/>
      <c r="FL293" s="539"/>
      <c r="FM293" s="576"/>
      <c r="FN293" s="466"/>
      <c r="FO293" s="467"/>
      <c r="FP293" s="550"/>
      <c r="FQ293" s="1262"/>
      <c r="FR293" s="1263"/>
      <c r="FS293" s="1444"/>
      <c r="FT293" s="1263"/>
      <c r="FU293" s="980"/>
      <c r="FV293" s="1263"/>
      <c r="FW293" s="954"/>
      <c r="FX293" s="1263"/>
      <c r="FY293" s="1263"/>
      <c r="FZ293" s="1419"/>
      <c r="GA293" s="1262"/>
      <c r="GB293" s="1263"/>
      <c r="GC293" s="1263"/>
      <c r="GD293" s="1263"/>
      <c r="GE293" s="980"/>
      <c r="GF293" s="1263"/>
      <c r="GG293" s="954"/>
      <c r="GH293" s="1263"/>
      <c r="GI293" s="1263"/>
      <c r="GJ293" s="1419"/>
      <c r="GK293" s="231"/>
      <c r="GL293" s="941"/>
      <c r="GM293" s="467"/>
      <c r="GN293" s="467"/>
      <c r="GO293" s="467"/>
      <c r="GP293" s="467"/>
      <c r="GQ293" s="467"/>
      <c r="GR293" s="467"/>
      <c r="GS293" s="467"/>
      <c r="GT293" s="550"/>
      <c r="GU293" s="231"/>
      <c r="GV293" s="467"/>
      <c r="GW293" s="467"/>
      <c r="GX293" s="467"/>
      <c r="GY293" s="467"/>
      <c r="GZ293" s="539"/>
      <c r="HA293" s="467"/>
      <c r="HB293" s="467"/>
      <c r="HC293" s="467"/>
      <c r="HD293" s="550"/>
      <c r="HE293" s="494"/>
      <c r="HF293" s="546">
        <v>6.36</v>
      </c>
      <c r="HG293" s="467">
        <v>2350</v>
      </c>
      <c r="HH293" s="894">
        <v>6.5</v>
      </c>
      <c r="HI293" s="1432">
        <v>95</v>
      </c>
      <c r="HJ293" s="539">
        <v>6.2</v>
      </c>
      <c r="HK293" s="576">
        <v>6.3</v>
      </c>
      <c r="HL293" s="539"/>
      <c r="HM293" s="467"/>
      <c r="HN293" s="550"/>
      <c r="HO293" s="494"/>
      <c r="HP293" s="546"/>
      <c r="HQ293" s="467"/>
      <c r="HR293" s="576"/>
      <c r="HS293" s="576"/>
      <c r="HT293" s="539"/>
      <c r="HU293" s="576"/>
      <c r="HV293" s="539"/>
      <c r="HW293" s="467"/>
      <c r="HX293" s="550"/>
      <c r="HY293" s="1587"/>
      <c r="HZ293" s="1587"/>
      <c r="IA293" s="1587"/>
      <c r="IB293" s="1587"/>
      <c r="IC293" s="1587"/>
      <c r="ID293" s="1587"/>
      <c r="IE293" s="1587"/>
      <c r="IF293" s="1587"/>
      <c r="IG293" s="1587"/>
      <c r="IH293" s="1587"/>
      <c r="II293" s="1587"/>
      <c r="IJ293" s="1587"/>
      <c r="IK293" s="1587"/>
      <c r="IL293" s="1587"/>
      <c r="IM293" s="1587"/>
      <c r="IN293" s="1587"/>
      <c r="IO293" s="1587"/>
      <c r="IP293" s="1587"/>
      <c r="IQ293" s="1587"/>
      <c r="IR293" s="1587"/>
      <c r="IS293" s="1587"/>
      <c r="IT293" s="1587"/>
      <c r="IU293" s="1587"/>
      <c r="IV293" s="1587"/>
      <c r="IW293" s="1587"/>
      <c r="IX293" s="1587"/>
      <c r="IY293" s="1587"/>
      <c r="IZ293" s="1587"/>
      <c r="JA293" s="1587"/>
      <c r="JB293" s="1587"/>
      <c r="JC293" s="1587"/>
      <c r="JD293" s="1587"/>
      <c r="JE293" s="1587"/>
      <c r="JF293" s="1587"/>
      <c r="JG293" s="1587"/>
      <c r="JH293" s="1587"/>
      <c r="JI293" s="1587"/>
      <c r="JJ293" s="1587"/>
      <c r="JK293" s="1587"/>
      <c r="JL293" s="1587"/>
      <c r="JM293" s="1587"/>
      <c r="JN293" s="1587"/>
      <c r="JO293" s="1587"/>
      <c r="JP293" s="1587"/>
      <c r="JQ293" s="1587"/>
      <c r="JR293" s="1587"/>
      <c r="JS293" s="1587"/>
      <c r="JT293" s="1587"/>
      <c r="JU293" s="1587"/>
      <c r="JV293" s="1587"/>
      <c r="JW293" s="1587"/>
      <c r="JX293" s="1587"/>
      <c r="JY293" s="1587"/>
      <c r="JZ293" s="1587"/>
      <c r="KA293" s="1587"/>
      <c r="KB293" s="1587"/>
      <c r="KC293" s="1587"/>
      <c r="KD293" s="1587"/>
      <c r="KE293" s="1587"/>
      <c r="KF293" s="1587"/>
      <c r="KG293" s="1587"/>
      <c r="KH293" s="1587"/>
      <c r="KI293" s="1587"/>
      <c r="KJ293" s="1587"/>
      <c r="KK293" s="1587"/>
      <c r="KL293" s="1587"/>
      <c r="KM293" s="1587"/>
      <c r="KN293" s="1587"/>
      <c r="KO293" s="1587"/>
      <c r="KP293" s="1587"/>
      <c r="KQ293" s="1587"/>
      <c r="KR293" s="1587"/>
      <c r="KS293" s="1587"/>
      <c r="KT293" s="1587"/>
      <c r="KU293" s="1587"/>
      <c r="KV293" s="1587"/>
      <c r="KW293" s="1587"/>
      <c r="KX293" s="1587"/>
      <c r="KY293" s="1587"/>
      <c r="KZ293" s="1587"/>
      <c r="LA293" s="1587"/>
      <c r="LB293" s="1587"/>
      <c r="LC293" s="1587"/>
      <c r="LD293" s="1587"/>
      <c r="LE293" s="1587"/>
      <c r="LF293" s="1587"/>
      <c r="LG293" s="1587"/>
      <c r="LH293" s="1587"/>
      <c r="LI293" s="1587"/>
      <c r="LJ293" s="1587"/>
      <c r="LK293" s="1587"/>
      <c r="LL293" s="1587"/>
      <c r="LM293" s="1587"/>
      <c r="LN293" s="1587"/>
      <c r="LO293" s="1587"/>
      <c r="LP293" s="1587"/>
      <c r="LQ293" s="1587"/>
      <c r="LR293" s="1587"/>
      <c r="LS293" s="1587"/>
      <c r="LT293" s="1587"/>
      <c r="LU293" s="1587"/>
      <c r="LV293" s="1587"/>
      <c r="LW293" s="1587"/>
      <c r="LX293" s="1587"/>
      <c r="LY293" s="1587"/>
      <c r="LZ293" s="1587"/>
      <c r="MA293" s="1587"/>
      <c r="MB293" s="1587"/>
      <c r="MC293" s="1587"/>
      <c r="MD293" s="1587"/>
      <c r="ME293" s="1587"/>
      <c r="MF293" s="1587"/>
      <c r="MG293" s="1587"/>
      <c r="MH293" s="1587"/>
      <c r="MI293" s="1587"/>
      <c r="MJ293" s="1587"/>
      <c r="MK293" s="1587"/>
      <c r="ML293" s="1587"/>
      <c r="MM293" s="1587"/>
      <c r="MN293" s="1587"/>
      <c r="MO293" s="1587"/>
      <c r="MP293" s="1587"/>
      <c r="MQ293" s="1587"/>
      <c r="MR293" s="1587"/>
      <c r="MS293" s="1587"/>
      <c r="MT293" s="1587"/>
      <c r="MU293" s="1587"/>
      <c r="MV293" s="1587"/>
      <c r="MW293" s="1587"/>
      <c r="MX293" s="1587"/>
      <c r="MY293" s="1587"/>
      <c r="MZ293" s="1587"/>
      <c r="NA293" s="1587"/>
      <c r="NB293" s="1587"/>
      <c r="NC293" s="1587"/>
      <c r="ND293" s="1587"/>
      <c r="NE293" s="1587"/>
      <c r="NF293" s="1587"/>
      <c r="NG293" s="1587"/>
      <c r="NH293" s="1587"/>
      <c r="NI293" s="1587"/>
      <c r="NJ293" s="1587"/>
      <c r="NK293" s="1587"/>
      <c r="NL293" s="1587"/>
      <c r="NM293" s="1587"/>
      <c r="NN293" s="1587"/>
      <c r="NO293" s="1587"/>
      <c r="NP293" s="1587"/>
      <c r="NQ293" s="1587"/>
      <c r="NR293" s="1587"/>
      <c r="NS293" s="1587"/>
      <c r="NT293" s="1587"/>
      <c r="NU293" s="1587"/>
      <c r="NV293" s="1587"/>
      <c r="NW293" s="1587"/>
      <c r="NX293" s="1587"/>
      <c r="NY293" s="1587"/>
      <c r="NZ293" s="1587"/>
      <c r="OA293" s="1587"/>
      <c r="OB293" s="1587"/>
      <c r="OC293" s="1587"/>
      <c r="OD293" s="1587"/>
      <c r="OE293" s="1587"/>
      <c r="OF293" s="1587"/>
      <c r="OG293" s="1587"/>
      <c r="OH293" s="1587"/>
      <c r="OI293" s="1587"/>
      <c r="OJ293" s="1587"/>
      <c r="OK293" s="1587"/>
      <c r="OL293" s="1587"/>
      <c r="OM293" s="1587"/>
      <c r="ON293" s="1587"/>
      <c r="OO293" s="1587"/>
      <c r="OP293" s="1587"/>
      <c r="OQ293" s="1587"/>
      <c r="OR293" s="1587"/>
      <c r="OS293" s="1587"/>
      <c r="OT293" s="1587"/>
      <c r="OU293" s="1587"/>
      <c r="OV293" s="1587"/>
      <c r="OW293" s="1587"/>
      <c r="OX293" s="1587"/>
      <c r="OY293" s="1587"/>
      <c r="OZ293" s="1587"/>
      <c r="PA293" s="1587"/>
      <c r="PB293" s="1587"/>
      <c r="PC293" s="1587"/>
      <c r="PD293" s="1587"/>
      <c r="PE293" s="1587"/>
      <c r="PF293" s="1587"/>
      <c r="PG293" s="1588"/>
      <c r="PH293" s="1588"/>
      <c r="PI293" s="1588"/>
      <c r="PJ293" s="1588"/>
      <c r="PK293" s="1588"/>
      <c r="PL293" s="1588"/>
      <c r="PM293" s="1588"/>
      <c r="PN293" s="1588"/>
      <c r="PO293" s="1588"/>
      <c r="PP293" s="1588"/>
      <c r="PQ293" s="1588"/>
      <c r="PR293" s="1588"/>
      <c r="PS293" s="1588"/>
      <c r="PT293" s="1588"/>
      <c r="PU293" s="1588"/>
      <c r="PV293" s="1588"/>
      <c r="PW293" s="1588"/>
      <c r="PX293" s="1588"/>
      <c r="PY293" s="1588"/>
      <c r="PZ293" s="1588"/>
      <c r="QA293" s="1588"/>
      <c r="QB293" s="1588"/>
      <c r="QC293" s="1588"/>
      <c r="QD293" s="1588"/>
      <c r="QE293" s="1588"/>
      <c r="QF293" s="1588"/>
      <c r="QG293" s="1588"/>
      <c r="QH293" s="1588"/>
      <c r="QI293" s="1588"/>
      <c r="QJ293" s="1588"/>
      <c r="QK293" s="1588"/>
      <c r="QL293" s="1588"/>
      <c r="QM293" s="1588"/>
      <c r="QN293" s="1588"/>
      <c r="QO293" s="1588"/>
      <c r="QP293" s="1588"/>
      <c r="QQ293" s="1588"/>
      <c r="QR293" s="1588"/>
      <c r="QS293" s="1588"/>
      <c r="QT293" s="1588"/>
      <c r="QU293" s="1588"/>
      <c r="QV293" s="1588"/>
      <c r="QW293" s="1588"/>
      <c r="QX293" s="1588"/>
      <c r="QY293" s="1588"/>
      <c r="QZ293" s="1588"/>
      <c r="RA293" s="1588"/>
      <c r="RB293" s="1588"/>
      <c r="RC293" s="1588"/>
      <c r="RD293" s="1588"/>
      <c r="RE293" s="1588"/>
      <c r="RF293" s="1588"/>
      <c r="RG293" s="1588"/>
      <c r="RH293" s="1588"/>
      <c r="RI293" s="1588"/>
      <c r="RJ293" s="1588"/>
      <c r="RK293" s="1588"/>
      <c r="RL293" s="1588"/>
      <c r="RM293" s="1588"/>
      <c r="RN293" s="1588"/>
      <c r="RO293" s="1588"/>
      <c r="RP293" s="1588"/>
      <c r="RQ293" s="1588"/>
      <c r="RR293" s="1588"/>
      <c r="RS293" s="1588"/>
      <c r="RT293" s="1588"/>
      <c r="RU293" s="1588"/>
      <c r="RV293" s="1588"/>
      <c r="RW293" s="1588"/>
      <c r="RX293" s="1588"/>
      <c r="RY293" s="1588"/>
      <c r="RZ293" s="1588"/>
      <c r="SA293" s="1588"/>
      <c r="SB293" s="1588"/>
      <c r="SC293" s="1588"/>
      <c r="SD293" s="1588"/>
      <c r="SE293" s="1588"/>
      <c r="SF293" s="1588"/>
      <c r="SG293" s="1588"/>
      <c r="SH293" s="1588"/>
      <c r="SI293" s="1588"/>
      <c r="SJ293" s="1588"/>
      <c r="SK293" s="1588"/>
      <c r="SL293" s="1588"/>
      <c r="SM293" s="1588"/>
      <c r="SN293" s="1588"/>
      <c r="SO293" s="1588"/>
      <c r="SP293" s="1588"/>
      <c r="SQ293" s="1588"/>
      <c r="SR293" s="1588"/>
      <c r="SS293" s="1588"/>
      <c r="ST293" s="1588"/>
      <c r="SU293" s="1588"/>
      <c r="SV293" s="1588"/>
      <c r="SW293" s="1588"/>
      <c r="SX293" s="1588"/>
      <c r="SY293" s="1588"/>
      <c r="SZ293" s="1588"/>
      <c r="TA293" s="1588"/>
      <c r="TB293" s="1588"/>
      <c r="TC293" s="1588"/>
      <c r="TD293" s="544"/>
      <c r="TE293" s="544"/>
      <c r="TF293" s="544"/>
      <c r="TG293" s="544"/>
      <c r="TH293" s="544"/>
      <c r="TI293" s="544"/>
      <c r="TJ293" s="544"/>
      <c r="TK293" s="544"/>
      <c r="TL293" s="544"/>
      <c r="TM293" s="544"/>
      <c r="TN293" s="544"/>
      <c r="TO293" s="544"/>
      <c r="TP293" s="544"/>
      <c r="TQ293" s="544"/>
      <c r="TR293" s="544"/>
      <c r="TS293" s="544"/>
      <c r="TT293" s="544"/>
      <c r="TU293" s="544"/>
      <c r="TV293" s="544"/>
      <c r="TW293" s="544"/>
      <c r="TX293" s="544"/>
      <c r="TY293" s="544"/>
      <c r="TZ293" s="544"/>
      <c r="UA293" s="544"/>
      <c r="UB293" s="544"/>
      <c r="UC293" s="544"/>
      <c r="UD293" s="544"/>
      <c r="UE293" s="544"/>
      <c r="UF293" s="544"/>
      <c r="UG293" s="544"/>
      <c r="UH293" s="544"/>
      <c r="UI293" s="544"/>
      <c r="UJ293" s="544"/>
      <c r="UK293" s="544"/>
      <c r="UL293" s="544"/>
      <c r="UM293" s="544"/>
      <c r="UN293" s="544"/>
      <c r="UO293" s="544"/>
      <c r="UP293" s="544"/>
      <c r="UQ293" s="544"/>
      <c r="UR293" s="544"/>
      <c r="US293" s="544"/>
      <c r="UT293" s="544"/>
      <c r="UU293" s="544"/>
      <c r="UV293" s="544"/>
      <c r="UW293" s="544"/>
      <c r="UX293" s="544"/>
      <c r="UY293" s="544"/>
      <c r="UZ293" s="544"/>
      <c r="VA293" s="544"/>
      <c r="VB293" s="544"/>
      <c r="VC293" s="544"/>
      <c r="VD293" s="544"/>
      <c r="VE293" s="544"/>
      <c r="VF293" s="544"/>
      <c r="VG293" s="544"/>
      <c r="VH293" s="544"/>
      <c r="VI293" s="544"/>
      <c r="VJ293" s="544"/>
      <c r="VK293" s="544"/>
      <c r="VL293" s="544"/>
      <c r="VM293" s="544"/>
      <c r="VN293" s="544"/>
      <c r="VO293" s="544"/>
      <c r="VP293" s="544"/>
      <c r="VQ293" s="544"/>
      <c r="VR293" s="544"/>
      <c r="VS293" s="544"/>
      <c r="VT293" s="544"/>
      <c r="VU293" s="544"/>
      <c r="VV293" s="544"/>
      <c r="VW293" s="544"/>
      <c r="VX293" s="544"/>
      <c r="VY293" s="544"/>
      <c r="VZ293" s="544"/>
      <c r="WA293" s="544"/>
      <c r="WB293" s="544"/>
      <c r="WC293" s="544"/>
      <c r="WD293" s="544"/>
      <c r="WE293" s="544"/>
      <c r="WF293" s="544"/>
      <c r="WG293" s="544"/>
      <c r="WH293" s="544"/>
      <c r="WI293" s="544"/>
      <c r="WJ293" s="544"/>
      <c r="WK293" s="544"/>
      <c r="WL293" s="544"/>
      <c r="WM293" s="544"/>
      <c r="WN293" s="544"/>
      <c r="WO293" s="544"/>
      <c r="WP293" s="544"/>
      <c r="WQ293" s="544"/>
      <c r="WR293" s="544"/>
      <c r="WS293" s="544"/>
      <c r="WT293" s="544"/>
      <c r="WU293" s="544"/>
      <c r="WV293" s="544"/>
      <c r="WW293" s="544"/>
      <c r="WX293" s="544"/>
      <c r="WY293" s="544"/>
      <c r="WZ293" s="544"/>
      <c r="XA293" s="544"/>
      <c r="XB293" s="544"/>
      <c r="XC293" s="544"/>
      <c r="XD293" s="544"/>
      <c r="XE293" s="544"/>
      <c r="XF293" s="544"/>
      <c r="XG293" s="544"/>
      <c r="XH293" s="544"/>
      <c r="XI293" s="544"/>
      <c r="XJ293" s="544"/>
      <c r="XK293" s="544"/>
      <c r="XL293" s="544"/>
      <c r="XM293" s="544"/>
      <c r="XN293" s="544"/>
      <c r="XO293" s="544"/>
      <c r="XP293" s="544"/>
      <c r="XQ293" s="544"/>
      <c r="XR293" s="544"/>
      <c r="XS293" s="544"/>
      <c r="XT293" s="544"/>
      <c r="XU293" s="544"/>
      <c r="XV293" s="544"/>
      <c r="XW293" s="544"/>
      <c r="XX293" s="544"/>
      <c r="XY293" s="544"/>
      <c r="XZ293" s="544"/>
      <c r="YA293" s="544"/>
      <c r="YB293" s="544"/>
      <c r="YC293" s="544"/>
      <c r="YD293" s="544"/>
      <c r="YE293" s="544"/>
      <c r="YF293" s="544"/>
      <c r="YG293" s="544"/>
      <c r="YH293" s="544"/>
      <c r="YI293" s="544"/>
      <c r="YJ293" s="544"/>
      <c r="YK293" s="544"/>
      <c r="YL293" s="544"/>
      <c r="YM293" s="544"/>
      <c r="YN293" s="544"/>
      <c r="YO293" s="544"/>
      <c r="YP293" s="544"/>
      <c r="YQ293" s="544"/>
      <c r="YR293" s="544"/>
      <c r="YS293" s="544"/>
      <c r="YT293" s="544"/>
      <c r="YU293" s="544"/>
      <c r="YV293" s="544"/>
      <c r="YW293" s="544"/>
      <c r="YX293" s="544"/>
      <c r="YY293" s="544"/>
      <c r="YZ293" s="544"/>
      <c r="ZA293" s="544"/>
      <c r="ZB293" s="544"/>
      <c r="ZC293" s="544"/>
      <c r="ZD293" s="544"/>
      <c r="ZE293" s="544"/>
      <c r="ZF293" s="544"/>
      <c r="ZG293" s="544"/>
      <c r="ZH293" s="544"/>
      <c r="ZI293" s="544"/>
      <c r="ZJ293" s="544"/>
      <c r="ZK293" s="544"/>
      <c r="ZL293" s="544"/>
      <c r="ZM293" s="544"/>
      <c r="ZN293" s="544"/>
      <c r="ZO293" s="544"/>
      <c r="ZP293" s="544"/>
      <c r="ZQ293" s="544"/>
      <c r="ZR293" s="544"/>
      <c r="ZS293" s="544"/>
      <c r="ZT293" s="544"/>
      <c r="ZU293" s="544"/>
      <c r="ZV293" s="544"/>
      <c r="ZW293" s="544"/>
      <c r="ZX293" s="544"/>
      <c r="ZY293" s="544"/>
      <c r="ZZ293" s="544"/>
      <c r="AAA293" s="544"/>
      <c r="AAB293" s="544"/>
      <c r="AAC293" s="544"/>
      <c r="AAD293" s="544"/>
      <c r="AAE293" s="544"/>
      <c r="AAF293" s="544"/>
      <c r="AAG293" s="544"/>
      <c r="AAH293" s="544"/>
      <c r="AAI293" s="544"/>
      <c r="AAJ293" s="544"/>
      <c r="AAK293" s="544"/>
      <c r="AAL293" s="544"/>
      <c r="AAM293" s="544"/>
      <c r="AAN293" s="544"/>
      <c r="AAO293" s="544"/>
      <c r="AAP293" s="544"/>
      <c r="AAQ293" s="544"/>
      <c r="AAR293" s="544"/>
      <c r="AAS293" s="544"/>
      <c r="AAT293" s="544"/>
      <c r="AAU293" s="544"/>
      <c r="AAV293" s="544"/>
      <c r="AAW293" s="544"/>
      <c r="AAX293" s="544"/>
      <c r="AAY293" s="544"/>
      <c r="AAZ293" s="544"/>
      <c r="ABA293" s="544"/>
      <c r="ABB293" s="544"/>
      <c r="ABC293" s="544"/>
      <c r="ABD293" s="544"/>
      <c r="ABE293" s="544"/>
      <c r="ABF293" s="544"/>
      <c r="ABG293" s="544"/>
      <c r="ABH293" s="544"/>
      <c r="ABI293" s="544"/>
      <c r="ABJ293" s="544"/>
      <c r="ABK293" s="544"/>
      <c r="ABL293" s="544"/>
      <c r="ABM293" s="544"/>
      <c r="ABN293" s="544"/>
      <c r="ABO293" s="544"/>
      <c r="ABP293" s="544"/>
      <c r="ABQ293" s="544"/>
      <c r="ABR293" s="544"/>
      <c r="ABS293" s="544"/>
      <c r="ABT293" s="544"/>
    </row>
    <row r="294" spans="1:748" s="542" customFormat="1" ht="15" customHeight="1" x14ac:dyDescent="0.15">
      <c r="A294" s="517">
        <v>43814</v>
      </c>
      <c r="B294" s="765">
        <f t="shared" si="6"/>
        <v>976</v>
      </c>
      <c r="C294" s="241"/>
      <c r="D294" s="552"/>
      <c r="E294" s="471"/>
      <c r="F294" s="577"/>
      <c r="G294" s="577"/>
      <c r="H294" s="541"/>
      <c r="I294" s="577"/>
      <c r="J294" s="553"/>
      <c r="K294" s="471"/>
      <c r="L294" s="557"/>
      <c r="M294" s="241">
        <v>976</v>
      </c>
      <c r="N294" s="552">
        <v>7.82</v>
      </c>
      <c r="O294" s="471">
        <v>4780</v>
      </c>
      <c r="P294" s="577">
        <v>13.3</v>
      </c>
      <c r="Q294" s="577">
        <v>54</v>
      </c>
      <c r="R294" s="541">
        <v>0.9</v>
      </c>
      <c r="S294" s="577">
        <v>21.5</v>
      </c>
      <c r="T294" s="553"/>
      <c r="U294" s="471"/>
      <c r="V294" s="557"/>
      <c r="W294" s="554"/>
      <c r="X294" s="552">
        <v>8.17</v>
      </c>
      <c r="Y294" s="555">
        <v>2560</v>
      </c>
      <c r="Z294" s="577">
        <v>5.0999999999999996</v>
      </c>
      <c r="AA294" s="577">
        <v>20</v>
      </c>
      <c r="AB294" s="541">
        <v>0.9</v>
      </c>
      <c r="AC294" s="577">
        <v>2.1</v>
      </c>
      <c r="AD294" s="541"/>
      <c r="AE294" s="471"/>
      <c r="AF294" s="557"/>
      <c r="AG294" s="554"/>
      <c r="AH294" s="552">
        <v>8.0399999999999991</v>
      </c>
      <c r="AI294" s="555">
        <v>5270</v>
      </c>
      <c r="AJ294" s="577">
        <v>32</v>
      </c>
      <c r="AK294" s="577">
        <v>119</v>
      </c>
      <c r="AL294" s="541">
        <v>9.1</v>
      </c>
      <c r="AM294" s="180">
        <v>10</v>
      </c>
      <c r="AN294" s="541"/>
      <c r="AO294" s="471"/>
      <c r="AP294" s="619"/>
      <c r="AQ294" s="554"/>
      <c r="AR294" s="552">
        <v>7.86</v>
      </c>
      <c r="AS294" s="555">
        <v>6390</v>
      </c>
      <c r="AT294" s="577">
        <v>51.8</v>
      </c>
      <c r="AU294" s="577">
        <v>137</v>
      </c>
      <c r="AV294" s="541">
        <v>49.3</v>
      </c>
      <c r="AW294" s="577">
        <v>52.8</v>
      </c>
      <c r="AX294" s="541"/>
      <c r="AY294" s="471"/>
      <c r="AZ294" s="557"/>
      <c r="BA294" s="241"/>
      <c r="BB294" s="552">
        <v>7.49</v>
      </c>
      <c r="BC294" s="471">
        <v>6710</v>
      </c>
      <c r="BD294" s="577">
        <v>31.4</v>
      </c>
      <c r="BE294" s="577">
        <v>53</v>
      </c>
      <c r="BF294" s="541">
        <v>6.3</v>
      </c>
      <c r="BG294" s="577">
        <v>44.8</v>
      </c>
      <c r="BH294" s="541"/>
      <c r="BI294" s="471"/>
      <c r="BJ294" s="557"/>
      <c r="BK294" s="554"/>
      <c r="BL294" s="552">
        <v>7.77</v>
      </c>
      <c r="BM294" s="555">
        <v>1574</v>
      </c>
      <c r="BN294" s="577">
        <v>74.599999999999994</v>
      </c>
      <c r="BO294" s="577">
        <v>161</v>
      </c>
      <c r="BP294" s="541">
        <v>0.8</v>
      </c>
      <c r="BQ294" s="577">
        <v>3.9</v>
      </c>
      <c r="BR294" s="541"/>
      <c r="BS294" s="471"/>
      <c r="BT294" s="557"/>
      <c r="BU294" s="554"/>
      <c r="BV294" s="552"/>
      <c r="BW294" s="555"/>
      <c r="BX294" s="555"/>
      <c r="BY294" s="577"/>
      <c r="BZ294" s="541"/>
      <c r="CA294" s="577"/>
      <c r="CB294" s="541"/>
      <c r="CC294" s="471"/>
      <c r="CD294" s="557"/>
      <c r="CE294" s="554"/>
      <c r="CF294" s="552"/>
      <c r="CG294" s="555"/>
      <c r="CH294" s="577"/>
      <c r="CI294" s="577"/>
      <c r="CJ294" s="541"/>
      <c r="CK294" s="577"/>
      <c r="CL294" s="541"/>
      <c r="CM294" s="471"/>
      <c r="CN294" s="557"/>
      <c r="CO294" s="554"/>
      <c r="CP294" s="552"/>
      <c r="CQ294" s="471"/>
      <c r="CR294" s="577"/>
      <c r="CS294" s="577"/>
      <c r="CT294" s="541"/>
      <c r="CU294" s="577"/>
      <c r="CV294" s="541"/>
      <c r="CW294" s="471"/>
      <c r="CX294" s="557"/>
      <c r="CY294" s="554"/>
      <c r="CZ294" s="552">
        <v>7.84</v>
      </c>
      <c r="DA294" s="471">
        <v>7980</v>
      </c>
      <c r="DB294" s="577">
        <v>32.299999999999997</v>
      </c>
      <c r="DC294" s="577">
        <v>98</v>
      </c>
      <c r="DD294" s="541">
        <v>9.6</v>
      </c>
      <c r="DE294" s="577">
        <v>22.2</v>
      </c>
      <c r="DF294" s="541"/>
      <c r="DG294" s="471"/>
      <c r="DH294" s="557"/>
      <c r="DI294" s="554"/>
      <c r="DJ294" s="552">
        <v>7.78</v>
      </c>
      <c r="DK294" s="556">
        <v>1460</v>
      </c>
      <c r="DL294" s="577">
        <v>51</v>
      </c>
      <c r="DM294" s="577">
        <v>178</v>
      </c>
      <c r="DN294" s="541">
        <v>9.1</v>
      </c>
      <c r="DO294" s="577">
        <v>14.1</v>
      </c>
      <c r="DP294" s="541"/>
      <c r="DQ294" s="471"/>
      <c r="DR294" s="557"/>
      <c r="DS294" s="554"/>
      <c r="DT294" s="552"/>
      <c r="DU294" s="470"/>
      <c r="DV294" s="577"/>
      <c r="DW294" s="577"/>
      <c r="DX294" s="541"/>
      <c r="DY294" s="577"/>
      <c r="DZ294" s="541"/>
      <c r="EA294" s="577"/>
      <c r="EB294" s="557"/>
      <c r="EC294" s="554"/>
      <c r="ED294" s="552"/>
      <c r="EE294" s="558"/>
      <c r="EF294" s="577"/>
      <c r="EG294" s="577"/>
      <c r="EH294" s="541"/>
      <c r="EI294" s="577"/>
      <c r="EJ294" s="541"/>
      <c r="EK294" s="471"/>
      <c r="EL294" s="557"/>
      <c r="EM294" s="554"/>
      <c r="EN294" s="552"/>
      <c r="EO294" s="471"/>
      <c r="EP294" s="577"/>
      <c r="EQ294" s="577"/>
      <c r="ER294" s="541"/>
      <c r="ES294" s="577"/>
      <c r="ET294" s="470"/>
      <c r="EU294" s="471"/>
      <c r="EV294" s="557"/>
      <c r="EW294" s="554"/>
      <c r="EX294" s="552"/>
      <c r="EY294" s="471"/>
      <c r="EZ294" s="577"/>
      <c r="FA294" s="577"/>
      <c r="FB294" s="541"/>
      <c r="FC294" s="577"/>
      <c r="FD294" s="470"/>
      <c r="FE294" s="471"/>
      <c r="FF294" s="557"/>
      <c r="FG294" s="440">
        <v>0</v>
      </c>
      <c r="FH294" s="552"/>
      <c r="FI294" s="471"/>
      <c r="FJ294" s="577"/>
      <c r="FK294" s="577"/>
      <c r="FL294" s="541"/>
      <c r="FM294" s="577"/>
      <c r="FN294" s="470"/>
      <c r="FO294" s="471"/>
      <c r="FP294" s="557"/>
      <c r="FQ294" s="1261"/>
      <c r="FR294" s="584"/>
      <c r="FS294" s="589"/>
      <c r="FT294" s="584"/>
      <c r="FU294" s="590"/>
      <c r="FV294" s="584"/>
      <c r="FW294" s="590"/>
      <c r="FX294" s="584"/>
      <c r="FY294" s="584"/>
      <c r="FZ294" s="591"/>
      <c r="GA294" s="1261"/>
      <c r="GB294" s="584"/>
      <c r="GC294" s="584"/>
      <c r="GD294" s="584"/>
      <c r="GE294" s="590"/>
      <c r="GF294" s="584"/>
      <c r="GG294" s="590"/>
      <c r="GH294" s="584"/>
      <c r="GI294" s="584"/>
      <c r="GJ294" s="591"/>
      <c r="GK294" s="241"/>
      <c r="GL294" s="940"/>
      <c r="GM294" s="471"/>
      <c r="GN294" s="471"/>
      <c r="GO294" s="471"/>
      <c r="GP294" s="471"/>
      <c r="GQ294" s="471"/>
      <c r="GR294" s="471"/>
      <c r="GS294" s="471"/>
      <c r="GT294" s="557"/>
      <c r="GU294" s="241"/>
      <c r="GV294" s="471"/>
      <c r="GW294" s="471"/>
      <c r="GX294" s="471"/>
      <c r="GY294" s="471"/>
      <c r="GZ294" s="541"/>
      <c r="HA294" s="471"/>
      <c r="HB294" s="471"/>
      <c r="HC294" s="471"/>
      <c r="HD294" s="557"/>
      <c r="HE294" s="554"/>
      <c r="HF294" s="552">
        <v>6.54</v>
      </c>
      <c r="HG294" s="471">
        <v>2100</v>
      </c>
      <c r="HH294" s="590">
        <v>6.3</v>
      </c>
      <c r="HI294" s="556">
        <v>71</v>
      </c>
      <c r="HJ294" s="541">
        <v>6.8</v>
      </c>
      <c r="HK294" s="577">
        <v>6.8</v>
      </c>
      <c r="HL294" s="541"/>
      <c r="HM294" s="471"/>
      <c r="HN294" s="557"/>
      <c r="HO294" s="554"/>
      <c r="HP294" s="552"/>
      <c r="HQ294" s="471"/>
      <c r="HR294" s="577"/>
      <c r="HS294" s="577"/>
      <c r="HT294" s="541"/>
      <c r="HU294" s="577"/>
      <c r="HV294" s="541"/>
      <c r="HW294" s="471"/>
      <c r="HX294" s="557"/>
      <c r="HY294" s="1587"/>
      <c r="HZ294" s="1587"/>
      <c r="IA294" s="1587"/>
      <c r="IB294" s="1587"/>
      <c r="IC294" s="1587"/>
      <c r="ID294" s="1587"/>
      <c r="IE294" s="1587"/>
      <c r="IF294" s="1587"/>
      <c r="IG294" s="1587"/>
      <c r="IH294" s="1587"/>
      <c r="II294" s="1587"/>
      <c r="IJ294" s="1587"/>
      <c r="IK294" s="1587"/>
      <c r="IL294" s="1587"/>
      <c r="IM294" s="1587"/>
      <c r="IN294" s="1587"/>
      <c r="IO294" s="1587"/>
      <c r="IP294" s="1587"/>
      <c r="IQ294" s="1587"/>
      <c r="IR294" s="1587"/>
      <c r="IS294" s="1587"/>
      <c r="IT294" s="1587"/>
      <c r="IU294" s="1587"/>
      <c r="IV294" s="1587"/>
      <c r="IW294" s="1587"/>
      <c r="IX294" s="1587"/>
      <c r="IY294" s="1587"/>
      <c r="IZ294" s="1587"/>
      <c r="JA294" s="1587"/>
      <c r="JB294" s="1587"/>
      <c r="JC294" s="1587"/>
      <c r="JD294" s="1587"/>
      <c r="JE294" s="1587"/>
      <c r="JF294" s="1587"/>
      <c r="JG294" s="1587"/>
      <c r="JH294" s="1587"/>
      <c r="JI294" s="1587"/>
      <c r="JJ294" s="1587"/>
      <c r="JK294" s="1587"/>
      <c r="JL294" s="1587"/>
      <c r="JM294" s="1587"/>
      <c r="JN294" s="1587"/>
      <c r="JO294" s="1587"/>
      <c r="JP294" s="1587"/>
      <c r="JQ294" s="1587"/>
      <c r="JR294" s="1587"/>
      <c r="JS294" s="1587"/>
      <c r="JT294" s="1587"/>
      <c r="JU294" s="1587"/>
      <c r="JV294" s="1587"/>
      <c r="JW294" s="1587"/>
      <c r="JX294" s="1587"/>
      <c r="JY294" s="1587"/>
      <c r="JZ294" s="1587"/>
      <c r="KA294" s="1587"/>
      <c r="KB294" s="1587"/>
      <c r="KC294" s="1587"/>
      <c r="KD294" s="1587"/>
      <c r="KE294" s="1587"/>
      <c r="KF294" s="1587"/>
      <c r="KG294" s="1587"/>
      <c r="KH294" s="1587"/>
      <c r="KI294" s="1587"/>
      <c r="KJ294" s="1587"/>
      <c r="KK294" s="1587"/>
      <c r="KL294" s="1587"/>
      <c r="KM294" s="1587"/>
      <c r="KN294" s="1587"/>
      <c r="KO294" s="1587"/>
      <c r="KP294" s="1587"/>
      <c r="KQ294" s="1587"/>
      <c r="KR294" s="1587"/>
      <c r="KS294" s="1587"/>
      <c r="KT294" s="1587"/>
      <c r="KU294" s="1587"/>
      <c r="KV294" s="1587"/>
      <c r="KW294" s="1587"/>
      <c r="KX294" s="1587"/>
      <c r="KY294" s="1587"/>
      <c r="KZ294" s="1587"/>
      <c r="LA294" s="1587"/>
      <c r="LB294" s="1587"/>
      <c r="LC294" s="1587"/>
      <c r="LD294" s="1587"/>
      <c r="LE294" s="1587"/>
      <c r="LF294" s="1587"/>
      <c r="LG294" s="1587"/>
      <c r="LH294" s="1587"/>
      <c r="LI294" s="1587"/>
      <c r="LJ294" s="1587"/>
      <c r="LK294" s="1587"/>
      <c r="LL294" s="1587"/>
      <c r="LM294" s="1587"/>
      <c r="LN294" s="1587"/>
      <c r="LO294" s="1587"/>
      <c r="LP294" s="1587"/>
      <c r="LQ294" s="1587"/>
      <c r="LR294" s="1587"/>
      <c r="LS294" s="1587"/>
      <c r="LT294" s="1587"/>
      <c r="LU294" s="1587"/>
      <c r="LV294" s="1587"/>
      <c r="LW294" s="1587"/>
      <c r="LX294" s="1587"/>
      <c r="LY294" s="1587"/>
      <c r="LZ294" s="1587"/>
      <c r="MA294" s="1587"/>
      <c r="MB294" s="1587"/>
      <c r="MC294" s="1587"/>
      <c r="MD294" s="1587"/>
      <c r="ME294" s="1587"/>
      <c r="MF294" s="1587"/>
      <c r="MG294" s="1587"/>
      <c r="MH294" s="1587"/>
      <c r="MI294" s="1587"/>
      <c r="MJ294" s="1587"/>
      <c r="MK294" s="1587"/>
      <c r="ML294" s="1587"/>
      <c r="MM294" s="1587"/>
      <c r="MN294" s="1587"/>
      <c r="MO294" s="1587"/>
      <c r="MP294" s="1587"/>
      <c r="MQ294" s="1587"/>
      <c r="MR294" s="1587"/>
      <c r="MS294" s="1587"/>
      <c r="MT294" s="1587"/>
      <c r="MU294" s="1587"/>
      <c r="MV294" s="1587"/>
      <c r="MW294" s="1587"/>
      <c r="MX294" s="1587"/>
      <c r="MY294" s="1587"/>
      <c r="MZ294" s="1587"/>
      <c r="NA294" s="1587"/>
      <c r="NB294" s="1587"/>
      <c r="NC294" s="1587"/>
      <c r="ND294" s="1587"/>
      <c r="NE294" s="1587"/>
      <c r="NF294" s="1587"/>
      <c r="NG294" s="1587"/>
      <c r="NH294" s="1587"/>
      <c r="NI294" s="1587"/>
      <c r="NJ294" s="1587"/>
      <c r="NK294" s="1587"/>
      <c r="NL294" s="1587"/>
      <c r="NM294" s="1587"/>
      <c r="NN294" s="1587"/>
      <c r="NO294" s="1587"/>
      <c r="NP294" s="1587"/>
      <c r="NQ294" s="1587"/>
      <c r="NR294" s="1587"/>
      <c r="NS294" s="1587"/>
      <c r="NT294" s="1587"/>
      <c r="NU294" s="1587"/>
      <c r="NV294" s="1587"/>
      <c r="NW294" s="1587"/>
      <c r="NX294" s="1587"/>
      <c r="NY294" s="1587"/>
      <c r="NZ294" s="1587"/>
      <c r="OA294" s="1587"/>
      <c r="OB294" s="1587"/>
      <c r="OC294" s="1587"/>
      <c r="OD294" s="1587"/>
      <c r="OE294" s="1587"/>
      <c r="OF294" s="1587"/>
      <c r="OG294" s="1587"/>
      <c r="OH294" s="1587"/>
      <c r="OI294" s="1587"/>
      <c r="OJ294" s="1587"/>
      <c r="OK294" s="1587"/>
      <c r="OL294" s="1587"/>
      <c r="OM294" s="1587"/>
      <c r="ON294" s="1587"/>
      <c r="OO294" s="1587"/>
      <c r="OP294" s="1587"/>
      <c r="OQ294" s="1587"/>
      <c r="OR294" s="1587"/>
      <c r="OS294" s="1587"/>
      <c r="OT294" s="1587"/>
      <c r="OU294" s="1587"/>
      <c r="OV294" s="1587"/>
      <c r="OW294" s="1587"/>
      <c r="OX294" s="1587"/>
      <c r="OY294" s="1587"/>
      <c r="OZ294" s="1587"/>
      <c r="PA294" s="1587"/>
      <c r="PB294" s="1587"/>
      <c r="PC294" s="1587"/>
      <c r="PD294" s="1587"/>
      <c r="PE294" s="1587"/>
      <c r="PF294" s="1587"/>
      <c r="PG294" s="1588"/>
      <c r="PH294" s="1588"/>
      <c r="PI294" s="1588"/>
      <c r="PJ294" s="1588"/>
      <c r="PK294" s="1588"/>
      <c r="PL294" s="1588"/>
      <c r="PM294" s="1588"/>
      <c r="PN294" s="1588"/>
      <c r="PO294" s="1588"/>
      <c r="PP294" s="1588"/>
      <c r="PQ294" s="1588"/>
      <c r="PR294" s="1588"/>
      <c r="PS294" s="1588"/>
      <c r="PT294" s="1588"/>
      <c r="PU294" s="1588"/>
      <c r="PV294" s="1588"/>
      <c r="PW294" s="1588"/>
      <c r="PX294" s="1588"/>
      <c r="PY294" s="1588"/>
      <c r="PZ294" s="1588"/>
      <c r="QA294" s="1588"/>
      <c r="QB294" s="1588"/>
      <c r="QC294" s="1588"/>
      <c r="QD294" s="1588"/>
      <c r="QE294" s="1588"/>
      <c r="QF294" s="1588"/>
      <c r="QG294" s="1588"/>
      <c r="QH294" s="1588"/>
      <c r="QI294" s="1588"/>
      <c r="QJ294" s="1588"/>
      <c r="QK294" s="1588"/>
      <c r="QL294" s="1588"/>
      <c r="QM294" s="1588"/>
      <c r="QN294" s="1588"/>
      <c r="QO294" s="1588"/>
      <c r="QP294" s="1588"/>
      <c r="QQ294" s="1588"/>
      <c r="QR294" s="1588"/>
      <c r="QS294" s="1588"/>
      <c r="QT294" s="1588"/>
      <c r="QU294" s="1588"/>
      <c r="QV294" s="1588"/>
      <c r="QW294" s="1588"/>
      <c r="QX294" s="1588"/>
      <c r="QY294" s="1588"/>
      <c r="QZ294" s="1588"/>
      <c r="RA294" s="1588"/>
      <c r="RB294" s="1588"/>
      <c r="RC294" s="1588"/>
      <c r="RD294" s="1588"/>
      <c r="RE294" s="1588"/>
      <c r="RF294" s="1588"/>
      <c r="RG294" s="1588"/>
      <c r="RH294" s="1588"/>
      <c r="RI294" s="1588"/>
      <c r="RJ294" s="1588"/>
      <c r="RK294" s="1588"/>
      <c r="RL294" s="1588"/>
      <c r="RM294" s="1588"/>
      <c r="RN294" s="1588"/>
      <c r="RO294" s="1588"/>
      <c r="RP294" s="1588"/>
      <c r="RQ294" s="1588"/>
      <c r="RR294" s="1588"/>
      <c r="RS294" s="1588"/>
      <c r="RT294" s="1588"/>
      <c r="RU294" s="1588"/>
      <c r="RV294" s="1588"/>
      <c r="RW294" s="1588"/>
      <c r="RX294" s="1588"/>
      <c r="RY294" s="1588"/>
      <c r="RZ294" s="1588"/>
      <c r="SA294" s="1588"/>
      <c r="SB294" s="1588"/>
      <c r="SC294" s="1588"/>
      <c r="SD294" s="1588"/>
      <c r="SE294" s="1588"/>
      <c r="SF294" s="1588"/>
      <c r="SG294" s="1588"/>
      <c r="SH294" s="1588"/>
      <c r="SI294" s="1588"/>
      <c r="SJ294" s="1588"/>
      <c r="SK294" s="1588"/>
      <c r="SL294" s="1588"/>
      <c r="SM294" s="1588"/>
      <c r="SN294" s="1588"/>
      <c r="SO294" s="1588"/>
      <c r="SP294" s="1588"/>
      <c r="SQ294" s="1588"/>
      <c r="SR294" s="1588"/>
      <c r="SS294" s="1588"/>
      <c r="ST294" s="1588"/>
      <c r="SU294" s="1588"/>
      <c r="SV294" s="1588"/>
      <c r="SW294" s="1588"/>
      <c r="SX294" s="1588"/>
      <c r="SY294" s="1588"/>
      <c r="SZ294" s="1588"/>
      <c r="TA294" s="1588"/>
      <c r="TB294" s="1588"/>
      <c r="TC294" s="1588"/>
    </row>
    <row r="295" spans="1:748" s="540" customFormat="1" ht="15" customHeight="1" x14ac:dyDescent="0.15">
      <c r="A295" s="515">
        <v>43815</v>
      </c>
      <c r="B295" s="415">
        <f t="shared" si="6"/>
        <v>1233</v>
      </c>
      <c r="C295" s="231"/>
      <c r="D295" s="546"/>
      <c r="E295" s="467"/>
      <c r="F295" s="576"/>
      <c r="G295" s="883"/>
      <c r="H295" s="539"/>
      <c r="I295" s="576"/>
      <c r="J295" s="547"/>
      <c r="K295" s="467"/>
      <c r="L295" s="550"/>
      <c r="M295" s="231">
        <v>1233</v>
      </c>
      <c r="N295" s="546">
        <v>7.6</v>
      </c>
      <c r="O295" s="467">
        <v>4730</v>
      </c>
      <c r="P295" s="576">
        <v>13.1</v>
      </c>
      <c r="Q295" s="883">
        <v>47</v>
      </c>
      <c r="R295" s="539">
        <v>5.5</v>
      </c>
      <c r="S295" s="576">
        <v>20.3</v>
      </c>
      <c r="T295" s="547"/>
      <c r="U295" s="467"/>
      <c r="V295" s="550"/>
      <c r="W295" s="494"/>
      <c r="X295" s="546">
        <v>7.82</v>
      </c>
      <c r="Y295" s="548">
        <v>3050</v>
      </c>
      <c r="Z295" s="576">
        <v>5.9</v>
      </c>
      <c r="AA295" s="883">
        <v>14</v>
      </c>
      <c r="AB295" s="539">
        <v>0.3</v>
      </c>
      <c r="AC295" s="576">
        <v>2.2999999999999998</v>
      </c>
      <c r="AD295" s="539"/>
      <c r="AE295" s="467"/>
      <c r="AF295" s="550"/>
      <c r="AG295" s="494"/>
      <c r="AH295" s="546">
        <v>7.84</v>
      </c>
      <c r="AI295" s="548">
        <v>5410</v>
      </c>
      <c r="AJ295" s="576">
        <v>30.6</v>
      </c>
      <c r="AK295" s="883">
        <v>101</v>
      </c>
      <c r="AL295" s="539">
        <v>10.5</v>
      </c>
      <c r="AM295" s="213">
        <v>12.5</v>
      </c>
      <c r="AN295" s="539"/>
      <c r="AO295" s="467"/>
      <c r="AP295" s="618"/>
      <c r="AQ295" s="494"/>
      <c r="AR295" s="546">
        <v>7.57</v>
      </c>
      <c r="AS295" s="548">
        <v>4690</v>
      </c>
      <c r="AT295" s="576">
        <v>33.9</v>
      </c>
      <c r="AU295" s="883">
        <v>92</v>
      </c>
      <c r="AV295" s="539">
        <v>38.4</v>
      </c>
      <c r="AW295" s="576">
        <v>42.1</v>
      </c>
      <c r="AX295" s="539"/>
      <c r="AY295" s="467"/>
      <c r="AZ295" s="550"/>
      <c r="BA295" s="231"/>
      <c r="BB295" s="546">
        <v>7.65</v>
      </c>
      <c r="BC295" s="467">
        <v>6730</v>
      </c>
      <c r="BD295" s="576">
        <v>32.5</v>
      </c>
      <c r="BE295" s="883">
        <v>113</v>
      </c>
      <c r="BF295" s="539">
        <v>1.3</v>
      </c>
      <c r="BG295" s="576">
        <v>44.5</v>
      </c>
      <c r="BH295" s="539"/>
      <c r="BI295" s="467"/>
      <c r="BJ295" s="550"/>
      <c r="BK295" s="494"/>
      <c r="BL295" s="546">
        <v>7.81</v>
      </c>
      <c r="BM295" s="548">
        <v>1581</v>
      </c>
      <c r="BN295" s="576">
        <v>74.2</v>
      </c>
      <c r="BO295" s="883">
        <v>157</v>
      </c>
      <c r="BP295" s="539">
        <v>0.3</v>
      </c>
      <c r="BQ295" s="576">
        <v>4.0999999999999996</v>
      </c>
      <c r="BR295" s="539"/>
      <c r="BS295" s="467"/>
      <c r="BT295" s="550"/>
      <c r="BU295" s="494"/>
      <c r="BV295" s="546">
        <v>7.42</v>
      </c>
      <c r="BW295" s="548">
        <v>6020</v>
      </c>
      <c r="BX295" s="548">
        <v>17.3</v>
      </c>
      <c r="BY295" s="883">
        <v>65</v>
      </c>
      <c r="BZ295" s="539">
        <v>17.600000000000001</v>
      </c>
      <c r="CA295" s="576">
        <v>47.8</v>
      </c>
      <c r="CB295" s="539"/>
      <c r="CC295" s="467"/>
      <c r="CD295" s="550"/>
      <c r="CE295" s="494"/>
      <c r="CF295" s="546"/>
      <c r="CG295" s="548"/>
      <c r="CH295" s="576"/>
      <c r="CI295" s="883"/>
      <c r="CJ295" s="539"/>
      <c r="CK295" s="576"/>
      <c r="CL295" s="539"/>
      <c r="CM295" s="467"/>
      <c r="CN295" s="550"/>
      <c r="CO295" s="494"/>
      <c r="CP295" s="546"/>
      <c r="CQ295" s="467"/>
      <c r="CR295" s="576"/>
      <c r="CS295" s="883"/>
      <c r="CT295" s="539"/>
      <c r="CU295" s="576"/>
      <c r="CV295" s="539"/>
      <c r="CW295" s="467"/>
      <c r="CX295" s="550"/>
      <c r="CY295" s="494"/>
      <c r="CZ295" s="546">
        <v>7.69</v>
      </c>
      <c r="DA295" s="467">
        <v>7570</v>
      </c>
      <c r="DB295" s="576">
        <v>32.700000000000003</v>
      </c>
      <c r="DC295" s="883">
        <v>86</v>
      </c>
      <c r="DD295" s="539">
        <v>3.9</v>
      </c>
      <c r="DE295" s="576">
        <v>16.2</v>
      </c>
      <c r="DF295" s="539"/>
      <c r="DG295" s="467"/>
      <c r="DH295" s="550"/>
      <c r="DI295" s="494"/>
      <c r="DJ295" s="546">
        <v>7.68</v>
      </c>
      <c r="DK295" s="549">
        <v>563</v>
      </c>
      <c r="DL295" s="576">
        <v>4.7</v>
      </c>
      <c r="DM295" s="883">
        <v>27</v>
      </c>
      <c r="DN295" s="539">
        <v>2.1</v>
      </c>
      <c r="DO295" s="576">
        <v>3</v>
      </c>
      <c r="DP295" s="539"/>
      <c r="DQ295" s="467"/>
      <c r="DR295" s="550"/>
      <c r="DS295" s="494"/>
      <c r="DT295" s="546">
        <v>7.69</v>
      </c>
      <c r="DU295" s="466">
        <v>903</v>
      </c>
      <c r="DV295" s="576">
        <v>30.1</v>
      </c>
      <c r="DW295" s="883">
        <v>86</v>
      </c>
      <c r="DX295" s="539">
        <v>1</v>
      </c>
      <c r="DY295" s="576">
        <v>2</v>
      </c>
      <c r="DZ295" s="539"/>
      <c r="EA295" s="576"/>
      <c r="EB295" s="550"/>
      <c r="EC295" s="494"/>
      <c r="ED295" s="546"/>
      <c r="EE295" s="551"/>
      <c r="EF295" s="576"/>
      <c r="EG295" s="883"/>
      <c r="EH295" s="539"/>
      <c r="EI295" s="576"/>
      <c r="EJ295" s="539"/>
      <c r="EK295" s="467"/>
      <c r="EL295" s="550"/>
      <c r="EM295" s="494"/>
      <c r="EN295" s="546"/>
      <c r="EO295" s="467"/>
      <c r="EP295" s="576"/>
      <c r="EQ295" s="576"/>
      <c r="ER295" s="539"/>
      <c r="ES295" s="576"/>
      <c r="ET295" s="466"/>
      <c r="EU295" s="467"/>
      <c r="EV295" s="550"/>
      <c r="EW295" s="494"/>
      <c r="EX295" s="546"/>
      <c r="EY295" s="467"/>
      <c r="EZ295" s="576"/>
      <c r="FA295" s="883"/>
      <c r="FB295" s="539"/>
      <c r="FC295" s="576"/>
      <c r="FD295" s="466"/>
      <c r="FE295" s="467"/>
      <c r="FF295" s="550"/>
      <c r="FG295" s="457">
        <v>0</v>
      </c>
      <c r="FH295" s="546"/>
      <c r="FI295" s="467"/>
      <c r="FJ295" s="576"/>
      <c r="FK295" s="883"/>
      <c r="FL295" s="539"/>
      <c r="FM295" s="576"/>
      <c r="FN295" s="466"/>
      <c r="FO295" s="467"/>
      <c r="FP295" s="550"/>
      <c r="FQ295" s="1262"/>
      <c r="FR295" s="1263"/>
      <c r="FS295" s="1444"/>
      <c r="FT295" s="1263"/>
      <c r="FU295" s="980"/>
      <c r="FV295" s="1263"/>
      <c r="FW295" s="954"/>
      <c r="FX295" s="1263"/>
      <c r="FY295" s="1263"/>
      <c r="FZ295" s="1419"/>
      <c r="GA295" s="1262"/>
      <c r="GB295" s="1263"/>
      <c r="GC295" s="1263"/>
      <c r="GD295" s="1263"/>
      <c r="GE295" s="980"/>
      <c r="GF295" s="1263"/>
      <c r="GG295" s="954"/>
      <c r="GH295" s="1263"/>
      <c r="GI295" s="1263"/>
      <c r="GJ295" s="1419"/>
      <c r="GK295" s="231"/>
      <c r="GL295" s="941"/>
      <c r="GM295" s="467"/>
      <c r="GN295" s="467"/>
      <c r="GO295" s="467"/>
      <c r="GP295" s="467"/>
      <c r="GQ295" s="467"/>
      <c r="GR295" s="467"/>
      <c r="GS295" s="467"/>
      <c r="GT295" s="550"/>
      <c r="GU295" s="231"/>
      <c r="GV295" s="467"/>
      <c r="GW295" s="467"/>
      <c r="GX295" s="467"/>
      <c r="GY295" s="467"/>
      <c r="GZ295" s="539"/>
      <c r="HA295" s="467"/>
      <c r="HB295" s="467"/>
      <c r="HC295" s="467"/>
      <c r="HD295" s="550"/>
      <c r="HE295" s="494"/>
      <c r="HF295" s="546">
        <v>6.48</v>
      </c>
      <c r="HG295" s="467">
        <v>2040</v>
      </c>
      <c r="HH295" s="894">
        <v>6.3</v>
      </c>
      <c r="HI295" s="1432">
        <v>68</v>
      </c>
      <c r="HJ295" s="539">
        <v>6</v>
      </c>
      <c r="HK295" s="576">
        <v>6.3</v>
      </c>
      <c r="HL295" s="539"/>
      <c r="HM295" s="467"/>
      <c r="HN295" s="550"/>
      <c r="HO295" s="494"/>
      <c r="HP295" s="546"/>
      <c r="HQ295" s="467"/>
      <c r="HR295" s="576"/>
      <c r="HS295" s="576"/>
      <c r="HT295" s="539"/>
      <c r="HU295" s="576"/>
      <c r="HV295" s="539"/>
      <c r="HW295" s="467"/>
      <c r="HX295" s="550"/>
      <c r="HY295" s="1587"/>
      <c r="HZ295" s="1587"/>
      <c r="IA295" s="1587"/>
      <c r="IB295" s="1587"/>
      <c r="IC295" s="1587"/>
      <c r="ID295" s="1587"/>
      <c r="IE295" s="1587"/>
      <c r="IF295" s="1587"/>
      <c r="IG295" s="1587"/>
      <c r="IH295" s="1587"/>
      <c r="II295" s="1587"/>
      <c r="IJ295" s="1587"/>
      <c r="IK295" s="1587"/>
      <c r="IL295" s="1587"/>
      <c r="IM295" s="1587"/>
      <c r="IN295" s="1587"/>
      <c r="IO295" s="1587"/>
      <c r="IP295" s="1587"/>
      <c r="IQ295" s="1587"/>
      <c r="IR295" s="1587"/>
      <c r="IS295" s="1587"/>
      <c r="IT295" s="1587"/>
      <c r="IU295" s="1587"/>
      <c r="IV295" s="1587"/>
      <c r="IW295" s="1587"/>
      <c r="IX295" s="1587"/>
      <c r="IY295" s="1587"/>
      <c r="IZ295" s="1587"/>
      <c r="JA295" s="1587"/>
      <c r="JB295" s="1587"/>
      <c r="JC295" s="1587"/>
      <c r="JD295" s="1587"/>
      <c r="JE295" s="1587"/>
      <c r="JF295" s="1587"/>
      <c r="JG295" s="1587"/>
      <c r="JH295" s="1587"/>
      <c r="JI295" s="1587"/>
      <c r="JJ295" s="1587"/>
      <c r="JK295" s="1587"/>
      <c r="JL295" s="1587"/>
      <c r="JM295" s="1587"/>
      <c r="JN295" s="1587"/>
      <c r="JO295" s="1587"/>
      <c r="JP295" s="1587"/>
      <c r="JQ295" s="1587"/>
      <c r="JR295" s="1587"/>
      <c r="JS295" s="1587"/>
      <c r="JT295" s="1587"/>
      <c r="JU295" s="1587"/>
      <c r="JV295" s="1587"/>
      <c r="JW295" s="1587"/>
      <c r="JX295" s="1587"/>
      <c r="JY295" s="1587"/>
      <c r="JZ295" s="1587"/>
      <c r="KA295" s="1587"/>
      <c r="KB295" s="1587"/>
      <c r="KC295" s="1587"/>
      <c r="KD295" s="1587"/>
      <c r="KE295" s="1587"/>
      <c r="KF295" s="1587"/>
      <c r="KG295" s="1587"/>
      <c r="KH295" s="1587"/>
      <c r="KI295" s="1587"/>
      <c r="KJ295" s="1587"/>
      <c r="KK295" s="1587"/>
      <c r="KL295" s="1587"/>
      <c r="KM295" s="1587"/>
      <c r="KN295" s="1587"/>
      <c r="KO295" s="1587"/>
      <c r="KP295" s="1587"/>
      <c r="KQ295" s="1587"/>
      <c r="KR295" s="1587"/>
      <c r="KS295" s="1587"/>
      <c r="KT295" s="1587"/>
      <c r="KU295" s="1587"/>
      <c r="KV295" s="1587"/>
      <c r="KW295" s="1587"/>
      <c r="KX295" s="1587"/>
      <c r="KY295" s="1587"/>
      <c r="KZ295" s="1587"/>
      <c r="LA295" s="1587"/>
      <c r="LB295" s="1587"/>
      <c r="LC295" s="1587"/>
      <c r="LD295" s="1587"/>
      <c r="LE295" s="1587"/>
      <c r="LF295" s="1587"/>
      <c r="LG295" s="1587"/>
      <c r="LH295" s="1587"/>
      <c r="LI295" s="1587"/>
      <c r="LJ295" s="1587"/>
      <c r="LK295" s="1587"/>
      <c r="LL295" s="1587"/>
      <c r="LM295" s="1587"/>
      <c r="LN295" s="1587"/>
      <c r="LO295" s="1587"/>
      <c r="LP295" s="1587"/>
      <c r="LQ295" s="1587"/>
      <c r="LR295" s="1587"/>
      <c r="LS295" s="1587"/>
      <c r="LT295" s="1587"/>
      <c r="LU295" s="1587"/>
      <c r="LV295" s="1587"/>
      <c r="LW295" s="1587"/>
      <c r="LX295" s="1587"/>
      <c r="LY295" s="1587"/>
      <c r="LZ295" s="1587"/>
      <c r="MA295" s="1587"/>
      <c r="MB295" s="1587"/>
      <c r="MC295" s="1587"/>
      <c r="MD295" s="1587"/>
      <c r="ME295" s="1587"/>
      <c r="MF295" s="1587"/>
      <c r="MG295" s="1587"/>
      <c r="MH295" s="1587"/>
      <c r="MI295" s="1587"/>
      <c r="MJ295" s="1587"/>
      <c r="MK295" s="1587"/>
      <c r="ML295" s="1587"/>
      <c r="MM295" s="1587"/>
      <c r="MN295" s="1587"/>
      <c r="MO295" s="1587"/>
      <c r="MP295" s="1587"/>
      <c r="MQ295" s="1587"/>
      <c r="MR295" s="1587"/>
      <c r="MS295" s="1587"/>
      <c r="MT295" s="1587"/>
      <c r="MU295" s="1587"/>
      <c r="MV295" s="1587"/>
      <c r="MW295" s="1587"/>
      <c r="MX295" s="1587"/>
      <c r="MY295" s="1587"/>
      <c r="MZ295" s="1587"/>
      <c r="NA295" s="1587"/>
      <c r="NB295" s="1587"/>
      <c r="NC295" s="1587"/>
      <c r="ND295" s="1587"/>
      <c r="NE295" s="1587"/>
      <c r="NF295" s="1587"/>
      <c r="NG295" s="1587"/>
      <c r="NH295" s="1587"/>
      <c r="NI295" s="1587"/>
      <c r="NJ295" s="1587"/>
      <c r="NK295" s="1587"/>
      <c r="NL295" s="1587"/>
      <c r="NM295" s="1587"/>
      <c r="NN295" s="1587"/>
      <c r="NO295" s="1587"/>
      <c r="NP295" s="1587"/>
      <c r="NQ295" s="1587"/>
      <c r="NR295" s="1587"/>
      <c r="NS295" s="1587"/>
      <c r="NT295" s="1587"/>
      <c r="NU295" s="1587"/>
      <c r="NV295" s="1587"/>
      <c r="NW295" s="1587"/>
      <c r="NX295" s="1587"/>
      <c r="NY295" s="1587"/>
      <c r="NZ295" s="1587"/>
      <c r="OA295" s="1587"/>
      <c r="OB295" s="1587"/>
      <c r="OC295" s="1587"/>
      <c r="OD295" s="1587"/>
      <c r="OE295" s="1587"/>
      <c r="OF295" s="1587"/>
      <c r="OG295" s="1587"/>
      <c r="OH295" s="1587"/>
      <c r="OI295" s="1587"/>
      <c r="OJ295" s="1587"/>
      <c r="OK295" s="1587"/>
      <c r="OL295" s="1587"/>
      <c r="OM295" s="1587"/>
      <c r="ON295" s="1587"/>
      <c r="OO295" s="1587"/>
      <c r="OP295" s="1587"/>
      <c r="OQ295" s="1587"/>
      <c r="OR295" s="1587"/>
      <c r="OS295" s="1587"/>
      <c r="OT295" s="1587"/>
      <c r="OU295" s="1587"/>
      <c r="OV295" s="1587"/>
      <c r="OW295" s="1587"/>
      <c r="OX295" s="1587"/>
      <c r="OY295" s="1587"/>
      <c r="OZ295" s="1587"/>
      <c r="PA295" s="1587"/>
      <c r="PB295" s="1587"/>
      <c r="PC295" s="1587"/>
      <c r="PD295" s="1587"/>
      <c r="PE295" s="1587"/>
      <c r="PF295" s="1587"/>
      <c r="PG295" s="1588"/>
      <c r="PH295" s="1588"/>
      <c r="PI295" s="1588"/>
      <c r="PJ295" s="1588"/>
      <c r="PK295" s="1588"/>
      <c r="PL295" s="1588"/>
      <c r="PM295" s="1588"/>
      <c r="PN295" s="1588"/>
      <c r="PO295" s="1588"/>
      <c r="PP295" s="1588"/>
      <c r="PQ295" s="1588"/>
      <c r="PR295" s="1588"/>
      <c r="PS295" s="1588"/>
      <c r="PT295" s="1588"/>
      <c r="PU295" s="1588"/>
      <c r="PV295" s="1588"/>
      <c r="PW295" s="1588"/>
      <c r="PX295" s="1588"/>
      <c r="PY295" s="1588"/>
      <c r="PZ295" s="1588"/>
      <c r="QA295" s="1588"/>
      <c r="QB295" s="1588"/>
      <c r="QC295" s="1588"/>
      <c r="QD295" s="1588"/>
      <c r="QE295" s="1588"/>
      <c r="QF295" s="1588"/>
      <c r="QG295" s="1588"/>
      <c r="QH295" s="1588"/>
      <c r="QI295" s="1588"/>
      <c r="QJ295" s="1588"/>
      <c r="QK295" s="1588"/>
      <c r="QL295" s="1588"/>
      <c r="QM295" s="1588"/>
      <c r="QN295" s="1588"/>
      <c r="QO295" s="1588"/>
      <c r="QP295" s="1588"/>
      <c r="QQ295" s="1588"/>
      <c r="QR295" s="1588"/>
      <c r="QS295" s="1588"/>
      <c r="QT295" s="1588"/>
      <c r="QU295" s="1588"/>
      <c r="QV295" s="1588"/>
      <c r="QW295" s="1588"/>
      <c r="QX295" s="1588"/>
      <c r="QY295" s="1588"/>
      <c r="QZ295" s="1588"/>
      <c r="RA295" s="1588"/>
      <c r="RB295" s="1588"/>
      <c r="RC295" s="1588"/>
      <c r="RD295" s="1588"/>
      <c r="RE295" s="1588"/>
      <c r="RF295" s="1588"/>
      <c r="RG295" s="1588"/>
      <c r="RH295" s="1588"/>
      <c r="RI295" s="1588"/>
      <c r="RJ295" s="1588"/>
      <c r="RK295" s="1588"/>
      <c r="RL295" s="1588"/>
      <c r="RM295" s="1588"/>
      <c r="RN295" s="1588"/>
      <c r="RO295" s="1588"/>
      <c r="RP295" s="1588"/>
      <c r="RQ295" s="1588"/>
      <c r="RR295" s="1588"/>
      <c r="RS295" s="1588"/>
      <c r="RT295" s="1588"/>
      <c r="RU295" s="1588"/>
      <c r="RV295" s="1588"/>
      <c r="RW295" s="1588"/>
      <c r="RX295" s="1588"/>
      <c r="RY295" s="1588"/>
      <c r="RZ295" s="1588"/>
      <c r="SA295" s="1588"/>
      <c r="SB295" s="1588"/>
      <c r="SC295" s="1588"/>
      <c r="SD295" s="1588"/>
      <c r="SE295" s="1588"/>
      <c r="SF295" s="1588"/>
      <c r="SG295" s="1588"/>
      <c r="SH295" s="1588"/>
      <c r="SI295" s="1588"/>
      <c r="SJ295" s="1588"/>
      <c r="SK295" s="1588"/>
      <c r="SL295" s="1588"/>
      <c r="SM295" s="1588"/>
      <c r="SN295" s="1588"/>
      <c r="SO295" s="1588"/>
      <c r="SP295" s="1588"/>
      <c r="SQ295" s="1588"/>
      <c r="SR295" s="1588"/>
      <c r="SS295" s="1588"/>
      <c r="ST295" s="1588"/>
      <c r="SU295" s="1588"/>
      <c r="SV295" s="1588"/>
      <c r="SW295" s="1588"/>
      <c r="SX295" s="1588"/>
      <c r="SY295" s="1588"/>
      <c r="SZ295" s="1588"/>
      <c r="TA295" s="1588"/>
      <c r="TB295" s="1588"/>
      <c r="TC295" s="1588"/>
      <c r="TD295" s="544"/>
      <c r="TE295" s="544"/>
      <c r="TF295" s="544"/>
      <c r="TG295" s="544"/>
      <c r="TH295" s="544"/>
      <c r="TI295" s="544"/>
      <c r="TJ295" s="544"/>
      <c r="TK295" s="544"/>
      <c r="TL295" s="544"/>
      <c r="TM295" s="544"/>
      <c r="TN295" s="544"/>
      <c r="TO295" s="544"/>
      <c r="TP295" s="544"/>
      <c r="TQ295" s="544"/>
      <c r="TR295" s="544"/>
      <c r="TS295" s="544"/>
      <c r="TT295" s="544"/>
      <c r="TU295" s="544"/>
      <c r="TV295" s="544"/>
      <c r="TW295" s="544"/>
      <c r="TX295" s="544"/>
      <c r="TY295" s="544"/>
      <c r="TZ295" s="544"/>
      <c r="UA295" s="544"/>
      <c r="UB295" s="544"/>
      <c r="UC295" s="544"/>
      <c r="UD295" s="544"/>
      <c r="UE295" s="544"/>
      <c r="UF295" s="544"/>
      <c r="UG295" s="544"/>
      <c r="UH295" s="544"/>
      <c r="UI295" s="544"/>
      <c r="UJ295" s="544"/>
      <c r="UK295" s="544"/>
      <c r="UL295" s="544"/>
      <c r="UM295" s="544"/>
      <c r="UN295" s="544"/>
      <c r="UO295" s="544"/>
      <c r="UP295" s="544"/>
      <c r="UQ295" s="544"/>
      <c r="UR295" s="544"/>
      <c r="US295" s="544"/>
      <c r="UT295" s="544"/>
      <c r="UU295" s="544"/>
      <c r="UV295" s="544"/>
      <c r="UW295" s="544"/>
      <c r="UX295" s="544"/>
      <c r="UY295" s="544"/>
      <c r="UZ295" s="544"/>
      <c r="VA295" s="544"/>
      <c r="VB295" s="544"/>
      <c r="VC295" s="544"/>
      <c r="VD295" s="544"/>
      <c r="VE295" s="544"/>
      <c r="VF295" s="544"/>
      <c r="VG295" s="544"/>
      <c r="VH295" s="544"/>
      <c r="VI295" s="544"/>
      <c r="VJ295" s="544"/>
      <c r="VK295" s="544"/>
      <c r="VL295" s="544"/>
      <c r="VM295" s="544"/>
      <c r="VN295" s="544"/>
      <c r="VO295" s="544"/>
      <c r="VP295" s="544"/>
      <c r="VQ295" s="544"/>
      <c r="VR295" s="544"/>
      <c r="VS295" s="544"/>
      <c r="VT295" s="544"/>
      <c r="VU295" s="544"/>
      <c r="VV295" s="544"/>
      <c r="VW295" s="544"/>
      <c r="VX295" s="544"/>
      <c r="VY295" s="544"/>
      <c r="VZ295" s="544"/>
      <c r="WA295" s="544"/>
      <c r="WB295" s="544"/>
      <c r="WC295" s="544"/>
      <c r="WD295" s="544"/>
      <c r="WE295" s="544"/>
      <c r="WF295" s="544"/>
      <c r="WG295" s="544"/>
      <c r="WH295" s="544"/>
      <c r="WI295" s="544"/>
      <c r="WJ295" s="544"/>
      <c r="WK295" s="544"/>
      <c r="WL295" s="544"/>
      <c r="WM295" s="544"/>
      <c r="WN295" s="544"/>
      <c r="WO295" s="544"/>
      <c r="WP295" s="544"/>
      <c r="WQ295" s="544"/>
      <c r="WR295" s="544"/>
      <c r="WS295" s="544"/>
      <c r="WT295" s="544"/>
      <c r="WU295" s="544"/>
      <c r="WV295" s="544"/>
      <c r="WW295" s="544"/>
      <c r="WX295" s="544"/>
      <c r="WY295" s="544"/>
      <c r="WZ295" s="544"/>
      <c r="XA295" s="544"/>
      <c r="XB295" s="544"/>
      <c r="XC295" s="544"/>
      <c r="XD295" s="544"/>
      <c r="XE295" s="544"/>
      <c r="XF295" s="544"/>
      <c r="XG295" s="544"/>
      <c r="XH295" s="544"/>
      <c r="XI295" s="544"/>
      <c r="XJ295" s="544"/>
      <c r="XK295" s="544"/>
      <c r="XL295" s="544"/>
      <c r="XM295" s="544"/>
      <c r="XN295" s="544"/>
      <c r="XO295" s="544"/>
      <c r="XP295" s="544"/>
      <c r="XQ295" s="544"/>
      <c r="XR295" s="544"/>
      <c r="XS295" s="544"/>
      <c r="XT295" s="544"/>
      <c r="XU295" s="544"/>
      <c r="XV295" s="544"/>
      <c r="XW295" s="544"/>
      <c r="XX295" s="544"/>
      <c r="XY295" s="544"/>
      <c r="XZ295" s="544"/>
      <c r="YA295" s="544"/>
      <c r="YB295" s="544"/>
      <c r="YC295" s="544"/>
      <c r="YD295" s="544"/>
      <c r="YE295" s="544"/>
      <c r="YF295" s="544"/>
      <c r="YG295" s="544"/>
      <c r="YH295" s="544"/>
      <c r="YI295" s="544"/>
      <c r="YJ295" s="544"/>
      <c r="YK295" s="544"/>
      <c r="YL295" s="544"/>
      <c r="YM295" s="544"/>
      <c r="YN295" s="544"/>
      <c r="YO295" s="544"/>
      <c r="YP295" s="544"/>
      <c r="YQ295" s="544"/>
      <c r="YR295" s="544"/>
      <c r="YS295" s="544"/>
      <c r="YT295" s="544"/>
      <c r="YU295" s="544"/>
      <c r="YV295" s="544"/>
      <c r="YW295" s="544"/>
      <c r="YX295" s="544"/>
      <c r="YY295" s="544"/>
      <c r="YZ295" s="544"/>
      <c r="ZA295" s="544"/>
      <c r="ZB295" s="544"/>
      <c r="ZC295" s="544"/>
      <c r="ZD295" s="544"/>
      <c r="ZE295" s="544"/>
      <c r="ZF295" s="544"/>
      <c r="ZG295" s="544"/>
      <c r="ZH295" s="544"/>
      <c r="ZI295" s="544"/>
      <c r="ZJ295" s="544"/>
      <c r="ZK295" s="544"/>
      <c r="ZL295" s="544"/>
      <c r="ZM295" s="544"/>
      <c r="ZN295" s="544"/>
      <c r="ZO295" s="544"/>
      <c r="ZP295" s="544"/>
      <c r="ZQ295" s="544"/>
      <c r="ZR295" s="544"/>
      <c r="ZS295" s="544"/>
      <c r="ZT295" s="544"/>
      <c r="ZU295" s="544"/>
      <c r="ZV295" s="544"/>
      <c r="ZW295" s="544"/>
      <c r="ZX295" s="544"/>
      <c r="ZY295" s="544"/>
      <c r="ZZ295" s="544"/>
      <c r="AAA295" s="544"/>
      <c r="AAB295" s="544"/>
      <c r="AAC295" s="544"/>
      <c r="AAD295" s="544"/>
      <c r="AAE295" s="544"/>
      <c r="AAF295" s="544"/>
      <c r="AAG295" s="544"/>
      <c r="AAH295" s="544"/>
      <c r="AAI295" s="544"/>
      <c r="AAJ295" s="544"/>
      <c r="AAK295" s="544"/>
      <c r="AAL295" s="544"/>
      <c r="AAM295" s="544"/>
      <c r="AAN295" s="544"/>
      <c r="AAO295" s="544"/>
      <c r="AAP295" s="544"/>
      <c r="AAQ295" s="544"/>
      <c r="AAR295" s="544"/>
      <c r="AAS295" s="544"/>
      <c r="AAT295" s="544"/>
      <c r="AAU295" s="544"/>
      <c r="AAV295" s="544"/>
      <c r="AAW295" s="544"/>
      <c r="AAX295" s="544"/>
      <c r="AAY295" s="544"/>
      <c r="AAZ295" s="544"/>
      <c r="ABA295" s="544"/>
      <c r="ABB295" s="544"/>
      <c r="ABC295" s="544"/>
      <c r="ABD295" s="544"/>
      <c r="ABE295" s="544"/>
      <c r="ABF295" s="544"/>
      <c r="ABG295" s="544"/>
      <c r="ABH295" s="544"/>
      <c r="ABI295" s="544"/>
      <c r="ABJ295" s="544"/>
      <c r="ABK295" s="544"/>
      <c r="ABL295" s="544"/>
      <c r="ABM295" s="544"/>
      <c r="ABN295" s="544"/>
      <c r="ABO295" s="544"/>
      <c r="ABP295" s="544"/>
      <c r="ABQ295" s="544"/>
      <c r="ABR295" s="544"/>
      <c r="ABS295" s="544"/>
      <c r="ABT295" s="544"/>
    </row>
    <row r="296" spans="1:748" s="540" customFormat="1" ht="15" customHeight="1" x14ac:dyDescent="0.15">
      <c r="A296" s="559">
        <v>43816</v>
      </c>
      <c r="B296" s="415">
        <f t="shared" si="6"/>
        <v>3359</v>
      </c>
      <c r="C296" s="231"/>
      <c r="D296" s="546"/>
      <c r="E296" s="467"/>
      <c r="F296" s="576"/>
      <c r="G296" s="883"/>
      <c r="H296" s="539"/>
      <c r="I296" s="576"/>
      <c r="J296" s="547"/>
      <c r="K296" s="467"/>
      <c r="L296" s="550"/>
      <c r="M296" s="231">
        <v>1211</v>
      </c>
      <c r="N296" s="546">
        <v>7.59</v>
      </c>
      <c r="O296" s="467">
        <v>5170</v>
      </c>
      <c r="P296" s="576">
        <v>16.899999999999999</v>
      </c>
      <c r="Q296" s="883">
        <v>54</v>
      </c>
      <c r="R296" s="539">
        <v>6.1</v>
      </c>
      <c r="S296" s="576">
        <v>17.899999999999999</v>
      </c>
      <c r="T296" s="547"/>
      <c r="U296" s="467"/>
      <c r="V296" s="550"/>
      <c r="W296" s="494">
        <v>525</v>
      </c>
      <c r="X296" s="546">
        <v>8.01</v>
      </c>
      <c r="Y296" s="548">
        <v>3760</v>
      </c>
      <c r="Z296" s="576">
        <v>6.7</v>
      </c>
      <c r="AA296" s="883">
        <v>20</v>
      </c>
      <c r="AB296" s="539">
        <v>0.4</v>
      </c>
      <c r="AC296" s="576">
        <v>2.2000000000000002</v>
      </c>
      <c r="AD296" s="539"/>
      <c r="AE296" s="467"/>
      <c r="AF296" s="550"/>
      <c r="AG296" s="494">
        <v>171</v>
      </c>
      <c r="AH296" s="546">
        <v>7.85</v>
      </c>
      <c r="AI296" s="548">
        <v>6170</v>
      </c>
      <c r="AJ296" s="576">
        <v>29.4</v>
      </c>
      <c r="AK296" s="883">
        <v>101</v>
      </c>
      <c r="AL296" s="539">
        <v>12.5</v>
      </c>
      <c r="AM296" s="213">
        <v>14.4</v>
      </c>
      <c r="AN296" s="539"/>
      <c r="AO296" s="467"/>
      <c r="AP296" s="618"/>
      <c r="AQ296" s="494">
        <v>229</v>
      </c>
      <c r="AR296" s="546">
        <v>7.71</v>
      </c>
      <c r="AS296" s="548">
        <v>4430</v>
      </c>
      <c r="AT296" s="576">
        <v>28</v>
      </c>
      <c r="AU296" s="883">
        <v>83</v>
      </c>
      <c r="AV296" s="539">
        <v>22.3</v>
      </c>
      <c r="AW296" s="576">
        <v>43.4</v>
      </c>
      <c r="AX296" s="539"/>
      <c r="AY296" s="467"/>
      <c r="AZ296" s="550"/>
      <c r="BA296" s="231">
        <v>400</v>
      </c>
      <c r="BB296" s="546">
        <v>7.7</v>
      </c>
      <c r="BC296" s="467">
        <v>7660</v>
      </c>
      <c r="BD296" s="576">
        <v>32.5</v>
      </c>
      <c r="BE296" s="883">
        <v>131</v>
      </c>
      <c r="BF296" s="539">
        <v>1.3</v>
      </c>
      <c r="BG296" s="576">
        <v>43.2</v>
      </c>
      <c r="BH296" s="539"/>
      <c r="BI296" s="467"/>
      <c r="BJ296" s="550"/>
      <c r="BK296" s="494">
        <v>105</v>
      </c>
      <c r="BL296" s="546">
        <v>7.9</v>
      </c>
      <c r="BM296" s="548">
        <v>1626</v>
      </c>
      <c r="BN296" s="576">
        <v>76.2</v>
      </c>
      <c r="BO296" s="883">
        <v>182</v>
      </c>
      <c r="BP296" s="539">
        <v>0.3</v>
      </c>
      <c r="BQ296" s="576">
        <v>4.0999999999999996</v>
      </c>
      <c r="BR296" s="539"/>
      <c r="BS296" s="467"/>
      <c r="BT296" s="550"/>
      <c r="BU296" s="494">
        <v>412</v>
      </c>
      <c r="BV296" s="546">
        <v>7.53</v>
      </c>
      <c r="BW296" s="548">
        <v>7010</v>
      </c>
      <c r="BX296" s="548">
        <v>16.899999999999999</v>
      </c>
      <c r="BY296" s="883">
        <v>80</v>
      </c>
      <c r="BZ296" s="539">
        <v>5.4</v>
      </c>
      <c r="CA296" s="576">
        <v>50.5</v>
      </c>
      <c r="CB296" s="539"/>
      <c r="CC296" s="467"/>
      <c r="CD296" s="550"/>
      <c r="CE296" s="494"/>
      <c r="CF296" s="546"/>
      <c r="CG296" s="548"/>
      <c r="CH296" s="576"/>
      <c r="CI296" s="883"/>
      <c r="CJ296" s="539"/>
      <c r="CK296" s="576"/>
      <c r="CL296" s="539"/>
      <c r="CM296" s="467"/>
      <c r="CN296" s="550"/>
      <c r="CO296" s="494"/>
      <c r="CP296" s="546"/>
      <c r="CQ296" s="467"/>
      <c r="CR296" s="576"/>
      <c r="CS296" s="883"/>
      <c r="CT296" s="539"/>
      <c r="CU296" s="576"/>
      <c r="CV296" s="539"/>
      <c r="CW296" s="467"/>
      <c r="CX296" s="550"/>
      <c r="CY296" s="494">
        <v>127</v>
      </c>
      <c r="CZ296" s="546">
        <v>7.76</v>
      </c>
      <c r="DA296" s="467">
        <v>7780</v>
      </c>
      <c r="DB296" s="576">
        <v>29.5</v>
      </c>
      <c r="DC296" s="883">
        <v>98</v>
      </c>
      <c r="DD296" s="539">
        <v>1.3</v>
      </c>
      <c r="DE296" s="576">
        <v>12.1</v>
      </c>
      <c r="DF296" s="539"/>
      <c r="DG296" s="467"/>
      <c r="DH296" s="550"/>
      <c r="DI296" s="494">
        <v>179</v>
      </c>
      <c r="DJ296" s="546"/>
      <c r="DK296" s="549"/>
      <c r="DL296" s="576"/>
      <c r="DM296" s="883"/>
      <c r="DN296" s="539"/>
      <c r="DO296" s="576"/>
      <c r="DP296" s="539"/>
      <c r="DQ296" s="467"/>
      <c r="DR296" s="550"/>
      <c r="DS296" s="494"/>
      <c r="DT296" s="546"/>
      <c r="DU296" s="466"/>
      <c r="DV296" s="576"/>
      <c r="DW296" s="883"/>
      <c r="DX296" s="539"/>
      <c r="DY296" s="576"/>
      <c r="DZ296" s="539"/>
      <c r="EA296" s="576"/>
      <c r="EB296" s="550"/>
      <c r="EC296" s="494"/>
      <c r="ED296" s="546"/>
      <c r="EE296" s="551"/>
      <c r="EF296" s="576"/>
      <c r="EG296" s="883"/>
      <c r="EH296" s="539"/>
      <c r="EI296" s="576"/>
      <c r="EJ296" s="539"/>
      <c r="EK296" s="467"/>
      <c r="EL296" s="550"/>
      <c r="EM296" s="494"/>
      <c r="EN296" s="546"/>
      <c r="EO296" s="467"/>
      <c r="EP296" s="576"/>
      <c r="EQ296" s="576"/>
      <c r="ER296" s="539"/>
      <c r="ES296" s="576"/>
      <c r="ET296" s="466"/>
      <c r="EU296" s="467"/>
      <c r="EV296" s="550"/>
      <c r="EW296" s="494"/>
      <c r="EX296" s="546"/>
      <c r="EY296" s="467"/>
      <c r="EZ296" s="576"/>
      <c r="FA296" s="883"/>
      <c r="FB296" s="539"/>
      <c r="FC296" s="576"/>
      <c r="FD296" s="466"/>
      <c r="FE296" s="467"/>
      <c r="FF296" s="550"/>
      <c r="FG296" s="457">
        <v>0</v>
      </c>
      <c r="FH296" s="546"/>
      <c r="FI296" s="467"/>
      <c r="FJ296" s="576"/>
      <c r="FK296" s="883"/>
      <c r="FL296" s="539"/>
      <c r="FM296" s="576"/>
      <c r="FN296" s="466"/>
      <c r="FO296" s="467"/>
      <c r="FP296" s="550"/>
      <c r="FQ296" s="1262"/>
      <c r="FR296" s="1263"/>
      <c r="FS296" s="1444"/>
      <c r="FT296" s="1263"/>
      <c r="FU296" s="980"/>
      <c r="FV296" s="1263"/>
      <c r="FW296" s="954"/>
      <c r="FX296" s="1263"/>
      <c r="FY296" s="1263"/>
      <c r="FZ296" s="1419"/>
      <c r="GA296" s="1262"/>
      <c r="GB296" s="1263"/>
      <c r="GC296" s="1263"/>
      <c r="GD296" s="1263"/>
      <c r="GE296" s="980"/>
      <c r="GF296" s="1263"/>
      <c r="GG296" s="954"/>
      <c r="GH296" s="1263"/>
      <c r="GI296" s="1263"/>
      <c r="GJ296" s="1419"/>
      <c r="GK296" s="937"/>
      <c r="GL296" s="948"/>
      <c r="GM296" s="934"/>
      <c r="GN296" s="934"/>
      <c r="GO296" s="934"/>
      <c r="GP296" s="934"/>
      <c r="GQ296" s="934"/>
      <c r="GR296" s="934"/>
      <c r="GS296" s="934"/>
      <c r="GT296" s="1424"/>
      <c r="GU296" s="937"/>
      <c r="GV296" s="934"/>
      <c r="GW296" s="934"/>
      <c r="GX296" s="934"/>
      <c r="GY296" s="934"/>
      <c r="GZ296" s="1439"/>
      <c r="HA296" s="934"/>
      <c r="HB296" s="934"/>
      <c r="HC296" s="934"/>
      <c r="HD296" s="1424"/>
      <c r="HE296" s="494"/>
      <c r="HF296" s="546">
        <v>6.7</v>
      </c>
      <c r="HG296" s="467">
        <v>2060</v>
      </c>
      <c r="HH296" s="894">
        <v>6.4</v>
      </c>
      <c r="HI296" s="1432">
        <v>71</v>
      </c>
      <c r="HJ296" s="539">
        <v>6.8</v>
      </c>
      <c r="HK296" s="576">
        <v>6.9</v>
      </c>
      <c r="HL296" s="539"/>
      <c r="HM296" s="467"/>
      <c r="HN296" s="550"/>
      <c r="HO296" s="494"/>
      <c r="HP296" s="546"/>
      <c r="HQ296" s="467"/>
      <c r="HR296" s="576"/>
      <c r="HS296" s="576"/>
      <c r="HT296" s="539"/>
      <c r="HU296" s="576"/>
      <c r="HV296" s="539"/>
      <c r="HW296" s="467"/>
      <c r="HX296" s="550"/>
      <c r="HY296" s="1587"/>
      <c r="HZ296" s="1587"/>
      <c r="IA296" s="1587"/>
      <c r="IB296" s="1587"/>
      <c r="IC296" s="1587"/>
      <c r="ID296" s="1587"/>
      <c r="IE296" s="1587"/>
      <c r="IF296" s="1587"/>
      <c r="IG296" s="1587"/>
      <c r="IH296" s="1587"/>
      <c r="II296" s="1587"/>
      <c r="IJ296" s="1587"/>
      <c r="IK296" s="1587"/>
      <c r="IL296" s="1587"/>
      <c r="IM296" s="1587"/>
      <c r="IN296" s="1587"/>
      <c r="IO296" s="1587"/>
      <c r="IP296" s="1587"/>
      <c r="IQ296" s="1587"/>
      <c r="IR296" s="1587"/>
      <c r="IS296" s="1587"/>
      <c r="IT296" s="1587"/>
      <c r="IU296" s="1587"/>
      <c r="IV296" s="1587"/>
      <c r="IW296" s="1587"/>
      <c r="IX296" s="1587"/>
      <c r="IY296" s="1587"/>
      <c r="IZ296" s="1587"/>
      <c r="JA296" s="1587"/>
      <c r="JB296" s="1587"/>
      <c r="JC296" s="1587"/>
      <c r="JD296" s="1587"/>
      <c r="JE296" s="1587"/>
      <c r="JF296" s="1587"/>
      <c r="JG296" s="1587"/>
      <c r="JH296" s="1587"/>
      <c r="JI296" s="1587"/>
      <c r="JJ296" s="1587"/>
      <c r="JK296" s="1587"/>
      <c r="JL296" s="1587"/>
      <c r="JM296" s="1587"/>
      <c r="JN296" s="1587"/>
      <c r="JO296" s="1587"/>
      <c r="JP296" s="1587"/>
      <c r="JQ296" s="1587"/>
      <c r="JR296" s="1587"/>
      <c r="JS296" s="1587"/>
      <c r="JT296" s="1587"/>
      <c r="JU296" s="1587"/>
      <c r="JV296" s="1587"/>
      <c r="JW296" s="1587"/>
      <c r="JX296" s="1587"/>
      <c r="JY296" s="1587"/>
      <c r="JZ296" s="1587"/>
      <c r="KA296" s="1587"/>
      <c r="KB296" s="1587"/>
      <c r="KC296" s="1587"/>
      <c r="KD296" s="1587"/>
      <c r="KE296" s="1587"/>
      <c r="KF296" s="1587"/>
      <c r="KG296" s="1587"/>
      <c r="KH296" s="1587"/>
      <c r="KI296" s="1587"/>
      <c r="KJ296" s="1587"/>
      <c r="KK296" s="1587"/>
      <c r="KL296" s="1587"/>
      <c r="KM296" s="1587"/>
      <c r="KN296" s="1587"/>
      <c r="KO296" s="1587"/>
      <c r="KP296" s="1587"/>
      <c r="KQ296" s="1587"/>
      <c r="KR296" s="1587"/>
      <c r="KS296" s="1587"/>
      <c r="KT296" s="1587"/>
      <c r="KU296" s="1587"/>
      <c r="KV296" s="1587"/>
      <c r="KW296" s="1587"/>
      <c r="KX296" s="1587"/>
      <c r="KY296" s="1587"/>
      <c r="KZ296" s="1587"/>
      <c r="LA296" s="1587"/>
      <c r="LB296" s="1587"/>
      <c r="LC296" s="1587"/>
      <c r="LD296" s="1587"/>
      <c r="LE296" s="1587"/>
      <c r="LF296" s="1587"/>
      <c r="LG296" s="1587"/>
      <c r="LH296" s="1587"/>
      <c r="LI296" s="1587"/>
      <c r="LJ296" s="1587"/>
      <c r="LK296" s="1587"/>
      <c r="LL296" s="1587"/>
      <c r="LM296" s="1587"/>
      <c r="LN296" s="1587"/>
      <c r="LO296" s="1587"/>
      <c r="LP296" s="1587"/>
      <c r="LQ296" s="1587"/>
      <c r="LR296" s="1587"/>
      <c r="LS296" s="1587"/>
      <c r="LT296" s="1587"/>
      <c r="LU296" s="1587"/>
      <c r="LV296" s="1587"/>
      <c r="LW296" s="1587"/>
      <c r="LX296" s="1587"/>
      <c r="LY296" s="1587"/>
      <c r="LZ296" s="1587"/>
      <c r="MA296" s="1587"/>
      <c r="MB296" s="1587"/>
      <c r="MC296" s="1587"/>
      <c r="MD296" s="1587"/>
      <c r="ME296" s="1587"/>
      <c r="MF296" s="1587"/>
      <c r="MG296" s="1587"/>
      <c r="MH296" s="1587"/>
      <c r="MI296" s="1587"/>
      <c r="MJ296" s="1587"/>
      <c r="MK296" s="1587"/>
      <c r="ML296" s="1587"/>
      <c r="MM296" s="1587"/>
      <c r="MN296" s="1587"/>
      <c r="MO296" s="1587"/>
      <c r="MP296" s="1587"/>
      <c r="MQ296" s="1587"/>
      <c r="MR296" s="1587"/>
      <c r="MS296" s="1587"/>
      <c r="MT296" s="1587"/>
      <c r="MU296" s="1587"/>
      <c r="MV296" s="1587"/>
      <c r="MW296" s="1587"/>
      <c r="MX296" s="1587"/>
      <c r="MY296" s="1587"/>
      <c r="MZ296" s="1587"/>
      <c r="NA296" s="1587"/>
      <c r="NB296" s="1587"/>
      <c r="NC296" s="1587"/>
      <c r="ND296" s="1587"/>
      <c r="NE296" s="1587"/>
      <c r="NF296" s="1587"/>
      <c r="NG296" s="1587"/>
      <c r="NH296" s="1587"/>
      <c r="NI296" s="1587"/>
      <c r="NJ296" s="1587"/>
      <c r="NK296" s="1587"/>
      <c r="NL296" s="1587"/>
      <c r="NM296" s="1587"/>
      <c r="NN296" s="1587"/>
      <c r="NO296" s="1587"/>
      <c r="NP296" s="1587"/>
      <c r="NQ296" s="1587"/>
      <c r="NR296" s="1587"/>
      <c r="NS296" s="1587"/>
      <c r="NT296" s="1587"/>
      <c r="NU296" s="1587"/>
      <c r="NV296" s="1587"/>
      <c r="NW296" s="1587"/>
      <c r="NX296" s="1587"/>
      <c r="NY296" s="1587"/>
      <c r="NZ296" s="1587"/>
      <c r="OA296" s="1587"/>
      <c r="OB296" s="1587"/>
      <c r="OC296" s="1587"/>
      <c r="OD296" s="1587"/>
      <c r="OE296" s="1587"/>
      <c r="OF296" s="1587"/>
      <c r="OG296" s="1587"/>
      <c r="OH296" s="1587"/>
      <c r="OI296" s="1587"/>
      <c r="OJ296" s="1587"/>
      <c r="OK296" s="1587"/>
      <c r="OL296" s="1587"/>
      <c r="OM296" s="1587"/>
      <c r="ON296" s="1587"/>
      <c r="OO296" s="1587"/>
      <c r="OP296" s="1587"/>
      <c r="OQ296" s="1587"/>
      <c r="OR296" s="1587"/>
      <c r="OS296" s="1587"/>
      <c r="OT296" s="1587"/>
      <c r="OU296" s="1587"/>
      <c r="OV296" s="1587"/>
      <c r="OW296" s="1587"/>
      <c r="OX296" s="1587"/>
      <c r="OY296" s="1587"/>
      <c r="OZ296" s="1587"/>
      <c r="PA296" s="1587"/>
      <c r="PB296" s="1587"/>
      <c r="PC296" s="1587"/>
      <c r="PD296" s="1587"/>
      <c r="PE296" s="1587"/>
      <c r="PF296" s="1587"/>
      <c r="PG296" s="1588"/>
      <c r="PH296" s="1588"/>
      <c r="PI296" s="1588"/>
      <c r="PJ296" s="1588"/>
      <c r="PK296" s="1588"/>
      <c r="PL296" s="1588"/>
      <c r="PM296" s="1588"/>
      <c r="PN296" s="1588"/>
      <c r="PO296" s="1588"/>
      <c r="PP296" s="1588"/>
      <c r="PQ296" s="1588"/>
      <c r="PR296" s="1588"/>
      <c r="PS296" s="1588"/>
      <c r="PT296" s="1588"/>
      <c r="PU296" s="1588"/>
      <c r="PV296" s="1588"/>
      <c r="PW296" s="1588"/>
      <c r="PX296" s="1588"/>
      <c r="PY296" s="1588"/>
      <c r="PZ296" s="1588"/>
      <c r="QA296" s="1588"/>
      <c r="QB296" s="1588"/>
      <c r="QC296" s="1588"/>
      <c r="QD296" s="1588"/>
      <c r="QE296" s="1588"/>
      <c r="QF296" s="1588"/>
      <c r="QG296" s="1588"/>
      <c r="QH296" s="1588"/>
      <c r="QI296" s="1588"/>
      <c r="QJ296" s="1588"/>
      <c r="QK296" s="1588"/>
      <c r="QL296" s="1588"/>
      <c r="QM296" s="1588"/>
      <c r="QN296" s="1588"/>
      <c r="QO296" s="1588"/>
      <c r="QP296" s="1588"/>
      <c r="QQ296" s="1588"/>
      <c r="QR296" s="1588"/>
      <c r="QS296" s="1588"/>
      <c r="QT296" s="1588"/>
      <c r="QU296" s="1588"/>
      <c r="QV296" s="1588"/>
      <c r="QW296" s="1588"/>
      <c r="QX296" s="1588"/>
      <c r="QY296" s="1588"/>
      <c r="QZ296" s="1588"/>
      <c r="RA296" s="1588"/>
      <c r="RB296" s="1588"/>
      <c r="RC296" s="1588"/>
      <c r="RD296" s="1588"/>
      <c r="RE296" s="1588"/>
      <c r="RF296" s="1588"/>
      <c r="RG296" s="1588"/>
      <c r="RH296" s="1588"/>
      <c r="RI296" s="1588"/>
      <c r="RJ296" s="1588"/>
      <c r="RK296" s="1588"/>
      <c r="RL296" s="1588"/>
      <c r="RM296" s="1588"/>
      <c r="RN296" s="1588"/>
      <c r="RO296" s="1588"/>
      <c r="RP296" s="1588"/>
      <c r="RQ296" s="1588"/>
      <c r="RR296" s="1588"/>
      <c r="RS296" s="1588"/>
      <c r="RT296" s="1588"/>
      <c r="RU296" s="1588"/>
      <c r="RV296" s="1588"/>
      <c r="RW296" s="1588"/>
      <c r="RX296" s="1588"/>
      <c r="RY296" s="1588"/>
      <c r="RZ296" s="1588"/>
      <c r="SA296" s="1588"/>
      <c r="SB296" s="1588"/>
      <c r="SC296" s="1588"/>
      <c r="SD296" s="1588"/>
      <c r="SE296" s="1588"/>
      <c r="SF296" s="1588"/>
      <c r="SG296" s="1588"/>
      <c r="SH296" s="1588"/>
      <c r="SI296" s="1588"/>
      <c r="SJ296" s="1588"/>
      <c r="SK296" s="1588"/>
      <c r="SL296" s="1588"/>
      <c r="SM296" s="1588"/>
      <c r="SN296" s="1588"/>
      <c r="SO296" s="1588"/>
      <c r="SP296" s="1588"/>
      <c r="SQ296" s="1588"/>
      <c r="SR296" s="1588"/>
      <c r="SS296" s="1588"/>
      <c r="ST296" s="1588"/>
      <c r="SU296" s="1588"/>
      <c r="SV296" s="1588"/>
      <c r="SW296" s="1588"/>
      <c r="SX296" s="1588"/>
      <c r="SY296" s="1588"/>
      <c r="SZ296" s="1588"/>
      <c r="TA296" s="1588"/>
      <c r="TB296" s="1588"/>
      <c r="TC296" s="1588"/>
      <c r="TD296" s="544"/>
      <c r="TE296" s="544"/>
      <c r="TF296" s="544"/>
      <c r="TG296" s="544"/>
      <c r="TH296" s="544"/>
      <c r="TI296" s="544"/>
      <c r="TJ296" s="544"/>
      <c r="TK296" s="544"/>
      <c r="TL296" s="544"/>
      <c r="TM296" s="544"/>
      <c r="TN296" s="544"/>
      <c r="TO296" s="544"/>
      <c r="TP296" s="544"/>
      <c r="TQ296" s="544"/>
      <c r="TR296" s="544"/>
      <c r="TS296" s="544"/>
      <c r="TT296" s="544"/>
      <c r="TU296" s="544"/>
      <c r="TV296" s="544"/>
      <c r="TW296" s="544"/>
      <c r="TX296" s="544"/>
      <c r="TY296" s="544"/>
      <c r="TZ296" s="544"/>
      <c r="UA296" s="544"/>
      <c r="UB296" s="544"/>
      <c r="UC296" s="544"/>
      <c r="UD296" s="544"/>
      <c r="UE296" s="544"/>
      <c r="UF296" s="544"/>
      <c r="UG296" s="544"/>
      <c r="UH296" s="544"/>
      <c r="UI296" s="544"/>
      <c r="UJ296" s="544"/>
      <c r="UK296" s="544"/>
      <c r="UL296" s="544"/>
      <c r="UM296" s="544"/>
      <c r="UN296" s="544"/>
      <c r="UO296" s="544"/>
      <c r="UP296" s="544"/>
      <c r="UQ296" s="544"/>
      <c r="UR296" s="544"/>
      <c r="US296" s="544"/>
      <c r="UT296" s="544"/>
      <c r="UU296" s="544"/>
      <c r="UV296" s="544"/>
      <c r="UW296" s="544"/>
      <c r="UX296" s="544"/>
      <c r="UY296" s="544"/>
      <c r="UZ296" s="544"/>
      <c r="VA296" s="544"/>
      <c r="VB296" s="544"/>
      <c r="VC296" s="544"/>
      <c r="VD296" s="544"/>
      <c r="VE296" s="544"/>
      <c r="VF296" s="544"/>
      <c r="VG296" s="544"/>
      <c r="VH296" s="544"/>
      <c r="VI296" s="544"/>
      <c r="VJ296" s="544"/>
      <c r="VK296" s="544"/>
      <c r="VL296" s="544"/>
      <c r="VM296" s="544"/>
      <c r="VN296" s="544"/>
      <c r="VO296" s="544"/>
      <c r="VP296" s="544"/>
      <c r="VQ296" s="544"/>
      <c r="VR296" s="544"/>
      <c r="VS296" s="544"/>
      <c r="VT296" s="544"/>
      <c r="VU296" s="544"/>
      <c r="VV296" s="544"/>
      <c r="VW296" s="544"/>
      <c r="VX296" s="544"/>
      <c r="VY296" s="544"/>
      <c r="VZ296" s="544"/>
      <c r="WA296" s="544"/>
      <c r="WB296" s="544"/>
      <c r="WC296" s="544"/>
      <c r="WD296" s="544"/>
      <c r="WE296" s="544"/>
      <c r="WF296" s="544"/>
      <c r="WG296" s="544"/>
      <c r="WH296" s="544"/>
      <c r="WI296" s="544"/>
      <c r="WJ296" s="544"/>
      <c r="WK296" s="544"/>
      <c r="WL296" s="544"/>
      <c r="WM296" s="544"/>
      <c r="WN296" s="544"/>
      <c r="WO296" s="544"/>
      <c r="WP296" s="544"/>
      <c r="WQ296" s="544"/>
      <c r="WR296" s="544"/>
      <c r="WS296" s="544"/>
      <c r="WT296" s="544"/>
      <c r="WU296" s="544"/>
      <c r="WV296" s="544"/>
      <c r="WW296" s="544"/>
      <c r="WX296" s="544"/>
      <c r="WY296" s="544"/>
      <c r="WZ296" s="544"/>
      <c r="XA296" s="544"/>
      <c r="XB296" s="544"/>
      <c r="XC296" s="544"/>
      <c r="XD296" s="544"/>
      <c r="XE296" s="544"/>
      <c r="XF296" s="544"/>
      <c r="XG296" s="544"/>
      <c r="XH296" s="544"/>
      <c r="XI296" s="544"/>
      <c r="XJ296" s="544"/>
      <c r="XK296" s="544"/>
      <c r="XL296" s="544"/>
      <c r="XM296" s="544"/>
      <c r="XN296" s="544"/>
      <c r="XO296" s="544"/>
      <c r="XP296" s="544"/>
      <c r="XQ296" s="544"/>
      <c r="XR296" s="544"/>
      <c r="XS296" s="544"/>
      <c r="XT296" s="544"/>
      <c r="XU296" s="544"/>
      <c r="XV296" s="544"/>
      <c r="XW296" s="544"/>
      <c r="XX296" s="544"/>
      <c r="XY296" s="544"/>
      <c r="XZ296" s="544"/>
      <c r="YA296" s="544"/>
      <c r="YB296" s="544"/>
      <c r="YC296" s="544"/>
      <c r="YD296" s="544"/>
      <c r="YE296" s="544"/>
      <c r="YF296" s="544"/>
      <c r="YG296" s="544"/>
      <c r="YH296" s="544"/>
      <c r="YI296" s="544"/>
      <c r="YJ296" s="544"/>
      <c r="YK296" s="544"/>
      <c r="YL296" s="544"/>
      <c r="YM296" s="544"/>
      <c r="YN296" s="544"/>
      <c r="YO296" s="544"/>
      <c r="YP296" s="544"/>
      <c r="YQ296" s="544"/>
      <c r="YR296" s="544"/>
      <c r="YS296" s="544"/>
      <c r="YT296" s="544"/>
      <c r="YU296" s="544"/>
      <c r="YV296" s="544"/>
      <c r="YW296" s="544"/>
      <c r="YX296" s="544"/>
      <c r="YY296" s="544"/>
      <c r="YZ296" s="544"/>
      <c r="ZA296" s="544"/>
      <c r="ZB296" s="544"/>
      <c r="ZC296" s="544"/>
      <c r="ZD296" s="544"/>
      <c r="ZE296" s="544"/>
      <c r="ZF296" s="544"/>
      <c r="ZG296" s="544"/>
      <c r="ZH296" s="544"/>
      <c r="ZI296" s="544"/>
      <c r="ZJ296" s="544"/>
      <c r="ZK296" s="544"/>
      <c r="ZL296" s="544"/>
      <c r="ZM296" s="544"/>
      <c r="ZN296" s="544"/>
      <c r="ZO296" s="544"/>
      <c r="ZP296" s="544"/>
      <c r="ZQ296" s="544"/>
      <c r="ZR296" s="544"/>
      <c r="ZS296" s="544"/>
      <c r="ZT296" s="544"/>
      <c r="ZU296" s="544"/>
      <c r="ZV296" s="544"/>
      <c r="ZW296" s="544"/>
      <c r="ZX296" s="544"/>
      <c r="ZY296" s="544"/>
      <c r="ZZ296" s="544"/>
      <c r="AAA296" s="544"/>
      <c r="AAB296" s="544"/>
      <c r="AAC296" s="544"/>
      <c r="AAD296" s="544"/>
      <c r="AAE296" s="544"/>
      <c r="AAF296" s="544"/>
      <c r="AAG296" s="544"/>
      <c r="AAH296" s="544"/>
      <c r="AAI296" s="544"/>
      <c r="AAJ296" s="544"/>
      <c r="AAK296" s="544"/>
      <c r="AAL296" s="544"/>
      <c r="AAM296" s="544"/>
      <c r="AAN296" s="544"/>
      <c r="AAO296" s="544"/>
      <c r="AAP296" s="544"/>
      <c r="AAQ296" s="544"/>
      <c r="AAR296" s="544"/>
      <c r="AAS296" s="544"/>
      <c r="AAT296" s="544"/>
      <c r="AAU296" s="544"/>
      <c r="AAV296" s="544"/>
      <c r="AAW296" s="544"/>
      <c r="AAX296" s="544"/>
      <c r="AAY296" s="544"/>
      <c r="AAZ296" s="544"/>
      <c r="ABA296" s="544"/>
      <c r="ABB296" s="544"/>
      <c r="ABC296" s="544"/>
      <c r="ABD296" s="544"/>
      <c r="ABE296" s="544"/>
      <c r="ABF296" s="544"/>
      <c r="ABG296" s="544"/>
      <c r="ABH296" s="544"/>
      <c r="ABI296" s="544"/>
      <c r="ABJ296" s="544"/>
      <c r="ABK296" s="544"/>
      <c r="ABL296" s="544"/>
      <c r="ABM296" s="544"/>
      <c r="ABN296" s="544"/>
      <c r="ABO296" s="544"/>
      <c r="ABP296" s="544"/>
      <c r="ABQ296" s="544"/>
      <c r="ABR296" s="544"/>
      <c r="ABS296" s="544"/>
      <c r="ABT296" s="544"/>
    </row>
    <row r="297" spans="1:748" s="540" customFormat="1" ht="15" customHeight="1" x14ac:dyDescent="0.15">
      <c r="A297" s="559">
        <v>43817</v>
      </c>
      <c r="B297" s="415">
        <f t="shared" si="6"/>
        <v>4635</v>
      </c>
      <c r="C297" s="231"/>
      <c r="D297" s="546"/>
      <c r="E297" s="467"/>
      <c r="F297" s="576"/>
      <c r="G297" s="883"/>
      <c r="H297" s="539"/>
      <c r="I297" s="576"/>
      <c r="J297" s="547"/>
      <c r="K297" s="467"/>
      <c r="L297" s="550"/>
      <c r="M297" s="231">
        <v>2330</v>
      </c>
      <c r="N297" s="546">
        <v>7.5</v>
      </c>
      <c r="O297" s="467">
        <v>5050</v>
      </c>
      <c r="P297" s="576">
        <v>20.399999999999999</v>
      </c>
      <c r="Q297" s="883">
        <v>60</v>
      </c>
      <c r="R297" s="539">
        <v>4.3</v>
      </c>
      <c r="S297" s="576">
        <v>14.3</v>
      </c>
      <c r="T297" s="547"/>
      <c r="U297" s="467"/>
      <c r="V297" s="550"/>
      <c r="W297" s="494">
        <v>548</v>
      </c>
      <c r="X297" s="546">
        <v>8.0299999999999994</v>
      </c>
      <c r="Y297" s="548">
        <v>3120</v>
      </c>
      <c r="Z297" s="576">
        <v>9.5</v>
      </c>
      <c r="AA297" s="883">
        <v>20</v>
      </c>
      <c r="AB297" s="539">
        <v>0.4</v>
      </c>
      <c r="AC297" s="576">
        <v>2.4</v>
      </c>
      <c r="AD297" s="539"/>
      <c r="AE297" s="467"/>
      <c r="AF297" s="550"/>
      <c r="AG297" s="494">
        <v>196</v>
      </c>
      <c r="AH297" s="546">
        <v>7.86</v>
      </c>
      <c r="AI297" s="548">
        <v>6670</v>
      </c>
      <c r="AJ297" s="576">
        <v>30.9</v>
      </c>
      <c r="AK297" s="883">
        <v>81</v>
      </c>
      <c r="AL297" s="539">
        <v>16.5</v>
      </c>
      <c r="AM297" s="213">
        <v>18.3</v>
      </c>
      <c r="AN297" s="539"/>
      <c r="AO297" s="467"/>
      <c r="AP297" s="618"/>
      <c r="AQ297" s="494">
        <v>546</v>
      </c>
      <c r="AR297" s="546">
        <v>7.82</v>
      </c>
      <c r="AS297" s="548">
        <v>5050</v>
      </c>
      <c r="AT297" s="576">
        <v>39.9</v>
      </c>
      <c r="AU297" s="883">
        <v>108</v>
      </c>
      <c r="AV297" s="539">
        <v>19.8</v>
      </c>
      <c r="AW297" s="576">
        <v>64.099999999999994</v>
      </c>
      <c r="AX297" s="539"/>
      <c r="AY297" s="467"/>
      <c r="AZ297" s="550"/>
      <c r="BA297" s="231">
        <v>331</v>
      </c>
      <c r="BB297" s="546">
        <v>7.62</v>
      </c>
      <c r="BC297" s="467">
        <v>7310</v>
      </c>
      <c r="BD297" s="576">
        <v>38.299999999999997</v>
      </c>
      <c r="BE297" s="883">
        <v>113</v>
      </c>
      <c r="BF297" s="539">
        <v>1.5</v>
      </c>
      <c r="BG297" s="576">
        <v>42.1</v>
      </c>
      <c r="BH297" s="539"/>
      <c r="BI297" s="467"/>
      <c r="BJ297" s="550"/>
      <c r="BK297" s="494">
        <v>119</v>
      </c>
      <c r="BL297" s="546">
        <v>7.55</v>
      </c>
      <c r="BM297" s="548">
        <v>1621</v>
      </c>
      <c r="BN297" s="576">
        <v>84.1</v>
      </c>
      <c r="BO297" s="883">
        <v>163</v>
      </c>
      <c r="BP297" s="539">
        <v>0.4</v>
      </c>
      <c r="BQ297" s="576">
        <v>4</v>
      </c>
      <c r="BR297" s="539"/>
      <c r="BS297" s="467"/>
      <c r="BT297" s="550"/>
      <c r="BU297" s="494">
        <v>403</v>
      </c>
      <c r="BV297" s="546">
        <v>7.62</v>
      </c>
      <c r="BW297" s="548">
        <v>6760</v>
      </c>
      <c r="BX297" s="548">
        <v>20.7</v>
      </c>
      <c r="BY297" s="883">
        <v>96</v>
      </c>
      <c r="BZ297" s="539">
        <v>4</v>
      </c>
      <c r="CA297" s="576">
        <v>52.4</v>
      </c>
      <c r="CB297" s="539"/>
      <c r="CC297" s="467"/>
      <c r="CD297" s="550"/>
      <c r="CE297" s="494"/>
      <c r="CF297" s="546"/>
      <c r="CG297" s="548"/>
      <c r="CH297" s="576"/>
      <c r="CI297" s="883"/>
      <c r="CJ297" s="539"/>
      <c r="CK297" s="576"/>
      <c r="CL297" s="539"/>
      <c r="CM297" s="467"/>
      <c r="CN297" s="550"/>
      <c r="CO297" s="494"/>
      <c r="CP297" s="546"/>
      <c r="CQ297" s="467"/>
      <c r="CR297" s="576"/>
      <c r="CS297" s="883"/>
      <c r="CT297" s="539"/>
      <c r="CU297" s="576"/>
      <c r="CV297" s="539"/>
      <c r="CW297" s="467"/>
      <c r="CX297" s="550"/>
      <c r="CY297" s="494">
        <v>152</v>
      </c>
      <c r="CZ297" s="546">
        <v>7.71</v>
      </c>
      <c r="DA297" s="467">
        <v>6830</v>
      </c>
      <c r="DB297" s="576">
        <v>30</v>
      </c>
      <c r="DC297" s="883">
        <v>83</v>
      </c>
      <c r="DD297" s="539">
        <v>7.3</v>
      </c>
      <c r="DE297" s="576">
        <v>15.6</v>
      </c>
      <c r="DF297" s="539"/>
      <c r="DG297" s="467"/>
      <c r="DH297" s="550"/>
      <c r="DI297" s="494">
        <v>1</v>
      </c>
      <c r="DJ297" s="546">
        <v>7.9</v>
      </c>
      <c r="DK297" s="549">
        <v>1404</v>
      </c>
      <c r="DL297" s="576">
        <v>70</v>
      </c>
      <c r="DM297" s="883">
        <v>217</v>
      </c>
      <c r="DN297" s="539">
        <v>8.1999999999999993</v>
      </c>
      <c r="DO297" s="576">
        <v>17.3</v>
      </c>
      <c r="DP297" s="539"/>
      <c r="DQ297" s="467"/>
      <c r="DR297" s="550"/>
      <c r="DS297" s="494"/>
      <c r="DT297" s="546"/>
      <c r="DU297" s="466"/>
      <c r="DV297" s="576"/>
      <c r="DW297" s="883"/>
      <c r="DX297" s="539"/>
      <c r="DY297" s="576"/>
      <c r="DZ297" s="539"/>
      <c r="EA297" s="576"/>
      <c r="EB297" s="550"/>
      <c r="EC297" s="494"/>
      <c r="ED297" s="546"/>
      <c r="EE297" s="551"/>
      <c r="EF297" s="576"/>
      <c r="EG297" s="883"/>
      <c r="EH297" s="539"/>
      <c r="EI297" s="576"/>
      <c r="EJ297" s="539"/>
      <c r="EK297" s="467"/>
      <c r="EL297" s="550"/>
      <c r="EM297" s="494"/>
      <c r="EN297" s="546">
        <v>7.1</v>
      </c>
      <c r="EO297" s="467">
        <v>3610</v>
      </c>
      <c r="EP297" s="576">
        <v>29.1</v>
      </c>
      <c r="EQ297" s="576">
        <v>95</v>
      </c>
      <c r="ER297" s="539">
        <v>0.7</v>
      </c>
      <c r="ES297" s="576">
        <v>250</v>
      </c>
      <c r="ET297" s="466"/>
      <c r="EU297" s="467"/>
      <c r="EV297" s="550"/>
      <c r="EW297" s="494"/>
      <c r="EX297" s="546">
        <v>7.1</v>
      </c>
      <c r="EY297" s="467">
        <v>3610</v>
      </c>
      <c r="EZ297" s="576">
        <v>29.1</v>
      </c>
      <c r="FA297" s="883">
        <v>95</v>
      </c>
      <c r="FB297" s="539">
        <v>0.7</v>
      </c>
      <c r="FC297" s="576">
        <v>250</v>
      </c>
      <c r="FD297" s="466"/>
      <c r="FE297" s="467"/>
      <c r="FF297" s="550"/>
      <c r="FG297" s="457">
        <v>0</v>
      </c>
      <c r="FH297" s="546"/>
      <c r="FI297" s="467"/>
      <c r="FJ297" s="576"/>
      <c r="FK297" s="883"/>
      <c r="FL297" s="539"/>
      <c r="FM297" s="576"/>
      <c r="FN297" s="466"/>
      <c r="FO297" s="467"/>
      <c r="FP297" s="550"/>
      <c r="FQ297" s="1262"/>
      <c r="FR297" s="1263"/>
      <c r="FS297" s="1444"/>
      <c r="FT297" s="1263"/>
      <c r="FU297" s="980"/>
      <c r="FV297" s="1263"/>
      <c r="FW297" s="954"/>
      <c r="FX297" s="1263"/>
      <c r="FY297" s="1263"/>
      <c r="FZ297" s="1419"/>
      <c r="GA297" s="1262"/>
      <c r="GB297" s="1263"/>
      <c r="GC297" s="1263"/>
      <c r="GD297" s="1263"/>
      <c r="GE297" s="980"/>
      <c r="GF297" s="1263"/>
      <c r="GG297" s="954"/>
      <c r="GH297" s="1263"/>
      <c r="GI297" s="1263"/>
      <c r="GJ297" s="1419"/>
      <c r="GK297" s="937"/>
      <c r="GL297" s="948"/>
      <c r="GM297" s="934"/>
      <c r="GN297" s="934"/>
      <c r="GO297" s="934"/>
      <c r="GP297" s="934"/>
      <c r="GQ297" s="934"/>
      <c r="GR297" s="934"/>
      <c r="GS297" s="934"/>
      <c r="GT297" s="1424"/>
      <c r="GU297" s="937"/>
      <c r="GV297" s="934"/>
      <c r="GW297" s="934"/>
      <c r="GX297" s="934"/>
      <c r="GY297" s="934"/>
      <c r="GZ297" s="1439"/>
      <c r="HA297" s="934"/>
      <c r="HB297" s="934"/>
      <c r="HC297" s="934"/>
      <c r="HD297" s="1424"/>
      <c r="HE297" s="494">
        <v>9</v>
      </c>
      <c r="HF297" s="546">
        <v>6.63</v>
      </c>
      <c r="HG297" s="467">
        <v>3740</v>
      </c>
      <c r="HH297" s="894">
        <v>11.7</v>
      </c>
      <c r="HI297" s="1432">
        <v>141</v>
      </c>
      <c r="HJ297" s="539">
        <v>13.7</v>
      </c>
      <c r="HK297" s="576">
        <v>14.6</v>
      </c>
      <c r="HL297" s="539"/>
      <c r="HM297" s="467"/>
      <c r="HN297" s="550"/>
      <c r="HO297" s="494"/>
      <c r="HP297" s="546"/>
      <c r="HQ297" s="467"/>
      <c r="HR297" s="576"/>
      <c r="HS297" s="576"/>
      <c r="HT297" s="539"/>
      <c r="HU297" s="576"/>
      <c r="HV297" s="539"/>
      <c r="HW297" s="467"/>
      <c r="HX297" s="550"/>
      <c r="HY297" s="1587"/>
      <c r="HZ297" s="1587"/>
      <c r="IA297" s="1587"/>
      <c r="IB297" s="1587"/>
      <c r="IC297" s="1587"/>
      <c r="ID297" s="1587"/>
      <c r="IE297" s="1587"/>
      <c r="IF297" s="1587"/>
      <c r="IG297" s="1587"/>
      <c r="IH297" s="1587"/>
      <c r="II297" s="1587"/>
      <c r="IJ297" s="1587"/>
      <c r="IK297" s="1587"/>
      <c r="IL297" s="1587"/>
      <c r="IM297" s="1587"/>
      <c r="IN297" s="1587"/>
      <c r="IO297" s="1587"/>
      <c r="IP297" s="1587"/>
      <c r="IQ297" s="1587"/>
      <c r="IR297" s="1587"/>
      <c r="IS297" s="1587"/>
      <c r="IT297" s="1587"/>
      <c r="IU297" s="1587"/>
      <c r="IV297" s="1587"/>
      <c r="IW297" s="1587"/>
      <c r="IX297" s="1587"/>
      <c r="IY297" s="1587"/>
      <c r="IZ297" s="1587"/>
      <c r="JA297" s="1587"/>
      <c r="JB297" s="1587"/>
      <c r="JC297" s="1587"/>
      <c r="JD297" s="1587"/>
      <c r="JE297" s="1587"/>
      <c r="JF297" s="1587"/>
      <c r="JG297" s="1587"/>
      <c r="JH297" s="1587"/>
      <c r="JI297" s="1587"/>
      <c r="JJ297" s="1587"/>
      <c r="JK297" s="1587"/>
      <c r="JL297" s="1587"/>
      <c r="JM297" s="1587"/>
      <c r="JN297" s="1587"/>
      <c r="JO297" s="1587"/>
      <c r="JP297" s="1587"/>
      <c r="JQ297" s="1587"/>
      <c r="JR297" s="1587"/>
      <c r="JS297" s="1587"/>
      <c r="JT297" s="1587"/>
      <c r="JU297" s="1587"/>
      <c r="JV297" s="1587"/>
      <c r="JW297" s="1587"/>
      <c r="JX297" s="1587"/>
      <c r="JY297" s="1587"/>
      <c r="JZ297" s="1587"/>
      <c r="KA297" s="1587"/>
      <c r="KB297" s="1587"/>
      <c r="KC297" s="1587"/>
      <c r="KD297" s="1587"/>
      <c r="KE297" s="1587"/>
      <c r="KF297" s="1587"/>
      <c r="KG297" s="1587"/>
      <c r="KH297" s="1587"/>
      <c r="KI297" s="1587"/>
      <c r="KJ297" s="1587"/>
      <c r="KK297" s="1587"/>
      <c r="KL297" s="1587"/>
      <c r="KM297" s="1587"/>
      <c r="KN297" s="1587"/>
      <c r="KO297" s="1587"/>
      <c r="KP297" s="1587"/>
      <c r="KQ297" s="1587"/>
      <c r="KR297" s="1587"/>
      <c r="KS297" s="1587"/>
      <c r="KT297" s="1587"/>
      <c r="KU297" s="1587"/>
      <c r="KV297" s="1587"/>
      <c r="KW297" s="1587"/>
      <c r="KX297" s="1587"/>
      <c r="KY297" s="1587"/>
      <c r="KZ297" s="1587"/>
      <c r="LA297" s="1587"/>
      <c r="LB297" s="1587"/>
      <c r="LC297" s="1587"/>
      <c r="LD297" s="1587"/>
      <c r="LE297" s="1587"/>
      <c r="LF297" s="1587"/>
      <c r="LG297" s="1587"/>
      <c r="LH297" s="1587"/>
      <c r="LI297" s="1587"/>
      <c r="LJ297" s="1587"/>
      <c r="LK297" s="1587"/>
      <c r="LL297" s="1587"/>
      <c r="LM297" s="1587"/>
      <c r="LN297" s="1587"/>
      <c r="LO297" s="1587"/>
      <c r="LP297" s="1587"/>
      <c r="LQ297" s="1587"/>
      <c r="LR297" s="1587"/>
      <c r="LS297" s="1587"/>
      <c r="LT297" s="1587"/>
      <c r="LU297" s="1587"/>
      <c r="LV297" s="1587"/>
      <c r="LW297" s="1587"/>
      <c r="LX297" s="1587"/>
      <c r="LY297" s="1587"/>
      <c r="LZ297" s="1587"/>
      <c r="MA297" s="1587"/>
      <c r="MB297" s="1587"/>
      <c r="MC297" s="1587"/>
      <c r="MD297" s="1587"/>
      <c r="ME297" s="1587"/>
      <c r="MF297" s="1587"/>
      <c r="MG297" s="1587"/>
      <c r="MH297" s="1587"/>
      <c r="MI297" s="1587"/>
      <c r="MJ297" s="1587"/>
      <c r="MK297" s="1587"/>
      <c r="ML297" s="1587"/>
      <c r="MM297" s="1587"/>
      <c r="MN297" s="1587"/>
      <c r="MO297" s="1587"/>
      <c r="MP297" s="1587"/>
      <c r="MQ297" s="1587"/>
      <c r="MR297" s="1587"/>
      <c r="MS297" s="1587"/>
      <c r="MT297" s="1587"/>
      <c r="MU297" s="1587"/>
      <c r="MV297" s="1587"/>
      <c r="MW297" s="1587"/>
      <c r="MX297" s="1587"/>
      <c r="MY297" s="1587"/>
      <c r="MZ297" s="1587"/>
      <c r="NA297" s="1587"/>
      <c r="NB297" s="1587"/>
      <c r="NC297" s="1587"/>
      <c r="ND297" s="1587"/>
      <c r="NE297" s="1587"/>
      <c r="NF297" s="1587"/>
      <c r="NG297" s="1587"/>
      <c r="NH297" s="1587"/>
      <c r="NI297" s="1587"/>
      <c r="NJ297" s="1587"/>
      <c r="NK297" s="1587"/>
      <c r="NL297" s="1587"/>
      <c r="NM297" s="1587"/>
      <c r="NN297" s="1587"/>
      <c r="NO297" s="1587"/>
      <c r="NP297" s="1587"/>
      <c r="NQ297" s="1587"/>
      <c r="NR297" s="1587"/>
      <c r="NS297" s="1587"/>
      <c r="NT297" s="1587"/>
      <c r="NU297" s="1587"/>
      <c r="NV297" s="1587"/>
      <c r="NW297" s="1587"/>
      <c r="NX297" s="1587"/>
      <c r="NY297" s="1587"/>
      <c r="NZ297" s="1587"/>
      <c r="OA297" s="1587"/>
      <c r="OB297" s="1587"/>
      <c r="OC297" s="1587"/>
      <c r="OD297" s="1587"/>
      <c r="OE297" s="1587"/>
      <c r="OF297" s="1587"/>
      <c r="OG297" s="1587"/>
      <c r="OH297" s="1587"/>
      <c r="OI297" s="1587"/>
      <c r="OJ297" s="1587"/>
      <c r="OK297" s="1587"/>
      <c r="OL297" s="1587"/>
      <c r="OM297" s="1587"/>
      <c r="ON297" s="1587"/>
      <c r="OO297" s="1587"/>
      <c r="OP297" s="1587"/>
      <c r="OQ297" s="1587"/>
      <c r="OR297" s="1587"/>
      <c r="OS297" s="1587"/>
      <c r="OT297" s="1587"/>
      <c r="OU297" s="1587"/>
      <c r="OV297" s="1587"/>
      <c r="OW297" s="1587"/>
      <c r="OX297" s="1587"/>
      <c r="OY297" s="1587"/>
      <c r="OZ297" s="1587"/>
      <c r="PA297" s="1587"/>
      <c r="PB297" s="1587"/>
      <c r="PC297" s="1587"/>
      <c r="PD297" s="1587"/>
      <c r="PE297" s="1587"/>
      <c r="PF297" s="1587"/>
      <c r="PG297" s="1588"/>
      <c r="PH297" s="1588"/>
      <c r="PI297" s="1588"/>
      <c r="PJ297" s="1588"/>
      <c r="PK297" s="1588"/>
      <c r="PL297" s="1588"/>
      <c r="PM297" s="1588"/>
      <c r="PN297" s="1588"/>
      <c r="PO297" s="1588"/>
      <c r="PP297" s="1588"/>
      <c r="PQ297" s="1588"/>
      <c r="PR297" s="1588"/>
      <c r="PS297" s="1588"/>
      <c r="PT297" s="1588"/>
      <c r="PU297" s="1588"/>
      <c r="PV297" s="1588"/>
      <c r="PW297" s="1588"/>
      <c r="PX297" s="1588"/>
      <c r="PY297" s="1588"/>
      <c r="PZ297" s="1588"/>
      <c r="QA297" s="1588"/>
      <c r="QB297" s="1588"/>
      <c r="QC297" s="1588"/>
      <c r="QD297" s="1588"/>
      <c r="QE297" s="1588"/>
      <c r="QF297" s="1588"/>
      <c r="QG297" s="1588"/>
      <c r="QH297" s="1588"/>
      <c r="QI297" s="1588"/>
      <c r="QJ297" s="1588"/>
      <c r="QK297" s="1588"/>
      <c r="QL297" s="1588"/>
      <c r="QM297" s="1588"/>
      <c r="QN297" s="1588"/>
      <c r="QO297" s="1588"/>
      <c r="QP297" s="1588"/>
      <c r="QQ297" s="1588"/>
      <c r="QR297" s="1588"/>
      <c r="QS297" s="1588"/>
      <c r="QT297" s="1588"/>
      <c r="QU297" s="1588"/>
      <c r="QV297" s="1588"/>
      <c r="QW297" s="1588"/>
      <c r="QX297" s="1588"/>
      <c r="QY297" s="1588"/>
      <c r="QZ297" s="1588"/>
      <c r="RA297" s="1588"/>
      <c r="RB297" s="1588"/>
      <c r="RC297" s="1588"/>
      <c r="RD297" s="1588"/>
      <c r="RE297" s="1588"/>
      <c r="RF297" s="1588"/>
      <c r="RG297" s="1588"/>
      <c r="RH297" s="1588"/>
      <c r="RI297" s="1588"/>
      <c r="RJ297" s="1588"/>
      <c r="RK297" s="1588"/>
      <c r="RL297" s="1588"/>
      <c r="RM297" s="1588"/>
      <c r="RN297" s="1588"/>
      <c r="RO297" s="1588"/>
      <c r="RP297" s="1588"/>
      <c r="RQ297" s="1588"/>
      <c r="RR297" s="1588"/>
      <c r="RS297" s="1588"/>
      <c r="RT297" s="1588"/>
      <c r="RU297" s="1588"/>
      <c r="RV297" s="1588"/>
      <c r="RW297" s="1588"/>
      <c r="RX297" s="1588"/>
      <c r="RY297" s="1588"/>
      <c r="RZ297" s="1588"/>
      <c r="SA297" s="1588"/>
      <c r="SB297" s="1588"/>
      <c r="SC297" s="1588"/>
      <c r="SD297" s="1588"/>
      <c r="SE297" s="1588"/>
      <c r="SF297" s="1588"/>
      <c r="SG297" s="1588"/>
      <c r="SH297" s="1588"/>
      <c r="SI297" s="1588"/>
      <c r="SJ297" s="1588"/>
      <c r="SK297" s="1588"/>
      <c r="SL297" s="1588"/>
      <c r="SM297" s="1588"/>
      <c r="SN297" s="1588"/>
      <c r="SO297" s="1588"/>
      <c r="SP297" s="1588"/>
      <c r="SQ297" s="1588"/>
      <c r="SR297" s="1588"/>
      <c r="SS297" s="1588"/>
      <c r="ST297" s="1588"/>
      <c r="SU297" s="1588"/>
      <c r="SV297" s="1588"/>
      <c r="SW297" s="1588"/>
      <c r="SX297" s="1588"/>
      <c r="SY297" s="1588"/>
      <c r="SZ297" s="1588"/>
      <c r="TA297" s="1588"/>
      <c r="TB297" s="1588"/>
      <c r="TC297" s="1588"/>
      <c r="TD297" s="544"/>
      <c r="TE297" s="544"/>
      <c r="TF297" s="544"/>
      <c r="TG297" s="544"/>
      <c r="TH297" s="544"/>
      <c r="TI297" s="544"/>
      <c r="TJ297" s="544"/>
      <c r="TK297" s="544"/>
      <c r="TL297" s="544"/>
      <c r="TM297" s="544"/>
      <c r="TN297" s="544"/>
      <c r="TO297" s="544"/>
      <c r="TP297" s="544"/>
      <c r="TQ297" s="544"/>
      <c r="TR297" s="544"/>
      <c r="TS297" s="544"/>
      <c r="TT297" s="544"/>
      <c r="TU297" s="544"/>
      <c r="TV297" s="544"/>
      <c r="TW297" s="544"/>
      <c r="TX297" s="544"/>
      <c r="TY297" s="544"/>
      <c r="TZ297" s="544"/>
      <c r="UA297" s="544"/>
      <c r="UB297" s="544"/>
      <c r="UC297" s="544"/>
      <c r="UD297" s="544"/>
      <c r="UE297" s="544"/>
      <c r="UF297" s="544"/>
      <c r="UG297" s="544"/>
      <c r="UH297" s="544"/>
      <c r="UI297" s="544"/>
      <c r="UJ297" s="544"/>
      <c r="UK297" s="544"/>
      <c r="UL297" s="544"/>
      <c r="UM297" s="544"/>
      <c r="UN297" s="544"/>
      <c r="UO297" s="544"/>
      <c r="UP297" s="544"/>
      <c r="UQ297" s="544"/>
      <c r="UR297" s="544"/>
      <c r="US297" s="544"/>
      <c r="UT297" s="544"/>
      <c r="UU297" s="544"/>
      <c r="UV297" s="544"/>
      <c r="UW297" s="544"/>
      <c r="UX297" s="544"/>
      <c r="UY297" s="544"/>
      <c r="UZ297" s="544"/>
      <c r="VA297" s="544"/>
      <c r="VB297" s="544"/>
      <c r="VC297" s="544"/>
      <c r="VD297" s="544"/>
      <c r="VE297" s="544"/>
      <c r="VF297" s="544"/>
      <c r="VG297" s="544"/>
      <c r="VH297" s="544"/>
      <c r="VI297" s="544"/>
      <c r="VJ297" s="544"/>
      <c r="VK297" s="544"/>
      <c r="VL297" s="544"/>
      <c r="VM297" s="544"/>
      <c r="VN297" s="544"/>
      <c r="VO297" s="544"/>
      <c r="VP297" s="544"/>
      <c r="VQ297" s="544"/>
      <c r="VR297" s="544"/>
      <c r="VS297" s="544"/>
      <c r="VT297" s="544"/>
      <c r="VU297" s="544"/>
      <c r="VV297" s="544"/>
      <c r="VW297" s="544"/>
      <c r="VX297" s="544"/>
      <c r="VY297" s="544"/>
      <c r="VZ297" s="544"/>
      <c r="WA297" s="544"/>
      <c r="WB297" s="544"/>
      <c r="WC297" s="544"/>
      <c r="WD297" s="544"/>
      <c r="WE297" s="544"/>
      <c r="WF297" s="544"/>
      <c r="WG297" s="544"/>
      <c r="WH297" s="544"/>
      <c r="WI297" s="544"/>
      <c r="WJ297" s="544"/>
      <c r="WK297" s="544"/>
      <c r="WL297" s="544"/>
      <c r="WM297" s="544"/>
      <c r="WN297" s="544"/>
      <c r="WO297" s="544"/>
      <c r="WP297" s="544"/>
      <c r="WQ297" s="544"/>
      <c r="WR297" s="544"/>
      <c r="WS297" s="544"/>
      <c r="WT297" s="544"/>
      <c r="WU297" s="544"/>
      <c r="WV297" s="544"/>
      <c r="WW297" s="544"/>
      <c r="WX297" s="544"/>
      <c r="WY297" s="544"/>
      <c r="WZ297" s="544"/>
      <c r="XA297" s="544"/>
      <c r="XB297" s="544"/>
      <c r="XC297" s="544"/>
      <c r="XD297" s="544"/>
      <c r="XE297" s="544"/>
      <c r="XF297" s="544"/>
      <c r="XG297" s="544"/>
      <c r="XH297" s="544"/>
      <c r="XI297" s="544"/>
      <c r="XJ297" s="544"/>
      <c r="XK297" s="544"/>
      <c r="XL297" s="544"/>
      <c r="XM297" s="544"/>
      <c r="XN297" s="544"/>
      <c r="XO297" s="544"/>
      <c r="XP297" s="544"/>
      <c r="XQ297" s="544"/>
      <c r="XR297" s="544"/>
      <c r="XS297" s="544"/>
      <c r="XT297" s="544"/>
      <c r="XU297" s="544"/>
      <c r="XV297" s="544"/>
      <c r="XW297" s="544"/>
      <c r="XX297" s="544"/>
      <c r="XY297" s="544"/>
      <c r="XZ297" s="544"/>
      <c r="YA297" s="544"/>
      <c r="YB297" s="544"/>
      <c r="YC297" s="544"/>
      <c r="YD297" s="544"/>
      <c r="YE297" s="544"/>
      <c r="YF297" s="544"/>
      <c r="YG297" s="544"/>
      <c r="YH297" s="544"/>
      <c r="YI297" s="544"/>
      <c r="YJ297" s="544"/>
      <c r="YK297" s="544"/>
      <c r="YL297" s="544"/>
      <c r="YM297" s="544"/>
      <c r="YN297" s="544"/>
      <c r="YO297" s="544"/>
      <c r="YP297" s="544"/>
      <c r="YQ297" s="544"/>
      <c r="YR297" s="544"/>
      <c r="YS297" s="544"/>
      <c r="YT297" s="544"/>
      <c r="YU297" s="544"/>
      <c r="YV297" s="544"/>
      <c r="YW297" s="544"/>
      <c r="YX297" s="544"/>
      <c r="YY297" s="544"/>
      <c r="YZ297" s="544"/>
      <c r="ZA297" s="544"/>
      <c r="ZB297" s="544"/>
      <c r="ZC297" s="544"/>
      <c r="ZD297" s="544"/>
      <c r="ZE297" s="544"/>
      <c r="ZF297" s="544"/>
      <c r="ZG297" s="544"/>
      <c r="ZH297" s="544"/>
      <c r="ZI297" s="544"/>
      <c r="ZJ297" s="544"/>
      <c r="ZK297" s="544"/>
      <c r="ZL297" s="544"/>
      <c r="ZM297" s="544"/>
      <c r="ZN297" s="544"/>
      <c r="ZO297" s="544"/>
      <c r="ZP297" s="544"/>
      <c r="ZQ297" s="544"/>
      <c r="ZR297" s="544"/>
      <c r="ZS297" s="544"/>
      <c r="ZT297" s="544"/>
      <c r="ZU297" s="544"/>
      <c r="ZV297" s="544"/>
      <c r="ZW297" s="544"/>
      <c r="ZX297" s="544"/>
      <c r="ZY297" s="544"/>
      <c r="ZZ297" s="544"/>
      <c r="AAA297" s="544"/>
      <c r="AAB297" s="544"/>
      <c r="AAC297" s="544"/>
      <c r="AAD297" s="544"/>
      <c r="AAE297" s="544"/>
      <c r="AAF297" s="544"/>
      <c r="AAG297" s="544"/>
      <c r="AAH297" s="544"/>
      <c r="AAI297" s="544"/>
      <c r="AAJ297" s="544"/>
      <c r="AAK297" s="544"/>
      <c r="AAL297" s="544"/>
      <c r="AAM297" s="544"/>
      <c r="AAN297" s="544"/>
      <c r="AAO297" s="544"/>
      <c r="AAP297" s="544"/>
      <c r="AAQ297" s="544"/>
      <c r="AAR297" s="544"/>
      <c r="AAS297" s="544"/>
      <c r="AAT297" s="544"/>
      <c r="AAU297" s="544"/>
      <c r="AAV297" s="544"/>
      <c r="AAW297" s="544"/>
      <c r="AAX297" s="544"/>
      <c r="AAY297" s="544"/>
      <c r="AAZ297" s="544"/>
      <c r="ABA297" s="544"/>
      <c r="ABB297" s="544"/>
      <c r="ABC297" s="544"/>
      <c r="ABD297" s="544"/>
      <c r="ABE297" s="544"/>
      <c r="ABF297" s="544"/>
      <c r="ABG297" s="544"/>
      <c r="ABH297" s="544"/>
      <c r="ABI297" s="544"/>
      <c r="ABJ297" s="544"/>
      <c r="ABK297" s="544"/>
      <c r="ABL297" s="544"/>
      <c r="ABM297" s="544"/>
      <c r="ABN297" s="544"/>
      <c r="ABO297" s="544"/>
      <c r="ABP297" s="544"/>
      <c r="ABQ297" s="544"/>
      <c r="ABR297" s="544"/>
      <c r="ABS297" s="544"/>
      <c r="ABT297" s="544"/>
    </row>
    <row r="298" spans="1:748" s="540" customFormat="1" ht="15" customHeight="1" x14ac:dyDescent="0.15">
      <c r="A298" s="559">
        <v>43818</v>
      </c>
      <c r="B298" s="415">
        <f t="shared" si="6"/>
        <v>3431</v>
      </c>
      <c r="C298" s="231"/>
      <c r="D298" s="546"/>
      <c r="E298" s="467"/>
      <c r="F298" s="576"/>
      <c r="G298" s="883"/>
      <c r="H298" s="539"/>
      <c r="I298" s="576"/>
      <c r="J298" s="547"/>
      <c r="K298" s="467"/>
      <c r="L298" s="550"/>
      <c r="M298" s="231">
        <v>1304</v>
      </c>
      <c r="N298" s="546">
        <v>7.66</v>
      </c>
      <c r="O298" s="467">
        <v>5490</v>
      </c>
      <c r="P298" s="576">
        <v>18.899999999999999</v>
      </c>
      <c r="Q298" s="883">
        <v>69</v>
      </c>
      <c r="R298" s="539">
        <v>1.4</v>
      </c>
      <c r="S298" s="576">
        <v>14.9</v>
      </c>
      <c r="T298" s="547"/>
      <c r="U298" s="467"/>
      <c r="V298" s="550"/>
      <c r="W298" s="494">
        <v>433</v>
      </c>
      <c r="X298" s="546">
        <v>8.06</v>
      </c>
      <c r="Y298" s="548">
        <v>3010</v>
      </c>
      <c r="Z298" s="576">
        <v>11.4</v>
      </c>
      <c r="AA298" s="883">
        <v>33</v>
      </c>
      <c r="AB298" s="539">
        <v>0.4</v>
      </c>
      <c r="AC298" s="576">
        <v>2.7</v>
      </c>
      <c r="AD298" s="539"/>
      <c r="AE298" s="467"/>
      <c r="AF298" s="550"/>
      <c r="AG298" s="494">
        <v>173</v>
      </c>
      <c r="AH298" s="546">
        <v>7.88</v>
      </c>
      <c r="AI298" s="548">
        <v>5960</v>
      </c>
      <c r="AJ298" s="576">
        <v>27.6</v>
      </c>
      <c r="AK298" s="883">
        <v>86</v>
      </c>
      <c r="AL298" s="539">
        <v>15.4</v>
      </c>
      <c r="AM298" s="213">
        <v>18.3</v>
      </c>
      <c r="AN298" s="539"/>
      <c r="AO298" s="467"/>
      <c r="AP298" s="618"/>
      <c r="AQ298" s="494">
        <v>316</v>
      </c>
      <c r="AR298" s="546">
        <v>7.93</v>
      </c>
      <c r="AS298" s="548">
        <v>5160</v>
      </c>
      <c r="AT298" s="576">
        <v>49.9</v>
      </c>
      <c r="AU298" s="883">
        <v>163</v>
      </c>
      <c r="AV298" s="539">
        <v>15.4</v>
      </c>
      <c r="AW298" s="576">
        <v>62.3</v>
      </c>
      <c r="AX298" s="539"/>
      <c r="AY298" s="467"/>
      <c r="AZ298" s="550"/>
      <c r="BA298" s="231">
        <v>93</v>
      </c>
      <c r="BB298" s="546">
        <v>7.71</v>
      </c>
      <c r="BC298" s="467">
        <v>7140</v>
      </c>
      <c r="BD298" s="576">
        <v>39.5</v>
      </c>
      <c r="BE298" s="883">
        <v>120</v>
      </c>
      <c r="BF298" s="539">
        <v>1.4</v>
      </c>
      <c r="BG298" s="576">
        <v>39.5</v>
      </c>
      <c r="BH298" s="539"/>
      <c r="BI298" s="467"/>
      <c r="BJ298" s="550"/>
      <c r="BK298" s="494">
        <v>115</v>
      </c>
      <c r="BL298" s="546">
        <v>7.87</v>
      </c>
      <c r="BM298" s="548">
        <v>1629</v>
      </c>
      <c r="BN298" s="576">
        <v>89.9</v>
      </c>
      <c r="BO298" s="883">
        <v>163</v>
      </c>
      <c r="BP298" s="539">
        <v>0.3</v>
      </c>
      <c r="BQ298" s="576">
        <v>4.2</v>
      </c>
      <c r="BR298" s="539"/>
      <c r="BS298" s="467"/>
      <c r="BT298" s="550"/>
      <c r="BU298" s="494">
        <v>386</v>
      </c>
      <c r="BV298" s="546">
        <v>7.49</v>
      </c>
      <c r="BW298" s="548">
        <v>6160</v>
      </c>
      <c r="BX298" s="548">
        <v>22.5</v>
      </c>
      <c r="BY298" s="883">
        <v>72</v>
      </c>
      <c r="BZ298" s="539">
        <v>3.4</v>
      </c>
      <c r="CA298" s="576">
        <v>51.4</v>
      </c>
      <c r="CB298" s="539"/>
      <c r="CC298" s="467"/>
      <c r="CD298" s="550"/>
      <c r="CE298" s="494"/>
      <c r="CF298" s="546"/>
      <c r="CG298" s="548"/>
      <c r="CH298" s="576"/>
      <c r="CI298" s="883"/>
      <c r="CJ298" s="539"/>
      <c r="CK298" s="576"/>
      <c r="CL298" s="539"/>
      <c r="CM298" s="467"/>
      <c r="CN298" s="550"/>
      <c r="CO298" s="494"/>
      <c r="CP298" s="546"/>
      <c r="CQ298" s="467"/>
      <c r="CR298" s="576"/>
      <c r="CS298" s="883"/>
      <c r="CT298" s="539"/>
      <c r="CU298" s="576"/>
      <c r="CV298" s="539"/>
      <c r="CW298" s="467"/>
      <c r="CX298" s="550"/>
      <c r="CY298" s="494">
        <v>223</v>
      </c>
      <c r="CZ298" s="546">
        <v>7.88</v>
      </c>
      <c r="DA298" s="467">
        <v>6850</v>
      </c>
      <c r="DB298" s="576">
        <v>31.8</v>
      </c>
      <c r="DC298" s="883">
        <v>75</v>
      </c>
      <c r="DD298" s="539">
        <v>1.7</v>
      </c>
      <c r="DE298" s="576">
        <v>10.3</v>
      </c>
      <c r="DF298" s="539"/>
      <c r="DG298" s="467"/>
      <c r="DH298" s="550"/>
      <c r="DI298" s="494">
        <v>278</v>
      </c>
      <c r="DJ298" s="546">
        <v>7.86</v>
      </c>
      <c r="DK298" s="549">
        <v>1400</v>
      </c>
      <c r="DL298" s="576">
        <v>73.400000000000006</v>
      </c>
      <c r="DM298" s="883">
        <v>221</v>
      </c>
      <c r="DN298" s="539">
        <v>8.4</v>
      </c>
      <c r="DO298" s="576">
        <v>16.7</v>
      </c>
      <c r="DP298" s="539"/>
      <c r="DQ298" s="467"/>
      <c r="DR298" s="550"/>
      <c r="DS298" s="494"/>
      <c r="DT298" s="546"/>
      <c r="DU298" s="466"/>
      <c r="DV298" s="576"/>
      <c r="DW298" s="883"/>
      <c r="DX298" s="539"/>
      <c r="DY298" s="576"/>
      <c r="DZ298" s="539"/>
      <c r="EA298" s="576"/>
      <c r="EB298" s="550"/>
      <c r="EC298" s="494"/>
      <c r="ED298" s="546"/>
      <c r="EE298" s="551"/>
      <c r="EF298" s="576"/>
      <c r="EG298" s="883"/>
      <c r="EH298" s="539"/>
      <c r="EI298" s="576"/>
      <c r="EJ298" s="539"/>
      <c r="EK298" s="467"/>
      <c r="EL298" s="550"/>
      <c r="EM298" s="494">
        <v>55</v>
      </c>
      <c r="EN298" s="546">
        <v>7.41</v>
      </c>
      <c r="EO298" s="467">
        <v>1147</v>
      </c>
      <c r="EP298" s="576">
        <v>19.7</v>
      </c>
      <c r="EQ298" s="576">
        <v>38</v>
      </c>
      <c r="ER298" s="539">
        <v>0.6</v>
      </c>
      <c r="ES298" s="576">
        <v>35.1</v>
      </c>
      <c r="ET298" s="466"/>
      <c r="EU298" s="467"/>
      <c r="EV298" s="550"/>
      <c r="EW298" s="494">
        <v>55</v>
      </c>
      <c r="EX298" s="546">
        <v>7.41</v>
      </c>
      <c r="EY298" s="467">
        <v>1147</v>
      </c>
      <c r="EZ298" s="576">
        <v>19.7</v>
      </c>
      <c r="FA298" s="883">
        <v>38</v>
      </c>
      <c r="FB298" s="539">
        <v>0.6</v>
      </c>
      <c r="FC298" s="576">
        <v>35.1</v>
      </c>
      <c r="FD298" s="466"/>
      <c r="FE298" s="467"/>
      <c r="FF298" s="550"/>
      <c r="FG298" s="457">
        <v>0</v>
      </c>
      <c r="FH298" s="546"/>
      <c r="FI298" s="467"/>
      <c r="FJ298" s="576"/>
      <c r="FK298" s="883"/>
      <c r="FL298" s="539"/>
      <c r="FM298" s="576"/>
      <c r="FN298" s="466"/>
      <c r="FO298" s="467"/>
      <c r="FP298" s="550"/>
      <c r="FQ298" s="1262"/>
      <c r="FR298" s="1263"/>
      <c r="FS298" s="1444"/>
      <c r="FT298" s="1263"/>
      <c r="FU298" s="980"/>
      <c r="FV298" s="1263"/>
      <c r="FW298" s="954"/>
      <c r="FX298" s="1263"/>
      <c r="FY298" s="1263"/>
      <c r="FZ298" s="1419"/>
      <c r="GA298" s="1262"/>
      <c r="GB298" s="1263"/>
      <c r="GC298" s="1263"/>
      <c r="GD298" s="1263"/>
      <c r="GE298" s="980"/>
      <c r="GF298" s="1263"/>
      <c r="GG298" s="954"/>
      <c r="GH298" s="1263"/>
      <c r="GI298" s="1263"/>
      <c r="GJ298" s="1419"/>
      <c r="GK298" s="937"/>
      <c r="GL298" s="948"/>
      <c r="GM298" s="934"/>
      <c r="GN298" s="934"/>
      <c r="GO298" s="934"/>
      <c r="GP298" s="934"/>
      <c r="GQ298" s="934"/>
      <c r="GR298" s="934"/>
      <c r="GS298" s="934"/>
      <c r="GT298" s="1424"/>
      <c r="GU298" s="937"/>
      <c r="GV298" s="934"/>
      <c r="GW298" s="934"/>
      <c r="GX298" s="934"/>
      <c r="GY298" s="934"/>
      <c r="GZ298" s="1439"/>
      <c r="HA298" s="934"/>
      <c r="HB298" s="934"/>
      <c r="HC298" s="934"/>
      <c r="HD298" s="1424"/>
      <c r="HE298" s="494"/>
      <c r="HF298" s="546">
        <v>6.78</v>
      </c>
      <c r="HG298" s="467">
        <v>2990</v>
      </c>
      <c r="HH298" s="894">
        <v>10.4</v>
      </c>
      <c r="HI298" s="1432">
        <v>101</v>
      </c>
      <c r="HJ298" s="539">
        <v>9.3000000000000007</v>
      </c>
      <c r="HK298" s="576">
        <v>9.9</v>
      </c>
      <c r="HL298" s="539"/>
      <c r="HM298" s="467"/>
      <c r="HN298" s="550"/>
      <c r="HO298" s="494"/>
      <c r="HP298" s="546"/>
      <c r="HQ298" s="467"/>
      <c r="HR298" s="576"/>
      <c r="HS298" s="576"/>
      <c r="HT298" s="539"/>
      <c r="HU298" s="576"/>
      <c r="HV298" s="539"/>
      <c r="HW298" s="467"/>
      <c r="HX298" s="550"/>
      <c r="HY298" s="1587"/>
      <c r="HZ298" s="1587"/>
      <c r="IA298" s="1587"/>
      <c r="IB298" s="1587"/>
      <c r="IC298" s="1587"/>
      <c r="ID298" s="1587"/>
      <c r="IE298" s="1587"/>
      <c r="IF298" s="1587"/>
      <c r="IG298" s="1587"/>
      <c r="IH298" s="1587"/>
      <c r="II298" s="1587"/>
      <c r="IJ298" s="1587"/>
      <c r="IK298" s="1587"/>
      <c r="IL298" s="1587"/>
      <c r="IM298" s="1587"/>
      <c r="IN298" s="1587"/>
      <c r="IO298" s="1587"/>
      <c r="IP298" s="1587"/>
      <c r="IQ298" s="1587"/>
      <c r="IR298" s="1587"/>
      <c r="IS298" s="1587"/>
      <c r="IT298" s="1587"/>
      <c r="IU298" s="1587"/>
      <c r="IV298" s="1587"/>
      <c r="IW298" s="1587"/>
      <c r="IX298" s="1587"/>
      <c r="IY298" s="1587"/>
      <c r="IZ298" s="1587"/>
      <c r="JA298" s="1587"/>
      <c r="JB298" s="1587"/>
      <c r="JC298" s="1587"/>
      <c r="JD298" s="1587"/>
      <c r="JE298" s="1587"/>
      <c r="JF298" s="1587"/>
      <c r="JG298" s="1587"/>
      <c r="JH298" s="1587"/>
      <c r="JI298" s="1587"/>
      <c r="JJ298" s="1587"/>
      <c r="JK298" s="1587"/>
      <c r="JL298" s="1587"/>
      <c r="JM298" s="1587"/>
      <c r="JN298" s="1587"/>
      <c r="JO298" s="1587"/>
      <c r="JP298" s="1587"/>
      <c r="JQ298" s="1587"/>
      <c r="JR298" s="1587"/>
      <c r="JS298" s="1587"/>
      <c r="JT298" s="1587"/>
      <c r="JU298" s="1587"/>
      <c r="JV298" s="1587"/>
      <c r="JW298" s="1587"/>
      <c r="JX298" s="1587"/>
      <c r="JY298" s="1587"/>
      <c r="JZ298" s="1587"/>
      <c r="KA298" s="1587"/>
      <c r="KB298" s="1587"/>
      <c r="KC298" s="1587"/>
      <c r="KD298" s="1587"/>
      <c r="KE298" s="1587"/>
      <c r="KF298" s="1587"/>
      <c r="KG298" s="1587"/>
      <c r="KH298" s="1587"/>
      <c r="KI298" s="1587"/>
      <c r="KJ298" s="1587"/>
      <c r="KK298" s="1587"/>
      <c r="KL298" s="1587"/>
      <c r="KM298" s="1587"/>
      <c r="KN298" s="1587"/>
      <c r="KO298" s="1587"/>
      <c r="KP298" s="1587"/>
      <c r="KQ298" s="1587"/>
      <c r="KR298" s="1587"/>
      <c r="KS298" s="1587"/>
      <c r="KT298" s="1587"/>
      <c r="KU298" s="1587"/>
      <c r="KV298" s="1587"/>
      <c r="KW298" s="1587"/>
      <c r="KX298" s="1587"/>
      <c r="KY298" s="1587"/>
      <c r="KZ298" s="1587"/>
      <c r="LA298" s="1587"/>
      <c r="LB298" s="1587"/>
      <c r="LC298" s="1587"/>
      <c r="LD298" s="1587"/>
      <c r="LE298" s="1587"/>
      <c r="LF298" s="1587"/>
      <c r="LG298" s="1587"/>
      <c r="LH298" s="1587"/>
      <c r="LI298" s="1587"/>
      <c r="LJ298" s="1587"/>
      <c r="LK298" s="1587"/>
      <c r="LL298" s="1587"/>
      <c r="LM298" s="1587"/>
      <c r="LN298" s="1587"/>
      <c r="LO298" s="1587"/>
      <c r="LP298" s="1587"/>
      <c r="LQ298" s="1587"/>
      <c r="LR298" s="1587"/>
      <c r="LS298" s="1587"/>
      <c r="LT298" s="1587"/>
      <c r="LU298" s="1587"/>
      <c r="LV298" s="1587"/>
      <c r="LW298" s="1587"/>
      <c r="LX298" s="1587"/>
      <c r="LY298" s="1587"/>
      <c r="LZ298" s="1587"/>
      <c r="MA298" s="1587"/>
      <c r="MB298" s="1587"/>
      <c r="MC298" s="1587"/>
      <c r="MD298" s="1587"/>
      <c r="ME298" s="1587"/>
      <c r="MF298" s="1587"/>
      <c r="MG298" s="1587"/>
      <c r="MH298" s="1587"/>
      <c r="MI298" s="1587"/>
      <c r="MJ298" s="1587"/>
      <c r="MK298" s="1587"/>
      <c r="ML298" s="1587"/>
      <c r="MM298" s="1587"/>
      <c r="MN298" s="1587"/>
      <c r="MO298" s="1587"/>
      <c r="MP298" s="1587"/>
      <c r="MQ298" s="1587"/>
      <c r="MR298" s="1587"/>
      <c r="MS298" s="1587"/>
      <c r="MT298" s="1587"/>
      <c r="MU298" s="1587"/>
      <c r="MV298" s="1587"/>
      <c r="MW298" s="1587"/>
      <c r="MX298" s="1587"/>
      <c r="MY298" s="1587"/>
      <c r="MZ298" s="1587"/>
      <c r="NA298" s="1587"/>
      <c r="NB298" s="1587"/>
      <c r="NC298" s="1587"/>
      <c r="ND298" s="1587"/>
      <c r="NE298" s="1587"/>
      <c r="NF298" s="1587"/>
      <c r="NG298" s="1587"/>
      <c r="NH298" s="1587"/>
      <c r="NI298" s="1587"/>
      <c r="NJ298" s="1587"/>
      <c r="NK298" s="1587"/>
      <c r="NL298" s="1587"/>
      <c r="NM298" s="1587"/>
      <c r="NN298" s="1587"/>
      <c r="NO298" s="1587"/>
      <c r="NP298" s="1587"/>
      <c r="NQ298" s="1587"/>
      <c r="NR298" s="1587"/>
      <c r="NS298" s="1587"/>
      <c r="NT298" s="1587"/>
      <c r="NU298" s="1587"/>
      <c r="NV298" s="1587"/>
      <c r="NW298" s="1587"/>
      <c r="NX298" s="1587"/>
      <c r="NY298" s="1587"/>
      <c r="NZ298" s="1587"/>
      <c r="OA298" s="1587"/>
      <c r="OB298" s="1587"/>
      <c r="OC298" s="1587"/>
      <c r="OD298" s="1587"/>
      <c r="OE298" s="1587"/>
      <c r="OF298" s="1587"/>
      <c r="OG298" s="1587"/>
      <c r="OH298" s="1587"/>
      <c r="OI298" s="1587"/>
      <c r="OJ298" s="1587"/>
      <c r="OK298" s="1587"/>
      <c r="OL298" s="1587"/>
      <c r="OM298" s="1587"/>
      <c r="ON298" s="1587"/>
      <c r="OO298" s="1587"/>
      <c r="OP298" s="1587"/>
      <c r="OQ298" s="1587"/>
      <c r="OR298" s="1587"/>
      <c r="OS298" s="1587"/>
      <c r="OT298" s="1587"/>
      <c r="OU298" s="1587"/>
      <c r="OV298" s="1587"/>
      <c r="OW298" s="1587"/>
      <c r="OX298" s="1587"/>
      <c r="OY298" s="1587"/>
      <c r="OZ298" s="1587"/>
      <c r="PA298" s="1587"/>
      <c r="PB298" s="1587"/>
      <c r="PC298" s="1587"/>
      <c r="PD298" s="1587"/>
      <c r="PE298" s="1587"/>
      <c r="PF298" s="1587"/>
      <c r="PG298" s="1588"/>
      <c r="PH298" s="1588"/>
      <c r="PI298" s="1588"/>
      <c r="PJ298" s="1588"/>
      <c r="PK298" s="1588"/>
      <c r="PL298" s="1588"/>
      <c r="PM298" s="1588"/>
      <c r="PN298" s="1588"/>
      <c r="PO298" s="1588"/>
      <c r="PP298" s="1588"/>
      <c r="PQ298" s="1588"/>
      <c r="PR298" s="1588"/>
      <c r="PS298" s="1588"/>
      <c r="PT298" s="1588"/>
      <c r="PU298" s="1588"/>
      <c r="PV298" s="1588"/>
      <c r="PW298" s="1588"/>
      <c r="PX298" s="1588"/>
      <c r="PY298" s="1588"/>
      <c r="PZ298" s="1588"/>
      <c r="QA298" s="1588"/>
      <c r="QB298" s="1588"/>
      <c r="QC298" s="1588"/>
      <c r="QD298" s="1588"/>
      <c r="QE298" s="1588"/>
      <c r="QF298" s="1588"/>
      <c r="QG298" s="1588"/>
      <c r="QH298" s="1588"/>
      <c r="QI298" s="1588"/>
      <c r="QJ298" s="1588"/>
      <c r="QK298" s="1588"/>
      <c r="QL298" s="1588"/>
      <c r="QM298" s="1588"/>
      <c r="QN298" s="1588"/>
      <c r="QO298" s="1588"/>
      <c r="QP298" s="1588"/>
      <c r="QQ298" s="1588"/>
      <c r="QR298" s="1588"/>
      <c r="QS298" s="1588"/>
      <c r="QT298" s="1588"/>
      <c r="QU298" s="1588"/>
      <c r="QV298" s="1588"/>
      <c r="QW298" s="1588"/>
      <c r="QX298" s="1588"/>
      <c r="QY298" s="1588"/>
      <c r="QZ298" s="1588"/>
      <c r="RA298" s="1588"/>
      <c r="RB298" s="1588"/>
      <c r="RC298" s="1588"/>
      <c r="RD298" s="1588"/>
      <c r="RE298" s="1588"/>
      <c r="RF298" s="1588"/>
      <c r="RG298" s="1588"/>
      <c r="RH298" s="1588"/>
      <c r="RI298" s="1588"/>
      <c r="RJ298" s="1588"/>
      <c r="RK298" s="1588"/>
      <c r="RL298" s="1588"/>
      <c r="RM298" s="1588"/>
      <c r="RN298" s="1588"/>
      <c r="RO298" s="1588"/>
      <c r="RP298" s="1588"/>
      <c r="RQ298" s="1588"/>
      <c r="RR298" s="1588"/>
      <c r="RS298" s="1588"/>
      <c r="RT298" s="1588"/>
      <c r="RU298" s="1588"/>
      <c r="RV298" s="1588"/>
      <c r="RW298" s="1588"/>
      <c r="RX298" s="1588"/>
      <c r="RY298" s="1588"/>
      <c r="RZ298" s="1588"/>
      <c r="SA298" s="1588"/>
      <c r="SB298" s="1588"/>
      <c r="SC298" s="1588"/>
      <c r="SD298" s="1588"/>
      <c r="SE298" s="1588"/>
      <c r="SF298" s="1588"/>
      <c r="SG298" s="1588"/>
      <c r="SH298" s="1588"/>
      <c r="SI298" s="1588"/>
      <c r="SJ298" s="1588"/>
      <c r="SK298" s="1588"/>
      <c r="SL298" s="1588"/>
      <c r="SM298" s="1588"/>
      <c r="SN298" s="1588"/>
      <c r="SO298" s="1588"/>
      <c r="SP298" s="1588"/>
      <c r="SQ298" s="1588"/>
      <c r="SR298" s="1588"/>
      <c r="SS298" s="1588"/>
      <c r="ST298" s="1588"/>
      <c r="SU298" s="1588"/>
      <c r="SV298" s="1588"/>
      <c r="SW298" s="1588"/>
      <c r="SX298" s="1588"/>
      <c r="SY298" s="1588"/>
      <c r="SZ298" s="1588"/>
      <c r="TA298" s="1588"/>
      <c r="TB298" s="1588"/>
      <c r="TC298" s="1588"/>
      <c r="TD298" s="544"/>
      <c r="TE298" s="544"/>
      <c r="TF298" s="544"/>
      <c r="TG298" s="544"/>
      <c r="TH298" s="544"/>
      <c r="TI298" s="544"/>
      <c r="TJ298" s="544"/>
      <c r="TK298" s="544"/>
      <c r="TL298" s="544"/>
      <c r="TM298" s="544"/>
      <c r="TN298" s="544"/>
      <c r="TO298" s="544"/>
      <c r="TP298" s="544"/>
      <c r="TQ298" s="544"/>
      <c r="TR298" s="544"/>
      <c r="TS298" s="544"/>
      <c r="TT298" s="544"/>
      <c r="TU298" s="544"/>
      <c r="TV298" s="544"/>
      <c r="TW298" s="544"/>
      <c r="TX298" s="544"/>
      <c r="TY298" s="544"/>
      <c r="TZ298" s="544"/>
      <c r="UA298" s="544"/>
      <c r="UB298" s="544"/>
      <c r="UC298" s="544"/>
      <c r="UD298" s="544"/>
      <c r="UE298" s="544"/>
      <c r="UF298" s="544"/>
      <c r="UG298" s="544"/>
      <c r="UH298" s="544"/>
      <c r="UI298" s="544"/>
      <c r="UJ298" s="544"/>
      <c r="UK298" s="544"/>
      <c r="UL298" s="544"/>
      <c r="UM298" s="544"/>
      <c r="UN298" s="544"/>
      <c r="UO298" s="544"/>
      <c r="UP298" s="544"/>
      <c r="UQ298" s="544"/>
      <c r="UR298" s="544"/>
      <c r="US298" s="544"/>
      <c r="UT298" s="544"/>
      <c r="UU298" s="544"/>
      <c r="UV298" s="544"/>
      <c r="UW298" s="544"/>
      <c r="UX298" s="544"/>
      <c r="UY298" s="544"/>
      <c r="UZ298" s="544"/>
      <c r="VA298" s="544"/>
      <c r="VB298" s="544"/>
      <c r="VC298" s="544"/>
      <c r="VD298" s="544"/>
      <c r="VE298" s="544"/>
      <c r="VF298" s="544"/>
      <c r="VG298" s="544"/>
      <c r="VH298" s="544"/>
      <c r="VI298" s="544"/>
      <c r="VJ298" s="544"/>
      <c r="VK298" s="544"/>
      <c r="VL298" s="544"/>
      <c r="VM298" s="544"/>
      <c r="VN298" s="544"/>
      <c r="VO298" s="544"/>
      <c r="VP298" s="544"/>
      <c r="VQ298" s="544"/>
      <c r="VR298" s="544"/>
      <c r="VS298" s="544"/>
      <c r="VT298" s="544"/>
      <c r="VU298" s="544"/>
      <c r="VV298" s="544"/>
      <c r="VW298" s="544"/>
      <c r="VX298" s="544"/>
      <c r="VY298" s="544"/>
      <c r="VZ298" s="544"/>
      <c r="WA298" s="544"/>
      <c r="WB298" s="544"/>
      <c r="WC298" s="544"/>
      <c r="WD298" s="544"/>
      <c r="WE298" s="544"/>
      <c r="WF298" s="544"/>
      <c r="WG298" s="544"/>
      <c r="WH298" s="544"/>
      <c r="WI298" s="544"/>
      <c r="WJ298" s="544"/>
      <c r="WK298" s="544"/>
      <c r="WL298" s="544"/>
      <c r="WM298" s="544"/>
      <c r="WN298" s="544"/>
      <c r="WO298" s="544"/>
      <c r="WP298" s="544"/>
      <c r="WQ298" s="544"/>
      <c r="WR298" s="544"/>
      <c r="WS298" s="544"/>
      <c r="WT298" s="544"/>
      <c r="WU298" s="544"/>
      <c r="WV298" s="544"/>
      <c r="WW298" s="544"/>
      <c r="WX298" s="544"/>
      <c r="WY298" s="544"/>
      <c r="WZ298" s="544"/>
      <c r="XA298" s="544"/>
      <c r="XB298" s="544"/>
      <c r="XC298" s="544"/>
      <c r="XD298" s="544"/>
      <c r="XE298" s="544"/>
      <c r="XF298" s="544"/>
      <c r="XG298" s="544"/>
      <c r="XH298" s="544"/>
      <c r="XI298" s="544"/>
      <c r="XJ298" s="544"/>
      <c r="XK298" s="544"/>
      <c r="XL298" s="544"/>
      <c r="XM298" s="544"/>
      <c r="XN298" s="544"/>
      <c r="XO298" s="544"/>
      <c r="XP298" s="544"/>
      <c r="XQ298" s="544"/>
      <c r="XR298" s="544"/>
      <c r="XS298" s="544"/>
      <c r="XT298" s="544"/>
      <c r="XU298" s="544"/>
      <c r="XV298" s="544"/>
      <c r="XW298" s="544"/>
      <c r="XX298" s="544"/>
      <c r="XY298" s="544"/>
      <c r="XZ298" s="544"/>
      <c r="YA298" s="544"/>
      <c r="YB298" s="544"/>
      <c r="YC298" s="544"/>
      <c r="YD298" s="544"/>
      <c r="YE298" s="544"/>
      <c r="YF298" s="544"/>
      <c r="YG298" s="544"/>
      <c r="YH298" s="544"/>
      <c r="YI298" s="544"/>
      <c r="YJ298" s="544"/>
      <c r="YK298" s="544"/>
      <c r="YL298" s="544"/>
      <c r="YM298" s="544"/>
      <c r="YN298" s="544"/>
      <c r="YO298" s="544"/>
      <c r="YP298" s="544"/>
      <c r="YQ298" s="544"/>
      <c r="YR298" s="544"/>
      <c r="YS298" s="544"/>
      <c r="YT298" s="544"/>
      <c r="YU298" s="544"/>
      <c r="YV298" s="544"/>
      <c r="YW298" s="544"/>
      <c r="YX298" s="544"/>
      <c r="YY298" s="544"/>
      <c r="YZ298" s="544"/>
      <c r="ZA298" s="544"/>
      <c r="ZB298" s="544"/>
      <c r="ZC298" s="544"/>
      <c r="ZD298" s="544"/>
      <c r="ZE298" s="544"/>
      <c r="ZF298" s="544"/>
      <c r="ZG298" s="544"/>
      <c r="ZH298" s="544"/>
      <c r="ZI298" s="544"/>
      <c r="ZJ298" s="544"/>
      <c r="ZK298" s="544"/>
      <c r="ZL298" s="544"/>
      <c r="ZM298" s="544"/>
      <c r="ZN298" s="544"/>
      <c r="ZO298" s="544"/>
      <c r="ZP298" s="544"/>
      <c r="ZQ298" s="544"/>
      <c r="ZR298" s="544"/>
      <c r="ZS298" s="544"/>
      <c r="ZT298" s="544"/>
      <c r="ZU298" s="544"/>
      <c r="ZV298" s="544"/>
      <c r="ZW298" s="544"/>
      <c r="ZX298" s="544"/>
      <c r="ZY298" s="544"/>
      <c r="ZZ298" s="544"/>
      <c r="AAA298" s="544"/>
      <c r="AAB298" s="544"/>
      <c r="AAC298" s="544"/>
      <c r="AAD298" s="544"/>
      <c r="AAE298" s="544"/>
      <c r="AAF298" s="544"/>
      <c r="AAG298" s="544"/>
      <c r="AAH298" s="544"/>
      <c r="AAI298" s="544"/>
      <c r="AAJ298" s="544"/>
      <c r="AAK298" s="544"/>
      <c r="AAL298" s="544"/>
      <c r="AAM298" s="544"/>
      <c r="AAN298" s="544"/>
      <c r="AAO298" s="544"/>
      <c r="AAP298" s="544"/>
      <c r="AAQ298" s="544"/>
      <c r="AAR298" s="544"/>
      <c r="AAS298" s="544"/>
      <c r="AAT298" s="544"/>
      <c r="AAU298" s="544"/>
      <c r="AAV298" s="544"/>
      <c r="AAW298" s="544"/>
      <c r="AAX298" s="544"/>
      <c r="AAY298" s="544"/>
      <c r="AAZ298" s="544"/>
      <c r="ABA298" s="544"/>
      <c r="ABB298" s="544"/>
      <c r="ABC298" s="544"/>
      <c r="ABD298" s="544"/>
      <c r="ABE298" s="544"/>
      <c r="ABF298" s="544"/>
      <c r="ABG298" s="544"/>
      <c r="ABH298" s="544"/>
      <c r="ABI298" s="544"/>
      <c r="ABJ298" s="544"/>
      <c r="ABK298" s="544"/>
      <c r="ABL298" s="544"/>
      <c r="ABM298" s="544"/>
      <c r="ABN298" s="544"/>
      <c r="ABO298" s="544"/>
      <c r="ABP298" s="544"/>
      <c r="ABQ298" s="544"/>
      <c r="ABR298" s="544"/>
      <c r="ABS298" s="544"/>
      <c r="ABT298" s="544"/>
    </row>
    <row r="299" spans="1:748" s="540" customFormat="1" ht="15" customHeight="1" x14ac:dyDescent="0.15">
      <c r="A299" s="559">
        <v>43819</v>
      </c>
      <c r="B299" s="415">
        <f t="shared" si="6"/>
        <v>3288</v>
      </c>
      <c r="C299" s="231"/>
      <c r="D299" s="546"/>
      <c r="E299" s="467"/>
      <c r="F299" s="576"/>
      <c r="G299" s="883"/>
      <c r="H299" s="539"/>
      <c r="I299" s="576"/>
      <c r="J299" s="547"/>
      <c r="K299" s="467"/>
      <c r="L299" s="550"/>
      <c r="M299" s="231">
        <v>712</v>
      </c>
      <c r="N299" s="546">
        <v>7.78</v>
      </c>
      <c r="O299" s="467">
        <v>5270</v>
      </c>
      <c r="P299" s="576">
        <v>17.3</v>
      </c>
      <c r="Q299" s="883">
        <v>41</v>
      </c>
      <c r="R299" s="539">
        <v>3.5</v>
      </c>
      <c r="S299" s="576">
        <v>18.5</v>
      </c>
      <c r="T299" s="547"/>
      <c r="U299" s="467"/>
      <c r="V299" s="550"/>
      <c r="W299" s="494">
        <v>608</v>
      </c>
      <c r="X299" s="546">
        <v>8.01</v>
      </c>
      <c r="Y299" s="548">
        <v>3940</v>
      </c>
      <c r="Z299" s="576">
        <v>9.1999999999999993</v>
      </c>
      <c r="AA299" s="883">
        <v>24</v>
      </c>
      <c r="AB299" s="539">
        <v>0.4</v>
      </c>
      <c r="AC299" s="576">
        <v>2.5</v>
      </c>
      <c r="AD299" s="539"/>
      <c r="AE299" s="467"/>
      <c r="AF299" s="550"/>
      <c r="AG299" s="494">
        <v>213</v>
      </c>
      <c r="AH299" s="546">
        <v>8.0399999999999991</v>
      </c>
      <c r="AI299" s="548">
        <v>6370</v>
      </c>
      <c r="AJ299" s="576">
        <v>27.1</v>
      </c>
      <c r="AK299" s="883">
        <v>65</v>
      </c>
      <c r="AL299" s="539">
        <v>16.899999999999999</v>
      </c>
      <c r="AM299" s="213">
        <v>18.5</v>
      </c>
      <c r="AN299" s="539"/>
      <c r="AO299" s="467"/>
      <c r="AP299" s="618"/>
      <c r="AQ299" s="494">
        <v>308</v>
      </c>
      <c r="AR299" s="546">
        <v>8.1</v>
      </c>
      <c r="AS299" s="548">
        <v>4850</v>
      </c>
      <c r="AT299" s="576">
        <v>40.799999999999997</v>
      </c>
      <c r="AU299" s="883">
        <v>151</v>
      </c>
      <c r="AV299" s="539">
        <v>13.7</v>
      </c>
      <c r="AW299" s="576">
        <v>58.2</v>
      </c>
      <c r="AX299" s="539"/>
      <c r="AY299" s="467"/>
      <c r="AZ299" s="550"/>
      <c r="BA299" s="231">
        <v>230</v>
      </c>
      <c r="BB299" s="546">
        <v>7.5</v>
      </c>
      <c r="BC299" s="467">
        <v>7200</v>
      </c>
      <c r="BD299" s="576">
        <v>36.200000000000003</v>
      </c>
      <c r="BE299" s="883">
        <v>104</v>
      </c>
      <c r="BF299" s="539">
        <v>1.5</v>
      </c>
      <c r="BG299" s="576">
        <v>38.200000000000003</v>
      </c>
      <c r="BH299" s="539"/>
      <c r="BI299" s="467"/>
      <c r="BJ299" s="550"/>
      <c r="BK299" s="494">
        <v>123</v>
      </c>
      <c r="BL299" s="546">
        <v>7.89</v>
      </c>
      <c r="BM299" s="548">
        <v>1633</v>
      </c>
      <c r="BN299" s="576">
        <v>82.3</v>
      </c>
      <c r="BO299" s="883">
        <v>171</v>
      </c>
      <c r="BP299" s="539">
        <v>0.3</v>
      </c>
      <c r="BQ299" s="576">
        <v>4.0999999999999996</v>
      </c>
      <c r="BR299" s="539"/>
      <c r="BS299" s="467"/>
      <c r="BT299" s="550"/>
      <c r="BU299" s="494">
        <v>441</v>
      </c>
      <c r="BV299" s="546">
        <v>7.59</v>
      </c>
      <c r="BW299" s="548">
        <v>6090</v>
      </c>
      <c r="BX299" s="548">
        <v>19.3</v>
      </c>
      <c r="BY299" s="883">
        <v>78</v>
      </c>
      <c r="BZ299" s="539">
        <v>3.2</v>
      </c>
      <c r="CA299" s="576">
        <v>45.7</v>
      </c>
      <c r="CB299" s="539"/>
      <c r="CC299" s="467"/>
      <c r="CD299" s="550"/>
      <c r="CE299" s="494"/>
      <c r="CF299" s="546"/>
      <c r="CG299" s="548"/>
      <c r="CH299" s="576"/>
      <c r="CI299" s="883"/>
      <c r="CJ299" s="539"/>
      <c r="CK299" s="576"/>
      <c r="CL299" s="539"/>
      <c r="CM299" s="467"/>
      <c r="CN299" s="550"/>
      <c r="CO299" s="494"/>
      <c r="CP299" s="546"/>
      <c r="CQ299" s="467"/>
      <c r="CR299" s="576"/>
      <c r="CS299" s="883"/>
      <c r="CT299" s="539"/>
      <c r="CU299" s="576"/>
      <c r="CV299" s="539"/>
      <c r="CW299" s="467"/>
      <c r="CX299" s="550"/>
      <c r="CY299" s="494">
        <v>131</v>
      </c>
      <c r="CZ299" s="546">
        <v>7.73</v>
      </c>
      <c r="DA299" s="467">
        <v>6630</v>
      </c>
      <c r="DB299" s="576">
        <v>26.7</v>
      </c>
      <c r="DC299" s="883">
        <v>74</v>
      </c>
      <c r="DD299" s="539">
        <v>2.7</v>
      </c>
      <c r="DE299" s="576">
        <v>10.8</v>
      </c>
      <c r="DF299" s="539"/>
      <c r="DG299" s="467"/>
      <c r="DH299" s="550"/>
      <c r="DI299" s="494">
        <v>239</v>
      </c>
      <c r="DJ299" s="546">
        <v>7.75</v>
      </c>
      <c r="DK299" s="549">
        <v>1510</v>
      </c>
      <c r="DL299" s="576">
        <v>69.400000000000006</v>
      </c>
      <c r="DM299" s="883">
        <v>227</v>
      </c>
      <c r="DN299" s="539">
        <v>9.6</v>
      </c>
      <c r="DO299" s="576">
        <v>18.399999999999999</v>
      </c>
      <c r="DP299" s="539"/>
      <c r="DQ299" s="467"/>
      <c r="DR299" s="550"/>
      <c r="DS299" s="494"/>
      <c r="DT299" s="546"/>
      <c r="DU299" s="466"/>
      <c r="DV299" s="576"/>
      <c r="DW299" s="883"/>
      <c r="DX299" s="539"/>
      <c r="DY299" s="576"/>
      <c r="DZ299" s="539"/>
      <c r="EA299" s="576"/>
      <c r="EB299" s="550"/>
      <c r="EC299" s="494"/>
      <c r="ED299" s="546"/>
      <c r="EE299" s="551"/>
      <c r="EF299" s="576"/>
      <c r="EG299" s="883"/>
      <c r="EH299" s="539"/>
      <c r="EI299" s="576"/>
      <c r="EJ299" s="539"/>
      <c r="EK299" s="467"/>
      <c r="EL299" s="550"/>
      <c r="EM299" s="494">
        <v>92</v>
      </c>
      <c r="EN299" s="546"/>
      <c r="EO299" s="467"/>
      <c r="EP299" s="576"/>
      <c r="EQ299" s="576"/>
      <c r="ER299" s="539"/>
      <c r="ES299" s="576"/>
      <c r="ET299" s="466"/>
      <c r="EU299" s="467"/>
      <c r="EV299" s="550"/>
      <c r="EW299" s="494">
        <v>92</v>
      </c>
      <c r="EX299" s="546"/>
      <c r="EY299" s="467"/>
      <c r="EZ299" s="576"/>
      <c r="FA299" s="883"/>
      <c r="FB299" s="539"/>
      <c r="FC299" s="576"/>
      <c r="FD299" s="466"/>
      <c r="FE299" s="467"/>
      <c r="FF299" s="550"/>
      <c r="FG299" s="457">
        <v>0</v>
      </c>
      <c r="FH299" s="546"/>
      <c r="FI299" s="467"/>
      <c r="FJ299" s="576"/>
      <c r="FK299" s="883"/>
      <c r="FL299" s="539"/>
      <c r="FM299" s="576"/>
      <c r="FN299" s="466"/>
      <c r="FO299" s="467"/>
      <c r="FP299" s="550"/>
      <c r="FQ299" s="1262"/>
      <c r="FR299" s="1263"/>
      <c r="FS299" s="1444"/>
      <c r="FT299" s="1263"/>
      <c r="FU299" s="980"/>
      <c r="FV299" s="1263"/>
      <c r="FW299" s="954"/>
      <c r="FX299" s="1263"/>
      <c r="FY299" s="1263"/>
      <c r="FZ299" s="1419"/>
      <c r="GA299" s="1262"/>
      <c r="GB299" s="1263"/>
      <c r="GC299" s="1263"/>
      <c r="GD299" s="1263"/>
      <c r="GE299" s="980"/>
      <c r="GF299" s="1263"/>
      <c r="GG299" s="954"/>
      <c r="GH299" s="1263"/>
      <c r="GI299" s="1263"/>
      <c r="GJ299" s="1419"/>
      <c r="GK299" s="937"/>
      <c r="GL299" s="948"/>
      <c r="GM299" s="934"/>
      <c r="GN299" s="934"/>
      <c r="GO299" s="934"/>
      <c r="GP299" s="934"/>
      <c r="GQ299" s="934"/>
      <c r="GR299" s="934"/>
      <c r="GS299" s="934"/>
      <c r="GT299" s="1424"/>
      <c r="GU299" s="937"/>
      <c r="GV299" s="934"/>
      <c r="GW299" s="934"/>
      <c r="GX299" s="934"/>
      <c r="GY299" s="934"/>
      <c r="GZ299" s="1439"/>
      <c r="HA299" s="934"/>
      <c r="HB299" s="934"/>
      <c r="HC299" s="934"/>
      <c r="HD299" s="1424"/>
      <c r="HE299" s="494">
        <v>99</v>
      </c>
      <c r="HF299" s="546">
        <v>6.95</v>
      </c>
      <c r="HG299" s="467">
        <v>2220</v>
      </c>
      <c r="HH299" s="894">
        <v>9.1999999999999993</v>
      </c>
      <c r="HI299" s="1432">
        <v>50</v>
      </c>
      <c r="HJ299" s="539">
        <v>5.7</v>
      </c>
      <c r="HK299" s="576">
        <v>6.3</v>
      </c>
      <c r="HL299" s="539"/>
      <c r="HM299" s="467"/>
      <c r="HN299" s="550"/>
      <c r="HO299" s="494"/>
      <c r="HP299" s="546"/>
      <c r="HQ299" s="467"/>
      <c r="HR299" s="576"/>
      <c r="HS299" s="576"/>
      <c r="HT299" s="539"/>
      <c r="HU299" s="576"/>
      <c r="HV299" s="539"/>
      <c r="HW299" s="467"/>
      <c r="HX299" s="550"/>
      <c r="HY299" s="1587"/>
      <c r="HZ299" s="1587"/>
      <c r="IA299" s="1587"/>
      <c r="IB299" s="1587"/>
      <c r="IC299" s="1587"/>
      <c r="ID299" s="1587"/>
      <c r="IE299" s="1587"/>
      <c r="IF299" s="1587"/>
      <c r="IG299" s="1587"/>
      <c r="IH299" s="1587"/>
      <c r="II299" s="1587"/>
      <c r="IJ299" s="1587"/>
      <c r="IK299" s="1587"/>
      <c r="IL299" s="1587"/>
      <c r="IM299" s="1587"/>
      <c r="IN299" s="1587"/>
      <c r="IO299" s="1587"/>
      <c r="IP299" s="1587"/>
      <c r="IQ299" s="1587"/>
      <c r="IR299" s="1587"/>
      <c r="IS299" s="1587"/>
      <c r="IT299" s="1587"/>
      <c r="IU299" s="1587"/>
      <c r="IV299" s="1587"/>
      <c r="IW299" s="1587"/>
      <c r="IX299" s="1587"/>
      <c r="IY299" s="1587"/>
      <c r="IZ299" s="1587"/>
      <c r="JA299" s="1587"/>
      <c r="JB299" s="1587"/>
      <c r="JC299" s="1587"/>
      <c r="JD299" s="1587"/>
      <c r="JE299" s="1587"/>
      <c r="JF299" s="1587"/>
      <c r="JG299" s="1587"/>
      <c r="JH299" s="1587"/>
      <c r="JI299" s="1587"/>
      <c r="JJ299" s="1587"/>
      <c r="JK299" s="1587"/>
      <c r="JL299" s="1587"/>
      <c r="JM299" s="1587"/>
      <c r="JN299" s="1587"/>
      <c r="JO299" s="1587"/>
      <c r="JP299" s="1587"/>
      <c r="JQ299" s="1587"/>
      <c r="JR299" s="1587"/>
      <c r="JS299" s="1587"/>
      <c r="JT299" s="1587"/>
      <c r="JU299" s="1587"/>
      <c r="JV299" s="1587"/>
      <c r="JW299" s="1587"/>
      <c r="JX299" s="1587"/>
      <c r="JY299" s="1587"/>
      <c r="JZ299" s="1587"/>
      <c r="KA299" s="1587"/>
      <c r="KB299" s="1587"/>
      <c r="KC299" s="1587"/>
      <c r="KD299" s="1587"/>
      <c r="KE299" s="1587"/>
      <c r="KF299" s="1587"/>
      <c r="KG299" s="1587"/>
      <c r="KH299" s="1587"/>
      <c r="KI299" s="1587"/>
      <c r="KJ299" s="1587"/>
      <c r="KK299" s="1587"/>
      <c r="KL299" s="1587"/>
      <c r="KM299" s="1587"/>
      <c r="KN299" s="1587"/>
      <c r="KO299" s="1587"/>
      <c r="KP299" s="1587"/>
      <c r="KQ299" s="1587"/>
      <c r="KR299" s="1587"/>
      <c r="KS299" s="1587"/>
      <c r="KT299" s="1587"/>
      <c r="KU299" s="1587"/>
      <c r="KV299" s="1587"/>
      <c r="KW299" s="1587"/>
      <c r="KX299" s="1587"/>
      <c r="KY299" s="1587"/>
      <c r="KZ299" s="1587"/>
      <c r="LA299" s="1587"/>
      <c r="LB299" s="1587"/>
      <c r="LC299" s="1587"/>
      <c r="LD299" s="1587"/>
      <c r="LE299" s="1587"/>
      <c r="LF299" s="1587"/>
      <c r="LG299" s="1587"/>
      <c r="LH299" s="1587"/>
      <c r="LI299" s="1587"/>
      <c r="LJ299" s="1587"/>
      <c r="LK299" s="1587"/>
      <c r="LL299" s="1587"/>
      <c r="LM299" s="1587"/>
      <c r="LN299" s="1587"/>
      <c r="LO299" s="1587"/>
      <c r="LP299" s="1587"/>
      <c r="LQ299" s="1587"/>
      <c r="LR299" s="1587"/>
      <c r="LS299" s="1587"/>
      <c r="LT299" s="1587"/>
      <c r="LU299" s="1587"/>
      <c r="LV299" s="1587"/>
      <c r="LW299" s="1587"/>
      <c r="LX299" s="1587"/>
      <c r="LY299" s="1587"/>
      <c r="LZ299" s="1587"/>
      <c r="MA299" s="1587"/>
      <c r="MB299" s="1587"/>
      <c r="MC299" s="1587"/>
      <c r="MD299" s="1587"/>
      <c r="ME299" s="1587"/>
      <c r="MF299" s="1587"/>
      <c r="MG299" s="1587"/>
      <c r="MH299" s="1587"/>
      <c r="MI299" s="1587"/>
      <c r="MJ299" s="1587"/>
      <c r="MK299" s="1587"/>
      <c r="ML299" s="1587"/>
      <c r="MM299" s="1587"/>
      <c r="MN299" s="1587"/>
      <c r="MO299" s="1587"/>
      <c r="MP299" s="1587"/>
      <c r="MQ299" s="1587"/>
      <c r="MR299" s="1587"/>
      <c r="MS299" s="1587"/>
      <c r="MT299" s="1587"/>
      <c r="MU299" s="1587"/>
      <c r="MV299" s="1587"/>
      <c r="MW299" s="1587"/>
      <c r="MX299" s="1587"/>
      <c r="MY299" s="1587"/>
      <c r="MZ299" s="1587"/>
      <c r="NA299" s="1587"/>
      <c r="NB299" s="1587"/>
      <c r="NC299" s="1587"/>
      <c r="ND299" s="1587"/>
      <c r="NE299" s="1587"/>
      <c r="NF299" s="1587"/>
      <c r="NG299" s="1587"/>
      <c r="NH299" s="1587"/>
      <c r="NI299" s="1587"/>
      <c r="NJ299" s="1587"/>
      <c r="NK299" s="1587"/>
      <c r="NL299" s="1587"/>
      <c r="NM299" s="1587"/>
      <c r="NN299" s="1587"/>
      <c r="NO299" s="1587"/>
      <c r="NP299" s="1587"/>
      <c r="NQ299" s="1587"/>
      <c r="NR299" s="1587"/>
      <c r="NS299" s="1587"/>
      <c r="NT299" s="1587"/>
      <c r="NU299" s="1587"/>
      <c r="NV299" s="1587"/>
      <c r="NW299" s="1587"/>
      <c r="NX299" s="1587"/>
      <c r="NY299" s="1587"/>
      <c r="NZ299" s="1587"/>
      <c r="OA299" s="1587"/>
      <c r="OB299" s="1587"/>
      <c r="OC299" s="1587"/>
      <c r="OD299" s="1587"/>
      <c r="OE299" s="1587"/>
      <c r="OF299" s="1587"/>
      <c r="OG299" s="1587"/>
      <c r="OH299" s="1587"/>
      <c r="OI299" s="1587"/>
      <c r="OJ299" s="1587"/>
      <c r="OK299" s="1587"/>
      <c r="OL299" s="1587"/>
      <c r="OM299" s="1587"/>
      <c r="ON299" s="1587"/>
      <c r="OO299" s="1587"/>
      <c r="OP299" s="1587"/>
      <c r="OQ299" s="1587"/>
      <c r="OR299" s="1587"/>
      <c r="OS299" s="1587"/>
      <c r="OT299" s="1587"/>
      <c r="OU299" s="1587"/>
      <c r="OV299" s="1587"/>
      <c r="OW299" s="1587"/>
      <c r="OX299" s="1587"/>
      <c r="OY299" s="1587"/>
      <c r="OZ299" s="1587"/>
      <c r="PA299" s="1587"/>
      <c r="PB299" s="1587"/>
      <c r="PC299" s="1587"/>
      <c r="PD299" s="1587"/>
      <c r="PE299" s="1587"/>
      <c r="PF299" s="1587"/>
      <c r="PG299" s="1588"/>
      <c r="PH299" s="1588"/>
      <c r="PI299" s="1588"/>
      <c r="PJ299" s="1588"/>
      <c r="PK299" s="1588"/>
      <c r="PL299" s="1588"/>
      <c r="PM299" s="1588"/>
      <c r="PN299" s="1588"/>
      <c r="PO299" s="1588"/>
      <c r="PP299" s="1588"/>
      <c r="PQ299" s="1588"/>
      <c r="PR299" s="1588"/>
      <c r="PS299" s="1588"/>
      <c r="PT299" s="1588"/>
      <c r="PU299" s="1588"/>
      <c r="PV299" s="1588"/>
      <c r="PW299" s="1588"/>
      <c r="PX299" s="1588"/>
      <c r="PY299" s="1588"/>
      <c r="PZ299" s="1588"/>
      <c r="QA299" s="1588"/>
      <c r="QB299" s="1588"/>
      <c r="QC299" s="1588"/>
      <c r="QD299" s="1588"/>
      <c r="QE299" s="1588"/>
      <c r="QF299" s="1588"/>
      <c r="QG299" s="1588"/>
      <c r="QH299" s="1588"/>
      <c r="QI299" s="1588"/>
      <c r="QJ299" s="1588"/>
      <c r="QK299" s="1588"/>
      <c r="QL299" s="1588"/>
      <c r="QM299" s="1588"/>
      <c r="QN299" s="1588"/>
      <c r="QO299" s="1588"/>
      <c r="QP299" s="1588"/>
      <c r="QQ299" s="1588"/>
      <c r="QR299" s="1588"/>
      <c r="QS299" s="1588"/>
      <c r="QT299" s="1588"/>
      <c r="QU299" s="1588"/>
      <c r="QV299" s="1588"/>
      <c r="QW299" s="1588"/>
      <c r="QX299" s="1588"/>
      <c r="QY299" s="1588"/>
      <c r="QZ299" s="1588"/>
      <c r="RA299" s="1588"/>
      <c r="RB299" s="1588"/>
      <c r="RC299" s="1588"/>
      <c r="RD299" s="1588"/>
      <c r="RE299" s="1588"/>
      <c r="RF299" s="1588"/>
      <c r="RG299" s="1588"/>
      <c r="RH299" s="1588"/>
      <c r="RI299" s="1588"/>
      <c r="RJ299" s="1588"/>
      <c r="RK299" s="1588"/>
      <c r="RL299" s="1588"/>
      <c r="RM299" s="1588"/>
      <c r="RN299" s="1588"/>
      <c r="RO299" s="1588"/>
      <c r="RP299" s="1588"/>
      <c r="RQ299" s="1588"/>
      <c r="RR299" s="1588"/>
      <c r="RS299" s="1588"/>
      <c r="RT299" s="1588"/>
      <c r="RU299" s="1588"/>
      <c r="RV299" s="1588"/>
      <c r="RW299" s="1588"/>
      <c r="RX299" s="1588"/>
      <c r="RY299" s="1588"/>
      <c r="RZ299" s="1588"/>
      <c r="SA299" s="1588"/>
      <c r="SB299" s="1588"/>
      <c r="SC299" s="1588"/>
      <c r="SD299" s="1588"/>
      <c r="SE299" s="1588"/>
      <c r="SF299" s="1588"/>
      <c r="SG299" s="1588"/>
      <c r="SH299" s="1588"/>
      <c r="SI299" s="1588"/>
      <c r="SJ299" s="1588"/>
      <c r="SK299" s="1588"/>
      <c r="SL299" s="1588"/>
      <c r="SM299" s="1588"/>
      <c r="SN299" s="1588"/>
      <c r="SO299" s="1588"/>
      <c r="SP299" s="1588"/>
      <c r="SQ299" s="1588"/>
      <c r="SR299" s="1588"/>
      <c r="SS299" s="1588"/>
      <c r="ST299" s="1588"/>
      <c r="SU299" s="1588"/>
      <c r="SV299" s="1588"/>
      <c r="SW299" s="1588"/>
      <c r="SX299" s="1588"/>
      <c r="SY299" s="1588"/>
      <c r="SZ299" s="1588"/>
      <c r="TA299" s="1588"/>
      <c r="TB299" s="1588"/>
      <c r="TC299" s="1588"/>
      <c r="TD299" s="544"/>
      <c r="TE299" s="544"/>
      <c r="TF299" s="544"/>
      <c r="TG299" s="544"/>
      <c r="TH299" s="544"/>
      <c r="TI299" s="544"/>
      <c r="TJ299" s="544"/>
      <c r="TK299" s="544"/>
      <c r="TL299" s="544"/>
      <c r="TM299" s="544"/>
      <c r="TN299" s="544"/>
      <c r="TO299" s="544"/>
      <c r="TP299" s="544"/>
      <c r="TQ299" s="544"/>
      <c r="TR299" s="544"/>
      <c r="TS299" s="544"/>
      <c r="TT299" s="544"/>
      <c r="TU299" s="544"/>
      <c r="TV299" s="544"/>
      <c r="TW299" s="544"/>
      <c r="TX299" s="544"/>
      <c r="TY299" s="544"/>
      <c r="TZ299" s="544"/>
      <c r="UA299" s="544"/>
      <c r="UB299" s="544"/>
      <c r="UC299" s="544"/>
      <c r="UD299" s="544"/>
      <c r="UE299" s="544"/>
      <c r="UF299" s="544"/>
      <c r="UG299" s="544"/>
      <c r="UH299" s="544"/>
      <c r="UI299" s="544"/>
      <c r="UJ299" s="544"/>
      <c r="UK299" s="544"/>
      <c r="UL299" s="544"/>
      <c r="UM299" s="544"/>
      <c r="UN299" s="544"/>
      <c r="UO299" s="544"/>
      <c r="UP299" s="544"/>
      <c r="UQ299" s="544"/>
      <c r="UR299" s="544"/>
      <c r="US299" s="544"/>
      <c r="UT299" s="544"/>
      <c r="UU299" s="544"/>
      <c r="UV299" s="544"/>
      <c r="UW299" s="544"/>
      <c r="UX299" s="544"/>
      <c r="UY299" s="544"/>
      <c r="UZ299" s="544"/>
      <c r="VA299" s="544"/>
      <c r="VB299" s="544"/>
      <c r="VC299" s="544"/>
      <c r="VD299" s="544"/>
      <c r="VE299" s="544"/>
      <c r="VF299" s="544"/>
      <c r="VG299" s="544"/>
      <c r="VH299" s="544"/>
      <c r="VI299" s="544"/>
      <c r="VJ299" s="544"/>
      <c r="VK299" s="544"/>
      <c r="VL299" s="544"/>
      <c r="VM299" s="544"/>
      <c r="VN299" s="544"/>
      <c r="VO299" s="544"/>
      <c r="VP299" s="544"/>
      <c r="VQ299" s="544"/>
      <c r="VR299" s="544"/>
      <c r="VS299" s="544"/>
      <c r="VT299" s="544"/>
      <c r="VU299" s="544"/>
      <c r="VV299" s="544"/>
      <c r="VW299" s="544"/>
      <c r="VX299" s="544"/>
      <c r="VY299" s="544"/>
      <c r="VZ299" s="544"/>
      <c r="WA299" s="544"/>
      <c r="WB299" s="544"/>
      <c r="WC299" s="544"/>
      <c r="WD299" s="544"/>
      <c r="WE299" s="544"/>
      <c r="WF299" s="544"/>
      <c r="WG299" s="544"/>
      <c r="WH299" s="544"/>
      <c r="WI299" s="544"/>
      <c r="WJ299" s="544"/>
      <c r="WK299" s="544"/>
      <c r="WL299" s="544"/>
      <c r="WM299" s="544"/>
      <c r="WN299" s="544"/>
      <c r="WO299" s="544"/>
      <c r="WP299" s="544"/>
      <c r="WQ299" s="544"/>
      <c r="WR299" s="544"/>
      <c r="WS299" s="544"/>
      <c r="WT299" s="544"/>
      <c r="WU299" s="544"/>
      <c r="WV299" s="544"/>
      <c r="WW299" s="544"/>
      <c r="WX299" s="544"/>
      <c r="WY299" s="544"/>
      <c r="WZ299" s="544"/>
      <c r="XA299" s="544"/>
      <c r="XB299" s="544"/>
      <c r="XC299" s="544"/>
      <c r="XD299" s="544"/>
      <c r="XE299" s="544"/>
      <c r="XF299" s="544"/>
      <c r="XG299" s="544"/>
      <c r="XH299" s="544"/>
      <c r="XI299" s="544"/>
      <c r="XJ299" s="544"/>
      <c r="XK299" s="544"/>
      <c r="XL299" s="544"/>
      <c r="XM299" s="544"/>
      <c r="XN299" s="544"/>
      <c r="XO299" s="544"/>
      <c r="XP299" s="544"/>
      <c r="XQ299" s="544"/>
      <c r="XR299" s="544"/>
      <c r="XS299" s="544"/>
      <c r="XT299" s="544"/>
      <c r="XU299" s="544"/>
      <c r="XV299" s="544"/>
      <c r="XW299" s="544"/>
      <c r="XX299" s="544"/>
      <c r="XY299" s="544"/>
      <c r="XZ299" s="544"/>
      <c r="YA299" s="544"/>
      <c r="YB299" s="544"/>
      <c r="YC299" s="544"/>
      <c r="YD299" s="544"/>
      <c r="YE299" s="544"/>
      <c r="YF299" s="544"/>
      <c r="YG299" s="544"/>
      <c r="YH299" s="544"/>
      <c r="YI299" s="544"/>
      <c r="YJ299" s="544"/>
      <c r="YK299" s="544"/>
      <c r="YL299" s="544"/>
      <c r="YM299" s="544"/>
      <c r="YN299" s="544"/>
      <c r="YO299" s="544"/>
      <c r="YP299" s="544"/>
      <c r="YQ299" s="544"/>
      <c r="YR299" s="544"/>
      <c r="YS299" s="544"/>
      <c r="YT299" s="544"/>
      <c r="YU299" s="544"/>
      <c r="YV299" s="544"/>
      <c r="YW299" s="544"/>
      <c r="YX299" s="544"/>
      <c r="YY299" s="544"/>
      <c r="YZ299" s="544"/>
      <c r="ZA299" s="544"/>
      <c r="ZB299" s="544"/>
      <c r="ZC299" s="544"/>
      <c r="ZD299" s="544"/>
      <c r="ZE299" s="544"/>
      <c r="ZF299" s="544"/>
      <c r="ZG299" s="544"/>
      <c r="ZH299" s="544"/>
      <c r="ZI299" s="544"/>
      <c r="ZJ299" s="544"/>
      <c r="ZK299" s="544"/>
      <c r="ZL299" s="544"/>
      <c r="ZM299" s="544"/>
      <c r="ZN299" s="544"/>
      <c r="ZO299" s="544"/>
      <c r="ZP299" s="544"/>
      <c r="ZQ299" s="544"/>
      <c r="ZR299" s="544"/>
      <c r="ZS299" s="544"/>
      <c r="ZT299" s="544"/>
      <c r="ZU299" s="544"/>
      <c r="ZV299" s="544"/>
      <c r="ZW299" s="544"/>
      <c r="ZX299" s="544"/>
      <c r="ZY299" s="544"/>
      <c r="ZZ299" s="544"/>
      <c r="AAA299" s="544"/>
      <c r="AAB299" s="544"/>
      <c r="AAC299" s="544"/>
      <c r="AAD299" s="544"/>
      <c r="AAE299" s="544"/>
      <c r="AAF299" s="544"/>
      <c r="AAG299" s="544"/>
      <c r="AAH299" s="544"/>
      <c r="AAI299" s="544"/>
      <c r="AAJ299" s="544"/>
      <c r="AAK299" s="544"/>
      <c r="AAL299" s="544"/>
      <c r="AAM299" s="544"/>
      <c r="AAN299" s="544"/>
      <c r="AAO299" s="544"/>
      <c r="AAP299" s="544"/>
      <c r="AAQ299" s="544"/>
      <c r="AAR299" s="544"/>
      <c r="AAS299" s="544"/>
      <c r="AAT299" s="544"/>
      <c r="AAU299" s="544"/>
      <c r="AAV299" s="544"/>
      <c r="AAW299" s="544"/>
      <c r="AAX299" s="544"/>
      <c r="AAY299" s="544"/>
      <c r="AAZ299" s="544"/>
      <c r="ABA299" s="544"/>
      <c r="ABB299" s="544"/>
      <c r="ABC299" s="544"/>
      <c r="ABD299" s="544"/>
      <c r="ABE299" s="544"/>
      <c r="ABF299" s="544"/>
      <c r="ABG299" s="544"/>
      <c r="ABH299" s="544"/>
      <c r="ABI299" s="544"/>
      <c r="ABJ299" s="544"/>
      <c r="ABK299" s="544"/>
      <c r="ABL299" s="544"/>
      <c r="ABM299" s="544"/>
      <c r="ABN299" s="544"/>
      <c r="ABO299" s="544"/>
      <c r="ABP299" s="544"/>
      <c r="ABQ299" s="544"/>
      <c r="ABR299" s="544"/>
      <c r="ABS299" s="544"/>
      <c r="ABT299" s="544"/>
    </row>
    <row r="300" spans="1:748" s="540" customFormat="1" ht="15" customHeight="1" x14ac:dyDescent="0.15">
      <c r="A300" s="559">
        <v>43820</v>
      </c>
      <c r="B300" s="415">
        <f t="shared" si="6"/>
        <v>3281</v>
      </c>
      <c r="C300" s="231"/>
      <c r="D300" s="546"/>
      <c r="E300" s="467"/>
      <c r="F300" s="576"/>
      <c r="G300" s="883"/>
      <c r="H300" s="539"/>
      <c r="I300" s="576"/>
      <c r="J300" s="547"/>
      <c r="K300" s="467"/>
      <c r="L300" s="550"/>
      <c r="M300" s="231">
        <v>1106</v>
      </c>
      <c r="N300" s="546">
        <v>7.73</v>
      </c>
      <c r="O300" s="467">
        <v>5130</v>
      </c>
      <c r="P300" s="576"/>
      <c r="Q300" s="883">
        <v>50</v>
      </c>
      <c r="R300" s="539">
        <v>3.6</v>
      </c>
      <c r="S300" s="576"/>
      <c r="T300" s="547"/>
      <c r="U300" s="467"/>
      <c r="V300" s="550"/>
      <c r="W300" s="494">
        <v>448</v>
      </c>
      <c r="X300" s="546">
        <v>8.27</v>
      </c>
      <c r="Y300" s="548">
        <v>3980</v>
      </c>
      <c r="Z300" s="576">
        <v>10.7</v>
      </c>
      <c r="AA300" s="883">
        <v>21</v>
      </c>
      <c r="AB300" s="539">
        <v>0.3</v>
      </c>
      <c r="AC300" s="576">
        <v>2.6</v>
      </c>
      <c r="AD300" s="539"/>
      <c r="AE300" s="467"/>
      <c r="AF300" s="550"/>
      <c r="AG300" s="494">
        <v>157</v>
      </c>
      <c r="AH300" s="546">
        <v>8.2100000000000009</v>
      </c>
      <c r="AI300" s="548">
        <v>6500</v>
      </c>
      <c r="AJ300" s="576">
        <v>28.2</v>
      </c>
      <c r="AK300" s="883">
        <v>66</v>
      </c>
      <c r="AL300" s="539">
        <v>18.399999999999999</v>
      </c>
      <c r="AM300" s="213">
        <v>20</v>
      </c>
      <c r="AN300" s="539"/>
      <c r="AO300" s="467"/>
      <c r="AP300" s="618"/>
      <c r="AQ300" s="494">
        <v>192</v>
      </c>
      <c r="AR300" s="546"/>
      <c r="AS300" s="548"/>
      <c r="AT300" s="576"/>
      <c r="AU300" s="883"/>
      <c r="AV300" s="539"/>
      <c r="AW300" s="576"/>
      <c r="AX300" s="539"/>
      <c r="AY300" s="467"/>
      <c r="AZ300" s="550"/>
      <c r="BA300" s="231">
        <v>284</v>
      </c>
      <c r="BB300" s="546">
        <v>7.96</v>
      </c>
      <c r="BC300" s="467">
        <v>5640</v>
      </c>
      <c r="BD300" s="576">
        <v>33.1</v>
      </c>
      <c r="BE300" s="883">
        <v>92</v>
      </c>
      <c r="BF300" s="539">
        <v>5.3</v>
      </c>
      <c r="BG300" s="576">
        <v>30.4</v>
      </c>
      <c r="BH300" s="539"/>
      <c r="BI300" s="467"/>
      <c r="BJ300" s="550"/>
      <c r="BK300" s="494">
        <v>100</v>
      </c>
      <c r="BL300" s="546">
        <v>8.07</v>
      </c>
      <c r="BM300" s="548">
        <v>1680</v>
      </c>
      <c r="BN300" s="576">
        <v>86.1</v>
      </c>
      <c r="BO300" s="883">
        <v>172</v>
      </c>
      <c r="BP300" s="539">
        <v>0.4</v>
      </c>
      <c r="BQ300" s="576">
        <v>4.0999999999999996</v>
      </c>
      <c r="BR300" s="539"/>
      <c r="BS300" s="467"/>
      <c r="BT300" s="550"/>
      <c r="BU300" s="494">
        <v>342</v>
      </c>
      <c r="BV300" s="546">
        <v>7.75</v>
      </c>
      <c r="BW300" s="548">
        <v>7060</v>
      </c>
      <c r="BX300" s="548">
        <v>21.1</v>
      </c>
      <c r="BY300" s="883">
        <v>93</v>
      </c>
      <c r="BZ300" s="539">
        <v>3.2</v>
      </c>
      <c r="CA300" s="576">
        <v>55.9</v>
      </c>
      <c r="CB300" s="539"/>
      <c r="CC300" s="467"/>
      <c r="CD300" s="550"/>
      <c r="CE300" s="494"/>
      <c r="CF300" s="546"/>
      <c r="CG300" s="548"/>
      <c r="CH300" s="576"/>
      <c r="CI300" s="883"/>
      <c r="CJ300" s="539"/>
      <c r="CK300" s="576"/>
      <c r="CL300" s="539"/>
      <c r="CM300" s="467"/>
      <c r="CN300" s="550"/>
      <c r="CO300" s="494"/>
      <c r="CP300" s="546"/>
      <c r="CQ300" s="467"/>
      <c r="CR300" s="576"/>
      <c r="CS300" s="883"/>
      <c r="CT300" s="539"/>
      <c r="CU300" s="576"/>
      <c r="CV300" s="539"/>
      <c r="CW300" s="467"/>
      <c r="CX300" s="550"/>
      <c r="CY300" s="494"/>
      <c r="CZ300" s="546">
        <v>7.92</v>
      </c>
      <c r="DA300" s="467">
        <v>6480</v>
      </c>
      <c r="DB300" s="576">
        <v>28.6</v>
      </c>
      <c r="DC300" s="883">
        <v>71</v>
      </c>
      <c r="DD300" s="539">
        <v>0.7</v>
      </c>
      <c r="DE300" s="576">
        <v>9.5</v>
      </c>
      <c r="DF300" s="539"/>
      <c r="DG300" s="467"/>
      <c r="DH300" s="550"/>
      <c r="DI300" s="494">
        <v>357</v>
      </c>
      <c r="DJ300" s="546">
        <v>7.85</v>
      </c>
      <c r="DK300" s="549">
        <v>1512</v>
      </c>
      <c r="DL300" s="576">
        <v>64.8</v>
      </c>
      <c r="DM300" s="883">
        <v>206</v>
      </c>
      <c r="DN300" s="539">
        <v>12</v>
      </c>
      <c r="DO300" s="576">
        <v>20.3</v>
      </c>
      <c r="DP300" s="539"/>
      <c r="DQ300" s="467"/>
      <c r="DR300" s="550"/>
      <c r="DS300" s="494"/>
      <c r="DT300" s="546"/>
      <c r="DU300" s="466"/>
      <c r="DV300" s="576"/>
      <c r="DW300" s="883"/>
      <c r="DX300" s="539"/>
      <c r="DY300" s="576"/>
      <c r="DZ300" s="539"/>
      <c r="EA300" s="576"/>
      <c r="EB300" s="550"/>
      <c r="EC300" s="494"/>
      <c r="ED300" s="546"/>
      <c r="EE300" s="551"/>
      <c r="EF300" s="576"/>
      <c r="EG300" s="883"/>
      <c r="EH300" s="539"/>
      <c r="EI300" s="576"/>
      <c r="EJ300" s="539"/>
      <c r="EK300" s="467"/>
      <c r="EL300" s="550"/>
      <c r="EM300" s="494">
        <v>83</v>
      </c>
      <c r="EN300" s="546"/>
      <c r="EO300" s="467"/>
      <c r="EP300" s="576"/>
      <c r="EQ300" s="576"/>
      <c r="ER300" s="539"/>
      <c r="ES300" s="576"/>
      <c r="ET300" s="466"/>
      <c r="EU300" s="467"/>
      <c r="EV300" s="550"/>
      <c r="EW300" s="494">
        <v>83</v>
      </c>
      <c r="EX300" s="546"/>
      <c r="EY300" s="467"/>
      <c r="EZ300" s="576"/>
      <c r="FA300" s="883"/>
      <c r="FB300" s="539"/>
      <c r="FC300" s="576"/>
      <c r="FD300" s="466"/>
      <c r="FE300" s="467"/>
      <c r="FF300" s="550"/>
      <c r="FG300" s="457">
        <v>0</v>
      </c>
      <c r="FH300" s="546"/>
      <c r="FI300" s="467"/>
      <c r="FJ300" s="576"/>
      <c r="FK300" s="883"/>
      <c r="FL300" s="539"/>
      <c r="FM300" s="576"/>
      <c r="FN300" s="466"/>
      <c r="FO300" s="467"/>
      <c r="FP300" s="550"/>
      <c r="FQ300" s="1262"/>
      <c r="FR300" s="1263"/>
      <c r="FS300" s="1444"/>
      <c r="FT300" s="1263"/>
      <c r="FU300" s="980"/>
      <c r="FV300" s="1263"/>
      <c r="FW300" s="954"/>
      <c r="FX300" s="1263"/>
      <c r="FY300" s="1263"/>
      <c r="FZ300" s="1419"/>
      <c r="GA300" s="1262"/>
      <c r="GB300" s="1263"/>
      <c r="GC300" s="1263"/>
      <c r="GD300" s="1263"/>
      <c r="GE300" s="980"/>
      <c r="GF300" s="1263"/>
      <c r="GG300" s="954"/>
      <c r="GH300" s="1263"/>
      <c r="GI300" s="1263"/>
      <c r="GJ300" s="1419"/>
      <c r="GK300" s="937"/>
      <c r="GL300" s="948"/>
      <c r="GM300" s="934"/>
      <c r="GN300" s="934"/>
      <c r="GO300" s="934"/>
      <c r="GP300" s="934"/>
      <c r="GQ300" s="934"/>
      <c r="GR300" s="934"/>
      <c r="GS300" s="934"/>
      <c r="GT300" s="1424"/>
      <c r="GU300" s="937"/>
      <c r="GV300" s="934"/>
      <c r="GW300" s="934"/>
      <c r="GX300" s="934"/>
      <c r="GY300" s="934"/>
      <c r="GZ300" s="1439"/>
      <c r="HA300" s="934"/>
      <c r="HB300" s="934"/>
      <c r="HC300" s="934"/>
      <c r="HD300" s="1424"/>
      <c r="HE300" s="494">
        <v>129</v>
      </c>
      <c r="HF300" s="546">
        <v>6.83</v>
      </c>
      <c r="HG300" s="467">
        <v>2530</v>
      </c>
      <c r="HH300" s="894">
        <v>11.7</v>
      </c>
      <c r="HI300" s="1432">
        <v>68</v>
      </c>
      <c r="HJ300" s="539">
        <v>7.3</v>
      </c>
      <c r="HK300" s="576">
        <v>7.7</v>
      </c>
      <c r="HL300" s="539"/>
      <c r="HM300" s="467"/>
      <c r="HN300" s="550"/>
      <c r="HO300" s="494"/>
      <c r="HP300" s="546"/>
      <c r="HQ300" s="467"/>
      <c r="HR300" s="576"/>
      <c r="HS300" s="576"/>
      <c r="HT300" s="539"/>
      <c r="HU300" s="576"/>
      <c r="HV300" s="539"/>
      <c r="HW300" s="467"/>
      <c r="HX300" s="550"/>
      <c r="HY300" s="1587"/>
      <c r="HZ300" s="1587"/>
      <c r="IA300" s="1587"/>
      <c r="IB300" s="1587"/>
      <c r="IC300" s="1587"/>
      <c r="ID300" s="1587"/>
      <c r="IE300" s="1587"/>
      <c r="IF300" s="1587"/>
      <c r="IG300" s="1587"/>
      <c r="IH300" s="1587"/>
      <c r="II300" s="1587"/>
      <c r="IJ300" s="1587"/>
      <c r="IK300" s="1587"/>
      <c r="IL300" s="1587"/>
      <c r="IM300" s="1587"/>
      <c r="IN300" s="1587"/>
      <c r="IO300" s="1587"/>
      <c r="IP300" s="1587"/>
      <c r="IQ300" s="1587"/>
      <c r="IR300" s="1587"/>
      <c r="IS300" s="1587"/>
      <c r="IT300" s="1587"/>
      <c r="IU300" s="1587"/>
      <c r="IV300" s="1587"/>
      <c r="IW300" s="1587"/>
      <c r="IX300" s="1587"/>
      <c r="IY300" s="1587"/>
      <c r="IZ300" s="1587"/>
      <c r="JA300" s="1587"/>
      <c r="JB300" s="1587"/>
      <c r="JC300" s="1587"/>
      <c r="JD300" s="1587"/>
      <c r="JE300" s="1587"/>
      <c r="JF300" s="1587"/>
      <c r="JG300" s="1587"/>
      <c r="JH300" s="1587"/>
      <c r="JI300" s="1587"/>
      <c r="JJ300" s="1587"/>
      <c r="JK300" s="1587"/>
      <c r="JL300" s="1587"/>
      <c r="JM300" s="1587"/>
      <c r="JN300" s="1587"/>
      <c r="JO300" s="1587"/>
      <c r="JP300" s="1587"/>
      <c r="JQ300" s="1587"/>
      <c r="JR300" s="1587"/>
      <c r="JS300" s="1587"/>
      <c r="JT300" s="1587"/>
      <c r="JU300" s="1587"/>
      <c r="JV300" s="1587"/>
      <c r="JW300" s="1587"/>
      <c r="JX300" s="1587"/>
      <c r="JY300" s="1587"/>
      <c r="JZ300" s="1587"/>
      <c r="KA300" s="1587"/>
      <c r="KB300" s="1587"/>
      <c r="KC300" s="1587"/>
      <c r="KD300" s="1587"/>
      <c r="KE300" s="1587"/>
      <c r="KF300" s="1587"/>
      <c r="KG300" s="1587"/>
      <c r="KH300" s="1587"/>
      <c r="KI300" s="1587"/>
      <c r="KJ300" s="1587"/>
      <c r="KK300" s="1587"/>
      <c r="KL300" s="1587"/>
      <c r="KM300" s="1587"/>
      <c r="KN300" s="1587"/>
      <c r="KO300" s="1587"/>
      <c r="KP300" s="1587"/>
      <c r="KQ300" s="1587"/>
      <c r="KR300" s="1587"/>
      <c r="KS300" s="1587"/>
      <c r="KT300" s="1587"/>
      <c r="KU300" s="1587"/>
      <c r="KV300" s="1587"/>
      <c r="KW300" s="1587"/>
      <c r="KX300" s="1587"/>
      <c r="KY300" s="1587"/>
      <c r="KZ300" s="1587"/>
      <c r="LA300" s="1587"/>
      <c r="LB300" s="1587"/>
      <c r="LC300" s="1587"/>
      <c r="LD300" s="1587"/>
      <c r="LE300" s="1587"/>
      <c r="LF300" s="1587"/>
      <c r="LG300" s="1587"/>
      <c r="LH300" s="1587"/>
      <c r="LI300" s="1587"/>
      <c r="LJ300" s="1587"/>
      <c r="LK300" s="1587"/>
      <c r="LL300" s="1587"/>
      <c r="LM300" s="1587"/>
      <c r="LN300" s="1587"/>
      <c r="LO300" s="1587"/>
      <c r="LP300" s="1587"/>
      <c r="LQ300" s="1587"/>
      <c r="LR300" s="1587"/>
      <c r="LS300" s="1587"/>
      <c r="LT300" s="1587"/>
      <c r="LU300" s="1587"/>
      <c r="LV300" s="1587"/>
      <c r="LW300" s="1587"/>
      <c r="LX300" s="1587"/>
      <c r="LY300" s="1587"/>
      <c r="LZ300" s="1587"/>
      <c r="MA300" s="1587"/>
      <c r="MB300" s="1587"/>
      <c r="MC300" s="1587"/>
      <c r="MD300" s="1587"/>
      <c r="ME300" s="1587"/>
      <c r="MF300" s="1587"/>
      <c r="MG300" s="1587"/>
      <c r="MH300" s="1587"/>
      <c r="MI300" s="1587"/>
      <c r="MJ300" s="1587"/>
      <c r="MK300" s="1587"/>
      <c r="ML300" s="1587"/>
      <c r="MM300" s="1587"/>
      <c r="MN300" s="1587"/>
      <c r="MO300" s="1587"/>
      <c r="MP300" s="1587"/>
      <c r="MQ300" s="1587"/>
      <c r="MR300" s="1587"/>
      <c r="MS300" s="1587"/>
      <c r="MT300" s="1587"/>
      <c r="MU300" s="1587"/>
      <c r="MV300" s="1587"/>
      <c r="MW300" s="1587"/>
      <c r="MX300" s="1587"/>
      <c r="MY300" s="1587"/>
      <c r="MZ300" s="1587"/>
      <c r="NA300" s="1587"/>
      <c r="NB300" s="1587"/>
      <c r="NC300" s="1587"/>
      <c r="ND300" s="1587"/>
      <c r="NE300" s="1587"/>
      <c r="NF300" s="1587"/>
      <c r="NG300" s="1587"/>
      <c r="NH300" s="1587"/>
      <c r="NI300" s="1587"/>
      <c r="NJ300" s="1587"/>
      <c r="NK300" s="1587"/>
      <c r="NL300" s="1587"/>
      <c r="NM300" s="1587"/>
      <c r="NN300" s="1587"/>
      <c r="NO300" s="1587"/>
      <c r="NP300" s="1587"/>
      <c r="NQ300" s="1587"/>
      <c r="NR300" s="1587"/>
      <c r="NS300" s="1587"/>
      <c r="NT300" s="1587"/>
      <c r="NU300" s="1587"/>
      <c r="NV300" s="1587"/>
      <c r="NW300" s="1587"/>
      <c r="NX300" s="1587"/>
      <c r="NY300" s="1587"/>
      <c r="NZ300" s="1587"/>
      <c r="OA300" s="1587"/>
      <c r="OB300" s="1587"/>
      <c r="OC300" s="1587"/>
      <c r="OD300" s="1587"/>
      <c r="OE300" s="1587"/>
      <c r="OF300" s="1587"/>
      <c r="OG300" s="1587"/>
      <c r="OH300" s="1587"/>
      <c r="OI300" s="1587"/>
      <c r="OJ300" s="1587"/>
      <c r="OK300" s="1587"/>
      <c r="OL300" s="1587"/>
      <c r="OM300" s="1587"/>
      <c r="ON300" s="1587"/>
      <c r="OO300" s="1587"/>
      <c r="OP300" s="1587"/>
      <c r="OQ300" s="1587"/>
      <c r="OR300" s="1587"/>
      <c r="OS300" s="1587"/>
      <c r="OT300" s="1587"/>
      <c r="OU300" s="1587"/>
      <c r="OV300" s="1587"/>
      <c r="OW300" s="1587"/>
      <c r="OX300" s="1587"/>
      <c r="OY300" s="1587"/>
      <c r="OZ300" s="1587"/>
      <c r="PA300" s="1587"/>
      <c r="PB300" s="1587"/>
      <c r="PC300" s="1587"/>
      <c r="PD300" s="1587"/>
      <c r="PE300" s="1587"/>
      <c r="PF300" s="1587"/>
      <c r="PG300" s="1588"/>
      <c r="PH300" s="1588"/>
      <c r="PI300" s="1588"/>
      <c r="PJ300" s="1588"/>
      <c r="PK300" s="1588"/>
      <c r="PL300" s="1588"/>
      <c r="PM300" s="1588"/>
      <c r="PN300" s="1588"/>
      <c r="PO300" s="1588"/>
      <c r="PP300" s="1588"/>
      <c r="PQ300" s="1588"/>
      <c r="PR300" s="1588"/>
      <c r="PS300" s="1588"/>
      <c r="PT300" s="1588"/>
      <c r="PU300" s="1588"/>
      <c r="PV300" s="1588"/>
      <c r="PW300" s="1588"/>
      <c r="PX300" s="1588"/>
      <c r="PY300" s="1588"/>
      <c r="PZ300" s="1588"/>
      <c r="QA300" s="1588"/>
      <c r="QB300" s="1588"/>
      <c r="QC300" s="1588"/>
      <c r="QD300" s="1588"/>
      <c r="QE300" s="1588"/>
      <c r="QF300" s="1588"/>
      <c r="QG300" s="1588"/>
      <c r="QH300" s="1588"/>
      <c r="QI300" s="1588"/>
      <c r="QJ300" s="1588"/>
      <c r="QK300" s="1588"/>
      <c r="QL300" s="1588"/>
      <c r="QM300" s="1588"/>
      <c r="QN300" s="1588"/>
      <c r="QO300" s="1588"/>
      <c r="QP300" s="1588"/>
      <c r="QQ300" s="1588"/>
      <c r="QR300" s="1588"/>
      <c r="QS300" s="1588"/>
      <c r="QT300" s="1588"/>
      <c r="QU300" s="1588"/>
      <c r="QV300" s="1588"/>
      <c r="QW300" s="1588"/>
      <c r="QX300" s="1588"/>
      <c r="QY300" s="1588"/>
      <c r="QZ300" s="1588"/>
      <c r="RA300" s="1588"/>
      <c r="RB300" s="1588"/>
      <c r="RC300" s="1588"/>
      <c r="RD300" s="1588"/>
      <c r="RE300" s="1588"/>
      <c r="RF300" s="1588"/>
      <c r="RG300" s="1588"/>
      <c r="RH300" s="1588"/>
      <c r="RI300" s="1588"/>
      <c r="RJ300" s="1588"/>
      <c r="RK300" s="1588"/>
      <c r="RL300" s="1588"/>
      <c r="RM300" s="1588"/>
      <c r="RN300" s="1588"/>
      <c r="RO300" s="1588"/>
      <c r="RP300" s="1588"/>
      <c r="RQ300" s="1588"/>
      <c r="RR300" s="1588"/>
      <c r="RS300" s="1588"/>
      <c r="RT300" s="1588"/>
      <c r="RU300" s="1588"/>
      <c r="RV300" s="1588"/>
      <c r="RW300" s="1588"/>
      <c r="RX300" s="1588"/>
      <c r="RY300" s="1588"/>
      <c r="RZ300" s="1588"/>
      <c r="SA300" s="1588"/>
      <c r="SB300" s="1588"/>
      <c r="SC300" s="1588"/>
      <c r="SD300" s="1588"/>
      <c r="SE300" s="1588"/>
      <c r="SF300" s="1588"/>
      <c r="SG300" s="1588"/>
      <c r="SH300" s="1588"/>
      <c r="SI300" s="1588"/>
      <c r="SJ300" s="1588"/>
      <c r="SK300" s="1588"/>
      <c r="SL300" s="1588"/>
      <c r="SM300" s="1588"/>
      <c r="SN300" s="1588"/>
      <c r="SO300" s="1588"/>
      <c r="SP300" s="1588"/>
      <c r="SQ300" s="1588"/>
      <c r="SR300" s="1588"/>
      <c r="SS300" s="1588"/>
      <c r="ST300" s="1588"/>
      <c r="SU300" s="1588"/>
      <c r="SV300" s="1588"/>
      <c r="SW300" s="1588"/>
      <c r="SX300" s="1588"/>
      <c r="SY300" s="1588"/>
      <c r="SZ300" s="1588"/>
      <c r="TA300" s="1588"/>
      <c r="TB300" s="1588"/>
      <c r="TC300" s="1588"/>
      <c r="TD300" s="544"/>
      <c r="TE300" s="544"/>
      <c r="TF300" s="544"/>
      <c r="TG300" s="544"/>
      <c r="TH300" s="544"/>
      <c r="TI300" s="544"/>
      <c r="TJ300" s="544"/>
      <c r="TK300" s="544"/>
      <c r="TL300" s="544"/>
      <c r="TM300" s="544"/>
      <c r="TN300" s="544"/>
      <c r="TO300" s="544"/>
      <c r="TP300" s="544"/>
      <c r="TQ300" s="544"/>
      <c r="TR300" s="544"/>
      <c r="TS300" s="544"/>
      <c r="TT300" s="544"/>
      <c r="TU300" s="544"/>
      <c r="TV300" s="544"/>
      <c r="TW300" s="544"/>
      <c r="TX300" s="544"/>
      <c r="TY300" s="544"/>
      <c r="TZ300" s="544"/>
      <c r="UA300" s="544"/>
      <c r="UB300" s="544"/>
      <c r="UC300" s="544"/>
      <c r="UD300" s="544"/>
      <c r="UE300" s="544"/>
      <c r="UF300" s="544"/>
      <c r="UG300" s="544"/>
      <c r="UH300" s="544"/>
      <c r="UI300" s="544"/>
      <c r="UJ300" s="544"/>
      <c r="UK300" s="544"/>
      <c r="UL300" s="544"/>
      <c r="UM300" s="544"/>
      <c r="UN300" s="544"/>
      <c r="UO300" s="544"/>
      <c r="UP300" s="544"/>
      <c r="UQ300" s="544"/>
      <c r="UR300" s="544"/>
      <c r="US300" s="544"/>
      <c r="UT300" s="544"/>
      <c r="UU300" s="544"/>
      <c r="UV300" s="544"/>
      <c r="UW300" s="544"/>
      <c r="UX300" s="544"/>
      <c r="UY300" s="544"/>
      <c r="UZ300" s="544"/>
      <c r="VA300" s="544"/>
      <c r="VB300" s="544"/>
      <c r="VC300" s="544"/>
      <c r="VD300" s="544"/>
      <c r="VE300" s="544"/>
      <c r="VF300" s="544"/>
      <c r="VG300" s="544"/>
      <c r="VH300" s="544"/>
      <c r="VI300" s="544"/>
      <c r="VJ300" s="544"/>
      <c r="VK300" s="544"/>
      <c r="VL300" s="544"/>
      <c r="VM300" s="544"/>
      <c r="VN300" s="544"/>
      <c r="VO300" s="544"/>
      <c r="VP300" s="544"/>
      <c r="VQ300" s="544"/>
      <c r="VR300" s="544"/>
      <c r="VS300" s="544"/>
      <c r="VT300" s="544"/>
      <c r="VU300" s="544"/>
      <c r="VV300" s="544"/>
      <c r="VW300" s="544"/>
      <c r="VX300" s="544"/>
      <c r="VY300" s="544"/>
      <c r="VZ300" s="544"/>
      <c r="WA300" s="544"/>
      <c r="WB300" s="544"/>
      <c r="WC300" s="544"/>
      <c r="WD300" s="544"/>
      <c r="WE300" s="544"/>
      <c r="WF300" s="544"/>
      <c r="WG300" s="544"/>
      <c r="WH300" s="544"/>
      <c r="WI300" s="544"/>
      <c r="WJ300" s="544"/>
      <c r="WK300" s="544"/>
      <c r="WL300" s="544"/>
      <c r="WM300" s="544"/>
      <c r="WN300" s="544"/>
      <c r="WO300" s="544"/>
      <c r="WP300" s="544"/>
      <c r="WQ300" s="544"/>
      <c r="WR300" s="544"/>
      <c r="WS300" s="544"/>
      <c r="WT300" s="544"/>
      <c r="WU300" s="544"/>
      <c r="WV300" s="544"/>
      <c r="WW300" s="544"/>
      <c r="WX300" s="544"/>
      <c r="WY300" s="544"/>
      <c r="WZ300" s="544"/>
      <c r="XA300" s="544"/>
      <c r="XB300" s="544"/>
      <c r="XC300" s="544"/>
      <c r="XD300" s="544"/>
      <c r="XE300" s="544"/>
      <c r="XF300" s="544"/>
      <c r="XG300" s="544"/>
      <c r="XH300" s="544"/>
      <c r="XI300" s="544"/>
      <c r="XJ300" s="544"/>
      <c r="XK300" s="544"/>
      <c r="XL300" s="544"/>
      <c r="XM300" s="544"/>
      <c r="XN300" s="544"/>
      <c r="XO300" s="544"/>
      <c r="XP300" s="544"/>
      <c r="XQ300" s="544"/>
      <c r="XR300" s="544"/>
      <c r="XS300" s="544"/>
      <c r="XT300" s="544"/>
      <c r="XU300" s="544"/>
      <c r="XV300" s="544"/>
      <c r="XW300" s="544"/>
      <c r="XX300" s="544"/>
      <c r="XY300" s="544"/>
      <c r="XZ300" s="544"/>
      <c r="YA300" s="544"/>
      <c r="YB300" s="544"/>
      <c r="YC300" s="544"/>
      <c r="YD300" s="544"/>
      <c r="YE300" s="544"/>
      <c r="YF300" s="544"/>
      <c r="YG300" s="544"/>
      <c r="YH300" s="544"/>
      <c r="YI300" s="544"/>
      <c r="YJ300" s="544"/>
      <c r="YK300" s="544"/>
      <c r="YL300" s="544"/>
      <c r="YM300" s="544"/>
      <c r="YN300" s="544"/>
      <c r="YO300" s="544"/>
      <c r="YP300" s="544"/>
      <c r="YQ300" s="544"/>
      <c r="YR300" s="544"/>
      <c r="YS300" s="544"/>
      <c r="YT300" s="544"/>
      <c r="YU300" s="544"/>
      <c r="YV300" s="544"/>
      <c r="YW300" s="544"/>
      <c r="YX300" s="544"/>
      <c r="YY300" s="544"/>
      <c r="YZ300" s="544"/>
      <c r="ZA300" s="544"/>
      <c r="ZB300" s="544"/>
      <c r="ZC300" s="544"/>
      <c r="ZD300" s="544"/>
      <c r="ZE300" s="544"/>
      <c r="ZF300" s="544"/>
      <c r="ZG300" s="544"/>
      <c r="ZH300" s="544"/>
      <c r="ZI300" s="544"/>
      <c r="ZJ300" s="544"/>
      <c r="ZK300" s="544"/>
      <c r="ZL300" s="544"/>
      <c r="ZM300" s="544"/>
      <c r="ZN300" s="544"/>
      <c r="ZO300" s="544"/>
      <c r="ZP300" s="544"/>
      <c r="ZQ300" s="544"/>
      <c r="ZR300" s="544"/>
      <c r="ZS300" s="544"/>
      <c r="ZT300" s="544"/>
      <c r="ZU300" s="544"/>
      <c r="ZV300" s="544"/>
      <c r="ZW300" s="544"/>
      <c r="ZX300" s="544"/>
      <c r="ZY300" s="544"/>
      <c r="ZZ300" s="544"/>
      <c r="AAA300" s="544"/>
      <c r="AAB300" s="544"/>
      <c r="AAC300" s="544"/>
      <c r="AAD300" s="544"/>
      <c r="AAE300" s="544"/>
      <c r="AAF300" s="544"/>
      <c r="AAG300" s="544"/>
      <c r="AAH300" s="544"/>
      <c r="AAI300" s="544"/>
      <c r="AAJ300" s="544"/>
      <c r="AAK300" s="544"/>
      <c r="AAL300" s="544"/>
      <c r="AAM300" s="544"/>
      <c r="AAN300" s="544"/>
      <c r="AAO300" s="544"/>
      <c r="AAP300" s="544"/>
      <c r="AAQ300" s="544"/>
      <c r="AAR300" s="544"/>
      <c r="AAS300" s="544"/>
      <c r="AAT300" s="544"/>
      <c r="AAU300" s="544"/>
      <c r="AAV300" s="544"/>
      <c r="AAW300" s="544"/>
      <c r="AAX300" s="544"/>
      <c r="AAY300" s="544"/>
      <c r="AAZ300" s="544"/>
      <c r="ABA300" s="544"/>
      <c r="ABB300" s="544"/>
      <c r="ABC300" s="544"/>
      <c r="ABD300" s="544"/>
      <c r="ABE300" s="544"/>
      <c r="ABF300" s="544"/>
      <c r="ABG300" s="544"/>
      <c r="ABH300" s="544"/>
      <c r="ABI300" s="544"/>
      <c r="ABJ300" s="544"/>
      <c r="ABK300" s="544"/>
      <c r="ABL300" s="544"/>
      <c r="ABM300" s="544"/>
      <c r="ABN300" s="544"/>
      <c r="ABO300" s="544"/>
      <c r="ABP300" s="544"/>
      <c r="ABQ300" s="544"/>
      <c r="ABR300" s="544"/>
      <c r="ABS300" s="544"/>
      <c r="ABT300" s="544"/>
    </row>
    <row r="301" spans="1:748" s="542" customFormat="1" ht="15" customHeight="1" x14ac:dyDescent="0.15">
      <c r="A301" s="560">
        <v>43821</v>
      </c>
      <c r="B301" s="765">
        <f t="shared" si="6"/>
        <v>2862</v>
      </c>
      <c r="C301" s="241"/>
      <c r="D301" s="552"/>
      <c r="E301" s="471"/>
      <c r="F301" s="577"/>
      <c r="G301" s="577"/>
      <c r="H301" s="541"/>
      <c r="I301" s="577"/>
      <c r="J301" s="553"/>
      <c r="K301" s="471"/>
      <c r="L301" s="557"/>
      <c r="M301" s="241">
        <v>1002</v>
      </c>
      <c r="N301" s="552">
        <v>7.8</v>
      </c>
      <c r="O301" s="471">
        <v>5570</v>
      </c>
      <c r="P301" s="577">
        <v>13</v>
      </c>
      <c r="Q301" s="577">
        <v>38</v>
      </c>
      <c r="R301" s="541">
        <v>2</v>
      </c>
      <c r="S301" s="577">
        <v>19.5</v>
      </c>
      <c r="T301" s="553"/>
      <c r="U301" s="471"/>
      <c r="V301" s="557"/>
      <c r="W301" s="554">
        <v>295</v>
      </c>
      <c r="X301" s="552"/>
      <c r="Y301" s="555"/>
      <c r="Z301" s="577"/>
      <c r="AA301" s="577"/>
      <c r="AB301" s="541"/>
      <c r="AC301" s="577"/>
      <c r="AD301" s="541"/>
      <c r="AE301" s="471"/>
      <c r="AF301" s="557"/>
      <c r="AG301" s="554"/>
      <c r="AH301" s="552"/>
      <c r="AI301" s="555"/>
      <c r="AJ301" s="577"/>
      <c r="AK301" s="577"/>
      <c r="AL301" s="541"/>
      <c r="AM301" s="180"/>
      <c r="AN301" s="541"/>
      <c r="AO301" s="471"/>
      <c r="AP301" s="619"/>
      <c r="AQ301" s="554">
        <v>379</v>
      </c>
      <c r="AR301" s="552">
        <v>7.7</v>
      </c>
      <c r="AS301" s="555">
        <v>4870</v>
      </c>
      <c r="AT301" s="577">
        <v>40.4</v>
      </c>
      <c r="AU301" s="577">
        <v>134</v>
      </c>
      <c r="AV301" s="541">
        <v>6.7</v>
      </c>
      <c r="AW301" s="577">
        <v>58</v>
      </c>
      <c r="AX301" s="541"/>
      <c r="AY301" s="471"/>
      <c r="AZ301" s="557"/>
      <c r="BA301" s="241">
        <v>270</v>
      </c>
      <c r="BB301" s="552">
        <v>7.27</v>
      </c>
      <c r="BC301" s="471">
        <v>6220</v>
      </c>
      <c r="BD301" s="577">
        <v>32.799999999999997</v>
      </c>
      <c r="BE301" s="577">
        <v>98</v>
      </c>
      <c r="BF301" s="541">
        <v>2.9</v>
      </c>
      <c r="BG301" s="577">
        <v>31</v>
      </c>
      <c r="BH301" s="541"/>
      <c r="BI301" s="471"/>
      <c r="BJ301" s="557"/>
      <c r="BK301" s="554">
        <v>120</v>
      </c>
      <c r="BL301" s="552">
        <v>7.24</v>
      </c>
      <c r="BM301" s="555">
        <v>1641</v>
      </c>
      <c r="BN301" s="577">
        <v>82.2</v>
      </c>
      <c r="BO301" s="577">
        <v>173</v>
      </c>
      <c r="BP301" s="541">
        <v>0.2</v>
      </c>
      <c r="BQ301" s="577">
        <v>3.9</v>
      </c>
      <c r="BR301" s="541"/>
      <c r="BS301" s="471"/>
      <c r="BT301" s="557"/>
      <c r="BU301" s="554">
        <v>236</v>
      </c>
      <c r="BV301" s="552">
        <v>7.58</v>
      </c>
      <c r="BW301" s="555">
        <v>6270</v>
      </c>
      <c r="BX301" s="555">
        <v>18.600000000000001</v>
      </c>
      <c r="BY301" s="577">
        <v>81</v>
      </c>
      <c r="BZ301" s="541">
        <v>3.3</v>
      </c>
      <c r="CA301" s="577">
        <v>43.8</v>
      </c>
      <c r="CB301" s="541"/>
      <c r="CC301" s="471"/>
      <c r="CD301" s="557"/>
      <c r="CE301" s="554"/>
      <c r="CF301" s="552"/>
      <c r="CG301" s="555"/>
      <c r="CH301" s="577"/>
      <c r="CI301" s="577"/>
      <c r="CJ301" s="541"/>
      <c r="CK301" s="577"/>
      <c r="CL301" s="541"/>
      <c r="CM301" s="471"/>
      <c r="CN301" s="557"/>
      <c r="CO301" s="554"/>
      <c r="CP301" s="552"/>
      <c r="CQ301" s="471"/>
      <c r="CR301" s="577"/>
      <c r="CS301" s="577"/>
      <c r="CT301" s="541"/>
      <c r="CU301" s="577"/>
      <c r="CV301" s="541"/>
      <c r="CW301" s="471"/>
      <c r="CX301" s="557"/>
      <c r="CY301" s="554">
        <v>227</v>
      </c>
      <c r="CZ301" s="552">
        <v>7.4</v>
      </c>
      <c r="DA301" s="471">
        <v>6700</v>
      </c>
      <c r="DB301" s="577">
        <v>27.6</v>
      </c>
      <c r="DC301" s="577">
        <v>74</v>
      </c>
      <c r="DD301" s="541">
        <v>0.7</v>
      </c>
      <c r="DE301" s="577">
        <v>8.5</v>
      </c>
      <c r="DF301" s="541"/>
      <c r="DG301" s="471"/>
      <c r="DH301" s="557"/>
      <c r="DI301" s="554">
        <v>211</v>
      </c>
      <c r="DJ301" s="552">
        <v>7.08</v>
      </c>
      <c r="DK301" s="556">
        <v>1501</v>
      </c>
      <c r="DL301" s="577">
        <v>51.8</v>
      </c>
      <c r="DM301" s="577">
        <v>185</v>
      </c>
      <c r="DN301" s="541">
        <v>13.3</v>
      </c>
      <c r="DO301" s="577">
        <v>17</v>
      </c>
      <c r="DP301" s="541"/>
      <c r="DQ301" s="471"/>
      <c r="DR301" s="557"/>
      <c r="DS301" s="554"/>
      <c r="DT301" s="552"/>
      <c r="DU301" s="470"/>
      <c r="DV301" s="577"/>
      <c r="DW301" s="577"/>
      <c r="DX301" s="541"/>
      <c r="DY301" s="577"/>
      <c r="DZ301" s="541"/>
      <c r="EA301" s="577"/>
      <c r="EB301" s="557"/>
      <c r="EC301" s="554"/>
      <c r="ED301" s="552"/>
      <c r="EE301" s="558"/>
      <c r="EF301" s="577"/>
      <c r="EG301" s="577"/>
      <c r="EH301" s="541"/>
      <c r="EI301" s="577"/>
      <c r="EJ301" s="541"/>
      <c r="EK301" s="471"/>
      <c r="EL301" s="557"/>
      <c r="EM301" s="554"/>
      <c r="EN301" s="552"/>
      <c r="EO301" s="471"/>
      <c r="EP301" s="577"/>
      <c r="EQ301" s="577"/>
      <c r="ER301" s="541"/>
      <c r="ES301" s="577"/>
      <c r="ET301" s="470"/>
      <c r="EU301" s="471"/>
      <c r="EV301" s="557"/>
      <c r="EW301" s="554"/>
      <c r="EX301" s="552"/>
      <c r="EY301" s="471"/>
      <c r="EZ301" s="577"/>
      <c r="FA301" s="577"/>
      <c r="FB301" s="541"/>
      <c r="FC301" s="577"/>
      <c r="FD301" s="470"/>
      <c r="FE301" s="471"/>
      <c r="FF301" s="557"/>
      <c r="FG301" s="440">
        <v>0</v>
      </c>
      <c r="FH301" s="552"/>
      <c r="FI301" s="471"/>
      <c r="FJ301" s="577"/>
      <c r="FK301" s="577"/>
      <c r="FL301" s="541"/>
      <c r="FM301" s="577"/>
      <c r="FN301" s="470"/>
      <c r="FO301" s="471"/>
      <c r="FP301" s="557"/>
      <c r="FQ301" s="1261"/>
      <c r="FR301" s="584"/>
      <c r="FS301" s="589"/>
      <c r="FT301" s="584"/>
      <c r="FU301" s="590"/>
      <c r="FV301" s="584"/>
      <c r="FW301" s="590"/>
      <c r="FX301" s="584"/>
      <c r="FY301" s="584"/>
      <c r="FZ301" s="591"/>
      <c r="GA301" s="1261"/>
      <c r="GB301" s="584"/>
      <c r="GC301" s="584"/>
      <c r="GD301" s="584"/>
      <c r="GE301" s="590"/>
      <c r="GF301" s="584"/>
      <c r="GG301" s="590"/>
      <c r="GH301" s="584"/>
      <c r="GI301" s="584"/>
      <c r="GJ301" s="591"/>
      <c r="GK301" s="938"/>
      <c r="GL301" s="949"/>
      <c r="GM301" s="935"/>
      <c r="GN301" s="935"/>
      <c r="GO301" s="935"/>
      <c r="GP301" s="935"/>
      <c r="GQ301" s="935"/>
      <c r="GR301" s="935"/>
      <c r="GS301" s="935"/>
      <c r="GT301" s="1425"/>
      <c r="GU301" s="938"/>
      <c r="GV301" s="935"/>
      <c r="GW301" s="935"/>
      <c r="GX301" s="935"/>
      <c r="GY301" s="935"/>
      <c r="GZ301" s="1440"/>
      <c r="HA301" s="935"/>
      <c r="HB301" s="935"/>
      <c r="HC301" s="935"/>
      <c r="HD301" s="1425"/>
      <c r="HE301" s="554">
        <v>122</v>
      </c>
      <c r="HF301" s="552">
        <v>6.73</v>
      </c>
      <c r="HG301" s="471">
        <v>2700</v>
      </c>
      <c r="HH301" s="590">
        <v>10</v>
      </c>
      <c r="HI301" s="556">
        <v>68</v>
      </c>
      <c r="HJ301" s="541">
        <v>6.4</v>
      </c>
      <c r="HK301" s="577">
        <v>7.4</v>
      </c>
      <c r="HL301" s="541"/>
      <c r="HM301" s="471"/>
      <c r="HN301" s="557"/>
      <c r="HO301" s="554"/>
      <c r="HP301" s="552"/>
      <c r="HQ301" s="471"/>
      <c r="HR301" s="577"/>
      <c r="HS301" s="577"/>
      <c r="HT301" s="541"/>
      <c r="HU301" s="577"/>
      <c r="HV301" s="541"/>
      <c r="HW301" s="471"/>
      <c r="HX301" s="557"/>
      <c r="HY301" s="1587"/>
      <c r="HZ301" s="1587"/>
      <c r="IA301" s="1587"/>
      <c r="IB301" s="1587"/>
      <c r="IC301" s="1587"/>
      <c r="ID301" s="1587"/>
      <c r="IE301" s="1587"/>
      <c r="IF301" s="1587"/>
      <c r="IG301" s="1587"/>
      <c r="IH301" s="1587"/>
      <c r="II301" s="1587"/>
      <c r="IJ301" s="1587"/>
      <c r="IK301" s="1587"/>
      <c r="IL301" s="1587"/>
      <c r="IM301" s="1587"/>
      <c r="IN301" s="1587"/>
      <c r="IO301" s="1587"/>
      <c r="IP301" s="1587"/>
      <c r="IQ301" s="1587"/>
      <c r="IR301" s="1587"/>
      <c r="IS301" s="1587"/>
      <c r="IT301" s="1587"/>
      <c r="IU301" s="1587"/>
      <c r="IV301" s="1587"/>
      <c r="IW301" s="1587"/>
      <c r="IX301" s="1587"/>
      <c r="IY301" s="1587"/>
      <c r="IZ301" s="1587"/>
      <c r="JA301" s="1587"/>
      <c r="JB301" s="1587"/>
      <c r="JC301" s="1587"/>
      <c r="JD301" s="1587"/>
      <c r="JE301" s="1587"/>
      <c r="JF301" s="1587"/>
      <c r="JG301" s="1587"/>
      <c r="JH301" s="1587"/>
      <c r="JI301" s="1587"/>
      <c r="JJ301" s="1587"/>
      <c r="JK301" s="1587"/>
      <c r="JL301" s="1587"/>
      <c r="JM301" s="1587"/>
      <c r="JN301" s="1587"/>
      <c r="JO301" s="1587"/>
      <c r="JP301" s="1587"/>
      <c r="JQ301" s="1587"/>
      <c r="JR301" s="1587"/>
      <c r="JS301" s="1587"/>
      <c r="JT301" s="1587"/>
      <c r="JU301" s="1587"/>
      <c r="JV301" s="1587"/>
      <c r="JW301" s="1587"/>
      <c r="JX301" s="1587"/>
      <c r="JY301" s="1587"/>
      <c r="JZ301" s="1587"/>
      <c r="KA301" s="1587"/>
      <c r="KB301" s="1587"/>
      <c r="KC301" s="1587"/>
      <c r="KD301" s="1587"/>
      <c r="KE301" s="1587"/>
      <c r="KF301" s="1587"/>
      <c r="KG301" s="1587"/>
      <c r="KH301" s="1587"/>
      <c r="KI301" s="1587"/>
      <c r="KJ301" s="1587"/>
      <c r="KK301" s="1587"/>
      <c r="KL301" s="1587"/>
      <c r="KM301" s="1587"/>
      <c r="KN301" s="1587"/>
      <c r="KO301" s="1587"/>
      <c r="KP301" s="1587"/>
      <c r="KQ301" s="1587"/>
      <c r="KR301" s="1587"/>
      <c r="KS301" s="1587"/>
      <c r="KT301" s="1587"/>
      <c r="KU301" s="1587"/>
      <c r="KV301" s="1587"/>
      <c r="KW301" s="1587"/>
      <c r="KX301" s="1587"/>
      <c r="KY301" s="1587"/>
      <c r="KZ301" s="1587"/>
      <c r="LA301" s="1587"/>
      <c r="LB301" s="1587"/>
      <c r="LC301" s="1587"/>
      <c r="LD301" s="1587"/>
      <c r="LE301" s="1587"/>
      <c r="LF301" s="1587"/>
      <c r="LG301" s="1587"/>
      <c r="LH301" s="1587"/>
      <c r="LI301" s="1587"/>
      <c r="LJ301" s="1587"/>
      <c r="LK301" s="1587"/>
      <c r="LL301" s="1587"/>
      <c r="LM301" s="1587"/>
      <c r="LN301" s="1587"/>
      <c r="LO301" s="1587"/>
      <c r="LP301" s="1587"/>
      <c r="LQ301" s="1587"/>
      <c r="LR301" s="1587"/>
      <c r="LS301" s="1587"/>
      <c r="LT301" s="1587"/>
      <c r="LU301" s="1587"/>
      <c r="LV301" s="1587"/>
      <c r="LW301" s="1587"/>
      <c r="LX301" s="1587"/>
      <c r="LY301" s="1587"/>
      <c r="LZ301" s="1587"/>
      <c r="MA301" s="1587"/>
      <c r="MB301" s="1587"/>
      <c r="MC301" s="1587"/>
      <c r="MD301" s="1587"/>
      <c r="ME301" s="1587"/>
      <c r="MF301" s="1587"/>
      <c r="MG301" s="1587"/>
      <c r="MH301" s="1587"/>
      <c r="MI301" s="1587"/>
      <c r="MJ301" s="1587"/>
      <c r="MK301" s="1587"/>
      <c r="ML301" s="1587"/>
      <c r="MM301" s="1587"/>
      <c r="MN301" s="1587"/>
      <c r="MO301" s="1587"/>
      <c r="MP301" s="1587"/>
      <c r="MQ301" s="1587"/>
      <c r="MR301" s="1587"/>
      <c r="MS301" s="1587"/>
      <c r="MT301" s="1587"/>
      <c r="MU301" s="1587"/>
      <c r="MV301" s="1587"/>
      <c r="MW301" s="1587"/>
      <c r="MX301" s="1587"/>
      <c r="MY301" s="1587"/>
      <c r="MZ301" s="1587"/>
      <c r="NA301" s="1587"/>
      <c r="NB301" s="1587"/>
      <c r="NC301" s="1587"/>
      <c r="ND301" s="1587"/>
      <c r="NE301" s="1587"/>
      <c r="NF301" s="1587"/>
      <c r="NG301" s="1587"/>
      <c r="NH301" s="1587"/>
      <c r="NI301" s="1587"/>
      <c r="NJ301" s="1587"/>
      <c r="NK301" s="1587"/>
      <c r="NL301" s="1587"/>
      <c r="NM301" s="1587"/>
      <c r="NN301" s="1587"/>
      <c r="NO301" s="1587"/>
      <c r="NP301" s="1587"/>
      <c r="NQ301" s="1587"/>
      <c r="NR301" s="1587"/>
      <c r="NS301" s="1587"/>
      <c r="NT301" s="1587"/>
      <c r="NU301" s="1587"/>
      <c r="NV301" s="1587"/>
      <c r="NW301" s="1587"/>
      <c r="NX301" s="1587"/>
      <c r="NY301" s="1587"/>
      <c r="NZ301" s="1587"/>
      <c r="OA301" s="1587"/>
      <c r="OB301" s="1587"/>
      <c r="OC301" s="1587"/>
      <c r="OD301" s="1587"/>
      <c r="OE301" s="1587"/>
      <c r="OF301" s="1587"/>
      <c r="OG301" s="1587"/>
      <c r="OH301" s="1587"/>
      <c r="OI301" s="1587"/>
      <c r="OJ301" s="1587"/>
      <c r="OK301" s="1587"/>
      <c r="OL301" s="1587"/>
      <c r="OM301" s="1587"/>
      <c r="ON301" s="1587"/>
      <c r="OO301" s="1587"/>
      <c r="OP301" s="1587"/>
      <c r="OQ301" s="1587"/>
      <c r="OR301" s="1587"/>
      <c r="OS301" s="1587"/>
      <c r="OT301" s="1587"/>
      <c r="OU301" s="1587"/>
      <c r="OV301" s="1587"/>
      <c r="OW301" s="1587"/>
      <c r="OX301" s="1587"/>
      <c r="OY301" s="1587"/>
      <c r="OZ301" s="1587"/>
      <c r="PA301" s="1587"/>
      <c r="PB301" s="1587"/>
      <c r="PC301" s="1587"/>
      <c r="PD301" s="1587"/>
      <c r="PE301" s="1587"/>
      <c r="PF301" s="1587"/>
      <c r="PG301" s="1588"/>
      <c r="PH301" s="1588"/>
      <c r="PI301" s="1588"/>
      <c r="PJ301" s="1588"/>
      <c r="PK301" s="1588"/>
      <c r="PL301" s="1588"/>
      <c r="PM301" s="1588"/>
      <c r="PN301" s="1588"/>
      <c r="PO301" s="1588"/>
      <c r="PP301" s="1588"/>
      <c r="PQ301" s="1588"/>
      <c r="PR301" s="1588"/>
      <c r="PS301" s="1588"/>
      <c r="PT301" s="1588"/>
      <c r="PU301" s="1588"/>
      <c r="PV301" s="1588"/>
      <c r="PW301" s="1588"/>
      <c r="PX301" s="1588"/>
      <c r="PY301" s="1588"/>
      <c r="PZ301" s="1588"/>
      <c r="QA301" s="1588"/>
      <c r="QB301" s="1588"/>
      <c r="QC301" s="1588"/>
      <c r="QD301" s="1588"/>
      <c r="QE301" s="1588"/>
      <c r="QF301" s="1588"/>
      <c r="QG301" s="1588"/>
      <c r="QH301" s="1588"/>
      <c r="QI301" s="1588"/>
      <c r="QJ301" s="1588"/>
      <c r="QK301" s="1588"/>
      <c r="QL301" s="1588"/>
      <c r="QM301" s="1588"/>
      <c r="QN301" s="1588"/>
      <c r="QO301" s="1588"/>
      <c r="QP301" s="1588"/>
      <c r="QQ301" s="1588"/>
      <c r="QR301" s="1588"/>
      <c r="QS301" s="1588"/>
      <c r="QT301" s="1588"/>
      <c r="QU301" s="1588"/>
      <c r="QV301" s="1588"/>
      <c r="QW301" s="1588"/>
      <c r="QX301" s="1588"/>
      <c r="QY301" s="1588"/>
      <c r="QZ301" s="1588"/>
      <c r="RA301" s="1588"/>
      <c r="RB301" s="1588"/>
      <c r="RC301" s="1588"/>
      <c r="RD301" s="1588"/>
      <c r="RE301" s="1588"/>
      <c r="RF301" s="1588"/>
      <c r="RG301" s="1588"/>
      <c r="RH301" s="1588"/>
      <c r="RI301" s="1588"/>
      <c r="RJ301" s="1588"/>
      <c r="RK301" s="1588"/>
      <c r="RL301" s="1588"/>
      <c r="RM301" s="1588"/>
      <c r="RN301" s="1588"/>
      <c r="RO301" s="1588"/>
      <c r="RP301" s="1588"/>
      <c r="RQ301" s="1588"/>
      <c r="RR301" s="1588"/>
      <c r="RS301" s="1588"/>
      <c r="RT301" s="1588"/>
      <c r="RU301" s="1588"/>
      <c r="RV301" s="1588"/>
      <c r="RW301" s="1588"/>
      <c r="RX301" s="1588"/>
      <c r="RY301" s="1588"/>
      <c r="RZ301" s="1588"/>
      <c r="SA301" s="1588"/>
      <c r="SB301" s="1588"/>
      <c r="SC301" s="1588"/>
      <c r="SD301" s="1588"/>
      <c r="SE301" s="1588"/>
      <c r="SF301" s="1588"/>
      <c r="SG301" s="1588"/>
      <c r="SH301" s="1588"/>
      <c r="SI301" s="1588"/>
      <c r="SJ301" s="1588"/>
      <c r="SK301" s="1588"/>
      <c r="SL301" s="1588"/>
      <c r="SM301" s="1588"/>
      <c r="SN301" s="1588"/>
      <c r="SO301" s="1588"/>
      <c r="SP301" s="1588"/>
      <c r="SQ301" s="1588"/>
      <c r="SR301" s="1588"/>
      <c r="SS301" s="1588"/>
      <c r="ST301" s="1588"/>
      <c r="SU301" s="1588"/>
      <c r="SV301" s="1588"/>
      <c r="SW301" s="1588"/>
      <c r="SX301" s="1588"/>
      <c r="SY301" s="1588"/>
      <c r="SZ301" s="1588"/>
      <c r="TA301" s="1588"/>
      <c r="TB301" s="1588"/>
      <c r="TC301" s="1588"/>
    </row>
    <row r="302" spans="1:748" s="572" customFormat="1" ht="15" customHeight="1" x14ac:dyDescent="0.15">
      <c r="A302" s="561">
        <v>43822</v>
      </c>
      <c r="B302" s="415">
        <f t="shared" si="6"/>
        <v>3219</v>
      </c>
      <c r="C302" s="562"/>
      <c r="D302" s="563"/>
      <c r="E302" s="569"/>
      <c r="F302" s="623"/>
      <c r="G302" s="884"/>
      <c r="H302" s="564"/>
      <c r="I302" s="623"/>
      <c r="J302" s="565"/>
      <c r="K302" s="569"/>
      <c r="L302" s="570"/>
      <c r="M302" s="562">
        <v>1237</v>
      </c>
      <c r="N302" s="563">
        <v>7.68</v>
      </c>
      <c r="O302" s="569">
        <v>4920</v>
      </c>
      <c r="P302" s="623">
        <v>17.5</v>
      </c>
      <c r="Q302" s="884">
        <v>42</v>
      </c>
      <c r="R302" s="564">
        <v>3.9</v>
      </c>
      <c r="S302" s="623">
        <v>20.5</v>
      </c>
      <c r="T302" s="565"/>
      <c r="U302" s="569"/>
      <c r="V302" s="570"/>
      <c r="W302" s="566">
        <v>474</v>
      </c>
      <c r="X302" s="563">
        <v>8.07</v>
      </c>
      <c r="Y302" s="567">
        <v>3750</v>
      </c>
      <c r="Z302" s="623">
        <v>8.6</v>
      </c>
      <c r="AA302" s="884">
        <v>25</v>
      </c>
      <c r="AB302" s="564">
        <v>0.4</v>
      </c>
      <c r="AC302" s="623">
        <v>2.9</v>
      </c>
      <c r="AD302" s="564"/>
      <c r="AE302" s="569"/>
      <c r="AF302" s="570"/>
      <c r="AG302" s="566"/>
      <c r="AH302" s="563"/>
      <c r="AI302" s="567"/>
      <c r="AJ302" s="623"/>
      <c r="AK302" s="884"/>
      <c r="AL302" s="564"/>
      <c r="AM302" s="623"/>
      <c r="AN302" s="564"/>
      <c r="AO302" s="569"/>
      <c r="AP302" s="570"/>
      <c r="AQ302" s="566">
        <v>417</v>
      </c>
      <c r="AR302" s="563"/>
      <c r="AS302" s="567"/>
      <c r="AT302" s="623"/>
      <c r="AU302" s="884"/>
      <c r="AV302" s="564"/>
      <c r="AW302" s="623"/>
      <c r="AX302" s="564"/>
      <c r="AY302" s="569"/>
      <c r="AZ302" s="570"/>
      <c r="BA302" s="562">
        <v>265</v>
      </c>
      <c r="BB302" s="563">
        <v>7.69</v>
      </c>
      <c r="BC302" s="569">
        <v>6670</v>
      </c>
      <c r="BD302" s="623">
        <v>35</v>
      </c>
      <c r="BE302" s="884">
        <v>107</v>
      </c>
      <c r="BF302" s="564">
        <v>1.9</v>
      </c>
      <c r="BG302" s="623">
        <v>33.799999999999997</v>
      </c>
      <c r="BH302" s="564"/>
      <c r="BI302" s="569"/>
      <c r="BJ302" s="570"/>
      <c r="BK302" s="566">
        <v>99</v>
      </c>
      <c r="BL302" s="563">
        <v>7.88</v>
      </c>
      <c r="BM302" s="567">
        <v>1645</v>
      </c>
      <c r="BN302" s="623">
        <v>80.7</v>
      </c>
      <c r="BO302" s="884">
        <v>175</v>
      </c>
      <c r="BP302" s="564">
        <v>0.4</v>
      </c>
      <c r="BQ302" s="623">
        <v>3.9</v>
      </c>
      <c r="BR302" s="564"/>
      <c r="BS302" s="569"/>
      <c r="BT302" s="570"/>
      <c r="BU302" s="566">
        <v>321</v>
      </c>
      <c r="BV302" s="563">
        <v>7.7</v>
      </c>
      <c r="BW302" s="567">
        <v>6450</v>
      </c>
      <c r="BX302" s="567">
        <v>18.100000000000001</v>
      </c>
      <c r="BY302" s="884">
        <v>78</v>
      </c>
      <c r="BZ302" s="564">
        <v>2.1</v>
      </c>
      <c r="CA302" s="623">
        <v>37.1</v>
      </c>
      <c r="CB302" s="564"/>
      <c r="CC302" s="569"/>
      <c r="CD302" s="570"/>
      <c r="CE302" s="566"/>
      <c r="CF302" s="563"/>
      <c r="CG302" s="567"/>
      <c r="CH302" s="623"/>
      <c r="CI302" s="884"/>
      <c r="CJ302" s="564"/>
      <c r="CK302" s="623"/>
      <c r="CL302" s="564"/>
      <c r="CM302" s="569"/>
      <c r="CN302" s="570"/>
      <c r="CO302" s="566"/>
      <c r="CP302" s="563"/>
      <c r="CQ302" s="569"/>
      <c r="CR302" s="623"/>
      <c r="CS302" s="884"/>
      <c r="CT302" s="564"/>
      <c r="CU302" s="623"/>
      <c r="CV302" s="564"/>
      <c r="CW302" s="569"/>
      <c r="CX302" s="570"/>
      <c r="CY302" s="566"/>
      <c r="CZ302" s="563"/>
      <c r="DA302" s="569"/>
      <c r="DB302" s="623"/>
      <c r="DC302" s="884"/>
      <c r="DD302" s="564"/>
      <c r="DE302" s="623"/>
      <c r="DF302" s="564"/>
      <c r="DG302" s="569"/>
      <c r="DH302" s="570"/>
      <c r="DI302" s="566">
        <v>260</v>
      </c>
      <c r="DJ302" s="563">
        <v>7.84</v>
      </c>
      <c r="DK302" s="568">
        <v>1671</v>
      </c>
      <c r="DL302" s="623">
        <v>47.5</v>
      </c>
      <c r="DM302" s="884">
        <v>178</v>
      </c>
      <c r="DN302" s="564">
        <v>17.899999999999999</v>
      </c>
      <c r="DO302" s="623">
        <v>19.8</v>
      </c>
      <c r="DP302" s="564"/>
      <c r="DQ302" s="569"/>
      <c r="DR302" s="570"/>
      <c r="DS302" s="566">
        <v>24</v>
      </c>
      <c r="DT302" s="563"/>
      <c r="DU302" s="497"/>
      <c r="DV302" s="623"/>
      <c r="DW302" s="884"/>
      <c r="DX302" s="564"/>
      <c r="DY302" s="623"/>
      <c r="DZ302" s="564"/>
      <c r="EA302" s="623"/>
      <c r="EB302" s="570"/>
      <c r="EC302" s="566"/>
      <c r="ED302" s="563"/>
      <c r="EE302" s="571"/>
      <c r="EF302" s="623"/>
      <c r="EG302" s="884"/>
      <c r="EH302" s="564"/>
      <c r="EI302" s="623"/>
      <c r="EJ302" s="564"/>
      <c r="EK302" s="569"/>
      <c r="EL302" s="570"/>
      <c r="EM302" s="566"/>
      <c r="EN302" s="563">
        <v>7.29</v>
      </c>
      <c r="EO302" s="569">
        <v>3040</v>
      </c>
      <c r="EP302" s="623">
        <v>19.399999999999999</v>
      </c>
      <c r="EQ302" s="623">
        <v>56</v>
      </c>
      <c r="ER302" s="564">
        <v>0.8</v>
      </c>
      <c r="ES302" s="623">
        <v>27.7</v>
      </c>
      <c r="ET302" s="497"/>
      <c r="EU302" s="569"/>
      <c r="EV302" s="570"/>
      <c r="EW302" s="566"/>
      <c r="EX302" s="563">
        <v>7.29</v>
      </c>
      <c r="EY302" s="569">
        <v>3040</v>
      </c>
      <c r="EZ302" s="623">
        <v>19.399999999999999</v>
      </c>
      <c r="FA302" s="884">
        <v>56</v>
      </c>
      <c r="FB302" s="564">
        <v>0.8</v>
      </c>
      <c r="FC302" s="623">
        <v>27.7</v>
      </c>
      <c r="FD302" s="497"/>
      <c r="FE302" s="569"/>
      <c r="FF302" s="570"/>
      <c r="FG302" s="457">
        <v>0</v>
      </c>
      <c r="FH302" s="563"/>
      <c r="FI302" s="569"/>
      <c r="FJ302" s="623"/>
      <c r="FK302" s="884"/>
      <c r="FL302" s="564"/>
      <c r="FM302" s="623"/>
      <c r="FN302" s="497"/>
      <c r="FO302" s="569"/>
      <c r="FP302" s="570"/>
      <c r="FQ302" s="1276"/>
      <c r="FR302" s="1277"/>
      <c r="FS302" s="1446"/>
      <c r="FT302" s="1277"/>
      <c r="FU302" s="1321"/>
      <c r="FV302" s="1277"/>
      <c r="FW302" s="1324"/>
      <c r="FX302" s="1277"/>
      <c r="FY302" s="1277"/>
      <c r="FZ302" s="1421"/>
      <c r="GA302" s="1276"/>
      <c r="GB302" s="1277"/>
      <c r="GC302" s="1277"/>
      <c r="GD302" s="1277"/>
      <c r="GE302" s="1321"/>
      <c r="GF302" s="1277"/>
      <c r="GG302" s="1324"/>
      <c r="GH302" s="1277"/>
      <c r="GI302" s="1277"/>
      <c r="GJ302" s="1421"/>
      <c r="GK302" s="939"/>
      <c r="GL302" s="950"/>
      <c r="GM302" s="936"/>
      <c r="GN302" s="936"/>
      <c r="GO302" s="936"/>
      <c r="GP302" s="936"/>
      <c r="GQ302" s="936"/>
      <c r="GR302" s="936"/>
      <c r="GS302" s="936"/>
      <c r="GT302" s="1426"/>
      <c r="GU302" s="939"/>
      <c r="GV302" s="936"/>
      <c r="GW302" s="936"/>
      <c r="GX302" s="936"/>
      <c r="GY302" s="936"/>
      <c r="GZ302" s="1441"/>
      <c r="HA302" s="936"/>
      <c r="HB302" s="936"/>
      <c r="HC302" s="936"/>
      <c r="HD302" s="1426"/>
      <c r="HE302" s="566">
        <v>122</v>
      </c>
      <c r="HF302" s="563">
        <v>6.93</v>
      </c>
      <c r="HG302" s="569">
        <v>2220</v>
      </c>
      <c r="HH302" s="897">
        <v>9.8000000000000007</v>
      </c>
      <c r="HI302" s="1436">
        <v>57</v>
      </c>
      <c r="HJ302" s="564">
        <v>6.6</v>
      </c>
      <c r="HK302" s="623">
        <v>6.8</v>
      </c>
      <c r="HL302" s="564"/>
      <c r="HM302" s="569"/>
      <c r="HN302" s="570"/>
      <c r="HO302" s="566"/>
      <c r="HP302" s="563"/>
      <c r="HQ302" s="569"/>
      <c r="HR302" s="623"/>
      <c r="HS302" s="623"/>
      <c r="HT302" s="564"/>
      <c r="HU302" s="623"/>
      <c r="HV302" s="564"/>
      <c r="HW302" s="569"/>
      <c r="HX302" s="570"/>
      <c r="HY302" s="1587"/>
      <c r="HZ302" s="1587"/>
      <c r="IA302" s="1587"/>
      <c r="IB302" s="1587"/>
      <c r="IC302" s="1587"/>
      <c r="ID302" s="1587"/>
      <c r="IE302" s="1587"/>
      <c r="IF302" s="1587"/>
      <c r="IG302" s="1587"/>
      <c r="IH302" s="1587"/>
      <c r="II302" s="1587"/>
      <c r="IJ302" s="1587"/>
      <c r="IK302" s="1587"/>
      <c r="IL302" s="1587"/>
      <c r="IM302" s="1587"/>
      <c r="IN302" s="1587"/>
      <c r="IO302" s="1587"/>
      <c r="IP302" s="1587"/>
      <c r="IQ302" s="1587"/>
      <c r="IR302" s="1587"/>
      <c r="IS302" s="1587"/>
      <c r="IT302" s="1587"/>
      <c r="IU302" s="1587"/>
      <c r="IV302" s="1587"/>
      <c r="IW302" s="1587"/>
      <c r="IX302" s="1587"/>
      <c r="IY302" s="1587"/>
      <c r="IZ302" s="1587"/>
      <c r="JA302" s="1587"/>
      <c r="JB302" s="1587"/>
      <c r="JC302" s="1587"/>
      <c r="JD302" s="1587"/>
      <c r="JE302" s="1587"/>
      <c r="JF302" s="1587"/>
      <c r="JG302" s="1587"/>
      <c r="JH302" s="1587"/>
      <c r="JI302" s="1587"/>
      <c r="JJ302" s="1587"/>
      <c r="JK302" s="1587"/>
      <c r="JL302" s="1587"/>
      <c r="JM302" s="1587"/>
      <c r="JN302" s="1587"/>
      <c r="JO302" s="1587"/>
      <c r="JP302" s="1587"/>
      <c r="JQ302" s="1587"/>
      <c r="JR302" s="1587"/>
      <c r="JS302" s="1587"/>
      <c r="JT302" s="1587"/>
      <c r="JU302" s="1587"/>
      <c r="JV302" s="1587"/>
      <c r="JW302" s="1587"/>
      <c r="JX302" s="1587"/>
      <c r="JY302" s="1587"/>
      <c r="JZ302" s="1587"/>
      <c r="KA302" s="1587"/>
      <c r="KB302" s="1587"/>
      <c r="KC302" s="1587"/>
      <c r="KD302" s="1587"/>
      <c r="KE302" s="1587"/>
      <c r="KF302" s="1587"/>
      <c r="KG302" s="1587"/>
      <c r="KH302" s="1587"/>
      <c r="KI302" s="1587"/>
      <c r="KJ302" s="1587"/>
      <c r="KK302" s="1587"/>
      <c r="KL302" s="1587"/>
      <c r="KM302" s="1587"/>
      <c r="KN302" s="1587"/>
      <c r="KO302" s="1587"/>
      <c r="KP302" s="1587"/>
      <c r="KQ302" s="1587"/>
      <c r="KR302" s="1587"/>
      <c r="KS302" s="1587"/>
      <c r="KT302" s="1587"/>
      <c r="KU302" s="1587"/>
      <c r="KV302" s="1587"/>
      <c r="KW302" s="1587"/>
      <c r="KX302" s="1587"/>
      <c r="KY302" s="1587"/>
      <c r="KZ302" s="1587"/>
      <c r="LA302" s="1587"/>
      <c r="LB302" s="1587"/>
      <c r="LC302" s="1587"/>
      <c r="LD302" s="1587"/>
      <c r="LE302" s="1587"/>
      <c r="LF302" s="1587"/>
      <c r="LG302" s="1587"/>
      <c r="LH302" s="1587"/>
      <c r="LI302" s="1587"/>
      <c r="LJ302" s="1587"/>
      <c r="LK302" s="1587"/>
      <c r="LL302" s="1587"/>
      <c r="LM302" s="1587"/>
      <c r="LN302" s="1587"/>
      <c r="LO302" s="1587"/>
      <c r="LP302" s="1587"/>
      <c r="LQ302" s="1587"/>
      <c r="LR302" s="1587"/>
      <c r="LS302" s="1587"/>
      <c r="LT302" s="1587"/>
      <c r="LU302" s="1587"/>
      <c r="LV302" s="1587"/>
      <c r="LW302" s="1587"/>
      <c r="LX302" s="1587"/>
      <c r="LY302" s="1587"/>
      <c r="LZ302" s="1587"/>
      <c r="MA302" s="1587"/>
      <c r="MB302" s="1587"/>
      <c r="MC302" s="1587"/>
      <c r="MD302" s="1587"/>
      <c r="ME302" s="1587"/>
      <c r="MF302" s="1587"/>
      <c r="MG302" s="1587"/>
      <c r="MH302" s="1587"/>
      <c r="MI302" s="1587"/>
      <c r="MJ302" s="1587"/>
      <c r="MK302" s="1587"/>
      <c r="ML302" s="1587"/>
      <c r="MM302" s="1587"/>
      <c r="MN302" s="1587"/>
      <c r="MO302" s="1587"/>
      <c r="MP302" s="1587"/>
      <c r="MQ302" s="1587"/>
      <c r="MR302" s="1587"/>
      <c r="MS302" s="1587"/>
      <c r="MT302" s="1587"/>
      <c r="MU302" s="1587"/>
      <c r="MV302" s="1587"/>
      <c r="MW302" s="1587"/>
      <c r="MX302" s="1587"/>
      <c r="MY302" s="1587"/>
      <c r="MZ302" s="1587"/>
      <c r="NA302" s="1587"/>
      <c r="NB302" s="1587"/>
      <c r="NC302" s="1587"/>
      <c r="ND302" s="1587"/>
      <c r="NE302" s="1587"/>
      <c r="NF302" s="1587"/>
      <c r="NG302" s="1587"/>
      <c r="NH302" s="1587"/>
      <c r="NI302" s="1587"/>
      <c r="NJ302" s="1587"/>
      <c r="NK302" s="1587"/>
      <c r="NL302" s="1587"/>
      <c r="NM302" s="1587"/>
      <c r="NN302" s="1587"/>
      <c r="NO302" s="1587"/>
      <c r="NP302" s="1587"/>
      <c r="NQ302" s="1587"/>
      <c r="NR302" s="1587"/>
      <c r="NS302" s="1587"/>
      <c r="NT302" s="1587"/>
      <c r="NU302" s="1587"/>
      <c r="NV302" s="1587"/>
      <c r="NW302" s="1587"/>
      <c r="NX302" s="1587"/>
      <c r="NY302" s="1587"/>
      <c r="NZ302" s="1587"/>
      <c r="OA302" s="1587"/>
      <c r="OB302" s="1587"/>
      <c r="OC302" s="1587"/>
      <c r="OD302" s="1587"/>
      <c r="OE302" s="1587"/>
      <c r="OF302" s="1587"/>
      <c r="OG302" s="1587"/>
      <c r="OH302" s="1587"/>
      <c r="OI302" s="1587"/>
      <c r="OJ302" s="1587"/>
      <c r="OK302" s="1587"/>
      <c r="OL302" s="1587"/>
      <c r="OM302" s="1587"/>
      <c r="ON302" s="1587"/>
      <c r="OO302" s="1587"/>
      <c r="OP302" s="1587"/>
      <c r="OQ302" s="1587"/>
      <c r="OR302" s="1587"/>
      <c r="OS302" s="1587"/>
      <c r="OT302" s="1587"/>
      <c r="OU302" s="1587"/>
      <c r="OV302" s="1587"/>
      <c r="OW302" s="1587"/>
      <c r="OX302" s="1587"/>
      <c r="OY302" s="1587"/>
      <c r="OZ302" s="1587"/>
      <c r="PA302" s="1587"/>
      <c r="PB302" s="1587"/>
      <c r="PC302" s="1587"/>
      <c r="PD302" s="1587"/>
      <c r="PE302" s="1587"/>
      <c r="PF302" s="1587"/>
      <c r="PG302" s="1588"/>
      <c r="PH302" s="1588"/>
      <c r="PI302" s="1588"/>
      <c r="PJ302" s="1588"/>
      <c r="PK302" s="1588"/>
      <c r="PL302" s="1588"/>
      <c r="PM302" s="1588"/>
      <c r="PN302" s="1588"/>
      <c r="PO302" s="1588"/>
      <c r="PP302" s="1588"/>
      <c r="PQ302" s="1588"/>
      <c r="PR302" s="1588"/>
      <c r="PS302" s="1588"/>
      <c r="PT302" s="1588"/>
      <c r="PU302" s="1588"/>
      <c r="PV302" s="1588"/>
      <c r="PW302" s="1588"/>
      <c r="PX302" s="1588"/>
      <c r="PY302" s="1588"/>
      <c r="PZ302" s="1588"/>
      <c r="QA302" s="1588"/>
      <c r="QB302" s="1588"/>
      <c r="QC302" s="1588"/>
      <c r="QD302" s="1588"/>
      <c r="QE302" s="1588"/>
      <c r="QF302" s="1588"/>
      <c r="QG302" s="1588"/>
      <c r="QH302" s="1588"/>
      <c r="QI302" s="1588"/>
      <c r="QJ302" s="1588"/>
      <c r="QK302" s="1588"/>
      <c r="QL302" s="1588"/>
      <c r="QM302" s="1588"/>
      <c r="QN302" s="1588"/>
      <c r="QO302" s="1588"/>
      <c r="QP302" s="1588"/>
      <c r="QQ302" s="1588"/>
      <c r="QR302" s="1588"/>
      <c r="QS302" s="1588"/>
      <c r="QT302" s="1588"/>
      <c r="QU302" s="1588"/>
      <c r="QV302" s="1588"/>
      <c r="QW302" s="1588"/>
      <c r="QX302" s="1588"/>
      <c r="QY302" s="1588"/>
      <c r="QZ302" s="1588"/>
      <c r="RA302" s="1588"/>
      <c r="RB302" s="1588"/>
      <c r="RC302" s="1588"/>
      <c r="RD302" s="1588"/>
      <c r="RE302" s="1588"/>
      <c r="RF302" s="1588"/>
      <c r="RG302" s="1588"/>
      <c r="RH302" s="1588"/>
      <c r="RI302" s="1588"/>
      <c r="RJ302" s="1588"/>
      <c r="RK302" s="1588"/>
      <c r="RL302" s="1588"/>
      <c r="RM302" s="1588"/>
      <c r="RN302" s="1588"/>
      <c r="RO302" s="1588"/>
      <c r="RP302" s="1588"/>
      <c r="RQ302" s="1588"/>
      <c r="RR302" s="1588"/>
      <c r="RS302" s="1588"/>
      <c r="RT302" s="1588"/>
      <c r="RU302" s="1588"/>
      <c r="RV302" s="1588"/>
      <c r="RW302" s="1588"/>
      <c r="RX302" s="1588"/>
      <c r="RY302" s="1588"/>
      <c r="RZ302" s="1588"/>
      <c r="SA302" s="1588"/>
      <c r="SB302" s="1588"/>
      <c r="SC302" s="1588"/>
      <c r="SD302" s="1588"/>
      <c r="SE302" s="1588"/>
      <c r="SF302" s="1588"/>
      <c r="SG302" s="1588"/>
      <c r="SH302" s="1588"/>
      <c r="SI302" s="1588"/>
      <c r="SJ302" s="1588"/>
      <c r="SK302" s="1588"/>
      <c r="SL302" s="1588"/>
      <c r="SM302" s="1588"/>
      <c r="SN302" s="1588"/>
      <c r="SO302" s="1588"/>
      <c r="SP302" s="1588"/>
      <c r="SQ302" s="1588"/>
      <c r="SR302" s="1588"/>
      <c r="SS302" s="1588"/>
      <c r="ST302" s="1588"/>
      <c r="SU302" s="1588"/>
      <c r="SV302" s="1588"/>
      <c r="SW302" s="1588"/>
      <c r="SX302" s="1588"/>
      <c r="SY302" s="1588"/>
      <c r="SZ302" s="1588"/>
      <c r="TA302" s="1588"/>
      <c r="TB302" s="1588"/>
      <c r="TC302" s="1588"/>
      <c r="TD302" s="876"/>
      <c r="TE302" s="876"/>
      <c r="TF302" s="876"/>
      <c r="TG302" s="876"/>
      <c r="TH302" s="876"/>
      <c r="TI302" s="876"/>
      <c r="TJ302" s="876"/>
      <c r="TK302" s="876"/>
      <c r="TL302" s="876"/>
      <c r="TM302" s="876"/>
      <c r="TN302" s="876"/>
      <c r="TO302" s="876"/>
      <c r="TP302" s="876"/>
      <c r="TQ302" s="876"/>
      <c r="TR302" s="876"/>
      <c r="TS302" s="876"/>
      <c r="TT302" s="876"/>
      <c r="TU302" s="876"/>
      <c r="TV302" s="876"/>
      <c r="TW302" s="876"/>
      <c r="TX302" s="876"/>
      <c r="TY302" s="876"/>
      <c r="TZ302" s="876"/>
      <c r="UA302" s="876"/>
      <c r="UB302" s="876"/>
      <c r="UC302" s="876"/>
      <c r="UD302" s="876"/>
      <c r="UE302" s="876"/>
      <c r="UF302" s="876"/>
      <c r="UG302" s="876"/>
      <c r="UH302" s="876"/>
      <c r="UI302" s="876"/>
      <c r="UJ302" s="876"/>
      <c r="UK302" s="876"/>
      <c r="UL302" s="876"/>
      <c r="UM302" s="876"/>
      <c r="UN302" s="876"/>
      <c r="UO302" s="876"/>
      <c r="UP302" s="876"/>
      <c r="UQ302" s="876"/>
      <c r="UR302" s="876"/>
      <c r="US302" s="876"/>
      <c r="UT302" s="876"/>
      <c r="UU302" s="876"/>
      <c r="UV302" s="876"/>
      <c r="UW302" s="876"/>
      <c r="UX302" s="876"/>
      <c r="UY302" s="876"/>
      <c r="UZ302" s="876"/>
      <c r="VA302" s="876"/>
      <c r="VB302" s="876"/>
      <c r="VC302" s="876"/>
      <c r="VD302" s="876"/>
      <c r="VE302" s="876"/>
      <c r="VF302" s="876"/>
      <c r="VG302" s="876"/>
      <c r="VH302" s="876"/>
      <c r="VI302" s="876"/>
      <c r="VJ302" s="876"/>
      <c r="VK302" s="876"/>
      <c r="VL302" s="876"/>
      <c r="VM302" s="876"/>
      <c r="VN302" s="876"/>
      <c r="VO302" s="876"/>
      <c r="VP302" s="876"/>
      <c r="VQ302" s="876"/>
      <c r="VR302" s="876"/>
      <c r="VS302" s="876"/>
      <c r="VT302" s="876"/>
      <c r="VU302" s="876"/>
      <c r="VV302" s="876"/>
      <c r="VW302" s="876"/>
      <c r="VX302" s="876"/>
      <c r="VY302" s="876"/>
      <c r="VZ302" s="876"/>
      <c r="WA302" s="876"/>
      <c r="WB302" s="876"/>
      <c r="WC302" s="876"/>
      <c r="WD302" s="876"/>
      <c r="WE302" s="876"/>
      <c r="WF302" s="876"/>
      <c r="WG302" s="876"/>
      <c r="WH302" s="876"/>
      <c r="WI302" s="876"/>
      <c r="WJ302" s="876"/>
      <c r="WK302" s="876"/>
      <c r="WL302" s="876"/>
      <c r="WM302" s="876"/>
      <c r="WN302" s="876"/>
      <c r="WO302" s="876"/>
      <c r="WP302" s="876"/>
      <c r="WQ302" s="876"/>
      <c r="WR302" s="876"/>
      <c r="WS302" s="876"/>
      <c r="WT302" s="876"/>
      <c r="WU302" s="876"/>
      <c r="WV302" s="876"/>
      <c r="WW302" s="876"/>
      <c r="WX302" s="876"/>
      <c r="WY302" s="876"/>
      <c r="WZ302" s="876"/>
      <c r="XA302" s="876"/>
      <c r="XB302" s="876"/>
      <c r="XC302" s="876"/>
      <c r="XD302" s="876"/>
      <c r="XE302" s="876"/>
      <c r="XF302" s="876"/>
      <c r="XG302" s="876"/>
      <c r="XH302" s="876"/>
      <c r="XI302" s="876"/>
      <c r="XJ302" s="876"/>
      <c r="XK302" s="876"/>
      <c r="XL302" s="876"/>
      <c r="XM302" s="876"/>
      <c r="XN302" s="876"/>
      <c r="XO302" s="876"/>
      <c r="XP302" s="876"/>
      <c r="XQ302" s="876"/>
      <c r="XR302" s="876"/>
      <c r="XS302" s="876"/>
      <c r="XT302" s="876"/>
      <c r="XU302" s="876"/>
      <c r="XV302" s="876"/>
      <c r="XW302" s="876"/>
      <c r="XX302" s="876"/>
      <c r="XY302" s="876"/>
      <c r="XZ302" s="876"/>
      <c r="YA302" s="876"/>
      <c r="YB302" s="876"/>
      <c r="YC302" s="876"/>
      <c r="YD302" s="876"/>
      <c r="YE302" s="876"/>
      <c r="YF302" s="876"/>
      <c r="YG302" s="876"/>
      <c r="YH302" s="876"/>
      <c r="YI302" s="876"/>
      <c r="YJ302" s="876"/>
      <c r="YK302" s="876"/>
      <c r="YL302" s="876"/>
      <c r="YM302" s="876"/>
      <c r="YN302" s="876"/>
      <c r="YO302" s="876"/>
      <c r="YP302" s="876"/>
      <c r="YQ302" s="876"/>
      <c r="YR302" s="876"/>
      <c r="YS302" s="876"/>
      <c r="YT302" s="876"/>
      <c r="YU302" s="876"/>
      <c r="YV302" s="876"/>
      <c r="YW302" s="876"/>
      <c r="YX302" s="876"/>
      <c r="YY302" s="876"/>
      <c r="YZ302" s="876"/>
      <c r="ZA302" s="876"/>
      <c r="ZB302" s="876"/>
      <c r="ZC302" s="876"/>
      <c r="ZD302" s="876"/>
      <c r="ZE302" s="876"/>
      <c r="ZF302" s="876"/>
      <c r="ZG302" s="876"/>
      <c r="ZH302" s="876"/>
      <c r="ZI302" s="876"/>
      <c r="ZJ302" s="876"/>
      <c r="ZK302" s="876"/>
      <c r="ZL302" s="876"/>
      <c r="ZM302" s="876"/>
      <c r="ZN302" s="876"/>
      <c r="ZO302" s="876"/>
      <c r="ZP302" s="876"/>
      <c r="ZQ302" s="876"/>
      <c r="ZR302" s="876"/>
      <c r="ZS302" s="876"/>
      <c r="ZT302" s="876"/>
      <c r="ZU302" s="876"/>
      <c r="ZV302" s="876"/>
      <c r="ZW302" s="876"/>
      <c r="ZX302" s="876"/>
      <c r="ZY302" s="876"/>
      <c r="ZZ302" s="876"/>
      <c r="AAA302" s="876"/>
      <c r="AAB302" s="876"/>
      <c r="AAC302" s="876"/>
      <c r="AAD302" s="876"/>
      <c r="AAE302" s="876"/>
      <c r="AAF302" s="876"/>
      <c r="AAG302" s="876"/>
      <c r="AAH302" s="876"/>
      <c r="AAI302" s="876"/>
      <c r="AAJ302" s="876"/>
      <c r="AAK302" s="876"/>
      <c r="AAL302" s="876"/>
      <c r="AAM302" s="876"/>
      <c r="AAN302" s="876"/>
      <c r="AAO302" s="876"/>
      <c r="AAP302" s="876"/>
      <c r="AAQ302" s="876"/>
      <c r="AAR302" s="876"/>
      <c r="AAS302" s="876"/>
      <c r="AAT302" s="876"/>
      <c r="AAU302" s="876"/>
      <c r="AAV302" s="876"/>
      <c r="AAW302" s="876"/>
      <c r="AAX302" s="876"/>
      <c r="AAY302" s="876"/>
      <c r="AAZ302" s="876"/>
      <c r="ABA302" s="876"/>
      <c r="ABB302" s="876"/>
      <c r="ABC302" s="876"/>
      <c r="ABD302" s="876"/>
      <c r="ABE302" s="876"/>
      <c r="ABF302" s="876"/>
      <c r="ABG302" s="876"/>
      <c r="ABH302" s="876"/>
      <c r="ABI302" s="876"/>
      <c r="ABJ302" s="876"/>
      <c r="ABK302" s="876"/>
      <c r="ABL302" s="876"/>
      <c r="ABM302" s="876"/>
      <c r="ABN302" s="876"/>
      <c r="ABO302" s="876"/>
      <c r="ABP302" s="876"/>
      <c r="ABQ302" s="876"/>
      <c r="ABR302" s="876"/>
      <c r="ABS302" s="876"/>
      <c r="ABT302" s="876"/>
    </row>
    <row r="303" spans="1:748" s="540" customFormat="1" ht="15" customHeight="1" x14ac:dyDescent="0.15">
      <c r="A303" s="559">
        <v>43823</v>
      </c>
      <c r="B303" s="415">
        <f t="shared" si="6"/>
        <v>3660</v>
      </c>
      <c r="C303" s="231"/>
      <c r="D303" s="546"/>
      <c r="E303" s="467"/>
      <c r="F303" s="576"/>
      <c r="G303" s="883"/>
      <c r="H303" s="539"/>
      <c r="I303" s="576"/>
      <c r="J303" s="547"/>
      <c r="K303" s="467"/>
      <c r="L303" s="550"/>
      <c r="M303" s="231">
        <v>1119</v>
      </c>
      <c r="N303" s="546">
        <v>7.56</v>
      </c>
      <c r="O303" s="467">
        <v>4780</v>
      </c>
      <c r="P303" s="576">
        <v>18.600000000000001</v>
      </c>
      <c r="Q303" s="883">
        <v>57</v>
      </c>
      <c r="R303" s="539">
        <v>4</v>
      </c>
      <c r="S303" s="576">
        <v>21.7</v>
      </c>
      <c r="T303" s="547"/>
      <c r="U303" s="467"/>
      <c r="V303" s="550"/>
      <c r="W303" s="494">
        <v>501</v>
      </c>
      <c r="X303" s="546">
        <v>7.92</v>
      </c>
      <c r="Y303" s="548">
        <v>2970</v>
      </c>
      <c r="Z303" s="576">
        <v>7.4</v>
      </c>
      <c r="AA303" s="883">
        <v>25</v>
      </c>
      <c r="AB303" s="539">
        <v>0.3</v>
      </c>
      <c r="AC303" s="576">
        <v>2.9</v>
      </c>
      <c r="AD303" s="539"/>
      <c r="AE303" s="467"/>
      <c r="AF303" s="550"/>
      <c r="AG303" s="494">
        <v>196</v>
      </c>
      <c r="AH303" s="546">
        <v>7.98</v>
      </c>
      <c r="AI303" s="548">
        <v>5470</v>
      </c>
      <c r="AJ303" s="576">
        <v>27.8</v>
      </c>
      <c r="AK303" s="883">
        <v>78</v>
      </c>
      <c r="AL303" s="539">
        <v>16</v>
      </c>
      <c r="AM303" s="213">
        <v>16.5</v>
      </c>
      <c r="AN303" s="539"/>
      <c r="AO303" s="467"/>
      <c r="AP303" s="618"/>
      <c r="AQ303" s="494">
        <v>394</v>
      </c>
      <c r="AR303" s="546">
        <v>7.74</v>
      </c>
      <c r="AS303" s="548">
        <v>4870</v>
      </c>
      <c r="AT303" s="576">
        <v>39.5</v>
      </c>
      <c r="AU303" s="883">
        <v>120</v>
      </c>
      <c r="AV303" s="539">
        <v>2.9</v>
      </c>
      <c r="AW303" s="576">
        <v>58</v>
      </c>
      <c r="AX303" s="539"/>
      <c r="AY303" s="467"/>
      <c r="AZ303" s="550"/>
      <c r="BA303" s="231">
        <v>257</v>
      </c>
      <c r="BB303" s="546">
        <v>7.72</v>
      </c>
      <c r="BC303" s="467">
        <v>5690</v>
      </c>
      <c r="BD303" s="576">
        <v>34.200000000000003</v>
      </c>
      <c r="BE303" s="883">
        <v>99</v>
      </c>
      <c r="BF303" s="539">
        <v>3.8</v>
      </c>
      <c r="BG303" s="576">
        <v>28.3</v>
      </c>
      <c r="BH303" s="539"/>
      <c r="BI303" s="467"/>
      <c r="BJ303" s="550"/>
      <c r="BK303" s="494">
        <v>102</v>
      </c>
      <c r="BL303" s="546">
        <v>7.91</v>
      </c>
      <c r="BM303" s="548">
        <v>1965</v>
      </c>
      <c r="BN303" s="576">
        <v>86</v>
      </c>
      <c r="BO303" s="883">
        <v>190</v>
      </c>
      <c r="BP303" s="539">
        <v>0.3</v>
      </c>
      <c r="BQ303" s="576">
        <v>3.8</v>
      </c>
      <c r="BR303" s="539"/>
      <c r="BS303" s="467"/>
      <c r="BT303" s="550"/>
      <c r="BU303" s="494">
        <v>395</v>
      </c>
      <c r="BV303" s="546">
        <v>7.59</v>
      </c>
      <c r="BW303" s="548">
        <v>5970</v>
      </c>
      <c r="BX303" s="548">
        <v>18.2</v>
      </c>
      <c r="BY303" s="883">
        <v>80</v>
      </c>
      <c r="BZ303" s="539">
        <v>1</v>
      </c>
      <c r="CA303" s="576">
        <v>42.8</v>
      </c>
      <c r="CB303" s="539"/>
      <c r="CC303" s="467"/>
      <c r="CD303" s="550"/>
      <c r="CE303" s="494"/>
      <c r="CF303" s="546"/>
      <c r="CG303" s="548"/>
      <c r="CH303" s="576"/>
      <c r="CI303" s="883"/>
      <c r="CJ303" s="539"/>
      <c r="CK303" s="576"/>
      <c r="CL303" s="539"/>
      <c r="CM303" s="467"/>
      <c r="CN303" s="550"/>
      <c r="CO303" s="494"/>
      <c r="CP303" s="546"/>
      <c r="CQ303" s="467"/>
      <c r="CR303" s="576"/>
      <c r="CS303" s="883"/>
      <c r="CT303" s="539"/>
      <c r="CU303" s="576"/>
      <c r="CV303" s="539"/>
      <c r="CW303" s="467"/>
      <c r="CX303" s="550"/>
      <c r="CY303" s="494">
        <v>274</v>
      </c>
      <c r="CZ303" s="546"/>
      <c r="DA303" s="467"/>
      <c r="DB303" s="576"/>
      <c r="DC303" s="883"/>
      <c r="DD303" s="539"/>
      <c r="DE303" s="576"/>
      <c r="DF303" s="539"/>
      <c r="DG303" s="467"/>
      <c r="DH303" s="550"/>
      <c r="DI303" s="494">
        <v>328</v>
      </c>
      <c r="DJ303" s="546">
        <v>7.97</v>
      </c>
      <c r="DK303" s="549">
        <v>2440</v>
      </c>
      <c r="DL303" s="576">
        <v>62.5</v>
      </c>
      <c r="DM303" s="883">
        <v>191</v>
      </c>
      <c r="DN303" s="539">
        <v>33.4</v>
      </c>
      <c r="DO303" s="576">
        <v>33.799999999999997</v>
      </c>
      <c r="DP303" s="539"/>
      <c r="DQ303" s="467"/>
      <c r="DR303" s="550"/>
      <c r="DS303" s="494"/>
      <c r="DT303" s="546"/>
      <c r="DU303" s="466"/>
      <c r="DV303" s="576"/>
      <c r="DW303" s="883"/>
      <c r="DX303" s="539"/>
      <c r="DY303" s="576"/>
      <c r="DZ303" s="539"/>
      <c r="EA303" s="576"/>
      <c r="EB303" s="550"/>
      <c r="EC303" s="494">
        <v>48</v>
      </c>
      <c r="ED303" s="546"/>
      <c r="EE303" s="551"/>
      <c r="EF303" s="576"/>
      <c r="EG303" s="883"/>
      <c r="EH303" s="539"/>
      <c r="EI303" s="576"/>
      <c r="EJ303" s="539"/>
      <c r="EK303" s="467"/>
      <c r="EL303" s="550"/>
      <c r="EM303" s="494"/>
      <c r="EN303" s="546"/>
      <c r="EO303" s="467"/>
      <c r="EP303" s="576"/>
      <c r="EQ303" s="576"/>
      <c r="ER303" s="539"/>
      <c r="ES303" s="576"/>
      <c r="ET303" s="466"/>
      <c r="EU303" s="467"/>
      <c r="EV303" s="550"/>
      <c r="EW303" s="494"/>
      <c r="EX303" s="546"/>
      <c r="EY303" s="467"/>
      <c r="EZ303" s="576"/>
      <c r="FA303" s="883"/>
      <c r="FB303" s="539"/>
      <c r="FC303" s="576"/>
      <c r="FD303" s="466"/>
      <c r="FE303" s="467"/>
      <c r="FF303" s="550"/>
      <c r="FG303" s="457">
        <v>0</v>
      </c>
      <c r="FH303" s="546"/>
      <c r="FI303" s="467"/>
      <c r="FJ303" s="576"/>
      <c r="FK303" s="883"/>
      <c r="FL303" s="539"/>
      <c r="FM303" s="576"/>
      <c r="FN303" s="466"/>
      <c r="FO303" s="467"/>
      <c r="FP303" s="550"/>
      <c r="FQ303" s="1262"/>
      <c r="FR303" s="1263"/>
      <c r="FS303" s="1444"/>
      <c r="FT303" s="1263"/>
      <c r="FU303" s="980"/>
      <c r="FV303" s="1263"/>
      <c r="FW303" s="954"/>
      <c r="FX303" s="1263"/>
      <c r="FY303" s="1263"/>
      <c r="FZ303" s="1419"/>
      <c r="GA303" s="1262"/>
      <c r="GB303" s="1263"/>
      <c r="GC303" s="1263"/>
      <c r="GD303" s="1263"/>
      <c r="GE303" s="980"/>
      <c r="GF303" s="1263"/>
      <c r="GG303" s="954"/>
      <c r="GH303" s="1263"/>
      <c r="GI303" s="1263"/>
      <c r="GJ303" s="1419"/>
      <c r="GK303" s="937"/>
      <c r="GL303" s="948"/>
      <c r="GM303" s="934"/>
      <c r="GN303" s="934"/>
      <c r="GO303" s="934"/>
      <c r="GP303" s="934"/>
      <c r="GQ303" s="934"/>
      <c r="GR303" s="934"/>
      <c r="GS303" s="934"/>
      <c r="GT303" s="1424"/>
      <c r="GU303" s="937"/>
      <c r="GV303" s="934"/>
      <c r="GW303" s="934"/>
      <c r="GX303" s="934"/>
      <c r="GY303" s="934"/>
      <c r="GZ303" s="1439"/>
      <c r="HA303" s="934"/>
      <c r="HB303" s="934"/>
      <c r="HC303" s="934"/>
      <c r="HD303" s="1424"/>
      <c r="HE303" s="494">
        <v>46</v>
      </c>
      <c r="HF303" s="546">
        <v>6.9</v>
      </c>
      <c r="HG303" s="467">
        <v>1846</v>
      </c>
      <c r="HH303" s="894">
        <v>14.3</v>
      </c>
      <c r="HI303" s="1432">
        <v>51</v>
      </c>
      <c r="HJ303" s="539">
        <v>7.1</v>
      </c>
      <c r="HK303" s="576">
        <v>19.899999999999999</v>
      </c>
      <c r="HL303" s="539"/>
      <c r="HM303" s="467"/>
      <c r="HN303" s="550"/>
      <c r="HO303" s="494"/>
      <c r="HP303" s="546"/>
      <c r="HQ303" s="467"/>
      <c r="HR303" s="576"/>
      <c r="HS303" s="576"/>
      <c r="HT303" s="539"/>
      <c r="HU303" s="576"/>
      <c r="HV303" s="539"/>
      <c r="HW303" s="467"/>
      <c r="HX303" s="550"/>
      <c r="HY303" s="1587"/>
      <c r="HZ303" s="1587"/>
      <c r="IA303" s="1587"/>
      <c r="IB303" s="1587"/>
      <c r="IC303" s="1587"/>
      <c r="ID303" s="1587"/>
      <c r="IE303" s="1587"/>
      <c r="IF303" s="1587"/>
      <c r="IG303" s="1587"/>
      <c r="IH303" s="1587"/>
      <c r="II303" s="1587"/>
      <c r="IJ303" s="1587"/>
      <c r="IK303" s="1587"/>
      <c r="IL303" s="1587"/>
      <c r="IM303" s="1587"/>
      <c r="IN303" s="1587"/>
      <c r="IO303" s="1587"/>
      <c r="IP303" s="1587"/>
      <c r="IQ303" s="1587"/>
      <c r="IR303" s="1587"/>
      <c r="IS303" s="1587"/>
      <c r="IT303" s="1587"/>
      <c r="IU303" s="1587"/>
      <c r="IV303" s="1587"/>
      <c r="IW303" s="1587"/>
      <c r="IX303" s="1587"/>
      <c r="IY303" s="1587"/>
      <c r="IZ303" s="1587"/>
      <c r="JA303" s="1587"/>
      <c r="JB303" s="1587"/>
      <c r="JC303" s="1587"/>
      <c r="JD303" s="1587"/>
      <c r="JE303" s="1587"/>
      <c r="JF303" s="1587"/>
      <c r="JG303" s="1587"/>
      <c r="JH303" s="1587"/>
      <c r="JI303" s="1587"/>
      <c r="JJ303" s="1587"/>
      <c r="JK303" s="1587"/>
      <c r="JL303" s="1587"/>
      <c r="JM303" s="1587"/>
      <c r="JN303" s="1587"/>
      <c r="JO303" s="1587"/>
      <c r="JP303" s="1587"/>
      <c r="JQ303" s="1587"/>
      <c r="JR303" s="1587"/>
      <c r="JS303" s="1587"/>
      <c r="JT303" s="1587"/>
      <c r="JU303" s="1587"/>
      <c r="JV303" s="1587"/>
      <c r="JW303" s="1587"/>
      <c r="JX303" s="1587"/>
      <c r="JY303" s="1587"/>
      <c r="JZ303" s="1587"/>
      <c r="KA303" s="1587"/>
      <c r="KB303" s="1587"/>
      <c r="KC303" s="1587"/>
      <c r="KD303" s="1587"/>
      <c r="KE303" s="1587"/>
      <c r="KF303" s="1587"/>
      <c r="KG303" s="1587"/>
      <c r="KH303" s="1587"/>
      <c r="KI303" s="1587"/>
      <c r="KJ303" s="1587"/>
      <c r="KK303" s="1587"/>
      <c r="KL303" s="1587"/>
      <c r="KM303" s="1587"/>
      <c r="KN303" s="1587"/>
      <c r="KO303" s="1587"/>
      <c r="KP303" s="1587"/>
      <c r="KQ303" s="1587"/>
      <c r="KR303" s="1587"/>
      <c r="KS303" s="1587"/>
      <c r="KT303" s="1587"/>
      <c r="KU303" s="1587"/>
      <c r="KV303" s="1587"/>
      <c r="KW303" s="1587"/>
      <c r="KX303" s="1587"/>
      <c r="KY303" s="1587"/>
      <c r="KZ303" s="1587"/>
      <c r="LA303" s="1587"/>
      <c r="LB303" s="1587"/>
      <c r="LC303" s="1587"/>
      <c r="LD303" s="1587"/>
      <c r="LE303" s="1587"/>
      <c r="LF303" s="1587"/>
      <c r="LG303" s="1587"/>
      <c r="LH303" s="1587"/>
      <c r="LI303" s="1587"/>
      <c r="LJ303" s="1587"/>
      <c r="LK303" s="1587"/>
      <c r="LL303" s="1587"/>
      <c r="LM303" s="1587"/>
      <c r="LN303" s="1587"/>
      <c r="LO303" s="1587"/>
      <c r="LP303" s="1587"/>
      <c r="LQ303" s="1587"/>
      <c r="LR303" s="1587"/>
      <c r="LS303" s="1587"/>
      <c r="LT303" s="1587"/>
      <c r="LU303" s="1587"/>
      <c r="LV303" s="1587"/>
      <c r="LW303" s="1587"/>
      <c r="LX303" s="1587"/>
      <c r="LY303" s="1587"/>
      <c r="LZ303" s="1587"/>
      <c r="MA303" s="1587"/>
      <c r="MB303" s="1587"/>
      <c r="MC303" s="1587"/>
      <c r="MD303" s="1587"/>
      <c r="ME303" s="1587"/>
      <c r="MF303" s="1587"/>
      <c r="MG303" s="1587"/>
      <c r="MH303" s="1587"/>
      <c r="MI303" s="1587"/>
      <c r="MJ303" s="1587"/>
      <c r="MK303" s="1587"/>
      <c r="ML303" s="1587"/>
      <c r="MM303" s="1587"/>
      <c r="MN303" s="1587"/>
      <c r="MO303" s="1587"/>
      <c r="MP303" s="1587"/>
      <c r="MQ303" s="1587"/>
      <c r="MR303" s="1587"/>
      <c r="MS303" s="1587"/>
      <c r="MT303" s="1587"/>
      <c r="MU303" s="1587"/>
      <c r="MV303" s="1587"/>
      <c r="MW303" s="1587"/>
      <c r="MX303" s="1587"/>
      <c r="MY303" s="1587"/>
      <c r="MZ303" s="1587"/>
      <c r="NA303" s="1587"/>
      <c r="NB303" s="1587"/>
      <c r="NC303" s="1587"/>
      <c r="ND303" s="1587"/>
      <c r="NE303" s="1587"/>
      <c r="NF303" s="1587"/>
      <c r="NG303" s="1587"/>
      <c r="NH303" s="1587"/>
      <c r="NI303" s="1587"/>
      <c r="NJ303" s="1587"/>
      <c r="NK303" s="1587"/>
      <c r="NL303" s="1587"/>
      <c r="NM303" s="1587"/>
      <c r="NN303" s="1587"/>
      <c r="NO303" s="1587"/>
      <c r="NP303" s="1587"/>
      <c r="NQ303" s="1587"/>
      <c r="NR303" s="1587"/>
      <c r="NS303" s="1587"/>
      <c r="NT303" s="1587"/>
      <c r="NU303" s="1587"/>
      <c r="NV303" s="1587"/>
      <c r="NW303" s="1587"/>
      <c r="NX303" s="1587"/>
      <c r="NY303" s="1587"/>
      <c r="NZ303" s="1587"/>
      <c r="OA303" s="1587"/>
      <c r="OB303" s="1587"/>
      <c r="OC303" s="1587"/>
      <c r="OD303" s="1587"/>
      <c r="OE303" s="1587"/>
      <c r="OF303" s="1587"/>
      <c r="OG303" s="1587"/>
      <c r="OH303" s="1587"/>
      <c r="OI303" s="1587"/>
      <c r="OJ303" s="1587"/>
      <c r="OK303" s="1587"/>
      <c r="OL303" s="1587"/>
      <c r="OM303" s="1587"/>
      <c r="ON303" s="1587"/>
      <c r="OO303" s="1587"/>
      <c r="OP303" s="1587"/>
      <c r="OQ303" s="1587"/>
      <c r="OR303" s="1587"/>
      <c r="OS303" s="1587"/>
      <c r="OT303" s="1587"/>
      <c r="OU303" s="1587"/>
      <c r="OV303" s="1587"/>
      <c r="OW303" s="1587"/>
      <c r="OX303" s="1587"/>
      <c r="OY303" s="1587"/>
      <c r="OZ303" s="1587"/>
      <c r="PA303" s="1587"/>
      <c r="PB303" s="1587"/>
      <c r="PC303" s="1587"/>
      <c r="PD303" s="1587"/>
      <c r="PE303" s="1587"/>
      <c r="PF303" s="1587"/>
      <c r="PG303" s="1588"/>
      <c r="PH303" s="1588"/>
      <c r="PI303" s="1588"/>
      <c r="PJ303" s="1588"/>
      <c r="PK303" s="1588"/>
      <c r="PL303" s="1588"/>
      <c r="PM303" s="1588"/>
      <c r="PN303" s="1588"/>
      <c r="PO303" s="1588"/>
      <c r="PP303" s="1588"/>
      <c r="PQ303" s="1588"/>
      <c r="PR303" s="1588"/>
      <c r="PS303" s="1588"/>
      <c r="PT303" s="1588"/>
      <c r="PU303" s="1588"/>
      <c r="PV303" s="1588"/>
      <c r="PW303" s="1588"/>
      <c r="PX303" s="1588"/>
      <c r="PY303" s="1588"/>
      <c r="PZ303" s="1588"/>
      <c r="QA303" s="1588"/>
      <c r="QB303" s="1588"/>
      <c r="QC303" s="1588"/>
      <c r="QD303" s="1588"/>
      <c r="QE303" s="1588"/>
      <c r="QF303" s="1588"/>
      <c r="QG303" s="1588"/>
      <c r="QH303" s="1588"/>
      <c r="QI303" s="1588"/>
      <c r="QJ303" s="1588"/>
      <c r="QK303" s="1588"/>
      <c r="QL303" s="1588"/>
      <c r="QM303" s="1588"/>
      <c r="QN303" s="1588"/>
      <c r="QO303" s="1588"/>
      <c r="QP303" s="1588"/>
      <c r="QQ303" s="1588"/>
      <c r="QR303" s="1588"/>
      <c r="QS303" s="1588"/>
      <c r="QT303" s="1588"/>
      <c r="QU303" s="1588"/>
      <c r="QV303" s="1588"/>
      <c r="QW303" s="1588"/>
      <c r="QX303" s="1588"/>
      <c r="QY303" s="1588"/>
      <c r="QZ303" s="1588"/>
      <c r="RA303" s="1588"/>
      <c r="RB303" s="1588"/>
      <c r="RC303" s="1588"/>
      <c r="RD303" s="1588"/>
      <c r="RE303" s="1588"/>
      <c r="RF303" s="1588"/>
      <c r="RG303" s="1588"/>
      <c r="RH303" s="1588"/>
      <c r="RI303" s="1588"/>
      <c r="RJ303" s="1588"/>
      <c r="RK303" s="1588"/>
      <c r="RL303" s="1588"/>
      <c r="RM303" s="1588"/>
      <c r="RN303" s="1588"/>
      <c r="RO303" s="1588"/>
      <c r="RP303" s="1588"/>
      <c r="RQ303" s="1588"/>
      <c r="RR303" s="1588"/>
      <c r="RS303" s="1588"/>
      <c r="RT303" s="1588"/>
      <c r="RU303" s="1588"/>
      <c r="RV303" s="1588"/>
      <c r="RW303" s="1588"/>
      <c r="RX303" s="1588"/>
      <c r="RY303" s="1588"/>
      <c r="RZ303" s="1588"/>
      <c r="SA303" s="1588"/>
      <c r="SB303" s="1588"/>
      <c r="SC303" s="1588"/>
      <c r="SD303" s="1588"/>
      <c r="SE303" s="1588"/>
      <c r="SF303" s="1588"/>
      <c r="SG303" s="1588"/>
      <c r="SH303" s="1588"/>
      <c r="SI303" s="1588"/>
      <c r="SJ303" s="1588"/>
      <c r="SK303" s="1588"/>
      <c r="SL303" s="1588"/>
      <c r="SM303" s="1588"/>
      <c r="SN303" s="1588"/>
      <c r="SO303" s="1588"/>
      <c r="SP303" s="1588"/>
      <c r="SQ303" s="1588"/>
      <c r="SR303" s="1588"/>
      <c r="SS303" s="1588"/>
      <c r="ST303" s="1588"/>
      <c r="SU303" s="1588"/>
      <c r="SV303" s="1588"/>
      <c r="SW303" s="1588"/>
      <c r="SX303" s="1588"/>
      <c r="SY303" s="1588"/>
      <c r="SZ303" s="1588"/>
      <c r="TA303" s="1588"/>
      <c r="TB303" s="1588"/>
      <c r="TC303" s="1588"/>
      <c r="TD303" s="544"/>
      <c r="TE303" s="544"/>
      <c r="TF303" s="544"/>
      <c r="TG303" s="544"/>
      <c r="TH303" s="544"/>
      <c r="TI303" s="544"/>
      <c r="TJ303" s="544"/>
      <c r="TK303" s="544"/>
      <c r="TL303" s="544"/>
      <c r="TM303" s="544"/>
      <c r="TN303" s="544"/>
      <c r="TO303" s="544"/>
      <c r="TP303" s="544"/>
      <c r="TQ303" s="544"/>
      <c r="TR303" s="544"/>
      <c r="TS303" s="544"/>
      <c r="TT303" s="544"/>
      <c r="TU303" s="544"/>
      <c r="TV303" s="544"/>
      <c r="TW303" s="544"/>
      <c r="TX303" s="544"/>
      <c r="TY303" s="544"/>
      <c r="TZ303" s="544"/>
      <c r="UA303" s="544"/>
      <c r="UB303" s="544"/>
      <c r="UC303" s="544"/>
      <c r="UD303" s="544"/>
      <c r="UE303" s="544"/>
      <c r="UF303" s="544"/>
      <c r="UG303" s="544"/>
      <c r="UH303" s="544"/>
      <c r="UI303" s="544"/>
      <c r="UJ303" s="544"/>
      <c r="UK303" s="544"/>
      <c r="UL303" s="544"/>
      <c r="UM303" s="544"/>
      <c r="UN303" s="544"/>
      <c r="UO303" s="544"/>
      <c r="UP303" s="544"/>
      <c r="UQ303" s="544"/>
      <c r="UR303" s="544"/>
      <c r="US303" s="544"/>
      <c r="UT303" s="544"/>
      <c r="UU303" s="544"/>
      <c r="UV303" s="544"/>
      <c r="UW303" s="544"/>
      <c r="UX303" s="544"/>
      <c r="UY303" s="544"/>
      <c r="UZ303" s="544"/>
      <c r="VA303" s="544"/>
      <c r="VB303" s="544"/>
      <c r="VC303" s="544"/>
      <c r="VD303" s="544"/>
      <c r="VE303" s="544"/>
      <c r="VF303" s="544"/>
      <c r="VG303" s="544"/>
      <c r="VH303" s="544"/>
      <c r="VI303" s="544"/>
      <c r="VJ303" s="544"/>
      <c r="VK303" s="544"/>
      <c r="VL303" s="544"/>
      <c r="VM303" s="544"/>
      <c r="VN303" s="544"/>
      <c r="VO303" s="544"/>
      <c r="VP303" s="544"/>
      <c r="VQ303" s="544"/>
      <c r="VR303" s="544"/>
      <c r="VS303" s="544"/>
      <c r="VT303" s="544"/>
      <c r="VU303" s="544"/>
      <c r="VV303" s="544"/>
      <c r="VW303" s="544"/>
      <c r="VX303" s="544"/>
      <c r="VY303" s="544"/>
      <c r="VZ303" s="544"/>
      <c r="WA303" s="544"/>
      <c r="WB303" s="544"/>
      <c r="WC303" s="544"/>
      <c r="WD303" s="544"/>
      <c r="WE303" s="544"/>
      <c r="WF303" s="544"/>
      <c r="WG303" s="544"/>
      <c r="WH303" s="544"/>
      <c r="WI303" s="544"/>
      <c r="WJ303" s="544"/>
      <c r="WK303" s="544"/>
      <c r="WL303" s="544"/>
      <c r="WM303" s="544"/>
      <c r="WN303" s="544"/>
      <c r="WO303" s="544"/>
      <c r="WP303" s="544"/>
      <c r="WQ303" s="544"/>
      <c r="WR303" s="544"/>
      <c r="WS303" s="544"/>
      <c r="WT303" s="544"/>
      <c r="WU303" s="544"/>
      <c r="WV303" s="544"/>
      <c r="WW303" s="544"/>
      <c r="WX303" s="544"/>
      <c r="WY303" s="544"/>
      <c r="WZ303" s="544"/>
      <c r="XA303" s="544"/>
      <c r="XB303" s="544"/>
      <c r="XC303" s="544"/>
      <c r="XD303" s="544"/>
      <c r="XE303" s="544"/>
      <c r="XF303" s="544"/>
      <c r="XG303" s="544"/>
      <c r="XH303" s="544"/>
      <c r="XI303" s="544"/>
      <c r="XJ303" s="544"/>
      <c r="XK303" s="544"/>
      <c r="XL303" s="544"/>
      <c r="XM303" s="544"/>
      <c r="XN303" s="544"/>
      <c r="XO303" s="544"/>
      <c r="XP303" s="544"/>
      <c r="XQ303" s="544"/>
      <c r="XR303" s="544"/>
      <c r="XS303" s="544"/>
      <c r="XT303" s="544"/>
      <c r="XU303" s="544"/>
      <c r="XV303" s="544"/>
      <c r="XW303" s="544"/>
      <c r="XX303" s="544"/>
      <c r="XY303" s="544"/>
      <c r="XZ303" s="544"/>
      <c r="YA303" s="544"/>
      <c r="YB303" s="544"/>
      <c r="YC303" s="544"/>
      <c r="YD303" s="544"/>
      <c r="YE303" s="544"/>
      <c r="YF303" s="544"/>
      <c r="YG303" s="544"/>
      <c r="YH303" s="544"/>
      <c r="YI303" s="544"/>
      <c r="YJ303" s="544"/>
      <c r="YK303" s="544"/>
      <c r="YL303" s="544"/>
      <c r="YM303" s="544"/>
      <c r="YN303" s="544"/>
      <c r="YO303" s="544"/>
      <c r="YP303" s="544"/>
      <c r="YQ303" s="544"/>
      <c r="YR303" s="544"/>
      <c r="YS303" s="544"/>
      <c r="YT303" s="544"/>
      <c r="YU303" s="544"/>
      <c r="YV303" s="544"/>
      <c r="YW303" s="544"/>
      <c r="YX303" s="544"/>
      <c r="YY303" s="544"/>
      <c r="YZ303" s="544"/>
      <c r="ZA303" s="544"/>
      <c r="ZB303" s="544"/>
      <c r="ZC303" s="544"/>
      <c r="ZD303" s="544"/>
      <c r="ZE303" s="544"/>
      <c r="ZF303" s="544"/>
      <c r="ZG303" s="544"/>
      <c r="ZH303" s="544"/>
      <c r="ZI303" s="544"/>
      <c r="ZJ303" s="544"/>
      <c r="ZK303" s="544"/>
      <c r="ZL303" s="544"/>
      <c r="ZM303" s="544"/>
      <c r="ZN303" s="544"/>
      <c r="ZO303" s="544"/>
      <c r="ZP303" s="544"/>
      <c r="ZQ303" s="544"/>
      <c r="ZR303" s="544"/>
      <c r="ZS303" s="544"/>
      <c r="ZT303" s="544"/>
      <c r="ZU303" s="544"/>
      <c r="ZV303" s="544"/>
      <c r="ZW303" s="544"/>
      <c r="ZX303" s="544"/>
      <c r="ZY303" s="544"/>
      <c r="ZZ303" s="544"/>
      <c r="AAA303" s="544"/>
      <c r="AAB303" s="544"/>
      <c r="AAC303" s="544"/>
      <c r="AAD303" s="544"/>
      <c r="AAE303" s="544"/>
      <c r="AAF303" s="544"/>
      <c r="AAG303" s="544"/>
      <c r="AAH303" s="544"/>
      <c r="AAI303" s="544"/>
      <c r="AAJ303" s="544"/>
      <c r="AAK303" s="544"/>
      <c r="AAL303" s="544"/>
      <c r="AAM303" s="544"/>
      <c r="AAN303" s="544"/>
      <c r="AAO303" s="544"/>
      <c r="AAP303" s="544"/>
      <c r="AAQ303" s="544"/>
      <c r="AAR303" s="544"/>
      <c r="AAS303" s="544"/>
      <c r="AAT303" s="544"/>
      <c r="AAU303" s="544"/>
      <c r="AAV303" s="544"/>
      <c r="AAW303" s="544"/>
      <c r="AAX303" s="544"/>
      <c r="AAY303" s="544"/>
      <c r="AAZ303" s="544"/>
      <c r="ABA303" s="544"/>
      <c r="ABB303" s="544"/>
      <c r="ABC303" s="544"/>
      <c r="ABD303" s="544"/>
      <c r="ABE303" s="544"/>
      <c r="ABF303" s="544"/>
      <c r="ABG303" s="544"/>
      <c r="ABH303" s="544"/>
      <c r="ABI303" s="544"/>
      <c r="ABJ303" s="544"/>
      <c r="ABK303" s="544"/>
      <c r="ABL303" s="544"/>
      <c r="ABM303" s="544"/>
      <c r="ABN303" s="544"/>
      <c r="ABO303" s="544"/>
      <c r="ABP303" s="544"/>
      <c r="ABQ303" s="544"/>
      <c r="ABR303" s="544"/>
      <c r="ABS303" s="544"/>
      <c r="ABT303" s="544"/>
    </row>
    <row r="304" spans="1:748" s="540" customFormat="1" ht="15" customHeight="1" x14ac:dyDescent="0.15">
      <c r="A304" s="559">
        <v>43824</v>
      </c>
      <c r="B304" s="415">
        <f t="shared" si="6"/>
        <v>3719</v>
      </c>
      <c r="C304" s="231"/>
      <c r="D304" s="546"/>
      <c r="E304" s="467"/>
      <c r="F304" s="576"/>
      <c r="G304" s="883"/>
      <c r="H304" s="539"/>
      <c r="I304" s="576"/>
      <c r="J304" s="547"/>
      <c r="K304" s="467"/>
      <c r="L304" s="550"/>
      <c r="M304" s="231">
        <v>863</v>
      </c>
      <c r="N304" s="546">
        <v>7.69</v>
      </c>
      <c r="O304" s="467">
        <v>5290</v>
      </c>
      <c r="P304" s="576">
        <v>15.3</v>
      </c>
      <c r="Q304" s="883">
        <v>36</v>
      </c>
      <c r="R304" s="539">
        <v>2.4</v>
      </c>
      <c r="S304" s="576">
        <v>22.5</v>
      </c>
      <c r="T304" s="547"/>
      <c r="U304" s="467"/>
      <c r="V304" s="550"/>
      <c r="W304" s="494">
        <v>611</v>
      </c>
      <c r="X304" s="546">
        <v>8</v>
      </c>
      <c r="Y304" s="548">
        <v>4020</v>
      </c>
      <c r="Z304" s="576">
        <v>10</v>
      </c>
      <c r="AA304" s="883">
        <v>28</v>
      </c>
      <c r="AB304" s="539">
        <v>0.3</v>
      </c>
      <c r="AC304" s="576">
        <v>3.4</v>
      </c>
      <c r="AD304" s="539"/>
      <c r="AE304" s="467"/>
      <c r="AF304" s="550"/>
      <c r="AG304" s="494">
        <v>187</v>
      </c>
      <c r="AH304" s="546">
        <v>7.96</v>
      </c>
      <c r="AI304" s="548">
        <v>5840</v>
      </c>
      <c r="AJ304" s="576">
        <v>28.8</v>
      </c>
      <c r="AK304" s="883">
        <v>77</v>
      </c>
      <c r="AL304" s="539">
        <v>17.100000000000001</v>
      </c>
      <c r="AM304" s="213">
        <v>17.100000000000001</v>
      </c>
      <c r="AN304" s="539"/>
      <c r="AO304" s="467"/>
      <c r="AP304" s="618"/>
      <c r="AQ304" s="494">
        <v>393</v>
      </c>
      <c r="AR304" s="546">
        <v>7.81</v>
      </c>
      <c r="AS304" s="548">
        <v>3070</v>
      </c>
      <c r="AT304" s="576">
        <v>24.9</v>
      </c>
      <c r="AU304" s="883">
        <v>72</v>
      </c>
      <c r="AV304" s="539">
        <v>1.7</v>
      </c>
      <c r="AW304" s="576">
        <v>30</v>
      </c>
      <c r="AX304" s="539"/>
      <c r="AY304" s="467"/>
      <c r="AZ304" s="550"/>
      <c r="BA304" s="231">
        <v>294</v>
      </c>
      <c r="BB304" s="546">
        <v>7.83</v>
      </c>
      <c r="BC304" s="467">
        <v>6300</v>
      </c>
      <c r="BD304" s="576">
        <v>34.5</v>
      </c>
      <c r="BE304" s="883">
        <v>110</v>
      </c>
      <c r="BF304" s="539">
        <v>2.4</v>
      </c>
      <c r="BG304" s="576">
        <v>28.9</v>
      </c>
      <c r="BH304" s="539"/>
      <c r="BI304" s="467"/>
      <c r="BJ304" s="550"/>
      <c r="BK304" s="494">
        <v>105</v>
      </c>
      <c r="BL304" s="546">
        <v>8.0299999999999994</v>
      </c>
      <c r="BM304" s="548">
        <v>1648</v>
      </c>
      <c r="BN304" s="576">
        <v>86.4</v>
      </c>
      <c r="BO304" s="883">
        <v>181</v>
      </c>
      <c r="BP304" s="539">
        <v>0.8</v>
      </c>
      <c r="BQ304" s="576">
        <v>3.8</v>
      </c>
      <c r="BR304" s="539"/>
      <c r="BS304" s="467"/>
      <c r="BT304" s="550"/>
      <c r="BU304" s="494">
        <v>387</v>
      </c>
      <c r="BV304" s="546">
        <v>7.6</v>
      </c>
      <c r="BW304" s="548">
        <v>5730</v>
      </c>
      <c r="BX304" s="548">
        <v>19.2</v>
      </c>
      <c r="BY304" s="883">
        <v>83</v>
      </c>
      <c r="BZ304" s="539">
        <v>3.5</v>
      </c>
      <c r="CA304" s="576">
        <v>38.5</v>
      </c>
      <c r="CB304" s="539"/>
      <c r="CC304" s="467"/>
      <c r="CD304" s="550"/>
      <c r="CE304" s="494"/>
      <c r="CF304" s="546"/>
      <c r="CG304" s="548"/>
      <c r="CH304" s="576"/>
      <c r="CI304" s="883"/>
      <c r="CJ304" s="539"/>
      <c r="CK304" s="576"/>
      <c r="CL304" s="539"/>
      <c r="CM304" s="467"/>
      <c r="CN304" s="550"/>
      <c r="CO304" s="494"/>
      <c r="CP304" s="546"/>
      <c r="CQ304" s="467"/>
      <c r="CR304" s="576"/>
      <c r="CS304" s="883"/>
      <c r="CT304" s="539"/>
      <c r="CU304" s="576"/>
      <c r="CV304" s="539"/>
      <c r="CW304" s="467"/>
      <c r="CX304" s="550"/>
      <c r="CY304" s="494">
        <v>273</v>
      </c>
      <c r="CZ304" s="546">
        <v>7.75</v>
      </c>
      <c r="DA304" s="467">
        <v>5510</v>
      </c>
      <c r="DB304" s="576">
        <v>31.9</v>
      </c>
      <c r="DC304" s="883">
        <v>83</v>
      </c>
      <c r="DD304" s="539">
        <v>3.6</v>
      </c>
      <c r="DE304" s="576">
        <v>13.8</v>
      </c>
      <c r="DF304" s="539"/>
      <c r="DG304" s="467"/>
      <c r="DH304" s="550"/>
      <c r="DI304" s="494">
        <v>294</v>
      </c>
      <c r="DJ304" s="546">
        <v>7.77</v>
      </c>
      <c r="DK304" s="549">
        <v>1821</v>
      </c>
      <c r="DL304" s="576">
        <v>37.6</v>
      </c>
      <c r="DM304" s="883">
        <v>143</v>
      </c>
      <c r="DN304" s="539">
        <v>22.2</v>
      </c>
      <c r="DO304" s="576">
        <v>23.4</v>
      </c>
      <c r="DP304" s="539"/>
      <c r="DQ304" s="467"/>
      <c r="DR304" s="550"/>
      <c r="DS304" s="494">
        <v>58</v>
      </c>
      <c r="DT304" s="546"/>
      <c r="DU304" s="466"/>
      <c r="DV304" s="576"/>
      <c r="DW304" s="883"/>
      <c r="DX304" s="539"/>
      <c r="DY304" s="576"/>
      <c r="DZ304" s="539"/>
      <c r="EA304" s="576"/>
      <c r="EB304" s="550"/>
      <c r="EC304" s="494"/>
      <c r="ED304" s="546"/>
      <c r="EE304" s="551"/>
      <c r="EF304" s="576"/>
      <c r="EG304" s="883"/>
      <c r="EH304" s="539"/>
      <c r="EI304" s="576"/>
      <c r="EJ304" s="539"/>
      <c r="EK304" s="467"/>
      <c r="EL304" s="550"/>
      <c r="EM304" s="494">
        <v>53</v>
      </c>
      <c r="EN304" s="546"/>
      <c r="EO304" s="467"/>
      <c r="EP304" s="576"/>
      <c r="EQ304" s="576"/>
      <c r="ER304" s="539"/>
      <c r="ES304" s="576"/>
      <c r="ET304" s="466"/>
      <c r="EU304" s="467"/>
      <c r="EV304" s="550"/>
      <c r="EW304" s="494">
        <v>53</v>
      </c>
      <c r="EX304" s="546"/>
      <c r="EY304" s="467"/>
      <c r="EZ304" s="576"/>
      <c r="FA304" s="883"/>
      <c r="FB304" s="539"/>
      <c r="FC304" s="576"/>
      <c r="FD304" s="466"/>
      <c r="FE304" s="467"/>
      <c r="FF304" s="550"/>
      <c r="FG304" s="457">
        <v>0</v>
      </c>
      <c r="FH304" s="546"/>
      <c r="FI304" s="467"/>
      <c r="FJ304" s="576"/>
      <c r="FK304" s="883"/>
      <c r="FL304" s="539"/>
      <c r="FM304" s="576"/>
      <c r="FN304" s="466"/>
      <c r="FO304" s="467"/>
      <c r="FP304" s="550"/>
      <c r="FQ304" s="1262"/>
      <c r="FR304" s="1263"/>
      <c r="FS304" s="1444"/>
      <c r="FT304" s="1263"/>
      <c r="FU304" s="980"/>
      <c r="FV304" s="1263"/>
      <c r="FW304" s="954"/>
      <c r="FX304" s="1263"/>
      <c r="FY304" s="1263"/>
      <c r="FZ304" s="1419"/>
      <c r="GA304" s="1262"/>
      <c r="GB304" s="1263"/>
      <c r="GC304" s="1263"/>
      <c r="GD304" s="1263"/>
      <c r="GE304" s="980"/>
      <c r="GF304" s="1263"/>
      <c r="GG304" s="954"/>
      <c r="GH304" s="1263"/>
      <c r="GI304" s="1263"/>
      <c r="GJ304" s="1419"/>
      <c r="GK304" s="937"/>
      <c r="GL304" s="948"/>
      <c r="GM304" s="934"/>
      <c r="GN304" s="934"/>
      <c r="GO304" s="934"/>
      <c r="GP304" s="934"/>
      <c r="GQ304" s="934"/>
      <c r="GR304" s="934"/>
      <c r="GS304" s="934"/>
      <c r="GT304" s="1424"/>
      <c r="GU304" s="937"/>
      <c r="GV304" s="934"/>
      <c r="GW304" s="934"/>
      <c r="GX304" s="934"/>
      <c r="GY304" s="934"/>
      <c r="GZ304" s="1439"/>
      <c r="HA304" s="934"/>
      <c r="HB304" s="934"/>
      <c r="HC304" s="934"/>
      <c r="HD304" s="1424"/>
      <c r="HE304" s="494">
        <v>148</v>
      </c>
      <c r="HF304" s="546">
        <v>7.11</v>
      </c>
      <c r="HG304" s="467">
        <v>1882</v>
      </c>
      <c r="HH304" s="894">
        <v>12.5</v>
      </c>
      <c r="HI304" s="1432">
        <v>75</v>
      </c>
      <c r="HJ304" s="539">
        <v>8.1999999999999993</v>
      </c>
      <c r="HK304" s="576">
        <v>9</v>
      </c>
      <c r="HL304" s="539"/>
      <c r="HM304" s="467"/>
      <c r="HN304" s="550"/>
      <c r="HO304" s="494"/>
      <c r="HP304" s="546"/>
      <c r="HQ304" s="467"/>
      <c r="HR304" s="576"/>
      <c r="HS304" s="576"/>
      <c r="HT304" s="539"/>
      <c r="HU304" s="576"/>
      <c r="HV304" s="539"/>
      <c r="HW304" s="467"/>
      <c r="HX304" s="550"/>
      <c r="HY304" s="1587"/>
      <c r="HZ304" s="1587"/>
      <c r="IA304" s="1587"/>
      <c r="IB304" s="1587"/>
      <c r="IC304" s="1587"/>
      <c r="ID304" s="1587"/>
      <c r="IE304" s="1587"/>
      <c r="IF304" s="1587"/>
      <c r="IG304" s="1587"/>
      <c r="IH304" s="1587"/>
      <c r="II304" s="1587"/>
      <c r="IJ304" s="1587"/>
      <c r="IK304" s="1587"/>
      <c r="IL304" s="1587"/>
      <c r="IM304" s="1587"/>
      <c r="IN304" s="1587"/>
      <c r="IO304" s="1587"/>
      <c r="IP304" s="1587"/>
      <c r="IQ304" s="1587"/>
      <c r="IR304" s="1587"/>
      <c r="IS304" s="1587"/>
      <c r="IT304" s="1587"/>
      <c r="IU304" s="1587"/>
      <c r="IV304" s="1587"/>
      <c r="IW304" s="1587"/>
      <c r="IX304" s="1587"/>
      <c r="IY304" s="1587"/>
      <c r="IZ304" s="1587"/>
      <c r="JA304" s="1587"/>
      <c r="JB304" s="1587"/>
      <c r="JC304" s="1587"/>
      <c r="JD304" s="1587"/>
      <c r="JE304" s="1587"/>
      <c r="JF304" s="1587"/>
      <c r="JG304" s="1587"/>
      <c r="JH304" s="1587"/>
      <c r="JI304" s="1587"/>
      <c r="JJ304" s="1587"/>
      <c r="JK304" s="1587"/>
      <c r="JL304" s="1587"/>
      <c r="JM304" s="1587"/>
      <c r="JN304" s="1587"/>
      <c r="JO304" s="1587"/>
      <c r="JP304" s="1587"/>
      <c r="JQ304" s="1587"/>
      <c r="JR304" s="1587"/>
      <c r="JS304" s="1587"/>
      <c r="JT304" s="1587"/>
      <c r="JU304" s="1587"/>
      <c r="JV304" s="1587"/>
      <c r="JW304" s="1587"/>
      <c r="JX304" s="1587"/>
      <c r="JY304" s="1587"/>
      <c r="JZ304" s="1587"/>
      <c r="KA304" s="1587"/>
      <c r="KB304" s="1587"/>
      <c r="KC304" s="1587"/>
      <c r="KD304" s="1587"/>
      <c r="KE304" s="1587"/>
      <c r="KF304" s="1587"/>
      <c r="KG304" s="1587"/>
      <c r="KH304" s="1587"/>
      <c r="KI304" s="1587"/>
      <c r="KJ304" s="1587"/>
      <c r="KK304" s="1587"/>
      <c r="KL304" s="1587"/>
      <c r="KM304" s="1587"/>
      <c r="KN304" s="1587"/>
      <c r="KO304" s="1587"/>
      <c r="KP304" s="1587"/>
      <c r="KQ304" s="1587"/>
      <c r="KR304" s="1587"/>
      <c r="KS304" s="1587"/>
      <c r="KT304" s="1587"/>
      <c r="KU304" s="1587"/>
      <c r="KV304" s="1587"/>
      <c r="KW304" s="1587"/>
      <c r="KX304" s="1587"/>
      <c r="KY304" s="1587"/>
      <c r="KZ304" s="1587"/>
      <c r="LA304" s="1587"/>
      <c r="LB304" s="1587"/>
      <c r="LC304" s="1587"/>
      <c r="LD304" s="1587"/>
      <c r="LE304" s="1587"/>
      <c r="LF304" s="1587"/>
      <c r="LG304" s="1587"/>
      <c r="LH304" s="1587"/>
      <c r="LI304" s="1587"/>
      <c r="LJ304" s="1587"/>
      <c r="LK304" s="1587"/>
      <c r="LL304" s="1587"/>
      <c r="LM304" s="1587"/>
      <c r="LN304" s="1587"/>
      <c r="LO304" s="1587"/>
      <c r="LP304" s="1587"/>
      <c r="LQ304" s="1587"/>
      <c r="LR304" s="1587"/>
      <c r="LS304" s="1587"/>
      <c r="LT304" s="1587"/>
      <c r="LU304" s="1587"/>
      <c r="LV304" s="1587"/>
      <c r="LW304" s="1587"/>
      <c r="LX304" s="1587"/>
      <c r="LY304" s="1587"/>
      <c r="LZ304" s="1587"/>
      <c r="MA304" s="1587"/>
      <c r="MB304" s="1587"/>
      <c r="MC304" s="1587"/>
      <c r="MD304" s="1587"/>
      <c r="ME304" s="1587"/>
      <c r="MF304" s="1587"/>
      <c r="MG304" s="1587"/>
      <c r="MH304" s="1587"/>
      <c r="MI304" s="1587"/>
      <c r="MJ304" s="1587"/>
      <c r="MK304" s="1587"/>
      <c r="ML304" s="1587"/>
      <c r="MM304" s="1587"/>
      <c r="MN304" s="1587"/>
      <c r="MO304" s="1587"/>
      <c r="MP304" s="1587"/>
      <c r="MQ304" s="1587"/>
      <c r="MR304" s="1587"/>
      <c r="MS304" s="1587"/>
      <c r="MT304" s="1587"/>
      <c r="MU304" s="1587"/>
      <c r="MV304" s="1587"/>
      <c r="MW304" s="1587"/>
      <c r="MX304" s="1587"/>
      <c r="MY304" s="1587"/>
      <c r="MZ304" s="1587"/>
      <c r="NA304" s="1587"/>
      <c r="NB304" s="1587"/>
      <c r="NC304" s="1587"/>
      <c r="ND304" s="1587"/>
      <c r="NE304" s="1587"/>
      <c r="NF304" s="1587"/>
      <c r="NG304" s="1587"/>
      <c r="NH304" s="1587"/>
      <c r="NI304" s="1587"/>
      <c r="NJ304" s="1587"/>
      <c r="NK304" s="1587"/>
      <c r="NL304" s="1587"/>
      <c r="NM304" s="1587"/>
      <c r="NN304" s="1587"/>
      <c r="NO304" s="1587"/>
      <c r="NP304" s="1587"/>
      <c r="NQ304" s="1587"/>
      <c r="NR304" s="1587"/>
      <c r="NS304" s="1587"/>
      <c r="NT304" s="1587"/>
      <c r="NU304" s="1587"/>
      <c r="NV304" s="1587"/>
      <c r="NW304" s="1587"/>
      <c r="NX304" s="1587"/>
      <c r="NY304" s="1587"/>
      <c r="NZ304" s="1587"/>
      <c r="OA304" s="1587"/>
      <c r="OB304" s="1587"/>
      <c r="OC304" s="1587"/>
      <c r="OD304" s="1587"/>
      <c r="OE304" s="1587"/>
      <c r="OF304" s="1587"/>
      <c r="OG304" s="1587"/>
      <c r="OH304" s="1587"/>
      <c r="OI304" s="1587"/>
      <c r="OJ304" s="1587"/>
      <c r="OK304" s="1587"/>
      <c r="OL304" s="1587"/>
      <c r="OM304" s="1587"/>
      <c r="ON304" s="1587"/>
      <c r="OO304" s="1587"/>
      <c r="OP304" s="1587"/>
      <c r="OQ304" s="1587"/>
      <c r="OR304" s="1587"/>
      <c r="OS304" s="1587"/>
      <c r="OT304" s="1587"/>
      <c r="OU304" s="1587"/>
      <c r="OV304" s="1587"/>
      <c r="OW304" s="1587"/>
      <c r="OX304" s="1587"/>
      <c r="OY304" s="1587"/>
      <c r="OZ304" s="1587"/>
      <c r="PA304" s="1587"/>
      <c r="PB304" s="1587"/>
      <c r="PC304" s="1587"/>
      <c r="PD304" s="1587"/>
      <c r="PE304" s="1587"/>
      <c r="PF304" s="1587"/>
      <c r="PG304" s="1588"/>
      <c r="PH304" s="1588"/>
      <c r="PI304" s="1588"/>
      <c r="PJ304" s="1588"/>
      <c r="PK304" s="1588"/>
      <c r="PL304" s="1588"/>
      <c r="PM304" s="1588"/>
      <c r="PN304" s="1588"/>
      <c r="PO304" s="1588"/>
      <c r="PP304" s="1588"/>
      <c r="PQ304" s="1588"/>
      <c r="PR304" s="1588"/>
      <c r="PS304" s="1588"/>
      <c r="PT304" s="1588"/>
      <c r="PU304" s="1588"/>
      <c r="PV304" s="1588"/>
      <c r="PW304" s="1588"/>
      <c r="PX304" s="1588"/>
      <c r="PY304" s="1588"/>
      <c r="PZ304" s="1588"/>
      <c r="QA304" s="1588"/>
      <c r="QB304" s="1588"/>
      <c r="QC304" s="1588"/>
      <c r="QD304" s="1588"/>
      <c r="QE304" s="1588"/>
      <c r="QF304" s="1588"/>
      <c r="QG304" s="1588"/>
      <c r="QH304" s="1588"/>
      <c r="QI304" s="1588"/>
      <c r="QJ304" s="1588"/>
      <c r="QK304" s="1588"/>
      <c r="QL304" s="1588"/>
      <c r="QM304" s="1588"/>
      <c r="QN304" s="1588"/>
      <c r="QO304" s="1588"/>
      <c r="QP304" s="1588"/>
      <c r="QQ304" s="1588"/>
      <c r="QR304" s="1588"/>
      <c r="QS304" s="1588"/>
      <c r="QT304" s="1588"/>
      <c r="QU304" s="1588"/>
      <c r="QV304" s="1588"/>
      <c r="QW304" s="1588"/>
      <c r="QX304" s="1588"/>
      <c r="QY304" s="1588"/>
      <c r="QZ304" s="1588"/>
      <c r="RA304" s="1588"/>
      <c r="RB304" s="1588"/>
      <c r="RC304" s="1588"/>
      <c r="RD304" s="1588"/>
      <c r="RE304" s="1588"/>
      <c r="RF304" s="1588"/>
      <c r="RG304" s="1588"/>
      <c r="RH304" s="1588"/>
      <c r="RI304" s="1588"/>
      <c r="RJ304" s="1588"/>
      <c r="RK304" s="1588"/>
      <c r="RL304" s="1588"/>
      <c r="RM304" s="1588"/>
      <c r="RN304" s="1588"/>
      <c r="RO304" s="1588"/>
      <c r="RP304" s="1588"/>
      <c r="RQ304" s="1588"/>
      <c r="RR304" s="1588"/>
      <c r="RS304" s="1588"/>
      <c r="RT304" s="1588"/>
      <c r="RU304" s="1588"/>
      <c r="RV304" s="1588"/>
      <c r="RW304" s="1588"/>
      <c r="RX304" s="1588"/>
      <c r="RY304" s="1588"/>
      <c r="RZ304" s="1588"/>
      <c r="SA304" s="1588"/>
      <c r="SB304" s="1588"/>
      <c r="SC304" s="1588"/>
      <c r="SD304" s="1588"/>
      <c r="SE304" s="1588"/>
      <c r="SF304" s="1588"/>
      <c r="SG304" s="1588"/>
      <c r="SH304" s="1588"/>
      <c r="SI304" s="1588"/>
      <c r="SJ304" s="1588"/>
      <c r="SK304" s="1588"/>
      <c r="SL304" s="1588"/>
      <c r="SM304" s="1588"/>
      <c r="SN304" s="1588"/>
      <c r="SO304" s="1588"/>
      <c r="SP304" s="1588"/>
      <c r="SQ304" s="1588"/>
      <c r="SR304" s="1588"/>
      <c r="SS304" s="1588"/>
      <c r="ST304" s="1588"/>
      <c r="SU304" s="1588"/>
      <c r="SV304" s="1588"/>
      <c r="SW304" s="1588"/>
      <c r="SX304" s="1588"/>
      <c r="SY304" s="1588"/>
      <c r="SZ304" s="1588"/>
      <c r="TA304" s="1588"/>
      <c r="TB304" s="1588"/>
      <c r="TC304" s="1588"/>
      <c r="TD304" s="544"/>
      <c r="TE304" s="544"/>
      <c r="TF304" s="544"/>
      <c r="TG304" s="544"/>
      <c r="TH304" s="544"/>
      <c r="TI304" s="544"/>
      <c r="TJ304" s="544"/>
      <c r="TK304" s="544"/>
      <c r="TL304" s="544"/>
      <c r="TM304" s="544"/>
      <c r="TN304" s="544"/>
      <c r="TO304" s="544"/>
      <c r="TP304" s="544"/>
      <c r="TQ304" s="544"/>
      <c r="TR304" s="544"/>
      <c r="TS304" s="544"/>
      <c r="TT304" s="544"/>
      <c r="TU304" s="544"/>
      <c r="TV304" s="544"/>
      <c r="TW304" s="544"/>
      <c r="TX304" s="544"/>
      <c r="TY304" s="544"/>
      <c r="TZ304" s="544"/>
      <c r="UA304" s="544"/>
      <c r="UB304" s="544"/>
      <c r="UC304" s="544"/>
      <c r="UD304" s="544"/>
      <c r="UE304" s="544"/>
      <c r="UF304" s="544"/>
      <c r="UG304" s="544"/>
      <c r="UH304" s="544"/>
      <c r="UI304" s="544"/>
      <c r="UJ304" s="544"/>
      <c r="UK304" s="544"/>
      <c r="UL304" s="544"/>
      <c r="UM304" s="544"/>
      <c r="UN304" s="544"/>
      <c r="UO304" s="544"/>
      <c r="UP304" s="544"/>
      <c r="UQ304" s="544"/>
      <c r="UR304" s="544"/>
      <c r="US304" s="544"/>
      <c r="UT304" s="544"/>
      <c r="UU304" s="544"/>
      <c r="UV304" s="544"/>
      <c r="UW304" s="544"/>
      <c r="UX304" s="544"/>
      <c r="UY304" s="544"/>
      <c r="UZ304" s="544"/>
      <c r="VA304" s="544"/>
      <c r="VB304" s="544"/>
      <c r="VC304" s="544"/>
      <c r="VD304" s="544"/>
      <c r="VE304" s="544"/>
      <c r="VF304" s="544"/>
      <c r="VG304" s="544"/>
      <c r="VH304" s="544"/>
      <c r="VI304" s="544"/>
      <c r="VJ304" s="544"/>
      <c r="VK304" s="544"/>
      <c r="VL304" s="544"/>
      <c r="VM304" s="544"/>
      <c r="VN304" s="544"/>
      <c r="VO304" s="544"/>
      <c r="VP304" s="544"/>
      <c r="VQ304" s="544"/>
      <c r="VR304" s="544"/>
      <c r="VS304" s="544"/>
      <c r="VT304" s="544"/>
      <c r="VU304" s="544"/>
      <c r="VV304" s="544"/>
      <c r="VW304" s="544"/>
      <c r="VX304" s="544"/>
      <c r="VY304" s="544"/>
      <c r="VZ304" s="544"/>
      <c r="WA304" s="544"/>
      <c r="WB304" s="544"/>
      <c r="WC304" s="544"/>
      <c r="WD304" s="544"/>
      <c r="WE304" s="544"/>
      <c r="WF304" s="544"/>
      <c r="WG304" s="544"/>
      <c r="WH304" s="544"/>
      <c r="WI304" s="544"/>
      <c r="WJ304" s="544"/>
      <c r="WK304" s="544"/>
      <c r="WL304" s="544"/>
      <c r="WM304" s="544"/>
      <c r="WN304" s="544"/>
      <c r="WO304" s="544"/>
      <c r="WP304" s="544"/>
      <c r="WQ304" s="544"/>
      <c r="WR304" s="544"/>
      <c r="WS304" s="544"/>
      <c r="WT304" s="544"/>
      <c r="WU304" s="544"/>
      <c r="WV304" s="544"/>
      <c r="WW304" s="544"/>
      <c r="WX304" s="544"/>
      <c r="WY304" s="544"/>
      <c r="WZ304" s="544"/>
      <c r="XA304" s="544"/>
      <c r="XB304" s="544"/>
      <c r="XC304" s="544"/>
      <c r="XD304" s="544"/>
      <c r="XE304" s="544"/>
      <c r="XF304" s="544"/>
      <c r="XG304" s="544"/>
      <c r="XH304" s="544"/>
      <c r="XI304" s="544"/>
      <c r="XJ304" s="544"/>
      <c r="XK304" s="544"/>
      <c r="XL304" s="544"/>
      <c r="XM304" s="544"/>
      <c r="XN304" s="544"/>
      <c r="XO304" s="544"/>
      <c r="XP304" s="544"/>
      <c r="XQ304" s="544"/>
      <c r="XR304" s="544"/>
      <c r="XS304" s="544"/>
      <c r="XT304" s="544"/>
      <c r="XU304" s="544"/>
      <c r="XV304" s="544"/>
      <c r="XW304" s="544"/>
      <c r="XX304" s="544"/>
      <c r="XY304" s="544"/>
      <c r="XZ304" s="544"/>
      <c r="YA304" s="544"/>
      <c r="YB304" s="544"/>
      <c r="YC304" s="544"/>
      <c r="YD304" s="544"/>
      <c r="YE304" s="544"/>
      <c r="YF304" s="544"/>
      <c r="YG304" s="544"/>
      <c r="YH304" s="544"/>
      <c r="YI304" s="544"/>
      <c r="YJ304" s="544"/>
      <c r="YK304" s="544"/>
      <c r="YL304" s="544"/>
      <c r="YM304" s="544"/>
      <c r="YN304" s="544"/>
      <c r="YO304" s="544"/>
      <c r="YP304" s="544"/>
      <c r="YQ304" s="544"/>
      <c r="YR304" s="544"/>
      <c r="YS304" s="544"/>
      <c r="YT304" s="544"/>
      <c r="YU304" s="544"/>
      <c r="YV304" s="544"/>
      <c r="YW304" s="544"/>
      <c r="YX304" s="544"/>
      <c r="YY304" s="544"/>
      <c r="YZ304" s="544"/>
      <c r="ZA304" s="544"/>
      <c r="ZB304" s="544"/>
      <c r="ZC304" s="544"/>
      <c r="ZD304" s="544"/>
      <c r="ZE304" s="544"/>
      <c r="ZF304" s="544"/>
      <c r="ZG304" s="544"/>
      <c r="ZH304" s="544"/>
      <c r="ZI304" s="544"/>
      <c r="ZJ304" s="544"/>
      <c r="ZK304" s="544"/>
      <c r="ZL304" s="544"/>
      <c r="ZM304" s="544"/>
      <c r="ZN304" s="544"/>
      <c r="ZO304" s="544"/>
      <c r="ZP304" s="544"/>
      <c r="ZQ304" s="544"/>
      <c r="ZR304" s="544"/>
      <c r="ZS304" s="544"/>
      <c r="ZT304" s="544"/>
      <c r="ZU304" s="544"/>
      <c r="ZV304" s="544"/>
      <c r="ZW304" s="544"/>
      <c r="ZX304" s="544"/>
      <c r="ZY304" s="544"/>
      <c r="ZZ304" s="544"/>
      <c r="AAA304" s="544"/>
      <c r="AAB304" s="544"/>
      <c r="AAC304" s="544"/>
      <c r="AAD304" s="544"/>
      <c r="AAE304" s="544"/>
      <c r="AAF304" s="544"/>
      <c r="AAG304" s="544"/>
      <c r="AAH304" s="544"/>
      <c r="AAI304" s="544"/>
      <c r="AAJ304" s="544"/>
      <c r="AAK304" s="544"/>
      <c r="AAL304" s="544"/>
      <c r="AAM304" s="544"/>
      <c r="AAN304" s="544"/>
      <c r="AAO304" s="544"/>
      <c r="AAP304" s="544"/>
      <c r="AAQ304" s="544"/>
      <c r="AAR304" s="544"/>
      <c r="AAS304" s="544"/>
      <c r="AAT304" s="544"/>
      <c r="AAU304" s="544"/>
      <c r="AAV304" s="544"/>
      <c r="AAW304" s="544"/>
      <c r="AAX304" s="544"/>
      <c r="AAY304" s="544"/>
      <c r="AAZ304" s="544"/>
      <c r="ABA304" s="544"/>
      <c r="ABB304" s="544"/>
      <c r="ABC304" s="544"/>
      <c r="ABD304" s="544"/>
      <c r="ABE304" s="544"/>
      <c r="ABF304" s="544"/>
      <c r="ABG304" s="544"/>
      <c r="ABH304" s="544"/>
      <c r="ABI304" s="544"/>
      <c r="ABJ304" s="544"/>
      <c r="ABK304" s="544"/>
      <c r="ABL304" s="544"/>
      <c r="ABM304" s="544"/>
      <c r="ABN304" s="544"/>
      <c r="ABO304" s="544"/>
      <c r="ABP304" s="544"/>
      <c r="ABQ304" s="544"/>
      <c r="ABR304" s="544"/>
      <c r="ABS304" s="544"/>
      <c r="ABT304" s="544"/>
    </row>
    <row r="305" spans="1:748" s="540" customFormat="1" ht="15" customHeight="1" x14ac:dyDescent="0.15">
      <c r="A305" s="559">
        <v>43825</v>
      </c>
      <c r="B305" s="415">
        <f t="shared" si="6"/>
        <v>3570</v>
      </c>
      <c r="C305" s="231"/>
      <c r="D305" s="546"/>
      <c r="E305" s="467"/>
      <c r="F305" s="576"/>
      <c r="G305" s="883"/>
      <c r="H305" s="539"/>
      <c r="I305" s="576"/>
      <c r="J305" s="547"/>
      <c r="K305" s="467"/>
      <c r="L305" s="550"/>
      <c r="M305" s="231">
        <v>733</v>
      </c>
      <c r="N305" s="546">
        <v>7.65</v>
      </c>
      <c r="O305" s="467">
        <v>5510</v>
      </c>
      <c r="P305" s="576">
        <v>14.2</v>
      </c>
      <c r="Q305" s="883">
        <v>37</v>
      </c>
      <c r="R305" s="539">
        <v>2.1</v>
      </c>
      <c r="S305" s="576">
        <v>23</v>
      </c>
      <c r="T305" s="547"/>
      <c r="U305" s="467"/>
      <c r="V305" s="550"/>
      <c r="W305" s="494">
        <v>542</v>
      </c>
      <c r="X305" s="546">
        <v>8.01</v>
      </c>
      <c r="Y305" s="548">
        <v>3280</v>
      </c>
      <c r="Z305" s="576">
        <v>10</v>
      </c>
      <c r="AA305" s="883">
        <v>24</v>
      </c>
      <c r="AB305" s="539">
        <v>0.3</v>
      </c>
      <c r="AC305" s="576">
        <v>3</v>
      </c>
      <c r="AD305" s="539"/>
      <c r="AE305" s="467"/>
      <c r="AF305" s="550"/>
      <c r="AG305" s="494">
        <v>171</v>
      </c>
      <c r="AH305" s="546">
        <v>7.9</v>
      </c>
      <c r="AI305" s="548">
        <v>5770</v>
      </c>
      <c r="AJ305" s="576">
        <v>30.3</v>
      </c>
      <c r="AK305" s="883">
        <v>75</v>
      </c>
      <c r="AL305" s="539">
        <v>18.5</v>
      </c>
      <c r="AM305" s="213">
        <v>20.399999999999999</v>
      </c>
      <c r="AN305" s="539"/>
      <c r="AO305" s="467"/>
      <c r="AP305" s="618"/>
      <c r="AQ305" s="494">
        <v>416</v>
      </c>
      <c r="AR305" s="546">
        <v>7.71</v>
      </c>
      <c r="AS305" s="548">
        <v>4520</v>
      </c>
      <c r="AT305" s="576">
        <v>44.8</v>
      </c>
      <c r="AU305" s="883">
        <v>116</v>
      </c>
      <c r="AV305" s="539">
        <v>2.1</v>
      </c>
      <c r="AW305" s="576">
        <v>50.7</v>
      </c>
      <c r="AX305" s="539"/>
      <c r="AY305" s="467"/>
      <c r="AZ305" s="550"/>
      <c r="BA305" s="231">
        <v>291</v>
      </c>
      <c r="BB305" s="546">
        <v>7.79</v>
      </c>
      <c r="BC305" s="467">
        <v>6380</v>
      </c>
      <c r="BD305" s="576">
        <v>43.4</v>
      </c>
      <c r="BE305" s="883">
        <v>113</v>
      </c>
      <c r="BF305" s="539">
        <v>1.9</v>
      </c>
      <c r="BG305" s="576">
        <v>31</v>
      </c>
      <c r="BH305" s="539"/>
      <c r="BI305" s="467"/>
      <c r="BJ305" s="550"/>
      <c r="BK305" s="494">
        <v>110</v>
      </c>
      <c r="BL305" s="546">
        <v>7.88</v>
      </c>
      <c r="BM305" s="548">
        <v>1618</v>
      </c>
      <c r="BN305" s="576">
        <v>98</v>
      </c>
      <c r="BO305" s="883">
        <v>181</v>
      </c>
      <c r="BP305" s="539">
        <v>0.3</v>
      </c>
      <c r="BQ305" s="576">
        <v>4</v>
      </c>
      <c r="BR305" s="539"/>
      <c r="BS305" s="467"/>
      <c r="BT305" s="550"/>
      <c r="BU305" s="494">
        <v>209</v>
      </c>
      <c r="BV305" s="546">
        <v>7.55</v>
      </c>
      <c r="BW305" s="548">
        <v>6260</v>
      </c>
      <c r="BX305" s="548">
        <v>22.4</v>
      </c>
      <c r="BY305" s="883">
        <v>96</v>
      </c>
      <c r="BZ305" s="539">
        <v>1.9</v>
      </c>
      <c r="CA305" s="576">
        <v>49.3</v>
      </c>
      <c r="CB305" s="539"/>
      <c r="CC305" s="467"/>
      <c r="CD305" s="550"/>
      <c r="CE305" s="494"/>
      <c r="CF305" s="546"/>
      <c r="CG305" s="548"/>
      <c r="CH305" s="576"/>
      <c r="CI305" s="883"/>
      <c r="CJ305" s="539"/>
      <c r="CK305" s="576"/>
      <c r="CL305" s="539"/>
      <c r="CM305" s="467"/>
      <c r="CN305" s="550"/>
      <c r="CO305" s="494"/>
      <c r="CP305" s="546"/>
      <c r="CQ305" s="467"/>
      <c r="CR305" s="576"/>
      <c r="CS305" s="883"/>
      <c r="CT305" s="539"/>
      <c r="CU305" s="576"/>
      <c r="CV305" s="539"/>
      <c r="CW305" s="467"/>
      <c r="CX305" s="550"/>
      <c r="CY305" s="494">
        <v>324</v>
      </c>
      <c r="CZ305" s="546">
        <v>7.62</v>
      </c>
      <c r="DA305" s="467">
        <v>6060</v>
      </c>
      <c r="DB305" s="576">
        <v>42.8</v>
      </c>
      <c r="DC305" s="883">
        <v>117</v>
      </c>
      <c r="DD305" s="539">
        <v>8.1</v>
      </c>
      <c r="DE305" s="576">
        <v>42.8</v>
      </c>
      <c r="DF305" s="539"/>
      <c r="DG305" s="467"/>
      <c r="DH305" s="550"/>
      <c r="DI305" s="494">
        <v>335</v>
      </c>
      <c r="DJ305" s="546"/>
      <c r="DK305" s="549"/>
      <c r="DL305" s="576"/>
      <c r="DM305" s="883"/>
      <c r="DN305" s="539"/>
      <c r="DO305" s="576"/>
      <c r="DP305" s="539"/>
      <c r="DQ305" s="467"/>
      <c r="DR305" s="550"/>
      <c r="DS305" s="494">
        <v>150</v>
      </c>
      <c r="DT305" s="546"/>
      <c r="DU305" s="466"/>
      <c r="DV305" s="576"/>
      <c r="DW305" s="883"/>
      <c r="DX305" s="539"/>
      <c r="DY305" s="576"/>
      <c r="DZ305" s="539"/>
      <c r="EA305" s="576"/>
      <c r="EB305" s="550"/>
      <c r="EC305" s="494"/>
      <c r="ED305" s="546"/>
      <c r="EE305" s="551"/>
      <c r="EF305" s="576"/>
      <c r="EG305" s="883"/>
      <c r="EH305" s="539"/>
      <c r="EI305" s="576"/>
      <c r="EJ305" s="539"/>
      <c r="EK305" s="467"/>
      <c r="EL305" s="550"/>
      <c r="EM305" s="494">
        <v>72</v>
      </c>
      <c r="EN305" s="546">
        <v>7.06</v>
      </c>
      <c r="EO305" s="467">
        <v>1752</v>
      </c>
      <c r="EP305" s="576">
        <v>50.6</v>
      </c>
      <c r="EQ305" s="576">
        <v>83</v>
      </c>
      <c r="ER305" s="539">
        <v>1.7</v>
      </c>
      <c r="ES305" s="576">
        <v>70.7</v>
      </c>
      <c r="ET305" s="466"/>
      <c r="EU305" s="467"/>
      <c r="EV305" s="550"/>
      <c r="EW305" s="494">
        <v>72</v>
      </c>
      <c r="EX305" s="546">
        <v>7.06</v>
      </c>
      <c r="EY305" s="467">
        <v>1752</v>
      </c>
      <c r="EZ305" s="576">
        <v>50.6</v>
      </c>
      <c r="FA305" s="883">
        <v>83</v>
      </c>
      <c r="FB305" s="539">
        <v>1.7</v>
      </c>
      <c r="FC305" s="576">
        <v>70.7</v>
      </c>
      <c r="FD305" s="466"/>
      <c r="FE305" s="467"/>
      <c r="FF305" s="550"/>
      <c r="FG305" s="457">
        <v>0</v>
      </c>
      <c r="FH305" s="546"/>
      <c r="FI305" s="467"/>
      <c r="FJ305" s="576"/>
      <c r="FK305" s="883"/>
      <c r="FL305" s="539"/>
      <c r="FM305" s="576"/>
      <c r="FN305" s="466"/>
      <c r="FO305" s="467"/>
      <c r="FP305" s="550"/>
      <c r="FQ305" s="1262"/>
      <c r="FR305" s="1263"/>
      <c r="FS305" s="1444"/>
      <c r="FT305" s="1263"/>
      <c r="FU305" s="980"/>
      <c r="FV305" s="1263"/>
      <c r="FW305" s="954"/>
      <c r="FX305" s="1263"/>
      <c r="FY305" s="1263"/>
      <c r="FZ305" s="1419"/>
      <c r="GA305" s="1262"/>
      <c r="GB305" s="1263"/>
      <c r="GC305" s="1263"/>
      <c r="GD305" s="1263"/>
      <c r="GE305" s="980"/>
      <c r="GF305" s="1263"/>
      <c r="GG305" s="954"/>
      <c r="GH305" s="1263"/>
      <c r="GI305" s="1263"/>
      <c r="GJ305" s="1419"/>
      <c r="GK305" s="937"/>
      <c r="GL305" s="948"/>
      <c r="GM305" s="934"/>
      <c r="GN305" s="934"/>
      <c r="GO305" s="934"/>
      <c r="GP305" s="934"/>
      <c r="GQ305" s="934"/>
      <c r="GR305" s="934"/>
      <c r="GS305" s="934"/>
      <c r="GT305" s="1424"/>
      <c r="GU305" s="937"/>
      <c r="GV305" s="934"/>
      <c r="GW305" s="934"/>
      <c r="GX305" s="934"/>
      <c r="GY305" s="934"/>
      <c r="GZ305" s="1439"/>
      <c r="HA305" s="934"/>
      <c r="HB305" s="934"/>
      <c r="HC305" s="934"/>
      <c r="HD305" s="1424"/>
      <c r="HE305" s="494">
        <v>145</v>
      </c>
      <c r="HF305" s="546">
        <v>6.73</v>
      </c>
      <c r="HG305" s="467">
        <v>4000</v>
      </c>
      <c r="HH305" s="894">
        <v>16.100000000000001</v>
      </c>
      <c r="HI305" s="1432">
        <v>108</v>
      </c>
      <c r="HJ305" s="539">
        <v>5</v>
      </c>
      <c r="HK305" s="576">
        <v>10.4</v>
      </c>
      <c r="HL305" s="539"/>
      <c r="HM305" s="467"/>
      <c r="HN305" s="550"/>
      <c r="HO305" s="494"/>
      <c r="HP305" s="546"/>
      <c r="HQ305" s="467"/>
      <c r="HR305" s="576"/>
      <c r="HS305" s="576"/>
      <c r="HT305" s="539"/>
      <c r="HU305" s="576"/>
      <c r="HV305" s="539"/>
      <c r="HW305" s="467"/>
      <c r="HX305" s="550"/>
      <c r="HY305" s="1587"/>
      <c r="HZ305" s="1587"/>
      <c r="IA305" s="1587"/>
      <c r="IB305" s="1587"/>
      <c r="IC305" s="1587"/>
      <c r="ID305" s="1587"/>
      <c r="IE305" s="1587"/>
      <c r="IF305" s="1587"/>
      <c r="IG305" s="1587"/>
      <c r="IH305" s="1587"/>
      <c r="II305" s="1587"/>
      <c r="IJ305" s="1587"/>
      <c r="IK305" s="1587"/>
      <c r="IL305" s="1587"/>
      <c r="IM305" s="1587"/>
      <c r="IN305" s="1587"/>
      <c r="IO305" s="1587"/>
      <c r="IP305" s="1587"/>
      <c r="IQ305" s="1587"/>
      <c r="IR305" s="1587"/>
      <c r="IS305" s="1587"/>
      <c r="IT305" s="1587"/>
      <c r="IU305" s="1587"/>
      <c r="IV305" s="1587"/>
      <c r="IW305" s="1587"/>
      <c r="IX305" s="1587"/>
      <c r="IY305" s="1587"/>
      <c r="IZ305" s="1587"/>
      <c r="JA305" s="1587"/>
      <c r="JB305" s="1587"/>
      <c r="JC305" s="1587"/>
      <c r="JD305" s="1587"/>
      <c r="JE305" s="1587"/>
      <c r="JF305" s="1587"/>
      <c r="JG305" s="1587"/>
      <c r="JH305" s="1587"/>
      <c r="JI305" s="1587"/>
      <c r="JJ305" s="1587"/>
      <c r="JK305" s="1587"/>
      <c r="JL305" s="1587"/>
      <c r="JM305" s="1587"/>
      <c r="JN305" s="1587"/>
      <c r="JO305" s="1587"/>
      <c r="JP305" s="1587"/>
      <c r="JQ305" s="1587"/>
      <c r="JR305" s="1587"/>
      <c r="JS305" s="1587"/>
      <c r="JT305" s="1587"/>
      <c r="JU305" s="1587"/>
      <c r="JV305" s="1587"/>
      <c r="JW305" s="1587"/>
      <c r="JX305" s="1587"/>
      <c r="JY305" s="1587"/>
      <c r="JZ305" s="1587"/>
      <c r="KA305" s="1587"/>
      <c r="KB305" s="1587"/>
      <c r="KC305" s="1587"/>
      <c r="KD305" s="1587"/>
      <c r="KE305" s="1587"/>
      <c r="KF305" s="1587"/>
      <c r="KG305" s="1587"/>
      <c r="KH305" s="1587"/>
      <c r="KI305" s="1587"/>
      <c r="KJ305" s="1587"/>
      <c r="KK305" s="1587"/>
      <c r="KL305" s="1587"/>
      <c r="KM305" s="1587"/>
      <c r="KN305" s="1587"/>
      <c r="KO305" s="1587"/>
      <c r="KP305" s="1587"/>
      <c r="KQ305" s="1587"/>
      <c r="KR305" s="1587"/>
      <c r="KS305" s="1587"/>
      <c r="KT305" s="1587"/>
      <c r="KU305" s="1587"/>
      <c r="KV305" s="1587"/>
      <c r="KW305" s="1587"/>
      <c r="KX305" s="1587"/>
      <c r="KY305" s="1587"/>
      <c r="KZ305" s="1587"/>
      <c r="LA305" s="1587"/>
      <c r="LB305" s="1587"/>
      <c r="LC305" s="1587"/>
      <c r="LD305" s="1587"/>
      <c r="LE305" s="1587"/>
      <c r="LF305" s="1587"/>
      <c r="LG305" s="1587"/>
      <c r="LH305" s="1587"/>
      <c r="LI305" s="1587"/>
      <c r="LJ305" s="1587"/>
      <c r="LK305" s="1587"/>
      <c r="LL305" s="1587"/>
      <c r="LM305" s="1587"/>
      <c r="LN305" s="1587"/>
      <c r="LO305" s="1587"/>
      <c r="LP305" s="1587"/>
      <c r="LQ305" s="1587"/>
      <c r="LR305" s="1587"/>
      <c r="LS305" s="1587"/>
      <c r="LT305" s="1587"/>
      <c r="LU305" s="1587"/>
      <c r="LV305" s="1587"/>
      <c r="LW305" s="1587"/>
      <c r="LX305" s="1587"/>
      <c r="LY305" s="1587"/>
      <c r="LZ305" s="1587"/>
      <c r="MA305" s="1587"/>
      <c r="MB305" s="1587"/>
      <c r="MC305" s="1587"/>
      <c r="MD305" s="1587"/>
      <c r="ME305" s="1587"/>
      <c r="MF305" s="1587"/>
      <c r="MG305" s="1587"/>
      <c r="MH305" s="1587"/>
      <c r="MI305" s="1587"/>
      <c r="MJ305" s="1587"/>
      <c r="MK305" s="1587"/>
      <c r="ML305" s="1587"/>
      <c r="MM305" s="1587"/>
      <c r="MN305" s="1587"/>
      <c r="MO305" s="1587"/>
      <c r="MP305" s="1587"/>
      <c r="MQ305" s="1587"/>
      <c r="MR305" s="1587"/>
      <c r="MS305" s="1587"/>
      <c r="MT305" s="1587"/>
      <c r="MU305" s="1587"/>
      <c r="MV305" s="1587"/>
      <c r="MW305" s="1587"/>
      <c r="MX305" s="1587"/>
      <c r="MY305" s="1587"/>
      <c r="MZ305" s="1587"/>
      <c r="NA305" s="1587"/>
      <c r="NB305" s="1587"/>
      <c r="NC305" s="1587"/>
      <c r="ND305" s="1587"/>
      <c r="NE305" s="1587"/>
      <c r="NF305" s="1587"/>
      <c r="NG305" s="1587"/>
      <c r="NH305" s="1587"/>
      <c r="NI305" s="1587"/>
      <c r="NJ305" s="1587"/>
      <c r="NK305" s="1587"/>
      <c r="NL305" s="1587"/>
      <c r="NM305" s="1587"/>
      <c r="NN305" s="1587"/>
      <c r="NO305" s="1587"/>
      <c r="NP305" s="1587"/>
      <c r="NQ305" s="1587"/>
      <c r="NR305" s="1587"/>
      <c r="NS305" s="1587"/>
      <c r="NT305" s="1587"/>
      <c r="NU305" s="1587"/>
      <c r="NV305" s="1587"/>
      <c r="NW305" s="1587"/>
      <c r="NX305" s="1587"/>
      <c r="NY305" s="1587"/>
      <c r="NZ305" s="1587"/>
      <c r="OA305" s="1587"/>
      <c r="OB305" s="1587"/>
      <c r="OC305" s="1587"/>
      <c r="OD305" s="1587"/>
      <c r="OE305" s="1587"/>
      <c r="OF305" s="1587"/>
      <c r="OG305" s="1587"/>
      <c r="OH305" s="1587"/>
      <c r="OI305" s="1587"/>
      <c r="OJ305" s="1587"/>
      <c r="OK305" s="1587"/>
      <c r="OL305" s="1587"/>
      <c r="OM305" s="1587"/>
      <c r="ON305" s="1587"/>
      <c r="OO305" s="1587"/>
      <c r="OP305" s="1587"/>
      <c r="OQ305" s="1587"/>
      <c r="OR305" s="1587"/>
      <c r="OS305" s="1587"/>
      <c r="OT305" s="1587"/>
      <c r="OU305" s="1587"/>
      <c r="OV305" s="1587"/>
      <c r="OW305" s="1587"/>
      <c r="OX305" s="1587"/>
      <c r="OY305" s="1587"/>
      <c r="OZ305" s="1587"/>
      <c r="PA305" s="1587"/>
      <c r="PB305" s="1587"/>
      <c r="PC305" s="1587"/>
      <c r="PD305" s="1587"/>
      <c r="PE305" s="1587"/>
      <c r="PF305" s="1587"/>
      <c r="PG305" s="1588"/>
      <c r="PH305" s="1588"/>
      <c r="PI305" s="1588"/>
      <c r="PJ305" s="1588"/>
      <c r="PK305" s="1588"/>
      <c r="PL305" s="1588"/>
      <c r="PM305" s="1588"/>
      <c r="PN305" s="1588"/>
      <c r="PO305" s="1588"/>
      <c r="PP305" s="1588"/>
      <c r="PQ305" s="1588"/>
      <c r="PR305" s="1588"/>
      <c r="PS305" s="1588"/>
      <c r="PT305" s="1588"/>
      <c r="PU305" s="1588"/>
      <c r="PV305" s="1588"/>
      <c r="PW305" s="1588"/>
      <c r="PX305" s="1588"/>
      <c r="PY305" s="1588"/>
      <c r="PZ305" s="1588"/>
      <c r="QA305" s="1588"/>
      <c r="QB305" s="1588"/>
      <c r="QC305" s="1588"/>
      <c r="QD305" s="1588"/>
      <c r="QE305" s="1588"/>
      <c r="QF305" s="1588"/>
      <c r="QG305" s="1588"/>
      <c r="QH305" s="1588"/>
      <c r="QI305" s="1588"/>
      <c r="QJ305" s="1588"/>
      <c r="QK305" s="1588"/>
      <c r="QL305" s="1588"/>
      <c r="QM305" s="1588"/>
      <c r="QN305" s="1588"/>
      <c r="QO305" s="1588"/>
      <c r="QP305" s="1588"/>
      <c r="QQ305" s="1588"/>
      <c r="QR305" s="1588"/>
      <c r="QS305" s="1588"/>
      <c r="QT305" s="1588"/>
      <c r="QU305" s="1588"/>
      <c r="QV305" s="1588"/>
      <c r="QW305" s="1588"/>
      <c r="QX305" s="1588"/>
      <c r="QY305" s="1588"/>
      <c r="QZ305" s="1588"/>
      <c r="RA305" s="1588"/>
      <c r="RB305" s="1588"/>
      <c r="RC305" s="1588"/>
      <c r="RD305" s="1588"/>
      <c r="RE305" s="1588"/>
      <c r="RF305" s="1588"/>
      <c r="RG305" s="1588"/>
      <c r="RH305" s="1588"/>
      <c r="RI305" s="1588"/>
      <c r="RJ305" s="1588"/>
      <c r="RK305" s="1588"/>
      <c r="RL305" s="1588"/>
      <c r="RM305" s="1588"/>
      <c r="RN305" s="1588"/>
      <c r="RO305" s="1588"/>
      <c r="RP305" s="1588"/>
      <c r="RQ305" s="1588"/>
      <c r="RR305" s="1588"/>
      <c r="RS305" s="1588"/>
      <c r="RT305" s="1588"/>
      <c r="RU305" s="1588"/>
      <c r="RV305" s="1588"/>
      <c r="RW305" s="1588"/>
      <c r="RX305" s="1588"/>
      <c r="RY305" s="1588"/>
      <c r="RZ305" s="1588"/>
      <c r="SA305" s="1588"/>
      <c r="SB305" s="1588"/>
      <c r="SC305" s="1588"/>
      <c r="SD305" s="1588"/>
      <c r="SE305" s="1588"/>
      <c r="SF305" s="1588"/>
      <c r="SG305" s="1588"/>
      <c r="SH305" s="1588"/>
      <c r="SI305" s="1588"/>
      <c r="SJ305" s="1588"/>
      <c r="SK305" s="1588"/>
      <c r="SL305" s="1588"/>
      <c r="SM305" s="1588"/>
      <c r="SN305" s="1588"/>
      <c r="SO305" s="1588"/>
      <c r="SP305" s="1588"/>
      <c r="SQ305" s="1588"/>
      <c r="SR305" s="1588"/>
      <c r="SS305" s="1588"/>
      <c r="ST305" s="1588"/>
      <c r="SU305" s="1588"/>
      <c r="SV305" s="1588"/>
      <c r="SW305" s="1588"/>
      <c r="SX305" s="1588"/>
      <c r="SY305" s="1588"/>
      <c r="SZ305" s="1588"/>
      <c r="TA305" s="1588"/>
      <c r="TB305" s="1588"/>
      <c r="TC305" s="1588"/>
      <c r="TD305" s="544"/>
      <c r="TE305" s="544"/>
      <c r="TF305" s="544"/>
      <c r="TG305" s="544"/>
      <c r="TH305" s="544"/>
      <c r="TI305" s="544"/>
      <c r="TJ305" s="544"/>
      <c r="TK305" s="544"/>
      <c r="TL305" s="544"/>
      <c r="TM305" s="544"/>
      <c r="TN305" s="544"/>
      <c r="TO305" s="544"/>
      <c r="TP305" s="544"/>
      <c r="TQ305" s="544"/>
      <c r="TR305" s="544"/>
      <c r="TS305" s="544"/>
      <c r="TT305" s="544"/>
      <c r="TU305" s="544"/>
      <c r="TV305" s="544"/>
      <c r="TW305" s="544"/>
      <c r="TX305" s="544"/>
      <c r="TY305" s="544"/>
      <c r="TZ305" s="544"/>
      <c r="UA305" s="544"/>
      <c r="UB305" s="544"/>
      <c r="UC305" s="544"/>
      <c r="UD305" s="544"/>
      <c r="UE305" s="544"/>
      <c r="UF305" s="544"/>
      <c r="UG305" s="544"/>
      <c r="UH305" s="544"/>
      <c r="UI305" s="544"/>
      <c r="UJ305" s="544"/>
      <c r="UK305" s="544"/>
      <c r="UL305" s="544"/>
      <c r="UM305" s="544"/>
      <c r="UN305" s="544"/>
      <c r="UO305" s="544"/>
      <c r="UP305" s="544"/>
      <c r="UQ305" s="544"/>
      <c r="UR305" s="544"/>
      <c r="US305" s="544"/>
      <c r="UT305" s="544"/>
      <c r="UU305" s="544"/>
      <c r="UV305" s="544"/>
      <c r="UW305" s="544"/>
      <c r="UX305" s="544"/>
      <c r="UY305" s="544"/>
      <c r="UZ305" s="544"/>
      <c r="VA305" s="544"/>
      <c r="VB305" s="544"/>
      <c r="VC305" s="544"/>
      <c r="VD305" s="544"/>
      <c r="VE305" s="544"/>
      <c r="VF305" s="544"/>
      <c r="VG305" s="544"/>
      <c r="VH305" s="544"/>
      <c r="VI305" s="544"/>
      <c r="VJ305" s="544"/>
      <c r="VK305" s="544"/>
      <c r="VL305" s="544"/>
      <c r="VM305" s="544"/>
      <c r="VN305" s="544"/>
      <c r="VO305" s="544"/>
      <c r="VP305" s="544"/>
      <c r="VQ305" s="544"/>
      <c r="VR305" s="544"/>
      <c r="VS305" s="544"/>
      <c r="VT305" s="544"/>
      <c r="VU305" s="544"/>
      <c r="VV305" s="544"/>
      <c r="VW305" s="544"/>
      <c r="VX305" s="544"/>
      <c r="VY305" s="544"/>
      <c r="VZ305" s="544"/>
      <c r="WA305" s="544"/>
      <c r="WB305" s="544"/>
      <c r="WC305" s="544"/>
      <c r="WD305" s="544"/>
      <c r="WE305" s="544"/>
      <c r="WF305" s="544"/>
      <c r="WG305" s="544"/>
      <c r="WH305" s="544"/>
      <c r="WI305" s="544"/>
      <c r="WJ305" s="544"/>
      <c r="WK305" s="544"/>
      <c r="WL305" s="544"/>
      <c r="WM305" s="544"/>
      <c r="WN305" s="544"/>
      <c r="WO305" s="544"/>
      <c r="WP305" s="544"/>
      <c r="WQ305" s="544"/>
      <c r="WR305" s="544"/>
      <c r="WS305" s="544"/>
      <c r="WT305" s="544"/>
      <c r="WU305" s="544"/>
      <c r="WV305" s="544"/>
      <c r="WW305" s="544"/>
      <c r="WX305" s="544"/>
      <c r="WY305" s="544"/>
      <c r="WZ305" s="544"/>
      <c r="XA305" s="544"/>
      <c r="XB305" s="544"/>
      <c r="XC305" s="544"/>
      <c r="XD305" s="544"/>
      <c r="XE305" s="544"/>
      <c r="XF305" s="544"/>
      <c r="XG305" s="544"/>
      <c r="XH305" s="544"/>
      <c r="XI305" s="544"/>
      <c r="XJ305" s="544"/>
      <c r="XK305" s="544"/>
      <c r="XL305" s="544"/>
      <c r="XM305" s="544"/>
      <c r="XN305" s="544"/>
      <c r="XO305" s="544"/>
      <c r="XP305" s="544"/>
      <c r="XQ305" s="544"/>
      <c r="XR305" s="544"/>
      <c r="XS305" s="544"/>
      <c r="XT305" s="544"/>
      <c r="XU305" s="544"/>
      <c r="XV305" s="544"/>
      <c r="XW305" s="544"/>
      <c r="XX305" s="544"/>
      <c r="XY305" s="544"/>
      <c r="XZ305" s="544"/>
      <c r="YA305" s="544"/>
      <c r="YB305" s="544"/>
      <c r="YC305" s="544"/>
      <c r="YD305" s="544"/>
      <c r="YE305" s="544"/>
      <c r="YF305" s="544"/>
      <c r="YG305" s="544"/>
      <c r="YH305" s="544"/>
      <c r="YI305" s="544"/>
      <c r="YJ305" s="544"/>
      <c r="YK305" s="544"/>
      <c r="YL305" s="544"/>
      <c r="YM305" s="544"/>
      <c r="YN305" s="544"/>
      <c r="YO305" s="544"/>
      <c r="YP305" s="544"/>
      <c r="YQ305" s="544"/>
      <c r="YR305" s="544"/>
      <c r="YS305" s="544"/>
      <c r="YT305" s="544"/>
      <c r="YU305" s="544"/>
      <c r="YV305" s="544"/>
      <c r="YW305" s="544"/>
      <c r="YX305" s="544"/>
      <c r="YY305" s="544"/>
      <c r="YZ305" s="544"/>
      <c r="ZA305" s="544"/>
      <c r="ZB305" s="544"/>
      <c r="ZC305" s="544"/>
      <c r="ZD305" s="544"/>
      <c r="ZE305" s="544"/>
      <c r="ZF305" s="544"/>
      <c r="ZG305" s="544"/>
      <c r="ZH305" s="544"/>
      <c r="ZI305" s="544"/>
      <c r="ZJ305" s="544"/>
      <c r="ZK305" s="544"/>
      <c r="ZL305" s="544"/>
      <c r="ZM305" s="544"/>
      <c r="ZN305" s="544"/>
      <c r="ZO305" s="544"/>
      <c r="ZP305" s="544"/>
      <c r="ZQ305" s="544"/>
      <c r="ZR305" s="544"/>
      <c r="ZS305" s="544"/>
      <c r="ZT305" s="544"/>
      <c r="ZU305" s="544"/>
      <c r="ZV305" s="544"/>
      <c r="ZW305" s="544"/>
      <c r="ZX305" s="544"/>
      <c r="ZY305" s="544"/>
      <c r="ZZ305" s="544"/>
      <c r="AAA305" s="544"/>
      <c r="AAB305" s="544"/>
      <c r="AAC305" s="544"/>
      <c r="AAD305" s="544"/>
      <c r="AAE305" s="544"/>
      <c r="AAF305" s="544"/>
      <c r="AAG305" s="544"/>
      <c r="AAH305" s="544"/>
      <c r="AAI305" s="544"/>
      <c r="AAJ305" s="544"/>
      <c r="AAK305" s="544"/>
      <c r="AAL305" s="544"/>
      <c r="AAM305" s="544"/>
      <c r="AAN305" s="544"/>
      <c r="AAO305" s="544"/>
      <c r="AAP305" s="544"/>
      <c r="AAQ305" s="544"/>
      <c r="AAR305" s="544"/>
      <c r="AAS305" s="544"/>
      <c r="AAT305" s="544"/>
      <c r="AAU305" s="544"/>
      <c r="AAV305" s="544"/>
      <c r="AAW305" s="544"/>
      <c r="AAX305" s="544"/>
      <c r="AAY305" s="544"/>
      <c r="AAZ305" s="544"/>
      <c r="ABA305" s="544"/>
      <c r="ABB305" s="544"/>
      <c r="ABC305" s="544"/>
      <c r="ABD305" s="544"/>
      <c r="ABE305" s="544"/>
      <c r="ABF305" s="544"/>
      <c r="ABG305" s="544"/>
      <c r="ABH305" s="544"/>
      <c r="ABI305" s="544"/>
      <c r="ABJ305" s="544"/>
      <c r="ABK305" s="544"/>
      <c r="ABL305" s="544"/>
      <c r="ABM305" s="544"/>
      <c r="ABN305" s="544"/>
      <c r="ABO305" s="544"/>
      <c r="ABP305" s="544"/>
      <c r="ABQ305" s="544"/>
      <c r="ABR305" s="544"/>
      <c r="ABS305" s="544"/>
      <c r="ABT305" s="544"/>
    </row>
    <row r="306" spans="1:748" s="540" customFormat="1" ht="15" customHeight="1" x14ac:dyDescent="0.15">
      <c r="A306" s="559">
        <v>43826</v>
      </c>
      <c r="B306" s="415">
        <f t="shared" si="6"/>
        <v>3156</v>
      </c>
      <c r="C306" s="231"/>
      <c r="D306" s="546"/>
      <c r="E306" s="467"/>
      <c r="F306" s="576"/>
      <c r="G306" s="883"/>
      <c r="H306" s="539"/>
      <c r="I306" s="576"/>
      <c r="J306" s="547"/>
      <c r="K306" s="467"/>
      <c r="L306" s="550"/>
      <c r="M306" s="231">
        <v>494</v>
      </c>
      <c r="N306" s="546">
        <v>8.11</v>
      </c>
      <c r="O306" s="467">
        <v>5690</v>
      </c>
      <c r="P306" s="576">
        <v>9.1</v>
      </c>
      <c r="Q306" s="883">
        <v>24</v>
      </c>
      <c r="R306" s="539">
        <v>1.3</v>
      </c>
      <c r="S306" s="576">
        <v>19.8</v>
      </c>
      <c r="T306" s="547"/>
      <c r="U306" s="467"/>
      <c r="V306" s="550"/>
      <c r="W306" s="494">
        <v>499</v>
      </c>
      <c r="X306" s="546">
        <v>8.2200000000000006</v>
      </c>
      <c r="Y306" s="548">
        <v>3080</v>
      </c>
      <c r="Z306" s="576">
        <v>5.2</v>
      </c>
      <c r="AA306" s="883">
        <v>17</v>
      </c>
      <c r="AB306" s="539">
        <v>0.7</v>
      </c>
      <c r="AC306" s="576">
        <v>2.9</v>
      </c>
      <c r="AD306" s="539"/>
      <c r="AE306" s="467"/>
      <c r="AF306" s="550"/>
      <c r="AG306" s="494">
        <v>216</v>
      </c>
      <c r="AH306" s="546">
        <v>7.76</v>
      </c>
      <c r="AI306" s="548">
        <v>893</v>
      </c>
      <c r="AJ306" s="576">
        <v>19.399999999999999</v>
      </c>
      <c r="AK306" s="883">
        <v>69</v>
      </c>
      <c r="AL306" s="539">
        <v>21.6</v>
      </c>
      <c r="AM306" s="213">
        <v>23.7</v>
      </c>
      <c r="AN306" s="539"/>
      <c r="AO306" s="467"/>
      <c r="AP306" s="618"/>
      <c r="AQ306" s="494">
        <v>385</v>
      </c>
      <c r="AR306" s="546">
        <v>7.61</v>
      </c>
      <c r="AS306" s="548">
        <v>5420</v>
      </c>
      <c r="AT306" s="576">
        <v>40.9</v>
      </c>
      <c r="AU306" s="883">
        <v>154</v>
      </c>
      <c r="AV306" s="539">
        <v>3.5</v>
      </c>
      <c r="AW306" s="576">
        <v>64.099999999999994</v>
      </c>
      <c r="AX306" s="539"/>
      <c r="AY306" s="467"/>
      <c r="AZ306" s="550"/>
      <c r="BA306" s="231">
        <v>223</v>
      </c>
      <c r="BB306" s="546">
        <v>7.48</v>
      </c>
      <c r="BC306" s="467">
        <v>6520</v>
      </c>
      <c r="BD306" s="576">
        <v>35.299999999999997</v>
      </c>
      <c r="BE306" s="883">
        <v>113</v>
      </c>
      <c r="BF306" s="539">
        <v>2.5</v>
      </c>
      <c r="BG306" s="576">
        <v>30.1</v>
      </c>
      <c r="BH306" s="539"/>
      <c r="BI306" s="467"/>
      <c r="BJ306" s="550"/>
      <c r="BK306" s="494">
        <v>106</v>
      </c>
      <c r="BL306" s="546">
        <v>7.6</v>
      </c>
      <c r="BM306" s="548">
        <v>1657</v>
      </c>
      <c r="BN306" s="576">
        <v>29.8</v>
      </c>
      <c r="BO306" s="883">
        <v>179</v>
      </c>
      <c r="BP306" s="539">
        <v>0.5</v>
      </c>
      <c r="BQ306" s="576">
        <v>14.9</v>
      </c>
      <c r="BR306" s="539"/>
      <c r="BS306" s="467"/>
      <c r="BT306" s="550"/>
      <c r="BU306" s="494">
        <v>324</v>
      </c>
      <c r="BV306" s="546">
        <v>7.6</v>
      </c>
      <c r="BW306" s="548">
        <v>6630</v>
      </c>
      <c r="BX306" s="548">
        <v>17.7</v>
      </c>
      <c r="BY306" s="883">
        <v>114</v>
      </c>
      <c r="BZ306" s="539">
        <v>2.6</v>
      </c>
      <c r="CA306" s="576">
        <v>60.2</v>
      </c>
      <c r="CB306" s="539"/>
      <c r="CC306" s="467"/>
      <c r="CD306" s="550"/>
      <c r="CE306" s="494"/>
      <c r="CF306" s="546"/>
      <c r="CG306" s="548"/>
      <c r="CH306" s="576"/>
      <c r="CI306" s="883"/>
      <c r="CJ306" s="539"/>
      <c r="CK306" s="576"/>
      <c r="CL306" s="539"/>
      <c r="CM306" s="467"/>
      <c r="CN306" s="550"/>
      <c r="CO306" s="494"/>
      <c r="CP306" s="546">
        <v>7.52</v>
      </c>
      <c r="CQ306" s="467">
        <v>2120</v>
      </c>
      <c r="CR306" s="576">
        <v>7.5</v>
      </c>
      <c r="CS306" s="883">
        <v>41</v>
      </c>
      <c r="CT306" s="539">
        <v>0.7</v>
      </c>
      <c r="CU306" s="576">
        <v>15.6</v>
      </c>
      <c r="CV306" s="539"/>
      <c r="CW306" s="467"/>
      <c r="CX306" s="550"/>
      <c r="CY306" s="494">
        <v>383</v>
      </c>
      <c r="CZ306" s="546">
        <v>7.56</v>
      </c>
      <c r="DA306" s="467">
        <v>5250</v>
      </c>
      <c r="DB306" s="576">
        <v>29.8</v>
      </c>
      <c r="DC306" s="883">
        <v>80</v>
      </c>
      <c r="DD306" s="539">
        <v>2.2000000000000002</v>
      </c>
      <c r="DE306" s="576">
        <v>14.9</v>
      </c>
      <c r="DF306" s="539"/>
      <c r="DG306" s="467"/>
      <c r="DH306" s="550"/>
      <c r="DI306" s="494">
        <v>233</v>
      </c>
      <c r="DJ306" s="546">
        <v>7.54</v>
      </c>
      <c r="DK306" s="549">
        <v>1887</v>
      </c>
      <c r="DL306" s="576">
        <v>30.4</v>
      </c>
      <c r="DM306" s="883">
        <v>170</v>
      </c>
      <c r="DN306" s="539">
        <v>26.3</v>
      </c>
      <c r="DO306" s="576">
        <v>27.7</v>
      </c>
      <c r="DP306" s="539"/>
      <c r="DQ306" s="467"/>
      <c r="DR306" s="550"/>
      <c r="DS306" s="494">
        <v>173</v>
      </c>
      <c r="DT306" s="546"/>
      <c r="DU306" s="466"/>
      <c r="DV306" s="576"/>
      <c r="DW306" s="883"/>
      <c r="DX306" s="539"/>
      <c r="DY306" s="576"/>
      <c r="DZ306" s="539"/>
      <c r="EA306" s="576"/>
      <c r="EB306" s="550"/>
      <c r="EC306" s="494"/>
      <c r="ED306" s="546"/>
      <c r="EE306" s="551"/>
      <c r="EF306" s="576"/>
      <c r="EG306" s="883"/>
      <c r="EH306" s="539"/>
      <c r="EI306" s="576"/>
      <c r="EJ306" s="539"/>
      <c r="EK306" s="467"/>
      <c r="EL306" s="550"/>
      <c r="EM306" s="494"/>
      <c r="EN306" s="546"/>
      <c r="EO306" s="467"/>
      <c r="EP306" s="576"/>
      <c r="EQ306" s="576"/>
      <c r="ER306" s="539"/>
      <c r="ES306" s="576"/>
      <c r="ET306" s="466"/>
      <c r="EU306" s="467"/>
      <c r="EV306" s="550"/>
      <c r="EW306" s="494"/>
      <c r="EX306" s="546"/>
      <c r="EY306" s="467"/>
      <c r="EZ306" s="576"/>
      <c r="FA306" s="883"/>
      <c r="FB306" s="539"/>
      <c r="FC306" s="576"/>
      <c r="FD306" s="466"/>
      <c r="FE306" s="467"/>
      <c r="FF306" s="550"/>
      <c r="FG306" s="457">
        <v>0</v>
      </c>
      <c r="FH306" s="546"/>
      <c r="FI306" s="467"/>
      <c r="FJ306" s="576"/>
      <c r="FK306" s="883"/>
      <c r="FL306" s="539"/>
      <c r="FM306" s="576"/>
      <c r="FN306" s="466"/>
      <c r="FO306" s="467"/>
      <c r="FP306" s="550"/>
      <c r="FQ306" s="1262"/>
      <c r="FR306" s="1263"/>
      <c r="FS306" s="1444"/>
      <c r="FT306" s="1263"/>
      <c r="FU306" s="980"/>
      <c r="FV306" s="1263"/>
      <c r="FW306" s="954"/>
      <c r="FX306" s="1263"/>
      <c r="FY306" s="1263"/>
      <c r="FZ306" s="1419"/>
      <c r="GA306" s="1262"/>
      <c r="GB306" s="1263"/>
      <c r="GC306" s="1263"/>
      <c r="GD306" s="1263"/>
      <c r="GE306" s="980"/>
      <c r="GF306" s="1263"/>
      <c r="GG306" s="954"/>
      <c r="GH306" s="1263"/>
      <c r="GI306" s="1263"/>
      <c r="GJ306" s="1419"/>
      <c r="GK306" s="937"/>
      <c r="GL306" s="948"/>
      <c r="GM306" s="934"/>
      <c r="GN306" s="934"/>
      <c r="GO306" s="934"/>
      <c r="GP306" s="934"/>
      <c r="GQ306" s="934"/>
      <c r="GR306" s="934"/>
      <c r="GS306" s="934"/>
      <c r="GT306" s="1424"/>
      <c r="GU306" s="937"/>
      <c r="GV306" s="934"/>
      <c r="GW306" s="934"/>
      <c r="GX306" s="934"/>
      <c r="GY306" s="934"/>
      <c r="GZ306" s="1439"/>
      <c r="HA306" s="934"/>
      <c r="HB306" s="934"/>
      <c r="HC306" s="934"/>
      <c r="HD306" s="1424"/>
      <c r="HE306" s="494">
        <v>120</v>
      </c>
      <c r="HF306" s="546">
        <v>6.56</v>
      </c>
      <c r="HG306" s="467">
        <v>772</v>
      </c>
      <c r="HH306" s="894">
        <v>14.1</v>
      </c>
      <c r="HI306" s="1432">
        <v>120</v>
      </c>
      <c r="HJ306" s="539">
        <v>7.5</v>
      </c>
      <c r="HK306" s="576">
        <v>9.6</v>
      </c>
      <c r="HL306" s="539"/>
      <c r="HM306" s="467"/>
      <c r="HN306" s="550"/>
      <c r="HO306" s="494"/>
      <c r="HP306" s="546"/>
      <c r="HQ306" s="467"/>
      <c r="HR306" s="576"/>
      <c r="HS306" s="576"/>
      <c r="HT306" s="539"/>
      <c r="HU306" s="576"/>
      <c r="HV306" s="539"/>
      <c r="HW306" s="467"/>
      <c r="HX306" s="550"/>
      <c r="HY306" s="1587"/>
      <c r="HZ306" s="1587"/>
      <c r="IA306" s="1587"/>
      <c r="IB306" s="1587"/>
      <c r="IC306" s="1587"/>
      <c r="ID306" s="1587"/>
      <c r="IE306" s="1587"/>
      <c r="IF306" s="1587"/>
      <c r="IG306" s="1587"/>
      <c r="IH306" s="1587"/>
      <c r="II306" s="1587"/>
      <c r="IJ306" s="1587"/>
      <c r="IK306" s="1587"/>
      <c r="IL306" s="1587"/>
      <c r="IM306" s="1587"/>
      <c r="IN306" s="1587"/>
      <c r="IO306" s="1587"/>
      <c r="IP306" s="1587"/>
      <c r="IQ306" s="1587"/>
      <c r="IR306" s="1587"/>
      <c r="IS306" s="1587"/>
      <c r="IT306" s="1587"/>
      <c r="IU306" s="1587"/>
      <c r="IV306" s="1587"/>
      <c r="IW306" s="1587"/>
      <c r="IX306" s="1587"/>
      <c r="IY306" s="1587"/>
      <c r="IZ306" s="1587"/>
      <c r="JA306" s="1587"/>
      <c r="JB306" s="1587"/>
      <c r="JC306" s="1587"/>
      <c r="JD306" s="1587"/>
      <c r="JE306" s="1587"/>
      <c r="JF306" s="1587"/>
      <c r="JG306" s="1587"/>
      <c r="JH306" s="1587"/>
      <c r="JI306" s="1587"/>
      <c r="JJ306" s="1587"/>
      <c r="JK306" s="1587"/>
      <c r="JL306" s="1587"/>
      <c r="JM306" s="1587"/>
      <c r="JN306" s="1587"/>
      <c r="JO306" s="1587"/>
      <c r="JP306" s="1587"/>
      <c r="JQ306" s="1587"/>
      <c r="JR306" s="1587"/>
      <c r="JS306" s="1587"/>
      <c r="JT306" s="1587"/>
      <c r="JU306" s="1587"/>
      <c r="JV306" s="1587"/>
      <c r="JW306" s="1587"/>
      <c r="JX306" s="1587"/>
      <c r="JY306" s="1587"/>
      <c r="JZ306" s="1587"/>
      <c r="KA306" s="1587"/>
      <c r="KB306" s="1587"/>
      <c r="KC306" s="1587"/>
      <c r="KD306" s="1587"/>
      <c r="KE306" s="1587"/>
      <c r="KF306" s="1587"/>
      <c r="KG306" s="1587"/>
      <c r="KH306" s="1587"/>
      <c r="KI306" s="1587"/>
      <c r="KJ306" s="1587"/>
      <c r="KK306" s="1587"/>
      <c r="KL306" s="1587"/>
      <c r="KM306" s="1587"/>
      <c r="KN306" s="1587"/>
      <c r="KO306" s="1587"/>
      <c r="KP306" s="1587"/>
      <c r="KQ306" s="1587"/>
      <c r="KR306" s="1587"/>
      <c r="KS306" s="1587"/>
      <c r="KT306" s="1587"/>
      <c r="KU306" s="1587"/>
      <c r="KV306" s="1587"/>
      <c r="KW306" s="1587"/>
      <c r="KX306" s="1587"/>
      <c r="KY306" s="1587"/>
      <c r="KZ306" s="1587"/>
      <c r="LA306" s="1587"/>
      <c r="LB306" s="1587"/>
      <c r="LC306" s="1587"/>
      <c r="LD306" s="1587"/>
      <c r="LE306" s="1587"/>
      <c r="LF306" s="1587"/>
      <c r="LG306" s="1587"/>
      <c r="LH306" s="1587"/>
      <c r="LI306" s="1587"/>
      <c r="LJ306" s="1587"/>
      <c r="LK306" s="1587"/>
      <c r="LL306" s="1587"/>
      <c r="LM306" s="1587"/>
      <c r="LN306" s="1587"/>
      <c r="LO306" s="1587"/>
      <c r="LP306" s="1587"/>
      <c r="LQ306" s="1587"/>
      <c r="LR306" s="1587"/>
      <c r="LS306" s="1587"/>
      <c r="LT306" s="1587"/>
      <c r="LU306" s="1587"/>
      <c r="LV306" s="1587"/>
      <c r="LW306" s="1587"/>
      <c r="LX306" s="1587"/>
      <c r="LY306" s="1587"/>
      <c r="LZ306" s="1587"/>
      <c r="MA306" s="1587"/>
      <c r="MB306" s="1587"/>
      <c r="MC306" s="1587"/>
      <c r="MD306" s="1587"/>
      <c r="ME306" s="1587"/>
      <c r="MF306" s="1587"/>
      <c r="MG306" s="1587"/>
      <c r="MH306" s="1587"/>
      <c r="MI306" s="1587"/>
      <c r="MJ306" s="1587"/>
      <c r="MK306" s="1587"/>
      <c r="ML306" s="1587"/>
      <c r="MM306" s="1587"/>
      <c r="MN306" s="1587"/>
      <c r="MO306" s="1587"/>
      <c r="MP306" s="1587"/>
      <c r="MQ306" s="1587"/>
      <c r="MR306" s="1587"/>
      <c r="MS306" s="1587"/>
      <c r="MT306" s="1587"/>
      <c r="MU306" s="1587"/>
      <c r="MV306" s="1587"/>
      <c r="MW306" s="1587"/>
      <c r="MX306" s="1587"/>
      <c r="MY306" s="1587"/>
      <c r="MZ306" s="1587"/>
      <c r="NA306" s="1587"/>
      <c r="NB306" s="1587"/>
      <c r="NC306" s="1587"/>
      <c r="ND306" s="1587"/>
      <c r="NE306" s="1587"/>
      <c r="NF306" s="1587"/>
      <c r="NG306" s="1587"/>
      <c r="NH306" s="1587"/>
      <c r="NI306" s="1587"/>
      <c r="NJ306" s="1587"/>
      <c r="NK306" s="1587"/>
      <c r="NL306" s="1587"/>
      <c r="NM306" s="1587"/>
      <c r="NN306" s="1587"/>
      <c r="NO306" s="1587"/>
      <c r="NP306" s="1587"/>
      <c r="NQ306" s="1587"/>
      <c r="NR306" s="1587"/>
      <c r="NS306" s="1587"/>
      <c r="NT306" s="1587"/>
      <c r="NU306" s="1587"/>
      <c r="NV306" s="1587"/>
      <c r="NW306" s="1587"/>
      <c r="NX306" s="1587"/>
      <c r="NY306" s="1587"/>
      <c r="NZ306" s="1587"/>
      <c r="OA306" s="1587"/>
      <c r="OB306" s="1587"/>
      <c r="OC306" s="1587"/>
      <c r="OD306" s="1587"/>
      <c r="OE306" s="1587"/>
      <c r="OF306" s="1587"/>
      <c r="OG306" s="1587"/>
      <c r="OH306" s="1587"/>
      <c r="OI306" s="1587"/>
      <c r="OJ306" s="1587"/>
      <c r="OK306" s="1587"/>
      <c r="OL306" s="1587"/>
      <c r="OM306" s="1587"/>
      <c r="ON306" s="1587"/>
      <c r="OO306" s="1587"/>
      <c r="OP306" s="1587"/>
      <c r="OQ306" s="1587"/>
      <c r="OR306" s="1587"/>
      <c r="OS306" s="1587"/>
      <c r="OT306" s="1587"/>
      <c r="OU306" s="1587"/>
      <c r="OV306" s="1587"/>
      <c r="OW306" s="1587"/>
      <c r="OX306" s="1587"/>
      <c r="OY306" s="1587"/>
      <c r="OZ306" s="1587"/>
      <c r="PA306" s="1587"/>
      <c r="PB306" s="1587"/>
      <c r="PC306" s="1587"/>
      <c r="PD306" s="1587"/>
      <c r="PE306" s="1587"/>
      <c r="PF306" s="1587"/>
      <c r="PG306" s="1588"/>
      <c r="PH306" s="1588"/>
      <c r="PI306" s="1588"/>
      <c r="PJ306" s="1588"/>
      <c r="PK306" s="1588"/>
      <c r="PL306" s="1588"/>
      <c r="PM306" s="1588"/>
      <c r="PN306" s="1588"/>
      <c r="PO306" s="1588"/>
      <c r="PP306" s="1588"/>
      <c r="PQ306" s="1588"/>
      <c r="PR306" s="1588"/>
      <c r="PS306" s="1588"/>
      <c r="PT306" s="1588"/>
      <c r="PU306" s="1588"/>
      <c r="PV306" s="1588"/>
      <c r="PW306" s="1588"/>
      <c r="PX306" s="1588"/>
      <c r="PY306" s="1588"/>
      <c r="PZ306" s="1588"/>
      <c r="QA306" s="1588"/>
      <c r="QB306" s="1588"/>
      <c r="QC306" s="1588"/>
      <c r="QD306" s="1588"/>
      <c r="QE306" s="1588"/>
      <c r="QF306" s="1588"/>
      <c r="QG306" s="1588"/>
      <c r="QH306" s="1588"/>
      <c r="QI306" s="1588"/>
      <c r="QJ306" s="1588"/>
      <c r="QK306" s="1588"/>
      <c r="QL306" s="1588"/>
      <c r="QM306" s="1588"/>
      <c r="QN306" s="1588"/>
      <c r="QO306" s="1588"/>
      <c r="QP306" s="1588"/>
      <c r="QQ306" s="1588"/>
      <c r="QR306" s="1588"/>
      <c r="QS306" s="1588"/>
      <c r="QT306" s="1588"/>
      <c r="QU306" s="1588"/>
      <c r="QV306" s="1588"/>
      <c r="QW306" s="1588"/>
      <c r="QX306" s="1588"/>
      <c r="QY306" s="1588"/>
      <c r="QZ306" s="1588"/>
      <c r="RA306" s="1588"/>
      <c r="RB306" s="1588"/>
      <c r="RC306" s="1588"/>
      <c r="RD306" s="1588"/>
      <c r="RE306" s="1588"/>
      <c r="RF306" s="1588"/>
      <c r="RG306" s="1588"/>
      <c r="RH306" s="1588"/>
      <c r="RI306" s="1588"/>
      <c r="RJ306" s="1588"/>
      <c r="RK306" s="1588"/>
      <c r="RL306" s="1588"/>
      <c r="RM306" s="1588"/>
      <c r="RN306" s="1588"/>
      <c r="RO306" s="1588"/>
      <c r="RP306" s="1588"/>
      <c r="RQ306" s="1588"/>
      <c r="RR306" s="1588"/>
      <c r="RS306" s="1588"/>
      <c r="RT306" s="1588"/>
      <c r="RU306" s="1588"/>
      <c r="RV306" s="1588"/>
      <c r="RW306" s="1588"/>
      <c r="RX306" s="1588"/>
      <c r="RY306" s="1588"/>
      <c r="RZ306" s="1588"/>
      <c r="SA306" s="1588"/>
      <c r="SB306" s="1588"/>
      <c r="SC306" s="1588"/>
      <c r="SD306" s="1588"/>
      <c r="SE306" s="1588"/>
      <c r="SF306" s="1588"/>
      <c r="SG306" s="1588"/>
      <c r="SH306" s="1588"/>
      <c r="SI306" s="1588"/>
      <c r="SJ306" s="1588"/>
      <c r="SK306" s="1588"/>
      <c r="SL306" s="1588"/>
      <c r="SM306" s="1588"/>
      <c r="SN306" s="1588"/>
      <c r="SO306" s="1588"/>
      <c r="SP306" s="1588"/>
      <c r="SQ306" s="1588"/>
      <c r="SR306" s="1588"/>
      <c r="SS306" s="1588"/>
      <c r="ST306" s="1588"/>
      <c r="SU306" s="1588"/>
      <c r="SV306" s="1588"/>
      <c r="SW306" s="1588"/>
      <c r="SX306" s="1588"/>
      <c r="SY306" s="1588"/>
      <c r="SZ306" s="1588"/>
      <c r="TA306" s="1588"/>
      <c r="TB306" s="1588"/>
      <c r="TC306" s="1588"/>
      <c r="TD306" s="544"/>
      <c r="TE306" s="544"/>
      <c r="TF306" s="544"/>
      <c r="TG306" s="544"/>
      <c r="TH306" s="544"/>
      <c r="TI306" s="544"/>
      <c r="TJ306" s="544"/>
      <c r="TK306" s="544"/>
      <c r="TL306" s="544"/>
      <c r="TM306" s="544"/>
      <c r="TN306" s="544"/>
      <c r="TO306" s="544"/>
      <c r="TP306" s="544"/>
      <c r="TQ306" s="544"/>
      <c r="TR306" s="544"/>
      <c r="TS306" s="544"/>
      <c r="TT306" s="544"/>
      <c r="TU306" s="544"/>
      <c r="TV306" s="544"/>
      <c r="TW306" s="544"/>
      <c r="TX306" s="544"/>
      <c r="TY306" s="544"/>
      <c r="TZ306" s="544"/>
      <c r="UA306" s="544"/>
      <c r="UB306" s="544"/>
      <c r="UC306" s="544"/>
      <c r="UD306" s="544"/>
      <c r="UE306" s="544"/>
      <c r="UF306" s="544"/>
      <c r="UG306" s="544"/>
      <c r="UH306" s="544"/>
      <c r="UI306" s="544"/>
      <c r="UJ306" s="544"/>
      <c r="UK306" s="544"/>
      <c r="UL306" s="544"/>
      <c r="UM306" s="544"/>
      <c r="UN306" s="544"/>
      <c r="UO306" s="544"/>
      <c r="UP306" s="544"/>
      <c r="UQ306" s="544"/>
      <c r="UR306" s="544"/>
      <c r="US306" s="544"/>
      <c r="UT306" s="544"/>
      <c r="UU306" s="544"/>
      <c r="UV306" s="544"/>
      <c r="UW306" s="544"/>
      <c r="UX306" s="544"/>
      <c r="UY306" s="544"/>
      <c r="UZ306" s="544"/>
      <c r="VA306" s="544"/>
      <c r="VB306" s="544"/>
      <c r="VC306" s="544"/>
      <c r="VD306" s="544"/>
      <c r="VE306" s="544"/>
      <c r="VF306" s="544"/>
      <c r="VG306" s="544"/>
      <c r="VH306" s="544"/>
      <c r="VI306" s="544"/>
      <c r="VJ306" s="544"/>
      <c r="VK306" s="544"/>
      <c r="VL306" s="544"/>
      <c r="VM306" s="544"/>
      <c r="VN306" s="544"/>
      <c r="VO306" s="544"/>
      <c r="VP306" s="544"/>
      <c r="VQ306" s="544"/>
      <c r="VR306" s="544"/>
      <c r="VS306" s="544"/>
      <c r="VT306" s="544"/>
      <c r="VU306" s="544"/>
      <c r="VV306" s="544"/>
      <c r="VW306" s="544"/>
      <c r="VX306" s="544"/>
      <c r="VY306" s="544"/>
      <c r="VZ306" s="544"/>
      <c r="WA306" s="544"/>
      <c r="WB306" s="544"/>
      <c r="WC306" s="544"/>
      <c r="WD306" s="544"/>
      <c r="WE306" s="544"/>
      <c r="WF306" s="544"/>
      <c r="WG306" s="544"/>
      <c r="WH306" s="544"/>
      <c r="WI306" s="544"/>
      <c r="WJ306" s="544"/>
      <c r="WK306" s="544"/>
      <c r="WL306" s="544"/>
      <c r="WM306" s="544"/>
      <c r="WN306" s="544"/>
      <c r="WO306" s="544"/>
      <c r="WP306" s="544"/>
      <c r="WQ306" s="544"/>
      <c r="WR306" s="544"/>
      <c r="WS306" s="544"/>
      <c r="WT306" s="544"/>
      <c r="WU306" s="544"/>
      <c r="WV306" s="544"/>
      <c r="WW306" s="544"/>
      <c r="WX306" s="544"/>
      <c r="WY306" s="544"/>
      <c r="WZ306" s="544"/>
      <c r="XA306" s="544"/>
      <c r="XB306" s="544"/>
      <c r="XC306" s="544"/>
      <c r="XD306" s="544"/>
      <c r="XE306" s="544"/>
      <c r="XF306" s="544"/>
      <c r="XG306" s="544"/>
      <c r="XH306" s="544"/>
      <c r="XI306" s="544"/>
      <c r="XJ306" s="544"/>
      <c r="XK306" s="544"/>
      <c r="XL306" s="544"/>
      <c r="XM306" s="544"/>
      <c r="XN306" s="544"/>
      <c r="XO306" s="544"/>
      <c r="XP306" s="544"/>
      <c r="XQ306" s="544"/>
      <c r="XR306" s="544"/>
      <c r="XS306" s="544"/>
      <c r="XT306" s="544"/>
      <c r="XU306" s="544"/>
      <c r="XV306" s="544"/>
      <c r="XW306" s="544"/>
      <c r="XX306" s="544"/>
      <c r="XY306" s="544"/>
      <c r="XZ306" s="544"/>
      <c r="YA306" s="544"/>
      <c r="YB306" s="544"/>
      <c r="YC306" s="544"/>
      <c r="YD306" s="544"/>
      <c r="YE306" s="544"/>
      <c r="YF306" s="544"/>
      <c r="YG306" s="544"/>
      <c r="YH306" s="544"/>
      <c r="YI306" s="544"/>
      <c r="YJ306" s="544"/>
      <c r="YK306" s="544"/>
      <c r="YL306" s="544"/>
      <c r="YM306" s="544"/>
      <c r="YN306" s="544"/>
      <c r="YO306" s="544"/>
      <c r="YP306" s="544"/>
      <c r="YQ306" s="544"/>
      <c r="YR306" s="544"/>
      <c r="YS306" s="544"/>
      <c r="YT306" s="544"/>
      <c r="YU306" s="544"/>
      <c r="YV306" s="544"/>
      <c r="YW306" s="544"/>
      <c r="YX306" s="544"/>
      <c r="YY306" s="544"/>
      <c r="YZ306" s="544"/>
      <c r="ZA306" s="544"/>
      <c r="ZB306" s="544"/>
      <c r="ZC306" s="544"/>
      <c r="ZD306" s="544"/>
      <c r="ZE306" s="544"/>
      <c r="ZF306" s="544"/>
      <c r="ZG306" s="544"/>
      <c r="ZH306" s="544"/>
      <c r="ZI306" s="544"/>
      <c r="ZJ306" s="544"/>
      <c r="ZK306" s="544"/>
      <c r="ZL306" s="544"/>
      <c r="ZM306" s="544"/>
      <c r="ZN306" s="544"/>
      <c r="ZO306" s="544"/>
      <c r="ZP306" s="544"/>
      <c r="ZQ306" s="544"/>
      <c r="ZR306" s="544"/>
      <c r="ZS306" s="544"/>
      <c r="ZT306" s="544"/>
      <c r="ZU306" s="544"/>
      <c r="ZV306" s="544"/>
      <c r="ZW306" s="544"/>
      <c r="ZX306" s="544"/>
      <c r="ZY306" s="544"/>
      <c r="ZZ306" s="544"/>
      <c r="AAA306" s="544"/>
      <c r="AAB306" s="544"/>
      <c r="AAC306" s="544"/>
      <c r="AAD306" s="544"/>
      <c r="AAE306" s="544"/>
      <c r="AAF306" s="544"/>
      <c r="AAG306" s="544"/>
      <c r="AAH306" s="544"/>
      <c r="AAI306" s="544"/>
      <c r="AAJ306" s="544"/>
      <c r="AAK306" s="544"/>
      <c r="AAL306" s="544"/>
      <c r="AAM306" s="544"/>
      <c r="AAN306" s="544"/>
      <c r="AAO306" s="544"/>
      <c r="AAP306" s="544"/>
      <c r="AAQ306" s="544"/>
      <c r="AAR306" s="544"/>
      <c r="AAS306" s="544"/>
      <c r="AAT306" s="544"/>
      <c r="AAU306" s="544"/>
      <c r="AAV306" s="544"/>
      <c r="AAW306" s="544"/>
      <c r="AAX306" s="544"/>
      <c r="AAY306" s="544"/>
      <c r="AAZ306" s="544"/>
      <c r="ABA306" s="544"/>
      <c r="ABB306" s="544"/>
      <c r="ABC306" s="544"/>
      <c r="ABD306" s="544"/>
      <c r="ABE306" s="544"/>
      <c r="ABF306" s="544"/>
      <c r="ABG306" s="544"/>
      <c r="ABH306" s="544"/>
      <c r="ABI306" s="544"/>
      <c r="ABJ306" s="544"/>
      <c r="ABK306" s="544"/>
      <c r="ABL306" s="544"/>
      <c r="ABM306" s="544"/>
      <c r="ABN306" s="544"/>
      <c r="ABO306" s="544"/>
      <c r="ABP306" s="544"/>
      <c r="ABQ306" s="544"/>
      <c r="ABR306" s="544"/>
      <c r="ABS306" s="544"/>
      <c r="ABT306" s="544"/>
    </row>
    <row r="307" spans="1:748" s="540" customFormat="1" ht="15" customHeight="1" x14ac:dyDescent="0.15">
      <c r="A307" s="559">
        <v>43827</v>
      </c>
      <c r="B307" s="415">
        <f t="shared" si="6"/>
        <v>4059</v>
      </c>
      <c r="C307" s="231"/>
      <c r="D307" s="546"/>
      <c r="E307" s="467"/>
      <c r="F307" s="576"/>
      <c r="G307" s="883"/>
      <c r="H307" s="539"/>
      <c r="I307" s="576"/>
      <c r="J307" s="547"/>
      <c r="K307" s="467"/>
      <c r="L307" s="550"/>
      <c r="M307" s="231">
        <v>1492</v>
      </c>
      <c r="N307" s="546">
        <v>8.11</v>
      </c>
      <c r="O307" s="467">
        <v>5730</v>
      </c>
      <c r="P307" s="576">
        <v>11.9</v>
      </c>
      <c r="Q307" s="883">
        <v>38</v>
      </c>
      <c r="R307" s="539">
        <v>4.3</v>
      </c>
      <c r="S307" s="576">
        <v>13</v>
      </c>
      <c r="T307" s="547"/>
      <c r="U307" s="467"/>
      <c r="V307" s="550"/>
      <c r="W307" s="494">
        <v>519</v>
      </c>
      <c r="X307" s="546">
        <v>8.23</v>
      </c>
      <c r="Y307" s="548">
        <v>2860</v>
      </c>
      <c r="Z307" s="576">
        <v>4.2</v>
      </c>
      <c r="AA307" s="883">
        <v>25</v>
      </c>
      <c r="AB307" s="539">
        <v>0.4</v>
      </c>
      <c r="AC307" s="576">
        <v>2.6</v>
      </c>
      <c r="AD307" s="539"/>
      <c r="AE307" s="467"/>
      <c r="AF307" s="550"/>
      <c r="AG307" s="494"/>
      <c r="AH307" s="546"/>
      <c r="AI307" s="548"/>
      <c r="AJ307" s="576"/>
      <c r="AK307" s="883"/>
      <c r="AL307" s="539"/>
      <c r="AM307" s="213"/>
      <c r="AN307" s="539"/>
      <c r="AO307" s="467"/>
      <c r="AP307" s="618"/>
      <c r="AQ307" s="494">
        <v>424</v>
      </c>
      <c r="AR307" s="546">
        <v>7.88</v>
      </c>
      <c r="AS307" s="548">
        <v>5170</v>
      </c>
      <c r="AT307" s="576">
        <v>38.200000000000003</v>
      </c>
      <c r="AU307" s="883">
        <v>144</v>
      </c>
      <c r="AV307" s="539">
        <v>3</v>
      </c>
      <c r="AW307" s="576">
        <v>50</v>
      </c>
      <c r="AX307" s="539"/>
      <c r="AY307" s="467"/>
      <c r="AZ307" s="550"/>
      <c r="BA307" s="231">
        <v>253</v>
      </c>
      <c r="BB307" s="546">
        <v>8.26</v>
      </c>
      <c r="BC307" s="467">
        <v>2860</v>
      </c>
      <c r="BD307" s="576">
        <v>48.5</v>
      </c>
      <c r="BE307" s="883">
        <v>212</v>
      </c>
      <c r="BF307" s="539">
        <v>31.7</v>
      </c>
      <c r="BG307" s="576">
        <v>40</v>
      </c>
      <c r="BH307" s="539"/>
      <c r="BI307" s="467"/>
      <c r="BJ307" s="550"/>
      <c r="BK307" s="494">
        <v>141</v>
      </c>
      <c r="BL307" s="546">
        <v>8.1</v>
      </c>
      <c r="BM307" s="548">
        <v>1656</v>
      </c>
      <c r="BN307" s="576">
        <v>91.5</v>
      </c>
      <c r="BO307" s="883">
        <v>185</v>
      </c>
      <c r="BP307" s="539">
        <v>0.3</v>
      </c>
      <c r="BQ307" s="576">
        <v>3.9</v>
      </c>
      <c r="BR307" s="539"/>
      <c r="BS307" s="467"/>
      <c r="BT307" s="550"/>
      <c r="BU307" s="494">
        <v>315</v>
      </c>
      <c r="BV307" s="546">
        <v>7.68</v>
      </c>
      <c r="BW307" s="548">
        <v>6670</v>
      </c>
      <c r="BX307" s="548">
        <v>17.100000000000001</v>
      </c>
      <c r="BY307" s="883">
        <v>122</v>
      </c>
      <c r="BZ307" s="539">
        <v>3.4</v>
      </c>
      <c r="CA307" s="576">
        <v>66.900000000000006</v>
      </c>
      <c r="CB307" s="539"/>
      <c r="CC307" s="467"/>
      <c r="CD307" s="550"/>
      <c r="CE307" s="494"/>
      <c r="CF307" s="546"/>
      <c r="CG307" s="548"/>
      <c r="CH307" s="576"/>
      <c r="CI307" s="883"/>
      <c r="CJ307" s="539"/>
      <c r="CK307" s="576"/>
      <c r="CL307" s="539"/>
      <c r="CM307" s="467"/>
      <c r="CN307" s="550"/>
      <c r="CO307" s="494"/>
      <c r="CP307" s="546"/>
      <c r="CQ307" s="467"/>
      <c r="CR307" s="576"/>
      <c r="CS307" s="883"/>
      <c r="CT307" s="539"/>
      <c r="CU307" s="576"/>
      <c r="CV307" s="539"/>
      <c r="CW307" s="467"/>
      <c r="CX307" s="550"/>
      <c r="CY307" s="494">
        <v>326</v>
      </c>
      <c r="CZ307" s="546">
        <v>7.95</v>
      </c>
      <c r="DA307" s="467">
        <v>5650</v>
      </c>
      <c r="DB307" s="576">
        <v>32</v>
      </c>
      <c r="DC307" s="883">
        <v>86</v>
      </c>
      <c r="DD307" s="539">
        <v>4.7</v>
      </c>
      <c r="DE307" s="576">
        <v>13.8</v>
      </c>
      <c r="DF307" s="539"/>
      <c r="DG307" s="467"/>
      <c r="DH307" s="550"/>
      <c r="DI307" s="494">
        <v>286</v>
      </c>
      <c r="DJ307" s="546">
        <v>7.87</v>
      </c>
      <c r="DK307" s="549">
        <v>6110</v>
      </c>
      <c r="DL307" s="576">
        <v>37.799999999999997</v>
      </c>
      <c r="DM307" s="883">
        <v>132</v>
      </c>
      <c r="DN307" s="539">
        <v>2</v>
      </c>
      <c r="DO307" s="576">
        <v>25.5</v>
      </c>
      <c r="DP307" s="539"/>
      <c r="DQ307" s="467"/>
      <c r="DR307" s="550"/>
      <c r="DS307" s="494">
        <v>146</v>
      </c>
      <c r="DT307" s="546">
        <v>7.97</v>
      </c>
      <c r="DU307" s="466">
        <v>776</v>
      </c>
      <c r="DV307" s="576">
        <v>71.900000000000006</v>
      </c>
      <c r="DW307" s="883">
        <v>196</v>
      </c>
      <c r="DX307" s="539">
        <v>0.9</v>
      </c>
      <c r="DY307" s="576">
        <v>1.1000000000000001</v>
      </c>
      <c r="DZ307" s="539"/>
      <c r="EA307" s="576"/>
      <c r="EB307" s="550"/>
      <c r="EC307" s="494">
        <v>49</v>
      </c>
      <c r="ED307" s="546"/>
      <c r="EE307" s="551"/>
      <c r="EF307" s="576"/>
      <c r="EG307" s="883"/>
      <c r="EH307" s="539"/>
      <c r="EI307" s="576"/>
      <c r="EJ307" s="539"/>
      <c r="EK307" s="467"/>
      <c r="EL307" s="550"/>
      <c r="EM307" s="494"/>
      <c r="EN307" s="546"/>
      <c r="EO307" s="467"/>
      <c r="EP307" s="576"/>
      <c r="EQ307" s="576"/>
      <c r="ER307" s="539"/>
      <c r="ES307" s="576"/>
      <c r="ET307" s="466"/>
      <c r="EU307" s="467"/>
      <c r="EV307" s="550"/>
      <c r="EW307" s="494"/>
      <c r="EX307" s="546"/>
      <c r="EY307" s="467"/>
      <c r="EZ307" s="576"/>
      <c r="FA307" s="883"/>
      <c r="FB307" s="539"/>
      <c r="FC307" s="576"/>
      <c r="FD307" s="466"/>
      <c r="FE307" s="467"/>
      <c r="FF307" s="550"/>
      <c r="FG307" s="457">
        <v>0</v>
      </c>
      <c r="FH307" s="546"/>
      <c r="FI307" s="467"/>
      <c r="FJ307" s="576"/>
      <c r="FK307" s="883"/>
      <c r="FL307" s="539"/>
      <c r="FM307" s="576"/>
      <c r="FN307" s="466"/>
      <c r="FO307" s="467"/>
      <c r="FP307" s="550"/>
      <c r="FQ307" s="1262"/>
      <c r="FR307" s="1263"/>
      <c r="FS307" s="1444"/>
      <c r="FT307" s="1263"/>
      <c r="FU307" s="980"/>
      <c r="FV307" s="1263"/>
      <c r="FW307" s="954"/>
      <c r="FX307" s="1263"/>
      <c r="FY307" s="1263"/>
      <c r="FZ307" s="1419"/>
      <c r="GA307" s="1262"/>
      <c r="GB307" s="1263"/>
      <c r="GC307" s="1263"/>
      <c r="GD307" s="1263"/>
      <c r="GE307" s="980"/>
      <c r="GF307" s="1263"/>
      <c r="GG307" s="954"/>
      <c r="GH307" s="1263"/>
      <c r="GI307" s="1263"/>
      <c r="GJ307" s="1419"/>
      <c r="GK307" s="937"/>
      <c r="GL307" s="948"/>
      <c r="GM307" s="934"/>
      <c r="GN307" s="934"/>
      <c r="GO307" s="934"/>
      <c r="GP307" s="934"/>
      <c r="GQ307" s="934"/>
      <c r="GR307" s="934"/>
      <c r="GS307" s="934"/>
      <c r="GT307" s="1424"/>
      <c r="GU307" s="937"/>
      <c r="GV307" s="934"/>
      <c r="GW307" s="934"/>
      <c r="GX307" s="934"/>
      <c r="GY307" s="934"/>
      <c r="GZ307" s="1439"/>
      <c r="HA307" s="934"/>
      <c r="HB307" s="934"/>
      <c r="HC307" s="934"/>
      <c r="HD307" s="1424"/>
      <c r="HE307" s="494">
        <v>108</v>
      </c>
      <c r="HF307" s="546">
        <v>6.99</v>
      </c>
      <c r="HG307" s="467">
        <v>3370</v>
      </c>
      <c r="HH307" s="894">
        <v>19.3</v>
      </c>
      <c r="HI307" s="1432">
        <v>129</v>
      </c>
      <c r="HJ307" s="539">
        <v>9</v>
      </c>
      <c r="HK307" s="576">
        <v>10.1</v>
      </c>
      <c r="HL307" s="539"/>
      <c r="HM307" s="467"/>
      <c r="HN307" s="550"/>
      <c r="HO307" s="494"/>
      <c r="HP307" s="546"/>
      <c r="HQ307" s="467"/>
      <c r="HR307" s="576"/>
      <c r="HS307" s="576"/>
      <c r="HT307" s="539"/>
      <c r="HU307" s="576"/>
      <c r="HV307" s="539"/>
      <c r="HW307" s="467"/>
      <c r="HX307" s="550"/>
      <c r="HY307" s="1587"/>
      <c r="HZ307" s="1587"/>
      <c r="IA307" s="1587"/>
      <c r="IB307" s="1587"/>
      <c r="IC307" s="1587"/>
      <c r="ID307" s="1587"/>
      <c r="IE307" s="1587"/>
      <c r="IF307" s="1587"/>
      <c r="IG307" s="1587"/>
      <c r="IH307" s="1587"/>
      <c r="II307" s="1587"/>
      <c r="IJ307" s="1587"/>
      <c r="IK307" s="1587"/>
      <c r="IL307" s="1587"/>
      <c r="IM307" s="1587"/>
      <c r="IN307" s="1587"/>
      <c r="IO307" s="1587"/>
      <c r="IP307" s="1587"/>
      <c r="IQ307" s="1587"/>
      <c r="IR307" s="1587"/>
      <c r="IS307" s="1587"/>
      <c r="IT307" s="1587"/>
      <c r="IU307" s="1587"/>
      <c r="IV307" s="1587"/>
      <c r="IW307" s="1587"/>
      <c r="IX307" s="1587"/>
      <c r="IY307" s="1587"/>
      <c r="IZ307" s="1587"/>
      <c r="JA307" s="1587"/>
      <c r="JB307" s="1587"/>
      <c r="JC307" s="1587"/>
      <c r="JD307" s="1587"/>
      <c r="JE307" s="1587"/>
      <c r="JF307" s="1587"/>
      <c r="JG307" s="1587"/>
      <c r="JH307" s="1587"/>
      <c r="JI307" s="1587"/>
      <c r="JJ307" s="1587"/>
      <c r="JK307" s="1587"/>
      <c r="JL307" s="1587"/>
      <c r="JM307" s="1587"/>
      <c r="JN307" s="1587"/>
      <c r="JO307" s="1587"/>
      <c r="JP307" s="1587"/>
      <c r="JQ307" s="1587"/>
      <c r="JR307" s="1587"/>
      <c r="JS307" s="1587"/>
      <c r="JT307" s="1587"/>
      <c r="JU307" s="1587"/>
      <c r="JV307" s="1587"/>
      <c r="JW307" s="1587"/>
      <c r="JX307" s="1587"/>
      <c r="JY307" s="1587"/>
      <c r="JZ307" s="1587"/>
      <c r="KA307" s="1587"/>
      <c r="KB307" s="1587"/>
      <c r="KC307" s="1587"/>
      <c r="KD307" s="1587"/>
      <c r="KE307" s="1587"/>
      <c r="KF307" s="1587"/>
      <c r="KG307" s="1587"/>
      <c r="KH307" s="1587"/>
      <c r="KI307" s="1587"/>
      <c r="KJ307" s="1587"/>
      <c r="KK307" s="1587"/>
      <c r="KL307" s="1587"/>
      <c r="KM307" s="1587"/>
      <c r="KN307" s="1587"/>
      <c r="KO307" s="1587"/>
      <c r="KP307" s="1587"/>
      <c r="KQ307" s="1587"/>
      <c r="KR307" s="1587"/>
      <c r="KS307" s="1587"/>
      <c r="KT307" s="1587"/>
      <c r="KU307" s="1587"/>
      <c r="KV307" s="1587"/>
      <c r="KW307" s="1587"/>
      <c r="KX307" s="1587"/>
      <c r="KY307" s="1587"/>
      <c r="KZ307" s="1587"/>
      <c r="LA307" s="1587"/>
      <c r="LB307" s="1587"/>
      <c r="LC307" s="1587"/>
      <c r="LD307" s="1587"/>
      <c r="LE307" s="1587"/>
      <c r="LF307" s="1587"/>
      <c r="LG307" s="1587"/>
      <c r="LH307" s="1587"/>
      <c r="LI307" s="1587"/>
      <c r="LJ307" s="1587"/>
      <c r="LK307" s="1587"/>
      <c r="LL307" s="1587"/>
      <c r="LM307" s="1587"/>
      <c r="LN307" s="1587"/>
      <c r="LO307" s="1587"/>
      <c r="LP307" s="1587"/>
      <c r="LQ307" s="1587"/>
      <c r="LR307" s="1587"/>
      <c r="LS307" s="1587"/>
      <c r="LT307" s="1587"/>
      <c r="LU307" s="1587"/>
      <c r="LV307" s="1587"/>
      <c r="LW307" s="1587"/>
      <c r="LX307" s="1587"/>
      <c r="LY307" s="1587"/>
      <c r="LZ307" s="1587"/>
      <c r="MA307" s="1587"/>
      <c r="MB307" s="1587"/>
      <c r="MC307" s="1587"/>
      <c r="MD307" s="1587"/>
      <c r="ME307" s="1587"/>
      <c r="MF307" s="1587"/>
      <c r="MG307" s="1587"/>
      <c r="MH307" s="1587"/>
      <c r="MI307" s="1587"/>
      <c r="MJ307" s="1587"/>
      <c r="MK307" s="1587"/>
      <c r="ML307" s="1587"/>
      <c r="MM307" s="1587"/>
      <c r="MN307" s="1587"/>
      <c r="MO307" s="1587"/>
      <c r="MP307" s="1587"/>
      <c r="MQ307" s="1587"/>
      <c r="MR307" s="1587"/>
      <c r="MS307" s="1587"/>
      <c r="MT307" s="1587"/>
      <c r="MU307" s="1587"/>
      <c r="MV307" s="1587"/>
      <c r="MW307" s="1587"/>
      <c r="MX307" s="1587"/>
      <c r="MY307" s="1587"/>
      <c r="MZ307" s="1587"/>
      <c r="NA307" s="1587"/>
      <c r="NB307" s="1587"/>
      <c r="NC307" s="1587"/>
      <c r="ND307" s="1587"/>
      <c r="NE307" s="1587"/>
      <c r="NF307" s="1587"/>
      <c r="NG307" s="1587"/>
      <c r="NH307" s="1587"/>
      <c r="NI307" s="1587"/>
      <c r="NJ307" s="1587"/>
      <c r="NK307" s="1587"/>
      <c r="NL307" s="1587"/>
      <c r="NM307" s="1587"/>
      <c r="NN307" s="1587"/>
      <c r="NO307" s="1587"/>
      <c r="NP307" s="1587"/>
      <c r="NQ307" s="1587"/>
      <c r="NR307" s="1587"/>
      <c r="NS307" s="1587"/>
      <c r="NT307" s="1587"/>
      <c r="NU307" s="1587"/>
      <c r="NV307" s="1587"/>
      <c r="NW307" s="1587"/>
      <c r="NX307" s="1587"/>
      <c r="NY307" s="1587"/>
      <c r="NZ307" s="1587"/>
      <c r="OA307" s="1587"/>
      <c r="OB307" s="1587"/>
      <c r="OC307" s="1587"/>
      <c r="OD307" s="1587"/>
      <c r="OE307" s="1587"/>
      <c r="OF307" s="1587"/>
      <c r="OG307" s="1587"/>
      <c r="OH307" s="1587"/>
      <c r="OI307" s="1587"/>
      <c r="OJ307" s="1587"/>
      <c r="OK307" s="1587"/>
      <c r="OL307" s="1587"/>
      <c r="OM307" s="1587"/>
      <c r="ON307" s="1587"/>
      <c r="OO307" s="1587"/>
      <c r="OP307" s="1587"/>
      <c r="OQ307" s="1587"/>
      <c r="OR307" s="1587"/>
      <c r="OS307" s="1587"/>
      <c r="OT307" s="1587"/>
      <c r="OU307" s="1587"/>
      <c r="OV307" s="1587"/>
      <c r="OW307" s="1587"/>
      <c r="OX307" s="1587"/>
      <c r="OY307" s="1587"/>
      <c r="OZ307" s="1587"/>
      <c r="PA307" s="1587"/>
      <c r="PB307" s="1587"/>
      <c r="PC307" s="1587"/>
      <c r="PD307" s="1587"/>
      <c r="PE307" s="1587"/>
      <c r="PF307" s="1587"/>
      <c r="PG307" s="1588"/>
      <c r="PH307" s="1588"/>
      <c r="PI307" s="1588"/>
      <c r="PJ307" s="1588"/>
      <c r="PK307" s="1588"/>
      <c r="PL307" s="1588"/>
      <c r="PM307" s="1588"/>
      <c r="PN307" s="1588"/>
      <c r="PO307" s="1588"/>
      <c r="PP307" s="1588"/>
      <c r="PQ307" s="1588"/>
      <c r="PR307" s="1588"/>
      <c r="PS307" s="1588"/>
      <c r="PT307" s="1588"/>
      <c r="PU307" s="1588"/>
      <c r="PV307" s="1588"/>
      <c r="PW307" s="1588"/>
      <c r="PX307" s="1588"/>
      <c r="PY307" s="1588"/>
      <c r="PZ307" s="1588"/>
      <c r="QA307" s="1588"/>
      <c r="QB307" s="1588"/>
      <c r="QC307" s="1588"/>
      <c r="QD307" s="1588"/>
      <c r="QE307" s="1588"/>
      <c r="QF307" s="1588"/>
      <c r="QG307" s="1588"/>
      <c r="QH307" s="1588"/>
      <c r="QI307" s="1588"/>
      <c r="QJ307" s="1588"/>
      <c r="QK307" s="1588"/>
      <c r="QL307" s="1588"/>
      <c r="QM307" s="1588"/>
      <c r="QN307" s="1588"/>
      <c r="QO307" s="1588"/>
      <c r="QP307" s="1588"/>
      <c r="QQ307" s="1588"/>
      <c r="QR307" s="1588"/>
      <c r="QS307" s="1588"/>
      <c r="QT307" s="1588"/>
      <c r="QU307" s="1588"/>
      <c r="QV307" s="1588"/>
      <c r="QW307" s="1588"/>
      <c r="QX307" s="1588"/>
      <c r="QY307" s="1588"/>
      <c r="QZ307" s="1588"/>
      <c r="RA307" s="1588"/>
      <c r="RB307" s="1588"/>
      <c r="RC307" s="1588"/>
      <c r="RD307" s="1588"/>
      <c r="RE307" s="1588"/>
      <c r="RF307" s="1588"/>
      <c r="RG307" s="1588"/>
      <c r="RH307" s="1588"/>
      <c r="RI307" s="1588"/>
      <c r="RJ307" s="1588"/>
      <c r="RK307" s="1588"/>
      <c r="RL307" s="1588"/>
      <c r="RM307" s="1588"/>
      <c r="RN307" s="1588"/>
      <c r="RO307" s="1588"/>
      <c r="RP307" s="1588"/>
      <c r="RQ307" s="1588"/>
      <c r="RR307" s="1588"/>
      <c r="RS307" s="1588"/>
      <c r="RT307" s="1588"/>
      <c r="RU307" s="1588"/>
      <c r="RV307" s="1588"/>
      <c r="RW307" s="1588"/>
      <c r="RX307" s="1588"/>
      <c r="RY307" s="1588"/>
      <c r="RZ307" s="1588"/>
      <c r="SA307" s="1588"/>
      <c r="SB307" s="1588"/>
      <c r="SC307" s="1588"/>
      <c r="SD307" s="1588"/>
      <c r="SE307" s="1588"/>
      <c r="SF307" s="1588"/>
      <c r="SG307" s="1588"/>
      <c r="SH307" s="1588"/>
      <c r="SI307" s="1588"/>
      <c r="SJ307" s="1588"/>
      <c r="SK307" s="1588"/>
      <c r="SL307" s="1588"/>
      <c r="SM307" s="1588"/>
      <c r="SN307" s="1588"/>
      <c r="SO307" s="1588"/>
      <c r="SP307" s="1588"/>
      <c r="SQ307" s="1588"/>
      <c r="SR307" s="1588"/>
      <c r="SS307" s="1588"/>
      <c r="ST307" s="1588"/>
      <c r="SU307" s="1588"/>
      <c r="SV307" s="1588"/>
      <c r="SW307" s="1588"/>
      <c r="SX307" s="1588"/>
      <c r="SY307" s="1588"/>
      <c r="SZ307" s="1588"/>
      <c r="TA307" s="1588"/>
      <c r="TB307" s="1588"/>
      <c r="TC307" s="1588"/>
      <c r="TD307" s="544"/>
      <c r="TE307" s="544"/>
      <c r="TF307" s="544"/>
      <c r="TG307" s="544"/>
      <c r="TH307" s="544"/>
      <c r="TI307" s="544"/>
      <c r="TJ307" s="544"/>
      <c r="TK307" s="544"/>
      <c r="TL307" s="544"/>
      <c r="TM307" s="544"/>
      <c r="TN307" s="544"/>
      <c r="TO307" s="544"/>
      <c r="TP307" s="544"/>
      <c r="TQ307" s="544"/>
      <c r="TR307" s="544"/>
      <c r="TS307" s="544"/>
      <c r="TT307" s="544"/>
      <c r="TU307" s="544"/>
      <c r="TV307" s="544"/>
      <c r="TW307" s="544"/>
      <c r="TX307" s="544"/>
      <c r="TY307" s="544"/>
      <c r="TZ307" s="544"/>
      <c r="UA307" s="544"/>
      <c r="UB307" s="544"/>
      <c r="UC307" s="544"/>
      <c r="UD307" s="544"/>
      <c r="UE307" s="544"/>
      <c r="UF307" s="544"/>
      <c r="UG307" s="544"/>
      <c r="UH307" s="544"/>
      <c r="UI307" s="544"/>
      <c r="UJ307" s="544"/>
      <c r="UK307" s="544"/>
      <c r="UL307" s="544"/>
      <c r="UM307" s="544"/>
      <c r="UN307" s="544"/>
      <c r="UO307" s="544"/>
      <c r="UP307" s="544"/>
      <c r="UQ307" s="544"/>
      <c r="UR307" s="544"/>
      <c r="US307" s="544"/>
      <c r="UT307" s="544"/>
      <c r="UU307" s="544"/>
      <c r="UV307" s="544"/>
      <c r="UW307" s="544"/>
      <c r="UX307" s="544"/>
      <c r="UY307" s="544"/>
      <c r="UZ307" s="544"/>
      <c r="VA307" s="544"/>
      <c r="VB307" s="544"/>
      <c r="VC307" s="544"/>
      <c r="VD307" s="544"/>
      <c r="VE307" s="544"/>
      <c r="VF307" s="544"/>
      <c r="VG307" s="544"/>
      <c r="VH307" s="544"/>
      <c r="VI307" s="544"/>
      <c r="VJ307" s="544"/>
      <c r="VK307" s="544"/>
      <c r="VL307" s="544"/>
      <c r="VM307" s="544"/>
      <c r="VN307" s="544"/>
      <c r="VO307" s="544"/>
      <c r="VP307" s="544"/>
      <c r="VQ307" s="544"/>
      <c r="VR307" s="544"/>
      <c r="VS307" s="544"/>
      <c r="VT307" s="544"/>
      <c r="VU307" s="544"/>
      <c r="VV307" s="544"/>
      <c r="VW307" s="544"/>
      <c r="VX307" s="544"/>
      <c r="VY307" s="544"/>
      <c r="VZ307" s="544"/>
      <c r="WA307" s="544"/>
      <c r="WB307" s="544"/>
      <c r="WC307" s="544"/>
      <c r="WD307" s="544"/>
      <c r="WE307" s="544"/>
      <c r="WF307" s="544"/>
      <c r="WG307" s="544"/>
      <c r="WH307" s="544"/>
      <c r="WI307" s="544"/>
      <c r="WJ307" s="544"/>
      <c r="WK307" s="544"/>
      <c r="WL307" s="544"/>
      <c r="WM307" s="544"/>
      <c r="WN307" s="544"/>
      <c r="WO307" s="544"/>
      <c r="WP307" s="544"/>
      <c r="WQ307" s="544"/>
      <c r="WR307" s="544"/>
      <c r="WS307" s="544"/>
      <c r="WT307" s="544"/>
      <c r="WU307" s="544"/>
      <c r="WV307" s="544"/>
      <c r="WW307" s="544"/>
      <c r="WX307" s="544"/>
      <c r="WY307" s="544"/>
      <c r="WZ307" s="544"/>
      <c r="XA307" s="544"/>
      <c r="XB307" s="544"/>
      <c r="XC307" s="544"/>
      <c r="XD307" s="544"/>
      <c r="XE307" s="544"/>
      <c r="XF307" s="544"/>
      <c r="XG307" s="544"/>
      <c r="XH307" s="544"/>
      <c r="XI307" s="544"/>
      <c r="XJ307" s="544"/>
      <c r="XK307" s="544"/>
      <c r="XL307" s="544"/>
      <c r="XM307" s="544"/>
      <c r="XN307" s="544"/>
      <c r="XO307" s="544"/>
      <c r="XP307" s="544"/>
      <c r="XQ307" s="544"/>
      <c r="XR307" s="544"/>
      <c r="XS307" s="544"/>
      <c r="XT307" s="544"/>
      <c r="XU307" s="544"/>
      <c r="XV307" s="544"/>
      <c r="XW307" s="544"/>
      <c r="XX307" s="544"/>
      <c r="XY307" s="544"/>
      <c r="XZ307" s="544"/>
      <c r="YA307" s="544"/>
      <c r="YB307" s="544"/>
      <c r="YC307" s="544"/>
      <c r="YD307" s="544"/>
      <c r="YE307" s="544"/>
      <c r="YF307" s="544"/>
      <c r="YG307" s="544"/>
      <c r="YH307" s="544"/>
      <c r="YI307" s="544"/>
      <c r="YJ307" s="544"/>
      <c r="YK307" s="544"/>
      <c r="YL307" s="544"/>
      <c r="YM307" s="544"/>
      <c r="YN307" s="544"/>
      <c r="YO307" s="544"/>
      <c r="YP307" s="544"/>
      <c r="YQ307" s="544"/>
      <c r="YR307" s="544"/>
      <c r="YS307" s="544"/>
      <c r="YT307" s="544"/>
      <c r="YU307" s="544"/>
      <c r="YV307" s="544"/>
      <c r="YW307" s="544"/>
      <c r="YX307" s="544"/>
      <c r="YY307" s="544"/>
      <c r="YZ307" s="544"/>
      <c r="ZA307" s="544"/>
      <c r="ZB307" s="544"/>
      <c r="ZC307" s="544"/>
      <c r="ZD307" s="544"/>
      <c r="ZE307" s="544"/>
      <c r="ZF307" s="544"/>
      <c r="ZG307" s="544"/>
      <c r="ZH307" s="544"/>
      <c r="ZI307" s="544"/>
      <c r="ZJ307" s="544"/>
      <c r="ZK307" s="544"/>
      <c r="ZL307" s="544"/>
      <c r="ZM307" s="544"/>
      <c r="ZN307" s="544"/>
      <c r="ZO307" s="544"/>
      <c r="ZP307" s="544"/>
      <c r="ZQ307" s="544"/>
      <c r="ZR307" s="544"/>
      <c r="ZS307" s="544"/>
      <c r="ZT307" s="544"/>
      <c r="ZU307" s="544"/>
      <c r="ZV307" s="544"/>
      <c r="ZW307" s="544"/>
      <c r="ZX307" s="544"/>
      <c r="ZY307" s="544"/>
      <c r="ZZ307" s="544"/>
      <c r="AAA307" s="544"/>
      <c r="AAB307" s="544"/>
      <c r="AAC307" s="544"/>
      <c r="AAD307" s="544"/>
      <c r="AAE307" s="544"/>
      <c r="AAF307" s="544"/>
      <c r="AAG307" s="544"/>
      <c r="AAH307" s="544"/>
      <c r="AAI307" s="544"/>
      <c r="AAJ307" s="544"/>
      <c r="AAK307" s="544"/>
      <c r="AAL307" s="544"/>
      <c r="AAM307" s="544"/>
      <c r="AAN307" s="544"/>
      <c r="AAO307" s="544"/>
      <c r="AAP307" s="544"/>
      <c r="AAQ307" s="544"/>
      <c r="AAR307" s="544"/>
      <c r="AAS307" s="544"/>
      <c r="AAT307" s="544"/>
      <c r="AAU307" s="544"/>
      <c r="AAV307" s="544"/>
      <c r="AAW307" s="544"/>
      <c r="AAX307" s="544"/>
      <c r="AAY307" s="544"/>
      <c r="AAZ307" s="544"/>
      <c r="ABA307" s="544"/>
      <c r="ABB307" s="544"/>
      <c r="ABC307" s="544"/>
      <c r="ABD307" s="544"/>
      <c r="ABE307" s="544"/>
      <c r="ABF307" s="544"/>
      <c r="ABG307" s="544"/>
      <c r="ABH307" s="544"/>
      <c r="ABI307" s="544"/>
      <c r="ABJ307" s="544"/>
      <c r="ABK307" s="544"/>
      <c r="ABL307" s="544"/>
      <c r="ABM307" s="544"/>
      <c r="ABN307" s="544"/>
      <c r="ABO307" s="544"/>
      <c r="ABP307" s="544"/>
      <c r="ABQ307" s="544"/>
      <c r="ABR307" s="544"/>
      <c r="ABS307" s="544"/>
      <c r="ABT307" s="544"/>
    </row>
    <row r="308" spans="1:748" s="542" customFormat="1" ht="15" customHeight="1" x14ac:dyDescent="0.15">
      <c r="A308" s="560">
        <v>43828</v>
      </c>
      <c r="B308" s="765">
        <f t="shared" si="6"/>
        <v>3818</v>
      </c>
      <c r="C308" s="241"/>
      <c r="D308" s="552"/>
      <c r="E308" s="471"/>
      <c r="F308" s="577"/>
      <c r="G308" s="577"/>
      <c r="H308" s="541"/>
      <c r="I308" s="577"/>
      <c r="J308" s="553"/>
      <c r="K308" s="471"/>
      <c r="L308" s="557"/>
      <c r="M308" s="241">
        <v>1010</v>
      </c>
      <c r="N308" s="552">
        <v>7.47</v>
      </c>
      <c r="O308" s="471">
        <v>5120</v>
      </c>
      <c r="P308" s="577">
        <v>28.2</v>
      </c>
      <c r="Q308" s="577">
        <v>77</v>
      </c>
      <c r="R308" s="541">
        <v>5.2</v>
      </c>
      <c r="S308" s="577">
        <v>15.8</v>
      </c>
      <c r="T308" s="553"/>
      <c r="U308" s="471"/>
      <c r="V308" s="557"/>
      <c r="W308" s="554">
        <v>539</v>
      </c>
      <c r="X308" s="552">
        <v>8.06</v>
      </c>
      <c r="Y308" s="555">
        <v>2410</v>
      </c>
      <c r="Z308" s="577">
        <v>4.0999999999999996</v>
      </c>
      <c r="AA308" s="577">
        <v>25</v>
      </c>
      <c r="AB308" s="541">
        <v>0.4</v>
      </c>
      <c r="AC308" s="577">
        <v>2.8</v>
      </c>
      <c r="AD308" s="541"/>
      <c r="AE308" s="471"/>
      <c r="AF308" s="557"/>
      <c r="AG308" s="554">
        <v>98</v>
      </c>
      <c r="AH308" s="552"/>
      <c r="AI308" s="555"/>
      <c r="AJ308" s="577"/>
      <c r="AK308" s="577"/>
      <c r="AL308" s="541"/>
      <c r="AM308" s="180"/>
      <c r="AN308" s="541"/>
      <c r="AO308" s="471"/>
      <c r="AP308" s="619"/>
      <c r="AQ308" s="554">
        <v>411</v>
      </c>
      <c r="AR308" s="552">
        <v>7.85</v>
      </c>
      <c r="AS308" s="555">
        <v>4930</v>
      </c>
      <c r="AT308" s="577">
        <v>35.200000000000003</v>
      </c>
      <c r="AU308" s="577">
        <v>131</v>
      </c>
      <c r="AV308" s="541">
        <v>1.4</v>
      </c>
      <c r="AW308" s="577">
        <v>45.6</v>
      </c>
      <c r="AX308" s="541"/>
      <c r="AY308" s="471"/>
      <c r="AZ308" s="557"/>
      <c r="BA308" s="241">
        <v>307</v>
      </c>
      <c r="BB308" s="552">
        <v>7.37</v>
      </c>
      <c r="BC308" s="471">
        <v>6320</v>
      </c>
      <c r="BD308" s="577">
        <v>38.700000000000003</v>
      </c>
      <c r="BE308" s="577">
        <v>110</v>
      </c>
      <c r="BF308" s="541">
        <v>3.8</v>
      </c>
      <c r="BG308" s="577">
        <v>25.2</v>
      </c>
      <c r="BH308" s="541"/>
      <c r="BI308" s="471"/>
      <c r="BJ308" s="557"/>
      <c r="BK308" s="554">
        <v>99</v>
      </c>
      <c r="BL308" s="552">
        <v>7.12</v>
      </c>
      <c r="BM308" s="555">
        <v>1648</v>
      </c>
      <c r="BN308" s="577">
        <v>96.6</v>
      </c>
      <c r="BO308" s="577">
        <v>181</v>
      </c>
      <c r="BP308" s="541">
        <v>0.4</v>
      </c>
      <c r="BQ308" s="577">
        <v>4.0999999999999996</v>
      </c>
      <c r="BR308" s="541"/>
      <c r="BS308" s="471"/>
      <c r="BT308" s="557"/>
      <c r="BU308" s="554">
        <v>411</v>
      </c>
      <c r="BV308" s="552">
        <v>7.66</v>
      </c>
      <c r="BW308" s="555">
        <v>6420</v>
      </c>
      <c r="BX308" s="555">
        <v>17.2</v>
      </c>
      <c r="BY308" s="577">
        <v>128</v>
      </c>
      <c r="BZ308" s="541">
        <v>4.7</v>
      </c>
      <c r="CA308" s="577">
        <v>69.099999999999994</v>
      </c>
      <c r="CB308" s="541"/>
      <c r="CC308" s="471"/>
      <c r="CD308" s="557"/>
      <c r="CE308" s="554"/>
      <c r="CF308" s="552"/>
      <c r="CG308" s="555"/>
      <c r="CH308" s="577"/>
      <c r="CI308" s="577"/>
      <c r="CJ308" s="541"/>
      <c r="CK308" s="577"/>
      <c r="CL308" s="541"/>
      <c r="CM308" s="471"/>
      <c r="CN308" s="557"/>
      <c r="CO308" s="554"/>
      <c r="CP308" s="552"/>
      <c r="CQ308" s="471"/>
      <c r="CR308" s="577"/>
      <c r="CS308" s="577"/>
      <c r="CT308" s="541"/>
      <c r="CU308" s="577"/>
      <c r="CV308" s="541"/>
      <c r="CW308" s="471"/>
      <c r="CX308" s="557"/>
      <c r="CY308" s="554">
        <v>379</v>
      </c>
      <c r="CZ308" s="552">
        <v>7.79</v>
      </c>
      <c r="DA308" s="471">
        <v>5440</v>
      </c>
      <c r="DB308" s="577">
        <v>30.1</v>
      </c>
      <c r="DC308" s="577">
        <v>78</v>
      </c>
      <c r="DD308" s="541">
        <v>1</v>
      </c>
      <c r="DE308" s="577">
        <v>12.3</v>
      </c>
      <c r="DF308" s="541"/>
      <c r="DG308" s="471"/>
      <c r="DH308" s="557"/>
      <c r="DI308" s="554">
        <v>293</v>
      </c>
      <c r="DJ308" s="552">
        <v>8.02</v>
      </c>
      <c r="DK308" s="556">
        <v>2690</v>
      </c>
      <c r="DL308" s="577">
        <v>48.9</v>
      </c>
      <c r="DM308" s="577">
        <v>203</v>
      </c>
      <c r="DN308" s="541">
        <v>34.799999999999997</v>
      </c>
      <c r="DO308" s="577">
        <v>40</v>
      </c>
      <c r="DP308" s="541"/>
      <c r="DQ308" s="471"/>
      <c r="DR308" s="557"/>
      <c r="DS308" s="554">
        <v>151</v>
      </c>
      <c r="DT308" s="552">
        <v>7.27</v>
      </c>
      <c r="DU308" s="470">
        <v>710</v>
      </c>
      <c r="DV308" s="577">
        <v>30</v>
      </c>
      <c r="DW308" s="577">
        <v>83</v>
      </c>
      <c r="DX308" s="541">
        <v>0.9</v>
      </c>
      <c r="DY308" s="577">
        <v>1</v>
      </c>
      <c r="DZ308" s="541"/>
      <c r="EA308" s="577"/>
      <c r="EB308" s="557"/>
      <c r="EC308" s="554"/>
      <c r="ED308" s="552"/>
      <c r="EE308" s="558"/>
      <c r="EF308" s="577"/>
      <c r="EG308" s="577"/>
      <c r="EH308" s="541"/>
      <c r="EI308" s="577"/>
      <c r="EJ308" s="541"/>
      <c r="EK308" s="471"/>
      <c r="EL308" s="557"/>
      <c r="EM308" s="554"/>
      <c r="EN308" s="552"/>
      <c r="EO308" s="471"/>
      <c r="EP308" s="577"/>
      <c r="EQ308" s="577"/>
      <c r="ER308" s="541"/>
      <c r="ES308" s="577"/>
      <c r="ET308" s="470"/>
      <c r="EU308" s="471"/>
      <c r="EV308" s="557"/>
      <c r="EW308" s="554"/>
      <c r="EX308" s="552"/>
      <c r="EY308" s="471"/>
      <c r="EZ308" s="577"/>
      <c r="FA308" s="577"/>
      <c r="FB308" s="541"/>
      <c r="FC308" s="577"/>
      <c r="FD308" s="470"/>
      <c r="FE308" s="471"/>
      <c r="FF308" s="557"/>
      <c r="FG308" s="440">
        <v>0</v>
      </c>
      <c r="FH308" s="552"/>
      <c r="FI308" s="471"/>
      <c r="FJ308" s="577"/>
      <c r="FK308" s="577"/>
      <c r="FL308" s="541"/>
      <c r="FM308" s="577"/>
      <c r="FN308" s="470"/>
      <c r="FO308" s="471"/>
      <c r="FP308" s="557"/>
      <c r="FQ308" s="1261"/>
      <c r="FR308" s="584"/>
      <c r="FS308" s="589"/>
      <c r="FT308" s="584"/>
      <c r="FU308" s="590"/>
      <c r="FV308" s="584"/>
      <c r="FW308" s="590"/>
      <c r="FX308" s="584"/>
      <c r="FY308" s="584"/>
      <c r="FZ308" s="591"/>
      <c r="GA308" s="1261"/>
      <c r="GB308" s="584"/>
      <c r="GC308" s="584"/>
      <c r="GD308" s="584"/>
      <c r="GE308" s="590"/>
      <c r="GF308" s="584"/>
      <c r="GG308" s="590"/>
      <c r="GH308" s="584"/>
      <c r="GI308" s="584"/>
      <c r="GJ308" s="591"/>
      <c r="GK308" s="938"/>
      <c r="GL308" s="949"/>
      <c r="GM308" s="935"/>
      <c r="GN308" s="935"/>
      <c r="GO308" s="935"/>
      <c r="GP308" s="935"/>
      <c r="GQ308" s="935"/>
      <c r="GR308" s="935"/>
      <c r="GS308" s="935"/>
      <c r="GT308" s="1425"/>
      <c r="GU308" s="938"/>
      <c r="GV308" s="935"/>
      <c r="GW308" s="935"/>
      <c r="GX308" s="935"/>
      <c r="GY308" s="935"/>
      <c r="GZ308" s="1440"/>
      <c r="HA308" s="935"/>
      <c r="HB308" s="935"/>
      <c r="HC308" s="935"/>
      <c r="HD308" s="1425"/>
      <c r="HE308" s="554">
        <v>120</v>
      </c>
      <c r="HF308" s="552">
        <v>6.83</v>
      </c>
      <c r="HG308" s="471">
        <v>3320</v>
      </c>
      <c r="HH308" s="590">
        <v>15.4</v>
      </c>
      <c r="HI308" s="556">
        <v>84</v>
      </c>
      <c r="HJ308" s="541">
        <v>6.8</v>
      </c>
      <c r="HK308" s="577">
        <v>7.6</v>
      </c>
      <c r="HL308" s="541"/>
      <c r="HM308" s="471"/>
      <c r="HN308" s="557"/>
      <c r="HO308" s="554"/>
      <c r="HP308" s="552"/>
      <c r="HQ308" s="471"/>
      <c r="HR308" s="577"/>
      <c r="HS308" s="577"/>
      <c r="HT308" s="541"/>
      <c r="HU308" s="577"/>
      <c r="HV308" s="541"/>
      <c r="HW308" s="471"/>
      <c r="HX308" s="557"/>
      <c r="HY308" s="1587"/>
      <c r="HZ308" s="1587"/>
      <c r="IA308" s="1587"/>
      <c r="IB308" s="1587"/>
      <c r="IC308" s="1587"/>
      <c r="ID308" s="1587"/>
      <c r="IE308" s="1587"/>
      <c r="IF308" s="1587"/>
      <c r="IG308" s="1587"/>
      <c r="IH308" s="1587"/>
      <c r="II308" s="1587"/>
      <c r="IJ308" s="1587"/>
      <c r="IK308" s="1587"/>
      <c r="IL308" s="1587"/>
      <c r="IM308" s="1587"/>
      <c r="IN308" s="1587"/>
      <c r="IO308" s="1587"/>
      <c r="IP308" s="1587"/>
      <c r="IQ308" s="1587"/>
      <c r="IR308" s="1587"/>
      <c r="IS308" s="1587"/>
      <c r="IT308" s="1587"/>
      <c r="IU308" s="1587"/>
      <c r="IV308" s="1587"/>
      <c r="IW308" s="1587"/>
      <c r="IX308" s="1587"/>
      <c r="IY308" s="1587"/>
      <c r="IZ308" s="1587"/>
      <c r="JA308" s="1587"/>
      <c r="JB308" s="1587"/>
      <c r="JC308" s="1587"/>
      <c r="JD308" s="1587"/>
      <c r="JE308" s="1587"/>
      <c r="JF308" s="1587"/>
      <c r="JG308" s="1587"/>
      <c r="JH308" s="1587"/>
      <c r="JI308" s="1587"/>
      <c r="JJ308" s="1587"/>
      <c r="JK308" s="1587"/>
      <c r="JL308" s="1587"/>
      <c r="JM308" s="1587"/>
      <c r="JN308" s="1587"/>
      <c r="JO308" s="1587"/>
      <c r="JP308" s="1587"/>
      <c r="JQ308" s="1587"/>
      <c r="JR308" s="1587"/>
      <c r="JS308" s="1587"/>
      <c r="JT308" s="1587"/>
      <c r="JU308" s="1587"/>
      <c r="JV308" s="1587"/>
      <c r="JW308" s="1587"/>
      <c r="JX308" s="1587"/>
      <c r="JY308" s="1587"/>
      <c r="JZ308" s="1587"/>
      <c r="KA308" s="1587"/>
      <c r="KB308" s="1587"/>
      <c r="KC308" s="1587"/>
      <c r="KD308" s="1587"/>
      <c r="KE308" s="1587"/>
      <c r="KF308" s="1587"/>
      <c r="KG308" s="1587"/>
      <c r="KH308" s="1587"/>
      <c r="KI308" s="1587"/>
      <c r="KJ308" s="1587"/>
      <c r="KK308" s="1587"/>
      <c r="KL308" s="1587"/>
      <c r="KM308" s="1587"/>
      <c r="KN308" s="1587"/>
      <c r="KO308" s="1587"/>
      <c r="KP308" s="1587"/>
      <c r="KQ308" s="1587"/>
      <c r="KR308" s="1587"/>
      <c r="KS308" s="1587"/>
      <c r="KT308" s="1587"/>
      <c r="KU308" s="1587"/>
      <c r="KV308" s="1587"/>
      <c r="KW308" s="1587"/>
      <c r="KX308" s="1587"/>
      <c r="KY308" s="1587"/>
      <c r="KZ308" s="1587"/>
      <c r="LA308" s="1587"/>
      <c r="LB308" s="1587"/>
      <c r="LC308" s="1587"/>
      <c r="LD308" s="1587"/>
      <c r="LE308" s="1587"/>
      <c r="LF308" s="1587"/>
      <c r="LG308" s="1587"/>
      <c r="LH308" s="1587"/>
      <c r="LI308" s="1587"/>
      <c r="LJ308" s="1587"/>
      <c r="LK308" s="1587"/>
      <c r="LL308" s="1587"/>
      <c r="LM308" s="1587"/>
      <c r="LN308" s="1587"/>
      <c r="LO308" s="1587"/>
      <c r="LP308" s="1587"/>
      <c r="LQ308" s="1587"/>
      <c r="LR308" s="1587"/>
      <c r="LS308" s="1587"/>
      <c r="LT308" s="1587"/>
      <c r="LU308" s="1587"/>
      <c r="LV308" s="1587"/>
      <c r="LW308" s="1587"/>
      <c r="LX308" s="1587"/>
      <c r="LY308" s="1587"/>
      <c r="LZ308" s="1587"/>
      <c r="MA308" s="1587"/>
      <c r="MB308" s="1587"/>
      <c r="MC308" s="1587"/>
      <c r="MD308" s="1587"/>
      <c r="ME308" s="1587"/>
      <c r="MF308" s="1587"/>
      <c r="MG308" s="1587"/>
      <c r="MH308" s="1587"/>
      <c r="MI308" s="1587"/>
      <c r="MJ308" s="1587"/>
      <c r="MK308" s="1587"/>
      <c r="ML308" s="1587"/>
      <c r="MM308" s="1587"/>
      <c r="MN308" s="1587"/>
      <c r="MO308" s="1587"/>
      <c r="MP308" s="1587"/>
      <c r="MQ308" s="1587"/>
      <c r="MR308" s="1587"/>
      <c r="MS308" s="1587"/>
      <c r="MT308" s="1587"/>
      <c r="MU308" s="1587"/>
      <c r="MV308" s="1587"/>
      <c r="MW308" s="1587"/>
      <c r="MX308" s="1587"/>
      <c r="MY308" s="1587"/>
      <c r="MZ308" s="1587"/>
      <c r="NA308" s="1587"/>
      <c r="NB308" s="1587"/>
      <c r="NC308" s="1587"/>
      <c r="ND308" s="1587"/>
      <c r="NE308" s="1587"/>
      <c r="NF308" s="1587"/>
      <c r="NG308" s="1587"/>
      <c r="NH308" s="1587"/>
      <c r="NI308" s="1587"/>
      <c r="NJ308" s="1587"/>
      <c r="NK308" s="1587"/>
      <c r="NL308" s="1587"/>
      <c r="NM308" s="1587"/>
      <c r="NN308" s="1587"/>
      <c r="NO308" s="1587"/>
      <c r="NP308" s="1587"/>
      <c r="NQ308" s="1587"/>
      <c r="NR308" s="1587"/>
      <c r="NS308" s="1587"/>
      <c r="NT308" s="1587"/>
      <c r="NU308" s="1587"/>
      <c r="NV308" s="1587"/>
      <c r="NW308" s="1587"/>
      <c r="NX308" s="1587"/>
      <c r="NY308" s="1587"/>
      <c r="NZ308" s="1587"/>
      <c r="OA308" s="1587"/>
      <c r="OB308" s="1587"/>
      <c r="OC308" s="1587"/>
      <c r="OD308" s="1587"/>
      <c r="OE308" s="1587"/>
      <c r="OF308" s="1587"/>
      <c r="OG308" s="1587"/>
      <c r="OH308" s="1587"/>
      <c r="OI308" s="1587"/>
      <c r="OJ308" s="1587"/>
      <c r="OK308" s="1587"/>
      <c r="OL308" s="1587"/>
      <c r="OM308" s="1587"/>
      <c r="ON308" s="1587"/>
      <c r="OO308" s="1587"/>
      <c r="OP308" s="1587"/>
      <c r="OQ308" s="1587"/>
      <c r="OR308" s="1587"/>
      <c r="OS308" s="1587"/>
      <c r="OT308" s="1587"/>
      <c r="OU308" s="1587"/>
      <c r="OV308" s="1587"/>
      <c r="OW308" s="1587"/>
      <c r="OX308" s="1587"/>
      <c r="OY308" s="1587"/>
      <c r="OZ308" s="1587"/>
      <c r="PA308" s="1587"/>
      <c r="PB308" s="1587"/>
      <c r="PC308" s="1587"/>
      <c r="PD308" s="1587"/>
      <c r="PE308" s="1587"/>
      <c r="PF308" s="1587"/>
      <c r="PG308" s="1588"/>
      <c r="PH308" s="1588"/>
      <c r="PI308" s="1588"/>
      <c r="PJ308" s="1588"/>
      <c r="PK308" s="1588"/>
      <c r="PL308" s="1588"/>
      <c r="PM308" s="1588"/>
      <c r="PN308" s="1588"/>
      <c r="PO308" s="1588"/>
      <c r="PP308" s="1588"/>
      <c r="PQ308" s="1588"/>
      <c r="PR308" s="1588"/>
      <c r="PS308" s="1588"/>
      <c r="PT308" s="1588"/>
      <c r="PU308" s="1588"/>
      <c r="PV308" s="1588"/>
      <c r="PW308" s="1588"/>
      <c r="PX308" s="1588"/>
      <c r="PY308" s="1588"/>
      <c r="PZ308" s="1588"/>
      <c r="QA308" s="1588"/>
      <c r="QB308" s="1588"/>
      <c r="QC308" s="1588"/>
      <c r="QD308" s="1588"/>
      <c r="QE308" s="1588"/>
      <c r="QF308" s="1588"/>
      <c r="QG308" s="1588"/>
      <c r="QH308" s="1588"/>
      <c r="QI308" s="1588"/>
      <c r="QJ308" s="1588"/>
      <c r="QK308" s="1588"/>
      <c r="QL308" s="1588"/>
      <c r="QM308" s="1588"/>
      <c r="QN308" s="1588"/>
      <c r="QO308" s="1588"/>
      <c r="QP308" s="1588"/>
      <c r="QQ308" s="1588"/>
      <c r="QR308" s="1588"/>
      <c r="QS308" s="1588"/>
      <c r="QT308" s="1588"/>
      <c r="QU308" s="1588"/>
      <c r="QV308" s="1588"/>
      <c r="QW308" s="1588"/>
      <c r="QX308" s="1588"/>
      <c r="QY308" s="1588"/>
      <c r="QZ308" s="1588"/>
      <c r="RA308" s="1588"/>
      <c r="RB308" s="1588"/>
      <c r="RC308" s="1588"/>
      <c r="RD308" s="1588"/>
      <c r="RE308" s="1588"/>
      <c r="RF308" s="1588"/>
      <c r="RG308" s="1588"/>
      <c r="RH308" s="1588"/>
      <c r="RI308" s="1588"/>
      <c r="RJ308" s="1588"/>
      <c r="RK308" s="1588"/>
      <c r="RL308" s="1588"/>
      <c r="RM308" s="1588"/>
      <c r="RN308" s="1588"/>
      <c r="RO308" s="1588"/>
      <c r="RP308" s="1588"/>
      <c r="RQ308" s="1588"/>
      <c r="RR308" s="1588"/>
      <c r="RS308" s="1588"/>
      <c r="RT308" s="1588"/>
      <c r="RU308" s="1588"/>
      <c r="RV308" s="1588"/>
      <c r="RW308" s="1588"/>
      <c r="RX308" s="1588"/>
      <c r="RY308" s="1588"/>
      <c r="RZ308" s="1588"/>
      <c r="SA308" s="1588"/>
      <c r="SB308" s="1588"/>
      <c r="SC308" s="1588"/>
      <c r="SD308" s="1588"/>
      <c r="SE308" s="1588"/>
      <c r="SF308" s="1588"/>
      <c r="SG308" s="1588"/>
      <c r="SH308" s="1588"/>
      <c r="SI308" s="1588"/>
      <c r="SJ308" s="1588"/>
      <c r="SK308" s="1588"/>
      <c r="SL308" s="1588"/>
      <c r="SM308" s="1588"/>
      <c r="SN308" s="1588"/>
      <c r="SO308" s="1588"/>
      <c r="SP308" s="1588"/>
      <c r="SQ308" s="1588"/>
      <c r="SR308" s="1588"/>
      <c r="SS308" s="1588"/>
      <c r="ST308" s="1588"/>
      <c r="SU308" s="1588"/>
      <c r="SV308" s="1588"/>
      <c r="SW308" s="1588"/>
      <c r="SX308" s="1588"/>
      <c r="SY308" s="1588"/>
      <c r="SZ308" s="1588"/>
      <c r="TA308" s="1588"/>
      <c r="TB308" s="1588"/>
      <c r="TC308" s="1588"/>
    </row>
    <row r="309" spans="1:748" s="540" customFormat="1" ht="15" customHeight="1" x14ac:dyDescent="0.15">
      <c r="A309" s="559">
        <v>43829</v>
      </c>
      <c r="B309" s="415">
        <f t="shared" si="6"/>
        <v>3757</v>
      </c>
      <c r="C309" s="231"/>
      <c r="D309" s="546"/>
      <c r="E309" s="467"/>
      <c r="F309" s="576"/>
      <c r="G309" s="883"/>
      <c r="H309" s="539"/>
      <c r="I309" s="576"/>
      <c r="J309" s="547"/>
      <c r="K309" s="467"/>
      <c r="L309" s="550"/>
      <c r="M309" s="231">
        <v>1070</v>
      </c>
      <c r="N309" s="546">
        <v>7.83</v>
      </c>
      <c r="O309" s="467">
        <v>4750</v>
      </c>
      <c r="P309" s="576">
        <v>23.9</v>
      </c>
      <c r="Q309" s="883">
        <v>65</v>
      </c>
      <c r="R309" s="539">
        <v>4.3</v>
      </c>
      <c r="S309" s="576">
        <v>16.600000000000001</v>
      </c>
      <c r="T309" s="547"/>
      <c r="U309" s="467">
        <v>635.70000000000005</v>
      </c>
      <c r="V309" s="550"/>
      <c r="W309" s="494">
        <v>539</v>
      </c>
      <c r="X309" s="546">
        <v>7.98</v>
      </c>
      <c r="Y309" s="548">
        <v>2640</v>
      </c>
      <c r="Z309" s="576">
        <v>7.9</v>
      </c>
      <c r="AA309" s="883">
        <v>25</v>
      </c>
      <c r="AB309" s="539">
        <v>0.3</v>
      </c>
      <c r="AC309" s="576">
        <v>2.8</v>
      </c>
      <c r="AD309" s="539"/>
      <c r="AE309" s="467">
        <v>57.8</v>
      </c>
      <c r="AF309" s="550"/>
      <c r="AG309" s="494">
        <v>98</v>
      </c>
      <c r="AH309" s="546"/>
      <c r="AI309" s="548"/>
      <c r="AJ309" s="576"/>
      <c r="AK309" s="883"/>
      <c r="AL309" s="539"/>
      <c r="AM309" s="213"/>
      <c r="AN309" s="539"/>
      <c r="AO309" s="467"/>
      <c r="AP309" s="618"/>
      <c r="AQ309" s="494">
        <v>362</v>
      </c>
      <c r="AR309" s="546">
        <v>7.65</v>
      </c>
      <c r="AS309" s="548">
        <v>5310</v>
      </c>
      <c r="AT309" s="576">
        <v>49.7</v>
      </c>
      <c r="AU309" s="883">
        <v>151</v>
      </c>
      <c r="AV309" s="539">
        <v>2.5</v>
      </c>
      <c r="AW309" s="576">
        <v>46.2</v>
      </c>
      <c r="AX309" s="539"/>
      <c r="AY309" s="467"/>
      <c r="AZ309" s="550"/>
      <c r="BA309" s="231">
        <v>220</v>
      </c>
      <c r="BB309" s="546">
        <v>7.62</v>
      </c>
      <c r="BC309" s="467">
        <v>6240</v>
      </c>
      <c r="BD309" s="576">
        <v>39.200000000000003</v>
      </c>
      <c r="BE309" s="883">
        <v>114</v>
      </c>
      <c r="BF309" s="539">
        <v>4.5</v>
      </c>
      <c r="BG309" s="576">
        <v>23.9</v>
      </c>
      <c r="BH309" s="539"/>
      <c r="BI309" s="467"/>
      <c r="BJ309" s="550"/>
      <c r="BK309" s="494">
        <v>98</v>
      </c>
      <c r="BL309" s="546">
        <v>7.73</v>
      </c>
      <c r="BM309" s="548">
        <v>1677</v>
      </c>
      <c r="BN309" s="576">
        <v>91.6</v>
      </c>
      <c r="BO309" s="883">
        <v>184</v>
      </c>
      <c r="BP309" s="539">
        <v>0.4</v>
      </c>
      <c r="BQ309" s="576">
        <v>3.9</v>
      </c>
      <c r="BR309" s="539"/>
      <c r="BS309" s="467"/>
      <c r="BT309" s="550"/>
      <c r="BU309" s="494">
        <v>368</v>
      </c>
      <c r="BV309" s="546">
        <v>7.5</v>
      </c>
      <c r="BW309" s="548">
        <v>6300</v>
      </c>
      <c r="BX309" s="548">
        <v>20.7</v>
      </c>
      <c r="BY309" s="883">
        <v>126</v>
      </c>
      <c r="BZ309" s="539">
        <v>3.9</v>
      </c>
      <c r="CA309" s="576">
        <v>69.3</v>
      </c>
      <c r="CB309" s="539"/>
      <c r="CC309" s="467"/>
      <c r="CD309" s="550"/>
      <c r="CE309" s="494"/>
      <c r="CF309" s="546"/>
      <c r="CG309" s="548"/>
      <c r="CH309" s="576"/>
      <c r="CI309" s="883"/>
      <c r="CJ309" s="539"/>
      <c r="CK309" s="576"/>
      <c r="CL309" s="539"/>
      <c r="CM309" s="467"/>
      <c r="CN309" s="550"/>
      <c r="CO309" s="494"/>
      <c r="CP309" s="546"/>
      <c r="CQ309" s="467"/>
      <c r="CR309" s="576"/>
      <c r="CS309" s="883"/>
      <c r="CT309" s="539"/>
      <c r="CU309" s="576"/>
      <c r="CV309" s="539"/>
      <c r="CW309" s="467"/>
      <c r="CX309" s="550"/>
      <c r="CY309" s="494">
        <v>404</v>
      </c>
      <c r="CZ309" s="546">
        <v>7.69</v>
      </c>
      <c r="DA309" s="467">
        <v>4480</v>
      </c>
      <c r="DB309" s="576">
        <v>26.7</v>
      </c>
      <c r="DC309" s="883">
        <v>71</v>
      </c>
      <c r="DD309" s="539">
        <v>3.3</v>
      </c>
      <c r="DE309" s="576">
        <v>12.6</v>
      </c>
      <c r="DF309" s="539"/>
      <c r="DG309" s="467"/>
      <c r="DH309" s="550"/>
      <c r="DI309" s="494">
        <v>398</v>
      </c>
      <c r="DJ309" s="546">
        <v>7.77</v>
      </c>
      <c r="DK309" s="549">
        <v>2540</v>
      </c>
      <c r="DL309" s="576">
        <v>66</v>
      </c>
      <c r="DM309" s="883">
        <v>235</v>
      </c>
      <c r="DN309" s="539">
        <v>25.8</v>
      </c>
      <c r="DO309" s="576">
        <v>35.799999999999997</v>
      </c>
      <c r="DP309" s="539"/>
      <c r="DQ309" s="467"/>
      <c r="DR309" s="550"/>
      <c r="DS309" s="494">
        <v>103</v>
      </c>
      <c r="DT309" s="546">
        <v>7.97</v>
      </c>
      <c r="DU309" s="466">
        <v>699</v>
      </c>
      <c r="DV309" s="576">
        <v>17.600000000000001</v>
      </c>
      <c r="DW309" s="883">
        <v>45</v>
      </c>
      <c r="DX309" s="539">
        <v>0.5</v>
      </c>
      <c r="DY309" s="576">
        <v>1.1000000000000001</v>
      </c>
      <c r="DZ309" s="539"/>
      <c r="EA309" s="576"/>
      <c r="EB309" s="550"/>
      <c r="EC309" s="494"/>
      <c r="ED309" s="546"/>
      <c r="EE309" s="551"/>
      <c r="EF309" s="576"/>
      <c r="EG309" s="883"/>
      <c r="EH309" s="539"/>
      <c r="EI309" s="576"/>
      <c r="EJ309" s="539"/>
      <c r="EK309" s="467"/>
      <c r="EL309" s="550"/>
      <c r="EM309" s="494"/>
      <c r="EN309" s="546"/>
      <c r="EO309" s="467"/>
      <c r="EP309" s="576"/>
      <c r="EQ309" s="576"/>
      <c r="ER309" s="539"/>
      <c r="ES309" s="576"/>
      <c r="ET309" s="466"/>
      <c r="EU309" s="467"/>
      <c r="EV309" s="550"/>
      <c r="EW309" s="494"/>
      <c r="EX309" s="546"/>
      <c r="EY309" s="467"/>
      <c r="EZ309" s="576"/>
      <c r="FA309" s="883"/>
      <c r="FB309" s="539"/>
      <c r="FC309" s="576"/>
      <c r="FD309" s="466"/>
      <c r="FE309" s="467"/>
      <c r="FF309" s="550"/>
      <c r="FG309" s="457">
        <v>0</v>
      </c>
      <c r="FH309" s="546"/>
      <c r="FI309" s="467"/>
      <c r="FJ309" s="576"/>
      <c r="FK309" s="883"/>
      <c r="FL309" s="539"/>
      <c r="FM309" s="576"/>
      <c r="FN309" s="466"/>
      <c r="FO309" s="467"/>
      <c r="FP309" s="550"/>
      <c r="FQ309" s="1262"/>
      <c r="FR309" s="1263"/>
      <c r="FS309" s="1444"/>
      <c r="FT309" s="1263"/>
      <c r="FU309" s="980"/>
      <c r="FV309" s="1263"/>
      <c r="FW309" s="954"/>
      <c r="FX309" s="1263"/>
      <c r="FY309" s="1263"/>
      <c r="FZ309" s="1419"/>
      <c r="GA309" s="1262"/>
      <c r="GB309" s="1263"/>
      <c r="GC309" s="1263"/>
      <c r="GD309" s="1263"/>
      <c r="GE309" s="980"/>
      <c r="GF309" s="1263"/>
      <c r="GG309" s="954"/>
      <c r="GH309" s="1263"/>
      <c r="GI309" s="1263"/>
      <c r="GJ309" s="1419"/>
      <c r="GK309" s="937"/>
      <c r="GL309" s="948"/>
      <c r="GM309" s="934"/>
      <c r="GN309" s="934"/>
      <c r="GO309" s="934"/>
      <c r="GP309" s="934"/>
      <c r="GQ309" s="934"/>
      <c r="GR309" s="934"/>
      <c r="GS309" s="934"/>
      <c r="GT309" s="1424"/>
      <c r="GU309" s="937"/>
      <c r="GV309" s="934"/>
      <c r="GW309" s="934"/>
      <c r="GX309" s="934"/>
      <c r="GY309" s="934"/>
      <c r="GZ309" s="1439"/>
      <c r="HA309" s="934"/>
      <c r="HB309" s="934"/>
      <c r="HC309" s="934"/>
      <c r="HD309" s="1424"/>
      <c r="HE309" s="494">
        <v>97</v>
      </c>
      <c r="HF309" s="546">
        <v>7.23</v>
      </c>
      <c r="HG309" s="467">
        <v>2620</v>
      </c>
      <c r="HH309" s="894">
        <v>12</v>
      </c>
      <c r="HI309" s="1432">
        <v>60</v>
      </c>
      <c r="HJ309" s="539">
        <v>6.8</v>
      </c>
      <c r="HK309" s="576">
        <v>7.3</v>
      </c>
      <c r="HL309" s="539"/>
      <c r="HM309" s="467"/>
      <c r="HN309" s="550"/>
      <c r="HO309" s="494"/>
      <c r="HP309" s="546"/>
      <c r="HQ309" s="467"/>
      <c r="HR309" s="576"/>
      <c r="HS309" s="576"/>
      <c r="HT309" s="539"/>
      <c r="HU309" s="576"/>
      <c r="HV309" s="539"/>
      <c r="HW309" s="467"/>
      <c r="HX309" s="550"/>
      <c r="HY309" s="1587"/>
      <c r="HZ309" s="1587"/>
      <c r="IA309" s="1587"/>
      <c r="IB309" s="1587"/>
      <c r="IC309" s="1587"/>
      <c r="ID309" s="1587"/>
      <c r="IE309" s="1587"/>
      <c r="IF309" s="1587"/>
      <c r="IG309" s="1587"/>
      <c r="IH309" s="1587"/>
      <c r="II309" s="1587"/>
      <c r="IJ309" s="1587"/>
      <c r="IK309" s="1587"/>
      <c r="IL309" s="1587"/>
      <c r="IM309" s="1587"/>
      <c r="IN309" s="1587"/>
      <c r="IO309" s="1587"/>
      <c r="IP309" s="1587"/>
      <c r="IQ309" s="1587"/>
      <c r="IR309" s="1587"/>
      <c r="IS309" s="1587"/>
      <c r="IT309" s="1587"/>
      <c r="IU309" s="1587"/>
      <c r="IV309" s="1587"/>
      <c r="IW309" s="1587"/>
      <c r="IX309" s="1587"/>
      <c r="IY309" s="1587"/>
      <c r="IZ309" s="1587"/>
      <c r="JA309" s="1587"/>
      <c r="JB309" s="1587"/>
      <c r="JC309" s="1587"/>
      <c r="JD309" s="1587"/>
      <c r="JE309" s="1587"/>
      <c r="JF309" s="1587"/>
      <c r="JG309" s="1587"/>
      <c r="JH309" s="1587"/>
      <c r="JI309" s="1587"/>
      <c r="JJ309" s="1587"/>
      <c r="JK309" s="1587"/>
      <c r="JL309" s="1587"/>
      <c r="JM309" s="1587"/>
      <c r="JN309" s="1587"/>
      <c r="JO309" s="1587"/>
      <c r="JP309" s="1587"/>
      <c r="JQ309" s="1587"/>
      <c r="JR309" s="1587"/>
      <c r="JS309" s="1587"/>
      <c r="JT309" s="1587"/>
      <c r="JU309" s="1587"/>
      <c r="JV309" s="1587"/>
      <c r="JW309" s="1587"/>
      <c r="JX309" s="1587"/>
      <c r="JY309" s="1587"/>
      <c r="JZ309" s="1587"/>
      <c r="KA309" s="1587"/>
      <c r="KB309" s="1587"/>
      <c r="KC309" s="1587"/>
      <c r="KD309" s="1587"/>
      <c r="KE309" s="1587"/>
      <c r="KF309" s="1587"/>
      <c r="KG309" s="1587"/>
      <c r="KH309" s="1587"/>
      <c r="KI309" s="1587"/>
      <c r="KJ309" s="1587"/>
      <c r="KK309" s="1587"/>
      <c r="KL309" s="1587"/>
      <c r="KM309" s="1587"/>
      <c r="KN309" s="1587"/>
      <c r="KO309" s="1587"/>
      <c r="KP309" s="1587"/>
      <c r="KQ309" s="1587"/>
      <c r="KR309" s="1587"/>
      <c r="KS309" s="1587"/>
      <c r="KT309" s="1587"/>
      <c r="KU309" s="1587"/>
      <c r="KV309" s="1587"/>
      <c r="KW309" s="1587"/>
      <c r="KX309" s="1587"/>
      <c r="KY309" s="1587"/>
      <c r="KZ309" s="1587"/>
      <c r="LA309" s="1587"/>
      <c r="LB309" s="1587"/>
      <c r="LC309" s="1587"/>
      <c r="LD309" s="1587"/>
      <c r="LE309" s="1587"/>
      <c r="LF309" s="1587"/>
      <c r="LG309" s="1587"/>
      <c r="LH309" s="1587"/>
      <c r="LI309" s="1587"/>
      <c r="LJ309" s="1587"/>
      <c r="LK309" s="1587"/>
      <c r="LL309" s="1587"/>
      <c r="LM309" s="1587"/>
      <c r="LN309" s="1587"/>
      <c r="LO309" s="1587"/>
      <c r="LP309" s="1587"/>
      <c r="LQ309" s="1587"/>
      <c r="LR309" s="1587"/>
      <c r="LS309" s="1587"/>
      <c r="LT309" s="1587"/>
      <c r="LU309" s="1587"/>
      <c r="LV309" s="1587"/>
      <c r="LW309" s="1587"/>
      <c r="LX309" s="1587"/>
      <c r="LY309" s="1587"/>
      <c r="LZ309" s="1587"/>
      <c r="MA309" s="1587"/>
      <c r="MB309" s="1587"/>
      <c r="MC309" s="1587"/>
      <c r="MD309" s="1587"/>
      <c r="ME309" s="1587"/>
      <c r="MF309" s="1587"/>
      <c r="MG309" s="1587"/>
      <c r="MH309" s="1587"/>
      <c r="MI309" s="1587"/>
      <c r="MJ309" s="1587"/>
      <c r="MK309" s="1587"/>
      <c r="ML309" s="1587"/>
      <c r="MM309" s="1587"/>
      <c r="MN309" s="1587"/>
      <c r="MO309" s="1587"/>
      <c r="MP309" s="1587"/>
      <c r="MQ309" s="1587"/>
      <c r="MR309" s="1587"/>
      <c r="MS309" s="1587"/>
      <c r="MT309" s="1587"/>
      <c r="MU309" s="1587"/>
      <c r="MV309" s="1587"/>
      <c r="MW309" s="1587"/>
      <c r="MX309" s="1587"/>
      <c r="MY309" s="1587"/>
      <c r="MZ309" s="1587"/>
      <c r="NA309" s="1587"/>
      <c r="NB309" s="1587"/>
      <c r="NC309" s="1587"/>
      <c r="ND309" s="1587"/>
      <c r="NE309" s="1587"/>
      <c r="NF309" s="1587"/>
      <c r="NG309" s="1587"/>
      <c r="NH309" s="1587"/>
      <c r="NI309" s="1587"/>
      <c r="NJ309" s="1587"/>
      <c r="NK309" s="1587"/>
      <c r="NL309" s="1587"/>
      <c r="NM309" s="1587"/>
      <c r="NN309" s="1587"/>
      <c r="NO309" s="1587"/>
      <c r="NP309" s="1587"/>
      <c r="NQ309" s="1587"/>
      <c r="NR309" s="1587"/>
      <c r="NS309" s="1587"/>
      <c r="NT309" s="1587"/>
      <c r="NU309" s="1587"/>
      <c r="NV309" s="1587"/>
      <c r="NW309" s="1587"/>
      <c r="NX309" s="1587"/>
      <c r="NY309" s="1587"/>
      <c r="NZ309" s="1587"/>
      <c r="OA309" s="1587"/>
      <c r="OB309" s="1587"/>
      <c r="OC309" s="1587"/>
      <c r="OD309" s="1587"/>
      <c r="OE309" s="1587"/>
      <c r="OF309" s="1587"/>
      <c r="OG309" s="1587"/>
      <c r="OH309" s="1587"/>
      <c r="OI309" s="1587"/>
      <c r="OJ309" s="1587"/>
      <c r="OK309" s="1587"/>
      <c r="OL309" s="1587"/>
      <c r="OM309" s="1587"/>
      <c r="ON309" s="1587"/>
      <c r="OO309" s="1587"/>
      <c r="OP309" s="1587"/>
      <c r="OQ309" s="1587"/>
      <c r="OR309" s="1587"/>
      <c r="OS309" s="1587"/>
      <c r="OT309" s="1587"/>
      <c r="OU309" s="1587"/>
      <c r="OV309" s="1587"/>
      <c r="OW309" s="1587"/>
      <c r="OX309" s="1587"/>
      <c r="OY309" s="1587"/>
      <c r="OZ309" s="1587"/>
      <c r="PA309" s="1587"/>
      <c r="PB309" s="1587"/>
      <c r="PC309" s="1587"/>
      <c r="PD309" s="1587"/>
      <c r="PE309" s="1587"/>
      <c r="PF309" s="1587"/>
      <c r="PG309" s="1588"/>
      <c r="PH309" s="1588"/>
      <c r="PI309" s="1588"/>
      <c r="PJ309" s="1588"/>
      <c r="PK309" s="1588"/>
      <c r="PL309" s="1588"/>
      <c r="PM309" s="1588"/>
      <c r="PN309" s="1588"/>
      <c r="PO309" s="1588"/>
      <c r="PP309" s="1588"/>
      <c r="PQ309" s="1588"/>
      <c r="PR309" s="1588"/>
      <c r="PS309" s="1588"/>
      <c r="PT309" s="1588"/>
      <c r="PU309" s="1588"/>
      <c r="PV309" s="1588"/>
      <c r="PW309" s="1588"/>
      <c r="PX309" s="1588"/>
      <c r="PY309" s="1588"/>
      <c r="PZ309" s="1588"/>
      <c r="QA309" s="1588"/>
      <c r="QB309" s="1588"/>
      <c r="QC309" s="1588"/>
      <c r="QD309" s="1588"/>
      <c r="QE309" s="1588"/>
      <c r="QF309" s="1588"/>
      <c r="QG309" s="1588"/>
      <c r="QH309" s="1588"/>
      <c r="QI309" s="1588"/>
      <c r="QJ309" s="1588"/>
      <c r="QK309" s="1588"/>
      <c r="QL309" s="1588"/>
      <c r="QM309" s="1588"/>
      <c r="QN309" s="1588"/>
      <c r="QO309" s="1588"/>
      <c r="QP309" s="1588"/>
      <c r="QQ309" s="1588"/>
      <c r="QR309" s="1588"/>
      <c r="QS309" s="1588"/>
      <c r="QT309" s="1588"/>
      <c r="QU309" s="1588"/>
      <c r="QV309" s="1588"/>
      <c r="QW309" s="1588"/>
      <c r="QX309" s="1588"/>
      <c r="QY309" s="1588"/>
      <c r="QZ309" s="1588"/>
      <c r="RA309" s="1588"/>
      <c r="RB309" s="1588"/>
      <c r="RC309" s="1588"/>
      <c r="RD309" s="1588"/>
      <c r="RE309" s="1588"/>
      <c r="RF309" s="1588"/>
      <c r="RG309" s="1588"/>
      <c r="RH309" s="1588"/>
      <c r="RI309" s="1588"/>
      <c r="RJ309" s="1588"/>
      <c r="RK309" s="1588"/>
      <c r="RL309" s="1588"/>
      <c r="RM309" s="1588"/>
      <c r="RN309" s="1588"/>
      <c r="RO309" s="1588"/>
      <c r="RP309" s="1588"/>
      <c r="RQ309" s="1588"/>
      <c r="RR309" s="1588"/>
      <c r="RS309" s="1588"/>
      <c r="RT309" s="1588"/>
      <c r="RU309" s="1588"/>
      <c r="RV309" s="1588"/>
      <c r="RW309" s="1588"/>
      <c r="RX309" s="1588"/>
      <c r="RY309" s="1588"/>
      <c r="RZ309" s="1588"/>
      <c r="SA309" s="1588"/>
      <c r="SB309" s="1588"/>
      <c r="SC309" s="1588"/>
      <c r="SD309" s="1588"/>
      <c r="SE309" s="1588"/>
      <c r="SF309" s="1588"/>
      <c r="SG309" s="1588"/>
      <c r="SH309" s="1588"/>
      <c r="SI309" s="1588"/>
      <c r="SJ309" s="1588"/>
      <c r="SK309" s="1588"/>
      <c r="SL309" s="1588"/>
      <c r="SM309" s="1588"/>
      <c r="SN309" s="1588"/>
      <c r="SO309" s="1588"/>
      <c r="SP309" s="1588"/>
      <c r="SQ309" s="1588"/>
      <c r="SR309" s="1588"/>
      <c r="SS309" s="1588"/>
      <c r="ST309" s="1588"/>
      <c r="SU309" s="1588"/>
      <c r="SV309" s="1588"/>
      <c r="SW309" s="1588"/>
      <c r="SX309" s="1588"/>
      <c r="SY309" s="1588"/>
      <c r="SZ309" s="1588"/>
      <c r="TA309" s="1588"/>
      <c r="TB309" s="1588"/>
      <c r="TC309" s="1588"/>
      <c r="TD309" s="544"/>
      <c r="TE309" s="544"/>
      <c r="TF309" s="544"/>
      <c r="TG309" s="544"/>
      <c r="TH309" s="544"/>
      <c r="TI309" s="544"/>
      <c r="TJ309" s="544"/>
      <c r="TK309" s="544"/>
      <c r="TL309" s="544"/>
      <c r="TM309" s="544"/>
      <c r="TN309" s="544"/>
      <c r="TO309" s="544"/>
      <c r="TP309" s="544"/>
      <c r="TQ309" s="544"/>
      <c r="TR309" s="544"/>
      <c r="TS309" s="544"/>
      <c r="TT309" s="544"/>
      <c r="TU309" s="544"/>
      <c r="TV309" s="544"/>
      <c r="TW309" s="544"/>
      <c r="TX309" s="544"/>
      <c r="TY309" s="544"/>
      <c r="TZ309" s="544"/>
      <c r="UA309" s="544"/>
      <c r="UB309" s="544"/>
      <c r="UC309" s="544"/>
      <c r="UD309" s="544"/>
      <c r="UE309" s="544"/>
      <c r="UF309" s="544"/>
      <c r="UG309" s="544"/>
      <c r="UH309" s="544"/>
      <c r="UI309" s="544"/>
      <c r="UJ309" s="544"/>
      <c r="UK309" s="544"/>
      <c r="UL309" s="544"/>
      <c r="UM309" s="544"/>
      <c r="UN309" s="544"/>
      <c r="UO309" s="544"/>
      <c r="UP309" s="544"/>
      <c r="UQ309" s="544"/>
      <c r="UR309" s="544"/>
      <c r="US309" s="544"/>
      <c r="UT309" s="544"/>
      <c r="UU309" s="544"/>
      <c r="UV309" s="544"/>
      <c r="UW309" s="544"/>
      <c r="UX309" s="544"/>
      <c r="UY309" s="544"/>
      <c r="UZ309" s="544"/>
      <c r="VA309" s="544"/>
      <c r="VB309" s="544"/>
      <c r="VC309" s="544"/>
      <c r="VD309" s="544"/>
      <c r="VE309" s="544"/>
      <c r="VF309" s="544"/>
      <c r="VG309" s="544"/>
      <c r="VH309" s="544"/>
      <c r="VI309" s="544"/>
      <c r="VJ309" s="544"/>
      <c r="VK309" s="544"/>
      <c r="VL309" s="544"/>
      <c r="VM309" s="544"/>
      <c r="VN309" s="544"/>
      <c r="VO309" s="544"/>
      <c r="VP309" s="544"/>
      <c r="VQ309" s="544"/>
      <c r="VR309" s="544"/>
      <c r="VS309" s="544"/>
      <c r="VT309" s="544"/>
      <c r="VU309" s="544"/>
      <c r="VV309" s="544"/>
      <c r="VW309" s="544"/>
      <c r="VX309" s="544"/>
      <c r="VY309" s="544"/>
      <c r="VZ309" s="544"/>
      <c r="WA309" s="544"/>
      <c r="WB309" s="544"/>
      <c r="WC309" s="544"/>
      <c r="WD309" s="544"/>
      <c r="WE309" s="544"/>
      <c r="WF309" s="544"/>
      <c r="WG309" s="544"/>
      <c r="WH309" s="544"/>
      <c r="WI309" s="544"/>
      <c r="WJ309" s="544"/>
      <c r="WK309" s="544"/>
      <c r="WL309" s="544"/>
      <c r="WM309" s="544"/>
      <c r="WN309" s="544"/>
      <c r="WO309" s="544"/>
      <c r="WP309" s="544"/>
      <c r="WQ309" s="544"/>
      <c r="WR309" s="544"/>
      <c r="WS309" s="544"/>
      <c r="WT309" s="544"/>
      <c r="WU309" s="544"/>
      <c r="WV309" s="544"/>
      <c r="WW309" s="544"/>
      <c r="WX309" s="544"/>
      <c r="WY309" s="544"/>
      <c r="WZ309" s="544"/>
      <c r="XA309" s="544"/>
      <c r="XB309" s="544"/>
      <c r="XC309" s="544"/>
      <c r="XD309" s="544"/>
      <c r="XE309" s="544"/>
      <c r="XF309" s="544"/>
      <c r="XG309" s="544"/>
      <c r="XH309" s="544"/>
      <c r="XI309" s="544"/>
      <c r="XJ309" s="544"/>
      <c r="XK309" s="544"/>
      <c r="XL309" s="544"/>
      <c r="XM309" s="544"/>
      <c r="XN309" s="544"/>
      <c r="XO309" s="544"/>
      <c r="XP309" s="544"/>
      <c r="XQ309" s="544"/>
      <c r="XR309" s="544"/>
      <c r="XS309" s="544"/>
      <c r="XT309" s="544"/>
      <c r="XU309" s="544"/>
      <c r="XV309" s="544"/>
      <c r="XW309" s="544"/>
      <c r="XX309" s="544"/>
      <c r="XY309" s="544"/>
      <c r="XZ309" s="544"/>
      <c r="YA309" s="544"/>
      <c r="YB309" s="544"/>
      <c r="YC309" s="544"/>
      <c r="YD309" s="544"/>
      <c r="YE309" s="544"/>
      <c r="YF309" s="544"/>
      <c r="YG309" s="544"/>
      <c r="YH309" s="544"/>
      <c r="YI309" s="544"/>
      <c r="YJ309" s="544"/>
      <c r="YK309" s="544"/>
      <c r="YL309" s="544"/>
      <c r="YM309" s="544"/>
      <c r="YN309" s="544"/>
      <c r="YO309" s="544"/>
      <c r="YP309" s="544"/>
      <c r="YQ309" s="544"/>
      <c r="YR309" s="544"/>
      <c r="YS309" s="544"/>
      <c r="YT309" s="544"/>
      <c r="YU309" s="544"/>
      <c r="YV309" s="544"/>
      <c r="YW309" s="544"/>
      <c r="YX309" s="544"/>
      <c r="YY309" s="544"/>
      <c r="YZ309" s="544"/>
      <c r="ZA309" s="544"/>
      <c r="ZB309" s="544"/>
      <c r="ZC309" s="544"/>
      <c r="ZD309" s="544"/>
      <c r="ZE309" s="544"/>
      <c r="ZF309" s="544"/>
      <c r="ZG309" s="544"/>
      <c r="ZH309" s="544"/>
      <c r="ZI309" s="544"/>
      <c r="ZJ309" s="544"/>
      <c r="ZK309" s="544"/>
      <c r="ZL309" s="544"/>
      <c r="ZM309" s="544"/>
      <c r="ZN309" s="544"/>
      <c r="ZO309" s="544"/>
      <c r="ZP309" s="544"/>
      <c r="ZQ309" s="544"/>
      <c r="ZR309" s="544"/>
      <c r="ZS309" s="544"/>
      <c r="ZT309" s="544"/>
      <c r="ZU309" s="544"/>
      <c r="ZV309" s="544"/>
      <c r="ZW309" s="544"/>
      <c r="ZX309" s="544"/>
      <c r="ZY309" s="544"/>
      <c r="ZZ309" s="544"/>
      <c r="AAA309" s="544"/>
      <c r="AAB309" s="544"/>
      <c r="AAC309" s="544"/>
      <c r="AAD309" s="544"/>
      <c r="AAE309" s="544"/>
      <c r="AAF309" s="544"/>
      <c r="AAG309" s="544"/>
      <c r="AAH309" s="544"/>
      <c r="AAI309" s="544"/>
      <c r="AAJ309" s="544"/>
      <c r="AAK309" s="544"/>
      <c r="AAL309" s="544"/>
      <c r="AAM309" s="544"/>
      <c r="AAN309" s="544"/>
      <c r="AAO309" s="544"/>
      <c r="AAP309" s="544"/>
      <c r="AAQ309" s="544"/>
      <c r="AAR309" s="544"/>
      <c r="AAS309" s="544"/>
      <c r="AAT309" s="544"/>
      <c r="AAU309" s="544"/>
      <c r="AAV309" s="544"/>
      <c r="AAW309" s="544"/>
      <c r="AAX309" s="544"/>
      <c r="AAY309" s="544"/>
      <c r="AAZ309" s="544"/>
      <c r="ABA309" s="544"/>
      <c r="ABB309" s="544"/>
      <c r="ABC309" s="544"/>
      <c r="ABD309" s="544"/>
      <c r="ABE309" s="544"/>
      <c r="ABF309" s="544"/>
      <c r="ABG309" s="544"/>
      <c r="ABH309" s="544"/>
      <c r="ABI309" s="544"/>
      <c r="ABJ309" s="544"/>
      <c r="ABK309" s="544"/>
      <c r="ABL309" s="544"/>
      <c r="ABM309" s="544"/>
      <c r="ABN309" s="544"/>
      <c r="ABO309" s="544"/>
      <c r="ABP309" s="544"/>
      <c r="ABQ309" s="544"/>
      <c r="ABR309" s="544"/>
      <c r="ABS309" s="544"/>
      <c r="ABT309" s="544"/>
    </row>
    <row r="310" spans="1:748" s="540" customFormat="1" ht="15" customHeight="1" x14ac:dyDescent="0.15">
      <c r="A310" s="559">
        <v>43830</v>
      </c>
      <c r="B310" s="415">
        <f t="shared" si="6"/>
        <v>3624</v>
      </c>
      <c r="C310" s="231"/>
      <c r="D310" s="546"/>
      <c r="E310" s="467"/>
      <c r="F310" s="576"/>
      <c r="G310" s="883"/>
      <c r="H310" s="539"/>
      <c r="I310" s="576"/>
      <c r="J310" s="547"/>
      <c r="K310" s="467"/>
      <c r="L310" s="550"/>
      <c r="M310" s="231">
        <v>1175</v>
      </c>
      <c r="N310" s="546">
        <v>7.49</v>
      </c>
      <c r="O310" s="467">
        <v>5900</v>
      </c>
      <c r="P310" s="576">
        <v>26.4</v>
      </c>
      <c r="Q310" s="883">
        <v>63</v>
      </c>
      <c r="R310" s="539">
        <v>6.1</v>
      </c>
      <c r="S310" s="576">
        <v>9.5</v>
      </c>
      <c r="T310" s="547"/>
      <c r="U310" s="467"/>
      <c r="V310" s="550"/>
      <c r="W310" s="494">
        <v>594</v>
      </c>
      <c r="X310" s="546">
        <v>8</v>
      </c>
      <c r="Y310" s="548">
        <v>3670</v>
      </c>
      <c r="Z310" s="576">
        <v>5.8</v>
      </c>
      <c r="AA310" s="883">
        <v>18</v>
      </c>
      <c r="AB310" s="539">
        <v>0.4</v>
      </c>
      <c r="AC310" s="576">
        <v>2.4</v>
      </c>
      <c r="AD310" s="539"/>
      <c r="AE310" s="467"/>
      <c r="AF310" s="550"/>
      <c r="AG310" s="494"/>
      <c r="AH310" s="546"/>
      <c r="AI310" s="548"/>
      <c r="AJ310" s="576"/>
      <c r="AK310" s="883"/>
      <c r="AL310" s="539"/>
      <c r="AM310" s="213"/>
      <c r="AN310" s="539"/>
      <c r="AO310" s="467"/>
      <c r="AP310" s="618"/>
      <c r="AQ310" s="494">
        <v>368</v>
      </c>
      <c r="AR310" s="546">
        <v>7.72</v>
      </c>
      <c r="AS310" s="548">
        <v>3910</v>
      </c>
      <c r="AT310" s="576">
        <v>30.1</v>
      </c>
      <c r="AU310" s="883">
        <v>96</v>
      </c>
      <c r="AV310" s="539">
        <v>4.3</v>
      </c>
      <c r="AW310" s="576">
        <v>28</v>
      </c>
      <c r="AX310" s="539"/>
      <c r="AY310" s="467"/>
      <c r="AZ310" s="550"/>
      <c r="BA310" s="231">
        <v>235</v>
      </c>
      <c r="BB310" s="546">
        <v>7.64</v>
      </c>
      <c r="BC310" s="467">
        <v>6180</v>
      </c>
      <c r="BD310" s="576">
        <v>33.5</v>
      </c>
      <c r="BE310" s="883">
        <v>111</v>
      </c>
      <c r="BF310" s="539">
        <v>3.8</v>
      </c>
      <c r="BG310" s="576">
        <v>21.4</v>
      </c>
      <c r="BH310" s="539"/>
      <c r="BI310" s="467"/>
      <c r="BJ310" s="550"/>
      <c r="BK310" s="494">
        <v>104</v>
      </c>
      <c r="BL310" s="546">
        <v>7.86</v>
      </c>
      <c r="BM310" s="548">
        <v>1676</v>
      </c>
      <c r="BN310" s="576">
        <v>90.1</v>
      </c>
      <c r="BO310" s="883">
        <v>187</v>
      </c>
      <c r="BP310" s="539">
        <v>0.4</v>
      </c>
      <c r="BQ310" s="576">
        <v>3.8</v>
      </c>
      <c r="BR310" s="539"/>
      <c r="BS310" s="467"/>
      <c r="BT310" s="550"/>
      <c r="BU310" s="494">
        <v>360</v>
      </c>
      <c r="BV310" s="546">
        <v>7.63</v>
      </c>
      <c r="BW310" s="548">
        <v>5640</v>
      </c>
      <c r="BX310" s="548">
        <v>14</v>
      </c>
      <c r="BY310" s="883">
        <v>86</v>
      </c>
      <c r="BZ310" s="539">
        <v>6.8</v>
      </c>
      <c r="CA310" s="576">
        <v>54.6</v>
      </c>
      <c r="CB310" s="539"/>
      <c r="CC310" s="467"/>
      <c r="CD310" s="550"/>
      <c r="CE310" s="494"/>
      <c r="CF310" s="546"/>
      <c r="CG310" s="548"/>
      <c r="CH310" s="576"/>
      <c r="CI310" s="883"/>
      <c r="CJ310" s="539"/>
      <c r="CK310" s="576"/>
      <c r="CL310" s="539"/>
      <c r="CM310" s="467"/>
      <c r="CN310" s="550"/>
      <c r="CO310" s="494"/>
      <c r="CP310" s="546"/>
      <c r="CQ310" s="467"/>
      <c r="CR310" s="576"/>
      <c r="CS310" s="883"/>
      <c r="CT310" s="539"/>
      <c r="CU310" s="576"/>
      <c r="CV310" s="539"/>
      <c r="CW310" s="467"/>
      <c r="CX310" s="550"/>
      <c r="CY310" s="494">
        <v>321</v>
      </c>
      <c r="CZ310" s="546">
        <v>7.71</v>
      </c>
      <c r="DA310" s="467">
        <v>6110</v>
      </c>
      <c r="DB310" s="576">
        <v>32.5</v>
      </c>
      <c r="DC310" s="883">
        <v>92</v>
      </c>
      <c r="DD310" s="539">
        <v>7.3</v>
      </c>
      <c r="DE310" s="576">
        <v>17.5</v>
      </c>
      <c r="DF310" s="539"/>
      <c r="DG310" s="467"/>
      <c r="DH310" s="550"/>
      <c r="DI310" s="494">
        <v>349</v>
      </c>
      <c r="DJ310" s="546">
        <v>7.94</v>
      </c>
      <c r="DK310" s="549">
        <v>2390</v>
      </c>
      <c r="DL310" s="576">
        <v>37.6</v>
      </c>
      <c r="DM310" s="883">
        <v>160</v>
      </c>
      <c r="DN310" s="539">
        <v>29.9</v>
      </c>
      <c r="DO310" s="576">
        <v>30.8</v>
      </c>
      <c r="DP310" s="539"/>
      <c r="DQ310" s="467"/>
      <c r="DR310" s="550"/>
      <c r="DS310" s="494"/>
      <c r="DT310" s="546"/>
      <c r="DU310" s="466"/>
      <c r="DV310" s="576"/>
      <c r="DW310" s="883"/>
      <c r="DX310" s="539"/>
      <c r="DY310" s="576"/>
      <c r="DZ310" s="539"/>
      <c r="EA310" s="576"/>
      <c r="EB310" s="550"/>
      <c r="EC310" s="494">
        <v>52</v>
      </c>
      <c r="ED310" s="546"/>
      <c r="EE310" s="551"/>
      <c r="EF310" s="576"/>
      <c r="EG310" s="883"/>
      <c r="EH310" s="539"/>
      <c r="EI310" s="576"/>
      <c r="EJ310" s="539"/>
      <c r="EK310" s="467"/>
      <c r="EL310" s="550"/>
      <c r="EM310" s="494"/>
      <c r="EN310" s="546"/>
      <c r="EO310" s="467"/>
      <c r="EP310" s="576"/>
      <c r="EQ310" s="576"/>
      <c r="ER310" s="539"/>
      <c r="ES310" s="576"/>
      <c r="ET310" s="466"/>
      <c r="EU310" s="467"/>
      <c r="EV310" s="550"/>
      <c r="EW310" s="494"/>
      <c r="EX310" s="546"/>
      <c r="EY310" s="467"/>
      <c r="EZ310" s="576"/>
      <c r="FA310" s="883"/>
      <c r="FB310" s="539"/>
      <c r="FC310" s="576"/>
      <c r="FD310" s="466"/>
      <c r="FE310" s="467"/>
      <c r="FF310" s="550"/>
      <c r="FG310" s="457">
        <v>0</v>
      </c>
      <c r="FH310" s="546"/>
      <c r="FI310" s="467"/>
      <c r="FJ310" s="576"/>
      <c r="FK310" s="883"/>
      <c r="FL310" s="539"/>
      <c r="FM310" s="576"/>
      <c r="FN310" s="466"/>
      <c r="FO310" s="467"/>
      <c r="FP310" s="550"/>
      <c r="FQ310" s="1262"/>
      <c r="FR310" s="1263"/>
      <c r="FS310" s="1444"/>
      <c r="FT310" s="1263"/>
      <c r="FU310" s="980"/>
      <c r="FV310" s="1263"/>
      <c r="FW310" s="954"/>
      <c r="FX310" s="1263"/>
      <c r="FY310" s="1263"/>
      <c r="FZ310" s="1419"/>
      <c r="GA310" s="1262"/>
      <c r="GB310" s="1263"/>
      <c r="GC310" s="1263"/>
      <c r="GD310" s="1263"/>
      <c r="GE310" s="980"/>
      <c r="GF310" s="1263"/>
      <c r="GG310" s="954"/>
      <c r="GH310" s="1263"/>
      <c r="GI310" s="1263"/>
      <c r="GJ310" s="1419"/>
      <c r="GK310" s="937"/>
      <c r="GL310" s="948"/>
      <c r="GM310" s="934"/>
      <c r="GN310" s="934"/>
      <c r="GO310" s="934"/>
      <c r="GP310" s="934"/>
      <c r="GQ310" s="934"/>
      <c r="GR310" s="934"/>
      <c r="GS310" s="934"/>
      <c r="GT310" s="1424"/>
      <c r="GU310" s="937"/>
      <c r="GV310" s="934"/>
      <c r="GW310" s="934"/>
      <c r="GX310" s="934"/>
      <c r="GY310" s="934"/>
      <c r="GZ310" s="1439"/>
      <c r="HA310" s="934"/>
      <c r="HB310" s="934"/>
      <c r="HC310" s="934"/>
      <c r="HD310" s="1424"/>
      <c r="HE310" s="494">
        <v>66</v>
      </c>
      <c r="HF310" s="546">
        <v>6.92</v>
      </c>
      <c r="HG310" s="467">
        <v>2640</v>
      </c>
      <c r="HH310" s="894">
        <v>8.3000000000000007</v>
      </c>
      <c r="HI310" s="1432">
        <v>72</v>
      </c>
      <c r="HJ310" s="539">
        <v>8.9</v>
      </c>
      <c r="HK310" s="576">
        <v>9.3000000000000007</v>
      </c>
      <c r="HL310" s="539"/>
      <c r="HM310" s="467"/>
      <c r="HN310" s="550"/>
      <c r="HO310" s="494"/>
      <c r="HP310" s="546"/>
      <c r="HQ310" s="467"/>
      <c r="HR310" s="576"/>
      <c r="HS310" s="576"/>
      <c r="HT310" s="539"/>
      <c r="HU310" s="576"/>
      <c r="HV310" s="539"/>
      <c r="HW310" s="467"/>
      <c r="HX310" s="550"/>
      <c r="HY310" s="1587"/>
      <c r="HZ310" s="1587"/>
      <c r="IA310" s="1587"/>
      <c r="IB310" s="1587"/>
      <c r="IC310" s="1587"/>
      <c r="ID310" s="1587"/>
      <c r="IE310" s="1587"/>
      <c r="IF310" s="1587"/>
      <c r="IG310" s="1587"/>
      <c r="IH310" s="1587"/>
      <c r="II310" s="1587"/>
      <c r="IJ310" s="1587"/>
      <c r="IK310" s="1587"/>
      <c r="IL310" s="1587"/>
      <c r="IM310" s="1587"/>
      <c r="IN310" s="1587"/>
      <c r="IO310" s="1587"/>
      <c r="IP310" s="1587"/>
      <c r="IQ310" s="1587"/>
      <c r="IR310" s="1587"/>
      <c r="IS310" s="1587"/>
      <c r="IT310" s="1587"/>
      <c r="IU310" s="1587"/>
      <c r="IV310" s="1587"/>
      <c r="IW310" s="1587"/>
      <c r="IX310" s="1587"/>
      <c r="IY310" s="1587"/>
      <c r="IZ310" s="1587"/>
      <c r="JA310" s="1587"/>
      <c r="JB310" s="1587"/>
      <c r="JC310" s="1587"/>
      <c r="JD310" s="1587"/>
      <c r="JE310" s="1587"/>
      <c r="JF310" s="1587"/>
      <c r="JG310" s="1587"/>
      <c r="JH310" s="1587"/>
      <c r="JI310" s="1587"/>
      <c r="JJ310" s="1587"/>
      <c r="JK310" s="1587"/>
      <c r="JL310" s="1587"/>
      <c r="JM310" s="1587"/>
      <c r="JN310" s="1587"/>
      <c r="JO310" s="1587"/>
      <c r="JP310" s="1587"/>
      <c r="JQ310" s="1587"/>
      <c r="JR310" s="1587"/>
      <c r="JS310" s="1587"/>
      <c r="JT310" s="1587"/>
      <c r="JU310" s="1587"/>
      <c r="JV310" s="1587"/>
      <c r="JW310" s="1587"/>
      <c r="JX310" s="1587"/>
      <c r="JY310" s="1587"/>
      <c r="JZ310" s="1587"/>
      <c r="KA310" s="1587"/>
      <c r="KB310" s="1587"/>
      <c r="KC310" s="1587"/>
      <c r="KD310" s="1587"/>
      <c r="KE310" s="1587"/>
      <c r="KF310" s="1587"/>
      <c r="KG310" s="1587"/>
      <c r="KH310" s="1587"/>
      <c r="KI310" s="1587"/>
      <c r="KJ310" s="1587"/>
      <c r="KK310" s="1587"/>
      <c r="KL310" s="1587"/>
      <c r="KM310" s="1587"/>
      <c r="KN310" s="1587"/>
      <c r="KO310" s="1587"/>
      <c r="KP310" s="1587"/>
      <c r="KQ310" s="1587"/>
      <c r="KR310" s="1587"/>
      <c r="KS310" s="1587"/>
      <c r="KT310" s="1587"/>
      <c r="KU310" s="1587"/>
      <c r="KV310" s="1587"/>
      <c r="KW310" s="1587"/>
      <c r="KX310" s="1587"/>
      <c r="KY310" s="1587"/>
      <c r="KZ310" s="1587"/>
      <c r="LA310" s="1587"/>
      <c r="LB310" s="1587"/>
      <c r="LC310" s="1587"/>
      <c r="LD310" s="1587"/>
      <c r="LE310" s="1587"/>
      <c r="LF310" s="1587"/>
      <c r="LG310" s="1587"/>
      <c r="LH310" s="1587"/>
      <c r="LI310" s="1587"/>
      <c r="LJ310" s="1587"/>
      <c r="LK310" s="1587"/>
      <c r="LL310" s="1587"/>
      <c r="LM310" s="1587"/>
      <c r="LN310" s="1587"/>
      <c r="LO310" s="1587"/>
      <c r="LP310" s="1587"/>
      <c r="LQ310" s="1587"/>
      <c r="LR310" s="1587"/>
      <c r="LS310" s="1587"/>
      <c r="LT310" s="1587"/>
      <c r="LU310" s="1587"/>
      <c r="LV310" s="1587"/>
      <c r="LW310" s="1587"/>
      <c r="LX310" s="1587"/>
      <c r="LY310" s="1587"/>
      <c r="LZ310" s="1587"/>
      <c r="MA310" s="1587"/>
      <c r="MB310" s="1587"/>
      <c r="MC310" s="1587"/>
      <c r="MD310" s="1587"/>
      <c r="ME310" s="1587"/>
      <c r="MF310" s="1587"/>
      <c r="MG310" s="1587"/>
      <c r="MH310" s="1587"/>
      <c r="MI310" s="1587"/>
      <c r="MJ310" s="1587"/>
      <c r="MK310" s="1587"/>
      <c r="ML310" s="1587"/>
      <c r="MM310" s="1587"/>
      <c r="MN310" s="1587"/>
      <c r="MO310" s="1587"/>
      <c r="MP310" s="1587"/>
      <c r="MQ310" s="1587"/>
      <c r="MR310" s="1587"/>
      <c r="MS310" s="1587"/>
      <c r="MT310" s="1587"/>
      <c r="MU310" s="1587"/>
      <c r="MV310" s="1587"/>
      <c r="MW310" s="1587"/>
      <c r="MX310" s="1587"/>
      <c r="MY310" s="1587"/>
      <c r="MZ310" s="1587"/>
      <c r="NA310" s="1587"/>
      <c r="NB310" s="1587"/>
      <c r="NC310" s="1587"/>
      <c r="ND310" s="1587"/>
      <c r="NE310" s="1587"/>
      <c r="NF310" s="1587"/>
      <c r="NG310" s="1587"/>
      <c r="NH310" s="1587"/>
      <c r="NI310" s="1587"/>
      <c r="NJ310" s="1587"/>
      <c r="NK310" s="1587"/>
      <c r="NL310" s="1587"/>
      <c r="NM310" s="1587"/>
      <c r="NN310" s="1587"/>
      <c r="NO310" s="1587"/>
      <c r="NP310" s="1587"/>
      <c r="NQ310" s="1587"/>
      <c r="NR310" s="1587"/>
      <c r="NS310" s="1587"/>
      <c r="NT310" s="1587"/>
      <c r="NU310" s="1587"/>
      <c r="NV310" s="1587"/>
      <c r="NW310" s="1587"/>
      <c r="NX310" s="1587"/>
      <c r="NY310" s="1587"/>
      <c r="NZ310" s="1587"/>
      <c r="OA310" s="1587"/>
      <c r="OB310" s="1587"/>
      <c r="OC310" s="1587"/>
      <c r="OD310" s="1587"/>
      <c r="OE310" s="1587"/>
      <c r="OF310" s="1587"/>
      <c r="OG310" s="1587"/>
      <c r="OH310" s="1587"/>
      <c r="OI310" s="1587"/>
      <c r="OJ310" s="1587"/>
      <c r="OK310" s="1587"/>
      <c r="OL310" s="1587"/>
      <c r="OM310" s="1587"/>
      <c r="ON310" s="1587"/>
      <c r="OO310" s="1587"/>
      <c r="OP310" s="1587"/>
      <c r="OQ310" s="1587"/>
      <c r="OR310" s="1587"/>
      <c r="OS310" s="1587"/>
      <c r="OT310" s="1587"/>
      <c r="OU310" s="1587"/>
      <c r="OV310" s="1587"/>
      <c r="OW310" s="1587"/>
      <c r="OX310" s="1587"/>
      <c r="OY310" s="1587"/>
      <c r="OZ310" s="1587"/>
      <c r="PA310" s="1587"/>
      <c r="PB310" s="1587"/>
      <c r="PC310" s="1587"/>
      <c r="PD310" s="1587"/>
      <c r="PE310" s="1587"/>
      <c r="PF310" s="1587"/>
      <c r="PG310" s="1588"/>
      <c r="PH310" s="1588"/>
      <c r="PI310" s="1588"/>
      <c r="PJ310" s="1588"/>
      <c r="PK310" s="1588"/>
      <c r="PL310" s="1588"/>
      <c r="PM310" s="1588"/>
      <c r="PN310" s="1588"/>
      <c r="PO310" s="1588"/>
      <c r="PP310" s="1588"/>
      <c r="PQ310" s="1588"/>
      <c r="PR310" s="1588"/>
      <c r="PS310" s="1588"/>
      <c r="PT310" s="1588"/>
      <c r="PU310" s="1588"/>
      <c r="PV310" s="1588"/>
      <c r="PW310" s="1588"/>
      <c r="PX310" s="1588"/>
      <c r="PY310" s="1588"/>
      <c r="PZ310" s="1588"/>
      <c r="QA310" s="1588"/>
      <c r="QB310" s="1588"/>
      <c r="QC310" s="1588"/>
      <c r="QD310" s="1588"/>
      <c r="QE310" s="1588"/>
      <c r="QF310" s="1588"/>
      <c r="QG310" s="1588"/>
      <c r="QH310" s="1588"/>
      <c r="QI310" s="1588"/>
      <c r="QJ310" s="1588"/>
      <c r="QK310" s="1588"/>
      <c r="QL310" s="1588"/>
      <c r="QM310" s="1588"/>
      <c r="QN310" s="1588"/>
      <c r="QO310" s="1588"/>
      <c r="QP310" s="1588"/>
      <c r="QQ310" s="1588"/>
      <c r="QR310" s="1588"/>
      <c r="QS310" s="1588"/>
      <c r="QT310" s="1588"/>
      <c r="QU310" s="1588"/>
      <c r="QV310" s="1588"/>
      <c r="QW310" s="1588"/>
      <c r="QX310" s="1588"/>
      <c r="QY310" s="1588"/>
      <c r="QZ310" s="1588"/>
      <c r="RA310" s="1588"/>
      <c r="RB310" s="1588"/>
      <c r="RC310" s="1588"/>
      <c r="RD310" s="1588"/>
      <c r="RE310" s="1588"/>
      <c r="RF310" s="1588"/>
      <c r="RG310" s="1588"/>
      <c r="RH310" s="1588"/>
      <c r="RI310" s="1588"/>
      <c r="RJ310" s="1588"/>
      <c r="RK310" s="1588"/>
      <c r="RL310" s="1588"/>
      <c r="RM310" s="1588"/>
      <c r="RN310" s="1588"/>
      <c r="RO310" s="1588"/>
      <c r="RP310" s="1588"/>
      <c r="RQ310" s="1588"/>
      <c r="RR310" s="1588"/>
      <c r="RS310" s="1588"/>
      <c r="RT310" s="1588"/>
      <c r="RU310" s="1588"/>
      <c r="RV310" s="1588"/>
      <c r="RW310" s="1588"/>
      <c r="RX310" s="1588"/>
      <c r="RY310" s="1588"/>
      <c r="RZ310" s="1588"/>
      <c r="SA310" s="1588"/>
      <c r="SB310" s="1588"/>
      <c r="SC310" s="1588"/>
      <c r="SD310" s="1588"/>
      <c r="SE310" s="1588"/>
      <c r="SF310" s="1588"/>
      <c r="SG310" s="1588"/>
      <c r="SH310" s="1588"/>
      <c r="SI310" s="1588"/>
      <c r="SJ310" s="1588"/>
      <c r="SK310" s="1588"/>
      <c r="SL310" s="1588"/>
      <c r="SM310" s="1588"/>
      <c r="SN310" s="1588"/>
      <c r="SO310" s="1588"/>
      <c r="SP310" s="1588"/>
      <c r="SQ310" s="1588"/>
      <c r="SR310" s="1588"/>
      <c r="SS310" s="1588"/>
      <c r="ST310" s="1588"/>
      <c r="SU310" s="1588"/>
      <c r="SV310" s="1588"/>
      <c r="SW310" s="1588"/>
      <c r="SX310" s="1588"/>
      <c r="SY310" s="1588"/>
      <c r="SZ310" s="1588"/>
      <c r="TA310" s="1588"/>
      <c r="TB310" s="1588"/>
      <c r="TC310" s="1588"/>
      <c r="TD310" s="544"/>
      <c r="TE310" s="544"/>
      <c r="TF310" s="544"/>
      <c r="TG310" s="544"/>
      <c r="TH310" s="544"/>
      <c r="TI310" s="544"/>
      <c r="TJ310" s="544"/>
      <c r="TK310" s="544"/>
      <c r="TL310" s="544"/>
      <c r="TM310" s="544"/>
      <c r="TN310" s="544"/>
      <c r="TO310" s="544"/>
      <c r="TP310" s="544"/>
      <c r="TQ310" s="544"/>
      <c r="TR310" s="544"/>
      <c r="TS310" s="544"/>
      <c r="TT310" s="544"/>
      <c r="TU310" s="544"/>
      <c r="TV310" s="544"/>
      <c r="TW310" s="544"/>
      <c r="TX310" s="544"/>
      <c r="TY310" s="544"/>
      <c r="TZ310" s="544"/>
      <c r="UA310" s="544"/>
      <c r="UB310" s="544"/>
      <c r="UC310" s="544"/>
      <c r="UD310" s="544"/>
      <c r="UE310" s="544"/>
      <c r="UF310" s="544"/>
      <c r="UG310" s="544"/>
      <c r="UH310" s="544"/>
      <c r="UI310" s="544"/>
      <c r="UJ310" s="544"/>
      <c r="UK310" s="544"/>
      <c r="UL310" s="544"/>
      <c r="UM310" s="544"/>
      <c r="UN310" s="544"/>
      <c r="UO310" s="544"/>
      <c r="UP310" s="544"/>
      <c r="UQ310" s="544"/>
      <c r="UR310" s="544"/>
      <c r="US310" s="544"/>
      <c r="UT310" s="544"/>
      <c r="UU310" s="544"/>
      <c r="UV310" s="544"/>
      <c r="UW310" s="544"/>
      <c r="UX310" s="544"/>
      <c r="UY310" s="544"/>
      <c r="UZ310" s="544"/>
      <c r="VA310" s="544"/>
      <c r="VB310" s="544"/>
      <c r="VC310" s="544"/>
      <c r="VD310" s="544"/>
      <c r="VE310" s="544"/>
      <c r="VF310" s="544"/>
      <c r="VG310" s="544"/>
      <c r="VH310" s="544"/>
      <c r="VI310" s="544"/>
      <c r="VJ310" s="544"/>
      <c r="VK310" s="544"/>
      <c r="VL310" s="544"/>
      <c r="VM310" s="544"/>
      <c r="VN310" s="544"/>
      <c r="VO310" s="544"/>
      <c r="VP310" s="544"/>
      <c r="VQ310" s="544"/>
      <c r="VR310" s="544"/>
      <c r="VS310" s="544"/>
      <c r="VT310" s="544"/>
      <c r="VU310" s="544"/>
      <c r="VV310" s="544"/>
      <c r="VW310" s="544"/>
      <c r="VX310" s="544"/>
      <c r="VY310" s="544"/>
      <c r="VZ310" s="544"/>
      <c r="WA310" s="544"/>
      <c r="WB310" s="544"/>
      <c r="WC310" s="544"/>
      <c r="WD310" s="544"/>
      <c r="WE310" s="544"/>
      <c r="WF310" s="544"/>
      <c r="WG310" s="544"/>
      <c r="WH310" s="544"/>
      <c r="WI310" s="544"/>
      <c r="WJ310" s="544"/>
      <c r="WK310" s="544"/>
      <c r="WL310" s="544"/>
      <c r="WM310" s="544"/>
      <c r="WN310" s="544"/>
      <c r="WO310" s="544"/>
      <c r="WP310" s="544"/>
      <c r="WQ310" s="544"/>
      <c r="WR310" s="544"/>
      <c r="WS310" s="544"/>
      <c r="WT310" s="544"/>
      <c r="WU310" s="544"/>
      <c r="WV310" s="544"/>
      <c r="WW310" s="544"/>
      <c r="WX310" s="544"/>
      <c r="WY310" s="544"/>
      <c r="WZ310" s="544"/>
      <c r="XA310" s="544"/>
      <c r="XB310" s="544"/>
      <c r="XC310" s="544"/>
      <c r="XD310" s="544"/>
      <c r="XE310" s="544"/>
      <c r="XF310" s="544"/>
      <c r="XG310" s="544"/>
      <c r="XH310" s="544"/>
      <c r="XI310" s="544"/>
      <c r="XJ310" s="544"/>
      <c r="XK310" s="544"/>
      <c r="XL310" s="544"/>
      <c r="XM310" s="544"/>
      <c r="XN310" s="544"/>
      <c r="XO310" s="544"/>
      <c r="XP310" s="544"/>
      <c r="XQ310" s="544"/>
      <c r="XR310" s="544"/>
      <c r="XS310" s="544"/>
      <c r="XT310" s="544"/>
      <c r="XU310" s="544"/>
      <c r="XV310" s="544"/>
      <c r="XW310" s="544"/>
      <c r="XX310" s="544"/>
      <c r="XY310" s="544"/>
      <c r="XZ310" s="544"/>
      <c r="YA310" s="544"/>
      <c r="YB310" s="544"/>
      <c r="YC310" s="544"/>
      <c r="YD310" s="544"/>
      <c r="YE310" s="544"/>
      <c r="YF310" s="544"/>
      <c r="YG310" s="544"/>
      <c r="YH310" s="544"/>
      <c r="YI310" s="544"/>
      <c r="YJ310" s="544"/>
      <c r="YK310" s="544"/>
      <c r="YL310" s="544"/>
      <c r="YM310" s="544"/>
      <c r="YN310" s="544"/>
      <c r="YO310" s="544"/>
      <c r="YP310" s="544"/>
      <c r="YQ310" s="544"/>
      <c r="YR310" s="544"/>
      <c r="YS310" s="544"/>
      <c r="YT310" s="544"/>
      <c r="YU310" s="544"/>
      <c r="YV310" s="544"/>
      <c r="YW310" s="544"/>
      <c r="YX310" s="544"/>
      <c r="YY310" s="544"/>
      <c r="YZ310" s="544"/>
      <c r="ZA310" s="544"/>
      <c r="ZB310" s="544"/>
      <c r="ZC310" s="544"/>
      <c r="ZD310" s="544"/>
      <c r="ZE310" s="544"/>
      <c r="ZF310" s="544"/>
      <c r="ZG310" s="544"/>
      <c r="ZH310" s="544"/>
      <c r="ZI310" s="544"/>
      <c r="ZJ310" s="544"/>
      <c r="ZK310" s="544"/>
      <c r="ZL310" s="544"/>
      <c r="ZM310" s="544"/>
      <c r="ZN310" s="544"/>
      <c r="ZO310" s="544"/>
      <c r="ZP310" s="544"/>
      <c r="ZQ310" s="544"/>
      <c r="ZR310" s="544"/>
      <c r="ZS310" s="544"/>
      <c r="ZT310" s="544"/>
      <c r="ZU310" s="544"/>
      <c r="ZV310" s="544"/>
      <c r="ZW310" s="544"/>
      <c r="ZX310" s="544"/>
      <c r="ZY310" s="544"/>
      <c r="ZZ310" s="544"/>
      <c r="AAA310" s="544"/>
      <c r="AAB310" s="544"/>
      <c r="AAC310" s="544"/>
      <c r="AAD310" s="544"/>
      <c r="AAE310" s="544"/>
      <c r="AAF310" s="544"/>
      <c r="AAG310" s="544"/>
      <c r="AAH310" s="544"/>
      <c r="AAI310" s="544"/>
      <c r="AAJ310" s="544"/>
      <c r="AAK310" s="544"/>
      <c r="AAL310" s="544"/>
      <c r="AAM310" s="544"/>
      <c r="AAN310" s="544"/>
      <c r="AAO310" s="544"/>
      <c r="AAP310" s="544"/>
      <c r="AAQ310" s="544"/>
      <c r="AAR310" s="544"/>
      <c r="AAS310" s="544"/>
      <c r="AAT310" s="544"/>
      <c r="AAU310" s="544"/>
      <c r="AAV310" s="544"/>
      <c r="AAW310" s="544"/>
      <c r="AAX310" s="544"/>
      <c r="AAY310" s="544"/>
      <c r="AAZ310" s="544"/>
      <c r="ABA310" s="544"/>
      <c r="ABB310" s="544"/>
      <c r="ABC310" s="544"/>
      <c r="ABD310" s="544"/>
      <c r="ABE310" s="544"/>
      <c r="ABF310" s="544"/>
      <c r="ABG310" s="544"/>
      <c r="ABH310" s="544"/>
      <c r="ABI310" s="544"/>
      <c r="ABJ310" s="544"/>
      <c r="ABK310" s="544"/>
      <c r="ABL310" s="544"/>
      <c r="ABM310" s="544"/>
      <c r="ABN310" s="544"/>
      <c r="ABO310" s="544"/>
      <c r="ABP310" s="544"/>
      <c r="ABQ310" s="544"/>
      <c r="ABR310" s="544"/>
      <c r="ABS310" s="544"/>
      <c r="ABT310" s="544"/>
    </row>
    <row r="311" spans="1:748" s="540" customFormat="1" ht="15" customHeight="1" x14ac:dyDescent="0.15">
      <c r="A311" s="515">
        <v>43831</v>
      </c>
      <c r="B311" s="415">
        <f t="shared" si="6"/>
        <v>3962</v>
      </c>
      <c r="C311" s="195"/>
      <c r="D311" s="453"/>
      <c r="E311" s="461"/>
      <c r="F311" s="462"/>
      <c r="G311" s="880"/>
      <c r="H311" s="455"/>
      <c r="I311" s="462"/>
      <c r="J311" s="456"/>
      <c r="K311" s="467"/>
      <c r="L311" s="550"/>
      <c r="M311" s="195">
        <v>1487</v>
      </c>
      <c r="N311" s="453">
        <v>7.56</v>
      </c>
      <c r="O311" s="461">
        <v>5390</v>
      </c>
      <c r="P311" s="462">
        <v>16.899999999999999</v>
      </c>
      <c r="Q311" s="880">
        <v>59</v>
      </c>
      <c r="R311" s="455">
        <v>4.5</v>
      </c>
      <c r="S311" s="462">
        <v>20.100000000000001</v>
      </c>
      <c r="T311" s="456"/>
      <c r="U311" s="467"/>
      <c r="V311" s="550"/>
      <c r="W311" s="457">
        <v>645</v>
      </c>
      <c r="X311" s="453">
        <v>8.08</v>
      </c>
      <c r="Y311" s="458">
        <v>3460</v>
      </c>
      <c r="Z311" s="462">
        <v>5</v>
      </c>
      <c r="AA311" s="880">
        <v>20</v>
      </c>
      <c r="AB311" s="455">
        <v>0.4</v>
      </c>
      <c r="AC311" s="462">
        <v>2.2000000000000002</v>
      </c>
      <c r="AD311" s="455"/>
      <c r="AE311" s="461"/>
      <c r="AF311" s="463"/>
      <c r="AG311" s="457">
        <v>104</v>
      </c>
      <c r="AH311" s="453"/>
      <c r="AI311" s="458"/>
      <c r="AJ311" s="462"/>
      <c r="AK311" s="880"/>
      <c r="AL311" s="455"/>
      <c r="AM311" s="644"/>
      <c r="AN311" s="455"/>
      <c r="AO311" s="461"/>
      <c r="AP311" s="616"/>
      <c r="AQ311" s="457">
        <v>363</v>
      </c>
      <c r="AR311" s="453">
        <v>7.43</v>
      </c>
      <c r="AS311" s="458">
        <v>5090</v>
      </c>
      <c r="AT311" s="462">
        <v>42.7</v>
      </c>
      <c r="AU311" s="880">
        <v>128</v>
      </c>
      <c r="AV311" s="455">
        <v>5.9</v>
      </c>
      <c r="AW311" s="462">
        <v>38.299999999999997</v>
      </c>
      <c r="AX311" s="455"/>
      <c r="AY311" s="461"/>
      <c r="AZ311" s="463"/>
      <c r="BA311" s="195">
        <v>233</v>
      </c>
      <c r="BB311" s="453">
        <v>7.54</v>
      </c>
      <c r="BC311" s="461">
        <v>6380</v>
      </c>
      <c r="BD311" s="462">
        <v>33.5</v>
      </c>
      <c r="BE311" s="880">
        <v>116</v>
      </c>
      <c r="BF311" s="455">
        <v>2.8</v>
      </c>
      <c r="BG311" s="462">
        <v>19.7</v>
      </c>
      <c r="BH311" s="455"/>
      <c r="BI311" s="461"/>
      <c r="BJ311" s="463"/>
      <c r="BK311" s="457">
        <v>159</v>
      </c>
      <c r="BL311" s="453">
        <v>7.7</v>
      </c>
      <c r="BM311" s="458">
        <v>1676</v>
      </c>
      <c r="BN311" s="462">
        <v>90.9</v>
      </c>
      <c r="BO311" s="880">
        <v>238</v>
      </c>
      <c r="BP311" s="455">
        <v>0.3</v>
      </c>
      <c r="BQ311" s="462">
        <v>4.3</v>
      </c>
      <c r="BR311" s="455"/>
      <c r="BS311" s="461"/>
      <c r="BT311" s="463"/>
      <c r="BU311" s="457">
        <v>394</v>
      </c>
      <c r="BV311" s="453">
        <v>7.6</v>
      </c>
      <c r="BW311" s="458">
        <v>3570</v>
      </c>
      <c r="BX311" s="458">
        <v>8.6</v>
      </c>
      <c r="BY311" s="880">
        <v>36</v>
      </c>
      <c r="BZ311" s="455">
        <v>1.9</v>
      </c>
      <c r="CA311" s="462">
        <v>31.6</v>
      </c>
      <c r="CB311" s="455"/>
      <c r="CC311" s="461"/>
      <c r="CD311" s="463"/>
      <c r="CE311" s="457"/>
      <c r="CF311" s="453"/>
      <c r="CG311" s="458"/>
      <c r="CH311" s="462"/>
      <c r="CI311" s="880"/>
      <c r="CJ311" s="455"/>
      <c r="CK311" s="462"/>
      <c r="CL311" s="455"/>
      <c r="CM311" s="461"/>
      <c r="CN311" s="463"/>
      <c r="CO311" s="457"/>
      <c r="CP311" s="453"/>
      <c r="CQ311" s="461"/>
      <c r="CR311" s="462"/>
      <c r="CS311" s="880"/>
      <c r="CT311" s="455"/>
      <c r="CU311" s="462"/>
      <c r="CV311" s="455"/>
      <c r="CW311" s="461"/>
      <c r="CX311" s="463"/>
      <c r="CY311" s="457">
        <v>98</v>
      </c>
      <c r="CZ311" s="453">
        <v>7.69</v>
      </c>
      <c r="DA311" s="461">
        <v>6300</v>
      </c>
      <c r="DB311" s="462">
        <v>31.7</v>
      </c>
      <c r="DC311" s="880">
        <v>95</v>
      </c>
      <c r="DD311" s="455">
        <v>5.9</v>
      </c>
      <c r="DE311" s="462">
        <v>16.100000000000001</v>
      </c>
      <c r="DF311" s="455"/>
      <c r="DG311" s="464"/>
      <c r="DH311" s="463"/>
      <c r="DI311" s="457">
        <v>304</v>
      </c>
      <c r="DJ311" s="453">
        <v>8.01</v>
      </c>
      <c r="DK311" s="459">
        <v>2740</v>
      </c>
      <c r="DL311" s="462">
        <v>39.700000000000003</v>
      </c>
      <c r="DM311" s="880">
        <v>169</v>
      </c>
      <c r="DN311" s="455">
        <v>33.700000000000003</v>
      </c>
      <c r="DO311" s="462">
        <v>39.200000000000003</v>
      </c>
      <c r="DP311" s="455"/>
      <c r="DQ311" s="461"/>
      <c r="DR311" s="463"/>
      <c r="DS311" s="457"/>
      <c r="DT311" s="453"/>
      <c r="DU311" s="454"/>
      <c r="DV311" s="462"/>
      <c r="DW311" s="880"/>
      <c r="DX311" s="455"/>
      <c r="DY311" s="462"/>
      <c r="DZ311" s="455"/>
      <c r="EA311" s="462"/>
      <c r="EB311" s="463"/>
      <c r="EC311" s="457">
        <v>119</v>
      </c>
      <c r="ED311" s="453"/>
      <c r="EE311" s="464"/>
      <c r="EF311" s="462"/>
      <c r="EG311" s="880"/>
      <c r="EH311" s="455"/>
      <c r="EI311" s="462"/>
      <c r="EJ311" s="455"/>
      <c r="EK311" s="461"/>
      <c r="EL311" s="463"/>
      <c r="EM311" s="457"/>
      <c r="EN311" s="453"/>
      <c r="EO311" s="461"/>
      <c r="EP311" s="462"/>
      <c r="EQ311" s="462"/>
      <c r="ER311" s="455"/>
      <c r="ES311" s="462"/>
      <c r="ET311" s="454"/>
      <c r="EU311" s="461"/>
      <c r="EV311" s="463"/>
      <c r="EW311" s="457"/>
      <c r="EX311" s="453"/>
      <c r="EY311" s="461"/>
      <c r="EZ311" s="462"/>
      <c r="FA311" s="880"/>
      <c r="FB311" s="455"/>
      <c r="FC311" s="462"/>
      <c r="FD311" s="454"/>
      <c r="FE311" s="461"/>
      <c r="FF311" s="463"/>
      <c r="FG311" s="457">
        <v>0</v>
      </c>
      <c r="FH311" s="453"/>
      <c r="FI311" s="461"/>
      <c r="FJ311" s="462"/>
      <c r="FK311" s="880"/>
      <c r="FL311" s="455"/>
      <c r="FM311" s="462"/>
      <c r="FN311" s="454"/>
      <c r="FO311" s="461"/>
      <c r="FP311" s="463"/>
      <c r="FQ311" s="1262"/>
      <c r="FR311" s="1263"/>
      <c r="FS311" s="1444"/>
      <c r="FT311" s="1263"/>
      <c r="FU311" s="980"/>
      <c r="FV311" s="1263"/>
      <c r="FW311" s="954"/>
      <c r="FX311" s="1263"/>
      <c r="FY311" s="1263"/>
      <c r="FZ311" s="1419"/>
      <c r="GA311" s="1262"/>
      <c r="GB311" s="1263"/>
      <c r="GC311" s="1263"/>
      <c r="GD311" s="1263"/>
      <c r="GE311" s="980"/>
      <c r="GF311" s="1263"/>
      <c r="GG311" s="954"/>
      <c r="GH311" s="1263"/>
      <c r="GI311" s="1263"/>
      <c r="GJ311" s="1419"/>
      <c r="GK311" s="195"/>
      <c r="GL311" s="943"/>
      <c r="GM311" s="461"/>
      <c r="GN311" s="461"/>
      <c r="GO311" s="461"/>
      <c r="GP311" s="461"/>
      <c r="GQ311" s="461"/>
      <c r="GR311" s="461"/>
      <c r="GS311" s="461"/>
      <c r="GT311" s="463"/>
      <c r="GU311" s="195"/>
      <c r="GV311" s="461"/>
      <c r="GW311" s="461"/>
      <c r="GX311" s="461"/>
      <c r="GY311" s="461"/>
      <c r="GZ311" s="455"/>
      <c r="HA311" s="461"/>
      <c r="HB311" s="461"/>
      <c r="HC311" s="461"/>
      <c r="HD311" s="463"/>
      <c r="HE311" s="457">
        <v>56</v>
      </c>
      <c r="HF311" s="453">
        <v>7.06</v>
      </c>
      <c r="HG311" s="461">
        <v>2160</v>
      </c>
      <c r="HH311" s="893">
        <v>7.3</v>
      </c>
      <c r="HI311" s="1434">
        <v>54</v>
      </c>
      <c r="HJ311" s="455">
        <v>7.7</v>
      </c>
      <c r="HK311" s="462">
        <v>8.9</v>
      </c>
      <c r="HL311" s="455"/>
      <c r="HM311" s="461"/>
      <c r="HN311" s="463"/>
      <c r="HO311" s="457"/>
      <c r="HP311" s="453"/>
      <c r="HQ311" s="461"/>
      <c r="HR311" s="462"/>
      <c r="HS311" s="462"/>
      <c r="HT311" s="455"/>
      <c r="HU311" s="462"/>
      <c r="HV311" s="455"/>
      <c r="HW311" s="461"/>
      <c r="HX311" s="463"/>
      <c r="HY311" s="1587"/>
      <c r="HZ311" s="1587"/>
      <c r="IA311" s="1587"/>
      <c r="IB311" s="1587"/>
      <c r="IC311" s="1587"/>
      <c r="ID311" s="1587"/>
      <c r="IE311" s="1587"/>
      <c r="IF311" s="1587"/>
      <c r="IG311" s="1587"/>
      <c r="IH311" s="1587"/>
      <c r="II311" s="1587"/>
      <c r="IJ311" s="1587"/>
      <c r="IK311" s="1587"/>
      <c r="IL311" s="1587"/>
      <c r="IM311" s="1587"/>
      <c r="IN311" s="1587"/>
      <c r="IO311" s="1587"/>
      <c r="IP311" s="1587"/>
      <c r="IQ311" s="1587"/>
      <c r="IR311" s="1587"/>
      <c r="IS311" s="1587"/>
      <c r="IT311" s="1587"/>
      <c r="IU311" s="1587"/>
      <c r="IV311" s="1587"/>
      <c r="IW311" s="1587"/>
      <c r="IX311" s="1587"/>
      <c r="IY311" s="1587"/>
      <c r="IZ311" s="1587"/>
      <c r="JA311" s="1587"/>
      <c r="JB311" s="1587"/>
      <c r="JC311" s="1587"/>
      <c r="JD311" s="1587"/>
      <c r="JE311" s="1587"/>
      <c r="JF311" s="1587"/>
      <c r="JG311" s="1587"/>
      <c r="JH311" s="1587"/>
      <c r="JI311" s="1587"/>
      <c r="JJ311" s="1587"/>
      <c r="JK311" s="1587"/>
      <c r="JL311" s="1587"/>
      <c r="JM311" s="1587"/>
      <c r="JN311" s="1587"/>
      <c r="JO311" s="1587"/>
      <c r="JP311" s="1587"/>
      <c r="JQ311" s="1587"/>
      <c r="JR311" s="1587"/>
      <c r="JS311" s="1587"/>
      <c r="JT311" s="1587"/>
      <c r="JU311" s="1587"/>
      <c r="JV311" s="1587"/>
      <c r="JW311" s="1587"/>
      <c r="JX311" s="1587"/>
      <c r="JY311" s="1587"/>
      <c r="JZ311" s="1587"/>
      <c r="KA311" s="1587"/>
      <c r="KB311" s="1587"/>
      <c r="KC311" s="1587"/>
      <c r="KD311" s="1587"/>
      <c r="KE311" s="1587"/>
      <c r="KF311" s="1587"/>
      <c r="KG311" s="1587"/>
      <c r="KH311" s="1587"/>
      <c r="KI311" s="1587"/>
      <c r="KJ311" s="1587"/>
      <c r="KK311" s="1587"/>
      <c r="KL311" s="1587"/>
      <c r="KM311" s="1587"/>
      <c r="KN311" s="1587"/>
      <c r="KO311" s="1587"/>
      <c r="KP311" s="1587"/>
      <c r="KQ311" s="1587"/>
      <c r="KR311" s="1587"/>
      <c r="KS311" s="1587"/>
      <c r="KT311" s="1587"/>
      <c r="KU311" s="1587"/>
      <c r="KV311" s="1587"/>
      <c r="KW311" s="1587"/>
      <c r="KX311" s="1587"/>
      <c r="KY311" s="1587"/>
      <c r="KZ311" s="1587"/>
      <c r="LA311" s="1587"/>
      <c r="LB311" s="1587"/>
      <c r="LC311" s="1587"/>
      <c r="LD311" s="1587"/>
      <c r="LE311" s="1587"/>
      <c r="LF311" s="1587"/>
      <c r="LG311" s="1587"/>
      <c r="LH311" s="1587"/>
      <c r="LI311" s="1587"/>
      <c r="LJ311" s="1587"/>
      <c r="LK311" s="1587"/>
      <c r="LL311" s="1587"/>
      <c r="LM311" s="1587"/>
      <c r="LN311" s="1587"/>
      <c r="LO311" s="1587"/>
      <c r="LP311" s="1587"/>
      <c r="LQ311" s="1587"/>
      <c r="LR311" s="1587"/>
      <c r="LS311" s="1587"/>
      <c r="LT311" s="1587"/>
      <c r="LU311" s="1587"/>
      <c r="LV311" s="1587"/>
      <c r="LW311" s="1587"/>
      <c r="LX311" s="1587"/>
      <c r="LY311" s="1587"/>
      <c r="LZ311" s="1587"/>
      <c r="MA311" s="1587"/>
      <c r="MB311" s="1587"/>
      <c r="MC311" s="1587"/>
      <c r="MD311" s="1587"/>
      <c r="ME311" s="1587"/>
      <c r="MF311" s="1587"/>
      <c r="MG311" s="1587"/>
      <c r="MH311" s="1587"/>
      <c r="MI311" s="1587"/>
      <c r="MJ311" s="1587"/>
      <c r="MK311" s="1587"/>
      <c r="ML311" s="1587"/>
      <c r="MM311" s="1587"/>
      <c r="MN311" s="1587"/>
      <c r="MO311" s="1587"/>
      <c r="MP311" s="1587"/>
      <c r="MQ311" s="1587"/>
      <c r="MR311" s="1587"/>
      <c r="MS311" s="1587"/>
      <c r="MT311" s="1587"/>
      <c r="MU311" s="1587"/>
      <c r="MV311" s="1587"/>
      <c r="MW311" s="1587"/>
      <c r="MX311" s="1587"/>
      <c r="MY311" s="1587"/>
      <c r="MZ311" s="1587"/>
      <c r="NA311" s="1587"/>
      <c r="NB311" s="1587"/>
      <c r="NC311" s="1587"/>
      <c r="ND311" s="1587"/>
      <c r="NE311" s="1587"/>
      <c r="NF311" s="1587"/>
      <c r="NG311" s="1587"/>
      <c r="NH311" s="1587"/>
      <c r="NI311" s="1587"/>
      <c r="NJ311" s="1587"/>
      <c r="NK311" s="1587"/>
      <c r="NL311" s="1587"/>
      <c r="NM311" s="1587"/>
      <c r="NN311" s="1587"/>
      <c r="NO311" s="1587"/>
      <c r="NP311" s="1587"/>
      <c r="NQ311" s="1587"/>
      <c r="NR311" s="1587"/>
      <c r="NS311" s="1587"/>
      <c r="NT311" s="1587"/>
      <c r="NU311" s="1587"/>
      <c r="NV311" s="1587"/>
      <c r="NW311" s="1587"/>
      <c r="NX311" s="1587"/>
      <c r="NY311" s="1587"/>
      <c r="NZ311" s="1587"/>
      <c r="OA311" s="1587"/>
      <c r="OB311" s="1587"/>
      <c r="OC311" s="1587"/>
      <c r="OD311" s="1587"/>
      <c r="OE311" s="1587"/>
      <c r="OF311" s="1587"/>
      <c r="OG311" s="1587"/>
      <c r="OH311" s="1587"/>
      <c r="OI311" s="1587"/>
      <c r="OJ311" s="1587"/>
      <c r="OK311" s="1587"/>
      <c r="OL311" s="1587"/>
      <c r="OM311" s="1587"/>
      <c r="ON311" s="1587"/>
      <c r="OO311" s="1587"/>
      <c r="OP311" s="1587"/>
      <c r="OQ311" s="1587"/>
      <c r="OR311" s="1587"/>
      <c r="OS311" s="1587"/>
      <c r="OT311" s="1587"/>
      <c r="OU311" s="1587"/>
      <c r="OV311" s="1587"/>
      <c r="OW311" s="1587"/>
      <c r="OX311" s="1587"/>
      <c r="OY311" s="1587"/>
      <c r="OZ311" s="1587"/>
      <c r="PA311" s="1587"/>
      <c r="PB311" s="1587"/>
      <c r="PC311" s="1587"/>
      <c r="PD311" s="1587"/>
      <c r="PE311" s="1587"/>
      <c r="PF311" s="1587"/>
      <c r="PG311" s="1588"/>
      <c r="PH311" s="1588"/>
      <c r="PI311" s="1588"/>
      <c r="PJ311" s="1588"/>
      <c r="PK311" s="1588"/>
      <c r="PL311" s="1588"/>
      <c r="PM311" s="1588"/>
      <c r="PN311" s="1588"/>
      <c r="PO311" s="1588"/>
      <c r="PP311" s="1588"/>
      <c r="PQ311" s="1588"/>
      <c r="PR311" s="1588"/>
      <c r="PS311" s="1588"/>
      <c r="PT311" s="1588"/>
      <c r="PU311" s="1588"/>
      <c r="PV311" s="1588"/>
      <c r="PW311" s="1588"/>
      <c r="PX311" s="1588"/>
      <c r="PY311" s="1588"/>
      <c r="PZ311" s="1588"/>
      <c r="QA311" s="1588"/>
      <c r="QB311" s="1588"/>
      <c r="QC311" s="1588"/>
      <c r="QD311" s="1588"/>
      <c r="QE311" s="1588"/>
      <c r="QF311" s="1588"/>
      <c r="QG311" s="1588"/>
      <c r="QH311" s="1588"/>
      <c r="QI311" s="1588"/>
      <c r="QJ311" s="1588"/>
      <c r="QK311" s="1588"/>
      <c r="QL311" s="1588"/>
      <c r="QM311" s="1588"/>
      <c r="QN311" s="1588"/>
      <c r="QO311" s="1588"/>
      <c r="QP311" s="1588"/>
      <c r="QQ311" s="1588"/>
      <c r="QR311" s="1588"/>
      <c r="QS311" s="1588"/>
      <c r="QT311" s="1588"/>
      <c r="QU311" s="1588"/>
      <c r="QV311" s="1588"/>
      <c r="QW311" s="1588"/>
      <c r="QX311" s="1588"/>
      <c r="QY311" s="1588"/>
      <c r="QZ311" s="1588"/>
      <c r="RA311" s="1588"/>
      <c r="RB311" s="1588"/>
      <c r="RC311" s="1588"/>
      <c r="RD311" s="1588"/>
      <c r="RE311" s="1588"/>
      <c r="RF311" s="1588"/>
      <c r="RG311" s="1588"/>
      <c r="RH311" s="1588"/>
      <c r="RI311" s="1588"/>
      <c r="RJ311" s="1588"/>
      <c r="RK311" s="1588"/>
      <c r="RL311" s="1588"/>
      <c r="RM311" s="1588"/>
      <c r="RN311" s="1588"/>
      <c r="RO311" s="1588"/>
      <c r="RP311" s="1588"/>
      <c r="RQ311" s="1588"/>
      <c r="RR311" s="1588"/>
      <c r="RS311" s="1588"/>
      <c r="RT311" s="1588"/>
      <c r="RU311" s="1588"/>
      <c r="RV311" s="1588"/>
      <c r="RW311" s="1588"/>
      <c r="RX311" s="1588"/>
      <c r="RY311" s="1588"/>
      <c r="RZ311" s="1588"/>
      <c r="SA311" s="1588"/>
      <c r="SB311" s="1588"/>
      <c r="SC311" s="1588"/>
      <c r="SD311" s="1588"/>
      <c r="SE311" s="1588"/>
      <c r="SF311" s="1588"/>
      <c r="SG311" s="1588"/>
      <c r="SH311" s="1588"/>
      <c r="SI311" s="1588"/>
      <c r="SJ311" s="1588"/>
      <c r="SK311" s="1588"/>
      <c r="SL311" s="1588"/>
      <c r="SM311" s="1588"/>
      <c r="SN311" s="1588"/>
      <c r="SO311" s="1588"/>
      <c r="SP311" s="1588"/>
      <c r="SQ311" s="1588"/>
      <c r="SR311" s="1588"/>
      <c r="SS311" s="1588"/>
      <c r="ST311" s="1588"/>
      <c r="SU311" s="1588"/>
      <c r="SV311" s="1588"/>
      <c r="SW311" s="1588"/>
      <c r="SX311" s="1588"/>
      <c r="SY311" s="1588"/>
      <c r="SZ311" s="1588"/>
      <c r="TA311" s="1588"/>
      <c r="TB311" s="1588"/>
      <c r="TC311" s="1588"/>
      <c r="TD311" s="544"/>
      <c r="TE311" s="544"/>
      <c r="TF311" s="544"/>
      <c r="TG311" s="544"/>
      <c r="TH311" s="544"/>
      <c r="TI311" s="544"/>
      <c r="TJ311" s="544"/>
      <c r="TK311" s="544"/>
      <c r="TL311" s="544"/>
      <c r="TM311" s="544"/>
      <c r="TN311" s="544"/>
      <c r="TO311" s="544"/>
      <c r="TP311" s="544"/>
      <c r="TQ311" s="544"/>
      <c r="TR311" s="544"/>
      <c r="TS311" s="544"/>
      <c r="TT311" s="544"/>
      <c r="TU311" s="544"/>
      <c r="TV311" s="544"/>
      <c r="TW311" s="544"/>
      <c r="TX311" s="544"/>
      <c r="TY311" s="544"/>
      <c r="TZ311" s="544"/>
      <c r="UA311" s="544"/>
      <c r="UB311" s="544"/>
      <c r="UC311" s="544"/>
      <c r="UD311" s="544"/>
      <c r="UE311" s="544"/>
      <c r="UF311" s="544"/>
      <c r="UG311" s="544"/>
      <c r="UH311" s="544"/>
      <c r="UI311" s="544"/>
      <c r="UJ311" s="544"/>
      <c r="UK311" s="544"/>
      <c r="UL311" s="544"/>
      <c r="UM311" s="544"/>
      <c r="UN311" s="544"/>
      <c r="UO311" s="544"/>
      <c r="UP311" s="544"/>
      <c r="UQ311" s="544"/>
      <c r="UR311" s="544"/>
      <c r="US311" s="544"/>
      <c r="UT311" s="544"/>
      <c r="UU311" s="544"/>
      <c r="UV311" s="544"/>
      <c r="UW311" s="544"/>
      <c r="UX311" s="544"/>
      <c r="UY311" s="544"/>
      <c r="UZ311" s="544"/>
      <c r="VA311" s="544"/>
      <c r="VB311" s="544"/>
      <c r="VC311" s="544"/>
      <c r="VD311" s="544"/>
      <c r="VE311" s="544"/>
      <c r="VF311" s="544"/>
      <c r="VG311" s="544"/>
      <c r="VH311" s="544"/>
      <c r="VI311" s="544"/>
      <c r="VJ311" s="544"/>
      <c r="VK311" s="544"/>
      <c r="VL311" s="544"/>
      <c r="VM311" s="544"/>
      <c r="VN311" s="544"/>
      <c r="VO311" s="544"/>
      <c r="VP311" s="544"/>
      <c r="VQ311" s="544"/>
      <c r="VR311" s="544"/>
      <c r="VS311" s="544"/>
      <c r="VT311" s="544"/>
      <c r="VU311" s="544"/>
      <c r="VV311" s="544"/>
      <c r="VW311" s="544"/>
      <c r="VX311" s="544"/>
      <c r="VY311" s="544"/>
      <c r="VZ311" s="544"/>
      <c r="WA311" s="544"/>
      <c r="WB311" s="544"/>
      <c r="WC311" s="544"/>
      <c r="WD311" s="544"/>
      <c r="WE311" s="544"/>
      <c r="WF311" s="544"/>
      <c r="WG311" s="544"/>
      <c r="WH311" s="544"/>
      <c r="WI311" s="544"/>
      <c r="WJ311" s="544"/>
      <c r="WK311" s="544"/>
      <c r="WL311" s="544"/>
      <c r="WM311" s="544"/>
      <c r="WN311" s="544"/>
      <c r="WO311" s="544"/>
      <c r="WP311" s="544"/>
      <c r="WQ311" s="544"/>
      <c r="WR311" s="544"/>
      <c r="WS311" s="544"/>
      <c r="WT311" s="544"/>
      <c r="WU311" s="544"/>
      <c r="WV311" s="544"/>
      <c r="WW311" s="544"/>
      <c r="WX311" s="544"/>
      <c r="WY311" s="544"/>
      <c r="WZ311" s="544"/>
      <c r="XA311" s="544"/>
      <c r="XB311" s="544"/>
      <c r="XC311" s="544"/>
      <c r="XD311" s="544"/>
      <c r="XE311" s="544"/>
      <c r="XF311" s="544"/>
      <c r="XG311" s="544"/>
      <c r="XH311" s="544"/>
      <c r="XI311" s="544"/>
      <c r="XJ311" s="544"/>
      <c r="XK311" s="544"/>
      <c r="XL311" s="544"/>
      <c r="XM311" s="544"/>
      <c r="XN311" s="544"/>
      <c r="XO311" s="544"/>
      <c r="XP311" s="544"/>
      <c r="XQ311" s="544"/>
      <c r="XR311" s="544"/>
      <c r="XS311" s="544"/>
      <c r="XT311" s="544"/>
      <c r="XU311" s="544"/>
      <c r="XV311" s="544"/>
      <c r="XW311" s="544"/>
      <c r="XX311" s="544"/>
      <c r="XY311" s="544"/>
      <c r="XZ311" s="544"/>
      <c r="YA311" s="544"/>
      <c r="YB311" s="544"/>
      <c r="YC311" s="544"/>
      <c r="YD311" s="544"/>
      <c r="YE311" s="544"/>
      <c r="YF311" s="544"/>
      <c r="YG311" s="544"/>
      <c r="YH311" s="544"/>
      <c r="YI311" s="544"/>
      <c r="YJ311" s="544"/>
      <c r="YK311" s="544"/>
      <c r="YL311" s="544"/>
      <c r="YM311" s="544"/>
      <c r="YN311" s="544"/>
      <c r="YO311" s="544"/>
      <c r="YP311" s="544"/>
      <c r="YQ311" s="544"/>
      <c r="YR311" s="544"/>
      <c r="YS311" s="544"/>
      <c r="YT311" s="544"/>
      <c r="YU311" s="544"/>
      <c r="YV311" s="544"/>
      <c r="YW311" s="544"/>
      <c r="YX311" s="544"/>
      <c r="YY311" s="544"/>
      <c r="YZ311" s="544"/>
      <c r="ZA311" s="544"/>
      <c r="ZB311" s="544"/>
      <c r="ZC311" s="544"/>
      <c r="ZD311" s="544"/>
      <c r="ZE311" s="544"/>
      <c r="ZF311" s="544"/>
      <c r="ZG311" s="544"/>
      <c r="ZH311" s="544"/>
      <c r="ZI311" s="544"/>
      <c r="ZJ311" s="544"/>
      <c r="ZK311" s="544"/>
      <c r="ZL311" s="544"/>
      <c r="ZM311" s="544"/>
      <c r="ZN311" s="544"/>
      <c r="ZO311" s="544"/>
      <c r="ZP311" s="544"/>
      <c r="ZQ311" s="544"/>
      <c r="ZR311" s="544"/>
      <c r="ZS311" s="544"/>
      <c r="ZT311" s="544"/>
      <c r="ZU311" s="544"/>
      <c r="ZV311" s="544"/>
      <c r="ZW311" s="544"/>
      <c r="ZX311" s="544"/>
      <c r="ZY311" s="544"/>
      <c r="ZZ311" s="544"/>
      <c r="AAA311" s="544"/>
      <c r="AAB311" s="544"/>
      <c r="AAC311" s="544"/>
      <c r="AAD311" s="544"/>
      <c r="AAE311" s="544"/>
      <c r="AAF311" s="544"/>
      <c r="AAG311" s="544"/>
      <c r="AAH311" s="544"/>
      <c r="AAI311" s="544"/>
      <c r="AAJ311" s="544"/>
      <c r="AAK311" s="544"/>
      <c r="AAL311" s="544"/>
      <c r="AAM311" s="544"/>
      <c r="AAN311" s="544"/>
      <c r="AAO311" s="544"/>
      <c r="AAP311" s="544"/>
      <c r="AAQ311" s="544"/>
      <c r="AAR311" s="544"/>
      <c r="AAS311" s="544"/>
      <c r="AAT311" s="544"/>
      <c r="AAU311" s="544"/>
      <c r="AAV311" s="544"/>
      <c r="AAW311" s="544"/>
      <c r="AAX311" s="544"/>
      <c r="AAY311" s="544"/>
      <c r="AAZ311" s="544"/>
      <c r="ABA311" s="544"/>
      <c r="ABB311" s="544"/>
      <c r="ABC311" s="544"/>
      <c r="ABD311" s="544"/>
      <c r="ABE311" s="544"/>
      <c r="ABF311" s="544"/>
      <c r="ABG311" s="544"/>
      <c r="ABH311" s="544"/>
      <c r="ABI311" s="544"/>
      <c r="ABJ311" s="544"/>
      <c r="ABK311" s="544"/>
      <c r="ABL311" s="544"/>
      <c r="ABM311" s="544"/>
      <c r="ABN311" s="544"/>
      <c r="ABO311" s="544"/>
      <c r="ABP311" s="544"/>
      <c r="ABQ311" s="544"/>
      <c r="ABR311" s="544"/>
      <c r="ABS311" s="544"/>
      <c r="ABT311" s="544"/>
    </row>
    <row r="312" spans="1:748" s="540" customFormat="1" ht="15" customHeight="1" x14ac:dyDescent="0.15">
      <c r="A312" s="515">
        <v>43832</v>
      </c>
      <c r="B312" s="415">
        <f t="shared" si="6"/>
        <v>3225</v>
      </c>
      <c r="C312" s="195"/>
      <c r="D312" s="453"/>
      <c r="E312" s="461"/>
      <c r="F312" s="462"/>
      <c r="G312" s="880"/>
      <c r="H312" s="455"/>
      <c r="I312" s="462"/>
      <c r="J312" s="456"/>
      <c r="K312" s="467"/>
      <c r="L312" s="550"/>
      <c r="M312" s="195">
        <v>900</v>
      </c>
      <c r="N312" s="453">
        <v>7.75</v>
      </c>
      <c r="O312" s="461">
        <v>6070</v>
      </c>
      <c r="P312" s="462">
        <v>14</v>
      </c>
      <c r="Q312" s="880">
        <v>35</v>
      </c>
      <c r="R312" s="455">
        <v>2.2999999999999998</v>
      </c>
      <c r="S312" s="462">
        <v>20.5</v>
      </c>
      <c r="T312" s="456"/>
      <c r="U312" s="467"/>
      <c r="V312" s="550"/>
      <c r="W312" s="457">
        <v>385</v>
      </c>
      <c r="X312" s="453">
        <v>8</v>
      </c>
      <c r="Y312" s="458">
        <v>2840</v>
      </c>
      <c r="Z312" s="462">
        <v>5.2</v>
      </c>
      <c r="AA312" s="880">
        <v>14</v>
      </c>
      <c r="AB312" s="455">
        <v>0.4</v>
      </c>
      <c r="AC312" s="462">
        <v>2.6</v>
      </c>
      <c r="AD312" s="455"/>
      <c r="AE312" s="461"/>
      <c r="AF312" s="463"/>
      <c r="AG312" s="457">
        <v>147</v>
      </c>
      <c r="AH312" s="453">
        <v>7.83</v>
      </c>
      <c r="AI312" s="458">
        <v>5220</v>
      </c>
      <c r="AJ312" s="462">
        <v>18.600000000000001</v>
      </c>
      <c r="AK312" s="880">
        <v>54</v>
      </c>
      <c r="AL312" s="455">
        <v>16.3</v>
      </c>
      <c r="AM312" s="644">
        <v>17.899999999999999</v>
      </c>
      <c r="AN312" s="455"/>
      <c r="AO312" s="461"/>
      <c r="AP312" s="616"/>
      <c r="AQ312" s="457">
        <v>398</v>
      </c>
      <c r="AR312" s="453">
        <v>7.5</v>
      </c>
      <c r="AS312" s="458">
        <v>5030</v>
      </c>
      <c r="AT312" s="462">
        <v>44</v>
      </c>
      <c r="AU312" s="880">
        <v>117</v>
      </c>
      <c r="AV312" s="455">
        <v>6</v>
      </c>
      <c r="AW312" s="462">
        <v>40</v>
      </c>
      <c r="AX312" s="455"/>
      <c r="AY312" s="461"/>
      <c r="AZ312" s="463"/>
      <c r="BA312" s="195">
        <v>230</v>
      </c>
      <c r="BB312" s="453">
        <v>7.48</v>
      </c>
      <c r="BC312" s="461">
        <v>6170</v>
      </c>
      <c r="BD312" s="462">
        <v>34.4</v>
      </c>
      <c r="BE312" s="880">
        <v>111</v>
      </c>
      <c r="BF312" s="455">
        <v>3.4</v>
      </c>
      <c r="BG312" s="462">
        <v>18.399999999999999</v>
      </c>
      <c r="BH312" s="455"/>
      <c r="BI312" s="461"/>
      <c r="BJ312" s="463"/>
      <c r="BK312" s="457">
        <v>153</v>
      </c>
      <c r="BL312" s="453">
        <v>7.57</v>
      </c>
      <c r="BM312" s="458">
        <v>1692</v>
      </c>
      <c r="BN312" s="462">
        <v>94</v>
      </c>
      <c r="BO312" s="880">
        <v>184</v>
      </c>
      <c r="BP312" s="455">
        <v>0.3</v>
      </c>
      <c r="BQ312" s="462">
        <v>5.0999999999999996</v>
      </c>
      <c r="BR312" s="455"/>
      <c r="BS312" s="461"/>
      <c r="BT312" s="463"/>
      <c r="BU312" s="457">
        <v>330</v>
      </c>
      <c r="BV312" s="453">
        <v>7.82</v>
      </c>
      <c r="BW312" s="458">
        <v>6280</v>
      </c>
      <c r="BX312" s="458">
        <v>25.3</v>
      </c>
      <c r="BY312" s="880">
        <v>78</v>
      </c>
      <c r="BZ312" s="455">
        <v>5.9</v>
      </c>
      <c r="CA312" s="462">
        <v>50.1</v>
      </c>
      <c r="CB312" s="455"/>
      <c r="CC312" s="461"/>
      <c r="CD312" s="463"/>
      <c r="CE312" s="457"/>
      <c r="CF312" s="453"/>
      <c r="CG312" s="458"/>
      <c r="CH312" s="462"/>
      <c r="CI312" s="880"/>
      <c r="CJ312" s="455"/>
      <c r="CK312" s="462"/>
      <c r="CL312" s="455"/>
      <c r="CM312" s="461"/>
      <c r="CN312" s="463"/>
      <c r="CO312" s="457"/>
      <c r="CP312" s="453"/>
      <c r="CQ312" s="461"/>
      <c r="CR312" s="462"/>
      <c r="CS312" s="880"/>
      <c r="CT312" s="455"/>
      <c r="CU312" s="462"/>
      <c r="CV312" s="455"/>
      <c r="CW312" s="461"/>
      <c r="CX312" s="463"/>
      <c r="CY312" s="457">
        <v>279</v>
      </c>
      <c r="CZ312" s="453">
        <v>7.47</v>
      </c>
      <c r="DA312" s="461">
        <v>6660</v>
      </c>
      <c r="DB312" s="462">
        <v>36</v>
      </c>
      <c r="DC312" s="880">
        <v>95</v>
      </c>
      <c r="DD312" s="455">
        <v>3</v>
      </c>
      <c r="DE312" s="462">
        <v>15.3</v>
      </c>
      <c r="DF312" s="455"/>
      <c r="DG312" s="464"/>
      <c r="DH312" s="463"/>
      <c r="DI312" s="457">
        <v>266</v>
      </c>
      <c r="DJ312" s="453">
        <v>7.58</v>
      </c>
      <c r="DK312" s="459">
        <v>3360</v>
      </c>
      <c r="DL312" s="462">
        <v>49.1</v>
      </c>
      <c r="DM312" s="880">
        <v>178</v>
      </c>
      <c r="DN312" s="455">
        <v>36.799999999999997</v>
      </c>
      <c r="DO312" s="462">
        <v>49</v>
      </c>
      <c r="DP312" s="455"/>
      <c r="DQ312" s="461"/>
      <c r="DR312" s="463"/>
      <c r="DS312" s="457"/>
      <c r="DT312" s="453"/>
      <c r="DU312" s="454"/>
      <c r="DV312" s="462"/>
      <c r="DW312" s="880"/>
      <c r="DX312" s="455"/>
      <c r="DY312" s="462"/>
      <c r="DZ312" s="455"/>
      <c r="EA312" s="462"/>
      <c r="EB312" s="463"/>
      <c r="EC312" s="457">
        <v>76</v>
      </c>
      <c r="ED312" s="453"/>
      <c r="EE312" s="464"/>
      <c r="EF312" s="462"/>
      <c r="EG312" s="880"/>
      <c r="EH312" s="455"/>
      <c r="EI312" s="462"/>
      <c r="EJ312" s="455"/>
      <c r="EK312" s="461"/>
      <c r="EL312" s="463"/>
      <c r="EM312" s="457"/>
      <c r="EN312" s="453"/>
      <c r="EO312" s="461"/>
      <c r="EP312" s="462"/>
      <c r="EQ312" s="462"/>
      <c r="ER312" s="455"/>
      <c r="ES312" s="462"/>
      <c r="ET312" s="454"/>
      <c r="EU312" s="461"/>
      <c r="EV312" s="463"/>
      <c r="EW312" s="457"/>
      <c r="EX312" s="453"/>
      <c r="EY312" s="461"/>
      <c r="EZ312" s="462"/>
      <c r="FA312" s="880"/>
      <c r="FB312" s="455"/>
      <c r="FC312" s="462"/>
      <c r="FD312" s="454"/>
      <c r="FE312" s="461"/>
      <c r="FF312" s="463"/>
      <c r="FG312" s="457">
        <v>0</v>
      </c>
      <c r="FH312" s="453"/>
      <c r="FI312" s="461"/>
      <c r="FJ312" s="462"/>
      <c r="FK312" s="880"/>
      <c r="FL312" s="455"/>
      <c r="FM312" s="462"/>
      <c r="FN312" s="454"/>
      <c r="FO312" s="461"/>
      <c r="FP312" s="463"/>
      <c r="FQ312" s="1262"/>
      <c r="FR312" s="1263"/>
      <c r="FS312" s="1444"/>
      <c r="FT312" s="1263"/>
      <c r="FU312" s="980"/>
      <c r="FV312" s="1263"/>
      <c r="FW312" s="954"/>
      <c r="FX312" s="1263"/>
      <c r="FY312" s="1263"/>
      <c r="FZ312" s="1419"/>
      <c r="GA312" s="1262"/>
      <c r="GB312" s="1263"/>
      <c r="GC312" s="1263"/>
      <c r="GD312" s="1263"/>
      <c r="GE312" s="980"/>
      <c r="GF312" s="1263"/>
      <c r="GG312" s="954"/>
      <c r="GH312" s="1263"/>
      <c r="GI312" s="1263"/>
      <c r="GJ312" s="1419"/>
      <c r="GK312" s="195"/>
      <c r="GL312" s="943"/>
      <c r="GM312" s="461"/>
      <c r="GN312" s="461"/>
      <c r="GO312" s="461"/>
      <c r="GP312" s="461"/>
      <c r="GQ312" s="461"/>
      <c r="GR312" s="461"/>
      <c r="GS312" s="461"/>
      <c r="GT312" s="463"/>
      <c r="GU312" s="195"/>
      <c r="GV312" s="461"/>
      <c r="GW312" s="461"/>
      <c r="GX312" s="461"/>
      <c r="GY312" s="461"/>
      <c r="GZ312" s="455"/>
      <c r="HA312" s="461"/>
      <c r="HB312" s="461"/>
      <c r="HC312" s="461"/>
      <c r="HD312" s="463"/>
      <c r="HE312" s="457">
        <v>61</v>
      </c>
      <c r="HF312" s="453">
        <v>6.8</v>
      </c>
      <c r="HG312" s="461">
        <v>3140</v>
      </c>
      <c r="HH312" s="893">
        <v>9</v>
      </c>
      <c r="HI312" s="1434">
        <v>66</v>
      </c>
      <c r="HJ312" s="455">
        <v>8</v>
      </c>
      <c r="HK312" s="462">
        <v>8</v>
      </c>
      <c r="HL312" s="455"/>
      <c r="HM312" s="461"/>
      <c r="HN312" s="463"/>
      <c r="HO312" s="457"/>
      <c r="HP312" s="453"/>
      <c r="HQ312" s="461"/>
      <c r="HR312" s="462"/>
      <c r="HS312" s="462"/>
      <c r="HT312" s="455"/>
      <c r="HU312" s="462"/>
      <c r="HV312" s="455"/>
      <c r="HW312" s="461"/>
      <c r="HX312" s="463"/>
      <c r="HY312" s="1587"/>
      <c r="HZ312" s="1587"/>
      <c r="IA312" s="1587"/>
      <c r="IB312" s="1587"/>
      <c r="IC312" s="1587"/>
      <c r="ID312" s="1587"/>
      <c r="IE312" s="1587"/>
      <c r="IF312" s="1587"/>
      <c r="IG312" s="1587"/>
      <c r="IH312" s="1587"/>
      <c r="II312" s="1587"/>
      <c r="IJ312" s="1587"/>
      <c r="IK312" s="1587"/>
      <c r="IL312" s="1587"/>
      <c r="IM312" s="1587"/>
      <c r="IN312" s="1587"/>
      <c r="IO312" s="1587"/>
      <c r="IP312" s="1587"/>
      <c r="IQ312" s="1587"/>
      <c r="IR312" s="1587"/>
      <c r="IS312" s="1587"/>
      <c r="IT312" s="1587"/>
      <c r="IU312" s="1587"/>
      <c r="IV312" s="1587"/>
      <c r="IW312" s="1587"/>
      <c r="IX312" s="1587"/>
      <c r="IY312" s="1587"/>
      <c r="IZ312" s="1587"/>
      <c r="JA312" s="1587"/>
      <c r="JB312" s="1587"/>
      <c r="JC312" s="1587"/>
      <c r="JD312" s="1587"/>
      <c r="JE312" s="1587"/>
      <c r="JF312" s="1587"/>
      <c r="JG312" s="1587"/>
      <c r="JH312" s="1587"/>
      <c r="JI312" s="1587"/>
      <c r="JJ312" s="1587"/>
      <c r="JK312" s="1587"/>
      <c r="JL312" s="1587"/>
      <c r="JM312" s="1587"/>
      <c r="JN312" s="1587"/>
      <c r="JO312" s="1587"/>
      <c r="JP312" s="1587"/>
      <c r="JQ312" s="1587"/>
      <c r="JR312" s="1587"/>
      <c r="JS312" s="1587"/>
      <c r="JT312" s="1587"/>
      <c r="JU312" s="1587"/>
      <c r="JV312" s="1587"/>
      <c r="JW312" s="1587"/>
      <c r="JX312" s="1587"/>
      <c r="JY312" s="1587"/>
      <c r="JZ312" s="1587"/>
      <c r="KA312" s="1587"/>
      <c r="KB312" s="1587"/>
      <c r="KC312" s="1587"/>
      <c r="KD312" s="1587"/>
      <c r="KE312" s="1587"/>
      <c r="KF312" s="1587"/>
      <c r="KG312" s="1587"/>
      <c r="KH312" s="1587"/>
      <c r="KI312" s="1587"/>
      <c r="KJ312" s="1587"/>
      <c r="KK312" s="1587"/>
      <c r="KL312" s="1587"/>
      <c r="KM312" s="1587"/>
      <c r="KN312" s="1587"/>
      <c r="KO312" s="1587"/>
      <c r="KP312" s="1587"/>
      <c r="KQ312" s="1587"/>
      <c r="KR312" s="1587"/>
      <c r="KS312" s="1587"/>
      <c r="KT312" s="1587"/>
      <c r="KU312" s="1587"/>
      <c r="KV312" s="1587"/>
      <c r="KW312" s="1587"/>
      <c r="KX312" s="1587"/>
      <c r="KY312" s="1587"/>
      <c r="KZ312" s="1587"/>
      <c r="LA312" s="1587"/>
      <c r="LB312" s="1587"/>
      <c r="LC312" s="1587"/>
      <c r="LD312" s="1587"/>
      <c r="LE312" s="1587"/>
      <c r="LF312" s="1587"/>
      <c r="LG312" s="1587"/>
      <c r="LH312" s="1587"/>
      <c r="LI312" s="1587"/>
      <c r="LJ312" s="1587"/>
      <c r="LK312" s="1587"/>
      <c r="LL312" s="1587"/>
      <c r="LM312" s="1587"/>
      <c r="LN312" s="1587"/>
      <c r="LO312" s="1587"/>
      <c r="LP312" s="1587"/>
      <c r="LQ312" s="1587"/>
      <c r="LR312" s="1587"/>
      <c r="LS312" s="1587"/>
      <c r="LT312" s="1587"/>
      <c r="LU312" s="1587"/>
      <c r="LV312" s="1587"/>
      <c r="LW312" s="1587"/>
      <c r="LX312" s="1587"/>
      <c r="LY312" s="1587"/>
      <c r="LZ312" s="1587"/>
      <c r="MA312" s="1587"/>
      <c r="MB312" s="1587"/>
      <c r="MC312" s="1587"/>
      <c r="MD312" s="1587"/>
      <c r="ME312" s="1587"/>
      <c r="MF312" s="1587"/>
      <c r="MG312" s="1587"/>
      <c r="MH312" s="1587"/>
      <c r="MI312" s="1587"/>
      <c r="MJ312" s="1587"/>
      <c r="MK312" s="1587"/>
      <c r="ML312" s="1587"/>
      <c r="MM312" s="1587"/>
      <c r="MN312" s="1587"/>
      <c r="MO312" s="1587"/>
      <c r="MP312" s="1587"/>
      <c r="MQ312" s="1587"/>
      <c r="MR312" s="1587"/>
      <c r="MS312" s="1587"/>
      <c r="MT312" s="1587"/>
      <c r="MU312" s="1587"/>
      <c r="MV312" s="1587"/>
      <c r="MW312" s="1587"/>
      <c r="MX312" s="1587"/>
      <c r="MY312" s="1587"/>
      <c r="MZ312" s="1587"/>
      <c r="NA312" s="1587"/>
      <c r="NB312" s="1587"/>
      <c r="NC312" s="1587"/>
      <c r="ND312" s="1587"/>
      <c r="NE312" s="1587"/>
      <c r="NF312" s="1587"/>
      <c r="NG312" s="1587"/>
      <c r="NH312" s="1587"/>
      <c r="NI312" s="1587"/>
      <c r="NJ312" s="1587"/>
      <c r="NK312" s="1587"/>
      <c r="NL312" s="1587"/>
      <c r="NM312" s="1587"/>
      <c r="NN312" s="1587"/>
      <c r="NO312" s="1587"/>
      <c r="NP312" s="1587"/>
      <c r="NQ312" s="1587"/>
      <c r="NR312" s="1587"/>
      <c r="NS312" s="1587"/>
      <c r="NT312" s="1587"/>
      <c r="NU312" s="1587"/>
      <c r="NV312" s="1587"/>
      <c r="NW312" s="1587"/>
      <c r="NX312" s="1587"/>
      <c r="NY312" s="1587"/>
      <c r="NZ312" s="1587"/>
      <c r="OA312" s="1587"/>
      <c r="OB312" s="1587"/>
      <c r="OC312" s="1587"/>
      <c r="OD312" s="1587"/>
      <c r="OE312" s="1587"/>
      <c r="OF312" s="1587"/>
      <c r="OG312" s="1587"/>
      <c r="OH312" s="1587"/>
      <c r="OI312" s="1587"/>
      <c r="OJ312" s="1587"/>
      <c r="OK312" s="1587"/>
      <c r="OL312" s="1587"/>
      <c r="OM312" s="1587"/>
      <c r="ON312" s="1587"/>
      <c r="OO312" s="1587"/>
      <c r="OP312" s="1587"/>
      <c r="OQ312" s="1587"/>
      <c r="OR312" s="1587"/>
      <c r="OS312" s="1587"/>
      <c r="OT312" s="1587"/>
      <c r="OU312" s="1587"/>
      <c r="OV312" s="1587"/>
      <c r="OW312" s="1587"/>
      <c r="OX312" s="1587"/>
      <c r="OY312" s="1587"/>
      <c r="OZ312" s="1587"/>
      <c r="PA312" s="1587"/>
      <c r="PB312" s="1587"/>
      <c r="PC312" s="1587"/>
      <c r="PD312" s="1587"/>
      <c r="PE312" s="1587"/>
      <c r="PF312" s="1587"/>
      <c r="PG312" s="1588"/>
      <c r="PH312" s="1588"/>
      <c r="PI312" s="1588"/>
      <c r="PJ312" s="1588"/>
      <c r="PK312" s="1588"/>
      <c r="PL312" s="1588"/>
      <c r="PM312" s="1588"/>
      <c r="PN312" s="1588"/>
      <c r="PO312" s="1588"/>
      <c r="PP312" s="1588"/>
      <c r="PQ312" s="1588"/>
      <c r="PR312" s="1588"/>
      <c r="PS312" s="1588"/>
      <c r="PT312" s="1588"/>
      <c r="PU312" s="1588"/>
      <c r="PV312" s="1588"/>
      <c r="PW312" s="1588"/>
      <c r="PX312" s="1588"/>
      <c r="PY312" s="1588"/>
      <c r="PZ312" s="1588"/>
      <c r="QA312" s="1588"/>
      <c r="QB312" s="1588"/>
      <c r="QC312" s="1588"/>
      <c r="QD312" s="1588"/>
      <c r="QE312" s="1588"/>
      <c r="QF312" s="1588"/>
      <c r="QG312" s="1588"/>
      <c r="QH312" s="1588"/>
      <c r="QI312" s="1588"/>
      <c r="QJ312" s="1588"/>
      <c r="QK312" s="1588"/>
      <c r="QL312" s="1588"/>
      <c r="QM312" s="1588"/>
      <c r="QN312" s="1588"/>
      <c r="QO312" s="1588"/>
      <c r="QP312" s="1588"/>
      <c r="QQ312" s="1588"/>
      <c r="QR312" s="1588"/>
      <c r="QS312" s="1588"/>
      <c r="QT312" s="1588"/>
      <c r="QU312" s="1588"/>
      <c r="QV312" s="1588"/>
      <c r="QW312" s="1588"/>
      <c r="QX312" s="1588"/>
      <c r="QY312" s="1588"/>
      <c r="QZ312" s="1588"/>
      <c r="RA312" s="1588"/>
      <c r="RB312" s="1588"/>
      <c r="RC312" s="1588"/>
      <c r="RD312" s="1588"/>
      <c r="RE312" s="1588"/>
      <c r="RF312" s="1588"/>
      <c r="RG312" s="1588"/>
      <c r="RH312" s="1588"/>
      <c r="RI312" s="1588"/>
      <c r="RJ312" s="1588"/>
      <c r="RK312" s="1588"/>
      <c r="RL312" s="1588"/>
      <c r="RM312" s="1588"/>
      <c r="RN312" s="1588"/>
      <c r="RO312" s="1588"/>
      <c r="RP312" s="1588"/>
      <c r="RQ312" s="1588"/>
      <c r="RR312" s="1588"/>
      <c r="RS312" s="1588"/>
      <c r="RT312" s="1588"/>
      <c r="RU312" s="1588"/>
      <c r="RV312" s="1588"/>
      <c r="RW312" s="1588"/>
      <c r="RX312" s="1588"/>
      <c r="RY312" s="1588"/>
      <c r="RZ312" s="1588"/>
      <c r="SA312" s="1588"/>
      <c r="SB312" s="1588"/>
      <c r="SC312" s="1588"/>
      <c r="SD312" s="1588"/>
      <c r="SE312" s="1588"/>
      <c r="SF312" s="1588"/>
      <c r="SG312" s="1588"/>
      <c r="SH312" s="1588"/>
      <c r="SI312" s="1588"/>
      <c r="SJ312" s="1588"/>
      <c r="SK312" s="1588"/>
      <c r="SL312" s="1588"/>
      <c r="SM312" s="1588"/>
      <c r="SN312" s="1588"/>
      <c r="SO312" s="1588"/>
      <c r="SP312" s="1588"/>
      <c r="SQ312" s="1588"/>
      <c r="SR312" s="1588"/>
      <c r="SS312" s="1588"/>
      <c r="ST312" s="1588"/>
      <c r="SU312" s="1588"/>
      <c r="SV312" s="1588"/>
      <c r="SW312" s="1588"/>
      <c r="SX312" s="1588"/>
      <c r="SY312" s="1588"/>
      <c r="SZ312" s="1588"/>
      <c r="TA312" s="1588"/>
      <c r="TB312" s="1588"/>
      <c r="TC312" s="1588"/>
      <c r="TD312" s="544"/>
      <c r="TE312" s="544"/>
      <c r="TF312" s="544"/>
      <c r="TG312" s="544"/>
      <c r="TH312" s="544"/>
      <c r="TI312" s="544"/>
      <c r="TJ312" s="544"/>
      <c r="TK312" s="544"/>
      <c r="TL312" s="544"/>
      <c r="TM312" s="544"/>
      <c r="TN312" s="544"/>
      <c r="TO312" s="544"/>
      <c r="TP312" s="544"/>
      <c r="TQ312" s="544"/>
      <c r="TR312" s="544"/>
      <c r="TS312" s="544"/>
      <c r="TT312" s="544"/>
      <c r="TU312" s="544"/>
      <c r="TV312" s="544"/>
      <c r="TW312" s="544"/>
      <c r="TX312" s="544"/>
      <c r="TY312" s="544"/>
      <c r="TZ312" s="544"/>
      <c r="UA312" s="544"/>
      <c r="UB312" s="544"/>
      <c r="UC312" s="544"/>
      <c r="UD312" s="544"/>
      <c r="UE312" s="544"/>
      <c r="UF312" s="544"/>
      <c r="UG312" s="544"/>
      <c r="UH312" s="544"/>
      <c r="UI312" s="544"/>
      <c r="UJ312" s="544"/>
      <c r="UK312" s="544"/>
      <c r="UL312" s="544"/>
      <c r="UM312" s="544"/>
      <c r="UN312" s="544"/>
      <c r="UO312" s="544"/>
      <c r="UP312" s="544"/>
      <c r="UQ312" s="544"/>
      <c r="UR312" s="544"/>
      <c r="US312" s="544"/>
      <c r="UT312" s="544"/>
      <c r="UU312" s="544"/>
      <c r="UV312" s="544"/>
      <c r="UW312" s="544"/>
      <c r="UX312" s="544"/>
      <c r="UY312" s="544"/>
      <c r="UZ312" s="544"/>
      <c r="VA312" s="544"/>
      <c r="VB312" s="544"/>
      <c r="VC312" s="544"/>
      <c r="VD312" s="544"/>
      <c r="VE312" s="544"/>
      <c r="VF312" s="544"/>
      <c r="VG312" s="544"/>
      <c r="VH312" s="544"/>
      <c r="VI312" s="544"/>
      <c r="VJ312" s="544"/>
      <c r="VK312" s="544"/>
      <c r="VL312" s="544"/>
      <c r="VM312" s="544"/>
      <c r="VN312" s="544"/>
      <c r="VO312" s="544"/>
      <c r="VP312" s="544"/>
      <c r="VQ312" s="544"/>
      <c r="VR312" s="544"/>
      <c r="VS312" s="544"/>
      <c r="VT312" s="544"/>
      <c r="VU312" s="544"/>
      <c r="VV312" s="544"/>
      <c r="VW312" s="544"/>
      <c r="VX312" s="544"/>
      <c r="VY312" s="544"/>
      <c r="VZ312" s="544"/>
      <c r="WA312" s="544"/>
      <c r="WB312" s="544"/>
      <c r="WC312" s="544"/>
      <c r="WD312" s="544"/>
      <c r="WE312" s="544"/>
      <c r="WF312" s="544"/>
      <c r="WG312" s="544"/>
      <c r="WH312" s="544"/>
      <c r="WI312" s="544"/>
      <c r="WJ312" s="544"/>
      <c r="WK312" s="544"/>
      <c r="WL312" s="544"/>
      <c r="WM312" s="544"/>
      <c r="WN312" s="544"/>
      <c r="WO312" s="544"/>
      <c r="WP312" s="544"/>
      <c r="WQ312" s="544"/>
      <c r="WR312" s="544"/>
      <c r="WS312" s="544"/>
      <c r="WT312" s="544"/>
      <c r="WU312" s="544"/>
      <c r="WV312" s="544"/>
      <c r="WW312" s="544"/>
      <c r="WX312" s="544"/>
      <c r="WY312" s="544"/>
      <c r="WZ312" s="544"/>
      <c r="XA312" s="544"/>
      <c r="XB312" s="544"/>
      <c r="XC312" s="544"/>
      <c r="XD312" s="544"/>
      <c r="XE312" s="544"/>
      <c r="XF312" s="544"/>
      <c r="XG312" s="544"/>
      <c r="XH312" s="544"/>
      <c r="XI312" s="544"/>
      <c r="XJ312" s="544"/>
      <c r="XK312" s="544"/>
      <c r="XL312" s="544"/>
      <c r="XM312" s="544"/>
      <c r="XN312" s="544"/>
      <c r="XO312" s="544"/>
      <c r="XP312" s="544"/>
      <c r="XQ312" s="544"/>
      <c r="XR312" s="544"/>
      <c r="XS312" s="544"/>
      <c r="XT312" s="544"/>
      <c r="XU312" s="544"/>
      <c r="XV312" s="544"/>
      <c r="XW312" s="544"/>
      <c r="XX312" s="544"/>
      <c r="XY312" s="544"/>
      <c r="XZ312" s="544"/>
      <c r="YA312" s="544"/>
      <c r="YB312" s="544"/>
      <c r="YC312" s="544"/>
      <c r="YD312" s="544"/>
      <c r="YE312" s="544"/>
      <c r="YF312" s="544"/>
      <c r="YG312" s="544"/>
      <c r="YH312" s="544"/>
      <c r="YI312" s="544"/>
      <c r="YJ312" s="544"/>
      <c r="YK312" s="544"/>
      <c r="YL312" s="544"/>
      <c r="YM312" s="544"/>
      <c r="YN312" s="544"/>
      <c r="YO312" s="544"/>
      <c r="YP312" s="544"/>
      <c r="YQ312" s="544"/>
      <c r="YR312" s="544"/>
      <c r="YS312" s="544"/>
      <c r="YT312" s="544"/>
      <c r="YU312" s="544"/>
      <c r="YV312" s="544"/>
      <c r="YW312" s="544"/>
      <c r="YX312" s="544"/>
      <c r="YY312" s="544"/>
      <c r="YZ312" s="544"/>
      <c r="ZA312" s="544"/>
      <c r="ZB312" s="544"/>
      <c r="ZC312" s="544"/>
      <c r="ZD312" s="544"/>
      <c r="ZE312" s="544"/>
      <c r="ZF312" s="544"/>
      <c r="ZG312" s="544"/>
      <c r="ZH312" s="544"/>
      <c r="ZI312" s="544"/>
      <c r="ZJ312" s="544"/>
      <c r="ZK312" s="544"/>
      <c r="ZL312" s="544"/>
      <c r="ZM312" s="544"/>
      <c r="ZN312" s="544"/>
      <c r="ZO312" s="544"/>
      <c r="ZP312" s="544"/>
      <c r="ZQ312" s="544"/>
      <c r="ZR312" s="544"/>
      <c r="ZS312" s="544"/>
      <c r="ZT312" s="544"/>
      <c r="ZU312" s="544"/>
      <c r="ZV312" s="544"/>
      <c r="ZW312" s="544"/>
      <c r="ZX312" s="544"/>
      <c r="ZY312" s="544"/>
      <c r="ZZ312" s="544"/>
      <c r="AAA312" s="544"/>
      <c r="AAB312" s="544"/>
      <c r="AAC312" s="544"/>
      <c r="AAD312" s="544"/>
      <c r="AAE312" s="544"/>
      <c r="AAF312" s="544"/>
      <c r="AAG312" s="544"/>
      <c r="AAH312" s="544"/>
      <c r="AAI312" s="544"/>
      <c r="AAJ312" s="544"/>
      <c r="AAK312" s="544"/>
      <c r="AAL312" s="544"/>
      <c r="AAM312" s="544"/>
      <c r="AAN312" s="544"/>
      <c r="AAO312" s="544"/>
      <c r="AAP312" s="544"/>
      <c r="AAQ312" s="544"/>
      <c r="AAR312" s="544"/>
      <c r="AAS312" s="544"/>
      <c r="AAT312" s="544"/>
      <c r="AAU312" s="544"/>
      <c r="AAV312" s="544"/>
      <c r="AAW312" s="544"/>
      <c r="AAX312" s="544"/>
      <c r="AAY312" s="544"/>
      <c r="AAZ312" s="544"/>
      <c r="ABA312" s="544"/>
      <c r="ABB312" s="544"/>
      <c r="ABC312" s="544"/>
      <c r="ABD312" s="544"/>
      <c r="ABE312" s="544"/>
      <c r="ABF312" s="544"/>
      <c r="ABG312" s="544"/>
      <c r="ABH312" s="544"/>
      <c r="ABI312" s="544"/>
      <c r="ABJ312" s="544"/>
      <c r="ABK312" s="544"/>
      <c r="ABL312" s="544"/>
      <c r="ABM312" s="544"/>
      <c r="ABN312" s="544"/>
      <c r="ABO312" s="544"/>
      <c r="ABP312" s="544"/>
      <c r="ABQ312" s="544"/>
      <c r="ABR312" s="544"/>
      <c r="ABS312" s="544"/>
      <c r="ABT312" s="544"/>
    </row>
    <row r="313" spans="1:748" s="540" customFormat="1" ht="15" customHeight="1" x14ac:dyDescent="0.15">
      <c r="A313" s="515">
        <v>43833</v>
      </c>
      <c r="B313" s="415">
        <f t="shared" si="6"/>
        <v>3094</v>
      </c>
      <c r="C313" s="195"/>
      <c r="D313" s="453"/>
      <c r="E313" s="461"/>
      <c r="F313" s="462"/>
      <c r="G313" s="880"/>
      <c r="H313" s="455"/>
      <c r="I313" s="462"/>
      <c r="J313" s="456"/>
      <c r="K313" s="467"/>
      <c r="L313" s="550"/>
      <c r="M313" s="195">
        <v>521</v>
      </c>
      <c r="N313" s="453">
        <v>7.81</v>
      </c>
      <c r="O313" s="461">
        <v>6420</v>
      </c>
      <c r="P313" s="462">
        <v>10.5</v>
      </c>
      <c r="Q313" s="880">
        <v>26</v>
      </c>
      <c r="R313" s="455">
        <v>2.2000000000000002</v>
      </c>
      <c r="S313" s="462">
        <v>21.3</v>
      </c>
      <c r="T313" s="456"/>
      <c r="U313" s="467"/>
      <c r="V313" s="550"/>
      <c r="W313" s="457">
        <v>609</v>
      </c>
      <c r="X313" s="453">
        <v>8.18</v>
      </c>
      <c r="Y313" s="458">
        <v>4610</v>
      </c>
      <c r="Z313" s="462">
        <v>6.7</v>
      </c>
      <c r="AA313" s="880">
        <v>39</v>
      </c>
      <c r="AB313" s="455">
        <v>0.7</v>
      </c>
      <c r="AC313" s="462">
        <v>2.9</v>
      </c>
      <c r="AD313" s="455"/>
      <c r="AE313" s="461"/>
      <c r="AF313" s="463"/>
      <c r="AG313" s="457">
        <v>179</v>
      </c>
      <c r="AH313" s="453">
        <v>7.87</v>
      </c>
      <c r="AI313" s="458">
        <v>4250</v>
      </c>
      <c r="AJ313" s="462">
        <v>13</v>
      </c>
      <c r="AK313" s="880">
        <v>42</v>
      </c>
      <c r="AL313" s="455">
        <v>12</v>
      </c>
      <c r="AM313" s="644">
        <v>13</v>
      </c>
      <c r="AN313" s="455"/>
      <c r="AO313" s="461"/>
      <c r="AP313" s="616"/>
      <c r="AQ313" s="457">
        <v>381</v>
      </c>
      <c r="AR313" s="453">
        <v>7.45</v>
      </c>
      <c r="AS313" s="458">
        <v>4860</v>
      </c>
      <c r="AT313" s="462">
        <v>40.799999999999997</v>
      </c>
      <c r="AU313" s="880">
        <v>111</v>
      </c>
      <c r="AV313" s="455">
        <v>2.4</v>
      </c>
      <c r="AW313" s="462">
        <v>38.6</v>
      </c>
      <c r="AX313" s="455"/>
      <c r="AY313" s="461"/>
      <c r="AZ313" s="463"/>
      <c r="BA313" s="195">
        <v>237</v>
      </c>
      <c r="BB313" s="453">
        <v>6.84</v>
      </c>
      <c r="BC313" s="461">
        <v>6180</v>
      </c>
      <c r="BD313" s="462">
        <v>32.6</v>
      </c>
      <c r="BE313" s="880">
        <v>105</v>
      </c>
      <c r="BF313" s="455">
        <v>2.8</v>
      </c>
      <c r="BG313" s="462">
        <v>17</v>
      </c>
      <c r="BH313" s="455"/>
      <c r="BI313" s="461"/>
      <c r="BJ313" s="463"/>
      <c r="BK313" s="457">
        <v>156</v>
      </c>
      <c r="BL313" s="453">
        <v>7.57</v>
      </c>
      <c r="BM313" s="458">
        <v>1713</v>
      </c>
      <c r="BN313" s="462">
        <v>89.6</v>
      </c>
      <c r="BO313" s="880">
        <v>179</v>
      </c>
      <c r="BP313" s="455">
        <v>0.4</v>
      </c>
      <c r="BQ313" s="462">
        <v>5.8</v>
      </c>
      <c r="BR313" s="455"/>
      <c r="BS313" s="461"/>
      <c r="BT313" s="463"/>
      <c r="BU313" s="457">
        <v>365</v>
      </c>
      <c r="BV313" s="453">
        <v>7.8</v>
      </c>
      <c r="BW313" s="458">
        <v>3230</v>
      </c>
      <c r="BX313" s="458">
        <v>8.1999999999999993</v>
      </c>
      <c r="BY313" s="880">
        <v>33</v>
      </c>
      <c r="BZ313" s="455">
        <v>0.7</v>
      </c>
      <c r="CA313" s="462">
        <v>27.1</v>
      </c>
      <c r="CB313" s="455"/>
      <c r="CC313" s="461"/>
      <c r="CD313" s="463"/>
      <c r="CE313" s="457"/>
      <c r="CF313" s="453"/>
      <c r="CG313" s="458"/>
      <c r="CH313" s="462"/>
      <c r="CI313" s="880"/>
      <c r="CJ313" s="455"/>
      <c r="CK313" s="462"/>
      <c r="CL313" s="455"/>
      <c r="CM313" s="461"/>
      <c r="CN313" s="463"/>
      <c r="CO313" s="457"/>
      <c r="CP313" s="453"/>
      <c r="CQ313" s="461"/>
      <c r="CR313" s="462"/>
      <c r="CS313" s="880"/>
      <c r="CT313" s="455"/>
      <c r="CU313" s="462"/>
      <c r="CV313" s="455"/>
      <c r="CW313" s="461"/>
      <c r="CX313" s="463"/>
      <c r="CY313" s="457">
        <v>200</v>
      </c>
      <c r="CZ313" s="453">
        <v>7.67</v>
      </c>
      <c r="DA313" s="461">
        <v>7330</v>
      </c>
      <c r="DB313" s="462">
        <v>36.5</v>
      </c>
      <c r="DC313" s="880">
        <v>98</v>
      </c>
      <c r="DD313" s="455">
        <v>4.5</v>
      </c>
      <c r="DE313" s="462">
        <v>18.5</v>
      </c>
      <c r="DF313" s="455"/>
      <c r="DG313" s="464"/>
      <c r="DH313" s="463"/>
      <c r="DI313" s="457">
        <v>361</v>
      </c>
      <c r="DJ313" s="453">
        <v>7.74</v>
      </c>
      <c r="DK313" s="459">
        <v>3040</v>
      </c>
      <c r="DL313" s="462">
        <v>38.6</v>
      </c>
      <c r="DM313" s="880">
        <v>166</v>
      </c>
      <c r="DN313" s="455">
        <v>31.9</v>
      </c>
      <c r="DO313" s="462">
        <v>41.9</v>
      </c>
      <c r="DP313" s="455"/>
      <c r="DQ313" s="461"/>
      <c r="DR313" s="463"/>
      <c r="DS313" s="457"/>
      <c r="DT313" s="453"/>
      <c r="DU313" s="454"/>
      <c r="DV313" s="462"/>
      <c r="DW313" s="880"/>
      <c r="DX313" s="455"/>
      <c r="DY313" s="462"/>
      <c r="DZ313" s="455"/>
      <c r="EA313" s="462"/>
      <c r="EB313" s="463"/>
      <c r="EC313" s="573">
        <v>20</v>
      </c>
      <c r="ED313" s="453"/>
      <c r="EE313" s="464"/>
      <c r="EF313" s="462"/>
      <c r="EG313" s="880"/>
      <c r="EH313" s="455"/>
      <c r="EI313" s="462"/>
      <c r="EJ313" s="455"/>
      <c r="EK313" s="461"/>
      <c r="EL313" s="463"/>
      <c r="EM313" s="457"/>
      <c r="EN313" s="453"/>
      <c r="EO313" s="461"/>
      <c r="EP313" s="462"/>
      <c r="EQ313" s="462"/>
      <c r="ER313" s="455"/>
      <c r="ES313" s="462"/>
      <c r="ET313" s="454"/>
      <c r="EU313" s="461"/>
      <c r="EV313" s="463"/>
      <c r="EW313" s="457"/>
      <c r="EX313" s="453"/>
      <c r="EY313" s="461"/>
      <c r="EZ313" s="462"/>
      <c r="FA313" s="880"/>
      <c r="FB313" s="455"/>
      <c r="FC313" s="462"/>
      <c r="FD313" s="454"/>
      <c r="FE313" s="461"/>
      <c r="FF313" s="463"/>
      <c r="FG313" s="457">
        <v>0</v>
      </c>
      <c r="FH313" s="453"/>
      <c r="FI313" s="461"/>
      <c r="FJ313" s="462"/>
      <c r="FK313" s="880"/>
      <c r="FL313" s="455"/>
      <c r="FM313" s="462"/>
      <c r="FN313" s="454"/>
      <c r="FO313" s="461"/>
      <c r="FP313" s="463"/>
      <c r="FQ313" s="1262"/>
      <c r="FR313" s="1263"/>
      <c r="FS313" s="1444"/>
      <c r="FT313" s="1263"/>
      <c r="FU313" s="980"/>
      <c r="FV313" s="1263"/>
      <c r="FW313" s="954"/>
      <c r="FX313" s="1263"/>
      <c r="FY313" s="1263"/>
      <c r="FZ313" s="1419"/>
      <c r="GA313" s="1262"/>
      <c r="GB313" s="1263"/>
      <c r="GC313" s="1263"/>
      <c r="GD313" s="1263"/>
      <c r="GE313" s="980"/>
      <c r="GF313" s="1263"/>
      <c r="GG313" s="954"/>
      <c r="GH313" s="1263"/>
      <c r="GI313" s="1263"/>
      <c r="GJ313" s="1419"/>
      <c r="GK313" s="195"/>
      <c r="GL313" s="943"/>
      <c r="GM313" s="461"/>
      <c r="GN313" s="461"/>
      <c r="GO313" s="461"/>
      <c r="GP313" s="461"/>
      <c r="GQ313" s="461"/>
      <c r="GR313" s="461"/>
      <c r="GS313" s="461"/>
      <c r="GT313" s="463"/>
      <c r="GU313" s="195"/>
      <c r="GV313" s="461"/>
      <c r="GW313" s="461"/>
      <c r="GX313" s="461"/>
      <c r="GY313" s="461"/>
      <c r="GZ313" s="455"/>
      <c r="HA313" s="461"/>
      <c r="HB313" s="461"/>
      <c r="HC313" s="461"/>
      <c r="HD313" s="463"/>
      <c r="HE313" s="457">
        <v>65</v>
      </c>
      <c r="HF313" s="453">
        <v>6.74</v>
      </c>
      <c r="HG313" s="461">
        <v>3260</v>
      </c>
      <c r="HH313" s="893">
        <v>8.9</v>
      </c>
      <c r="HI313" s="1434">
        <v>65</v>
      </c>
      <c r="HJ313" s="455">
        <v>8.5</v>
      </c>
      <c r="HK313" s="462">
        <v>9.1999999999999993</v>
      </c>
      <c r="HL313" s="455"/>
      <c r="HM313" s="461"/>
      <c r="HN313" s="463"/>
      <c r="HO313" s="457"/>
      <c r="HP313" s="453"/>
      <c r="HQ313" s="461"/>
      <c r="HR313" s="462"/>
      <c r="HS313" s="462"/>
      <c r="HT313" s="455"/>
      <c r="HU313" s="462"/>
      <c r="HV313" s="455"/>
      <c r="HW313" s="461"/>
      <c r="HX313" s="463"/>
      <c r="HY313" s="1587"/>
      <c r="HZ313" s="1587"/>
      <c r="IA313" s="1587"/>
      <c r="IB313" s="1587"/>
      <c r="IC313" s="1587"/>
      <c r="ID313" s="1587"/>
      <c r="IE313" s="1587"/>
      <c r="IF313" s="1587"/>
      <c r="IG313" s="1587"/>
      <c r="IH313" s="1587"/>
      <c r="II313" s="1587"/>
      <c r="IJ313" s="1587"/>
      <c r="IK313" s="1587"/>
      <c r="IL313" s="1587"/>
      <c r="IM313" s="1587"/>
      <c r="IN313" s="1587"/>
      <c r="IO313" s="1587"/>
      <c r="IP313" s="1587"/>
      <c r="IQ313" s="1587"/>
      <c r="IR313" s="1587"/>
      <c r="IS313" s="1587"/>
      <c r="IT313" s="1587"/>
      <c r="IU313" s="1587"/>
      <c r="IV313" s="1587"/>
      <c r="IW313" s="1587"/>
      <c r="IX313" s="1587"/>
      <c r="IY313" s="1587"/>
      <c r="IZ313" s="1587"/>
      <c r="JA313" s="1587"/>
      <c r="JB313" s="1587"/>
      <c r="JC313" s="1587"/>
      <c r="JD313" s="1587"/>
      <c r="JE313" s="1587"/>
      <c r="JF313" s="1587"/>
      <c r="JG313" s="1587"/>
      <c r="JH313" s="1587"/>
      <c r="JI313" s="1587"/>
      <c r="JJ313" s="1587"/>
      <c r="JK313" s="1587"/>
      <c r="JL313" s="1587"/>
      <c r="JM313" s="1587"/>
      <c r="JN313" s="1587"/>
      <c r="JO313" s="1587"/>
      <c r="JP313" s="1587"/>
      <c r="JQ313" s="1587"/>
      <c r="JR313" s="1587"/>
      <c r="JS313" s="1587"/>
      <c r="JT313" s="1587"/>
      <c r="JU313" s="1587"/>
      <c r="JV313" s="1587"/>
      <c r="JW313" s="1587"/>
      <c r="JX313" s="1587"/>
      <c r="JY313" s="1587"/>
      <c r="JZ313" s="1587"/>
      <c r="KA313" s="1587"/>
      <c r="KB313" s="1587"/>
      <c r="KC313" s="1587"/>
      <c r="KD313" s="1587"/>
      <c r="KE313" s="1587"/>
      <c r="KF313" s="1587"/>
      <c r="KG313" s="1587"/>
      <c r="KH313" s="1587"/>
      <c r="KI313" s="1587"/>
      <c r="KJ313" s="1587"/>
      <c r="KK313" s="1587"/>
      <c r="KL313" s="1587"/>
      <c r="KM313" s="1587"/>
      <c r="KN313" s="1587"/>
      <c r="KO313" s="1587"/>
      <c r="KP313" s="1587"/>
      <c r="KQ313" s="1587"/>
      <c r="KR313" s="1587"/>
      <c r="KS313" s="1587"/>
      <c r="KT313" s="1587"/>
      <c r="KU313" s="1587"/>
      <c r="KV313" s="1587"/>
      <c r="KW313" s="1587"/>
      <c r="KX313" s="1587"/>
      <c r="KY313" s="1587"/>
      <c r="KZ313" s="1587"/>
      <c r="LA313" s="1587"/>
      <c r="LB313" s="1587"/>
      <c r="LC313" s="1587"/>
      <c r="LD313" s="1587"/>
      <c r="LE313" s="1587"/>
      <c r="LF313" s="1587"/>
      <c r="LG313" s="1587"/>
      <c r="LH313" s="1587"/>
      <c r="LI313" s="1587"/>
      <c r="LJ313" s="1587"/>
      <c r="LK313" s="1587"/>
      <c r="LL313" s="1587"/>
      <c r="LM313" s="1587"/>
      <c r="LN313" s="1587"/>
      <c r="LO313" s="1587"/>
      <c r="LP313" s="1587"/>
      <c r="LQ313" s="1587"/>
      <c r="LR313" s="1587"/>
      <c r="LS313" s="1587"/>
      <c r="LT313" s="1587"/>
      <c r="LU313" s="1587"/>
      <c r="LV313" s="1587"/>
      <c r="LW313" s="1587"/>
      <c r="LX313" s="1587"/>
      <c r="LY313" s="1587"/>
      <c r="LZ313" s="1587"/>
      <c r="MA313" s="1587"/>
      <c r="MB313" s="1587"/>
      <c r="MC313" s="1587"/>
      <c r="MD313" s="1587"/>
      <c r="ME313" s="1587"/>
      <c r="MF313" s="1587"/>
      <c r="MG313" s="1587"/>
      <c r="MH313" s="1587"/>
      <c r="MI313" s="1587"/>
      <c r="MJ313" s="1587"/>
      <c r="MK313" s="1587"/>
      <c r="ML313" s="1587"/>
      <c r="MM313" s="1587"/>
      <c r="MN313" s="1587"/>
      <c r="MO313" s="1587"/>
      <c r="MP313" s="1587"/>
      <c r="MQ313" s="1587"/>
      <c r="MR313" s="1587"/>
      <c r="MS313" s="1587"/>
      <c r="MT313" s="1587"/>
      <c r="MU313" s="1587"/>
      <c r="MV313" s="1587"/>
      <c r="MW313" s="1587"/>
      <c r="MX313" s="1587"/>
      <c r="MY313" s="1587"/>
      <c r="MZ313" s="1587"/>
      <c r="NA313" s="1587"/>
      <c r="NB313" s="1587"/>
      <c r="NC313" s="1587"/>
      <c r="ND313" s="1587"/>
      <c r="NE313" s="1587"/>
      <c r="NF313" s="1587"/>
      <c r="NG313" s="1587"/>
      <c r="NH313" s="1587"/>
      <c r="NI313" s="1587"/>
      <c r="NJ313" s="1587"/>
      <c r="NK313" s="1587"/>
      <c r="NL313" s="1587"/>
      <c r="NM313" s="1587"/>
      <c r="NN313" s="1587"/>
      <c r="NO313" s="1587"/>
      <c r="NP313" s="1587"/>
      <c r="NQ313" s="1587"/>
      <c r="NR313" s="1587"/>
      <c r="NS313" s="1587"/>
      <c r="NT313" s="1587"/>
      <c r="NU313" s="1587"/>
      <c r="NV313" s="1587"/>
      <c r="NW313" s="1587"/>
      <c r="NX313" s="1587"/>
      <c r="NY313" s="1587"/>
      <c r="NZ313" s="1587"/>
      <c r="OA313" s="1587"/>
      <c r="OB313" s="1587"/>
      <c r="OC313" s="1587"/>
      <c r="OD313" s="1587"/>
      <c r="OE313" s="1587"/>
      <c r="OF313" s="1587"/>
      <c r="OG313" s="1587"/>
      <c r="OH313" s="1587"/>
      <c r="OI313" s="1587"/>
      <c r="OJ313" s="1587"/>
      <c r="OK313" s="1587"/>
      <c r="OL313" s="1587"/>
      <c r="OM313" s="1587"/>
      <c r="ON313" s="1587"/>
      <c r="OO313" s="1587"/>
      <c r="OP313" s="1587"/>
      <c r="OQ313" s="1587"/>
      <c r="OR313" s="1587"/>
      <c r="OS313" s="1587"/>
      <c r="OT313" s="1587"/>
      <c r="OU313" s="1587"/>
      <c r="OV313" s="1587"/>
      <c r="OW313" s="1587"/>
      <c r="OX313" s="1587"/>
      <c r="OY313" s="1587"/>
      <c r="OZ313" s="1587"/>
      <c r="PA313" s="1587"/>
      <c r="PB313" s="1587"/>
      <c r="PC313" s="1587"/>
      <c r="PD313" s="1587"/>
      <c r="PE313" s="1587"/>
      <c r="PF313" s="1587"/>
      <c r="PG313" s="1588"/>
      <c r="PH313" s="1588"/>
      <c r="PI313" s="1588"/>
      <c r="PJ313" s="1588"/>
      <c r="PK313" s="1588"/>
      <c r="PL313" s="1588"/>
      <c r="PM313" s="1588"/>
      <c r="PN313" s="1588"/>
      <c r="PO313" s="1588"/>
      <c r="PP313" s="1588"/>
      <c r="PQ313" s="1588"/>
      <c r="PR313" s="1588"/>
      <c r="PS313" s="1588"/>
      <c r="PT313" s="1588"/>
      <c r="PU313" s="1588"/>
      <c r="PV313" s="1588"/>
      <c r="PW313" s="1588"/>
      <c r="PX313" s="1588"/>
      <c r="PY313" s="1588"/>
      <c r="PZ313" s="1588"/>
      <c r="QA313" s="1588"/>
      <c r="QB313" s="1588"/>
      <c r="QC313" s="1588"/>
      <c r="QD313" s="1588"/>
      <c r="QE313" s="1588"/>
      <c r="QF313" s="1588"/>
      <c r="QG313" s="1588"/>
      <c r="QH313" s="1588"/>
      <c r="QI313" s="1588"/>
      <c r="QJ313" s="1588"/>
      <c r="QK313" s="1588"/>
      <c r="QL313" s="1588"/>
      <c r="QM313" s="1588"/>
      <c r="QN313" s="1588"/>
      <c r="QO313" s="1588"/>
      <c r="QP313" s="1588"/>
      <c r="QQ313" s="1588"/>
      <c r="QR313" s="1588"/>
      <c r="QS313" s="1588"/>
      <c r="QT313" s="1588"/>
      <c r="QU313" s="1588"/>
      <c r="QV313" s="1588"/>
      <c r="QW313" s="1588"/>
      <c r="QX313" s="1588"/>
      <c r="QY313" s="1588"/>
      <c r="QZ313" s="1588"/>
      <c r="RA313" s="1588"/>
      <c r="RB313" s="1588"/>
      <c r="RC313" s="1588"/>
      <c r="RD313" s="1588"/>
      <c r="RE313" s="1588"/>
      <c r="RF313" s="1588"/>
      <c r="RG313" s="1588"/>
      <c r="RH313" s="1588"/>
      <c r="RI313" s="1588"/>
      <c r="RJ313" s="1588"/>
      <c r="RK313" s="1588"/>
      <c r="RL313" s="1588"/>
      <c r="RM313" s="1588"/>
      <c r="RN313" s="1588"/>
      <c r="RO313" s="1588"/>
      <c r="RP313" s="1588"/>
      <c r="RQ313" s="1588"/>
      <c r="RR313" s="1588"/>
      <c r="RS313" s="1588"/>
      <c r="RT313" s="1588"/>
      <c r="RU313" s="1588"/>
      <c r="RV313" s="1588"/>
      <c r="RW313" s="1588"/>
      <c r="RX313" s="1588"/>
      <c r="RY313" s="1588"/>
      <c r="RZ313" s="1588"/>
      <c r="SA313" s="1588"/>
      <c r="SB313" s="1588"/>
      <c r="SC313" s="1588"/>
      <c r="SD313" s="1588"/>
      <c r="SE313" s="1588"/>
      <c r="SF313" s="1588"/>
      <c r="SG313" s="1588"/>
      <c r="SH313" s="1588"/>
      <c r="SI313" s="1588"/>
      <c r="SJ313" s="1588"/>
      <c r="SK313" s="1588"/>
      <c r="SL313" s="1588"/>
      <c r="SM313" s="1588"/>
      <c r="SN313" s="1588"/>
      <c r="SO313" s="1588"/>
      <c r="SP313" s="1588"/>
      <c r="SQ313" s="1588"/>
      <c r="SR313" s="1588"/>
      <c r="SS313" s="1588"/>
      <c r="ST313" s="1588"/>
      <c r="SU313" s="1588"/>
      <c r="SV313" s="1588"/>
      <c r="SW313" s="1588"/>
      <c r="SX313" s="1588"/>
      <c r="SY313" s="1588"/>
      <c r="SZ313" s="1588"/>
      <c r="TA313" s="1588"/>
      <c r="TB313" s="1588"/>
      <c r="TC313" s="1588"/>
      <c r="TD313" s="544"/>
      <c r="TE313" s="544"/>
      <c r="TF313" s="544"/>
      <c r="TG313" s="544"/>
      <c r="TH313" s="544"/>
      <c r="TI313" s="544"/>
      <c r="TJ313" s="544"/>
      <c r="TK313" s="544"/>
      <c r="TL313" s="544"/>
      <c r="TM313" s="544"/>
      <c r="TN313" s="544"/>
      <c r="TO313" s="544"/>
      <c r="TP313" s="544"/>
      <c r="TQ313" s="544"/>
      <c r="TR313" s="544"/>
      <c r="TS313" s="544"/>
      <c r="TT313" s="544"/>
      <c r="TU313" s="544"/>
      <c r="TV313" s="544"/>
      <c r="TW313" s="544"/>
      <c r="TX313" s="544"/>
      <c r="TY313" s="544"/>
      <c r="TZ313" s="544"/>
      <c r="UA313" s="544"/>
      <c r="UB313" s="544"/>
      <c r="UC313" s="544"/>
      <c r="UD313" s="544"/>
      <c r="UE313" s="544"/>
      <c r="UF313" s="544"/>
      <c r="UG313" s="544"/>
      <c r="UH313" s="544"/>
      <c r="UI313" s="544"/>
      <c r="UJ313" s="544"/>
      <c r="UK313" s="544"/>
      <c r="UL313" s="544"/>
      <c r="UM313" s="544"/>
      <c r="UN313" s="544"/>
      <c r="UO313" s="544"/>
      <c r="UP313" s="544"/>
      <c r="UQ313" s="544"/>
      <c r="UR313" s="544"/>
      <c r="US313" s="544"/>
      <c r="UT313" s="544"/>
      <c r="UU313" s="544"/>
      <c r="UV313" s="544"/>
      <c r="UW313" s="544"/>
      <c r="UX313" s="544"/>
      <c r="UY313" s="544"/>
      <c r="UZ313" s="544"/>
      <c r="VA313" s="544"/>
      <c r="VB313" s="544"/>
      <c r="VC313" s="544"/>
      <c r="VD313" s="544"/>
      <c r="VE313" s="544"/>
      <c r="VF313" s="544"/>
      <c r="VG313" s="544"/>
      <c r="VH313" s="544"/>
      <c r="VI313" s="544"/>
      <c r="VJ313" s="544"/>
      <c r="VK313" s="544"/>
      <c r="VL313" s="544"/>
      <c r="VM313" s="544"/>
      <c r="VN313" s="544"/>
      <c r="VO313" s="544"/>
      <c r="VP313" s="544"/>
      <c r="VQ313" s="544"/>
      <c r="VR313" s="544"/>
      <c r="VS313" s="544"/>
      <c r="VT313" s="544"/>
      <c r="VU313" s="544"/>
      <c r="VV313" s="544"/>
      <c r="VW313" s="544"/>
      <c r="VX313" s="544"/>
      <c r="VY313" s="544"/>
      <c r="VZ313" s="544"/>
      <c r="WA313" s="544"/>
      <c r="WB313" s="544"/>
      <c r="WC313" s="544"/>
      <c r="WD313" s="544"/>
      <c r="WE313" s="544"/>
      <c r="WF313" s="544"/>
      <c r="WG313" s="544"/>
      <c r="WH313" s="544"/>
      <c r="WI313" s="544"/>
      <c r="WJ313" s="544"/>
      <c r="WK313" s="544"/>
      <c r="WL313" s="544"/>
      <c r="WM313" s="544"/>
      <c r="WN313" s="544"/>
      <c r="WO313" s="544"/>
      <c r="WP313" s="544"/>
      <c r="WQ313" s="544"/>
      <c r="WR313" s="544"/>
      <c r="WS313" s="544"/>
      <c r="WT313" s="544"/>
      <c r="WU313" s="544"/>
      <c r="WV313" s="544"/>
      <c r="WW313" s="544"/>
      <c r="WX313" s="544"/>
      <c r="WY313" s="544"/>
      <c r="WZ313" s="544"/>
      <c r="XA313" s="544"/>
      <c r="XB313" s="544"/>
      <c r="XC313" s="544"/>
      <c r="XD313" s="544"/>
      <c r="XE313" s="544"/>
      <c r="XF313" s="544"/>
      <c r="XG313" s="544"/>
      <c r="XH313" s="544"/>
      <c r="XI313" s="544"/>
      <c r="XJ313" s="544"/>
      <c r="XK313" s="544"/>
      <c r="XL313" s="544"/>
      <c r="XM313" s="544"/>
      <c r="XN313" s="544"/>
      <c r="XO313" s="544"/>
      <c r="XP313" s="544"/>
      <c r="XQ313" s="544"/>
      <c r="XR313" s="544"/>
      <c r="XS313" s="544"/>
      <c r="XT313" s="544"/>
      <c r="XU313" s="544"/>
      <c r="XV313" s="544"/>
      <c r="XW313" s="544"/>
      <c r="XX313" s="544"/>
      <c r="XY313" s="544"/>
      <c r="XZ313" s="544"/>
      <c r="YA313" s="544"/>
      <c r="YB313" s="544"/>
      <c r="YC313" s="544"/>
      <c r="YD313" s="544"/>
      <c r="YE313" s="544"/>
      <c r="YF313" s="544"/>
      <c r="YG313" s="544"/>
      <c r="YH313" s="544"/>
      <c r="YI313" s="544"/>
      <c r="YJ313" s="544"/>
      <c r="YK313" s="544"/>
      <c r="YL313" s="544"/>
      <c r="YM313" s="544"/>
      <c r="YN313" s="544"/>
      <c r="YO313" s="544"/>
      <c r="YP313" s="544"/>
      <c r="YQ313" s="544"/>
      <c r="YR313" s="544"/>
      <c r="YS313" s="544"/>
      <c r="YT313" s="544"/>
      <c r="YU313" s="544"/>
      <c r="YV313" s="544"/>
      <c r="YW313" s="544"/>
      <c r="YX313" s="544"/>
      <c r="YY313" s="544"/>
      <c r="YZ313" s="544"/>
      <c r="ZA313" s="544"/>
      <c r="ZB313" s="544"/>
      <c r="ZC313" s="544"/>
      <c r="ZD313" s="544"/>
      <c r="ZE313" s="544"/>
      <c r="ZF313" s="544"/>
      <c r="ZG313" s="544"/>
      <c r="ZH313" s="544"/>
      <c r="ZI313" s="544"/>
      <c r="ZJ313" s="544"/>
      <c r="ZK313" s="544"/>
      <c r="ZL313" s="544"/>
      <c r="ZM313" s="544"/>
      <c r="ZN313" s="544"/>
      <c r="ZO313" s="544"/>
      <c r="ZP313" s="544"/>
      <c r="ZQ313" s="544"/>
      <c r="ZR313" s="544"/>
      <c r="ZS313" s="544"/>
      <c r="ZT313" s="544"/>
      <c r="ZU313" s="544"/>
      <c r="ZV313" s="544"/>
      <c r="ZW313" s="544"/>
      <c r="ZX313" s="544"/>
      <c r="ZY313" s="544"/>
      <c r="ZZ313" s="544"/>
      <c r="AAA313" s="544"/>
      <c r="AAB313" s="544"/>
      <c r="AAC313" s="544"/>
      <c r="AAD313" s="544"/>
      <c r="AAE313" s="544"/>
      <c r="AAF313" s="544"/>
      <c r="AAG313" s="544"/>
      <c r="AAH313" s="544"/>
      <c r="AAI313" s="544"/>
      <c r="AAJ313" s="544"/>
      <c r="AAK313" s="544"/>
      <c r="AAL313" s="544"/>
      <c r="AAM313" s="544"/>
      <c r="AAN313" s="544"/>
      <c r="AAO313" s="544"/>
      <c r="AAP313" s="544"/>
      <c r="AAQ313" s="544"/>
      <c r="AAR313" s="544"/>
      <c r="AAS313" s="544"/>
      <c r="AAT313" s="544"/>
      <c r="AAU313" s="544"/>
      <c r="AAV313" s="544"/>
      <c r="AAW313" s="544"/>
      <c r="AAX313" s="544"/>
      <c r="AAY313" s="544"/>
      <c r="AAZ313" s="544"/>
      <c r="ABA313" s="544"/>
      <c r="ABB313" s="544"/>
      <c r="ABC313" s="544"/>
      <c r="ABD313" s="544"/>
      <c r="ABE313" s="544"/>
      <c r="ABF313" s="544"/>
      <c r="ABG313" s="544"/>
      <c r="ABH313" s="544"/>
      <c r="ABI313" s="544"/>
      <c r="ABJ313" s="544"/>
      <c r="ABK313" s="544"/>
      <c r="ABL313" s="544"/>
      <c r="ABM313" s="544"/>
      <c r="ABN313" s="544"/>
      <c r="ABO313" s="544"/>
      <c r="ABP313" s="544"/>
      <c r="ABQ313" s="544"/>
      <c r="ABR313" s="544"/>
      <c r="ABS313" s="544"/>
      <c r="ABT313" s="544"/>
    </row>
    <row r="314" spans="1:748" s="540" customFormat="1" ht="15" customHeight="1" x14ac:dyDescent="0.15">
      <c r="A314" s="515">
        <v>43834</v>
      </c>
      <c r="B314" s="415">
        <f t="shared" si="6"/>
        <v>2915</v>
      </c>
      <c r="C314" s="195"/>
      <c r="D314" s="453"/>
      <c r="E314" s="461"/>
      <c r="F314" s="462"/>
      <c r="G314" s="880"/>
      <c r="H314" s="455"/>
      <c r="I314" s="462"/>
      <c r="J314" s="456"/>
      <c r="K314" s="467"/>
      <c r="L314" s="550"/>
      <c r="M314" s="195">
        <v>117</v>
      </c>
      <c r="N314" s="453">
        <v>7.65</v>
      </c>
      <c r="O314" s="461">
        <v>6300</v>
      </c>
      <c r="P314" s="462">
        <v>9.5</v>
      </c>
      <c r="Q314" s="880">
        <v>21</v>
      </c>
      <c r="R314" s="455">
        <v>1.5</v>
      </c>
      <c r="S314" s="462">
        <v>16.600000000000001</v>
      </c>
      <c r="T314" s="456"/>
      <c r="U314" s="467"/>
      <c r="V314" s="550"/>
      <c r="W314" s="457">
        <v>569</v>
      </c>
      <c r="X314" s="453">
        <v>7.83</v>
      </c>
      <c r="Y314" s="458">
        <v>2810</v>
      </c>
      <c r="Z314" s="462">
        <v>5.6</v>
      </c>
      <c r="AA314" s="880">
        <v>18</v>
      </c>
      <c r="AB314" s="455">
        <v>0.4</v>
      </c>
      <c r="AC314" s="462">
        <v>2.2999999999999998</v>
      </c>
      <c r="AD314" s="455"/>
      <c r="AE314" s="461"/>
      <c r="AF314" s="463"/>
      <c r="AG314" s="457">
        <v>204</v>
      </c>
      <c r="AH314" s="453">
        <v>7.8</v>
      </c>
      <c r="AI314" s="458">
        <v>4490</v>
      </c>
      <c r="AJ314" s="462">
        <v>14.3</v>
      </c>
      <c r="AK314" s="880">
        <v>42</v>
      </c>
      <c r="AL314" s="455">
        <v>13</v>
      </c>
      <c r="AM314" s="644">
        <v>14.7</v>
      </c>
      <c r="AN314" s="455"/>
      <c r="AO314" s="461"/>
      <c r="AP314" s="616"/>
      <c r="AQ314" s="457">
        <v>363</v>
      </c>
      <c r="AR314" s="453">
        <v>7.41</v>
      </c>
      <c r="AS314" s="458">
        <v>5650</v>
      </c>
      <c r="AT314" s="462">
        <v>48.9</v>
      </c>
      <c r="AU314" s="880">
        <v>135</v>
      </c>
      <c r="AV314" s="455">
        <v>5.4</v>
      </c>
      <c r="AW314" s="462">
        <v>45.8</v>
      </c>
      <c r="AX314" s="455"/>
      <c r="AY314" s="461"/>
      <c r="AZ314" s="463"/>
      <c r="BA314" s="195">
        <v>269</v>
      </c>
      <c r="BB314" s="453">
        <v>7.65</v>
      </c>
      <c r="BC314" s="461">
        <v>6120</v>
      </c>
      <c r="BD314" s="462">
        <v>32</v>
      </c>
      <c r="BE314" s="880">
        <v>101</v>
      </c>
      <c r="BF314" s="455">
        <v>1.4</v>
      </c>
      <c r="BG314" s="462">
        <v>16.899999999999999</v>
      </c>
      <c r="BH314" s="455"/>
      <c r="BI314" s="461"/>
      <c r="BJ314" s="463"/>
      <c r="BK314" s="457">
        <v>151</v>
      </c>
      <c r="BL314" s="453">
        <v>7.76</v>
      </c>
      <c r="BM314" s="458">
        <v>1722</v>
      </c>
      <c r="BN314" s="462">
        <v>91.1</v>
      </c>
      <c r="BO314" s="880">
        <v>175</v>
      </c>
      <c r="BP314" s="455">
        <v>0.4</v>
      </c>
      <c r="BQ314" s="462">
        <v>6.5</v>
      </c>
      <c r="BR314" s="455"/>
      <c r="BS314" s="461"/>
      <c r="BT314" s="463"/>
      <c r="BU314" s="457">
        <v>396</v>
      </c>
      <c r="BV314" s="453">
        <v>7.68</v>
      </c>
      <c r="BW314" s="458">
        <v>4580</v>
      </c>
      <c r="BX314" s="458">
        <v>12</v>
      </c>
      <c r="BY314" s="880">
        <v>50</v>
      </c>
      <c r="BZ314" s="455">
        <v>3.8</v>
      </c>
      <c r="CA314" s="462">
        <v>40.1</v>
      </c>
      <c r="CB314" s="455"/>
      <c r="CC314" s="461"/>
      <c r="CD314" s="463"/>
      <c r="CE314" s="457"/>
      <c r="CF314" s="453">
        <v>6.88</v>
      </c>
      <c r="CG314" s="458">
        <v>8260</v>
      </c>
      <c r="CH314" s="462">
        <v>39</v>
      </c>
      <c r="CI314" s="880">
        <v>131</v>
      </c>
      <c r="CJ314" s="455">
        <v>1.2</v>
      </c>
      <c r="CK314" s="462">
        <v>35.4</v>
      </c>
      <c r="CL314" s="455"/>
      <c r="CM314" s="461"/>
      <c r="CN314" s="463"/>
      <c r="CO314" s="457">
        <v>239</v>
      </c>
      <c r="CP314" s="453">
        <v>7.62</v>
      </c>
      <c r="CQ314" s="461">
        <v>2010</v>
      </c>
      <c r="CR314" s="462">
        <v>7.2</v>
      </c>
      <c r="CS314" s="880">
        <v>23</v>
      </c>
      <c r="CT314" s="455">
        <v>0.5</v>
      </c>
      <c r="CU314" s="462">
        <v>15.7</v>
      </c>
      <c r="CV314" s="455"/>
      <c r="CW314" s="461"/>
      <c r="CX314" s="463"/>
      <c r="CY314" s="457">
        <v>145</v>
      </c>
      <c r="CZ314" s="453">
        <v>7.61</v>
      </c>
      <c r="DA314" s="461">
        <v>8350</v>
      </c>
      <c r="DB314" s="462">
        <v>43.1</v>
      </c>
      <c r="DC314" s="880">
        <v>114</v>
      </c>
      <c r="DD314" s="455">
        <v>4.5999999999999996</v>
      </c>
      <c r="DE314" s="462">
        <v>23.3</v>
      </c>
      <c r="DF314" s="455"/>
      <c r="DG314" s="464"/>
      <c r="DH314" s="463"/>
      <c r="DI314" s="457">
        <v>323</v>
      </c>
      <c r="DJ314" s="453">
        <v>7.84</v>
      </c>
      <c r="DK314" s="459">
        <v>3440</v>
      </c>
      <c r="DL314" s="462">
        <v>44.9</v>
      </c>
      <c r="DM314" s="880">
        <v>178</v>
      </c>
      <c r="DN314" s="455">
        <v>37.9</v>
      </c>
      <c r="DO314" s="462">
        <v>44.5</v>
      </c>
      <c r="DP314" s="455"/>
      <c r="DQ314" s="461"/>
      <c r="DR314" s="463"/>
      <c r="DS314" s="457">
        <v>46</v>
      </c>
      <c r="DT314" s="453">
        <v>6.55</v>
      </c>
      <c r="DU314" s="454">
        <v>813</v>
      </c>
      <c r="DV314" s="462">
        <v>13.7</v>
      </c>
      <c r="DW314" s="880">
        <v>47</v>
      </c>
      <c r="DX314" s="455">
        <v>0.8</v>
      </c>
      <c r="DY314" s="462">
        <v>1.5</v>
      </c>
      <c r="DZ314" s="455"/>
      <c r="EA314" s="462"/>
      <c r="EB314" s="463"/>
      <c r="EC314" s="457">
        <v>20</v>
      </c>
      <c r="ED314" s="453">
        <v>7.61</v>
      </c>
      <c r="EE314" s="464">
        <v>1377</v>
      </c>
      <c r="EF314" s="462">
        <v>10.7</v>
      </c>
      <c r="EG314" s="880">
        <v>51</v>
      </c>
      <c r="EH314" s="455">
        <v>9.5</v>
      </c>
      <c r="EI314" s="462">
        <v>19</v>
      </c>
      <c r="EJ314" s="455"/>
      <c r="EK314" s="461"/>
      <c r="EL314" s="463"/>
      <c r="EM314" s="457"/>
      <c r="EN314" s="453"/>
      <c r="EO314" s="461"/>
      <c r="EP314" s="462"/>
      <c r="EQ314" s="462"/>
      <c r="ER314" s="455"/>
      <c r="ES314" s="462"/>
      <c r="ET314" s="454"/>
      <c r="EU314" s="461"/>
      <c r="EV314" s="463"/>
      <c r="EW314" s="457"/>
      <c r="EX314" s="453"/>
      <c r="EY314" s="461"/>
      <c r="EZ314" s="462"/>
      <c r="FA314" s="880"/>
      <c r="FB314" s="455"/>
      <c r="FC314" s="462"/>
      <c r="FD314" s="454"/>
      <c r="FE314" s="461"/>
      <c r="FF314" s="463"/>
      <c r="FG314" s="457">
        <v>0</v>
      </c>
      <c r="FH314" s="453"/>
      <c r="FI314" s="461"/>
      <c r="FJ314" s="462"/>
      <c r="FK314" s="880"/>
      <c r="FL314" s="455"/>
      <c r="FM314" s="462"/>
      <c r="FN314" s="454"/>
      <c r="FO314" s="461"/>
      <c r="FP314" s="463"/>
      <c r="FQ314" s="1262"/>
      <c r="FR314" s="1263"/>
      <c r="FS314" s="1444"/>
      <c r="FT314" s="1263"/>
      <c r="FU314" s="980"/>
      <c r="FV314" s="1263"/>
      <c r="FW314" s="954"/>
      <c r="FX314" s="1263"/>
      <c r="FY314" s="1263"/>
      <c r="FZ314" s="1419"/>
      <c r="GA314" s="1262"/>
      <c r="GB314" s="1263"/>
      <c r="GC314" s="1263"/>
      <c r="GD314" s="1263"/>
      <c r="GE314" s="980"/>
      <c r="GF314" s="1263"/>
      <c r="GG314" s="954"/>
      <c r="GH314" s="1263"/>
      <c r="GI314" s="1263"/>
      <c r="GJ314" s="1419"/>
      <c r="GK314" s="195"/>
      <c r="GL314" s="943"/>
      <c r="GM314" s="461"/>
      <c r="GN314" s="461"/>
      <c r="GO314" s="461"/>
      <c r="GP314" s="461"/>
      <c r="GQ314" s="461"/>
      <c r="GR314" s="461"/>
      <c r="GS314" s="461"/>
      <c r="GT314" s="463"/>
      <c r="GU314" s="195"/>
      <c r="GV314" s="461"/>
      <c r="GW314" s="461"/>
      <c r="GX314" s="461"/>
      <c r="GY314" s="461"/>
      <c r="GZ314" s="455"/>
      <c r="HA314" s="461"/>
      <c r="HB314" s="461"/>
      <c r="HC314" s="461"/>
      <c r="HD314" s="463"/>
      <c r="HE314" s="457">
        <v>73</v>
      </c>
      <c r="HF314" s="453">
        <v>6.92</v>
      </c>
      <c r="HG314" s="461">
        <v>3590</v>
      </c>
      <c r="HH314" s="893">
        <v>7.6</v>
      </c>
      <c r="HI314" s="1434">
        <v>68</v>
      </c>
      <c r="HJ314" s="455">
        <v>7.3</v>
      </c>
      <c r="HK314" s="462">
        <v>8</v>
      </c>
      <c r="HL314" s="455"/>
      <c r="HM314" s="461"/>
      <c r="HN314" s="463"/>
      <c r="HO314" s="457"/>
      <c r="HP314" s="453"/>
      <c r="HQ314" s="461"/>
      <c r="HR314" s="462"/>
      <c r="HS314" s="462"/>
      <c r="HT314" s="455"/>
      <c r="HU314" s="462"/>
      <c r="HV314" s="455"/>
      <c r="HW314" s="461"/>
      <c r="HX314" s="463"/>
      <c r="HY314" s="1587"/>
      <c r="HZ314" s="1587"/>
      <c r="IA314" s="1587"/>
      <c r="IB314" s="1587"/>
      <c r="IC314" s="1587"/>
      <c r="ID314" s="1587"/>
      <c r="IE314" s="1587"/>
      <c r="IF314" s="1587"/>
      <c r="IG314" s="1587"/>
      <c r="IH314" s="1587"/>
      <c r="II314" s="1587"/>
      <c r="IJ314" s="1587"/>
      <c r="IK314" s="1587"/>
      <c r="IL314" s="1587"/>
      <c r="IM314" s="1587"/>
      <c r="IN314" s="1587"/>
      <c r="IO314" s="1587"/>
      <c r="IP314" s="1587"/>
      <c r="IQ314" s="1587"/>
      <c r="IR314" s="1587"/>
      <c r="IS314" s="1587"/>
      <c r="IT314" s="1587"/>
      <c r="IU314" s="1587"/>
      <c r="IV314" s="1587"/>
      <c r="IW314" s="1587"/>
      <c r="IX314" s="1587"/>
      <c r="IY314" s="1587"/>
      <c r="IZ314" s="1587"/>
      <c r="JA314" s="1587"/>
      <c r="JB314" s="1587"/>
      <c r="JC314" s="1587"/>
      <c r="JD314" s="1587"/>
      <c r="JE314" s="1587"/>
      <c r="JF314" s="1587"/>
      <c r="JG314" s="1587"/>
      <c r="JH314" s="1587"/>
      <c r="JI314" s="1587"/>
      <c r="JJ314" s="1587"/>
      <c r="JK314" s="1587"/>
      <c r="JL314" s="1587"/>
      <c r="JM314" s="1587"/>
      <c r="JN314" s="1587"/>
      <c r="JO314" s="1587"/>
      <c r="JP314" s="1587"/>
      <c r="JQ314" s="1587"/>
      <c r="JR314" s="1587"/>
      <c r="JS314" s="1587"/>
      <c r="JT314" s="1587"/>
      <c r="JU314" s="1587"/>
      <c r="JV314" s="1587"/>
      <c r="JW314" s="1587"/>
      <c r="JX314" s="1587"/>
      <c r="JY314" s="1587"/>
      <c r="JZ314" s="1587"/>
      <c r="KA314" s="1587"/>
      <c r="KB314" s="1587"/>
      <c r="KC314" s="1587"/>
      <c r="KD314" s="1587"/>
      <c r="KE314" s="1587"/>
      <c r="KF314" s="1587"/>
      <c r="KG314" s="1587"/>
      <c r="KH314" s="1587"/>
      <c r="KI314" s="1587"/>
      <c r="KJ314" s="1587"/>
      <c r="KK314" s="1587"/>
      <c r="KL314" s="1587"/>
      <c r="KM314" s="1587"/>
      <c r="KN314" s="1587"/>
      <c r="KO314" s="1587"/>
      <c r="KP314" s="1587"/>
      <c r="KQ314" s="1587"/>
      <c r="KR314" s="1587"/>
      <c r="KS314" s="1587"/>
      <c r="KT314" s="1587"/>
      <c r="KU314" s="1587"/>
      <c r="KV314" s="1587"/>
      <c r="KW314" s="1587"/>
      <c r="KX314" s="1587"/>
      <c r="KY314" s="1587"/>
      <c r="KZ314" s="1587"/>
      <c r="LA314" s="1587"/>
      <c r="LB314" s="1587"/>
      <c r="LC314" s="1587"/>
      <c r="LD314" s="1587"/>
      <c r="LE314" s="1587"/>
      <c r="LF314" s="1587"/>
      <c r="LG314" s="1587"/>
      <c r="LH314" s="1587"/>
      <c r="LI314" s="1587"/>
      <c r="LJ314" s="1587"/>
      <c r="LK314" s="1587"/>
      <c r="LL314" s="1587"/>
      <c r="LM314" s="1587"/>
      <c r="LN314" s="1587"/>
      <c r="LO314" s="1587"/>
      <c r="LP314" s="1587"/>
      <c r="LQ314" s="1587"/>
      <c r="LR314" s="1587"/>
      <c r="LS314" s="1587"/>
      <c r="LT314" s="1587"/>
      <c r="LU314" s="1587"/>
      <c r="LV314" s="1587"/>
      <c r="LW314" s="1587"/>
      <c r="LX314" s="1587"/>
      <c r="LY314" s="1587"/>
      <c r="LZ314" s="1587"/>
      <c r="MA314" s="1587"/>
      <c r="MB314" s="1587"/>
      <c r="MC314" s="1587"/>
      <c r="MD314" s="1587"/>
      <c r="ME314" s="1587"/>
      <c r="MF314" s="1587"/>
      <c r="MG314" s="1587"/>
      <c r="MH314" s="1587"/>
      <c r="MI314" s="1587"/>
      <c r="MJ314" s="1587"/>
      <c r="MK314" s="1587"/>
      <c r="ML314" s="1587"/>
      <c r="MM314" s="1587"/>
      <c r="MN314" s="1587"/>
      <c r="MO314" s="1587"/>
      <c r="MP314" s="1587"/>
      <c r="MQ314" s="1587"/>
      <c r="MR314" s="1587"/>
      <c r="MS314" s="1587"/>
      <c r="MT314" s="1587"/>
      <c r="MU314" s="1587"/>
      <c r="MV314" s="1587"/>
      <c r="MW314" s="1587"/>
      <c r="MX314" s="1587"/>
      <c r="MY314" s="1587"/>
      <c r="MZ314" s="1587"/>
      <c r="NA314" s="1587"/>
      <c r="NB314" s="1587"/>
      <c r="NC314" s="1587"/>
      <c r="ND314" s="1587"/>
      <c r="NE314" s="1587"/>
      <c r="NF314" s="1587"/>
      <c r="NG314" s="1587"/>
      <c r="NH314" s="1587"/>
      <c r="NI314" s="1587"/>
      <c r="NJ314" s="1587"/>
      <c r="NK314" s="1587"/>
      <c r="NL314" s="1587"/>
      <c r="NM314" s="1587"/>
      <c r="NN314" s="1587"/>
      <c r="NO314" s="1587"/>
      <c r="NP314" s="1587"/>
      <c r="NQ314" s="1587"/>
      <c r="NR314" s="1587"/>
      <c r="NS314" s="1587"/>
      <c r="NT314" s="1587"/>
      <c r="NU314" s="1587"/>
      <c r="NV314" s="1587"/>
      <c r="NW314" s="1587"/>
      <c r="NX314" s="1587"/>
      <c r="NY314" s="1587"/>
      <c r="NZ314" s="1587"/>
      <c r="OA314" s="1587"/>
      <c r="OB314" s="1587"/>
      <c r="OC314" s="1587"/>
      <c r="OD314" s="1587"/>
      <c r="OE314" s="1587"/>
      <c r="OF314" s="1587"/>
      <c r="OG314" s="1587"/>
      <c r="OH314" s="1587"/>
      <c r="OI314" s="1587"/>
      <c r="OJ314" s="1587"/>
      <c r="OK314" s="1587"/>
      <c r="OL314" s="1587"/>
      <c r="OM314" s="1587"/>
      <c r="ON314" s="1587"/>
      <c r="OO314" s="1587"/>
      <c r="OP314" s="1587"/>
      <c r="OQ314" s="1587"/>
      <c r="OR314" s="1587"/>
      <c r="OS314" s="1587"/>
      <c r="OT314" s="1587"/>
      <c r="OU314" s="1587"/>
      <c r="OV314" s="1587"/>
      <c r="OW314" s="1587"/>
      <c r="OX314" s="1587"/>
      <c r="OY314" s="1587"/>
      <c r="OZ314" s="1587"/>
      <c r="PA314" s="1587"/>
      <c r="PB314" s="1587"/>
      <c r="PC314" s="1587"/>
      <c r="PD314" s="1587"/>
      <c r="PE314" s="1587"/>
      <c r="PF314" s="1587"/>
      <c r="PG314" s="1588"/>
      <c r="PH314" s="1588"/>
      <c r="PI314" s="1588"/>
      <c r="PJ314" s="1588"/>
      <c r="PK314" s="1588"/>
      <c r="PL314" s="1588"/>
      <c r="PM314" s="1588"/>
      <c r="PN314" s="1588"/>
      <c r="PO314" s="1588"/>
      <c r="PP314" s="1588"/>
      <c r="PQ314" s="1588"/>
      <c r="PR314" s="1588"/>
      <c r="PS314" s="1588"/>
      <c r="PT314" s="1588"/>
      <c r="PU314" s="1588"/>
      <c r="PV314" s="1588"/>
      <c r="PW314" s="1588"/>
      <c r="PX314" s="1588"/>
      <c r="PY314" s="1588"/>
      <c r="PZ314" s="1588"/>
      <c r="QA314" s="1588"/>
      <c r="QB314" s="1588"/>
      <c r="QC314" s="1588"/>
      <c r="QD314" s="1588"/>
      <c r="QE314" s="1588"/>
      <c r="QF314" s="1588"/>
      <c r="QG314" s="1588"/>
      <c r="QH314" s="1588"/>
      <c r="QI314" s="1588"/>
      <c r="QJ314" s="1588"/>
      <c r="QK314" s="1588"/>
      <c r="QL314" s="1588"/>
      <c r="QM314" s="1588"/>
      <c r="QN314" s="1588"/>
      <c r="QO314" s="1588"/>
      <c r="QP314" s="1588"/>
      <c r="QQ314" s="1588"/>
      <c r="QR314" s="1588"/>
      <c r="QS314" s="1588"/>
      <c r="QT314" s="1588"/>
      <c r="QU314" s="1588"/>
      <c r="QV314" s="1588"/>
      <c r="QW314" s="1588"/>
      <c r="QX314" s="1588"/>
      <c r="QY314" s="1588"/>
      <c r="QZ314" s="1588"/>
      <c r="RA314" s="1588"/>
      <c r="RB314" s="1588"/>
      <c r="RC314" s="1588"/>
      <c r="RD314" s="1588"/>
      <c r="RE314" s="1588"/>
      <c r="RF314" s="1588"/>
      <c r="RG314" s="1588"/>
      <c r="RH314" s="1588"/>
      <c r="RI314" s="1588"/>
      <c r="RJ314" s="1588"/>
      <c r="RK314" s="1588"/>
      <c r="RL314" s="1588"/>
      <c r="RM314" s="1588"/>
      <c r="RN314" s="1588"/>
      <c r="RO314" s="1588"/>
      <c r="RP314" s="1588"/>
      <c r="RQ314" s="1588"/>
      <c r="RR314" s="1588"/>
      <c r="RS314" s="1588"/>
      <c r="RT314" s="1588"/>
      <c r="RU314" s="1588"/>
      <c r="RV314" s="1588"/>
      <c r="RW314" s="1588"/>
      <c r="RX314" s="1588"/>
      <c r="RY314" s="1588"/>
      <c r="RZ314" s="1588"/>
      <c r="SA314" s="1588"/>
      <c r="SB314" s="1588"/>
      <c r="SC314" s="1588"/>
      <c r="SD314" s="1588"/>
      <c r="SE314" s="1588"/>
      <c r="SF314" s="1588"/>
      <c r="SG314" s="1588"/>
      <c r="SH314" s="1588"/>
      <c r="SI314" s="1588"/>
      <c r="SJ314" s="1588"/>
      <c r="SK314" s="1588"/>
      <c r="SL314" s="1588"/>
      <c r="SM314" s="1588"/>
      <c r="SN314" s="1588"/>
      <c r="SO314" s="1588"/>
      <c r="SP314" s="1588"/>
      <c r="SQ314" s="1588"/>
      <c r="SR314" s="1588"/>
      <c r="SS314" s="1588"/>
      <c r="ST314" s="1588"/>
      <c r="SU314" s="1588"/>
      <c r="SV314" s="1588"/>
      <c r="SW314" s="1588"/>
      <c r="SX314" s="1588"/>
      <c r="SY314" s="1588"/>
      <c r="SZ314" s="1588"/>
      <c r="TA314" s="1588"/>
      <c r="TB314" s="1588"/>
      <c r="TC314" s="1588"/>
      <c r="TD314" s="544"/>
      <c r="TE314" s="544"/>
      <c r="TF314" s="544"/>
      <c r="TG314" s="544"/>
      <c r="TH314" s="544"/>
      <c r="TI314" s="544"/>
      <c r="TJ314" s="544"/>
      <c r="TK314" s="544"/>
      <c r="TL314" s="544"/>
      <c r="TM314" s="544"/>
      <c r="TN314" s="544"/>
      <c r="TO314" s="544"/>
      <c r="TP314" s="544"/>
      <c r="TQ314" s="544"/>
      <c r="TR314" s="544"/>
      <c r="TS314" s="544"/>
      <c r="TT314" s="544"/>
      <c r="TU314" s="544"/>
      <c r="TV314" s="544"/>
      <c r="TW314" s="544"/>
      <c r="TX314" s="544"/>
      <c r="TY314" s="544"/>
      <c r="TZ314" s="544"/>
      <c r="UA314" s="544"/>
      <c r="UB314" s="544"/>
      <c r="UC314" s="544"/>
      <c r="UD314" s="544"/>
      <c r="UE314" s="544"/>
      <c r="UF314" s="544"/>
      <c r="UG314" s="544"/>
      <c r="UH314" s="544"/>
      <c r="UI314" s="544"/>
      <c r="UJ314" s="544"/>
      <c r="UK314" s="544"/>
      <c r="UL314" s="544"/>
      <c r="UM314" s="544"/>
      <c r="UN314" s="544"/>
      <c r="UO314" s="544"/>
      <c r="UP314" s="544"/>
      <c r="UQ314" s="544"/>
      <c r="UR314" s="544"/>
      <c r="US314" s="544"/>
      <c r="UT314" s="544"/>
      <c r="UU314" s="544"/>
      <c r="UV314" s="544"/>
      <c r="UW314" s="544"/>
      <c r="UX314" s="544"/>
      <c r="UY314" s="544"/>
      <c r="UZ314" s="544"/>
      <c r="VA314" s="544"/>
      <c r="VB314" s="544"/>
      <c r="VC314" s="544"/>
      <c r="VD314" s="544"/>
      <c r="VE314" s="544"/>
      <c r="VF314" s="544"/>
      <c r="VG314" s="544"/>
      <c r="VH314" s="544"/>
      <c r="VI314" s="544"/>
      <c r="VJ314" s="544"/>
      <c r="VK314" s="544"/>
      <c r="VL314" s="544"/>
      <c r="VM314" s="544"/>
      <c r="VN314" s="544"/>
      <c r="VO314" s="544"/>
      <c r="VP314" s="544"/>
      <c r="VQ314" s="544"/>
      <c r="VR314" s="544"/>
      <c r="VS314" s="544"/>
      <c r="VT314" s="544"/>
      <c r="VU314" s="544"/>
      <c r="VV314" s="544"/>
      <c r="VW314" s="544"/>
      <c r="VX314" s="544"/>
      <c r="VY314" s="544"/>
      <c r="VZ314" s="544"/>
      <c r="WA314" s="544"/>
      <c r="WB314" s="544"/>
      <c r="WC314" s="544"/>
      <c r="WD314" s="544"/>
      <c r="WE314" s="544"/>
      <c r="WF314" s="544"/>
      <c r="WG314" s="544"/>
      <c r="WH314" s="544"/>
      <c r="WI314" s="544"/>
      <c r="WJ314" s="544"/>
      <c r="WK314" s="544"/>
      <c r="WL314" s="544"/>
      <c r="WM314" s="544"/>
      <c r="WN314" s="544"/>
      <c r="WO314" s="544"/>
      <c r="WP314" s="544"/>
      <c r="WQ314" s="544"/>
      <c r="WR314" s="544"/>
      <c r="WS314" s="544"/>
      <c r="WT314" s="544"/>
      <c r="WU314" s="544"/>
      <c r="WV314" s="544"/>
      <c r="WW314" s="544"/>
      <c r="WX314" s="544"/>
      <c r="WY314" s="544"/>
      <c r="WZ314" s="544"/>
      <c r="XA314" s="544"/>
      <c r="XB314" s="544"/>
      <c r="XC314" s="544"/>
      <c r="XD314" s="544"/>
      <c r="XE314" s="544"/>
      <c r="XF314" s="544"/>
      <c r="XG314" s="544"/>
      <c r="XH314" s="544"/>
      <c r="XI314" s="544"/>
      <c r="XJ314" s="544"/>
      <c r="XK314" s="544"/>
      <c r="XL314" s="544"/>
      <c r="XM314" s="544"/>
      <c r="XN314" s="544"/>
      <c r="XO314" s="544"/>
      <c r="XP314" s="544"/>
      <c r="XQ314" s="544"/>
      <c r="XR314" s="544"/>
      <c r="XS314" s="544"/>
      <c r="XT314" s="544"/>
      <c r="XU314" s="544"/>
      <c r="XV314" s="544"/>
      <c r="XW314" s="544"/>
      <c r="XX314" s="544"/>
      <c r="XY314" s="544"/>
      <c r="XZ314" s="544"/>
      <c r="YA314" s="544"/>
      <c r="YB314" s="544"/>
      <c r="YC314" s="544"/>
      <c r="YD314" s="544"/>
      <c r="YE314" s="544"/>
      <c r="YF314" s="544"/>
      <c r="YG314" s="544"/>
      <c r="YH314" s="544"/>
      <c r="YI314" s="544"/>
      <c r="YJ314" s="544"/>
      <c r="YK314" s="544"/>
      <c r="YL314" s="544"/>
      <c r="YM314" s="544"/>
      <c r="YN314" s="544"/>
      <c r="YO314" s="544"/>
      <c r="YP314" s="544"/>
      <c r="YQ314" s="544"/>
      <c r="YR314" s="544"/>
      <c r="YS314" s="544"/>
      <c r="YT314" s="544"/>
      <c r="YU314" s="544"/>
      <c r="YV314" s="544"/>
      <c r="YW314" s="544"/>
      <c r="YX314" s="544"/>
      <c r="YY314" s="544"/>
      <c r="YZ314" s="544"/>
      <c r="ZA314" s="544"/>
      <c r="ZB314" s="544"/>
      <c r="ZC314" s="544"/>
      <c r="ZD314" s="544"/>
      <c r="ZE314" s="544"/>
      <c r="ZF314" s="544"/>
      <c r="ZG314" s="544"/>
      <c r="ZH314" s="544"/>
      <c r="ZI314" s="544"/>
      <c r="ZJ314" s="544"/>
      <c r="ZK314" s="544"/>
      <c r="ZL314" s="544"/>
      <c r="ZM314" s="544"/>
      <c r="ZN314" s="544"/>
      <c r="ZO314" s="544"/>
      <c r="ZP314" s="544"/>
      <c r="ZQ314" s="544"/>
      <c r="ZR314" s="544"/>
      <c r="ZS314" s="544"/>
      <c r="ZT314" s="544"/>
      <c r="ZU314" s="544"/>
      <c r="ZV314" s="544"/>
      <c r="ZW314" s="544"/>
      <c r="ZX314" s="544"/>
      <c r="ZY314" s="544"/>
      <c r="ZZ314" s="544"/>
      <c r="AAA314" s="544"/>
      <c r="AAB314" s="544"/>
      <c r="AAC314" s="544"/>
      <c r="AAD314" s="544"/>
      <c r="AAE314" s="544"/>
      <c r="AAF314" s="544"/>
      <c r="AAG314" s="544"/>
      <c r="AAH314" s="544"/>
      <c r="AAI314" s="544"/>
      <c r="AAJ314" s="544"/>
      <c r="AAK314" s="544"/>
      <c r="AAL314" s="544"/>
      <c r="AAM314" s="544"/>
      <c r="AAN314" s="544"/>
      <c r="AAO314" s="544"/>
      <c r="AAP314" s="544"/>
      <c r="AAQ314" s="544"/>
      <c r="AAR314" s="544"/>
      <c r="AAS314" s="544"/>
      <c r="AAT314" s="544"/>
      <c r="AAU314" s="544"/>
      <c r="AAV314" s="544"/>
      <c r="AAW314" s="544"/>
      <c r="AAX314" s="544"/>
      <c r="AAY314" s="544"/>
      <c r="AAZ314" s="544"/>
      <c r="ABA314" s="544"/>
      <c r="ABB314" s="544"/>
      <c r="ABC314" s="544"/>
      <c r="ABD314" s="544"/>
      <c r="ABE314" s="544"/>
      <c r="ABF314" s="544"/>
      <c r="ABG314" s="544"/>
      <c r="ABH314" s="544"/>
      <c r="ABI314" s="544"/>
      <c r="ABJ314" s="544"/>
      <c r="ABK314" s="544"/>
      <c r="ABL314" s="544"/>
      <c r="ABM314" s="544"/>
      <c r="ABN314" s="544"/>
      <c r="ABO314" s="544"/>
      <c r="ABP314" s="544"/>
      <c r="ABQ314" s="544"/>
      <c r="ABR314" s="544"/>
      <c r="ABS314" s="544"/>
      <c r="ABT314" s="544"/>
    </row>
    <row r="315" spans="1:748" s="542" customFormat="1" ht="15" customHeight="1" x14ac:dyDescent="0.15">
      <c r="A315" s="517">
        <v>43835</v>
      </c>
      <c r="B315" s="765">
        <f t="shared" si="6"/>
        <v>4293</v>
      </c>
      <c r="C315" s="257"/>
      <c r="D315" s="435"/>
      <c r="E315" s="444"/>
      <c r="F315" s="445"/>
      <c r="G315" s="445"/>
      <c r="H315" s="438"/>
      <c r="I315" s="445"/>
      <c r="J315" s="439"/>
      <c r="K315" s="471"/>
      <c r="L315" s="557"/>
      <c r="M315" s="257">
        <v>1229</v>
      </c>
      <c r="N315" s="435">
        <v>7.71</v>
      </c>
      <c r="O315" s="444">
        <v>5450</v>
      </c>
      <c r="P315" s="445">
        <v>11.7</v>
      </c>
      <c r="Q315" s="445">
        <v>27</v>
      </c>
      <c r="R315" s="438">
        <v>1</v>
      </c>
      <c r="S315" s="445">
        <v>12.7</v>
      </c>
      <c r="T315" s="439"/>
      <c r="U315" s="471"/>
      <c r="V315" s="557"/>
      <c r="W315" s="440">
        <v>530</v>
      </c>
      <c r="X315" s="435">
        <v>7.97</v>
      </c>
      <c r="Y315" s="441">
        <v>2730</v>
      </c>
      <c r="Z315" s="445">
        <v>4.9000000000000004</v>
      </c>
      <c r="AA315" s="445">
        <v>15</v>
      </c>
      <c r="AB315" s="438">
        <v>0.4</v>
      </c>
      <c r="AC315" s="445">
        <v>2.5</v>
      </c>
      <c r="AD315" s="438"/>
      <c r="AE315" s="444"/>
      <c r="AF315" s="446"/>
      <c r="AG315" s="574">
        <v>193</v>
      </c>
      <c r="AH315" s="435">
        <v>8</v>
      </c>
      <c r="AI315" s="441">
        <v>4290</v>
      </c>
      <c r="AJ315" s="445">
        <v>13.5</v>
      </c>
      <c r="AK315" s="445">
        <v>44</v>
      </c>
      <c r="AL315" s="438">
        <v>11.3</v>
      </c>
      <c r="AM315" s="645">
        <v>14.3</v>
      </c>
      <c r="AN315" s="438"/>
      <c r="AO315" s="444"/>
      <c r="AP315" s="617"/>
      <c r="AQ315" s="440">
        <v>313</v>
      </c>
      <c r="AR315" s="435">
        <v>7.58</v>
      </c>
      <c r="AS315" s="441">
        <v>5400</v>
      </c>
      <c r="AT315" s="445">
        <v>47.3</v>
      </c>
      <c r="AU315" s="445">
        <v>135</v>
      </c>
      <c r="AV315" s="438">
        <v>4.2</v>
      </c>
      <c r="AW315" s="445">
        <v>48.2</v>
      </c>
      <c r="AX315" s="438"/>
      <c r="AY315" s="444"/>
      <c r="AZ315" s="446"/>
      <c r="BA315" s="257">
        <v>307</v>
      </c>
      <c r="BB315" s="435">
        <v>7.64</v>
      </c>
      <c r="BC315" s="444">
        <v>5330</v>
      </c>
      <c r="BD315" s="445">
        <v>31</v>
      </c>
      <c r="BE315" s="445">
        <v>93</v>
      </c>
      <c r="BF315" s="438">
        <v>1.4</v>
      </c>
      <c r="BG315" s="445">
        <v>17.8</v>
      </c>
      <c r="BH315" s="438"/>
      <c r="BI315" s="444"/>
      <c r="BJ315" s="446"/>
      <c r="BK315" s="440">
        <v>148</v>
      </c>
      <c r="BL315" s="435">
        <v>7.8</v>
      </c>
      <c r="BM315" s="441">
        <v>1737</v>
      </c>
      <c r="BN315" s="445">
        <v>89.33</v>
      </c>
      <c r="BO315" s="445">
        <v>173</v>
      </c>
      <c r="BP315" s="438">
        <v>0.2</v>
      </c>
      <c r="BQ315" s="445">
        <v>6.3</v>
      </c>
      <c r="BR315" s="438"/>
      <c r="BS315" s="444"/>
      <c r="BT315" s="446"/>
      <c r="BU315" s="440">
        <v>341</v>
      </c>
      <c r="BV315" s="435">
        <v>7.74</v>
      </c>
      <c r="BW315" s="441">
        <v>5020</v>
      </c>
      <c r="BX315" s="441">
        <v>13.5</v>
      </c>
      <c r="BY315" s="445">
        <v>77</v>
      </c>
      <c r="BZ315" s="438">
        <v>2.2000000000000002</v>
      </c>
      <c r="CA315" s="445">
        <v>47.3</v>
      </c>
      <c r="CB315" s="438"/>
      <c r="CC315" s="444"/>
      <c r="CD315" s="446"/>
      <c r="CE315" s="440"/>
      <c r="CF315" s="435">
        <v>7.67</v>
      </c>
      <c r="CG315" s="441">
        <v>8150</v>
      </c>
      <c r="CH315" s="445">
        <v>29.9</v>
      </c>
      <c r="CI315" s="445">
        <v>90</v>
      </c>
      <c r="CJ315" s="438">
        <v>1.1000000000000001</v>
      </c>
      <c r="CK315" s="445">
        <v>34.5</v>
      </c>
      <c r="CL315" s="438"/>
      <c r="CM315" s="444"/>
      <c r="CN315" s="446"/>
      <c r="CO315" s="440">
        <v>249</v>
      </c>
      <c r="CP315" s="435">
        <v>7.72</v>
      </c>
      <c r="CQ315" s="444">
        <v>1992</v>
      </c>
      <c r="CR315" s="445">
        <v>7.1</v>
      </c>
      <c r="CS315" s="445">
        <v>26</v>
      </c>
      <c r="CT315" s="438">
        <v>0.2</v>
      </c>
      <c r="CU315" s="445">
        <v>15.6</v>
      </c>
      <c r="CV315" s="438"/>
      <c r="CW315" s="444"/>
      <c r="CX315" s="446"/>
      <c r="CY315" s="440">
        <v>107</v>
      </c>
      <c r="CZ315" s="435">
        <v>7.52</v>
      </c>
      <c r="DA315" s="444">
        <v>8110</v>
      </c>
      <c r="DB315" s="445">
        <v>45.4</v>
      </c>
      <c r="DC315" s="445">
        <v>116</v>
      </c>
      <c r="DD315" s="438">
        <v>9.4</v>
      </c>
      <c r="DE315" s="445">
        <v>28.4</v>
      </c>
      <c r="DF315" s="438"/>
      <c r="DG315" s="447"/>
      <c r="DH315" s="446"/>
      <c r="DI315" s="440">
        <v>493</v>
      </c>
      <c r="DJ315" s="435">
        <v>8</v>
      </c>
      <c r="DK315" s="442">
        <v>3350</v>
      </c>
      <c r="DL315" s="445">
        <v>40.700000000000003</v>
      </c>
      <c r="DM315" s="445">
        <v>175</v>
      </c>
      <c r="DN315" s="438">
        <v>45</v>
      </c>
      <c r="DO315" s="445">
        <v>47.4</v>
      </c>
      <c r="DP315" s="438"/>
      <c r="DQ315" s="444"/>
      <c r="DR315" s="446"/>
      <c r="DS315" s="440">
        <v>31</v>
      </c>
      <c r="DT315" s="435">
        <v>8.0299999999999994</v>
      </c>
      <c r="DU315" s="437">
        <v>819</v>
      </c>
      <c r="DV315" s="445">
        <v>14.9</v>
      </c>
      <c r="DW315" s="445">
        <v>42</v>
      </c>
      <c r="DX315" s="438">
        <v>0.8</v>
      </c>
      <c r="DY315" s="445">
        <v>1.7</v>
      </c>
      <c r="DZ315" s="438"/>
      <c r="EA315" s="445"/>
      <c r="EB315" s="446"/>
      <c r="EC315" s="440">
        <v>144</v>
      </c>
      <c r="ED315" s="435">
        <v>7.51</v>
      </c>
      <c r="EE315" s="447">
        <v>2350</v>
      </c>
      <c r="EF315" s="445">
        <v>11.7</v>
      </c>
      <c r="EG315" s="445">
        <v>60</v>
      </c>
      <c r="EH315" s="438">
        <v>17.600000000000001</v>
      </c>
      <c r="EI315" s="445">
        <v>19.2</v>
      </c>
      <c r="EJ315" s="438"/>
      <c r="EK315" s="444"/>
      <c r="EL315" s="446"/>
      <c r="EM315" s="440">
        <v>72</v>
      </c>
      <c r="EN315" s="435">
        <v>7.57</v>
      </c>
      <c r="EO315" s="444">
        <v>813</v>
      </c>
      <c r="EP315" s="445">
        <v>10.5</v>
      </c>
      <c r="EQ315" s="445">
        <v>41</v>
      </c>
      <c r="ER315" s="438">
        <v>1.4</v>
      </c>
      <c r="ES315" s="445">
        <v>17.100000000000001</v>
      </c>
      <c r="ET315" s="437"/>
      <c r="EU315" s="444"/>
      <c r="EV315" s="446"/>
      <c r="EW315" s="440">
        <v>72</v>
      </c>
      <c r="EX315" s="435">
        <v>7.57</v>
      </c>
      <c r="EY315" s="444">
        <v>813</v>
      </c>
      <c r="EZ315" s="445">
        <v>10.5</v>
      </c>
      <c r="FA315" s="445">
        <v>41</v>
      </c>
      <c r="FB315" s="438">
        <v>1.4</v>
      </c>
      <c r="FC315" s="445">
        <v>17.100000000000001</v>
      </c>
      <c r="FD315" s="437"/>
      <c r="FE315" s="444"/>
      <c r="FF315" s="446"/>
      <c r="FG315" s="440">
        <v>0</v>
      </c>
      <c r="FH315" s="435"/>
      <c r="FI315" s="444"/>
      <c r="FJ315" s="445"/>
      <c r="FK315" s="445"/>
      <c r="FL315" s="438"/>
      <c r="FM315" s="445"/>
      <c r="FN315" s="437"/>
      <c r="FO315" s="444"/>
      <c r="FP315" s="446"/>
      <c r="FQ315" s="1261"/>
      <c r="FR315" s="584"/>
      <c r="FS315" s="589"/>
      <c r="FT315" s="584"/>
      <c r="FU315" s="590"/>
      <c r="FV315" s="584"/>
      <c r="FW315" s="590"/>
      <c r="FX315" s="584"/>
      <c r="FY315" s="584"/>
      <c r="FZ315" s="591"/>
      <c r="GA315" s="1261"/>
      <c r="GB315" s="584"/>
      <c r="GC315" s="584"/>
      <c r="GD315" s="584"/>
      <c r="GE315" s="590"/>
      <c r="GF315" s="584"/>
      <c r="GG315" s="590"/>
      <c r="GH315" s="584"/>
      <c r="GI315" s="584"/>
      <c r="GJ315" s="591"/>
      <c r="GK315" s="257"/>
      <c r="GL315" s="944"/>
      <c r="GM315" s="444"/>
      <c r="GN315" s="444"/>
      <c r="GO315" s="444"/>
      <c r="GP315" s="444"/>
      <c r="GQ315" s="444"/>
      <c r="GR315" s="444"/>
      <c r="GS315" s="444"/>
      <c r="GT315" s="446"/>
      <c r="GU315" s="257"/>
      <c r="GV315" s="444"/>
      <c r="GW315" s="444"/>
      <c r="GX315" s="444"/>
      <c r="GY315" s="444"/>
      <c r="GZ315" s="438"/>
      <c r="HA315" s="444"/>
      <c r="HB315" s="444"/>
      <c r="HC315" s="444"/>
      <c r="HD315" s="446"/>
      <c r="HE315" s="440">
        <v>64</v>
      </c>
      <c r="HF315" s="435">
        <v>7.03</v>
      </c>
      <c r="HG315" s="444">
        <v>3100</v>
      </c>
      <c r="HH315" s="899">
        <v>8.9</v>
      </c>
      <c r="HI315" s="442">
        <v>77</v>
      </c>
      <c r="HJ315" s="438">
        <v>7.6</v>
      </c>
      <c r="HK315" s="445">
        <v>9.1</v>
      </c>
      <c r="HL315" s="438"/>
      <c r="HM315" s="444"/>
      <c r="HN315" s="446"/>
      <c r="HO315" s="440"/>
      <c r="HP315" s="435"/>
      <c r="HQ315" s="444"/>
      <c r="HR315" s="445"/>
      <c r="HS315" s="445"/>
      <c r="HT315" s="438"/>
      <c r="HU315" s="445"/>
      <c r="HV315" s="438"/>
      <c r="HW315" s="444"/>
      <c r="HX315" s="446"/>
      <c r="HY315" s="1587"/>
      <c r="HZ315" s="1587"/>
      <c r="IA315" s="1587"/>
      <c r="IB315" s="1587"/>
      <c r="IC315" s="1587"/>
      <c r="ID315" s="1587"/>
      <c r="IE315" s="1587"/>
      <c r="IF315" s="1587"/>
      <c r="IG315" s="1587"/>
      <c r="IH315" s="1587"/>
      <c r="II315" s="1587"/>
      <c r="IJ315" s="1587"/>
      <c r="IK315" s="1587"/>
      <c r="IL315" s="1587"/>
      <c r="IM315" s="1587"/>
      <c r="IN315" s="1587"/>
      <c r="IO315" s="1587"/>
      <c r="IP315" s="1587"/>
      <c r="IQ315" s="1587"/>
      <c r="IR315" s="1587"/>
      <c r="IS315" s="1587"/>
      <c r="IT315" s="1587"/>
      <c r="IU315" s="1587"/>
      <c r="IV315" s="1587"/>
      <c r="IW315" s="1587"/>
      <c r="IX315" s="1587"/>
      <c r="IY315" s="1587"/>
      <c r="IZ315" s="1587"/>
      <c r="JA315" s="1587"/>
      <c r="JB315" s="1587"/>
      <c r="JC315" s="1587"/>
      <c r="JD315" s="1587"/>
      <c r="JE315" s="1587"/>
      <c r="JF315" s="1587"/>
      <c r="JG315" s="1587"/>
      <c r="JH315" s="1587"/>
      <c r="JI315" s="1587"/>
      <c r="JJ315" s="1587"/>
      <c r="JK315" s="1587"/>
      <c r="JL315" s="1587"/>
      <c r="JM315" s="1587"/>
      <c r="JN315" s="1587"/>
      <c r="JO315" s="1587"/>
      <c r="JP315" s="1587"/>
      <c r="JQ315" s="1587"/>
      <c r="JR315" s="1587"/>
      <c r="JS315" s="1587"/>
      <c r="JT315" s="1587"/>
      <c r="JU315" s="1587"/>
      <c r="JV315" s="1587"/>
      <c r="JW315" s="1587"/>
      <c r="JX315" s="1587"/>
      <c r="JY315" s="1587"/>
      <c r="JZ315" s="1587"/>
      <c r="KA315" s="1587"/>
      <c r="KB315" s="1587"/>
      <c r="KC315" s="1587"/>
      <c r="KD315" s="1587"/>
      <c r="KE315" s="1587"/>
      <c r="KF315" s="1587"/>
      <c r="KG315" s="1587"/>
      <c r="KH315" s="1587"/>
      <c r="KI315" s="1587"/>
      <c r="KJ315" s="1587"/>
      <c r="KK315" s="1587"/>
      <c r="KL315" s="1587"/>
      <c r="KM315" s="1587"/>
      <c r="KN315" s="1587"/>
      <c r="KO315" s="1587"/>
      <c r="KP315" s="1587"/>
      <c r="KQ315" s="1587"/>
      <c r="KR315" s="1587"/>
      <c r="KS315" s="1587"/>
      <c r="KT315" s="1587"/>
      <c r="KU315" s="1587"/>
      <c r="KV315" s="1587"/>
      <c r="KW315" s="1587"/>
      <c r="KX315" s="1587"/>
      <c r="KY315" s="1587"/>
      <c r="KZ315" s="1587"/>
      <c r="LA315" s="1587"/>
      <c r="LB315" s="1587"/>
      <c r="LC315" s="1587"/>
      <c r="LD315" s="1587"/>
      <c r="LE315" s="1587"/>
      <c r="LF315" s="1587"/>
      <c r="LG315" s="1587"/>
      <c r="LH315" s="1587"/>
      <c r="LI315" s="1587"/>
      <c r="LJ315" s="1587"/>
      <c r="LK315" s="1587"/>
      <c r="LL315" s="1587"/>
      <c r="LM315" s="1587"/>
      <c r="LN315" s="1587"/>
      <c r="LO315" s="1587"/>
      <c r="LP315" s="1587"/>
      <c r="LQ315" s="1587"/>
      <c r="LR315" s="1587"/>
      <c r="LS315" s="1587"/>
      <c r="LT315" s="1587"/>
      <c r="LU315" s="1587"/>
      <c r="LV315" s="1587"/>
      <c r="LW315" s="1587"/>
      <c r="LX315" s="1587"/>
      <c r="LY315" s="1587"/>
      <c r="LZ315" s="1587"/>
      <c r="MA315" s="1587"/>
      <c r="MB315" s="1587"/>
      <c r="MC315" s="1587"/>
      <c r="MD315" s="1587"/>
      <c r="ME315" s="1587"/>
      <c r="MF315" s="1587"/>
      <c r="MG315" s="1587"/>
      <c r="MH315" s="1587"/>
      <c r="MI315" s="1587"/>
      <c r="MJ315" s="1587"/>
      <c r="MK315" s="1587"/>
      <c r="ML315" s="1587"/>
      <c r="MM315" s="1587"/>
      <c r="MN315" s="1587"/>
      <c r="MO315" s="1587"/>
      <c r="MP315" s="1587"/>
      <c r="MQ315" s="1587"/>
      <c r="MR315" s="1587"/>
      <c r="MS315" s="1587"/>
      <c r="MT315" s="1587"/>
      <c r="MU315" s="1587"/>
      <c r="MV315" s="1587"/>
      <c r="MW315" s="1587"/>
      <c r="MX315" s="1587"/>
      <c r="MY315" s="1587"/>
      <c r="MZ315" s="1587"/>
      <c r="NA315" s="1587"/>
      <c r="NB315" s="1587"/>
      <c r="NC315" s="1587"/>
      <c r="ND315" s="1587"/>
      <c r="NE315" s="1587"/>
      <c r="NF315" s="1587"/>
      <c r="NG315" s="1587"/>
      <c r="NH315" s="1587"/>
      <c r="NI315" s="1587"/>
      <c r="NJ315" s="1587"/>
      <c r="NK315" s="1587"/>
      <c r="NL315" s="1587"/>
      <c r="NM315" s="1587"/>
      <c r="NN315" s="1587"/>
      <c r="NO315" s="1587"/>
      <c r="NP315" s="1587"/>
      <c r="NQ315" s="1587"/>
      <c r="NR315" s="1587"/>
      <c r="NS315" s="1587"/>
      <c r="NT315" s="1587"/>
      <c r="NU315" s="1587"/>
      <c r="NV315" s="1587"/>
      <c r="NW315" s="1587"/>
      <c r="NX315" s="1587"/>
      <c r="NY315" s="1587"/>
      <c r="NZ315" s="1587"/>
      <c r="OA315" s="1587"/>
      <c r="OB315" s="1587"/>
      <c r="OC315" s="1587"/>
      <c r="OD315" s="1587"/>
      <c r="OE315" s="1587"/>
      <c r="OF315" s="1587"/>
      <c r="OG315" s="1587"/>
      <c r="OH315" s="1587"/>
      <c r="OI315" s="1587"/>
      <c r="OJ315" s="1587"/>
      <c r="OK315" s="1587"/>
      <c r="OL315" s="1587"/>
      <c r="OM315" s="1587"/>
      <c r="ON315" s="1587"/>
      <c r="OO315" s="1587"/>
      <c r="OP315" s="1587"/>
      <c r="OQ315" s="1587"/>
      <c r="OR315" s="1587"/>
      <c r="OS315" s="1587"/>
      <c r="OT315" s="1587"/>
      <c r="OU315" s="1587"/>
      <c r="OV315" s="1587"/>
      <c r="OW315" s="1587"/>
      <c r="OX315" s="1587"/>
      <c r="OY315" s="1587"/>
      <c r="OZ315" s="1587"/>
      <c r="PA315" s="1587"/>
      <c r="PB315" s="1587"/>
      <c r="PC315" s="1587"/>
      <c r="PD315" s="1587"/>
      <c r="PE315" s="1587"/>
      <c r="PF315" s="1587"/>
      <c r="PG315" s="1588"/>
      <c r="PH315" s="1588"/>
      <c r="PI315" s="1588"/>
      <c r="PJ315" s="1588"/>
      <c r="PK315" s="1588"/>
      <c r="PL315" s="1588"/>
      <c r="PM315" s="1588"/>
      <c r="PN315" s="1588"/>
      <c r="PO315" s="1588"/>
      <c r="PP315" s="1588"/>
      <c r="PQ315" s="1588"/>
      <c r="PR315" s="1588"/>
      <c r="PS315" s="1588"/>
      <c r="PT315" s="1588"/>
      <c r="PU315" s="1588"/>
      <c r="PV315" s="1588"/>
      <c r="PW315" s="1588"/>
      <c r="PX315" s="1588"/>
      <c r="PY315" s="1588"/>
      <c r="PZ315" s="1588"/>
      <c r="QA315" s="1588"/>
      <c r="QB315" s="1588"/>
      <c r="QC315" s="1588"/>
      <c r="QD315" s="1588"/>
      <c r="QE315" s="1588"/>
      <c r="QF315" s="1588"/>
      <c r="QG315" s="1588"/>
      <c r="QH315" s="1588"/>
      <c r="QI315" s="1588"/>
      <c r="QJ315" s="1588"/>
      <c r="QK315" s="1588"/>
      <c r="QL315" s="1588"/>
      <c r="QM315" s="1588"/>
      <c r="QN315" s="1588"/>
      <c r="QO315" s="1588"/>
      <c r="QP315" s="1588"/>
      <c r="QQ315" s="1588"/>
      <c r="QR315" s="1588"/>
      <c r="QS315" s="1588"/>
      <c r="QT315" s="1588"/>
      <c r="QU315" s="1588"/>
      <c r="QV315" s="1588"/>
      <c r="QW315" s="1588"/>
      <c r="QX315" s="1588"/>
      <c r="QY315" s="1588"/>
      <c r="QZ315" s="1588"/>
      <c r="RA315" s="1588"/>
      <c r="RB315" s="1588"/>
      <c r="RC315" s="1588"/>
      <c r="RD315" s="1588"/>
      <c r="RE315" s="1588"/>
      <c r="RF315" s="1588"/>
      <c r="RG315" s="1588"/>
      <c r="RH315" s="1588"/>
      <c r="RI315" s="1588"/>
      <c r="RJ315" s="1588"/>
      <c r="RK315" s="1588"/>
      <c r="RL315" s="1588"/>
      <c r="RM315" s="1588"/>
      <c r="RN315" s="1588"/>
      <c r="RO315" s="1588"/>
      <c r="RP315" s="1588"/>
      <c r="RQ315" s="1588"/>
      <c r="RR315" s="1588"/>
      <c r="RS315" s="1588"/>
      <c r="RT315" s="1588"/>
      <c r="RU315" s="1588"/>
      <c r="RV315" s="1588"/>
      <c r="RW315" s="1588"/>
      <c r="RX315" s="1588"/>
      <c r="RY315" s="1588"/>
      <c r="RZ315" s="1588"/>
      <c r="SA315" s="1588"/>
      <c r="SB315" s="1588"/>
      <c r="SC315" s="1588"/>
      <c r="SD315" s="1588"/>
      <c r="SE315" s="1588"/>
      <c r="SF315" s="1588"/>
      <c r="SG315" s="1588"/>
      <c r="SH315" s="1588"/>
      <c r="SI315" s="1588"/>
      <c r="SJ315" s="1588"/>
      <c r="SK315" s="1588"/>
      <c r="SL315" s="1588"/>
      <c r="SM315" s="1588"/>
      <c r="SN315" s="1588"/>
      <c r="SO315" s="1588"/>
      <c r="SP315" s="1588"/>
      <c r="SQ315" s="1588"/>
      <c r="SR315" s="1588"/>
      <c r="SS315" s="1588"/>
      <c r="ST315" s="1588"/>
      <c r="SU315" s="1588"/>
      <c r="SV315" s="1588"/>
      <c r="SW315" s="1588"/>
      <c r="SX315" s="1588"/>
      <c r="SY315" s="1588"/>
      <c r="SZ315" s="1588"/>
      <c r="TA315" s="1588"/>
      <c r="TB315" s="1588"/>
      <c r="TC315" s="1588"/>
    </row>
    <row r="316" spans="1:748" s="466" customFormat="1" ht="15" customHeight="1" x14ac:dyDescent="0.15">
      <c r="A316" s="515">
        <v>43836</v>
      </c>
      <c r="B316" s="415">
        <f t="shared" si="6"/>
        <v>3477</v>
      </c>
      <c r="C316" s="195"/>
      <c r="D316" s="453"/>
      <c r="E316" s="461"/>
      <c r="F316" s="462"/>
      <c r="G316" s="880"/>
      <c r="H316" s="455"/>
      <c r="I316" s="462"/>
      <c r="J316" s="456"/>
      <c r="K316" s="467"/>
      <c r="L316" s="576"/>
      <c r="M316" s="195">
        <v>535</v>
      </c>
      <c r="N316" s="453">
        <v>8.01</v>
      </c>
      <c r="O316" s="461">
        <v>5000</v>
      </c>
      <c r="P316" s="462">
        <v>14</v>
      </c>
      <c r="Q316" s="880">
        <v>32</v>
      </c>
      <c r="R316" s="455">
        <v>0.4</v>
      </c>
      <c r="S316" s="462">
        <v>14.6</v>
      </c>
      <c r="T316" s="456"/>
      <c r="U316" s="467"/>
      <c r="V316" s="576"/>
      <c r="W316" s="466">
        <v>381</v>
      </c>
      <c r="X316" s="546">
        <v>8.2799999999999994</v>
      </c>
      <c r="Y316" s="548">
        <v>4110</v>
      </c>
      <c r="Z316" s="576">
        <v>7.7</v>
      </c>
      <c r="AA316" s="883">
        <v>17</v>
      </c>
      <c r="AB316" s="539">
        <v>0.4</v>
      </c>
      <c r="AC316" s="576">
        <v>3.2</v>
      </c>
      <c r="AD316" s="539"/>
      <c r="AE316" s="461"/>
      <c r="AF316" s="463"/>
      <c r="AG316" s="575">
        <v>175</v>
      </c>
      <c r="AH316" s="453">
        <v>7.42</v>
      </c>
      <c r="AI316" s="458">
        <v>3720</v>
      </c>
      <c r="AJ316" s="462">
        <v>13</v>
      </c>
      <c r="AK316" s="880">
        <v>42</v>
      </c>
      <c r="AL316" s="455">
        <v>10.8</v>
      </c>
      <c r="AM316" s="644">
        <v>12.8</v>
      </c>
      <c r="AN316" s="455"/>
      <c r="AO316" s="461"/>
      <c r="AP316" s="616"/>
      <c r="AQ316" s="457">
        <v>576</v>
      </c>
      <c r="AR316" s="453">
        <v>8.09</v>
      </c>
      <c r="AS316" s="458">
        <v>4500</v>
      </c>
      <c r="AT316" s="462">
        <v>41.7</v>
      </c>
      <c r="AU316" s="880">
        <v>117</v>
      </c>
      <c r="AV316" s="455">
        <v>1.8</v>
      </c>
      <c r="AW316" s="462">
        <v>45.5</v>
      </c>
      <c r="AX316" s="455"/>
      <c r="AY316" s="461"/>
      <c r="AZ316" s="463"/>
      <c r="BA316" s="195">
        <v>219</v>
      </c>
      <c r="BB316" s="453">
        <v>7.97</v>
      </c>
      <c r="BC316" s="461">
        <v>5490</v>
      </c>
      <c r="BD316" s="462">
        <v>31</v>
      </c>
      <c r="BE316" s="880">
        <v>104</v>
      </c>
      <c r="BF316" s="455">
        <v>1.3</v>
      </c>
      <c r="BG316" s="462">
        <v>21.8</v>
      </c>
      <c r="BH316" s="455"/>
      <c r="BI316" s="461"/>
      <c r="BJ316" s="463"/>
      <c r="BK316" s="457">
        <v>156</v>
      </c>
      <c r="BL316" s="453">
        <v>8.18</v>
      </c>
      <c r="BM316" s="458">
        <v>1677</v>
      </c>
      <c r="BN316" s="462">
        <v>84.5</v>
      </c>
      <c r="BO316" s="880">
        <v>166</v>
      </c>
      <c r="BP316" s="455">
        <v>0.2</v>
      </c>
      <c r="BQ316" s="462">
        <v>6</v>
      </c>
      <c r="BR316" s="455"/>
      <c r="BS316" s="461"/>
      <c r="BT316" s="463"/>
      <c r="BU316" s="457">
        <v>376</v>
      </c>
      <c r="BV316" s="453">
        <v>7.95</v>
      </c>
      <c r="BW316" s="458">
        <v>5890</v>
      </c>
      <c r="BX316" s="458">
        <v>17.399999999999999</v>
      </c>
      <c r="BY316" s="880">
        <v>89</v>
      </c>
      <c r="BZ316" s="455">
        <v>21.1</v>
      </c>
      <c r="CA316" s="462">
        <v>68.7</v>
      </c>
      <c r="CB316" s="455"/>
      <c r="CC316" s="461"/>
      <c r="CD316" s="463"/>
      <c r="CE316" s="457">
        <v>111</v>
      </c>
      <c r="CF316" s="453">
        <v>8.1999999999999993</v>
      </c>
      <c r="CG316" s="458">
        <v>8360</v>
      </c>
      <c r="CH316" s="462">
        <v>28.7</v>
      </c>
      <c r="CI316" s="880">
        <v>89</v>
      </c>
      <c r="CJ316" s="455">
        <v>1.2</v>
      </c>
      <c r="CK316" s="462">
        <v>35.9</v>
      </c>
      <c r="CL316" s="455"/>
      <c r="CM316" s="461"/>
      <c r="CN316" s="463"/>
      <c r="CO316" s="457"/>
      <c r="CP316" s="453"/>
      <c r="CQ316" s="461"/>
      <c r="CR316" s="462"/>
      <c r="CS316" s="880"/>
      <c r="CT316" s="455"/>
      <c r="CU316" s="462"/>
      <c r="CV316" s="455"/>
      <c r="CW316" s="461"/>
      <c r="CX316" s="463"/>
      <c r="CY316" s="457">
        <v>189</v>
      </c>
      <c r="CZ316" s="453">
        <v>7.91</v>
      </c>
      <c r="DA316" s="461">
        <v>7470</v>
      </c>
      <c r="DB316" s="462">
        <v>44.6</v>
      </c>
      <c r="DC316" s="880">
        <v>108</v>
      </c>
      <c r="DD316" s="455">
        <v>5.4</v>
      </c>
      <c r="DE316" s="462">
        <v>23</v>
      </c>
      <c r="DF316" s="455"/>
      <c r="DG316" s="464"/>
      <c r="DH316" s="463"/>
      <c r="DI316" s="457">
        <v>449</v>
      </c>
      <c r="DJ316" s="453">
        <v>8.11</v>
      </c>
      <c r="DK316" s="459">
        <v>2890</v>
      </c>
      <c r="DL316" s="462">
        <v>38.200000000000003</v>
      </c>
      <c r="DM316" s="880">
        <v>152</v>
      </c>
      <c r="DN316" s="455">
        <v>26.4</v>
      </c>
      <c r="DO316" s="462">
        <v>37.799999999999997</v>
      </c>
      <c r="DP316" s="455"/>
      <c r="DQ316" s="461"/>
      <c r="DR316" s="463"/>
      <c r="DS316" s="457">
        <v>37</v>
      </c>
      <c r="DT316" s="453">
        <v>8.1999999999999993</v>
      </c>
      <c r="DU316" s="454">
        <v>820</v>
      </c>
      <c r="DV316" s="462">
        <v>13.1</v>
      </c>
      <c r="DW316" s="880">
        <v>54</v>
      </c>
      <c r="DX316" s="455">
        <v>0.9</v>
      </c>
      <c r="DY316" s="462">
        <v>2.2000000000000002</v>
      </c>
      <c r="DZ316" s="455"/>
      <c r="EA316" s="462"/>
      <c r="EB316" s="463"/>
      <c r="EC316" s="457">
        <v>75</v>
      </c>
      <c r="ED316" s="453">
        <v>7.8</v>
      </c>
      <c r="EE316" s="464">
        <v>2250</v>
      </c>
      <c r="EF316" s="462">
        <v>11.8</v>
      </c>
      <c r="EG316" s="880">
        <v>69</v>
      </c>
      <c r="EH316" s="455">
        <v>20.2</v>
      </c>
      <c r="EI316" s="462">
        <v>21.5</v>
      </c>
      <c r="EJ316" s="455"/>
      <c r="EK316" s="461"/>
      <c r="EL316" s="463"/>
      <c r="EM316" s="457">
        <v>72</v>
      </c>
      <c r="EN316" s="453"/>
      <c r="EO316" s="461"/>
      <c r="EP316" s="462"/>
      <c r="EQ316" s="462"/>
      <c r="ER316" s="455"/>
      <c r="ES316" s="462"/>
      <c r="ET316" s="454"/>
      <c r="EU316" s="461"/>
      <c r="EV316" s="463"/>
      <c r="EW316" s="457">
        <v>72</v>
      </c>
      <c r="EX316" s="453"/>
      <c r="EY316" s="461"/>
      <c r="EZ316" s="462"/>
      <c r="FA316" s="880"/>
      <c r="FB316" s="455"/>
      <c r="FC316" s="462"/>
      <c r="FD316" s="454"/>
      <c r="FE316" s="461"/>
      <c r="FF316" s="463"/>
      <c r="FG316" s="457">
        <v>0</v>
      </c>
      <c r="FH316" s="453"/>
      <c r="FI316" s="461"/>
      <c r="FJ316" s="462"/>
      <c r="FK316" s="880"/>
      <c r="FL316" s="455"/>
      <c r="FM316" s="462"/>
      <c r="FN316" s="454"/>
      <c r="FO316" s="461"/>
      <c r="FP316" s="463"/>
      <c r="FQ316" s="1262"/>
      <c r="FR316" s="1263"/>
      <c r="FS316" s="1444"/>
      <c r="FT316" s="1263"/>
      <c r="FU316" s="980"/>
      <c r="FV316" s="1263"/>
      <c r="FW316" s="954"/>
      <c r="FX316" s="1263"/>
      <c r="FY316" s="1263"/>
      <c r="FZ316" s="1419"/>
      <c r="GA316" s="1262"/>
      <c r="GB316" s="1263"/>
      <c r="GC316" s="1263"/>
      <c r="GD316" s="1263"/>
      <c r="GE316" s="980"/>
      <c r="GF316" s="1263"/>
      <c r="GG316" s="954"/>
      <c r="GH316" s="1263"/>
      <c r="GI316" s="1263"/>
      <c r="GJ316" s="1419"/>
      <c r="GK316" s="231"/>
      <c r="GL316" s="941"/>
      <c r="GM316" s="467"/>
      <c r="GN316" s="467"/>
      <c r="GO316" s="467"/>
      <c r="GP316" s="467"/>
      <c r="GQ316" s="467"/>
      <c r="GR316" s="467"/>
      <c r="GS316" s="467"/>
      <c r="GT316" s="550"/>
      <c r="GU316" s="231"/>
      <c r="GV316" s="467"/>
      <c r="GW316" s="467"/>
      <c r="GX316" s="467"/>
      <c r="GY316" s="467"/>
      <c r="GZ316" s="539"/>
      <c r="HA316" s="467"/>
      <c r="HB316" s="467"/>
      <c r="HC316" s="467"/>
      <c r="HD316" s="550"/>
      <c r="HE316" s="457">
        <v>54</v>
      </c>
      <c r="HF316" s="453">
        <v>7.05</v>
      </c>
      <c r="HG316" s="461">
        <v>2650</v>
      </c>
      <c r="HH316" s="893">
        <v>7.9</v>
      </c>
      <c r="HI316" s="1434">
        <v>65</v>
      </c>
      <c r="HJ316" s="455">
        <v>7</v>
      </c>
      <c r="HK316" s="462">
        <v>7.3</v>
      </c>
      <c r="HL316" s="455"/>
      <c r="HM316" s="461"/>
      <c r="HN316" s="463"/>
      <c r="HO316" s="457"/>
      <c r="HP316" s="453"/>
      <c r="HQ316" s="461"/>
      <c r="HR316" s="462"/>
      <c r="HS316" s="462"/>
      <c r="HT316" s="455"/>
      <c r="HU316" s="462"/>
      <c r="HV316" s="455"/>
      <c r="HW316" s="461"/>
      <c r="HX316" s="463"/>
      <c r="HY316" s="1587"/>
      <c r="HZ316" s="1587"/>
      <c r="IA316" s="1587"/>
      <c r="IB316" s="1587"/>
      <c r="IC316" s="1587"/>
      <c r="ID316" s="1587"/>
      <c r="IE316" s="1587"/>
      <c r="IF316" s="1587"/>
      <c r="IG316" s="1587"/>
      <c r="IH316" s="1587"/>
      <c r="II316" s="1587"/>
      <c r="IJ316" s="1587"/>
      <c r="IK316" s="1587"/>
      <c r="IL316" s="1587"/>
      <c r="IM316" s="1587"/>
      <c r="IN316" s="1587"/>
      <c r="IO316" s="1587"/>
      <c r="IP316" s="1587"/>
      <c r="IQ316" s="1587"/>
      <c r="IR316" s="1587"/>
      <c r="IS316" s="1587"/>
      <c r="IT316" s="1587"/>
      <c r="IU316" s="1587"/>
      <c r="IV316" s="1587"/>
      <c r="IW316" s="1587"/>
      <c r="IX316" s="1587"/>
      <c r="IY316" s="1587"/>
      <c r="IZ316" s="1587"/>
      <c r="JA316" s="1587"/>
      <c r="JB316" s="1587"/>
      <c r="JC316" s="1587"/>
      <c r="JD316" s="1587"/>
      <c r="JE316" s="1587"/>
      <c r="JF316" s="1587"/>
      <c r="JG316" s="1587"/>
      <c r="JH316" s="1587"/>
      <c r="JI316" s="1587"/>
      <c r="JJ316" s="1587"/>
      <c r="JK316" s="1587"/>
      <c r="JL316" s="1587"/>
      <c r="JM316" s="1587"/>
      <c r="JN316" s="1587"/>
      <c r="JO316" s="1587"/>
      <c r="JP316" s="1587"/>
      <c r="JQ316" s="1587"/>
      <c r="JR316" s="1587"/>
      <c r="JS316" s="1587"/>
      <c r="JT316" s="1587"/>
      <c r="JU316" s="1587"/>
      <c r="JV316" s="1587"/>
      <c r="JW316" s="1587"/>
      <c r="JX316" s="1587"/>
      <c r="JY316" s="1587"/>
      <c r="JZ316" s="1587"/>
      <c r="KA316" s="1587"/>
      <c r="KB316" s="1587"/>
      <c r="KC316" s="1587"/>
      <c r="KD316" s="1587"/>
      <c r="KE316" s="1587"/>
      <c r="KF316" s="1587"/>
      <c r="KG316" s="1587"/>
      <c r="KH316" s="1587"/>
      <c r="KI316" s="1587"/>
      <c r="KJ316" s="1587"/>
      <c r="KK316" s="1587"/>
      <c r="KL316" s="1587"/>
      <c r="KM316" s="1587"/>
      <c r="KN316" s="1587"/>
      <c r="KO316" s="1587"/>
      <c r="KP316" s="1587"/>
      <c r="KQ316" s="1587"/>
      <c r="KR316" s="1587"/>
      <c r="KS316" s="1587"/>
      <c r="KT316" s="1587"/>
      <c r="KU316" s="1587"/>
      <c r="KV316" s="1587"/>
      <c r="KW316" s="1587"/>
      <c r="KX316" s="1587"/>
      <c r="KY316" s="1587"/>
      <c r="KZ316" s="1587"/>
      <c r="LA316" s="1587"/>
      <c r="LB316" s="1587"/>
      <c r="LC316" s="1587"/>
      <c r="LD316" s="1587"/>
      <c r="LE316" s="1587"/>
      <c r="LF316" s="1587"/>
      <c r="LG316" s="1587"/>
      <c r="LH316" s="1587"/>
      <c r="LI316" s="1587"/>
      <c r="LJ316" s="1587"/>
      <c r="LK316" s="1587"/>
      <c r="LL316" s="1587"/>
      <c r="LM316" s="1587"/>
      <c r="LN316" s="1587"/>
      <c r="LO316" s="1587"/>
      <c r="LP316" s="1587"/>
      <c r="LQ316" s="1587"/>
      <c r="LR316" s="1587"/>
      <c r="LS316" s="1587"/>
      <c r="LT316" s="1587"/>
      <c r="LU316" s="1587"/>
      <c r="LV316" s="1587"/>
      <c r="LW316" s="1587"/>
      <c r="LX316" s="1587"/>
      <c r="LY316" s="1587"/>
      <c r="LZ316" s="1587"/>
      <c r="MA316" s="1587"/>
      <c r="MB316" s="1587"/>
      <c r="MC316" s="1587"/>
      <c r="MD316" s="1587"/>
      <c r="ME316" s="1587"/>
      <c r="MF316" s="1587"/>
      <c r="MG316" s="1587"/>
      <c r="MH316" s="1587"/>
      <c r="MI316" s="1587"/>
      <c r="MJ316" s="1587"/>
      <c r="MK316" s="1587"/>
      <c r="ML316" s="1587"/>
      <c r="MM316" s="1587"/>
      <c r="MN316" s="1587"/>
      <c r="MO316" s="1587"/>
      <c r="MP316" s="1587"/>
      <c r="MQ316" s="1587"/>
      <c r="MR316" s="1587"/>
      <c r="MS316" s="1587"/>
      <c r="MT316" s="1587"/>
      <c r="MU316" s="1587"/>
      <c r="MV316" s="1587"/>
      <c r="MW316" s="1587"/>
      <c r="MX316" s="1587"/>
      <c r="MY316" s="1587"/>
      <c r="MZ316" s="1587"/>
      <c r="NA316" s="1587"/>
      <c r="NB316" s="1587"/>
      <c r="NC316" s="1587"/>
      <c r="ND316" s="1587"/>
      <c r="NE316" s="1587"/>
      <c r="NF316" s="1587"/>
      <c r="NG316" s="1587"/>
      <c r="NH316" s="1587"/>
      <c r="NI316" s="1587"/>
      <c r="NJ316" s="1587"/>
      <c r="NK316" s="1587"/>
      <c r="NL316" s="1587"/>
      <c r="NM316" s="1587"/>
      <c r="NN316" s="1587"/>
      <c r="NO316" s="1587"/>
      <c r="NP316" s="1587"/>
      <c r="NQ316" s="1587"/>
      <c r="NR316" s="1587"/>
      <c r="NS316" s="1587"/>
      <c r="NT316" s="1587"/>
      <c r="NU316" s="1587"/>
      <c r="NV316" s="1587"/>
      <c r="NW316" s="1587"/>
      <c r="NX316" s="1587"/>
      <c r="NY316" s="1587"/>
      <c r="NZ316" s="1587"/>
      <c r="OA316" s="1587"/>
      <c r="OB316" s="1587"/>
      <c r="OC316" s="1587"/>
      <c r="OD316" s="1587"/>
      <c r="OE316" s="1587"/>
      <c r="OF316" s="1587"/>
      <c r="OG316" s="1587"/>
      <c r="OH316" s="1587"/>
      <c r="OI316" s="1587"/>
      <c r="OJ316" s="1587"/>
      <c r="OK316" s="1587"/>
      <c r="OL316" s="1587"/>
      <c r="OM316" s="1587"/>
      <c r="ON316" s="1587"/>
      <c r="OO316" s="1587"/>
      <c r="OP316" s="1587"/>
      <c r="OQ316" s="1587"/>
      <c r="OR316" s="1587"/>
      <c r="OS316" s="1587"/>
      <c r="OT316" s="1587"/>
      <c r="OU316" s="1587"/>
      <c r="OV316" s="1587"/>
      <c r="OW316" s="1587"/>
      <c r="OX316" s="1587"/>
      <c r="OY316" s="1587"/>
      <c r="OZ316" s="1587"/>
      <c r="PA316" s="1587"/>
      <c r="PB316" s="1587"/>
      <c r="PC316" s="1587"/>
      <c r="PD316" s="1587"/>
      <c r="PE316" s="1587"/>
      <c r="PF316" s="1587"/>
      <c r="PG316" s="1588"/>
      <c r="PH316" s="1588"/>
      <c r="PI316" s="1588"/>
      <c r="PJ316" s="1588"/>
      <c r="PK316" s="1588"/>
      <c r="PL316" s="1588"/>
      <c r="PM316" s="1588"/>
      <c r="PN316" s="1588"/>
      <c r="PO316" s="1588"/>
      <c r="PP316" s="1588"/>
      <c r="PQ316" s="1588"/>
      <c r="PR316" s="1588"/>
      <c r="PS316" s="1588"/>
      <c r="PT316" s="1588"/>
      <c r="PU316" s="1588"/>
      <c r="PV316" s="1588"/>
      <c r="PW316" s="1588"/>
      <c r="PX316" s="1588"/>
      <c r="PY316" s="1588"/>
      <c r="PZ316" s="1588"/>
      <c r="QA316" s="1588"/>
      <c r="QB316" s="1588"/>
      <c r="QC316" s="1588"/>
      <c r="QD316" s="1588"/>
      <c r="QE316" s="1588"/>
      <c r="QF316" s="1588"/>
      <c r="QG316" s="1588"/>
      <c r="QH316" s="1588"/>
      <c r="QI316" s="1588"/>
      <c r="QJ316" s="1588"/>
      <c r="QK316" s="1588"/>
      <c r="QL316" s="1588"/>
      <c r="QM316" s="1588"/>
      <c r="QN316" s="1588"/>
      <c r="QO316" s="1588"/>
      <c r="QP316" s="1588"/>
      <c r="QQ316" s="1588"/>
      <c r="QR316" s="1588"/>
      <c r="QS316" s="1588"/>
      <c r="QT316" s="1588"/>
      <c r="QU316" s="1588"/>
      <c r="QV316" s="1588"/>
      <c r="QW316" s="1588"/>
      <c r="QX316" s="1588"/>
      <c r="QY316" s="1588"/>
      <c r="QZ316" s="1588"/>
      <c r="RA316" s="1588"/>
      <c r="RB316" s="1588"/>
      <c r="RC316" s="1588"/>
      <c r="RD316" s="1588"/>
      <c r="RE316" s="1588"/>
      <c r="RF316" s="1588"/>
      <c r="RG316" s="1588"/>
      <c r="RH316" s="1588"/>
      <c r="RI316" s="1588"/>
      <c r="RJ316" s="1588"/>
      <c r="RK316" s="1588"/>
      <c r="RL316" s="1588"/>
      <c r="RM316" s="1588"/>
      <c r="RN316" s="1588"/>
      <c r="RO316" s="1588"/>
      <c r="RP316" s="1588"/>
      <c r="RQ316" s="1588"/>
      <c r="RR316" s="1588"/>
      <c r="RS316" s="1588"/>
      <c r="RT316" s="1588"/>
      <c r="RU316" s="1588"/>
      <c r="RV316" s="1588"/>
      <c r="RW316" s="1588"/>
      <c r="RX316" s="1588"/>
      <c r="RY316" s="1588"/>
      <c r="RZ316" s="1588"/>
      <c r="SA316" s="1588"/>
      <c r="SB316" s="1588"/>
      <c r="SC316" s="1588"/>
      <c r="SD316" s="1588"/>
      <c r="SE316" s="1588"/>
      <c r="SF316" s="1588"/>
      <c r="SG316" s="1588"/>
      <c r="SH316" s="1588"/>
      <c r="SI316" s="1588"/>
      <c r="SJ316" s="1588"/>
      <c r="SK316" s="1588"/>
      <c r="SL316" s="1588"/>
      <c r="SM316" s="1588"/>
      <c r="SN316" s="1588"/>
      <c r="SO316" s="1588"/>
      <c r="SP316" s="1588"/>
      <c r="SQ316" s="1588"/>
      <c r="SR316" s="1588"/>
      <c r="SS316" s="1588"/>
      <c r="ST316" s="1588"/>
      <c r="SU316" s="1588"/>
      <c r="SV316" s="1588"/>
      <c r="SW316" s="1588"/>
      <c r="SX316" s="1588"/>
      <c r="SY316" s="1588"/>
      <c r="SZ316" s="1588"/>
      <c r="TA316" s="1588"/>
      <c r="TB316" s="1588"/>
      <c r="TC316" s="1588"/>
      <c r="TD316" s="597"/>
      <c r="TE316" s="597"/>
      <c r="TF316" s="597"/>
      <c r="TG316" s="597"/>
      <c r="TH316" s="597"/>
      <c r="TI316" s="597"/>
      <c r="TJ316" s="597"/>
      <c r="TK316" s="597"/>
      <c r="TL316" s="597"/>
      <c r="TM316" s="597"/>
      <c r="TN316" s="597"/>
      <c r="TO316" s="597"/>
      <c r="TP316" s="597"/>
      <c r="TQ316" s="597"/>
      <c r="TR316" s="597"/>
      <c r="TS316" s="597"/>
      <c r="TT316" s="597"/>
      <c r="TU316" s="597"/>
      <c r="TV316" s="597"/>
      <c r="TW316" s="597"/>
      <c r="TX316" s="597"/>
      <c r="TY316" s="597"/>
      <c r="TZ316" s="597"/>
      <c r="UA316" s="597"/>
      <c r="UB316" s="597"/>
      <c r="UC316" s="597"/>
      <c r="UD316" s="597"/>
      <c r="UE316" s="597"/>
      <c r="UF316" s="597"/>
      <c r="UG316" s="597"/>
      <c r="UH316" s="597"/>
      <c r="UI316" s="597"/>
      <c r="UJ316" s="597"/>
      <c r="UK316" s="597"/>
      <c r="UL316" s="597"/>
      <c r="UM316" s="597"/>
      <c r="UN316" s="597"/>
      <c r="UO316" s="597"/>
      <c r="UP316" s="597"/>
      <c r="UQ316" s="597"/>
      <c r="UR316" s="597"/>
      <c r="US316" s="597"/>
      <c r="UT316" s="597"/>
      <c r="UU316" s="597"/>
      <c r="UV316" s="597"/>
      <c r="UW316" s="597"/>
      <c r="UX316" s="597"/>
      <c r="UY316" s="597"/>
      <c r="UZ316" s="597"/>
      <c r="VA316" s="597"/>
      <c r="VB316" s="597"/>
      <c r="VC316" s="597"/>
      <c r="VD316" s="597"/>
      <c r="VE316" s="597"/>
      <c r="VF316" s="597"/>
      <c r="VG316" s="597"/>
      <c r="VH316" s="597"/>
      <c r="VI316" s="597"/>
      <c r="VJ316" s="597"/>
      <c r="VK316" s="597"/>
      <c r="VL316" s="597"/>
      <c r="VM316" s="597"/>
      <c r="VN316" s="597"/>
      <c r="VO316" s="597"/>
      <c r="VP316" s="597"/>
      <c r="VQ316" s="597"/>
      <c r="VR316" s="597"/>
      <c r="VS316" s="597"/>
      <c r="VT316" s="597"/>
      <c r="VU316" s="597"/>
      <c r="VV316" s="597"/>
      <c r="VW316" s="597"/>
      <c r="VX316" s="597"/>
      <c r="VY316" s="597"/>
      <c r="VZ316" s="597"/>
      <c r="WA316" s="597"/>
      <c r="WB316" s="597"/>
      <c r="WC316" s="597"/>
      <c r="WD316" s="597"/>
      <c r="WE316" s="597"/>
      <c r="WF316" s="597"/>
      <c r="WG316" s="597"/>
      <c r="WH316" s="597"/>
      <c r="WI316" s="597"/>
      <c r="WJ316" s="597"/>
      <c r="WK316" s="597"/>
      <c r="WL316" s="597"/>
      <c r="WM316" s="597"/>
      <c r="WN316" s="597"/>
      <c r="WO316" s="597"/>
      <c r="WP316" s="597"/>
      <c r="WQ316" s="597"/>
      <c r="WR316" s="597"/>
      <c r="WS316" s="597"/>
      <c r="WT316" s="597"/>
      <c r="WU316" s="597"/>
      <c r="WV316" s="597"/>
      <c r="WW316" s="597"/>
      <c r="WX316" s="597"/>
      <c r="WY316" s="597"/>
      <c r="WZ316" s="597"/>
      <c r="XA316" s="597"/>
      <c r="XB316" s="597"/>
      <c r="XC316" s="597"/>
      <c r="XD316" s="597"/>
      <c r="XE316" s="597"/>
      <c r="XF316" s="597"/>
      <c r="XG316" s="597"/>
      <c r="XH316" s="597"/>
      <c r="XI316" s="597"/>
      <c r="XJ316" s="597"/>
      <c r="XK316" s="597"/>
      <c r="XL316" s="597"/>
      <c r="XM316" s="597"/>
      <c r="XN316" s="597"/>
      <c r="XO316" s="597"/>
      <c r="XP316" s="597"/>
      <c r="XQ316" s="597"/>
      <c r="XR316" s="597"/>
      <c r="XS316" s="597"/>
      <c r="XT316" s="597"/>
      <c r="XU316" s="597"/>
      <c r="XV316" s="597"/>
      <c r="XW316" s="597"/>
      <c r="XX316" s="597"/>
      <c r="XY316" s="597"/>
      <c r="XZ316" s="597"/>
      <c r="YA316" s="597"/>
      <c r="YB316" s="597"/>
      <c r="YC316" s="597"/>
      <c r="YD316" s="597"/>
      <c r="YE316" s="597"/>
      <c r="YF316" s="597"/>
      <c r="YG316" s="597"/>
      <c r="YH316" s="597"/>
      <c r="YI316" s="597"/>
      <c r="YJ316" s="597"/>
      <c r="YK316" s="597"/>
      <c r="YL316" s="597"/>
      <c r="YM316" s="597"/>
      <c r="YN316" s="597"/>
      <c r="YO316" s="597"/>
      <c r="YP316" s="597"/>
      <c r="YQ316" s="597"/>
      <c r="YR316" s="597"/>
      <c r="YS316" s="597"/>
      <c r="YT316" s="597"/>
      <c r="YU316" s="597"/>
      <c r="YV316" s="597"/>
      <c r="YW316" s="597"/>
      <c r="YX316" s="597"/>
      <c r="YY316" s="597"/>
      <c r="YZ316" s="597"/>
      <c r="ZA316" s="597"/>
      <c r="ZB316" s="597"/>
      <c r="ZC316" s="597"/>
      <c r="ZD316" s="597"/>
      <c r="ZE316" s="597"/>
      <c r="ZF316" s="597"/>
      <c r="ZG316" s="597"/>
      <c r="ZH316" s="597"/>
      <c r="ZI316" s="597"/>
      <c r="ZJ316" s="597"/>
      <c r="ZK316" s="597"/>
      <c r="ZL316" s="597"/>
      <c r="ZM316" s="597"/>
      <c r="ZN316" s="597"/>
      <c r="ZO316" s="597"/>
      <c r="ZP316" s="597"/>
      <c r="ZQ316" s="597"/>
      <c r="ZR316" s="597"/>
      <c r="ZS316" s="597"/>
      <c r="ZT316" s="597"/>
      <c r="ZU316" s="597"/>
      <c r="ZV316" s="597"/>
      <c r="ZW316" s="597"/>
      <c r="ZX316" s="597"/>
      <c r="ZY316" s="597"/>
      <c r="ZZ316" s="597"/>
      <c r="AAA316" s="597"/>
      <c r="AAB316" s="597"/>
      <c r="AAC316" s="597"/>
      <c r="AAD316" s="597"/>
      <c r="AAE316" s="597"/>
      <c r="AAF316" s="597"/>
      <c r="AAG316" s="597"/>
      <c r="AAH316" s="597"/>
      <c r="AAI316" s="597"/>
      <c r="AAJ316" s="597"/>
      <c r="AAK316" s="597"/>
      <c r="AAL316" s="597"/>
      <c r="AAM316" s="597"/>
      <c r="AAN316" s="597"/>
      <c r="AAO316" s="597"/>
      <c r="AAP316" s="597"/>
      <c r="AAQ316" s="597"/>
      <c r="AAR316" s="597"/>
      <c r="AAS316" s="597"/>
      <c r="AAT316" s="597"/>
      <c r="AAU316" s="597"/>
      <c r="AAV316" s="597"/>
      <c r="AAW316" s="597"/>
      <c r="AAX316" s="597"/>
      <c r="AAY316" s="597"/>
      <c r="AAZ316" s="597"/>
      <c r="ABA316" s="597"/>
      <c r="ABB316" s="597"/>
      <c r="ABC316" s="597"/>
      <c r="ABD316" s="597"/>
      <c r="ABE316" s="597"/>
      <c r="ABF316" s="597"/>
      <c r="ABG316" s="597"/>
      <c r="ABH316" s="597"/>
      <c r="ABI316" s="597"/>
      <c r="ABJ316" s="597"/>
      <c r="ABK316" s="597"/>
      <c r="ABL316" s="597"/>
      <c r="ABM316" s="597"/>
      <c r="ABN316" s="597"/>
      <c r="ABO316" s="597"/>
      <c r="ABP316" s="597"/>
      <c r="ABQ316" s="597"/>
      <c r="ABR316" s="597"/>
      <c r="ABS316" s="597"/>
      <c r="ABT316" s="597"/>
    </row>
    <row r="317" spans="1:748" s="540" customFormat="1" ht="15" customHeight="1" x14ac:dyDescent="0.15">
      <c r="A317" s="515">
        <v>43837</v>
      </c>
      <c r="B317" s="415">
        <f t="shared" si="6"/>
        <v>4431</v>
      </c>
      <c r="C317" s="195"/>
      <c r="D317" s="453"/>
      <c r="E317" s="461"/>
      <c r="F317" s="462"/>
      <c r="G317" s="880"/>
      <c r="H317" s="455"/>
      <c r="I317" s="462"/>
      <c r="J317" s="456"/>
      <c r="K317" s="467"/>
      <c r="L317" s="550"/>
      <c r="M317" s="195">
        <v>1362</v>
      </c>
      <c r="N317" s="453">
        <v>8</v>
      </c>
      <c r="O317" s="461">
        <v>4840</v>
      </c>
      <c r="P317" s="462">
        <v>14.9</v>
      </c>
      <c r="Q317" s="880">
        <v>36</v>
      </c>
      <c r="R317" s="455">
        <v>0.2</v>
      </c>
      <c r="S317" s="462">
        <v>16.2</v>
      </c>
      <c r="T317" s="456"/>
      <c r="U317" s="467"/>
      <c r="V317" s="550"/>
      <c r="W317" s="457">
        <v>566</v>
      </c>
      <c r="X317" s="453">
        <v>8.1300000000000008</v>
      </c>
      <c r="Y317" s="458">
        <v>3760</v>
      </c>
      <c r="Z317" s="462">
        <v>7.5</v>
      </c>
      <c r="AA317" s="880">
        <v>17</v>
      </c>
      <c r="AB317" s="455">
        <v>0.3</v>
      </c>
      <c r="AC317" s="462">
        <v>2.9</v>
      </c>
      <c r="AD317" s="539"/>
      <c r="AE317" s="461"/>
      <c r="AF317" s="463"/>
      <c r="AG317" s="575">
        <v>128</v>
      </c>
      <c r="AH317" s="453">
        <v>8.15</v>
      </c>
      <c r="AI317" s="458">
        <v>4190</v>
      </c>
      <c r="AJ317" s="462">
        <v>14.8</v>
      </c>
      <c r="AK317" s="880">
        <v>45</v>
      </c>
      <c r="AL317" s="455">
        <v>12</v>
      </c>
      <c r="AM317" s="644">
        <v>14.4</v>
      </c>
      <c r="AN317" s="455"/>
      <c r="AO317" s="461"/>
      <c r="AP317" s="616"/>
      <c r="AQ317" s="457">
        <v>505</v>
      </c>
      <c r="AR317" s="453">
        <v>7.86</v>
      </c>
      <c r="AS317" s="458">
        <v>4800</v>
      </c>
      <c r="AT317" s="462">
        <v>41.9</v>
      </c>
      <c r="AU317" s="880">
        <v>123</v>
      </c>
      <c r="AV317" s="455">
        <v>1.4</v>
      </c>
      <c r="AW317" s="462">
        <v>43.2</v>
      </c>
      <c r="AX317" s="455"/>
      <c r="AY317" s="461"/>
      <c r="AZ317" s="463"/>
      <c r="BA317" s="195">
        <v>285</v>
      </c>
      <c r="BB317" s="453">
        <v>7.76</v>
      </c>
      <c r="BC317" s="461">
        <v>4880</v>
      </c>
      <c r="BD317" s="462">
        <v>29.7</v>
      </c>
      <c r="BE317" s="880">
        <v>93</v>
      </c>
      <c r="BF317" s="455">
        <v>1.6</v>
      </c>
      <c r="BG317" s="462">
        <v>23.3</v>
      </c>
      <c r="BH317" s="455"/>
      <c r="BI317" s="461"/>
      <c r="BJ317" s="463"/>
      <c r="BK317" s="457">
        <v>149</v>
      </c>
      <c r="BL317" s="453">
        <v>8.0500000000000007</v>
      </c>
      <c r="BM317" s="458">
        <v>1679</v>
      </c>
      <c r="BN317" s="462">
        <v>83.3</v>
      </c>
      <c r="BO317" s="880">
        <v>164</v>
      </c>
      <c r="BP317" s="455">
        <v>0.3</v>
      </c>
      <c r="BQ317" s="462">
        <v>5.4</v>
      </c>
      <c r="BR317" s="455"/>
      <c r="BS317" s="461"/>
      <c r="BT317" s="463"/>
      <c r="BU317" s="457">
        <v>371</v>
      </c>
      <c r="BV317" s="453">
        <v>7.74</v>
      </c>
      <c r="BW317" s="458">
        <v>5790</v>
      </c>
      <c r="BX317" s="458">
        <v>19</v>
      </c>
      <c r="BY317" s="880">
        <v>92</v>
      </c>
      <c r="BZ317" s="455">
        <v>1.5</v>
      </c>
      <c r="CA317" s="462">
        <v>78.099999999999994</v>
      </c>
      <c r="CB317" s="455"/>
      <c r="CC317" s="461"/>
      <c r="CD317" s="463"/>
      <c r="CE317" s="457">
        <v>22</v>
      </c>
      <c r="CF317" s="453">
        <v>8.0399999999999991</v>
      </c>
      <c r="CG317" s="458">
        <v>8450</v>
      </c>
      <c r="CH317" s="462">
        <v>50.6</v>
      </c>
      <c r="CI317" s="880">
        <v>137</v>
      </c>
      <c r="CJ317" s="455">
        <v>1.2</v>
      </c>
      <c r="CK317" s="462">
        <v>34.6</v>
      </c>
      <c r="CL317" s="455"/>
      <c r="CM317" s="461"/>
      <c r="CN317" s="463"/>
      <c r="CO317" s="457"/>
      <c r="CP317" s="453"/>
      <c r="CQ317" s="461"/>
      <c r="CR317" s="462"/>
      <c r="CS317" s="880"/>
      <c r="CT317" s="455"/>
      <c r="CU317" s="462"/>
      <c r="CV317" s="455"/>
      <c r="CW317" s="461"/>
      <c r="CX317" s="463"/>
      <c r="CY317" s="457">
        <v>214</v>
      </c>
      <c r="CZ317" s="453">
        <v>7.63</v>
      </c>
      <c r="DA317" s="461">
        <v>7290</v>
      </c>
      <c r="DB317" s="462">
        <v>41.6</v>
      </c>
      <c r="DC317" s="880">
        <v>108</v>
      </c>
      <c r="DD317" s="455">
        <v>5.4</v>
      </c>
      <c r="DE317" s="462">
        <v>23.8</v>
      </c>
      <c r="DF317" s="455"/>
      <c r="DG317" s="464"/>
      <c r="DH317" s="463"/>
      <c r="DI317" s="457">
        <v>242</v>
      </c>
      <c r="DJ317" s="453">
        <v>8.0299999999999994</v>
      </c>
      <c r="DK317" s="459">
        <v>3520</v>
      </c>
      <c r="DL317" s="462">
        <v>49.6</v>
      </c>
      <c r="DM317" s="880">
        <v>203</v>
      </c>
      <c r="DN317" s="455">
        <v>29.1</v>
      </c>
      <c r="DO317" s="462">
        <v>52.3</v>
      </c>
      <c r="DP317" s="455"/>
      <c r="DQ317" s="461"/>
      <c r="DR317" s="463"/>
      <c r="DS317" s="457">
        <v>45</v>
      </c>
      <c r="DT317" s="453">
        <v>7.34</v>
      </c>
      <c r="DU317" s="454">
        <v>828</v>
      </c>
      <c r="DV317" s="462">
        <v>24</v>
      </c>
      <c r="DW317" s="880">
        <v>66</v>
      </c>
      <c r="DX317" s="455">
        <v>0.2</v>
      </c>
      <c r="DY317" s="462">
        <v>2.2999999999999998</v>
      </c>
      <c r="DZ317" s="455"/>
      <c r="EA317" s="462"/>
      <c r="EB317" s="463"/>
      <c r="EC317" s="457">
        <v>179</v>
      </c>
      <c r="ED317" s="453">
        <v>7.8</v>
      </c>
      <c r="EE317" s="464">
        <v>1781</v>
      </c>
      <c r="EF317" s="462">
        <v>10.3</v>
      </c>
      <c r="EG317" s="880">
        <v>59</v>
      </c>
      <c r="EH317" s="455">
        <v>16</v>
      </c>
      <c r="EI317" s="462">
        <v>20.100000000000001</v>
      </c>
      <c r="EJ317" s="455"/>
      <c r="EK317" s="461"/>
      <c r="EL317" s="463"/>
      <c r="EM317" s="457">
        <v>81</v>
      </c>
      <c r="EN317" s="453">
        <v>8.1999999999999993</v>
      </c>
      <c r="EO317" s="461">
        <v>1158</v>
      </c>
      <c r="EP317" s="462">
        <v>35.4</v>
      </c>
      <c r="EQ317" s="462">
        <v>60</v>
      </c>
      <c r="ER317" s="455">
        <v>1.6</v>
      </c>
      <c r="ES317" s="462">
        <v>60.6</v>
      </c>
      <c r="ET317" s="454"/>
      <c r="EU317" s="461"/>
      <c r="EV317" s="463"/>
      <c r="EW317" s="457">
        <v>81</v>
      </c>
      <c r="EX317" s="453">
        <v>8.1999999999999993</v>
      </c>
      <c r="EY317" s="461">
        <v>1158</v>
      </c>
      <c r="EZ317" s="462">
        <v>35.4</v>
      </c>
      <c r="FA317" s="880">
        <v>60</v>
      </c>
      <c r="FB317" s="455">
        <v>1.6</v>
      </c>
      <c r="FC317" s="462">
        <v>60.6</v>
      </c>
      <c r="FD317" s="454"/>
      <c r="FE317" s="461"/>
      <c r="FF317" s="463"/>
      <c r="FG317" s="457">
        <v>81</v>
      </c>
      <c r="FH317" s="453"/>
      <c r="FI317" s="461"/>
      <c r="FJ317" s="462"/>
      <c r="FK317" s="880"/>
      <c r="FL317" s="455"/>
      <c r="FM317" s="462"/>
      <c r="FN317" s="454"/>
      <c r="FO317" s="461"/>
      <c r="FP317" s="463"/>
      <c r="FQ317" s="1262"/>
      <c r="FR317" s="1263"/>
      <c r="FS317" s="1444"/>
      <c r="FT317" s="1263"/>
      <c r="FU317" s="980"/>
      <c r="FV317" s="1263"/>
      <c r="FW317" s="954"/>
      <c r="FX317" s="1263"/>
      <c r="FY317" s="1263"/>
      <c r="FZ317" s="1419"/>
      <c r="GA317" s="1262"/>
      <c r="GB317" s="1263"/>
      <c r="GC317" s="1263"/>
      <c r="GD317" s="1263"/>
      <c r="GE317" s="980"/>
      <c r="GF317" s="1263"/>
      <c r="GG317" s="954"/>
      <c r="GH317" s="1263"/>
      <c r="GI317" s="1263"/>
      <c r="GJ317" s="1419"/>
      <c r="GK317" s="231"/>
      <c r="GL317" s="941"/>
      <c r="GM317" s="467"/>
      <c r="GN317" s="467"/>
      <c r="GO317" s="467"/>
      <c r="GP317" s="467"/>
      <c r="GQ317" s="467"/>
      <c r="GR317" s="467"/>
      <c r="GS317" s="467"/>
      <c r="GT317" s="550"/>
      <c r="GU317" s="231"/>
      <c r="GV317" s="467"/>
      <c r="GW317" s="467"/>
      <c r="GX317" s="467"/>
      <c r="GY317" s="467"/>
      <c r="GZ317" s="539"/>
      <c r="HA317" s="467"/>
      <c r="HB317" s="467"/>
      <c r="HC317" s="467"/>
      <c r="HD317" s="550"/>
      <c r="HE317" s="457">
        <v>120</v>
      </c>
      <c r="HF317" s="453">
        <v>6.69</v>
      </c>
      <c r="HG317" s="461">
        <v>3760</v>
      </c>
      <c r="HH317" s="893">
        <v>10.3</v>
      </c>
      <c r="HI317" s="1434">
        <v>90</v>
      </c>
      <c r="HJ317" s="455">
        <v>8.1</v>
      </c>
      <c r="HK317" s="462">
        <v>9.1999999999999993</v>
      </c>
      <c r="HL317" s="455"/>
      <c r="HM317" s="461"/>
      <c r="HN317" s="463"/>
      <c r="HO317" s="457"/>
      <c r="HP317" s="453"/>
      <c r="HQ317" s="461"/>
      <c r="HR317" s="462"/>
      <c r="HS317" s="462"/>
      <c r="HT317" s="455"/>
      <c r="HU317" s="462"/>
      <c r="HV317" s="455"/>
      <c r="HW317" s="461"/>
      <c r="HX317" s="463"/>
      <c r="HY317" s="1587"/>
      <c r="HZ317" s="1587"/>
      <c r="IA317" s="1587"/>
      <c r="IB317" s="1587"/>
      <c r="IC317" s="1587"/>
      <c r="ID317" s="1587"/>
      <c r="IE317" s="1587"/>
      <c r="IF317" s="1587"/>
      <c r="IG317" s="1587"/>
      <c r="IH317" s="1587"/>
      <c r="II317" s="1587"/>
      <c r="IJ317" s="1587"/>
      <c r="IK317" s="1587"/>
      <c r="IL317" s="1587"/>
      <c r="IM317" s="1587"/>
      <c r="IN317" s="1587"/>
      <c r="IO317" s="1587"/>
      <c r="IP317" s="1587"/>
      <c r="IQ317" s="1587"/>
      <c r="IR317" s="1587"/>
      <c r="IS317" s="1587"/>
      <c r="IT317" s="1587"/>
      <c r="IU317" s="1587"/>
      <c r="IV317" s="1587"/>
      <c r="IW317" s="1587"/>
      <c r="IX317" s="1587"/>
      <c r="IY317" s="1587"/>
      <c r="IZ317" s="1587"/>
      <c r="JA317" s="1587"/>
      <c r="JB317" s="1587"/>
      <c r="JC317" s="1587"/>
      <c r="JD317" s="1587"/>
      <c r="JE317" s="1587"/>
      <c r="JF317" s="1587"/>
      <c r="JG317" s="1587"/>
      <c r="JH317" s="1587"/>
      <c r="JI317" s="1587"/>
      <c r="JJ317" s="1587"/>
      <c r="JK317" s="1587"/>
      <c r="JL317" s="1587"/>
      <c r="JM317" s="1587"/>
      <c r="JN317" s="1587"/>
      <c r="JO317" s="1587"/>
      <c r="JP317" s="1587"/>
      <c r="JQ317" s="1587"/>
      <c r="JR317" s="1587"/>
      <c r="JS317" s="1587"/>
      <c r="JT317" s="1587"/>
      <c r="JU317" s="1587"/>
      <c r="JV317" s="1587"/>
      <c r="JW317" s="1587"/>
      <c r="JX317" s="1587"/>
      <c r="JY317" s="1587"/>
      <c r="JZ317" s="1587"/>
      <c r="KA317" s="1587"/>
      <c r="KB317" s="1587"/>
      <c r="KC317" s="1587"/>
      <c r="KD317" s="1587"/>
      <c r="KE317" s="1587"/>
      <c r="KF317" s="1587"/>
      <c r="KG317" s="1587"/>
      <c r="KH317" s="1587"/>
      <c r="KI317" s="1587"/>
      <c r="KJ317" s="1587"/>
      <c r="KK317" s="1587"/>
      <c r="KL317" s="1587"/>
      <c r="KM317" s="1587"/>
      <c r="KN317" s="1587"/>
      <c r="KO317" s="1587"/>
      <c r="KP317" s="1587"/>
      <c r="KQ317" s="1587"/>
      <c r="KR317" s="1587"/>
      <c r="KS317" s="1587"/>
      <c r="KT317" s="1587"/>
      <c r="KU317" s="1587"/>
      <c r="KV317" s="1587"/>
      <c r="KW317" s="1587"/>
      <c r="KX317" s="1587"/>
      <c r="KY317" s="1587"/>
      <c r="KZ317" s="1587"/>
      <c r="LA317" s="1587"/>
      <c r="LB317" s="1587"/>
      <c r="LC317" s="1587"/>
      <c r="LD317" s="1587"/>
      <c r="LE317" s="1587"/>
      <c r="LF317" s="1587"/>
      <c r="LG317" s="1587"/>
      <c r="LH317" s="1587"/>
      <c r="LI317" s="1587"/>
      <c r="LJ317" s="1587"/>
      <c r="LK317" s="1587"/>
      <c r="LL317" s="1587"/>
      <c r="LM317" s="1587"/>
      <c r="LN317" s="1587"/>
      <c r="LO317" s="1587"/>
      <c r="LP317" s="1587"/>
      <c r="LQ317" s="1587"/>
      <c r="LR317" s="1587"/>
      <c r="LS317" s="1587"/>
      <c r="LT317" s="1587"/>
      <c r="LU317" s="1587"/>
      <c r="LV317" s="1587"/>
      <c r="LW317" s="1587"/>
      <c r="LX317" s="1587"/>
      <c r="LY317" s="1587"/>
      <c r="LZ317" s="1587"/>
      <c r="MA317" s="1587"/>
      <c r="MB317" s="1587"/>
      <c r="MC317" s="1587"/>
      <c r="MD317" s="1587"/>
      <c r="ME317" s="1587"/>
      <c r="MF317" s="1587"/>
      <c r="MG317" s="1587"/>
      <c r="MH317" s="1587"/>
      <c r="MI317" s="1587"/>
      <c r="MJ317" s="1587"/>
      <c r="MK317" s="1587"/>
      <c r="ML317" s="1587"/>
      <c r="MM317" s="1587"/>
      <c r="MN317" s="1587"/>
      <c r="MO317" s="1587"/>
      <c r="MP317" s="1587"/>
      <c r="MQ317" s="1587"/>
      <c r="MR317" s="1587"/>
      <c r="MS317" s="1587"/>
      <c r="MT317" s="1587"/>
      <c r="MU317" s="1587"/>
      <c r="MV317" s="1587"/>
      <c r="MW317" s="1587"/>
      <c r="MX317" s="1587"/>
      <c r="MY317" s="1587"/>
      <c r="MZ317" s="1587"/>
      <c r="NA317" s="1587"/>
      <c r="NB317" s="1587"/>
      <c r="NC317" s="1587"/>
      <c r="ND317" s="1587"/>
      <c r="NE317" s="1587"/>
      <c r="NF317" s="1587"/>
      <c r="NG317" s="1587"/>
      <c r="NH317" s="1587"/>
      <c r="NI317" s="1587"/>
      <c r="NJ317" s="1587"/>
      <c r="NK317" s="1587"/>
      <c r="NL317" s="1587"/>
      <c r="NM317" s="1587"/>
      <c r="NN317" s="1587"/>
      <c r="NO317" s="1587"/>
      <c r="NP317" s="1587"/>
      <c r="NQ317" s="1587"/>
      <c r="NR317" s="1587"/>
      <c r="NS317" s="1587"/>
      <c r="NT317" s="1587"/>
      <c r="NU317" s="1587"/>
      <c r="NV317" s="1587"/>
      <c r="NW317" s="1587"/>
      <c r="NX317" s="1587"/>
      <c r="NY317" s="1587"/>
      <c r="NZ317" s="1587"/>
      <c r="OA317" s="1587"/>
      <c r="OB317" s="1587"/>
      <c r="OC317" s="1587"/>
      <c r="OD317" s="1587"/>
      <c r="OE317" s="1587"/>
      <c r="OF317" s="1587"/>
      <c r="OG317" s="1587"/>
      <c r="OH317" s="1587"/>
      <c r="OI317" s="1587"/>
      <c r="OJ317" s="1587"/>
      <c r="OK317" s="1587"/>
      <c r="OL317" s="1587"/>
      <c r="OM317" s="1587"/>
      <c r="ON317" s="1587"/>
      <c r="OO317" s="1587"/>
      <c r="OP317" s="1587"/>
      <c r="OQ317" s="1587"/>
      <c r="OR317" s="1587"/>
      <c r="OS317" s="1587"/>
      <c r="OT317" s="1587"/>
      <c r="OU317" s="1587"/>
      <c r="OV317" s="1587"/>
      <c r="OW317" s="1587"/>
      <c r="OX317" s="1587"/>
      <c r="OY317" s="1587"/>
      <c r="OZ317" s="1587"/>
      <c r="PA317" s="1587"/>
      <c r="PB317" s="1587"/>
      <c r="PC317" s="1587"/>
      <c r="PD317" s="1587"/>
      <c r="PE317" s="1587"/>
      <c r="PF317" s="1587"/>
      <c r="PG317" s="1588"/>
      <c r="PH317" s="1588"/>
      <c r="PI317" s="1588"/>
      <c r="PJ317" s="1588"/>
      <c r="PK317" s="1588"/>
      <c r="PL317" s="1588"/>
      <c r="PM317" s="1588"/>
      <c r="PN317" s="1588"/>
      <c r="PO317" s="1588"/>
      <c r="PP317" s="1588"/>
      <c r="PQ317" s="1588"/>
      <c r="PR317" s="1588"/>
      <c r="PS317" s="1588"/>
      <c r="PT317" s="1588"/>
      <c r="PU317" s="1588"/>
      <c r="PV317" s="1588"/>
      <c r="PW317" s="1588"/>
      <c r="PX317" s="1588"/>
      <c r="PY317" s="1588"/>
      <c r="PZ317" s="1588"/>
      <c r="QA317" s="1588"/>
      <c r="QB317" s="1588"/>
      <c r="QC317" s="1588"/>
      <c r="QD317" s="1588"/>
      <c r="QE317" s="1588"/>
      <c r="QF317" s="1588"/>
      <c r="QG317" s="1588"/>
      <c r="QH317" s="1588"/>
      <c r="QI317" s="1588"/>
      <c r="QJ317" s="1588"/>
      <c r="QK317" s="1588"/>
      <c r="QL317" s="1588"/>
      <c r="QM317" s="1588"/>
      <c r="QN317" s="1588"/>
      <c r="QO317" s="1588"/>
      <c r="QP317" s="1588"/>
      <c r="QQ317" s="1588"/>
      <c r="QR317" s="1588"/>
      <c r="QS317" s="1588"/>
      <c r="QT317" s="1588"/>
      <c r="QU317" s="1588"/>
      <c r="QV317" s="1588"/>
      <c r="QW317" s="1588"/>
      <c r="QX317" s="1588"/>
      <c r="QY317" s="1588"/>
      <c r="QZ317" s="1588"/>
      <c r="RA317" s="1588"/>
      <c r="RB317" s="1588"/>
      <c r="RC317" s="1588"/>
      <c r="RD317" s="1588"/>
      <c r="RE317" s="1588"/>
      <c r="RF317" s="1588"/>
      <c r="RG317" s="1588"/>
      <c r="RH317" s="1588"/>
      <c r="RI317" s="1588"/>
      <c r="RJ317" s="1588"/>
      <c r="RK317" s="1588"/>
      <c r="RL317" s="1588"/>
      <c r="RM317" s="1588"/>
      <c r="RN317" s="1588"/>
      <c r="RO317" s="1588"/>
      <c r="RP317" s="1588"/>
      <c r="RQ317" s="1588"/>
      <c r="RR317" s="1588"/>
      <c r="RS317" s="1588"/>
      <c r="RT317" s="1588"/>
      <c r="RU317" s="1588"/>
      <c r="RV317" s="1588"/>
      <c r="RW317" s="1588"/>
      <c r="RX317" s="1588"/>
      <c r="RY317" s="1588"/>
      <c r="RZ317" s="1588"/>
      <c r="SA317" s="1588"/>
      <c r="SB317" s="1588"/>
      <c r="SC317" s="1588"/>
      <c r="SD317" s="1588"/>
      <c r="SE317" s="1588"/>
      <c r="SF317" s="1588"/>
      <c r="SG317" s="1588"/>
      <c r="SH317" s="1588"/>
      <c r="SI317" s="1588"/>
      <c r="SJ317" s="1588"/>
      <c r="SK317" s="1588"/>
      <c r="SL317" s="1588"/>
      <c r="SM317" s="1588"/>
      <c r="SN317" s="1588"/>
      <c r="SO317" s="1588"/>
      <c r="SP317" s="1588"/>
      <c r="SQ317" s="1588"/>
      <c r="SR317" s="1588"/>
      <c r="SS317" s="1588"/>
      <c r="ST317" s="1588"/>
      <c r="SU317" s="1588"/>
      <c r="SV317" s="1588"/>
      <c r="SW317" s="1588"/>
      <c r="SX317" s="1588"/>
      <c r="SY317" s="1588"/>
      <c r="SZ317" s="1588"/>
      <c r="TA317" s="1588"/>
      <c r="TB317" s="1588"/>
      <c r="TC317" s="1588"/>
      <c r="TD317" s="544"/>
      <c r="TE317" s="544"/>
      <c r="TF317" s="544"/>
      <c r="TG317" s="544"/>
      <c r="TH317" s="544"/>
      <c r="TI317" s="544"/>
      <c r="TJ317" s="544"/>
      <c r="TK317" s="544"/>
      <c r="TL317" s="544"/>
      <c r="TM317" s="544"/>
      <c r="TN317" s="544"/>
      <c r="TO317" s="544"/>
      <c r="TP317" s="544"/>
      <c r="TQ317" s="544"/>
      <c r="TR317" s="544"/>
      <c r="TS317" s="544"/>
      <c r="TT317" s="544"/>
      <c r="TU317" s="544"/>
      <c r="TV317" s="544"/>
      <c r="TW317" s="544"/>
      <c r="TX317" s="544"/>
      <c r="TY317" s="544"/>
      <c r="TZ317" s="544"/>
      <c r="UA317" s="544"/>
      <c r="UB317" s="544"/>
      <c r="UC317" s="544"/>
      <c r="UD317" s="544"/>
      <c r="UE317" s="544"/>
      <c r="UF317" s="544"/>
      <c r="UG317" s="544"/>
      <c r="UH317" s="544"/>
      <c r="UI317" s="544"/>
      <c r="UJ317" s="544"/>
      <c r="UK317" s="544"/>
      <c r="UL317" s="544"/>
      <c r="UM317" s="544"/>
      <c r="UN317" s="544"/>
      <c r="UO317" s="544"/>
      <c r="UP317" s="544"/>
      <c r="UQ317" s="544"/>
      <c r="UR317" s="544"/>
      <c r="US317" s="544"/>
      <c r="UT317" s="544"/>
      <c r="UU317" s="544"/>
      <c r="UV317" s="544"/>
      <c r="UW317" s="544"/>
      <c r="UX317" s="544"/>
      <c r="UY317" s="544"/>
      <c r="UZ317" s="544"/>
      <c r="VA317" s="544"/>
      <c r="VB317" s="544"/>
      <c r="VC317" s="544"/>
      <c r="VD317" s="544"/>
      <c r="VE317" s="544"/>
      <c r="VF317" s="544"/>
      <c r="VG317" s="544"/>
      <c r="VH317" s="544"/>
      <c r="VI317" s="544"/>
      <c r="VJ317" s="544"/>
      <c r="VK317" s="544"/>
      <c r="VL317" s="544"/>
      <c r="VM317" s="544"/>
      <c r="VN317" s="544"/>
      <c r="VO317" s="544"/>
      <c r="VP317" s="544"/>
      <c r="VQ317" s="544"/>
      <c r="VR317" s="544"/>
      <c r="VS317" s="544"/>
      <c r="VT317" s="544"/>
      <c r="VU317" s="544"/>
      <c r="VV317" s="544"/>
      <c r="VW317" s="544"/>
      <c r="VX317" s="544"/>
      <c r="VY317" s="544"/>
      <c r="VZ317" s="544"/>
      <c r="WA317" s="544"/>
      <c r="WB317" s="544"/>
      <c r="WC317" s="544"/>
      <c r="WD317" s="544"/>
      <c r="WE317" s="544"/>
      <c r="WF317" s="544"/>
      <c r="WG317" s="544"/>
      <c r="WH317" s="544"/>
      <c r="WI317" s="544"/>
      <c r="WJ317" s="544"/>
      <c r="WK317" s="544"/>
      <c r="WL317" s="544"/>
      <c r="WM317" s="544"/>
      <c r="WN317" s="544"/>
      <c r="WO317" s="544"/>
      <c r="WP317" s="544"/>
      <c r="WQ317" s="544"/>
      <c r="WR317" s="544"/>
      <c r="WS317" s="544"/>
      <c r="WT317" s="544"/>
      <c r="WU317" s="544"/>
      <c r="WV317" s="544"/>
      <c r="WW317" s="544"/>
      <c r="WX317" s="544"/>
      <c r="WY317" s="544"/>
      <c r="WZ317" s="544"/>
      <c r="XA317" s="544"/>
      <c r="XB317" s="544"/>
      <c r="XC317" s="544"/>
      <c r="XD317" s="544"/>
      <c r="XE317" s="544"/>
      <c r="XF317" s="544"/>
      <c r="XG317" s="544"/>
      <c r="XH317" s="544"/>
      <c r="XI317" s="544"/>
      <c r="XJ317" s="544"/>
      <c r="XK317" s="544"/>
      <c r="XL317" s="544"/>
      <c r="XM317" s="544"/>
      <c r="XN317" s="544"/>
      <c r="XO317" s="544"/>
      <c r="XP317" s="544"/>
      <c r="XQ317" s="544"/>
      <c r="XR317" s="544"/>
      <c r="XS317" s="544"/>
      <c r="XT317" s="544"/>
      <c r="XU317" s="544"/>
      <c r="XV317" s="544"/>
      <c r="XW317" s="544"/>
      <c r="XX317" s="544"/>
      <c r="XY317" s="544"/>
      <c r="XZ317" s="544"/>
      <c r="YA317" s="544"/>
      <c r="YB317" s="544"/>
      <c r="YC317" s="544"/>
      <c r="YD317" s="544"/>
      <c r="YE317" s="544"/>
      <c r="YF317" s="544"/>
      <c r="YG317" s="544"/>
      <c r="YH317" s="544"/>
      <c r="YI317" s="544"/>
      <c r="YJ317" s="544"/>
      <c r="YK317" s="544"/>
      <c r="YL317" s="544"/>
      <c r="YM317" s="544"/>
      <c r="YN317" s="544"/>
      <c r="YO317" s="544"/>
      <c r="YP317" s="544"/>
      <c r="YQ317" s="544"/>
      <c r="YR317" s="544"/>
      <c r="YS317" s="544"/>
      <c r="YT317" s="544"/>
      <c r="YU317" s="544"/>
      <c r="YV317" s="544"/>
      <c r="YW317" s="544"/>
      <c r="YX317" s="544"/>
      <c r="YY317" s="544"/>
      <c r="YZ317" s="544"/>
      <c r="ZA317" s="544"/>
      <c r="ZB317" s="544"/>
      <c r="ZC317" s="544"/>
      <c r="ZD317" s="544"/>
      <c r="ZE317" s="544"/>
      <c r="ZF317" s="544"/>
      <c r="ZG317" s="544"/>
      <c r="ZH317" s="544"/>
      <c r="ZI317" s="544"/>
      <c r="ZJ317" s="544"/>
      <c r="ZK317" s="544"/>
      <c r="ZL317" s="544"/>
      <c r="ZM317" s="544"/>
      <c r="ZN317" s="544"/>
      <c r="ZO317" s="544"/>
      <c r="ZP317" s="544"/>
      <c r="ZQ317" s="544"/>
      <c r="ZR317" s="544"/>
      <c r="ZS317" s="544"/>
      <c r="ZT317" s="544"/>
      <c r="ZU317" s="544"/>
      <c r="ZV317" s="544"/>
      <c r="ZW317" s="544"/>
      <c r="ZX317" s="544"/>
      <c r="ZY317" s="544"/>
      <c r="ZZ317" s="544"/>
      <c r="AAA317" s="544"/>
      <c r="AAB317" s="544"/>
      <c r="AAC317" s="544"/>
      <c r="AAD317" s="544"/>
      <c r="AAE317" s="544"/>
      <c r="AAF317" s="544"/>
      <c r="AAG317" s="544"/>
      <c r="AAH317" s="544"/>
      <c r="AAI317" s="544"/>
      <c r="AAJ317" s="544"/>
      <c r="AAK317" s="544"/>
      <c r="AAL317" s="544"/>
      <c r="AAM317" s="544"/>
      <c r="AAN317" s="544"/>
      <c r="AAO317" s="544"/>
      <c r="AAP317" s="544"/>
      <c r="AAQ317" s="544"/>
      <c r="AAR317" s="544"/>
      <c r="AAS317" s="544"/>
      <c r="AAT317" s="544"/>
      <c r="AAU317" s="544"/>
      <c r="AAV317" s="544"/>
      <c r="AAW317" s="544"/>
      <c r="AAX317" s="544"/>
      <c r="AAY317" s="544"/>
      <c r="AAZ317" s="544"/>
      <c r="ABA317" s="544"/>
      <c r="ABB317" s="544"/>
      <c r="ABC317" s="544"/>
      <c r="ABD317" s="544"/>
      <c r="ABE317" s="544"/>
      <c r="ABF317" s="544"/>
      <c r="ABG317" s="544"/>
      <c r="ABH317" s="544"/>
      <c r="ABI317" s="544"/>
      <c r="ABJ317" s="544"/>
      <c r="ABK317" s="544"/>
      <c r="ABL317" s="544"/>
      <c r="ABM317" s="544"/>
      <c r="ABN317" s="544"/>
      <c r="ABO317" s="544"/>
      <c r="ABP317" s="544"/>
      <c r="ABQ317" s="544"/>
      <c r="ABR317" s="544"/>
      <c r="ABS317" s="544"/>
      <c r="ABT317" s="544"/>
    </row>
    <row r="318" spans="1:748" s="540" customFormat="1" ht="15" customHeight="1" x14ac:dyDescent="0.15">
      <c r="A318" s="515">
        <v>43838</v>
      </c>
      <c r="B318" s="415">
        <f t="shared" si="6"/>
        <v>4763</v>
      </c>
      <c r="C318" s="231"/>
      <c r="D318" s="546"/>
      <c r="E318" s="467"/>
      <c r="F318" s="576"/>
      <c r="G318" s="883"/>
      <c r="H318" s="539"/>
      <c r="I318" s="576"/>
      <c r="J318" s="547"/>
      <c r="K318" s="467"/>
      <c r="L318" s="550"/>
      <c r="M318" s="231">
        <v>1704</v>
      </c>
      <c r="N318" s="546">
        <v>8.1199999999999992</v>
      </c>
      <c r="O318" s="467">
        <v>4850</v>
      </c>
      <c r="P318" s="576">
        <v>17.399999999999999</v>
      </c>
      <c r="Q318" s="883">
        <v>51</v>
      </c>
      <c r="R318" s="539">
        <v>0.7</v>
      </c>
      <c r="S318" s="576">
        <v>22.3</v>
      </c>
      <c r="T318" s="547"/>
      <c r="U318" s="467"/>
      <c r="V318" s="550"/>
      <c r="W318" s="466">
        <v>649</v>
      </c>
      <c r="X318" s="546">
        <v>8.2799999999999994</v>
      </c>
      <c r="Y318" s="548">
        <v>2620</v>
      </c>
      <c r="Z318" s="576">
        <v>6.5</v>
      </c>
      <c r="AA318" s="883">
        <v>20</v>
      </c>
      <c r="AB318" s="539">
        <v>0.4</v>
      </c>
      <c r="AC318" s="576">
        <v>2.5</v>
      </c>
      <c r="AD318" s="539"/>
      <c r="AE318" s="467"/>
      <c r="AF318" s="550"/>
      <c r="AG318" s="457">
        <v>320</v>
      </c>
      <c r="AH318" s="546">
        <v>7.62</v>
      </c>
      <c r="AI318" s="548">
        <v>4340</v>
      </c>
      <c r="AJ318" s="576">
        <v>13.4</v>
      </c>
      <c r="AK318" s="883">
        <v>48</v>
      </c>
      <c r="AL318" s="539">
        <v>11</v>
      </c>
      <c r="AM318" s="213">
        <v>13.9</v>
      </c>
      <c r="AN318" s="539"/>
      <c r="AO318" s="467"/>
      <c r="AP318" s="618"/>
      <c r="AQ318" s="457">
        <v>452</v>
      </c>
      <c r="AR318" s="546">
        <v>7.41</v>
      </c>
      <c r="AS318" s="548">
        <v>5810</v>
      </c>
      <c r="AT318" s="576">
        <v>48.7</v>
      </c>
      <c r="AU318" s="883">
        <v>137</v>
      </c>
      <c r="AV318" s="539">
        <v>1.4</v>
      </c>
      <c r="AW318" s="576">
        <v>48.5</v>
      </c>
      <c r="AX318" s="539"/>
      <c r="AY318" s="467"/>
      <c r="AZ318" s="550"/>
      <c r="BA318" s="195">
        <v>291</v>
      </c>
      <c r="BB318" s="546">
        <v>8.02</v>
      </c>
      <c r="BC318" s="467">
        <v>2920</v>
      </c>
      <c r="BD318" s="576">
        <v>17.8</v>
      </c>
      <c r="BE318" s="883">
        <v>68</v>
      </c>
      <c r="BF318" s="539">
        <v>3.6</v>
      </c>
      <c r="BG318" s="576">
        <v>15.6</v>
      </c>
      <c r="BH318" s="539"/>
      <c r="BI318" s="467"/>
      <c r="BJ318" s="550"/>
      <c r="BK318" s="457">
        <v>148</v>
      </c>
      <c r="BL318" s="546">
        <v>7.79</v>
      </c>
      <c r="BM318" s="548">
        <v>1765</v>
      </c>
      <c r="BN318" s="576">
        <v>5.3</v>
      </c>
      <c r="BO318" s="883">
        <v>81</v>
      </c>
      <c r="BP318" s="539">
        <v>0.2</v>
      </c>
      <c r="BQ318" s="576">
        <v>5.3</v>
      </c>
      <c r="BR318" s="455"/>
      <c r="BS318" s="461"/>
      <c r="BT318" s="463"/>
      <c r="BU318" s="457">
        <v>375</v>
      </c>
      <c r="BV318" s="546">
        <v>7.1</v>
      </c>
      <c r="BW318" s="548">
        <v>4890</v>
      </c>
      <c r="BX318" s="548">
        <v>12.5</v>
      </c>
      <c r="BY318" s="883">
        <v>59</v>
      </c>
      <c r="BZ318" s="539">
        <v>13.7</v>
      </c>
      <c r="CA318" s="576">
        <v>63</v>
      </c>
      <c r="CB318" s="539"/>
      <c r="CC318" s="467"/>
      <c r="CD318" s="550"/>
      <c r="CE318" s="457">
        <v>22</v>
      </c>
      <c r="CF318" s="546">
        <v>8.07</v>
      </c>
      <c r="CG318" s="548">
        <v>8570</v>
      </c>
      <c r="CH318" s="576">
        <v>24.9</v>
      </c>
      <c r="CI318" s="883">
        <v>71</v>
      </c>
      <c r="CJ318" s="539">
        <v>1.2</v>
      </c>
      <c r="CK318" s="576">
        <v>37</v>
      </c>
      <c r="CL318" s="539"/>
      <c r="CM318" s="467"/>
      <c r="CN318" s="550"/>
      <c r="CO318" s="457"/>
      <c r="CP318" s="453"/>
      <c r="CQ318" s="461"/>
      <c r="CR318" s="462"/>
      <c r="CS318" s="880"/>
      <c r="CT318" s="455"/>
      <c r="CU318" s="462"/>
      <c r="CV318" s="455"/>
      <c r="CW318" s="461"/>
      <c r="CX318" s="463"/>
      <c r="CY318" s="457">
        <v>218</v>
      </c>
      <c r="CZ318" s="546">
        <v>8.07</v>
      </c>
      <c r="DA318" s="467">
        <v>8570</v>
      </c>
      <c r="DB318" s="576">
        <v>24.9</v>
      </c>
      <c r="DC318" s="883">
        <v>71</v>
      </c>
      <c r="DD318" s="539">
        <v>1.2</v>
      </c>
      <c r="DE318" s="576">
        <v>37</v>
      </c>
      <c r="DF318" s="539"/>
      <c r="DG318" s="467"/>
      <c r="DH318" s="550"/>
      <c r="DI318" s="457">
        <v>162</v>
      </c>
      <c r="DJ318" s="546">
        <v>8.74</v>
      </c>
      <c r="DK318" s="549">
        <v>3990</v>
      </c>
      <c r="DL318" s="576">
        <v>55.7</v>
      </c>
      <c r="DM318" s="883">
        <v>230</v>
      </c>
      <c r="DN318" s="539">
        <v>37</v>
      </c>
      <c r="DO318" s="576">
        <v>47.5</v>
      </c>
      <c r="DP318" s="539"/>
      <c r="DQ318" s="467"/>
      <c r="DR318" s="550"/>
      <c r="DS318" s="457">
        <v>25</v>
      </c>
      <c r="DT318" s="546"/>
      <c r="DU318" s="466"/>
      <c r="DV318" s="576"/>
      <c r="DW318" s="883"/>
      <c r="DX318" s="539"/>
      <c r="DY318" s="576"/>
      <c r="DZ318" s="539"/>
      <c r="EA318" s="576"/>
      <c r="EB318" s="550"/>
      <c r="EC318" s="457">
        <v>118</v>
      </c>
      <c r="ED318" s="546">
        <v>7.72</v>
      </c>
      <c r="EE318" s="551">
        <v>2230</v>
      </c>
      <c r="EF318" s="576">
        <v>11.5</v>
      </c>
      <c r="EG318" s="883">
        <v>71</v>
      </c>
      <c r="EH318" s="539">
        <v>19.100000000000001</v>
      </c>
      <c r="EI318" s="576">
        <v>20.6</v>
      </c>
      <c r="EJ318" s="539"/>
      <c r="EK318" s="467"/>
      <c r="EL318" s="550"/>
      <c r="EM318" s="457">
        <v>60</v>
      </c>
      <c r="EN318" s="453"/>
      <c r="EO318" s="461"/>
      <c r="EP318" s="462"/>
      <c r="EQ318" s="462"/>
      <c r="ER318" s="455"/>
      <c r="ES318" s="462"/>
      <c r="ET318" s="454"/>
      <c r="EU318" s="461"/>
      <c r="EV318" s="463"/>
      <c r="EW318" s="457">
        <v>60</v>
      </c>
      <c r="EX318" s="453"/>
      <c r="EY318" s="461"/>
      <c r="EZ318" s="462"/>
      <c r="FA318" s="880"/>
      <c r="FB318" s="455"/>
      <c r="FC318" s="462"/>
      <c r="FD318" s="454"/>
      <c r="FE318" s="461"/>
      <c r="FF318" s="463"/>
      <c r="FG318" s="457">
        <v>60</v>
      </c>
      <c r="FH318" s="453"/>
      <c r="FI318" s="461"/>
      <c r="FJ318" s="462"/>
      <c r="FK318" s="880"/>
      <c r="FL318" s="455"/>
      <c r="FM318" s="462"/>
      <c r="FN318" s="454"/>
      <c r="FO318" s="461"/>
      <c r="FP318" s="463"/>
      <c r="FQ318" s="1262"/>
      <c r="FR318" s="1263"/>
      <c r="FS318" s="1444"/>
      <c r="FT318" s="1263"/>
      <c r="FU318" s="980"/>
      <c r="FV318" s="1263"/>
      <c r="FW318" s="954"/>
      <c r="FX318" s="1263"/>
      <c r="FY318" s="1263"/>
      <c r="FZ318" s="1419"/>
      <c r="GA318" s="1262"/>
      <c r="GB318" s="1263"/>
      <c r="GC318" s="1263"/>
      <c r="GD318" s="1263"/>
      <c r="GE318" s="980"/>
      <c r="GF318" s="1263"/>
      <c r="GG318" s="954"/>
      <c r="GH318" s="1263"/>
      <c r="GI318" s="1263"/>
      <c r="GJ318" s="1419"/>
      <c r="GK318" s="231"/>
      <c r="GL318" s="941"/>
      <c r="GM318" s="467"/>
      <c r="GN318" s="467"/>
      <c r="GO318" s="467"/>
      <c r="GP318" s="467"/>
      <c r="GQ318" s="467"/>
      <c r="GR318" s="467"/>
      <c r="GS318" s="467"/>
      <c r="GT318" s="550"/>
      <c r="GU318" s="231"/>
      <c r="GV318" s="467"/>
      <c r="GW318" s="467"/>
      <c r="GX318" s="467"/>
      <c r="GY318" s="467"/>
      <c r="GZ318" s="539"/>
      <c r="HA318" s="467"/>
      <c r="HB318" s="467"/>
      <c r="HC318" s="467"/>
      <c r="HD318" s="550"/>
      <c r="HE318" s="457">
        <v>99</v>
      </c>
      <c r="HF318" s="546">
        <v>6.72</v>
      </c>
      <c r="HG318" s="467">
        <v>3690</v>
      </c>
      <c r="HH318" s="894">
        <v>7.5</v>
      </c>
      <c r="HI318" s="1432">
        <v>78</v>
      </c>
      <c r="HJ318" s="539">
        <v>5.3</v>
      </c>
      <c r="HK318" s="576">
        <v>8.9</v>
      </c>
      <c r="HL318" s="539"/>
      <c r="HM318" s="467"/>
      <c r="HN318" s="550"/>
      <c r="HO318" s="457"/>
      <c r="HP318" s="546"/>
      <c r="HQ318" s="467"/>
      <c r="HR318" s="576"/>
      <c r="HS318" s="576"/>
      <c r="HT318" s="539"/>
      <c r="HU318" s="576"/>
      <c r="HV318" s="539"/>
      <c r="HW318" s="467"/>
      <c r="HX318" s="550"/>
      <c r="HY318" s="1587"/>
      <c r="HZ318" s="1587"/>
      <c r="IA318" s="1587"/>
      <c r="IB318" s="1587"/>
      <c r="IC318" s="1587"/>
      <c r="ID318" s="1587"/>
      <c r="IE318" s="1587"/>
      <c r="IF318" s="1587"/>
      <c r="IG318" s="1587"/>
      <c r="IH318" s="1587"/>
      <c r="II318" s="1587"/>
      <c r="IJ318" s="1587"/>
      <c r="IK318" s="1587"/>
      <c r="IL318" s="1587"/>
      <c r="IM318" s="1587"/>
      <c r="IN318" s="1587"/>
      <c r="IO318" s="1587"/>
      <c r="IP318" s="1587"/>
      <c r="IQ318" s="1587"/>
      <c r="IR318" s="1587"/>
      <c r="IS318" s="1587"/>
      <c r="IT318" s="1587"/>
      <c r="IU318" s="1587"/>
      <c r="IV318" s="1587"/>
      <c r="IW318" s="1587"/>
      <c r="IX318" s="1587"/>
      <c r="IY318" s="1587"/>
      <c r="IZ318" s="1587"/>
      <c r="JA318" s="1587"/>
      <c r="JB318" s="1587"/>
      <c r="JC318" s="1587"/>
      <c r="JD318" s="1587"/>
      <c r="JE318" s="1587"/>
      <c r="JF318" s="1587"/>
      <c r="JG318" s="1587"/>
      <c r="JH318" s="1587"/>
      <c r="JI318" s="1587"/>
      <c r="JJ318" s="1587"/>
      <c r="JK318" s="1587"/>
      <c r="JL318" s="1587"/>
      <c r="JM318" s="1587"/>
      <c r="JN318" s="1587"/>
      <c r="JO318" s="1587"/>
      <c r="JP318" s="1587"/>
      <c r="JQ318" s="1587"/>
      <c r="JR318" s="1587"/>
      <c r="JS318" s="1587"/>
      <c r="JT318" s="1587"/>
      <c r="JU318" s="1587"/>
      <c r="JV318" s="1587"/>
      <c r="JW318" s="1587"/>
      <c r="JX318" s="1587"/>
      <c r="JY318" s="1587"/>
      <c r="JZ318" s="1587"/>
      <c r="KA318" s="1587"/>
      <c r="KB318" s="1587"/>
      <c r="KC318" s="1587"/>
      <c r="KD318" s="1587"/>
      <c r="KE318" s="1587"/>
      <c r="KF318" s="1587"/>
      <c r="KG318" s="1587"/>
      <c r="KH318" s="1587"/>
      <c r="KI318" s="1587"/>
      <c r="KJ318" s="1587"/>
      <c r="KK318" s="1587"/>
      <c r="KL318" s="1587"/>
      <c r="KM318" s="1587"/>
      <c r="KN318" s="1587"/>
      <c r="KO318" s="1587"/>
      <c r="KP318" s="1587"/>
      <c r="KQ318" s="1587"/>
      <c r="KR318" s="1587"/>
      <c r="KS318" s="1587"/>
      <c r="KT318" s="1587"/>
      <c r="KU318" s="1587"/>
      <c r="KV318" s="1587"/>
      <c r="KW318" s="1587"/>
      <c r="KX318" s="1587"/>
      <c r="KY318" s="1587"/>
      <c r="KZ318" s="1587"/>
      <c r="LA318" s="1587"/>
      <c r="LB318" s="1587"/>
      <c r="LC318" s="1587"/>
      <c r="LD318" s="1587"/>
      <c r="LE318" s="1587"/>
      <c r="LF318" s="1587"/>
      <c r="LG318" s="1587"/>
      <c r="LH318" s="1587"/>
      <c r="LI318" s="1587"/>
      <c r="LJ318" s="1587"/>
      <c r="LK318" s="1587"/>
      <c r="LL318" s="1587"/>
      <c r="LM318" s="1587"/>
      <c r="LN318" s="1587"/>
      <c r="LO318" s="1587"/>
      <c r="LP318" s="1587"/>
      <c r="LQ318" s="1587"/>
      <c r="LR318" s="1587"/>
      <c r="LS318" s="1587"/>
      <c r="LT318" s="1587"/>
      <c r="LU318" s="1587"/>
      <c r="LV318" s="1587"/>
      <c r="LW318" s="1587"/>
      <c r="LX318" s="1587"/>
      <c r="LY318" s="1587"/>
      <c r="LZ318" s="1587"/>
      <c r="MA318" s="1587"/>
      <c r="MB318" s="1587"/>
      <c r="MC318" s="1587"/>
      <c r="MD318" s="1587"/>
      <c r="ME318" s="1587"/>
      <c r="MF318" s="1587"/>
      <c r="MG318" s="1587"/>
      <c r="MH318" s="1587"/>
      <c r="MI318" s="1587"/>
      <c r="MJ318" s="1587"/>
      <c r="MK318" s="1587"/>
      <c r="ML318" s="1587"/>
      <c r="MM318" s="1587"/>
      <c r="MN318" s="1587"/>
      <c r="MO318" s="1587"/>
      <c r="MP318" s="1587"/>
      <c r="MQ318" s="1587"/>
      <c r="MR318" s="1587"/>
      <c r="MS318" s="1587"/>
      <c r="MT318" s="1587"/>
      <c r="MU318" s="1587"/>
      <c r="MV318" s="1587"/>
      <c r="MW318" s="1587"/>
      <c r="MX318" s="1587"/>
      <c r="MY318" s="1587"/>
      <c r="MZ318" s="1587"/>
      <c r="NA318" s="1587"/>
      <c r="NB318" s="1587"/>
      <c r="NC318" s="1587"/>
      <c r="ND318" s="1587"/>
      <c r="NE318" s="1587"/>
      <c r="NF318" s="1587"/>
      <c r="NG318" s="1587"/>
      <c r="NH318" s="1587"/>
      <c r="NI318" s="1587"/>
      <c r="NJ318" s="1587"/>
      <c r="NK318" s="1587"/>
      <c r="NL318" s="1587"/>
      <c r="NM318" s="1587"/>
      <c r="NN318" s="1587"/>
      <c r="NO318" s="1587"/>
      <c r="NP318" s="1587"/>
      <c r="NQ318" s="1587"/>
      <c r="NR318" s="1587"/>
      <c r="NS318" s="1587"/>
      <c r="NT318" s="1587"/>
      <c r="NU318" s="1587"/>
      <c r="NV318" s="1587"/>
      <c r="NW318" s="1587"/>
      <c r="NX318" s="1587"/>
      <c r="NY318" s="1587"/>
      <c r="NZ318" s="1587"/>
      <c r="OA318" s="1587"/>
      <c r="OB318" s="1587"/>
      <c r="OC318" s="1587"/>
      <c r="OD318" s="1587"/>
      <c r="OE318" s="1587"/>
      <c r="OF318" s="1587"/>
      <c r="OG318" s="1587"/>
      <c r="OH318" s="1587"/>
      <c r="OI318" s="1587"/>
      <c r="OJ318" s="1587"/>
      <c r="OK318" s="1587"/>
      <c r="OL318" s="1587"/>
      <c r="OM318" s="1587"/>
      <c r="ON318" s="1587"/>
      <c r="OO318" s="1587"/>
      <c r="OP318" s="1587"/>
      <c r="OQ318" s="1587"/>
      <c r="OR318" s="1587"/>
      <c r="OS318" s="1587"/>
      <c r="OT318" s="1587"/>
      <c r="OU318" s="1587"/>
      <c r="OV318" s="1587"/>
      <c r="OW318" s="1587"/>
      <c r="OX318" s="1587"/>
      <c r="OY318" s="1587"/>
      <c r="OZ318" s="1587"/>
      <c r="PA318" s="1587"/>
      <c r="PB318" s="1587"/>
      <c r="PC318" s="1587"/>
      <c r="PD318" s="1587"/>
      <c r="PE318" s="1587"/>
      <c r="PF318" s="1587"/>
      <c r="PG318" s="1588"/>
      <c r="PH318" s="1588"/>
      <c r="PI318" s="1588"/>
      <c r="PJ318" s="1588"/>
      <c r="PK318" s="1588"/>
      <c r="PL318" s="1588"/>
      <c r="PM318" s="1588"/>
      <c r="PN318" s="1588"/>
      <c r="PO318" s="1588"/>
      <c r="PP318" s="1588"/>
      <c r="PQ318" s="1588"/>
      <c r="PR318" s="1588"/>
      <c r="PS318" s="1588"/>
      <c r="PT318" s="1588"/>
      <c r="PU318" s="1588"/>
      <c r="PV318" s="1588"/>
      <c r="PW318" s="1588"/>
      <c r="PX318" s="1588"/>
      <c r="PY318" s="1588"/>
      <c r="PZ318" s="1588"/>
      <c r="QA318" s="1588"/>
      <c r="QB318" s="1588"/>
      <c r="QC318" s="1588"/>
      <c r="QD318" s="1588"/>
      <c r="QE318" s="1588"/>
      <c r="QF318" s="1588"/>
      <c r="QG318" s="1588"/>
      <c r="QH318" s="1588"/>
      <c r="QI318" s="1588"/>
      <c r="QJ318" s="1588"/>
      <c r="QK318" s="1588"/>
      <c r="QL318" s="1588"/>
      <c r="QM318" s="1588"/>
      <c r="QN318" s="1588"/>
      <c r="QO318" s="1588"/>
      <c r="QP318" s="1588"/>
      <c r="QQ318" s="1588"/>
      <c r="QR318" s="1588"/>
      <c r="QS318" s="1588"/>
      <c r="QT318" s="1588"/>
      <c r="QU318" s="1588"/>
      <c r="QV318" s="1588"/>
      <c r="QW318" s="1588"/>
      <c r="QX318" s="1588"/>
      <c r="QY318" s="1588"/>
      <c r="QZ318" s="1588"/>
      <c r="RA318" s="1588"/>
      <c r="RB318" s="1588"/>
      <c r="RC318" s="1588"/>
      <c r="RD318" s="1588"/>
      <c r="RE318" s="1588"/>
      <c r="RF318" s="1588"/>
      <c r="RG318" s="1588"/>
      <c r="RH318" s="1588"/>
      <c r="RI318" s="1588"/>
      <c r="RJ318" s="1588"/>
      <c r="RK318" s="1588"/>
      <c r="RL318" s="1588"/>
      <c r="RM318" s="1588"/>
      <c r="RN318" s="1588"/>
      <c r="RO318" s="1588"/>
      <c r="RP318" s="1588"/>
      <c r="RQ318" s="1588"/>
      <c r="RR318" s="1588"/>
      <c r="RS318" s="1588"/>
      <c r="RT318" s="1588"/>
      <c r="RU318" s="1588"/>
      <c r="RV318" s="1588"/>
      <c r="RW318" s="1588"/>
      <c r="RX318" s="1588"/>
      <c r="RY318" s="1588"/>
      <c r="RZ318" s="1588"/>
      <c r="SA318" s="1588"/>
      <c r="SB318" s="1588"/>
      <c r="SC318" s="1588"/>
      <c r="SD318" s="1588"/>
      <c r="SE318" s="1588"/>
      <c r="SF318" s="1588"/>
      <c r="SG318" s="1588"/>
      <c r="SH318" s="1588"/>
      <c r="SI318" s="1588"/>
      <c r="SJ318" s="1588"/>
      <c r="SK318" s="1588"/>
      <c r="SL318" s="1588"/>
      <c r="SM318" s="1588"/>
      <c r="SN318" s="1588"/>
      <c r="SO318" s="1588"/>
      <c r="SP318" s="1588"/>
      <c r="SQ318" s="1588"/>
      <c r="SR318" s="1588"/>
      <c r="SS318" s="1588"/>
      <c r="ST318" s="1588"/>
      <c r="SU318" s="1588"/>
      <c r="SV318" s="1588"/>
      <c r="SW318" s="1588"/>
      <c r="SX318" s="1588"/>
      <c r="SY318" s="1588"/>
      <c r="SZ318" s="1588"/>
      <c r="TA318" s="1588"/>
      <c r="TB318" s="1588"/>
      <c r="TC318" s="1588"/>
      <c r="TD318" s="544"/>
      <c r="TE318" s="544"/>
      <c r="TF318" s="544"/>
      <c r="TG318" s="544"/>
      <c r="TH318" s="544"/>
      <c r="TI318" s="544"/>
      <c r="TJ318" s="544"/>
      <c r="TK318" s="544"/>
      <c r="TL318" s="544"/>
      <c r="TM318" s="544"/>
      <c r="TN318" s="544"/>
      <c r="TO318" s="544"/>
      <c r="TP318" s="544"/>
      <c r="TQ318" s="544"/>
      <c r="TR318" s="544"/>
      <c r="TS318" s="544"/>
      <c r="TT318" s="544"/>
      <c r="TU318" s="544"/>
      <c r="TV318" s="544"/>
      <c r="TW318" s="544"/>
      <c r="TX318" s="544"/>
      <c r="TY318" s="544"/>
      <c r="TZ318" s="544"/>
      <c r="UA318" s="544"/>
      <c r="UB318" s="544"/>
      <c r="UC318" s="544"/>
      <c r="UD318" s="544"/>
      <c r="UE318" s="544"/>
      <c r="UF318" s="544"/>
      <c r="UG318" s="544"/>
      <c r="UH318" s="544"/>
      <c r="UI318" s="544"/>
      <c r="UJ318" s="544"/>
      <c r="UK318" s="544"/>
      <c r="UL318" s="544"/>
      <c r="UM318" s="544"/>
      <c r="UN318" s="544"/>
      <c r="UO318" s="544"/>
      <c r="UP318" s="544"/>
      <c r="UQ318" s="544"/>
      <c r="UR318" s="544"/>
      <c r="US318" s="544"/>
      <c r="UT318" s="544"/>
      <c r="UU318" s="544"/>
      <c r="UV318" s="544"/>
      <c r="UW318" s="544"/>
      <c r="UX318" s="544"/>
      <c r="UY318" s="544"/>
      <c r="UZ318" s="544"/>
      <c r="VA318" s="544"/>
      <c r="VB318" s="544"/>
      <c r="VC318" s="544"/>
      <c r="VD318" s="544"/>
      <c r="VE318" s="544"/>
      <c r="VF318" s="544"/>
      <c r="VG318" s="544"/>
      <c r="VH318" s="544"/>
      <c r="VI318" s="544"/>
      <c r="VJ318" s="544"/>
      <c r="VK318" s="544"/>
      <c r="VL318" s="544"/>
      <c r="VM318" s="544"/>
      <c r="VN318" s="544"/>
      <c r="VO318" s="544"/>
      <c r="VP318" s="544"/>
      <c r="VQ318" s="544"/>
      <c r="VR318" s="544"/>
      <c r="VS318" s="544"/>
      <c r="VT318" s="544"/>
      <c r="VU318" s="544"/>
      <c r="VV318" s="544"/>
      <c r="VW318" s="544"/>
      <c r="VX318" s="544"/>
      <c r="VY318" s="544"/>
      <c r="VZ318" s="544"/>
      <c r="WA318" s="544"/>
      <c r="WB318" s="544"/>
      <c r="WC318" s="544"/>
      <c r="WD318" s="544"/>
      <c r="WE318" s="544"/>
      <c r="WF318" s="544"/>
      <c r="WG318" s="544"/>
      <c r="WH318" s="544"/>
      <c r="WI318" s="544"/>
      <c r="WJ318" s="544"/>
      <c r="WK318" s="544"/>
      <c r="WL318" s="544"/>
      <c r="WM318" s="544"/>
      <c r="WN318" s="544"/>
      <c r="WO318" s="544"/>
      <c r="WP318" s="544"/>
      <c r="WQ318" s="544"/>
      <c r="WR318" s="544"/>
      <c r="WS318" s="544"/>
      <c r="WT318" s="544"/>
      <c r="WU318" s="544"/>
      <c r="WV318" s="544"/>
      <c r="WW318" s="544"/>
      <c r="WX318" s="544"/>
      <c r="WY318" s="544"/>
      <c r="WZ318" s="544"/>
      <c r="XA318" s="544"/>
      <c r="XB318" s="544"/>
      <c r="XC318" s="544"/>
      <c r="XD318" s="544"/>
      <c r="XE318" s="544"/>
      <c r="XF318" s="544"/>
      <c r="XG318" s="544"/>
      <c r="XH318" s="544"/>
      <c r="XI318" s="544"/>
      <c r="XJ318" s="544"/>
      <c r="XK318" s="544"/>
      <c r="XL318" s="544"/>
      <c r="XM318" s="544"/>
      <c r="XN318" s="544"/>
      <c r="XO318" s="544"/>
      <c r="XP318" s="544"/>
      <c r="XQ318" s="544"/>
      <c r="XR318" s="544"/>
      <c r="XS318" s="544"/>
      <c r="XT318" s="544"/>
      <c r="XU318" s="544"/>
      <c r="XV318" s="544"/>
      <c r="XW318" s="544"/>
      <c r="XX318" s="544"/>
      <c r="XY318" s="544"/>
      <c r="XZ318" s="544"/>
      <c r="YA318" s="544"/>
      <c r="YB318" s="544"/>
      <c r="YC318" s="544"/>
      <c r="YD318" s="544"/>
      <c r="YE318" s="544"/>
      <c r="YF318" s="544"/>
      <c r="YG318" s="544"/>
      <c r="YH318" s="544"/>
      <c r="YI318" s="544"/>
      <c r="YJ318" s="544"/>
      <c r="YK318" s="544"/>
      <c r="YL318" s="544"/>
      <c r="YM318" s="544"/>
      <c r="YN318" s="544"/>
      <c r="YO318" s="544"/>
      <c r="YP318" s="544"/>
      <c r="YQ318" s="544"/>
      <c r="YR318" s="544"/>
      <c r="YS318" s="544"/>
      <c r="YT318" s="544"/>
      <c r="YU318" s="544"/>
      <c r="YV318" s="544"/>
      <c r="YW318" s="544"/>
      <c r="YX318" s="544"/>
      <c r="YY318" s="544"/>
      <c r="YZ318" s="544"/>
      <c r="ZA318" s="544"/>
      <c r="ZB318" s="544"/>
      <c r="ZC318" s="544"/>
      <c r="ZD318" s="544"/>
      <c r="ZE318" s="544"/>
      <c r="ZF318" s="544"/>
      <c r="ZG318" s="544"/>
      <c r="ZH318" s="544"/>
      <c r="ZI318" s="544"/>
      <c r="ZJ318" s="544"/>
      <c r="ZK318" s="544"/>
      <c r="ZL318" s="544"/>
      <c r="ZM318" s="544"/>
      <c r="ZN318" s="544"/>
      <c r="ZO318" s="544"/>
      <c r="ZP318" s="544"/>
      <c r="ZQ318" s="544"/>
      <c r="ZR318" s="544"/>
      <c r="ZS318" s="544"/>
      <c r="ZT318" s="544"/>
      <c r="ZU318" s="544"/>
      <c r="ZV318" s="544"/>
      <c r="ZW318" s="544"/>
      <c r="ZX318" s="544"/>
      <c r="ZY318" s="544"/>
      <c r="ZZ318" s="544"/>
      <c r="AAA318" s="544"/>
      <c r="AAB318" s="544"/>
      <c r="AAC318" s="544"/>
      <c r="AAD318" s="544"/>
      <c r="AAE318" s="544"/>
      <c r="AAF318" s="544"/>
      <c r="AAG318" s="544"/>
      <c r="AAH318" s="544"/>
      <c r="AAI318" s="544"/>
      <c r="AAJ318" s="544"/>
      <c r="AAK318" s="544"/>
      <c r="AAL318" s="544"/>
      <c r="AAM318" s="544"/>
      <c r="AAN318" s="544"/>
      <c r="AAO318" s="544"/>
      <c r="AAP318" s="544"/>
      <c r="AAQ318" s="544"/>
      <c r="AAR318" s="544"/>
      <c r="AAS318" s="544"/>
      <c r="AAT318" s="544"/>
      <c r="AAU318" s="544"/>
      <c r="AAV318" s="544"/>
      <c r="AAW318" s="544"/>
      <c r="AAX318" s="544"/>
      <c r="AAY318" s="544"/>
      <c r="AAZ318" s="544"/>
      <c r="ABA318" s="544"/>
      <c r="ABB318" s="544"/>
      <c r="ABC318" s="544"/>
      <c r="ABD318" s="544"/>
      <c r="ABE318" s="544"/>
      <c r="ABF318" s="544"/>
      <c r="ABG318" s="544"/>
      <c r="ABH318" s="544"/>
      <c r="ABI318" s="544"/>
      <c r="ABJ318" s="544"/>
      <c r="ABK318" s="544"/>
      <c r="ABL318" s="544"/>
      <c r="ABM318" s="544"/>
      <c r="ABN318" s="544"/>
      <c r="ABO318" s="544"/>
      <c r="ABP318" s="544"/>
      <c r="ABQ318" s="544"/>
      <c r="ABR318" s="544"/>
      <c r="ABS318" s="544"/>
      <c r="ABT318" s="544"/>
    </row>
    <row r="319" spans="1:748" s="540" customFormat="1" ht="15" customHeight="1" x14ac:dyDescent="0.15">
      <c r="A319" s="515">
        <v>43839</v>
      </c>
      <c r="B319" s="415">
        <f t="shared" si="6"/>
        <v>4909</v>
      </c>
      <c r="C319" s="231"/>
      <c r="D319" s="546"/>
      <c r="E319" s="467"/>
      <c r="F319" s="576"/>
      <c r="G319" s="883"/>
      <c r="H319" s="539"/>
      <c r="I319" s="576"/>
      <c r="J319" s="547"/>
      <c r="K319" s="467"/>
      <c r="L319" s="550"/>
      <c r="M319" s="231">
        <v>1801</v>
      </c>
      <c r="N319" s="546">
        <v>7.87</v>
      </c>
      <c r="O319" s="467">
        <v>5310</v>
      </c>
      <c r="P319" s="576">
        <v>15.2</v>
      </c>
      <c r="Q319" s="883">
        <v>45</v>
      </c>
      <c r="R319" s="539">
        <v>0.6</v>
      </c>
      <c r="S319" s="576">
        <v>8.6</v>
      </c>
      <c r="T319" s="547"/>
      <c r="U319" s="467">
        <v>342.6</v>
      </c>
      <c r="V319" s="550"/>
      <c r="W319" s="457">
        <v>768</v>
      </c>
      <c r="X319" s="546">
        <v>8.42</v>
      </c>
      <c r="Y319" s="548">
        <v>3060</v>
      </c>
      <c r="Z319" s="576">
        <v>8.6</v>
      </c>
      <c r="AA319" s="883">
        <v>23</v>
      </c>
      <c r="AB319" s="539">
        <v>1.1000000000000001</v>
      </c>
      <c r="AC319" s="576">
        <v>3.2</v>
      </c>
      <c r="AD319" s="539"/>
      <c r="AE319" s="467">
        <v>65.900000000000006</v>
      </c>
      <c r="AF319" s="550"/>
      <c r="AG319" s="457">
        <v>373</v>
      </c>
      <c r="AH319" s="546">
        <v>7.91</v>
      </c>
      <c r="AI319" s="548">
        <v>4620</v>
      </c>
      <c r="AJ319" s="576">
        <v>15.3</v>
      </c>
      <c r="AK319" s="883">
        <v>54</v>
      </c>
      <c r="AL319" s="539">
        <v>11.3</v>
      </c>
      <c r="AM319" s="213">
        <v>16.5</v>
      </c>
      <c r="AN319" s="539"/>
      <c r="AO319" s="467">
        <v>1411.5</v>
      </c>
      <c r="AP319" s="618"/>
      <c r="AQ319" s="457">
        <v>442</v>
      </c>
      <c r="AR319" s="546">
        <v>7.7</v>
      </c>
      <c r="AS319" s="548">
        <v>5860</v>
      </c>
      <c r="AT319" s="576">
        <v>49</v>
      </c>
      <c r="AU319" s="883">
        <v>131</v>
      </c>
      <c r="AV319" s="539">
        <v>1.1000000000000001</v>
      </c>
      <c r="AW319" s="576">
        <v>46.8</v>
      </c>
      <c r="AX319" s="539"/>
      <c r="AY319" s="467">
        <v>867</v>
      </c>
      <c r="AZ319" s="550"/>
      <c r="BA319" s="195">
        <v>306</v>
      </c>
      <c r="BB319" s="546"/>
      <c r="BC319" s="467"/>
      <c r="BD319" s="576"/>
      <c r="BE319" s="883"/>
      <c r="BF319" s="539"/>
      <c r="BG319" s="576"/>
      <c r="BH319" s="539"/>
      <c r="BI319" s="467"/>
      <c r="BJ319" s="550"/>
      <c r="BK319" s="457">
        <v>151</v>
      </c>
      <c r="BL319" s="546"/>
      <c r="BM319" s="548"/>
      <c r="BN319" s="576"/>
      <c r="BO319" s="883"/>
      <c r="BP319" s="539"/>
      <c r="BQ319" s="576"/>
      <c r="BR319" s="455"/>
      <c r="BS319" s="461"/>
      <c r="BT319" s="463"/>
      <c r="BU319" s="457">
        <v>326</v>
      </c>
      <c r="BV319" s="546">
        <v>7.3</v>
      </c>
      <c r="BW319" s="548">
        <v>3640</v>
      </c>
      <c r="BX319" s="548">
        <v>9.9</v>
      </c>
      <c r="BY319" s="883">
        <v>47</v>
      </c>
      <c r="BZ319" s="539">
        <v>10.4</v>
      </c>
      <c r="CA319" s="576" t="s">
        <v>186</v>
      </c>
      <c r="CB319" s="539"/>
      <c r="CC319" s="467">
        <v>1201.5</v>
      </c>
      <c r="CD319" s="550"/>
      <c r="CE319" s="457">
        <v>24</v>
      </c>
      <c r="CF319" s="546"/>
      <c r="CG319" s="548"/>
      <c r="CH319" s="576"/>
      <c r="CI319" s="883"/>
      <c r="CJ319" s="539"/>
      <c r="CK319" s="576"/>
      <c r="CL319" s="539"/>
      <c r="CM319" s="467"/>
      <c r="CN319" s="550"/>
      <c r="CO319" s="457"/>
      <c r="CP319" s="453"/>
      <c r="CQ319" s="461"/>
      <c r="CR319" s="462"/>
      <c r="CS319" s="880"/>
      <c r="CT319" s="455"/>
      <c r="CU319" s="462"/>
      <c r="CV319" s="455"/>
      <c r="CW319" s="461"/>
      <c r="CX319" s="463"/>
      <c r="CY319" s="457">
        <v>181</v>
      </c>
      <c r="CZ319" s="546"/>
      <c r="DA319" s="467"/>
      <c r="DB319" s="576"/>
      <c r="DC319" s="883"/>
      <c r="DD319" s="539"/>
      <c r="DE319" s="576"/>
      <c r="DF319" s="539"/>
      <c r="DG319" s="467"/>
      <c r="DH319" s="550"/>
      <c r="DI319" s="457">
        <v>183</v>
      </c>
      <c r="DJ319" s="546">
        <v>8.9499999999999993</v>
      </c>
      <c r="DK319" s="549">
        <v>4180</v>
      </c>
      <c r="DL319" s="576">
        <v>53</v>
      </c>
      <c r="DM319" s="883">
        <v>224</v>
      </c>
      <c r="DN319" s="539">
        <v>35</v>
      </c>
      <c r="DO319" s="576">
        <v>43.2</v>
      </c>
      <c r="DP319" s="539"/>
      <c r="DQ319" s="467">
        <v>851.5</v>
      </c>
      <c r="DR319" s="550"/>
      <c r="DS319" s="457">
        <v>40</v>
      </c>
      <c r="DT319" s="546"/>
      <c r="DU319" s="466"/>
      <c r="DV319" s="576"/>
      <c r="DW319" s="883"/>
      <c r="DX319" s="539"/>
      <c r="DY319" s="576"/>
      <c r="DZ319" s="539"/>
      <c r="EA319" s="576"/>
      <c r="EB319" s="550"/>
      <c r="EC319" s="457">
        <v>185</v>
      </c>
      <c r="ED319" s="546">
        <v>7.92</v>
      </c>
      <c r="EE319" s="551">
        <v>1980</v>
      </c>
      <c r="EF319" s="576">
        <v>9.6999999999999993</v>
      </c>
      <c r="EG319" s="883">
        <v>57</v>
      </c>
      <c r="EH319" s="539">
        <v>17</v>
      </c>
      <c r="EI319" s="576">
        <v>22</v>
      </c>
      <c r="EJ319" s="539"/>
      <c r="EK319" s="467">
        <v>488.7</v>
      </c>
      <c r="EL319" s="550"/>
      <c r="EM319" s="457"/>
      <c r="EN319" s="453"/>
      <c r="EO319" s="461"/>
      <c r="EP319" s="462"/>
      <c r="EQ319" s="462"/>
      <c r="ER319" s="455"/>
      <c r="ES319" s="462"/>
      <c r="ET319" s="454"/>
      <c r="EU319" s="461"/>
      <c r="EV319" s="463"/>
      <c r="EW319" s="457"/>
      <c r="EX319" s="453"/>
      <c r="EY319" s="461"/>
      <c r="EZ319" s="462"/>
      <c r="FA319" s="880"/>
      <c r="FB319" s="455"/>
      <c r="FC319" s="462"/>
      <c r="FD319" s="454"/>
      <c r="FE319" s="461"/>
      <c r="FF319" s="463"/>
      <c r="FG319" s="457"/>
      <c r="FH319" s="453"/>
      <c r="FI319" s="461"/>
      <c r="FJ319" s="462"/>
      <c r="FK319" s="880"/>
      <c r="FL319" s="455"/>
      <c r="FM319" s="462"/>
      <c r="FN319" s="454"/>
      <c r="FO319" s="461"/>
      <c r="FP319" s="463"/>
      <c r="FQ319" s="1262"/>
      <c r="FR319" s="1263"/>
      <c r="FS319" s="1444"/>
      <c r="FT319" s="1263"/>
      <c r="FU319" s="980"/>
      <c r="FV319" s="1263"/>
      <c r="FW319" s="954"/>
      <c r="FX319" s="1263"/>
      <c r="FY319" s="1263"/>
      <c r="FZ319" s="1419"/>
      <c r="GA319" s="1262"/>
      <c r="GB319" s="1263"/>
      <c r="GC319" s="1263"/>
      <c r="GD319" s="1263"/>
      <c r="GE319" s="980"/>
      <c r="GF319" s="1263"/>
      <c r="GG319" s="954"/>
      <c r="GH319" s="1263"/>
      <c r="GI319" s="1263"/>
      <c r="GJ319" s="1419"/>
      <c r="GK319" s="231"/>
      <c r="GL319" s="941"/>
      <c r="GM319" s="467"/>
      <c r="GN319" s="467"/>
      <c r="GO319" s="467"/>
      <c r="GP319" s="467"/>
      <c r="GQ319" s="467"/>
      <c r="GR319" s="467"/>
      <c r="GS319" s="467"/>
      <c r="GT319" s="550"/>
      <c r="GU319" s="231"/>
      <c r="GV319" s="467"/>
      <c r="GW319" s="467"/>
      <c r="GX319" s="467"/>
      <c r="GY319" s="467"/>
      <c r="GZ319" s="539"/>
      <c r="HA319" s="467"/>
      <c r="HB319" s="467"/>
      <c r="HC319" s="467"/>
      <c r="HD319" s="550"/>
      <c r="HE319" s="457">
        <v>129</v>
      </c>
      <c r="HF319" s="546">
        <v>7.7</v>
      </c>
      <c r="HG319" s="467">
        <v>5860</v>
      </c>
      <c r="HH319" s="894">
        <v>6.8</v>
      </c>
      <c r="HI319" s="1432">
        <v>53</v>
      </c>
      <c r="HJ319" s="539">
        <v>3.5</v>
      </c>
      <c r="HK319" s="576">
        <v>8.4</v>
      </c>
      <c r="HL319" s="539"/>
      <c r="HM319" s="467">
        <v>192.5</v>
      </c>
      <c r="HN319" s="550"/>
      <c r="HO319" s="457"/>
      <c r="HP319" s="546"/>
      <c r="HQ319" s="467"/>
      <c r="HR319" s="576"/>
      <c r="HS319" s="576"/>
      <c r="HT319" s="539"/>
      <c r="HU319" s="576"/>
      <c r="HV319" s="539"/>
      <c r="HW319" s="467"/>
      <c r="HX319" s="550"/>
      <c r="HY319" s="1587"/>
      <c r="HZ319" s="1587"/>
      <c r="IA319" s="1587"/>
      <c r="IB319" s="1587"/>
      <c r="IC319" s="1587"/>
      <c r="ID319" s="1587"/>
      <c r="IE319" s="1587"/>
      <c r="IF319" s="1587"/>
      <c r="IG319" s="1587"/>
      <c r="IH319" s="1587"/>
      <c r="II319" s="1587"/>
      <c r="IJ319" s="1587"/>
      <c r="IK319" s="1587"/>
      <c r="IL319" s="1587"/>
      <c r="IM319" s="1587"/>
      <c r="IN319" s="1587"/>
      <c r="IO319" s="1587"/>
      <c r="IP319" s="1587"/>
      <c r="IQ319" s="1587"/>
      <c r="IR319" s="1587"/>
      <c r="IS319" s="1587"/>
      <c r="IT319" s="1587"/>
      <c r="IU319" s="1587"/>
      <c r="IV319" s="1587"/>
      <c r="IW319" s="1587"/>
      <c r="IX319" s="1587"/>
      <c r="IY319" s="1587"/>
      <c r="IZ319" s="1587"/>
      <c r="JA319" s="1587"/>
      <c r="JB319" s="1587"/>
      <c r="JC319" s="1587"/>
      <c r="JD319" s="1587"/>
      <c r="JE319" s="1587"/>
      <c r="JF319" s="1587"/>
      <c r="JG319" s="1587"/>
      <c r="JH319" s="1587"/>
      <c r="JI319" s="1587"/>
      <c r="JJ319" s="1587"/>
      <c r="JK319" s="1587"/>
      <c r="JL319" s="1587"/>
      <c r="JM319" s="1587"/>
      <c r="JN319" s="1587"/>
      <c r="JO319" s="1587"/>
      <c r="JP319" s="1587"/>
      <c r="JQ319" s="1587"/>
      <c r="JR319" s="1587"/>
      <c r="JS319" s="1587"/>
      <c r="JT319" s="1587"/>
      <c r="JU319" s="1587"/>
      <c r="JV319" s="1587"/>
      <c r="JW319" s="1587"/>
      <c r="JX319" s="1587"/>
      <c r="JY319" s="1587"/>
      <c r="JZ319" s="1587"/>
      <c r="KA319" s="1587"/>
      <c r="KB319" s="1587"/>
      <c r="KC319" s="1587"/>
      <c r="KD319" s="1587"/>
      <c r="KE319" s="1587"/>
      <c r="KF319" s="1587"/>
      <c r="KG319" s="1587"/>
      <c r="KH319" s="1587"/>
      <c r="KI319" s="1587"/>
      <c r="KJ319" s="1587"/>
      <c r="KK319" s="1587"/>
      <c r="KL319" s="1587"/>
      <c r="KM319" s="1587"/>
      <c r="KN319" s="1587"/>
      <c r="KO319" s="1587"/>
      <c r="KP319" s="1587"/>
      <c r="KQ319" s="1587"/>
      <c r="KR319" s="1587"/>
      <c r="KS319" s="1587"/>
      <c r="KT319" s="1587"/>
      <c r="KU319" s="1587"/>
      <c r="KV319" s="1587"/>
      <c r="KW319" s="1587"/>
      <c r="KX319" s="1587"/>
      <c r="KY319" s="1587"/>
      <c r="KZ319" s="1587"/>
      <c r="LA319" s="1587"/>
      <c r="LB319" s="1587"/>
      <c r="LC319" s="1587"/>
      <c r="LD319" s="1587"/>
      <c r="LE319" s="1587"/>
      <c r="LF319" s="1587"/>
      <c r="LG319" s="1587"/>
      <c r="LH319" s="1587"/>
      <c r="LI319" s="1587"/>
      <c r="LJ319" s="1587"/>
      <c r="LK319" s="1587"/>
      <c r="LL319" s="1587"/>
      <c r="LM319" s="1587"/>
      <c r="LN319" s="1587"/>
      <c r="LO319" s="1587"/>
      <c r="LP319" s="1587"/>
      <c r="LQ319" s="1587"/>
      <c r="LR319" s="1587"/>
      <c r="LS319" s="1587"/>
      <c r="LT319" s="1587"/>
      <c r="LU319" s="1587"/>
      <c r="LV319" s="1587"/>
      <c r="LW319" s="1587"/>
      <c r="LX319" s="1587"/>
      <c r="LY319" s="1587"/>
      <c r="LZ319" s="1587"/>
      <c r="MA319" s="1587"/>
      <c r="MB319" s="1587"/>
      <c r="MC319" s="1587"/>
      <c r="MD319" s="1587"/>
      <c r="ME319" s="1587"/>
      <c r="MF319" s="1587"/>
      <c r="MG319" s="1587"/>
      <c r="MH319" s="1587"/>
      <c r="MI319" s="1587"/>
      <c r="MJ319" s="1587"/>
      <c r="MK319" s="1587"/>
      <c r="ML319" s="1587"/>
      <c r="MM319" s="1587"/>
      <c r="MN319" s="1587"/>
      <c r="MO319" s="1587"/>
      <c r="MP319" s="1587"/>
      <c r="MQ319" s="1587"/>
      <c r="MR319" s="1587"/>
      <c r="MS319" s="1587"/>
      <c r="MT319" s="1587"/>
      <c r="MU319" s="1587"/>
      <c r="MV319" s="1587"/>
      <c r="MW319" s="1587"/>
      <c r="MX319" s="1587"/>
      <c r="MY319" s="1587"/>
      <c r="MZ319" s="1587"/>
      <c r="NA319" s="1587"/>
      <c r="NB319" s="1587"/>
      <c r="NC319" s="1587"/>
      <c r="ND319" s="1587"/>
      <c r="NE319" s="1587"/>
      <c r="NF319" s="1587"/>
      <c r="NG319" s="1587"/>
      <c r="NH319" s="1587"/>
      <c r="NI319" s="1587"/>
      <c r="NJ319" s="1587"/>
      <c r="NK319" s="1587"/>
      <c r="NL319" s="1587"/>
      <c r="NM319" s="1587"/>
      <c r="NN319" s="1587"/>
      <c r="NO319" s="1587"/>
      <c r="NP319" s="1587"/>
      <c r="NQ319" s="1587"/>
      <c r="NR319" s="1587"/>
      <c r="NS319" s="1587"/>
      <c r="NT319" s="1587"/>
      <c r="NU319" s="1587"/>
      <c r="NV319" s="1587"/>
      <c r="NW319" s="1587"/>
      <c r="NX319" s="1587"/>
      <c r="NY319" s="1587"/>
      <c r="NZ319" s="1587"/>
      <c r="OA319" s="1587"/>
      <c r="OB319" s="1587"/>
      <c r="OC319" s="1587"/>
      <c r="OD319" s="1587"/>
      <c r="OE319" s="1587"/>
      <c r="OF319" s="1587"/>
      <c r="OG319" s="1587"/>
      <c r="OH319" s="1587"/>
      <c r="OI319" s="1587"/>
      <c r="OJ319" s="1587"/>
      <c r="OK319" s="1587"/>
      <c r="OL319" s="1587"/>
      <c r="OM319" s="1587"/>
      <c r="ON319" s="1587"/>
      <c r="OO319" s="1587"/>
      <c r="OP319" s="1587"/>
      <c r="OQ319" s="1587"/>
      <c r="OR319" s="1587"/>
      <c r="OS319" s="1587"/>
      <c r="OT319" s="1587"/>
      <c r="OU319" s="1587"/>
      <c r="OV319" s="1587"/>
      <c r="OW319" s="1587"/>
      <c r="OX319" s="1587"/>
      <c r="OY319" s="1587"/>
      <c r="OZ319" s="1587"/>
      <c r="PA319" s="1587"/>
      <c r="PB319" s="1587"/>
      <c r="PC319" s="1587"/>
      <c r="PD319" s="1587"/>
      <c r="PE319" s="1587"/>
      <c r="PF319" s="1587"/>
      <c r="PG319" s="1588"/>
      <c r="PH319" s="1588"/>
      <c r="PI319" s="1588"/>
      <c r="PJ319" s="1588"/>
      <c r="PK319" s="1588"/>
      <c r="PL319" s="1588"/>
      <c r="PM319" s="1588"/>
      <c r="PN319" s="1588"/>
      <c r="PO319" s="1588"/>
      <c r="PP319" s="1588"/>
      <c r="PQ319" s="1588"/>
      <c r="PR319" s="1588"/>
      <c r="PS319" s="1588"/>
      <c r="PT319" s="1588"/>
      <c r="PU319" s="1588"/>
      <c r="PV319" s="1588"/>
      <c r="PW319" s="1588"/>
      <c r="PX319" s="1588"/>
      <c r="PY319" s="1588"/>
      <c r="PZ319" s="1588"/>
      <c r="QA319" s="1588"/>
      <c r="QB319" s="1588"/>
      <c r="QC319" s="1588"/>
      <c r="QD319" s="1588"/>
      <c r="QE319" s="1588"/>
      <c r="QF319" s="1588"/>
      <c r="QG319" s="1588"/>
      <c r="QH319" s="1588"/>
      <c r="QI319" s="1588"/>
      <c r="QJ319" s="1588"/>
      <c r="QK319" s="1588"/>
      <c r="QL319" s="1588"/>
      <c r="QM319" s="1588"/>
      <c r="QN319" s="1588"/>
      <c r="QO319" s="1588"/>
      <c r="QP319" s="1588"/>
      <c r="QQ319" s="1588"/>
      <c r="QR319" s="1588"/>
      <c r="QS319" s="1588"/>
      <c r="QT319" s="1588"/>
      <c r="QU319" s="1588"/>
      <c r="QV319" s="1588"/>
      <c r="QW319" s="1588"/>
      <c r="QX319" s="1588"/>
      <c r="QY319" s="1588"/>
      <c r="QZ319" s="1588"/>
      <c r="RA319" s="1588"/>
      <c r="RB319" s="1588"/>
      <c r="RC319" s="1588"/>
      <c r="RD319" s="1588"/>
      <c r="RE319" s="1588"/>
      <c r="RF319" s="1588"/>
      <c r="RG319" s="1588"/>
      <c r="RH319" s="1588"/>
      <c r="RI319" s="1588"/>
      <c r="RJ319" s="1588"/>
      <c r="RK319" s="1588"/>
      <c r="RL319" s="1588"/>
      <c r="RM319" s="1588"/>
      <c r="RN319" s="1588"/>
      <c r="RO319" s="1588"/>
      <c r="RP319" s="1588"/>
      <c r="RQ319" s="1588"/>
      <c r="RR319" s="1588"/>
      <c r="RS319" s="1588"/>
      <c r="RT319" s="1588"/>
      <c r="RU319" s="1588"/>
      <c r="RV319" s="1588"/>
      <c r="RW319" s="1588"/>
      <c r="RX319" s="1588"/>
      <c r="RY319" s="1588"/>
      <c r="RZ319" s="1588"/>
      <c r="SA319" s="1588"/>
      <c r="SB319" s="1588"/>
      <c r="SC319" s="1588"/>
      <c r="SD319" s="1588"/>
      <c r="SE319" s="1588"/>
      <c r="SF319" s="1588"/>
      <c r="SG319" s="1588"/>
      <c r="SH319" s="1588"/>
      <c r="SI319" s="1588"/>
      <c r="SJ319" s="1588"/>
      <c r="SK319" s="1588"/>
      <c r="SL319" s="1588"/>
      <c r="SM319" s="1588"/>
      <c r="SN319" s="1588"/>
      <c r="SO319" s="1588"/>
      <c r="SP319" s="1588"/>
      <c r="SQ319" s="1588"/>
      <c r="SR319" s="1588"/>
      <c r="SS319" s="1588"/>
      <c r="ST319" s="1588"/>
      <c r="SU319" s="1588"/>
      <c r="SV319" s="1588"/>
      <c r="SW319" s="1588"/>
      <c r="SX319" s="1588"/>
      <c r="SY319" s="1588"/>
      <c r="SZ319" s="1588"/>
      <c r="TA319" s="1588"/>
      <c r="TB319" s="1588"/>
      <c r="TC319" s="1588"/>
      <c r="TD319" s="544"/>
      <c r="TE319" s="544"/>
      <c r="TF319" s="544"/>
      <c r="TG319" s="544"/>
      <c r="TH319" s="544"/>
      <c r="TI319" s="544"/>
      <c r="TJ319" s="544"/>
      <c r="TK319" s="544"/>
      <c r="TL319" s="544"/>
      <c r="TM319" s="544"/>
      <c r="TN319" s="544"/>
      <c r="TO319" s="544"/>
      <c r="TP319" s="544"/>
      <c r="TQ319" s="544"/>
      <c r="TR319" s="544"/>
      <c r="TS319" s="544"/>
      <c r="TT319" s="544"/>
      <c r="TU319" s="544"/>
      <c r="TV319" s="544"/>
      <c r="TW319" s="544"/>
      <c r="TX319" s="544"/>
      <c r="TY319" s="544"/>
      <c r="TZ319" s="544"/>
      <c r="UA319" s="544"/>
      <c r="UB319" s="544"/>
      <c r="UC319" s="544"/>
      <c r="UD319" s="544"/>
      <c r="UE319" s="544"/>
      <c r="UF319" s="544"/>
      <c r="UG319" s="544"/>
      <c r="UH319" s="544"/>
      <c r="UI319" s="544"/>
      <c r="UJ319" s="544"/>
      <c r="UK319" s="544"/>
      <c r="UL319" s="544"/>
      <c r="UM319" s="544"/>
      <c r="UN319" s="544"/>
      <c r="UO319" s="544"/>
      <c r="UP319" s="544"/>
      <c r="UQ319" s="544"/>
      <c r="UR319" s="544"/>
      <c r="US319" s="544"/>
      <c r="UT319" s="544"/>
      <c r="UU319" s="544"/>
      <c r="UV319" s="544"/>
      <c r="UW319" s="544"/>
      <c r="UX319" s="544"/>
      <c r="UY319" s="544"/>
      <c r="UZ319" s="544"/>
      <c r="VA319" s="544"/>
      <c r="VB319" s="544"/>
      <c r="VC319" s="544"/>
      <c r="VD319" s="544"/>
      <c r="VE319" s="544"/>
      <c r="VF319" s="544"/>
      <c r="VG319" s="544"/>
      <c r="VH319" s="544"/>
      <c r="VI319" s="544"/>
      <c r="VJ319" s="544"/>
      <c r="VK319" s="544"/>
      <c r="VL319" s="544"/>
      <c r="VM319" s="544"/>
      <c r="VN319" s="544"/>
      <c r="VO319" s="544"/>
      <c r="VP319" s="544"/>
      <c r="VQ319" s="544"/>
      <c r="VR319" s="544"/>
      <c r="VS319" s="544"/>
      <c r="VT319" s="544"/>
      <c r="VU319" s="544"/>
      <c r="VV319" s="544"/>
      <c r="VW319" s="544"/>
      <c r="VX319" s="544"/>
      <c r="VY319" s="544"/>
      <c r="VZ319" s="544"/>
      <c r="WA319" s="544"/>
      <c r="WB319" s="544"/>
      <c r="WC319" s="544"/>
      <c r="WD319" s="544"/>
      <c r="WE319" s="544"/>
      <c r="WF319" s="544"/>
      <c r="WG319" s="544"/>
      <c r="WH319" s="544"/>
      <c r="WI319" s="544"/>
      <c r="WJ319" s="544"/>
      <c r="WK319" s="544"/>
      <c r="WL319" s="544"/>
      <c r="WM319" s="544"/>
      <c r="WN319" s="544"/>
      <c r="WO319" s="544"/>
      <c r="WP319" s="544"/>
      <c r="WQ319" s="544"/>
      <c r="WR319" s="544"/>
      <c r="WS319" s="544"/>
      <c r="WT319" s="544"/>
      <c r="WU319" s="544"/>
      <c r="WV319" s="544"/>
      <c r="WW319" s="544"/>
      <c r="WX319" s="544"/>
      <c r="WY319" s="544"/>
      <c r="WZ319" s="544"/>
      <c r="XA319" s="544"/>
      <c r="XB319" s="544"/>
      <c r="XC319" s="544"/>
      <c r="XD319" s="544"/>
      <c r="XE319" s="544"/>
      <c r="XF319" s="544"/>
      <c r="XG319" s="544"/>
      <c r="XH319" s="544"/>
      <c r="XI319" s="544"/>
      <c r="XJ319" s="544"/>
      <c r="XK319" s="544"/>
      <c r="XL319" s="544"/>
      <c r="XM319" s="544"/>
      <c r="XN319" s="544"/>
      <c r="XO319" s="544"/>
      <c r="XP319" s="544"/>
      <c r="XQ319" s="544"/>
      <c r="XR319" s="544"/>
      <c r="XS319" s="544"/>
      <c r="XT319" s="544"/>
      <c r="XU319" s="544"/>
      <c r="XV319" s="544"/>
      <c r="XW319" s="544"/>
      <c r="XX319" s="544"/>
      <c r="XY319" s="544"/>
      <c r="XZ319" s="544"/>
      <c r="YA319" s="544"/>
      <c r="YB319" s="544"/>
      <c r="YC319" s="544"/>
      <c r="YD319" s="544"/>
      <c r="YE319" s="544"/>
      <c r="YF319" s="544"/>
      <c r="YG319" s="544"/>
      <c r="YH319" s="544"/>
      <c r="YI319" s="544"/>
      <c r="YJ319" s="544"/>
      <c r="YK319" s="544"/>
      <c r="YL319" s="544"/>
      <c r="YM319" s="544"/>
      <c r="YN319" s="544"/>
      <c r="YO319" s="544"/>
      <c r="YP319" s="544"/>
      <c r="YQ319" s="544"/>
      <c r="YR319" s="544"/>
      <c r="YS319" s="544"/>
      <c r="YT319" s="544"/>
      <c r="YU319" s="544"/>
      <c r="YV319" s="544"/>
      <c r="YW319" s="544"/>
      <c r="YX319" s="544"/>
      <c r="YY319" s="544"/>
      <c r="YZ319" s="544"/>
      <c r="ZA319" s="544"/>
      <c r="ZB319" s="544"/>
      <c r="ZC319" s="544"/>
      <c r="ZD319" s="544"/>
      <c r="ZE319" s="544"/>
      <c r="ZF319" s="544"/>
      <c r="ZG319" s="544"/>
      <c r="ZH319" s="544"/>
      <c r="ZI319" s="544"/>
      <c r="ZJ319" s="544"/>
      <c r="ZK319" s="544"/>
      <c r="ZL319" s="544"/>
      <c r="ZM319" s="544"/>
      <c r="ZN319" s="544"/>
      <c r="ZO319" s="544"/>
      <c r="ZP319" s="544"/>
      <c r="ZQ319" s="544"/>
      <c r="ZR319" s="544"/>
      <c r="ZS319" s="544"/>
      <c r="ZT319" s="544"/>
      <c r="ZU319" s="544"/>
      <c r="ZV319" s="544"/>
      <c r="ZW319" s="544"/>
      <c r="ZX319" s="544"/>
      <c r="ZY319" s="544"/>
      <c r="ZZ319" s="544"/>
      <c r="AAA319" s="544"/>
      <c r="AAB319" s="544"/>
      <c r="AAC319" s="544"/>
      <c r="AAD319" s="544"/>
      <c r="AAE319" s="544"/>
      <c r="AAF319" s="544"/>
      <c r="AAG319" s="544"/>
      <c r="AAH319" s="544"/>
      <c r="AAI319" s="544"/>
      <c r="AAJ319" s="544"/>
      <c r="AAK319" s="544"/>
      <c r="AAL319" s="544"/>
      <c r="AAM319" s="544"/>
      <c r="AAN319" s="544"/>
      <c r="AAO319" s="544"/>
      <c r="AAP319" s="544"/>
      <c r="AAQ319" s="544"/>
      <c r="AAR319" s="544"/>
      <c r="AAS319" s="544"/>
      <c r="AAT319" s="544"/>
      <c r="AAU319" s="544"/>
      <c r="AAV319" s="544"/>
      <c r="AAW319" s="544"/>
      <c r="AAX319" s="544"/>
      <c r="AAY319" s="544"/>
      <c r="AAZ319" s="544"/>
      <c r="ABA319" s="544"/>
      <c r="ABB319" s="544"/>
      <c r="ABC319" s="544"/>
      <c r="ABD319" s="544"/>
      <c r="ABE319" s="544"/>
      <c r="ABF319" s="544"/>
      <c r="ABG319" s="544"/>
      <c r="ABH319" s="544"/>
      <c r="ABI319" s="544"/>
      <c r="ABJ319" s="544"/>
      <c r="ABK319" s="544"/>
      <c r="ABL319" s="544"/>
      <c r="ABM319" s="544"/>
      <c r="ABN319" s="544"/>
      <c r="ABO319" s="544"/>
      <c r="ABP319" s="544"/>
      <c r="ABQ319" s="544"/>
      <c r="ABR319" s="544"/>
      <c r="ABS319" s="544"/>
      <c r="ABT319" s="544"/>
    </row>
    <row r="320" spans="1:748" s="540" customFormat="1" ht="15" customHeight="1" x14ac:dyDescent="0.15">
      <c r="A320" s="515">
        <v>43840</v>
      </c>
      <c r="B320" s="415">
        <f t="shared" si="6"/>
        <v>3332</v>
      </c>
      <c r="C320" s="231"/>
      <c r="D320" s="546"/>
      <c r="E320" s="467"/>
      <c r="F320" s="576"/>
      <c r="G320" s="883"/>
      <c r="H320" s="539"/>
      <c r="I320" s="576"/>
      <c r="J320" s="547"/>
      <c r="K320" s="467"/>
      <c r="L320" s="550"/>
      <c r="M320" s="231">
        <v>1248</v>
      </c>
      <c r="N320" s="546">
        <v>7.48</v>
      </c>
      <c r="O320" s="467">
        <v>5040</v>
      </c>
      <c r="P320" s="576">
        <v>15.3</v>
      </c>
      <c r="Q320" s="883">
        <v>69.2</v>
      </c>
      <c r="R320" s="539">
        <v>0.5</v>
      </c>
      <c r="S320" s="576">
        <v>20.7</v>
      </c>
      <c r="T320" s="547"/>
      <c r="U320" s="467"/>
      <c r="V320" s="550"/>
      <c r="W320" s="466">
        <v>127</v>
      </c>
      <c r="X320" s="546">
        <v>7.82</v>
      </c>
      <c r="Y320" s="548">
        <v>4320</v>
      </c>
      <c r="Z320" s="576">
        <v>19.5</v>
      </c>
      <c r="AA320" s="883">
        <v>76.8</v>
      </c>
      <c r="AB320" s="539">
        <v>3.5</v>
      </c>
      <c r="AC320" s="576">
        <v>4</v>
      </c>
      <c r="AD320" s="539"/>
      <c r="AE320" s="467"/>
      <c r="AF320" s="550"/>
      <c r="AG320" s="457">
        <v>255</v>
      </c>
      <c r="AH320" s="546">
        <v>7.86</v>
      </c>
      <c r="AI320" s="548">
        <v>5850</v>
      </c>
      <c r="AJ320" s="576">
        <v>19.3</v>
      </c>
      <c r="AK320" s="883">
        <v>94.8</v>
      </c>
      <c r="AL320" s="539">
        <v>3.2</v>
      </c>
      <c r="AM320" s="213">
        <v>21.9</v>
      </c>
      <c r="AN320" s="539"/>
      <c r="AO320" s="467"/>
      <c r="AP320" s="618"/>
      <c r="AQ320" s="457">
        <v>474</v>
      </c>
      <c r="AR320" s="546">
        <v>7.51</v>
      </c>
      <c r="AS320" s="548">
        <v>5620</v>
      </c>
      <c r="AT320" s="576">
        <v>51.8</v>
      </c>
      <c r="AU320" s="883">
        <v>162.5</v>
      </c>
      <c r="AV320" s="539">
        <v>1.5</v>
      </c>
      <c r="AW320" s="576">
        <v>45.7</v>
      </c>
      <c r="AX320" s="539"/>
      <c r="AY320" s="467"/>
      <c r="AZ320" s="550"/>
      <c r="BA320" s="195">
        <v>276</v>
      </c>
      <c r="BB320" s="546">
        <v>7.65</v>
      </c>
      <c r="BC320" s="467">
        <v>5810</v>
      </c>
      <c r="BD320" s="576">
        <v>37.1</v>
      </c>
      <c r="BE320" s="883">
        <v>127.9</v>
      </c>
      <c r="BF320" s="539">
        <v>20.7</v>
      </c>
      <c r="BG320" s="576">
        <v>34.4</v>
      </c>
      <c r="BH320" s="539"/>
      <c r="BI320" s="467"/>
      <c r="BJ320" s="550"/>
      <c r="BK320" s="457">
        <v>157</v>
      </c>
      <c r="BL320" s="546">
        <v>8.0299999999999994</v>
      </c>
      <c r="BM320" s="548">
        <v>1707</v>
      </c>
      <c r="BN320" s="576">
        <v>78</v>
      </c>
      <c r="BO320" s="883">
        <v>174.5</v>
      </c>
      <c r="BP320" s="539">
        <v>0.4</v>
      </c>
      <c r="BQ320" s="576">
        <v>4.7</v>
      </c>
      <c r="BR320" s="455"/>
      <c r="BS320" s="461"/>
      <c r="BT320" s="463"/>
      <c r="BU320" s="457">
        <v>330</v>
      </c>
      <c r="BV320" s="546">
        <v>7.54</v>
      </c>
      <c r="BW320" s="548">
        <v>4050</v>
      </c>
      <c r="BX320" s="548">
        <v>14.9</v>
      </c>
      <c r="BY320" s="883">
        <v>82.8</v>
      </c>
      <c r="BZ320" s="539">
        <v>14</v>
      </c>
      <c r="CA320" s="576">
        <v>69</v>
      </c>
      <c r="CB320" s="539"/>
      <c r="CC320" s="467"/>
      <c r="CD320" s="550"/>
      <c r="CE320" s="457">
        <v>21</v>
      </c>
      <c r="CF320" s="546">
        <v>8.27</v>
      </c>
      <c r="CG320" s="548">
        <v>7220</v>
      </c>
      <c r="CH320" s="576"/>
      <c r="CI320" s="883">
        <v>75</v>
      </c>
      <c r="CJ320" s="539">
        <v>1.2</v>
      </c>
      <c r="CK320" s="576"/>
      <c r="CL320" s="539"/>
      <c r="CM320" s="467"/>
      <c r="CN320" s="550"/>
      <c r="CO320" s="457"/>
      <c r="CP320" s="453"/>
      <c r="CQ320" s="461"/>
      <c r="CR320" s="462"/>
      <c r="CS320" s="880"/>
      <c r="CT320" s="455"/>
      <c r="CU320" s="462"/>
      <c r="CV320" s="455"/>
      <c r="CW320" s="461"/>
      <c r="CX320" s="463"/>
      <c r="CY320" s="457">
        <v>100</v>
      </c>
      <c r="CZ320" s="546">
        <v>8.27</v>
      </c>
      <c r="DA320" s="467">
        <v>7220</v>
      </c>
      <c r="DB320" s="576"/>
      <c r="DC320" s="883">
        <v>75</v>
      </c>
      <c r="DD320" s="539">
        <v>1.2</v>
      </c>
      <c r="DE320" s="576"/>
      <c r="DF320" s="539"/>
      <c r="DG320" s="467"/>
      <c r="DH320" s="550"/>
      <c r="DI320" s="457">
        <v>153</v>
      </c>
      <c r="DJ320" s="546">
        <v>8.9700000000000006</v>
      </c>
      <c r="DK320" s="549">
        <v>3940</v>
      </c>
      <c r="DL320" s="576">
        <v>67.2</v>
      </c>
      <c r="DM320" s="883">
        <v>284.39999999999998</v>
      </c>
      <c r="DN320" s="539">
        <v>40</v>
      </c>
      <c r="DO320" s="576">
        <v>42</v>
      </c>
      <c r="DP320" s="539"/>
      <c r="DQ320" s="467"/>
      <c r="DR320" s="550"/>
      <c r="DS320" s="457">
        <v>24</v>
      </c>
      <c r="DT320" s="546">
        <v>8.42</v>
      </c>
      <c r="DU320" s="466">
        <v>994</v>
      </c>
      <c r="DV320" s="576"/>
      <c r="DW320" s="883">
        <v>63</v>
      </c>
      <c r="DX320" s="539">
        <v>3.5</v>
      </c>
      <c r="DY320" s="576"/>
      <c r="DZ320" s="539"/>
      <c r="EA320" s="576"/>
      <c r="EB320" s="550"/>
      <c r="EC320" s="457">
        <v>14</v>
      </c>
      <c r="ED320" s="546"/>
      <c r="EE320" s="551"/>
      <c r="EF320" s="576"/>
      <c r="EG320" s="883"/>
      <c r="EH320" s="539"/>
      <c r="EI320" s="576"/>
      <c r="EJ320" s="539"/>
      <c r="EK320" s="467"/>
      <c r="EL320" s="550"/>
      <c r="EM320" s="457"/>
      <c r="EN320" s="453"/>
      <c r="EO320" s="461"/>
      <c r="EP320" s="462"/>
      <c r="EQ320" s="462"/>
      <c r="ER320" s="455"/>
      <c r="ES320" s="462"/>
      <c r="ET320" s="454"/>
      <c r="EU320" s="461"/>
      <c r="EV320" s="463"/>
      <c r="EW320" s="457"/>
      <c r="EX320" s="453"/>
      <c r="EY320" s="461"/>
      <c r="EZ320" s="462"/>
      <c r="FA320" s="880"/>
      <c r="FB320" s="455"/>
      <c r="FC320" s="462"/>
      <c r="FD320" s="454"/>
      <c r="FE320" s="461"/>
      <c r="FF320" s="463"/>
      <c r="FG320" s="457"/>
      <c r="FH320" s="453"/>
      <c r="FI320" s="461"/>
      <c r="FJ320" s="462"/>
      <c r="FK320" s="880"/>
      <c r="FL320" s="455"/>
      <c r="FM320" s="462"/>
      <c r="FN320" s="454"/>
      <c r="FO320" s="461"/>
      <c r="FP320" s="463"/>
      <c r="FQ320" s="1262"/>
      <c r="FR320" s="1263"/>
      <c r="FS320" s="1444"/>
      <c r="FT320" s="1263"/>
      <c r="FU320" s="980"/>
      <c r="FV320" s="1263"/>
      <c r="FW320" s="954"/>
      <c r="FX320" s="1263"/>
      <c r="FY320" s="1263"/>
      <c r="FZ320" s="1419"/>
      <c r="GA320" s="1262"/>
      <c r="GB320" s="1263"/>
      <c r="GC320" s="1263"/>
      <c r="GD320" s="1263"/>
      <c r="GE320" s="980"/>
      <c r="GF320" s="1263"/>
      <c r="GG320" s="954"/>
      <c r="GH320" s="1263"/>
      <c r="GI320" s="1263"/>
      <c r="GJ320" s="1419"/>
      <c r="GK320" s="231"/>
      <c r="GL320" s="941"/>
      <c r="GM320" s="467"/>
      <c r="GN320" s="467"/>
      <c r="GO320" s="467"/>
      <c r="GP320" s="467"/>
      <c r="GQ320" s="467"/>
      <c r="GR320" s="467"/>
      <c r="GS320" s="467"/>
      <c r="GT320" s="550"/>
      <c r="GU320" s="231"/>
      <c r="GV320" s="467"/>
      <c r="GW320" s="467"/>
      <c r="GX320" s="467"/>
      <c r="GY320" s="467"/>
      <c r="GZ320" s="539"/>
      <c r="HA320" s="467"/>
      <c r="HB320" s="467"/>
      <c r="HC320" s="467"/>
      <c r="HD320" s="550"/>
      <c r="HE320" s="457">
        <v>153</v>
      </c>
      <c r="HF320" s="546">
        <v>6.93</v>
      </c>
      <c r="HG320" s="467">
        <v>3510</v>
      </c>
      <c r="HH320" s="894">
        <v>13</v>
      </c>
      <c r="HI320" s="1432">
        <v>133.9</v>
      </c>
      <c r="HJ320" s="539">
        <v>2.5</v>
      </c>
      <c r="HK320" s="576">
        <v>17.8</v>
      </c>
      <c r="HL320" s="539"/>
      <c r="HM320" s="467"/>
      <c r="HN320" s="550"/>
      <c r="HO320" s="457"/>
      <c r="HP320" s="546"/>
      <c r="HQ320" s="467"/>
      <c r="HR320" s="576"/>
      <c r="HS320" s="576"/>
      <c r="HT320" s="539"/>
      <c r="HU320" s="576"/>
      <c r="HV320" s="539"/>
      <c r="HW320" s="467"/>
      <c r="HX320" s="550"/>
      <c r="HY320" s="1587"/>
      <c r="HZ320" s="1587"/>
      <c r="IA320" s="1587"/>
      <c r="IB320" s="1587"/>
      <c r="IC320" s="1587"/>
      <c r="ID320" s="1587"/>
      <c r="IE320" s="1587"/>
      <c r="IF320" s="1587"/>
      <c r="IG320" s="1587"/>
      <c r="IH320" s="1587"/>
      <c r="II320" s="1587"/>
      <c r="IJ320" s="1587"/>
      <c r="IK320" s="1587"/>
      <c r="IL320" s="1587"/>
      <c r="IM320" s="1587"/>
      <c r="IN320" s="1587"/>
      <c r="IO320" s="1587"/>
      <c r="IP320" s="1587"/>
      <c r="IQ320" s="1587"/>
      <c r="IR320" s="1587"/>
      <c r="IS320" s="1587"/>
      <c r="IT320" s="1587"/>
      <c r="IU320" s="1587"/>
      <c r="IV320" s="1587"/>
      <c r="IW320" s="1587"/>
      <c r="IX320" s="1587"/>
      <c r="IY320" s="1587"/>
      <c r="IZ320" s="1587"/>
      <c r="JA320" s="1587"/>
      <c r="JB320" s="1587"/>
      <c r="JC320" s="1587"/>
      <c r="JD320" s="1587"/>
      <c r="JE320" s="1587"/>
      <c r="JF320" s="1587"/>
      <c r="JG320" s="1587"/>
      <c r="JH320" s="1587"/>
      <c r="JI320" s="1587"/>
      <c r="JJ320" s="1587"/>
      <c r="JK320" s="1587"/>
      <c r="JL320" s="1587"/>
      <c r="JM320" s="1587"/>
      <c r="JN320" s="1587"/>
      <c r="JO320" s="1587"/>
      <c r="JP320" s="1587"/>
      <c r="JQ320" s="1587"/>
      <c r="JR320" s="1587"/>
      <c r="JS320" s="1587"/>
      <c r="JT320" s="1587"/>
      <c r="JU320" s="1587"/>
      <c r="JV320" s="1587"/>
      <c r="JW320" s="1587"/>
      <c r="JX320" s="1587"/>
      <c r="JY320" s="1587"/>
      <c r="JZ320" s="1587"/>
      <c r="KA320" s="1587"/>
      <c r="KB320" s="1587"/>
      <c r="KC320" s="1587"/>
      <c r="KD320" s="1587"/>
      <c r="KE320" s="1587"/>
      <c r="KF320" s="1587"/>
      <c r="KG320" s="1587"/>
      <c r="KH320" s="1587"/>
      <c r="KI320" s="1587"/>
      <c r="KJ320" s="1587"/>
      <c r="KK320" s="1587"/>
      <c r="KL320" s="1587"/>
      <c r="KM320" s="1587"/>
      <c r="KN320" s="1587"/>
      <c r="KO320" s="1587"/>
      <c r="KP320" s="1587"/>
      <c r="KQ320" s="1587"/>
      <c r="KR320" s="1587"/>
      <c r="KS320" s="1587"/>
      <c r="KT320" s="1587"/>
      <c r="KU320" s="1587"/>
      <c r="KV320" s="1587"/>
      <c r="KW320" s="1587"/>
      <c r="KX320" s="1587"/>
      <c r="KY320" s="1587"/>
      <c r="KZ320" s="1587"/>
      <c r="LA320" s="1587"/>
      <c r="LB320" s="1587"/>
      <c r="LC320" s="1587"/>
      <c r="LD320" s="1587"/>
      <c r="LE320" s="1587"/>
      <c r="LF320" s="1587"/>
      <c r="LG320" s="1587"/>
      <c r="LH320" s="1587"/>
      <c r="LI320" s="1587"/>
      <c r="LJ320" s="1587"/>
      <c r="LK320" s="1587"/>
      <c r="LL320" s="1587"/>
      <c r="LM320" s="1587"/>
      <c r="LN320" s="1587"/>
      <c r="LO320" s="1587"/>
      <c r="LP320" s="1587"/>
      <c r="LQ320" s="1587"/>
      <c r="LR320" s="1587"/>
      <c r="LS320" s="1587"/>
      <c r="LT320" s="1587"/>
      <c r="LU320" s="1587"/>
      <c r="LV320" s="1587"/>
      <c r="LW320" s="1587"/>
      <c r="LX320" s="1587"/>
      <c r="LY320" s="1587"/>
      <c r="LZ320" s="1587"/>
      <c r="MA320" s="1587"/>
      <c r="MB320" s="1587"/>
      <c r="MC320" s="1587"/>
      <c r="MD320" s="1587"/>
      <c r="ME320" s="1587"/>
      <c r="MF320" s="1587"/>
      <c r="MG320" s="1587"/>
      <c r="MH320" s="1587"/>
      <c r="MI320" s="1587"/>
      <c r="MJ320" s="1587"/>
      <c r="MK320" s="1587"/>
      <c r="ML320" s="1587"/>
      <c r="MM320" s="1587"/>
      <c r="MN320" s="1587"/>
      <c r="MO320" s="1587"/>
      <c r="MP320" s="1587"/>
      <c r="MQ320" s="1587"/>
      <c r="MR320" s="1587"/>
      <c r="MS320" s="1587"/>
      <c r="MT320" s="1587"/>
      <c r="MU320" s="1587"/>
      <c r="MV320" s="1587"/>
      <c r="MW320" s="1587"/>
      <c r="MX320" s="1587"/>
      <c r="MY320" s="1587"/>
      <c r="MZ320" s="1587"/>
      <c r="NA320" s="1587"/>
      <c r="NB320" s="1587"/>
      <c r="NC320" s="1587"/>
      <c r="ND320" s="1587"/>
      <c r="NE320" s="1587"/>
      <c r="NF320" s="1587"/>
      <c r="NG320" s="1587"/>
      <c r="NH320" s="1587"/>
      <c r="NI320" s="1587"/>
      <c r="NJ320" s="1587"/>
      <c r="NK320" s="1587"/>
      <c r="NL320" s="1587"/>
      <c r="NM320" s="1587"/>
      <c r="NN320" s="1587"/>
      <c r="NO320" s="1587"/>
      <c r="NP320" s="1587"/>
      <c r="NQ320" s="1587"/>
      <c r="NR320" s="1587"/>
      <c r="NS320" s="1587"/>
      <c r="NT320" s="1587"/>
      <c r="NU320" s="1587"/>
      <c r="NV320" s="1587"/>
      <c r="NW320" s="1587"/>
      <c r="NX320" s="1587"/>
      <c r="NY320" s="1587"/>
      <c r="NZ320" s="1587"/>
      <c r="OA320" s="1587"/>
      <c r="OB320" s="1587"/>
      <c r="OC320" s="1587"/>
      <c r="OD320" s="1587"/>
      <c r="OE320" s="1587"/>
      <c r="OF320" s="1587"/>
      <c r="OG320" s="1587"/>
      <c r="OH320" s="1587"/>
      <c r="OI320" s="1587"/>
      <c r="OJ320" s="1587"/>
      <c r="OK320" s="1587"/>
      <c r="OL320" s="1587"/>
      <c r="OM320" s="1587"/>
      <c r="ON320" s="1587"/>
      <c r="OO320" s="1587"/>
      <c r="OP320" s="1587"/>
      <c r="OQ320" s="1587"/>
      <c r="OR320" s="1587"/>
      <c r="OS320" s="1587"/>
      <c r="OT320" s="1587"/>
      <c r="OU320" s="1587"/>
      <c r="OV320" s="1587"/>
      <c r="OW320" s="1587"/>
      <c r="OX320" s="1587"/>
      <c r="OY320" s="1587"/>
      <c r="OZ320" s="1587"/>
      <c r="PA320" s="1587"/>
      <c r="PB320" s="1587"/>
      <c r="PC320" s="1587"/>
      <c r="PD320" s="1587"/>
      <c r="PE320" s="1587"/>
      <c r="PF320" s="1587"/>
      <c r="PG320" s="1588"/>
      <c r="PH320" s="1588"/>
      <c r="PI320" s="1588"/>
      <c r="PJ320" s="1588"/>
      <c r="PK320" s="1588"/>
      <c r="PL320" s="1588"/>
      <c r="PM320" s="1588"/>
      <c r="PN320" s="1588"/>
      <c r="PO320" s="1588"/>
      <c r="PP320" s="1588"/>
      <c r="PQ320" s="1588"/>
      <c r="PR320" s="1588"/>
      <c r="PS320" s="1588"/>
      <c r="PT320" s="1588"/>
      <c r="PU320" s="1588"/>
      <c r="PV320" s="1588"/>
      <c r="PW320" s="1588"/>
      <c r="PX320" s="1588"/>
      <c r="PY320" s="1588"/>
      <c r="PZ320" s="1588"/>
      <c r="QA320" s="1588"/>
      <c r="QB320" s="1588"/>
      <c r="QC320" s="1588"/>
      <c r="QD320" s="1588"/>
      <c r="QE320" s="1588"/>
      <c r="QF320" s="1588"/>
      <c r="QG320" s="1588"/>
      <c r="QH320" s="1588"/>
      <c r="QI320" s="1588"/>
      <c r="QJ320" s="1588"/>
      <c r="QK320" s="1588"/>
      <c r="QL320" s="1588"/>
      <c r="QM320" s="1588"/>
      <c r="QN320" s="1588"/>
      <c r="QO320" s="1588"/>
      <c r="QP320" s="1588"/>
      <c r="QQ320" s="1588"/>
      <c r="QR320" s="1588"/>
      <c r="QS320" s="1588"/>
      <c r="QT320" s="1588"/>
      <c r="QU320" s="1588"/>
      <c r="QV320" s="1588"/>
      <c r="QW320" s="1588"/>
      <c r="QX320" s="1588"/>
      <c r="QY320" s="1588"/>
      <c r="QZ320" s="1588"/>
      <c r="RA320" s="1588"/>
      <c r="RB320" s="1588"/>
      <c r="RC320" s="1588"/>
      <c r="RD320" s="1588"/>
      <c r="RE320" s="1588"/>
      <c r="RF320" s="1588"/>
      <c r="RG320" s="1588"/>
      <c r="RH320" s="1588"/>
      <c r="RI320" s="1588"/>
      <c r="RJ320" s="1588"/>
      <c r="RK320" s="1588"/>
      <c r="RL320" s="1588"/>
      <c r="RM320" s="1588"/>
      <c r="RN320" s="1588"/>
      <c r="RO320" s="1588"/>
      <c r="RP320" s="1588"/>
      <c r="RQ320" s="1588"/>
      <c r="RR320" s="1588"/>
      <c r="RS320" s="1588"/>
      <c r="RT320" s="1588"/>
      <c r="RU320" s="1588"/>
      <c r="RV320" s="1588"/>
      <c r="RW320" s="1588"/>
      <c r="RX320" s="1588"/>
      <c r="RY320" s="1588"/>
      <c r="RZ320" s="1588"/>
      <c r="SA320" s="1588"/>
      <c r="SB320" s="1588"/>
      <c r="SC320" s="1588"/>
      <c r="SD320" s="1588"/>
      <c r="SE320" s="1588"/>
      <c r="SF320" s="1588"/>
      <c r="SG320" s="1588"/>
      <c r="SH320" s="1588"/>
      <c r="SI320" s="1588"/>
      <c r="SJ320" s="1588"/>
      <c r="SK320" s="1588"/>
      <c r="SL320" s="1588"/>
      <c r="SM320" s="1588"/>
      <c r="SN320" s="1588"/>
      <c r="SO320" s="1588"/>
      <c r="SP320" s="1588"/>
      <c r="SQ320" s="1588"/>
      <c r="SR320" s="1588"/>
      <c r="SS320" s="1588"/>
      <c r="ST320" s="1588"/>
      <c r="SU320" s="1588"/>
      <c r="SV320" s="1588"/>
      <c r="SW320" s="1588"/>
      <c r="SX320" s="1588"/>
      <c r="SY320" s="1588"/>
      <c r="SZ320" s="1588"/>
      <c r="TA320" s="1588"/>
      <c r="TB320" s="1588"/>
      <c r="TC320" s="1588"/>
      <c r="TD320" s="544"/>
      <c r="TE320" s="544"/>
      <c r="TF320" s="544"/>
      <c r="TG320" s="544"/>
      <c r="TH320" s="544"/>
      <c r="TI320" s="544"/>
      <c r="TJ320" s="544"/>
      <c r="TK320" s="544"/>
      <c r="TL320" s="544"/>
      <c r="TM320" s="544"/>
      <c r="TN320" s="544"/>
      <c r="TO320" s="544"/>
      <c r="TP320" s="544"/>
      <c r="TQ320" s="544"/>
      <c r="TR320" s="544"/>
      <c r="TS320" s="544"/>
      <c r="TT320" s="544"/>
      <c r="TU320" s="544"/>
      <c r="TV320" s="544"/>
      <c r="TW320" s="544"/>
      <c r="TX320" s="544"/>
      <c r="TY320" s="544"/>
      <c r="TZ320" s="544"/>
      <c r="UA320" s="544"/>
      <c r="UB320" s="544"/>
      <c r="UC320" s="544"/>
      <c r="UD320" s="544"/>
      <c r="UE320" s="544"/>
      <c r="UF320" s="544"/>
      <c r="UG320" s="544"/>
      <c r="UH320" s="544"/>
      <c r="UI320" s="544"/>
      <c r="UJ320" s="544"/>
      <c r="UK320" s="544"/>
      <c r="UL320" s="544"/>
      <c r="UM320" s="544"/>
      <c r="UN320" s="544"/>
      <c r="UO320" s="544"/>
      <c r="UP320" s="544"/>
      <c r="UQ320" s="544"/>
      <c r="UR320" s="544"/>
      <c r="US320" s="544"/>
      <c r="UT320" s="544"/>
      <c r="UU320" s="544"/>
      <c r="UV320" s="544"/>
      <c r="UW320" s="544"/>
      <c r="UX320" s="544"/>
      <c r="UY320" s="544"/>
      <c r="UZ320" s="544"/>
      <c r="VA320" s="544"/>
      <c r="VB320" s="544"/>
      <c r="VC320" s="544"/>
      <c r="VD320" s="544"/>
      <c r="VE320" s="544"/>
      <c r="VF320" s="544"/>
      <c r="VG320" s="544"/>
      <c r="VH320" s="544"/>
      <c r="VI320" s="544"/>
      <c r="VJ320" s="544"/>
      <c r="VK320" s="544"/>
      <c r="VL320" s="544"/>
      <c r="VM320" s="544"/>
      <c r="VN320" s="544"/>
      <c r="VO320" s="544"/>
      <c r="VP320" s="544"/>
      <c r="VQ320" s="544"/>
      <c r="VR320" s="544"/>
      <c r="VS320" s="544"/>
      <c r="VT320" s="544"/>
      <c r="VU320" s="544"/>
      <c r="VV320" s="544"/>
      <c r="VW320" s="544"/>
      <c r="VX320" s="544"/>
      <c r="VY320" s="544"/>
      <c r="VZ320" s="544"/>
      <c r="WA320" s="544"/>
      <c r="WB320" s="544"/>
      <c r="WC320" s="544"/>
      <c r="WD320" s="544"/>
      <c r="WE320" s="544"/>
      <c r="WF320" s="544"/>
      <c r="WG320" s="544"/>
      <c r="WH320" s="544"/>
      <c r="WI320" s="544"/>
      <c r="WJ320" s="544"/>
      <c r="WK320" s="544"/>
      <c r="WL320" s="544"/>
      <c r="WM320" s="544"/>
      <c r="WN320" s="544"/>
      <c r="WO320" s="544"/>
      <c r="WP320" s="544"/>
      <c r="WQ320" s="544"/>
      <c r="WR320" s="544"/>
      <c r="WS320" s="544"/>
      <c r="WT320" s="544"/>
      <c r="WU320" s="544"/>
      <c r="WV320" s="544"/>
      <c r="WW320" s="544"/>
      <c r="WX320" s="544"/>
      <c r="WY320" s="544"/>
      <c r="WZ320" s="544"/>
      <c r="XA320" s="544"/>
      <c r="XB320" s="544"/>
      <c r="XC320" s="544"/>
      <c r="XD320" s="544"/>
      <c r="XE320" s="544"/>
      <c r="XF320" s="544"/>
      <c r="XG320" s="544"/>
      <c r="XH320" s="544"/>
      <c r="XI320" s="544"/>
      <c r="XJ320" s="544"/>
      <c r="XK320" s="544"/>
      <c r="XL320" s="544"/>
      <c r="XM320" s="544"/>
      <c r="XN320" s="544"/>
      <c r="XO320" s="544"/>
      <c r="XP320" s="544"/>
      <c r="XQ320" s="544"/>
      <c r="XR320" s="544"/>
      <c r="XS320" s="544"/>
      <c r="XT320" s="544"/>
      <c r="XU320" s="544"/>
      <c r="XV320" s="544"/>
      <c r="XW320" s="544"/>
      <c r="XX320" s="544"/>
      <c r="XY320" s="544"/>
      <c r="XZ320" s="544"/>
      <c r="YA320" s="544"/>
      <c r="YB320" s="544"/>
      <c r="YC320" s="544"/>
      <c r="YD320" s="544"/>
      <c r="YE320" s="544"/>
      <c r="YF320" s="544"/>
      <c r="YG320" s="544"/>
      <c r="YH320" s="544"/>
      <c r="YI320" s="544"/>
      <c r="YJ320" s="544"/>
      <c r="YK320" s="544"/>
      <c r="YL320" s="544"/>
      <c r="YM320" s="544"/>
      <c r="YN320" s="544"/>
      <c r="YO320" s="544"/>
      <c r="YP320" s="544"/>
      <c r="YQ320" s="544"/>
      <c r="YR320" s="544"/>
      <c r="YS320" s="544"/>
      <c r="YT320" s="544"/>
      <c r="YU320" s="544"/>
      <c r="YV320" s="544"/>
      <c r="YW320" s="544"/>
      <c r="YX320" s="544"/>
      <c r="YY320" s="544"/>
      <c r="YZ320" s="544"/>
      <c r="ZA320" s="544"/>
      <c r="ZB320" s="544"/>
      <c r="ZC320" s="544"/>
      <c r="ZD320" s="544"/>
      <c r="ZE320" s="544"/>
      <c r="ZF320" s="544"/>
      <c r="ZG320" s="544"/>
      <c r="ZH320" s="544"/>
      <c r="ZI320" s="544"/>
      <c r="ZJ320" s="544"/>
      <c r="ZK320" s="544"/>
      <c r="ZL320" s="544"/>
      <c r="ZM320" s="544"/>
      <c r="ZN320" s="544"/>
      <c r="ZO320" s="544"/>
      <c r="ZP320" s="544"/>
      <c r="ZQ320" s="544"/>
      <c r="ZR320" s="544"/>
      <c r="ZS320" s="544"/>
      <c r="ZT320" s="544"/>
      <c r="ZU320" s="544"/>
      <c r="ZV320" s="544"/>
      <c r="ZW320" s="544"/>
      <c r="ZX320" s="544"/>
      <c r="ZY320" s="544"/>
      <c r="ZZ320" s="544"/>
      <c r="AAA320" s="544"/>
      <c r="AAB320" s="544"/>
      <c r="AAC320" s="544"/>
      <c r="AAD320" s="544"/>
      <c r="AAE320" s="544"/>
      <c r="AAF320" s="544"/>
      <c r="AAG320" s="544"/>
      <c r="AAH320" s="544"/>
      <c r="AAI320" s="544"/>
      <c r="AAJ320" s="544"/>
      <c r="AAK320" s="544"/>
      <c r="AAL320" s="544"/>
      <c r="AAM320" s="544"/>
      <c r="AAN320" s="544"/>
      <c r="AAO320" s="544"/>
      <c r="AAP320" s="544"/>
      <c r="AAQ320" s="544"/>
      <c r="AAR320" s="544"/>
      <c r="AAS320" s="544"/>
      <c r="AAT320" s="544"/>
      <c r="AAU320" s="544"/>
      <c r="AAV320" s="544"/>
      <c r="AAW320" s="544"/>
      <c r="AAX320" s="544"/>
      <c r="AAY320" s="544"/>
      <c r="AAZ320" s="544"/>
      <c r="ABA320" s="544"/>
      <c r="ABB320" s="544"/>
      <c r="ABC320" s="544"/>
      <c r="ABD320" s="544"/>
      <c r="ABE320" s="544"/>
      <c r="ABF320" s="544"/>
      <c r="ABG320" s="544"/>
      <c r="ABH320" s="544"/>
      <c r="ABI320" s="544"/>
      <c r="ABJ320" s="544"/>
      <c r="ABK320" s="544"/>
      <c r="ABL320" s="544"/>
      <c r="ABM320" s="544"/>
      <c r="ABN320" s="544"/>
      <c r="ABO320" s="544"/>
      <c r="ABP320" s="544"/>
      <c r="ABQ320" s="544"/>
      <c r="ABR320" s="544"/>
      <c r="ABS320" s="544"/>
      <c r="ABT320" s="544"/>
    </row>
    <row r="321" spans="1:748" s="540" customFormat="1" ht="15" customHeight="1" x14ac:dyDescent="0.15">
      <c r="A321" s="559">
        <v>43841</v>
      </c>
      <c r="B321" s="415">
        <f t="shared" si="6"/>
        <v>3789</v>
      </c>
      <c r="C321" s="231"/>
      <c r="D321" s="546"/>
      <c r="E321" s="467"/>
      <c r="F321" s="576"/>
      <c r="G321" s="883"/>
      <c r="H321" s="539"/>
      <c r="I321" s="576"/>
      <c r="J321" s="547"/>
      <c r="K321" s="467"/>
      <c r="L321" s="550"/>
      <c r="M321" s="231">
        <v>964</v>
      </c>
      <c r="N321" s="546">
        <v>8.02</v>
      </c>
      <c r="O321" s="467">
        <v>4820</v>
      </c>
      <c r="P321" s="576">
        <v>16.600000000000001</v>
      </c>
      <c r="Q321" s="883">
        <v>46.7</v>
      </c>
      <c r="R321" s="539">
        <v>0.5</v>
      </c>
      <c r="S321" s="576">
        <v>22.3</v>
      </c>
      <c r="T321" s="547"/>
      <c r="U321" s="467"/>
      <c r="V321" s="550"/>
      <c r="W321" s="494">
        <v>606</v>
      </c>
      <c r="X321" s="546"/>
      <c r="Y321" s="548"/>
      <c r="Z321" s="576"/>
      <c r="AA321" s="883"/>
      <c r="AB321" s="539"/>
      <c r="AC321" s="576"/>
      <c r="AD321" s="539"/>
      <c r="AE321" s="467"/>
      <c r="AF321" s="550"/>
      <c r="AG321" s="494">
        <v>371</v>
      </c>
      <c r="AH321" s="546">
        <v>7.96</v>
      </c>
      <c r="AI321" s="548">
        <v>5020</v>
      </c>
      <c r="AJ321" s="576">
        <v>17.2</v>
      </c>
      <c r="AK321" s="883">
        <v>63.2</v>
      </c>
      <c r="AL321" s="539">
        <v>19.100000000000001</v>
      </c>
      <c r="AM321" s="213">
        <v>20.8</v>
      </c>
      <c r="AN321" s="539"/>
      <c r="AO321" s="467"/>
      <c r="AP321" s="618"/>
      <c r="AQ321" s="494">
        <v>440</v>
      </c>
      <c r="AR321" s="546">
        <v>7.88</v>
      </c>
      <c r="AS321" s="548">
        <v>4980</v>
      </c>
      <c r="AT321" s="576">
        <v>56.5</v>
      </c>
      <c r="AU321" s="883">
        <v>173</v>
      </c>
      <c r="AV321" s="539">
        <v>1.7</v>
      </c>
      <c r="AW321" s="576">
        <v>34.6</v>
      </c>
      <c r="AX321" s="539"/>
      <c r="AY321" s="467"/>
      <c r="AZ321" s="550"/>
      <c r="BA321" s="231">
        <v>246</v>
      </c>
      <c r="BB321" s="546">
        <v>7.76</v>
      </c>
      <c r="BC321" s="467">
        <v>5270</v>
      </c>
      <c r="BD321" s="576">
        <v>35.799999999999997</v>
      </c>
      <c r="BE321" s="883">
        <v>103.8</v>
      </c>
      <c r="BF321" s="539">
        <v>1.8</v>
      </c>
      <c r="BG321" s="576">
        <v>31.9</v>
      </c>
      <c r="BH321" s="539"/>
      <c r="BI321" s="467"/>
      <c r="BJ321" s="550"/>
      <c r="BK321" s="494">
        <v>125</v>
      </c>
      <c r="BL321" s="546">
        <v>7.97</v>
      </c>
      <c r="BM321" s="548">
        <v>1647</v>
      </c>
      <c r="BN321" s="576">
        <v>74.7</v>
      </c>
      <c r="BO321" s="883">
        <v>147.4</v>
      </c>
      <c r="BP321" s="539">
        <v>0.3</v>
      </c>
      <c r="BQ321" s="576">
        <v>4.0999999999999996</v>
      </c>
      <c r="BR321" s="539"/>
      <c r="BS321" s="467"/>
      <c r="BT321" s="550"/>
      <c r="BU321" s="494">
        <v>363</v>
      </c>
      <c r="BV321" s="546">
        <v>7.94</v>
      </c>
      <c r="BW321" s="548">
        <v>3620</v>
      </c>
      <c r="BX321" s="548">
        <v>12.6</v>
      </c>
      <c r="BY321" s="883">
        <v>46.7</v>
      </c>
      <c r="BZ321" s="539">
        <v>10.5</v>
      </c>
      <c r="CA321" s="576">
        <v>59.2</v>
      </c>
      <c r="CB321" s="539"/>
      <c r="CC321" s="467"/>
      <c r="CD321" s="550"/>
      <c r="CE321" s="494">
        <v>21</v>
      </c>
      <c r="CF321" s="546"/>
      <c r="CG321" s="548"/>
      <c r="CH321" s="576"/>
      <c r="CI321" s="883"/>
      <c r="CJ321" s="539"/>
      <c r="CK321" s="576"/>
      <c r="CL321" s="539"/>
      <c r="CM321" s="467"/>
      <c r="CN321" s="550"/>
      <c r="CO321" s="494"/>
      <c r="CP321" s="546"/>
      <c r="CQ321" s="467"/>
      <c r="CR321" s="576"/>
      <c r="CS321" s="883"/>
      <c r="CT321" s="539"/>
      <c r="CU321" s="576"/>
      <c r="CV321" s="539"/>
      <c r="CW321" s="467"/>
      <c r="CX321" s="550"/>
      <c r="CY321" s="494">
        <v>109</v>
      </c>
      <c r="CZ321" s="546">
        <v>8.01</v>
      </c>
      <c r="DA321" s="467">
        <v>6270</v>
      </c>
      <c r="DB321" s="576"/>
      <c r="DC321" s="883">
        <v>91.8</v>
      </c>
      <c r="DD321" s="539">
        <v>11</v>
      </c>
      <c r="DE321" s="576"/>
      <c r="DF321" s="539"/>
      <c r="DG321" s="464"/>
      <c r="DH321" s="550"/>
      <c r="DI321" s="494">
        <v>107</v>
      </c>
      <c r="DJ321" s="546">
        <v>8.1999999999999993</v>
      </c>
      <c r="DK321" s="549">
        <v>2420</v>
      </c>
      <c r="DL321" s="576"/>
      <c r="DM321" s="883">
        <v>124.9</v>
      </c>
      <c r="DN321" s="539">
        <v>22.5</v>
      </c>
      <c r="DO321" s="576"/>
      <c r="DP321" s="539"/>
      <c r="DQ321" s="467"/>
      <c r="DR321" s="550"/>
      <c r="DS321" s="494">
        <v>42</v>
      </c>
      <c r="DT321" s="546">
        <v>8.42</v>
      </c>
      <c r="DU321" s="466">
        <v>1069</v>
      </c>
      <c r="DV321" s="576">
        <v>20.6</v>
      </c>
      <c r="DW321" s="883">
        <v>52.3</v>
      </c>
      <c r="DX321" s="539">
        <v>2</v>
      </c>
      <c r="DY321" s="576">
        <v>3.4</v>
      </c>
      <c r="DZ321" s="539"/>
      <c r="EA321" s="576"/>
      <c r="EB321" s="550"/>
      <c r="EC321" s="494">
        <v>9</v>
      </c>
      <c r="ED321" s="546"/>
      <c r="EE321" s="551"/>
      <c r="EF321" s="576"/>
      <c r="EG321" s="883"/>
      <c r="EH321" s="539"/>
      <c r="EI321" s="576"/>
      <c r="EJ321" s="539"/>
      <c r="EK321" s="467"/>
      <c r="EL321" s="550"/>
      <c r="EM321" s="494"/>
      <c r="EN321" s="546"/>
      <c r="EO321" s="467"/>
      <c r="EP321" s="576"/>
      <c r="EQ321" s="576"/>
      <c r="ER321" s="539"/>
      <c r="ES321" s="576"/>
      <c r="ET321" s="466"/>
      <c r="EU321" s="467"/>
      <c r="EV321" s="550"/>
      <c r="EW321" s="494">
        <v>237</v>
      </c>
      <c r="EX321" s="546">
        <v>6.9</v>
      </c>
      <c r="EY321" s="467">
        <v>5290</v>
      </c>
      <c r="EZ321" s="576">
        <v>4.8</v>
      </c>
      <c r="FA321" s="883">
        <v>27.1</v>
      </c>
      <c r="FB321" s="539">
        <v>0.4</v>
      </c>
      <c r="FC321" s="576">
        <v>13.1</v>
      </c>
      <c r="FD321" s="466"/>
      <c r="FE321" s="467"/>
      <c r="FF321" s="550"/>
      <c r="FG321" s="494"/>
      <c r="FH321" s="546"/>
      <c r="FI321" s="467"/>
      <c r="FJ321" s="576"/>
      <c r="FK321" s="883"/>
      <c r="FL321" s="539"/>
      <c r="FM321" s="576"/>
      <c r="FN321" s="466"/>
      <c r="FO321" s="467"/>
      <c r="FP321" s="550"/>
      <c r="FQ321" s="1262"/>
      <c r="FR321" s="1263"/>
      <c r="FS321" s="1444"/>
      <c r="FT321" s="1263"/>
      <c r="FU321" s="980"/>
      <c r="FV321" s="1263"/>
      <c r="FW321" s="954"/>
      <c r="FX321" s="1263"/>
      <c r="FY321" s="1263"/>
      <c r="FZ321" s="1419"/>
      <c r="GA321" s="1262"/>
      <c r="GB321" s="1263"/>
      <c r="GC321" s="1263"/>
      <c r="GD321" s="1263"/>
      <c r="GE321" s="980"/>
      <c r="GF321" s="1263"/>
      <c r="GG321" s="954"/>
      <c r="GH321" s="1263"/>
      <c r="GI321" s="1263"/>
      <c r="GJ321" s="1419"/>
      <c r="GK321" s="231"/>
      <c r="GL321" s="941"/>
      <c r="GM321" s="467"/>
      <c r="GN321" s="467"/>
      <c r="GO321" s="467"/>
      <c r="GP321" s="467"/>
      <c r="GQ321" s="467"/>
      <c r="GR321" s="467"/>
      <c r="GS321" s="467"/>
      <c r="GT321" s="550"/>
      <c r="GU321" s="231"/>
      <c r="GV321" s="467"/>
      <c r="GW321" s="467"/>
      <c r="GX321" s="467"/>
      <c r="GY321" s="467"/>
      <c r="GZ321" s="539"/>
      <c r="HA321" s="467"/>
      <c r="HB321" s="467"/>
      <c r="HC321" s="467"/>
      <c r="HD321" s="550"/>
      <c r="HE321" s="494">
        <v>149</v>
      </c>
      <c r="HF321" s="546">
        <v>6.85</v>
      </c>
      <c r="HG321" s="467">
        <v>2860</v>
      </c>
      <c r="HH321" s="894">
        <v>5.8</v>
      </c>
      <c r="HI321" s="1432">
        <v>45.2</v>
      </c>
      <c r="HJ321" s="539">
        <v>4.0999999999999996</v>
      </c>
      <c r="HK321" s="576">
        <v>5.2</v>
      </c>
      <c r="HL321" s="539"/>
      <c r="HM321" s="467"/>
      <c r="HN321" s="550"/>
      <c r="HO321" s="494"/>
      <c r="HP321" s="546"/>
      <c r="HQ321" s="467"/>
      <c r="HR321" s="576"/>
      <c r="HS321" s="576"/>
      <c r="HT321" s="539"/>
      <c r="HU321" s="576"/>
      <c r="HV321" s="539"/>
      <c r="HW321" s="467"/>
      <c r="HX321" s="550"/>
      <c r="HY321" s="1587"/>
      <c r="HZ321" s="1587"/>
      <c r="IA321" s="1587"/>
      <c r="IB321" s="1587"/>
      <c r="IC321" s="1587"/>
      <c r="ID321" s="1587"/>
      <c r="IE321" s="1587"/>
      <c r="IF321" s="1587"/>
      <c r="IG321" s="1587"/>
      <c r="IH321" s="1587"/>
      <c r="II321" s="1587"/>
      <c r="IJ321" s="1587"/>
      <c r="IK321" s="1587"/>
      <c r="IL321" s="1587"/>
      <c r="IM321" s="1587"/>
      <c r="IN321" s="1587"/>
      <c r="IO321" s="1587"/>
      <c r="IP321" s="1587"/>
      <c r="IQ321" s="1587"/>
      <c r="IR321" s="1587"/>
      <c r="IS321" s="1587"/>
      <c r="IT321" s="1587"/>
      <c r="IU321" s="1587"/>
      <c r="IV321" s="1587"/>
      <c r="IW321" s="1587"/>
      <c r="IX321" s="1587"/>
      <c r="IY321" s="1587"/>
      <c r="IZ321" s="1587"/>
      <c r="JA321" s="1587"/>
      <c r="JB321" s="1587"/>
      <c r="JC321" s="1587"/>
      <c r="JD321" s="1587"/>
      <c r="JE321" s="1587"/>
      <c r="JF321" s="1587"/>
      <c r="JG321" s="1587"/>
      <c r="JH321" s="1587"/>
      <c r="JI321" s="1587"/>
      <c r="JJ321" s="1587"/>
      <c r="JK321" s="1587"/>
      <c r="JL321" s="1587"/>
      <c r="JM321" s="1587"/>
      <c r="JN321" s="1587"/>
      <c r="JO321" s="1587"/>
      <c r="JP321" s="1587"/>
      <c r="JQ321" s="1587"/>
      <c r="JR321" s="1587"/>
      <c r="JS321" s="1587"/>
      <c r="JT321" s="1587"/>
      <c r="JU321" s="1587"/>
      <c r="JV321" s="1587"/>
      <c r="JW321" s="1587"/>
      <c r="JX321" s="1587"/>
      <c r="JY321" s="1587"/>
      <c r="JZ321" s="1587"/>
      <c r="KA321" s="1587"/>
      <c r="KB321" s="1587"/>
      <c r="KC321" s="1587"/>
      <c r="KD321" s="1587"/>
      <c r="KE321" s="1587"/>
      <c r="KF321" s="1587"/>
      <c r="KG321" s="1587"/>
      <c r="KH321" s="1587"/>
      <c r="KI321" s="1587"/>
      <c r="KJ321" s="1587"/>
      <c r="KK321" s="1587"/>
      <c r="KL321" s="1587"/>
      <c r="KM321" s="1587"/>
      <c r="KN321" s="1587"/>
      <c r="KO321" s="1587"/>
      <c r="KP321" s="1587"/>
      <c r="KQ321" s="1587"/>
      <c r="KR321" s="1587"/>
      <c r="KS321" s="1587"/>
      <c r="KT321" s="1587"/>
      <c r="KU321" s="1587"/>
      <c r="KV321" s="1587"/>
      <c r="KW321" s="1587"/>
      <c r="KX321" s="1587"/>
      <c r="KY321" s="1587"/>
      <c r="KZ321" s="1587"/>
      <c r="LA321" s="1587"/>
      <c r="LB321" s="1587"/>
      <c r="LC321" s="1587"/>
      <c r="LD321" s="1587"/>
      <c r="LE321" s="1587"/>
      <c r="LF321" s="1587"/>
      <c r="LG321" s="1587"/>
      <c r="LH321" s="1587"/>
      <c r="LI321" s="1587"/>
      <c r="LJ321" s="1587"/>
      <c r="LK321" s="1587"/>
      <c r="LL321" s="1587"/>
      <c r="LM321" s="1587"/>
      <c r="LN321" s="1587"/>
      <c r="LO321" s="1587"/>
      <c r="LP321" s="1587"/>
      <c r="LQ321" s="1587"/>
      <c r="LR321" s="1587"/>
      <c r="LS321" s="1587"/>
      <c r="LT321" s="1587"/>
      <c r="LU321" s="1587"/>
      <c r="LV321" s="1587"/>
      <c r="LW321" s="1587"/>
      <c r="LX321" s="1587"/>
      <c r="LY321" s="1587"/>
      <c r="LZ321" s="1587"/>
      <c r="MA321" s="1587"/>
      <c r="MB321" s="1587"/>
      <c r="MC321" s="1587"/>
      <c r="MD321" s="1587"/>
      <c r="ME321" s="1587"/>
      <c r="MF321" s="1587"/>
      <c r="MG321" s="1587"/>
      <c r="MH321" s="1587"/>
      <c r="MI321" s="1587"/>
      <c r="MJ321" s="1587"/>
      <c r="MK321" s="1587"/>
      <c r="ML321" s="1587"/>
      <c r="MM321" s="1587"/>
      <c r="MN321" s="1587"/>
      <c r="MO321" s="1587"/>
      <c r="MP321" s="1587"/>
      <c r="MQ321" s="1587"/>
      <c r="MR321" s="1587"/>
      <c r="MS321" s="1587"/>
      <c r="MT321" s="1587"/>
      <c r="MU321" s="1587"/>
      <c r="MV321" s="1587"/>
      <c r="MW321" s="1587"/>
      <c r="MX321" s="1587"/>
      <c r="MY321" s="1587"/>
      <c r="MZ321" s="1587"/>
      <c r="NA321" s="1587"/>
      <c r="NB321" s="1587"/>
      <c r="NC321" s="1587"/>
      <c r="ND321" s="1587"/>
      <c r="NE321" s="1587"/>
      <c r="NF321" s="1587"/>
      <c r="NG321" s="1587"/>
      <c r="NH321" s="1587"/>
      <c r="NI321" s="1587"/>
      <c r="NJ321" s="1587"/>
      <c r="NK321" s="1587"/>
      <c r="NL321" s="1587"/>
      <c r="NM321" s="1587"/>
      <c r="NN321" s="1587"/>
      <c r="NO321" s="1587"/>
      <c r="NP321" s="1587"/>
      <c r="NQ321" s="1587"/>
      <c r="NR321" s="1587"/>
      <c r="NS321" s="1587"/>
      <c r="NT321" s="1587"/>
      <c r="NU321" s="1587"/>
      <c r="NV321" s="1587"/>
      <c r="NW321" s="1587"/>
      <c r="NX321" s="1587"/>
      <c r="NY321" s="1587"/>
      <c r="NZ321" s="1587"/>
      <c r="OA321" s="1587"/>
      <c r="OB321" s="1587"/>
      <c r="OC321" s="1587"/>
      <c r="OD321" s="1587"/>
      <c r="OE321" s="1587"/>
      <c r="OF321" s="1587"/>
      <c r="OG321" s="1587"/>
      <c r="OH321" s="1587"/>
      <c r="OI321" s="1587"/>
      <c r="OJ321" s="1587"/>
      <c r="OK321" s="1587"/>
      <c r="OL321" s="1587"/>
      <c r="OM321" s="1587"/>
      <c r="ON321" s="1587"/>
      <c r="OO321" s="1587"/>
      <c r="OP321" s="1587"/>
      <c r="OQ321" s="1587"/>
      <c r="OR321" s="1587"/>
      <c r="OS321" s="1587"/>
      <c r="OT321" s="1587"/>
      <c r="OU321" s="1587"/>
      <c r="OV321" s="1587"/>
      <c r="OW321" s="1587"/>
      <c r="OX321" s="1587"/>
      <c r="OY321" s="1587"/>
      <c r="OZ321" s="1587"/>
      <c r="PA321" s="1587"/>
      <c r="PB321" s="1587"/>
      <c r="PC321" s="1587"/>
      <c r="PD321" s="1587"/>
      <c r="PE321" s="1587"/>
      <c r="PF321" s="1587"/>
      <c r="PG321" s="1588"/>
      <c r="PH321" s="1588"/>
      <c r="PI321" s="1588"/>
      <c r="PJ321" s="1588"/>
      <c r="PK321" s="1588"/>
      <c r="PL321" s="1588"/>
      <c r="PM321" s="1588"/>
      <c r="PN321" s="1588"/>
      <c r="PO321" s="1588"/>
      <c r="PP321" s="1588"/>
      <c r="PQ321" s="1588"/>
      <c r="PR321" s="1588"/>
      <c r="PS321" s="1588"/>
      <c r="PT321" s="1588"/>
      <c r="PU321" s="1588"/>
      <c r="PV321" s="1588"/>
      <c r="PW321" s="1588"/>
      <c r="PX321" s="1588"/>
      <c r="PY321" s="1588"/>
      <c r="PZ321" s="1588"/>
      <c r="QA321" s="1588"/>
      <c r="QB321" s="1588"/>
      <c r="QC321" s="1588"/>
      <c r="QD321" s="1588"/>
      <c r="QE321" s="1588"/>
      <c r="QF321" s="1588"/>
      <c r="QG321" s="1588"/>
      <c r="QH321" s="1588"/>
      <c r="QI321" s="1588"/>
      <c r="QJ321" s="1588"/>
      <c r="QK321" s="1588"/>
      <c r="QL321" s="1588"/>
      <c r="QM321" s="1588"/>
      <c r="QN321" s="1588"/>
      <c r="QO321" s="1588"/>
      <c r="QP321" s="1588"/>
      <c r="QQ321" s="1588"/>
      <c r="QR321" s="1588"/>
      <c r="QS321" s="1588"/>
      <c r="QT321" s="1588"/>
      <c r="QU321" s="1588"/>
      <c r="QV321" s="1588"/>
      <c r="QW321" s="1588"/>
      <c r="QX321" s="1588"/>
      <c r="QY321" s="1588"/>
      <c r="QZ321" s="1588"/>
      <c r="RA321" s="1588"/>
      <c r="RB321" s="1588"/>
      <c r="RC321" s="1588"/>
      <c r="RD321" s="1588"/>
      <c r="RE321" s="1588"/>
      <c r="RF321" s="1588"/>
      <c r="RG321" s="1588"/>
      <c r="RH321" s="1588"/>
      <c r="RI321" s="1588"/>
      <c r="RJ321" s="1588"/>
      <c r="RK321" s="1588"/>
      <c r="RL321" s="1588"/>
      <c r="RM321" s="1588"/>
      <c r="RN321" s="1588"/>
      <c r="RO321" s="1588"/>
      <c r="RP321" s="1588"/>
      <c r="RQ321" s="1588"/>
      <c r="RR321" s="1588"/>
      <c r="RS321" s="1588"/>
      <c r="RT321" s="1588"/>
      <c r="RU321" s="1588"/>
      <c r="RV321" s="1588"/>
      <c r="RW321" s="1588"/>
      <c r="RX321" s="1588"/>
      <c r="RY321" s="1588"/>
      <c r="RZ321" s="1588"/>
      <c r="SA321" s="1588"/>
      <c r="SB321" s="1588"/>
      <c r="SC321" s="1588"/>
      <c r="SD321" s="1588"/>
      <c r="SE321" s="1588"/>
      <c r="SF321" s="1588"/>
      <c r="SG321" s="1588"/>
      <c r="SH321" s="1588"/>
      <c r="SI321" s="1588"/>
      <c r="SJ321" s="1588"/>
      <c r="SK321" s="1588"/>
      <c r="SL321" s="1588"/>
      <c r="SM321" s="1588"/>
      <c r="SN321" s="1588"/>
      <c r="SO321" s="1588"/>
      <c r="SP321" s="1588"/>
      <c r="SQ321" s="1588"/>
      <c r="SR321" s="1588"/>
      <c r="SS321" s="1588"/>
      <c r="ST321" s="1588"/>
      <c r="SU321" s="1588"/>
      <c r="SV321" s="1588"/>
      <c r="SW321" s="1588"/>
      <c r="SX321" s="1588"/>
      <c r="SY321" s="1588"/>
      <c r="SZ321" s="1588"/>
      <c r="TA321" s="1588"/>
      <c r="TB321" s="1588"/>
      <c r="TC321" s="1588"/>
      <c r="TD321" s="544"/>
      <c r="TE321" s="544"/>
      <c r="TF321" s="544"/>
      <c r="TG321" s="544"/>
      <c r="TH321" s="544"/>
      <c r="TI321" s="544"/>
      <c r="TJ321" s="544"/>
      <c r="TK321" s="544"/>
      <c r="TL321" s="544"/>
      <c r="TM321" s="544"/>
      <c r="TN321" s="544"/>
      <c r="TO321" s="544"/>
      <c r="TP321" s="544"/>
      <c r="TQ321" s="544"/>
      <c r="TR321" s="544"/>
      <c r="TS321" s="544"/>
      <c r="TT321" s="544"/>
      <c r="TU321" s="544"/>
      <c r="TV321" s="544"/>
      <c r="TW321" s="544"/>
      <c r="TX321" s="544"/>
      <c r="TY321" s="544"/>
      <c r="TZ321" s="544"/>
      <c r="UA321" s="544"/>
      <c r="UB321" s="544"/>
      <c r="UC321" s="544"/>
      <c r="UD321" s="544"/>
      <c r="UE321" s="544"/>
      <c r="UF321" s="544"/>
      <c r="UG321" s="544"/>
      <c r="UH321" s="544"/>
      <c r="UI321" s="544"/>
      <c r="UJ321" s="544"/>
      <c r="UK321" s="544"/>
      <c r="UL321" s="544"/>
      <c r="UM321" s="544"/>
      <c r="UN321" s="544"/>
      <c r="UO321" s="544"/>
      <c r="UP321" s="544"/>
      <c r="UQ321" s="544"/>
      <c r="UR321" s="544"/>
      <c r="US321" s="544"/>
      <c r="UT321" s="544"/>
      <c r="UU321" s="544"/>
      <c r="UV321" s="544"/>
      <c r="UW321" s="544"/>
      <c r="UX321" s="544"/>
      <c r="UY321" s="544"/>
      <c r="UZ321" s="544"/>
      <c r="VA321" s="544"/>
      <c r="VB321" s="544"/>
      <c r="VC321" s="544"/>
      <c r="VD321" s="544"/>
      <c r="VE321" s="544"/>
      <c r="VF321" s="544"/>
      <c r="VG321" s="544"/>
      <c r="VH321" s="544"/>
      <c r="VI321" s="544"/>
      <c r="VJ321" s="544"/>
      <c r="VK321" s="544"/>
      <c r="VL321" s="544"/>
      <c r="VM321" s="544"/>
      <c r="VN321" s="544"/>
      <c r="VO321" s="544"/>
      <c r="VP321" s="544"/>
      <c r="VQ321" s="544"/>
      <c r="VR321" s="544"/>
      <c r="VS321" s="544"/>
      <c r="VT321" s="544"/>
      <c r="VU321" s="544"/>
      <c r="VV321" s="544"/>
      <c r="VW321" s="544"/>
      <c r="VX321" s="544"/>
      <c r="VY321" s="544"/>
      <c r="VZ321" s="544"/>
      <c r="WA321" s="544"/>
      <c r="WB321" s="544"/>
      <c r="WC321" s="544"/>
      <c r="WD321" s="544"/>
      <c r="WE321" s="544"/>
      <c r="WF321" s="544"/>
      <c r="WG321" s="544"/>
      <c r="WH321" s="544"/>
      <c r="WI321" s="544"/>
      <c r="WJ321" s="544"/>
      <c r="WK321" s="544"/>
      <c r="WL321" s="544"/>
      <c r="WM321" s="544"/>
      <c r="WN321" s="544"/>
      <c r="WO321" s="544"/>
      <c r="WP321" s="544"/>
      <c r="WQ321" s="544"/>
      <c r="WR321" s="544"/>
      <c r="WS321" s="544"/>
      <c r="WT321" s="544"/>
      <c r="WU321" s="544"/>
      <c r="WV321" s="544"/>
      <c r="WW321" s="544"/>
      <c r="WX321" s="544"/>
      <c r="WY321" s="544"/>
      <c r="WZ321" s="544"/>
      <c r="XA321" s="544"/>
      <c r="XB321" s="544"/>
      <c r="XC321" s="544"/>
      <c r="XD321" s="544"/>
      <c r="XE321" s="544"/>
      <c r="XF321" s="544"/>
      <c r="XG321" s="544"/>
      <c r="XH321" s="544"/>
      <c r="XI321" s="544"/>
      <c r="XJ321" s="544"/>
      <c r="XK321" s="544"/>
      <c r="XL321" s="544"/>
      <c r="XM321" s="544"/>
      <c r="XN321" s="544"/>
      <c r="XO321" s="544"/>
      <c r="XP321" s="544"/>
      <c r="XQ321" s="544"/>
      <c r="XR321" s="544"/>
      <c r="XS321" s="544"/>
      <c r="XT321" s="544"/>
      <c r="XU321" s="544"/>
      <c r="XV321" s="544"/>
      <c r="XW321" s="544"/>
      <c r="XX321" s="544"/>
      <c r="XY321" s="544"/>
      <c r="XZ321" s="544"/>
      <c r="YA321" s="544"/>
      <c r="YB321" s="544"/>
      <c r="YC321" s="544"/>
      <c r="YD321" s="544"/>
      <c r="YE321" s="544"/>
      <c r="YF321" s="544"/>
      <c r="YG321" s="544"/>
      <c r="YH321" s="544"/>
      <c r="YI321" s="544"/>
      <c r="YJ321" s="544"/>
      <c r="YK321" s="544"/>
      <c r="YL321" s="544"/>
      <c r="YM321" s="544"/>
      <c r="YN321" s="544"/>
      <c r="YO321" s="544"/>
      <c r="YP321" s="544"/>
      <c r="YQ321" s="544"/>
      <c r="YR321" s="544"/>
      <c r="YS321" s="544"/>
      <c r="YT321" s="544"/>
      <c r="YU321" s="544"/>
      <c r="YV321" s="544"/>
      <c r="YW321" s="544"/>
      <c r="YX321" s="544"/>
      <c r="YY321" s="544"/>
      <c r="YZ321" s="544"/>
      <c r="ZA321" s="544"/>
      <c r="ZB321" s="544"/>
      <c r="ZC321" s="544"/>
      <c r="ZD321" s="544"/>
      <c r="ZE321" s="544"/>
      <c r="ZF321" s="544"/>
      <c r="ZG321" s="544"/>
      <c r="ZH321" s="544"/>
      <c r="ZI321" s="544"/>
      <c r="ZJ321" s="544"/>
      <c r="ZK321" s="544"/>
      <c r="ZL321" s="544"/>
      <c r="ZM321" s="544"/>
      <c r="ZN321" s="544"/>
      <c r="ZO321" s="544"/>
      <c r="ZP321" s="544"/>
      <c r="ZQ321" s="544"/>
      <c r="ZR321" s="544"/>
      <c r="ZS321" s="544"/>
      <c r="ZT321" s="544"/>
      <c r="ZU321" s="544"/>
      <c r="ZV321" s="544"/>
      <c r="ZW321" s="544"/>
      <c r="ZX321" s="544"/>
      <c r="ZY321" s="544"/>
      <c r="ZZ321" s="544"/>
      <c r="AAA321" s="544"/>
      <c r="AAB321" s="544"/>
      <c r="AAC321" s="544"/>
      <c r="AAD321" s="544"/>
      <c r="AAE321" s="544"/>
      <c r="AAF321" s="544"/>
      <c r="AAG321" s="544"/>
      <c r="AAH321" s="544"/>
      <c r="AAI321" s="544"/>
      <c r="AAJ321" s="544"/>
      <c r="AAK321" s="544"/>
      <c r="AAL321" s="544"/>
      <c r="AAM321" s="544"/>
      <c r="AAN321" s="544"/>
      <c r="AAO321" s="544"/>
      <c r="AAP321" s="544"/>
      <c r="AAQ321" s="544"/>
      <c r="AAR321" s="544"/>
      <c r="AAS321" s="544"/>
      <c r="AAT321" s="544"/>
      <c r="AAU321" s="544"/>
      <c r="AAV321" s="544"/>
      <c r="AAW321" s="544"/>
      <c r="AAX321" s="544"/>
      <c r="AAY321" s="544"/>
      <c r="AAZ321" s="544"/>
      <c r="ABA321" s="544"/>
      <c r="ABB321" s="544"/>
      <c r="ABC321" s="544"/>
      <c r="ABD321" s="544"/>
      <c r="ABE321" s="544"/>
      <c r="ABF321" s="544"/>
      <c r="ABG321" s="544"/>
      <c r="ABH321" s="544"/>
      <c r="ABI321" s="544"/>
      <c r="ABJ321" s="544"/>
      <c r="ABK321" s="544"/>
      <c r="ABL321" s="544"/>
      <c r="ABM321" s="544"/>
      <c r="ABN321" s="544"/>
      <c r="ABO321" s="544"/>
      <c r="ABP321" s="544"/>
      <c r="ABQ321" s="544"/>
      <c r="ABR321" s="544"/>
      <c r="ABS321" s="544"/>
      <c r="ABT321" s="544"/>
    </row>
    <row r="322" spans="1:748" s="542" customFormat="1" ht="15" customHeight="1" x14ac:dyDescent="0.15">
      <c r="A322" s="560">
        <v>43842</v>
      </c>
      <c r="B322" s="765">
        <f t="shared" si="6"/>
        <v>3632</v>
      </c>
      <c r="C322" s="241"/>
      <c r="D322" s="552"/>
      <c r="E322" s="471"/>
      <c r="F322" s="577"/>
      <c r="G322" s="577"/>
      <c r="H322" s="541"/>
      <c r="I322" s="577"/>
      <c r="J322" s="553"/>
      <c r="K322" s="471"/>
      <c r="L322" s="557"/>
      <c r="M322" s="241">
        <v>951</v>
      </c>
      <c r="N322" s="552">
        <v>7.7</v>
      </c>
      <c r="O322" s="471">
        <v>4510</v>
      </c>
      <c r="P322" s="577">
        <v>16.7</v>
      </c>
      <c r="Q322" s="577">
        <v>53</v>
      </c>
      <c r="R322" s="541">
        <v>0.8</v>
      </c>
      <c r="S322" s="577">
        <v>19</v>
      </c>
      <c r="T322" s="553"/>
      <c r="U322" s="471"/>
      <c r="V322" s="557"/>
      <c r="W322" s="470">
        <v>741</v>
      </c>
      <c r="X322" s="552">
        <v>8.23</v>
      </c>
      <c r="Y322" s="555">
        <v>1187</v>
      </c>
      <c r="Z322" s="577"/>
      <c r="AA322" s="577">
        <v>20</v>
      </c>
      <c r="AB322" s="541">
        <v>0.8</v>
      </c>
      <c r="AC322" s="577"/>
      <c r="AD322" s="541"/>
      <c r="AE322" s="471"/>
      <c r="AF322" s="557"/>
      <c r="AG322" s="554">
        <v>272</v>
      </c>
      <c r="AH322" s="552">
        <v>8.17</v>
      </c>
      <c r="AI322" s="555">
        <v>5890</v>
      </c>
      <c r="AJ322" s="577">
        <v>22.4</v>
      </c>
      <c r="AK322" s="577">
        <v>72</v>
      </c>
      <c r="AL322" s="541">
        <v>24.1</v>
      </c>
      <c r="AM322" s="180">
        <v>26.2</v>
      </c>
      <c r="AN322" s="541"/>
      <c r="AO322" s="471"/>
      <c r="AP322" s="619"/>
      <c r="AQ322" s="554">
        <v>371</v>
      </c>
      <c r="AR322" s="552">
        <v>7.82</v>
      </c>
      <c r="AS322" s="555">
        <v>4610</v>
      </c>
      <c r="AT322" s="577"/>
      <c r="AU322" s="577">
        <v>163</v>
      </c>
      <c r="AV322" s="541">
        <v>1.8</v>
      </c>
      <c r="AW322" s="577"/>
      <c r="AX322" s="541"/>
      <c r="AY322" s="471"/>
      <c r="AZ322" s="557"/>
      <c r="BA322" s="241">
        <v>296</v>
      </c>
      <c r="BB322" s="552"/>
      <c r="BC322" s="471"/>
      <c r="BD322" s="577"/>
      <c r="BE322" s="577"/>
      <c r="BF322" s="541"/>
      <c r="BG322" s="577"/>
      <c r="BH322" s="541"/>
      <c r="BI322" s="471"/>
      <c r="BJ322" s="557"/>
      <c r="BK322" s="554">
        <v>128</v>
      </c>
      <c r="BL322" s="552">
        <v>7.86</v>
      </c>
      <c r="BM322" s="555">
        <v>1628</v>
      </c>
      <c r="BN322" s="577">
        <v>74.5</v>
      </c>
      <c r="BO322" s="577">
        <v>147</v>
      </c>
      <c r="BP322" s="541">
        <v>0.5</v>
      </c>
      <c r="BQ322" s="577">
        <v>4.0999999999999996</v>
      </c>
      <c r="BR322" s="541"/>
      <c r="BS322" s="471"/>
      <c r="BT322" s="557"/>
      <c r="BU322" s="554">
        <v>302</v>
      </c>
      <c r="BV322" s="552">
        <v>8.06</v>
      </c>
      <c r="BW322" s="555">
        <v>3120</v>
      </c>
      <c r="BX322" s="555">
        <v>14</v>
      </c>
      <c r="BY322" s="577">
        <v>39</v>
      </c>
      <c r="BZ322" s="541">
        <v>11.3</v>
      </c>
      <c r="CA322" s="577">
        <v>57.8</v>
      </c>
      <c r="CB322" s="541"/>
      <c r="CC322" s="471"/>
      <c r="CD322" s="557"/>
      <c r="CE322" s="554">
        <v>23</v>
      </c>
      <c r="CF322" s="552">
        <v>7.41</v>
      </c>
      <c r="CG322" s="555">
        <v>7980</v>
      </c>
      <c r="CH322" s="577"/>
      <c r="CI322" s="577">
        <v>69</v>
      </c>
      <c r="CJ322" s="541">
        <v>1.8</v>
      </c>
      <c r="CK322" s="577"/>
      <c r="CL322" s="541"/>
      <c r="CM322" s="471"/>
      <c r="CN322" s="557"/>
      <c r="CO322" s="554"/>
      <c r="CP322" s="552"/>
      <c r="CQ322" s="471"/>
      <c r="CR322" s="577"/>
      <c r="CS322" s="577"/>
      <c r="CT322" s="541"/>
      <c r="CU322" s="577"/>
      <c r="CV322" s="541"/>
      <c r="CW322" s="471"/>
      <c r="CX322" s="557"/>
      <c r="CY322" s="554">
        <v>103</v>
      </c>
      <c r="CZ322" s="552">
        <v>7.3</v>
      </c>
      <c r="DA322" s="471">
        <v>6400</v>
      </c>
      <c r="DB322" s="577"/>
      <c r="DC322" s="577">
        <v>87</v>
      </c>
      <c r="DD322" s="541">
        <v>4.9000000000000004</v>
      </c>
      <c r="DE322" s="577"/>
      <c r="DF322" s="541"/>
      <c r="DG322" s="447"/>
      <c r="DH322" s="557"/>
      <c r="DI322" s="554">
        <v>92</v>
      </c>
      <c r="DJ322" s="552">
        <v>8.43</v>
      </c>
      <c r="DK322" s="556">
        <v>3490</v>
      </c>
      <c r="DL322" s="577">
        <v>50.2</v>
      </c>
      <c r="DM322" s="577">
        <v>181</v>
      </c>
      <c r="DN322" s="541">
        <v>25.1</v>
      </c>
      <c r="DO322" s="577">
        <v>36.700000000000003</v>
      </c>
      <c r="DP322" s="541"/>
      <c r="DQ322" s="471"/>
      <c r="DR322" s="557"/>
      <c r="DS322" s="554">
        <v>35</v>
      </c>
      <c r="DT322" s="552"/>
      <c r="DU322" s="470"/>
      <c r="DV322" s="577"/>
      <c r="DW322" s="577"/>
      <c r="DX322" s="541"/>
      <c r="DY322" s="577"/>
      <c r="DZ322" s="541"/>
      <c r="EA322" s="577"/>
      <c r="EB322" s="557"/>
      <c r="EC322" s="554">
        <v>176</v>
      </c>
      <c r="ED322" s="552"/>
      <c r="EE322" s="558"/>
      <c r="EF322" s="577"/>
      <c r="EG322" s="577"/>
      <c r="EH322" s="541"/>
      <c r="EI322" s="577"/>
      <c r="EJ322" s="541"/>
      <c r="EK322" s="471"/>
      <c r="EL322" s="557"/>
      <c r="EM322" s="554"/>
      <c r="EN322" s="552"/>
      <c r="EO322" s="471"/>
      <c r="EP322" s="577"/>
      <c r="EQ322" s="577"/>
      <c r="ER322" s="541"/>
      <c r="ES322" s="577"/>
      <c r="ET322" s="470"/>
      <c r="EU322" s="471"/>
      <c r="EV322" s="557"/>
      <c r="EW322" s="554"/>
      <c r="EX322" s="552"/>
      <c r="EY322" s="471"/>
      <c r="EZ322" s="577"/>
      <c r="FA322" s="577"/>
      <c r="FB322" s="541"/>
      <c r="FC322" s="577"/>
      <c r="FD322" s="470"/>
      <c r="FE322" s="471"/>
      <c r="FF322" s="557"/>
      <c r="FG322" s="554"/>
      <c r="FH322" s="552"/>
      <c r="FI322" s="471"/>
      <c r="FJ322" s="577"/>
      <c r="FK322" s="577"/>
      <c r="FL322" s="541"/>
      <c r="FM322" s="577"/>
      <c r="FN322" s="470"/>
      <c r="FO322" s="471"/>
      <c r="FP322" s="557"/>
      <c r="FQ322" s="1261"/>
      <c r="FR322" s="584"/>
      <c r="FS322" s="589"/>
      <c r="FT322" s="584"/>
      <c r="FU322" s="590"/>
      <c r="FV322" s="584"/>
      <c r="FW322" s="590"/>
      <c r="FX322" s="584"/>
      <c r="FY322" s="584"/>
      <c r="FZ322" s="591"/>
      <c r="GA322" s="1261"/>
      <c r="GB322" s="584"/>
      <c r="GC322" s="584"/>
      <c r="GD322" s="584"/>
      <c r="GE322" s="590"/>
      <c r="GF322" s="584"/>
      <c r="GG322" s="590"/>
      <c r="GH322" s="584"/>
      <c r="GI322" s="584"/>
      <c r="GJ322" s="591"/>
      <c r="GK322" s="241"/>
      <c r="GL322" s="940"/>
      <c r="GM322" s="471"/>
      <c r="GN322" s="471"/>
      <c r="GO322" s="471"/>
      <c r="GP322" s="471"/>
      <c r="GQ322" s="471"/>
      <c r="GR322" s="471"/>
      <c r="GS322" s="471"/>
      <c r="GT322" s="557"/>
      <c r="GU322" s="241"/>
      <c r="GV322" s="471"/>
      <c r="GW322" s="471"/>
      <c r="GX322" s="471"/>
      <c r="GY322" s="471"/>
      <c r="GZ322" s="541"/>
      <c r="HA322" s="471"/>
      <c r="HB322" s="471"/>
      <c r="HC322" s="471"/>
      <c r="HD322" s="557"/>
      <c r="HE322" s="554">
        <v>142</v>
      </c>
      <c r="HF322" s="552">
        <v>6.97</v>
      </c>
      <c r="HG322" s="471">
        <v>3170</v>
      </c>
      <c r="HH322" s="590">
        <v>10.8</v>
      </c>
      <c r="HI322" s="556">
        <v>71</v>
      </c>
      <c r="HJ322" s="541">
        <v>4.5999999999999996</v>
      </c>
      <c r="HK322" s="577">
        <v>10.199999999999999</v>
      </c>
      <c r="HL322" s="541"/>
      <c r="HM322" s="471"/>
      <c r="HN322" s="557"/>
      <c r="HO322" s="554"/>
      <c r="HP322" s="552"/>
      <c r="HQ322" s="471"/>
      <c r="HR322" s="577"/>
      <c r="HS322" s="577"/>
      <c r="HT322" s="541"/>
      <c r="HU322" s="577"/>
      <c r="HV322" s="541"/>
      <c r="HW322" s="471"/>
      <c r="HX322" s="557"/>
      <c r="HY322" s="1587"/>
      <c r="HZ322" s="1587"/>
      <c r="IA322" s="1587"/>
      <c r="IB322" s="1587"/>
      <c r="IC322" s="1587"/>
      <c r="ID322" s="1587"/>
      <c r="IE322" s="1587"/>
      <c r="IF322" s="1587"/>
      <c r="IG322" s="1587"/>
      <c r="IH322" s="1587"/>
      <c r="II322" s="1587"/>
      <c r="IJ322" s="1587"/>
      <c r="IK322" s="1587"/>
      <c r="IL322" s="1587"/>
      <c r="IM322" s="1587"/>
      <c r="IN322" s="1587"/>
      <c r="IO322" s="1587"/>
      <c r="IP322" s="1587"/>
      <c r="IQ322" s="1587"/>
      <c r="IR322" s="1587"/>
      <c r="IS322" s="1587"/>
      <c r="IT322" s="1587"/>
      <c r="IU322" s="1587"/>
      <c r="IV322" s="1587"/>
      <c r="IW322" s="1587"/>
      <c r="IX322" s="1587"/>
      <c r="IY322" s="1587"/>
      <c r="IZ322" s="1587"/>
      <c r="JA322" s="1587"/>
      <c r="JB322" s="1587"/>
      <c r="JC322" s="1587"/>
      <c r="JD322" s="1587"/>
      <c r="JE322" s="1587"/>
      <c r="JF322" s="1587"/>
      <c r="JG322" s="1587"/>
      <c r="JH322" s="1587"/>
      <c r="JI322" s="1587"/>
      <c r="JJ322" s="1587"/>
      <c r="JK322" s="1587"/>
      <c r="JL322" s="1587"/>
      <c r="JM322" s="1587"/>
      <c r="JN322" s="1587"/>
      <c r="JO322" s="1587"/>
      <c r="JP322" s="1587"/>
      <c r="JQ322" s="1587"/>
      <c r="JR322" s="1587"/>
      <c r="JS322" s="1587"/>
      <c r="JT322" s="1587"/>
      <c r="JU322" s="1587"/>
      <c r="JV322" s="1587"/>
      <c r="JW322" s="1587"/>
      <c r="JX322" s="1587"/>
      <c r="JY322" s="1587"/>
      <c r="JZ322" s="1587"/>
      <c r="KA322" s="1587"/>
      <c r="KB322" s="1587"/>
      <c r="KC322" s="1587"/>
      <c r="KD322" s="1587"/>
      <c r="KE322" s="1587"/>
      <c r="KF322" s="1587"/>
      <c r="KG322" s="1587"/>
      <c r="KH322" s="1587"/>
      <c r="KI322" s="1587"/>
      <c r="KJ322" s="1587"/>
      <c r="KK322" s="1587"/>
      <c r="KL322" s="1587"/>
      <c r="KM322" s="1587"/>
      <c r="KN322" s="1587"/>
      <c r="KO322" s="1587"/>
      <c r="KP322" s="1587"/>
      <c r="KQ322" s="1587"/>
      <c r="KR322" s="1587"/>
      <c r="KS322" s="1587"/>
      <c r="KT322" s="1587"/>
      <c r="KU322" s="1587"/>
      <c r="KV322" s="1587"/>
      <c r="KW322" s="1587"/>
      <c r="KX322" s="1587"/>
      <c r="KY322" s="1587"/>
      <c r="KZ322" s="1587"/>
      <c r="LA322" s="1587"/>
      <c r="LB322" s="1587"/>
      <c r="LC322" s="1587"/>
      <c r="LD322" s="1587"/>
      <c r="LE322" s="1587"/>
      <c r="LF322" s="1587"/>
      <c r="LG322" s="1587"/>
      <c r="LH322" s="1587"/>
      <c r="LI322" s="1587"/>
      <c r="LJ322" s="1587"/>
      <c r="LK322" s="1587"/>
      <c r="LL322" s="1587"/>
      <c r="LM322" s="1587"/>
      <c r="LN322" s="1587"/>
      <c r="LO322" s="1587"/>
      <c r="LP322" s="1587"/>
      <c r="LQ322" s="1587"/>
      <c r="LR322" s="1587"/>
      <c r="LS322" s="1587"/>
      <c r="LT322" s="1587"/>
      <c r="LU322" s="1587"/>
      <c r="LV322" s="1587"/>
      <c r="LW322" s="1587"/>
      <c r="LX322" s="1587"/>
      <c r="LY322" s="1587"/>
      <c r="LZ322" s="1587"/>
      <c r="MA322" s="1587"/>
      <c r="MB322" s="1587"/>
      <c r="MC322" s="1587"/>
      <c r="MD322" s="1587"/>
      <c r="ME322" s="1587"/>
      <c r="MF322" s="1587"/>
      <c r="MG322" s="1587"/>
      <c r="MH322" s="1587"/>
      <c r="MI322" s="1587"/>
      <c r="MJ322" s="1587"/>
      <c r="MK322" s="1587"/>
      <c r="ML322" s="1587"/>
      <c r="MM322" s="1587"/>
      <c r="MN322" s="1587"/>
      <c r="MO322" s="1587"/>
      <c r="MP322" s="1587"/>
      <c r="MQ322" s="1587"/>
      <c r="MR322" s="1587"/>
      <c r="MS322" s="1587"/>
      <c r="MT322" s="1587"/>
      <c r="MU322" s="1587"/>
      <c r="MV322" s="1587"/>
      <c r="MW322" s="1587"/>
      <c r="MX322" s="1587"/>
      <c r="MY322" s="1587"/>
      <c r="MZ322" s="1587"/>
      <c r="NA322" s="1587"/>
      <c r="NB322" s="1587"/>
      <c r="NC322" s="1587"/>
      <c r="ND322" s="1587"/>
      <c r="NE322" s="1587"/>
      <c r="NF322" s="1587"/>
      <c r="NG322" s="1587"/>
      <c r="NH322" s="1587"/>
      <c r="NI322" s="1587"/>
      <c r="NJ322" s="1587"/>
      <c r="NK322" s="1587"/>
      <c r="NL322" s="1587"/>
      <c r="NM322" s="1587"/>
      <c r="NN322" s="1587"/>
      <c r="NO322" s="1587"/>
      <c r="NP322" s="1587"/>
      <c r="NQ322" s="1587"/>
      <c r="NR322" s="1587"/>
      <c r="NS322" s="1587"/>
      <c r="NT322" s="1587"/>
      <c r="NU322" s="1587"/>
      <c r="NV322" s="1587"/>
      <c r="NW322" s="1587"/>
      <c r="NX322" s="1587"/>
      <c r="NY322" s="1587"/>
      <c r="NZ322" s="1587"/>
      <c r="OA322" s="1587"/>
      <c r="OB322" s="1587"/>
      <c r="OC322" s="1587"/>
      <c r="OD322" s="1587"/>
      <c r="OE322" s="1587"/>
      <c r="OF322" s="1587"/>
      <c r="OG322" s="1587"/>
      <c r="OH322" s="1587"/>
      <c r="OI322" s="1587"/>
      <c r="OJ322" s="1587"/>
      <c r="OK322" s="1587"/>
      <c r="OL322" s="1587"/>
      <c r="OM322" s="1587"/>
      <c r="ON322" s="1587"/>
      <c r="OO322" s="1587"/>
      <c r="OP322" s="1587"/>
      <c r="OQ322" s="1587"/>
      <c r="OR322" s="1587"/>
      <c r="OS322" s="1587"/>
      <c r="OT322" s="1587"/>
      <c r="OU322" s="1587"/>
      <c r="OV322" s="1587"/>
      <c r="OW322" s="1587"/>
      <c r="OX322" s="1587"/>
      <c r="OY322" s="1587"/>
      <c r="OZ322" s="1587"/>
      <c r="PA322" s="1587"/>
      <c r="PB322" s="1587"/>
      <c r="PC322" s="1587"/>
      <c r="PD322" s="1587"/>
      <c r="PE322" s="1587"/>
      <c r="PF322" s="1587"/>
      <c r="PG322" s="1588"/>
      <c r="PH322" s="1588"/>
      <c r="PI322" s="1588"/>
      <c r="PJ322" s="1588"/>
      <c r="PK322" s="1588"/>
      <c r="PL322" s="1588"/>
      <c r="PM322" s="1588"/>
      <c r="PN322" s="1588"/>
      <c r="PO322" s="1588"/>
      <c r="PP322" s="1588"/>
      <c r="PQ322" s="1588"/>
      <c r="PR322" s="1588"/>
      <c r="PS322" s="1588"/>
      <c r="PT322" s="1588"/>
      <c r="PU322" s="1588"/>
      <c r="PV322" s="1588"/>
      <c r="PW322" s="1588"/>
      <c r="PX322" s="1588"/>
      <c r="PY322" s="1588"/>
      <c r="PZ322" s="1588"/>
      <c r="QA322" s="1588"/>
      <c r="QB322" s="1588"/>
      <c r="QC322" s="1588"/>
      <c r="QD322" s="1588"/>
      <c r="QE322" s="1588"/>
      <c r="QF322" s="1588"/>
      <c r="QG322" s="1588"/>
      <c r="QH322" s="1588"/>
      <c r="QI322" s="1588"/>
      <c r="QJ322" s="1588"/>
      <c r="QK322" s="1588"/>
      <c r="QL322" s="1588"/>
      <c r="QM322" s="1588"/>
      <c r="QN322" s="1588"/>
      <c r="QO322" s="1588"/>
      <c r="QP322" s="1588"/>
      <c r="QQ322" s="1588"/>
      <c r="QR322" s="1588"/>
      <c r="QS322" s="1588"/>
      <c r="QT322" s="1588"/>
      <c r="QU322" s="1588"/>
      <c r="QV322" s="1588"/>
      <c r="QW322" s="1588"/>
      <c r="QX322" s="1588"/>
      <c r="QY322" s="1588"/>
      <c r="QZ322" s="1588"/>
      <c r="RA322" s="1588"/>
      <c r="RB322" s="1588"/>
      <c r="RC322" s="1588"/>
      <c r="RD322" s="1588"/>
      <c r="RE322" s="1588"/>
      <c r="RF322" s="1588"/>
      <c r="RG322" s="1588"/>
      <c r="RH322" s="1588"/>
      <c r="RI322" s="1588"/>
      <c r="RJ322" s="1588"/>
      <c r="RK322" s="1588"/>
      <c r="RL322" s="1588"/>
      <c r="RM322" s="1588"/>
      <c r="RN322" s="1588"/>
      <c r="RO322" s="1588"/>
      <c r="RP322" s="1588"/>
      <c r="RQ322" s="1588"/>
      <c r="RR322" s="1588"/>
      <c r="RS322" s="1588"/>
      <c r="RT322" s="1588"/>
      <c r="RU322" s="1588"/>
      <c r="RV322" s="1588"/>
      <c r="RW322" s="1588"/>
      <c r="RX322" s="1588"/>
      <c r="RY322" s="1588"/>
      <c r="RZ322" s="1588"/>
      <c r="SA322" s="1588"/>
      <c r="SB322" s="1588"/>
      <c r="SC322" s="1588"/>
      <c r="SD322" s="1588"/>
      <c r="SE322" s="1588"/>
      <c r="SF322" s="1588"/>
      <c r="SG322" s="1588"/>
      <c r="SH322" s="1588"/>
      <c r="SI322" s="1588"/>
      <c r="SJ322" s="1588"/>
      <c r="SK322" s="1588"/>
      <c r="SL322" s="1588"/>
      <c r="SM322" s="1588"/>
      <c r="SN322" s="1588"/>
      <c r="SO322" s="1588"/>
      <c r="SP322" s="1588"/>
      <c r="SQ322" s="1588"/>
      <c r="SR322" s="1588"/>
      <c r="SS322" s="1588"/>
      <c r="ST322" s="1588"/>
      <c r="SU322" s="1588"/>
      <c r="SV322" s="1588"/>
      <c r="SW322" s="1588"/>
      <c r="SX322" s="1588"/>
      <c r="SY322" s="1588"/>
      <c r="SZ322" s="1588"/>
      <c r="TA322" s="1588"/>
      <c r="TB322" s="1588"/>
      <c r="TC322" s="1588"/>
    </row>
    <row r="323" spans="1:748" s="540" customFormat="1" ht="15" customHeight="1" x14ac:dyDescent="0.15">
      <c r="A323" s="559">
        <v>43843</v>
      </c>
      <c r="B323" s="415">
        <f t="shared" si="6"/>
        <v>2646</v>
      </c>
      <c r="C323" s="231"/>
      <c r="D323" s="546"/>
      <c r="E323" s="467"/>
      <c r="F323" s="576"/>
      <c r="G323" s="883"/>
      <c r="H323" s="539"/>
      <c r="I323" s="576"/>
      <c r="J323" s="547"/>
      <c r="K323" s="467"/>
      <c r="L323" s="550"/>
      <c r="M323" s="231">
        <v>936</v>
      </c>
      <c r="N323" s="546">
        <v>8.0299999999999994</v>
      </c>
      <c r="O323" s="467">
        <v>4290</v>
      </c>
      <c r="P323" s="576">
        <v>18.8</v>
      </c>
      <c r="Q323" s="883">
        <v>48</v>
      </c>
      <c r="R323" s="539">
        <v>0.9</v>
      </c>
      <c r="S323" s="576">
        <v>20.100000000000001</v>
      </c>
      <c r="T323" s="547"/>
      <c r="U323" s="467"/>
      <c r="V323" s="550"/>
      <c r="W323" s="494">
        <v>247</v>
      </c>
      <c r="X323" s="546">
        <v>8.2799999999999994</v>
      </c>
      <c r="Y323" s="548">
        <v>1393</v>
      </c>
      <c r="Z323" s="576">
        <v>8.9</v>
      </c>
      <c r="AA323" s="883">
        <v>26</v>
      </c>
      <c r="AB323" s="539">
        <v>2.4</v>
      </c>
      <c r="AC323" s="576">
        <v>3.3</v>
      </c>
      <c r="AD323" s="539"/>
      <c r="AE323" s="467"/>
      <c r="AF323" s="550"/>
      <c r="AG323" s="494"/>
      <c r="AH323" s="546"/>
      <c r="AI323" s="548"/>
      <c r="AJ323" s="576"/>
      <c r="AK323" s="883"/>
      <c r="AL323" s="539"/>
      <c r="AM323" s="213"/>
      <c r="AN323" s="539"/>
      <c r="AO323" s="467"/>
      <c r="AP323" s="618"/>
      <c r="AQ323" s="494">
        <v>437</v>
      </c>
      <c r="AR323" s="546">
        <v>7.79</v>
      </c>
      <c r="AS323" s="548">
        <v>5030</v>
      </c>
      <c r="AT323" s="576">
        <v>57.4</v>
      </c>
      <c r="AU323" s="883">
        <v>157</v>
      </c>
      <c r="AV323" s="539">
        <v>2.2999999999999998</v>
      </c>
      <c r="AW323" s="576">
        <v>28.4</v>
      </c>
      <c r="AX323" s="539"/>
      <c r="AY323" s="467"/>
      <c r="AZ323" s="576"/>
      <c r="BA323" s="467">
        <v>190</v>
      </c>
      <c r="BB323" s="546">
        <v>7.94</v>
      </c>
      <c r="BC323" s="467">
        <v>5510</v>
      </c>
      <c r="BD323" s="576">
        <v>37.4</v>
      </c>
      <c r="BE323" s="883">
        <v>149</v>
      </c>
      <c r="BF323" s="539">
        <v>1</v>
      </c>
      <c r="BG323" s="576">
        <v>28</v>
      </c>
      <c r="BH323" s="539"/>
      <c r="BI323" s="467"/>
      <c r="BJ323" s="550"/>
      <c r="BK323" s="494">
        <v>129</v>
      </c>
      <c r="BL323" s="546">
        <v>7.82</v>
      </c>
      <c r="BM323" s="548">
        <v>1640</v>
      </c>
      <c r="BN323" s="576">
        <v>72.7</v>
      </c>
      <c r="BO323" s="883">
        <v>144</v>
      </c>
      <c r="BP323" s="539">
        <v>0.2</v>
      </c>
      <c r="BQ323" s="576">
        <v>3.7</v>
      </c>
      <c r="BR323" s="539"/>
      <c r="BS323" s="467"/>
      <c r="BT323" s="550"/>
      <c r="BU323" s="494">
        <v>11</v>
      </c>
      <c r="BV323" s="546"/>
      <c r="BW323" s="548"/>
      <c r="BX323" s="548"/>
      <c r="BY323" s="883"/>
      <c r="BZ323" s="539"/>
      <c r="CA323" s="576"/>
      <c r="CB323" s="539"/>
      <c r="CC323" s="467"/>
      <c r="CD323" s="550"/>
      <c r="CE323" s="494">
        <v>21</v>
      </c>
      <c r="CF323" s="546">
        <v>7.65</v>
      </c>
      <c r="CG323" s="548">
        <v>7190</v>
      </c>
      <c r="CH323" s="576">
        <v>27.6</v>
      </c>
      <c r="CI323" s="883">
        <v>78</v>
      </c>
      <c r="CJ323" s="539">
        <v>1.2</v>
      </c>
      <c r="CK323" s="576">
        <v>44.8</v>
      </c>
      <c r="CL323" s="539"/>
      <c r="CM323" s="467"/>
      <c r="CN323" s="550"/>
      <c r="CO323" s="494"/>
      <c r="CP323" s="546"/>
      <c r="CQ323" s="467"/>
      <c r="CR323" s="576"/>
      <c r="CS323" s="883"/>
      <c r="CT323" s="539"/>
      <c r="CU323" s="576"/>
      <c r="CV323" s="539"/>
      <c r="CW323" s="467"/>
      <c r="CX323" s="550"/>
      <c r="CY323" s="494">
        <v>150</v>
      </c>
      <c r="CZ323" s="546">
        <v>7.64</v>
      </c>
      <c r="DA323" s="467">
        <v>6600</v>
      </c>
      <c r="DB323" s="576">
        <v>32.700000000000003</v>
      </c>
      <c r="DC323" s="883">
        <v>81</v>
      </c>
      <c r="DD323" s="539">
        <v>5.0999999999999996</v>
      </c>
      <c r="DE323" s="576">
        <v>15.2</v>
      </c>
      <c r="DF323" s="539"/>
      <c r="DG323" s="464"/>
      <c r="DH323" s="550"/>
      <c r="DI323" s="494">
        <v>151</v>
      </c>
      <c r="DJ323" s="546">
        <v>7.92</v>
      </c>
      <c r="DK323" s="549">
        <v>3310</v>
      </c>
      <c r="DL323" s="576">
        <v>47.4</v>
      </c>
      <c r="DM323" s="883">
        <v>188</v>
      </c>
      <c r="DN323" s="539">
        <v>28</v>
      </c>
      <c r="DO323" s="576">
        <v>35.4</v>
      </c>
      <c r="DP323" s="539"/>
      <c r="DQ323" s="467"/>
      <c r="DR323" s="550"/>
      <c r="DS323" s="494">
        <v>41</v>
      </c>
      <c r="DT323" s="546"/>
      <c r="DU323" s="466"/>
      <c r="DV323" s="576"/>
      <c r="DW323" s="883"/>
      <c r="DX323" s="539"/>
      <c r="DY323" s="576"/>
      <c r="DZ323" s="539"/>
      <c r="EA323" s="576"/>
      <c r="EB323" s="550"/>
      <c r="EC323" s="494">
        <v>195</v>
      </c>
      <c r="ED323" s="546">
        <v>7.82</v>
      </c>
      <c r="EE323" s="551">
        <v>2270</v>
      </c>
      <c r="EF323" s="576">
        <v>12.9</v>
      </c>
      <c r="EG323" s="883">
        <v>57</v>
      </c>
      <c r="EH323" s="539">
        <v>13.5</v>
      </c>
      <c r="EI323" s="576">
        <v>14.6</v>
      </c>
      <c r="EJ323" s="539"/>
      <c r="EK323" s="467"/>
      <c r="EL323" s="550"/>
      <c r="EM323" s="494"/>
      <c r="EN323" s="546"/>
      <c r="EO323" s="467"/>
      <c r="EP323" s="576"/>
      <c r="EQ323" s="576"/>
      <c r="ER323" s="539"/>
      <c r="ES323" s="576"/>
      <c r="ET323" s="466"/>
      <c r="EU323" s="467"/>
      <c r="EV323" s="550"/>
      <c r="EW323" s="494"/>
      <c r="EX323" s="546"/>
      <c r="EY323" s="467"/>
      <c r="EZ323" s="576"/>
      <c r="FA323" s="883"/>
      <c r="FB323" s="539"/>
      <c r="FC323" s="576"/>
      <c r="FD323" s="466"/>
      <c r="FE323" s="467"/>
      <c r="FF323" s="550"/>
      <c r="FG323" s="494"/>
      <c r="FH323" s="546"/>
      <c r="FI323" s="467"/>
      <c r="FJ323" s="576"/>
      <c r="FK323" s="883"/>
      <c r="FL323" s="539"/>
      <c r="FM323" s="576"/>
      <c r="FN323" s="466"/>
      <c r="FO323" s="467"/>
      <c r="FP323" s="550"/>
      <c r="FQ323" s="1262"/>
      <c r="FR323" s="1263"/>
      <c r="FS323" s="1444"/>
      <c r="FT323" s="1263"/>
      <c r="FU323" s="980"/>
      <c r="FV323" s="1263"/>
      <c r="FW323" s="954"/>
      <c r="FX323" s="1263"/>
      <c r="FY323" s="1263"/>
      <c r="FZ323" s="1419"/>
      <c r="GA323" s="1262"/>
      <c r="GB323" s="1263"/>
      <c r="GC323" s="1263"/>
      <c r="GD323" s="1263"/>
      <c r="GE323" s="980"/>
      <c r="GF323" s="1263"/>
      <c r="GG323" s="954"/>
      <c r="GH323" s="1263"/>
      <c r="GI323" s="1263"/>
      <c r="GJ323" s="1419"/>
      <c r="GK323" s="231"/>
      <c r="GL323" s="941"/>
      <c r="GM323" s="467"/>
      <c r="GN323" s="467"/>
      <c r="GO323" s="467"/>
      <c r="GP323" s="467"/>
      <c r="GQ323" s="467"/>
      <c r="GR323" s="467"/>
      <c r="GS323" s="467"/>
      <c r="GT323" s="550"/>
      <c r="GU323" s="231"/>
      <c r="GV323" s="467"/>
      <c r="GW323" s="467"/>
      <c r="GX323" s="467"/>
      <c r="GY323" s="467"/>
      <c r="GZ323" s="539"/>
      <c r="HA323" s="467"/>
      <c r="HB323" s="467"/>
      <c r="HC323" s="467"/>
      <c r="HD323" s="550"/>
      <c r="HE323" s="494">
        <v>138</v>
      </c>
      <c r="HF323" s="546">
        <v>7.16</v>
      </c>
      <c r="HG323" s="467">
        <v>3530</v>
      </c>
      <c r="HH323" s="894">
        <v>33.6</v>
      </c>
      <c r="HI323" s="1432">
        <v>120</v>
      </c>
      <c r="HJ323" s="539">
        <v>20.5</v>
      </c>
      <c r="HK323" s="576">
        <v>45.1</v>
      </c>
      <c r="HL323" s="539"/>
      <c r="HM323" s="467"/>
      <c r="HN323" s="550"/>
      <c r="HO323" s="494"/>
      <c r="HP323" s="546"/>
      <c r="HQ323" s="467"/>
      <c r="HR323" s="576"/>
      <c r="HS323" s="576"/>
      <c r="HT323" s="539"/>
      <c r="HU323" s="576"/>
      <c r="HV323" s="539"/>
      <c r="HW323" s="467"/>
      <c r="HX323" s="550"/>
      <c r="HY323" s="1587"/>
      <c r="HZ323" s="1587"/>
      <c r="IA323" s="1587"/>
      <c r="IB323" s="1587"/>
      <c r="IC323" s="1587"/>
      <c r="ID323" s="1587"/>
      <c r="IE323" s="1587"/>
      <c r="IF323" s="1587"/>
      <c r="IG323" s="1587"/>
      <c r="IH323" s="1587"/>
      <c r="II323" s="1587"/>
      <c r="IJ323" s="1587"/>
      <c r="IK323" s="1587"/>
      <c r="IL323" s="1587"/>
      <c r="IM323" s="1587"/>
      <c r="IN323" s="1587"/>
      <c r="IO323" s="1587"/>
      <c r="IP323" s="1587"/>
      <c r="IQ323" s="1587"/>
      <c r="IR323" s="1587"/>
      <c r="IS323" s="1587"/>
      <c r="IT323" s="1587"/>
      <c r="IU323" s="1587"/>
      <c r="IV323" s="1587"/>
      <c r="IW323" s="1587"/>
      <c r="IX323" s="1587"/>
      <c r="IY323" s="1587"/>
      <c r="IZ323" s="1587"/>
      <c r="JA323" s="1587"/>
      <c r="JB323" s="1587"/>
      <c r="JC323" s="1587"/>
      <c r="JD323" s="1587"/>
      <c r="JE323" s="1587"/>
      <c r="JF323" s="1587"/>
      <c r="JG323" s="1587"/>
      <c r="JH323" s="1587"/>
      <c r="JI323" s="1587"/>
      <c r="JJ323" s="1587"/>
      <c r="JK323" s="1587"/>
      <c r="JL323" s="1587"/>
      <c r="JM323" s="1587"/>
      <c r="JN323" s="1587"/>
      <c r="JO323" s="1587"/>
      <c r="JP323" s="1587"/>
      <c r="JQ323" s="1587"/>
      <c r="JR323" s="1587"/>
      <c r="JS323" s="1587"/>
      <c r="JT323" s="1587"/>
      <c r="JU323" s="1587"/>
      <c r="JV323" s="1587"/>
      <c r="JW323" s="1587"/>
      <c r="JX323" s="1587"/>
      <c r="JY323" s="1587"/>
      <c r="JZ323" s="1587"/>
      <c r="KA323" s="1587"/>
      <c r="KB323" s="1587"/>
      <c r="KC323" s="1587"/>
      <c r="KD323" s="1587"/>
      <c r="KE323" s="1587"/>
      <c r="KF323" s="1587"/>
      <c r="KG323" s="1587"/>
      <c r="KH323" s="1587"/>
      <c r="KI323" s="1587"/>
      <c r="KJ323" s="1587"/>
      <c r="KK323" s="1587"/>
      <c r="KL323" s="1587"/>
      <c r="KM323" s="1587"/>
      <c r="KN323" s="1587"/>
      <c r="KO323" s="1587"/>
      <c r="KP323" s="1587"/>
      <c r="KQ323" s="1587"/>
      <c r="KR323" s="1587"/>
      <c r="KS323" s="1587"/>
      <c r="KT323" s="1587"/>
      <c r="KU323" s="1587"/>
      <c r="KV323" s="1587"/>
      <c r="KW323" s="1587"/>
      <c r="KX323" s="1587"/>
      <c r="KY323" s="1587"/>
      <c r="KZ323" s="1587"/>
      <c r="LA323" s="1587"/>
      <c r="LB323" s="1587"/>
      <c r="LC323" s="1587"/>
      <c r="LD323" s="1587"/>
      <c r="LE323" s="1587"/>
      <c r="LF323" s="1587"/>
      <c r="LG323" s="1587"/>
      <c r="LH323" s="1587"/>
      <c r="LI323" s="1587"/>
      <c r="LJ323" s="1587"/>
      <c r="LK323" s="1587"/>
      <c r="LL323" s="1587"/>
      <c r="LM323" s="1587"/>
      <c r="LN323" s="1587"/>
      <c r="LO323" s="1587"/>
      <c r="LP323" s="1587"/>
      <c r="LQ323" s="1587"/>
      <c r="LR323" s="1587"/>
      <c r="LS323" s="1587"/>
      <c r="LT323" s="1587"/>
      <c r="LU323" s="1587"/>
      <c r="LV323" s="1587"/>
      <c r="LW323" s="1587"/>
      <c r="LX323" s="1587"/>
      <c r="LY323" s="1587"/>
      <c r="LZ323" s="1587"/>
      <c r="MA323" s="1587"/>
      <c r="MB323" s="1587"/>
      <c r="MC323" s="1587"/>
      <c r="MD323" s="1587"/>
      <c r="ME323" s="1587"/>
      <c r="MF323" s="1587"/>
      <c r="MG323" s="1587"/>
      <c r="MH323" s="1587"/>
      <c r="MI323" s="1587"/>
      <c r="MJ323" s="1587"/>
      <c r="MK323" s="1587"/>
      <c r="ML323" s="1587"/>
      <c r="MM323" s="1587"/>
      <c r="MN323" s="1587"/>
      <c r="MO323" s="1587"/>
      <c r="MP323" s="1587"/>
      <c r="MQ323" s="1587"/>
      <c r="MR323" s="1587"/>
      <c r="MS323" s="1587"/>
      <c r="MT323" s="1587"/>
      <c r="MU323" s="1587"/>
      <c r="MV323" s="1587"/>
      <c r="MW323" s="1587"/>
      <c r="MX323" s="1587"/>
      <c r="MY323" s="1587"/>
      <c r="MZ323" s="1587"/>
      <c r="NA323" s="1587"/>
      <c r="NB323" s="1587"/>
      <c r="NC323" s="1587"/>
      <c r="ND323" s="1587"/>
      <c r="NE323" s="1587"/>
      <c r="NF323" s="1587"/>
      <c r="NG323" s="1587"/>
      <c r="NH323" s="1587"/>
      <c r="NI323" s="1587"/>
      <c r="NJ323" s="1587"/>
      <c r="NK323" s="1587"/>
      <c r="NL323" s="1587"/>
      <c r="NM323" s="1587"/>
      <c r="NN323" s="1587"/>
      <c r="NO323" s="1587"/>
      <c r="NP323" s="1587"/>
      <c r="NQ323" s="1587"/>
      <c r="NR323" s="1587"/>
      <c r="NS323" s="1587"/>
      <c r="NT323" s="1587"/>
      <c r="NU323" s="1587"/>
      <c r="NV323" s="1587"/>
      <c r="NW323" s="1587"/>
      <c r="NX323" s="1587"/>
      <c r="NY323" s="1587"/>
      <c r="NZ323" s="1587"/>
      <c r="OA323" s="1587"/>
      <c r="OB323" s="1587"/>
      <c r="OC323" s="1587"/>
      <c r="OD323" s="1587"/>
      <c r="OE323" s="1587"/>
      <c r="OF323" s="1587"/>
      <c r="OG323" s="1587"/>
      <c r="OH323" s="1587"/>
      <c r="OI323" s="1587"/>
      <c r="OJ323" s="1587"/>
      <c r="OK323" s="1587"/>
      <c r="OL323" s="1587"/>
      <c r="OM323" s="1587"/>
      <c r="ON323" s="1587"/>
      <c r="OO323" s="1587"/>
      <c r="OP323" s="1587"/>
      <c r="OQ323" s="1587"/>
      <c r="OR323" s="1587"/>
      <c r="OS323" s="1587"/>
      <c r="OT323" s="1587"/>
      <c r="OU323" s="1587"/>
      <c r="OV323" s="1587"/>
      <c r="OW323" s="1587"/>
      <c r="OX323" s="1587"/>
      <c r="OY323" s="1587"/>
      <c r="OZ323" s="1587"/>
      <c r="PA323" s="1587"/>
      <c r="PB323" s="1587"/>
      <c r="PC323" s="1587"/>
      <c r="PD323" s="1587"/>
      <c r="PE323" s="1587"/>
      <c r="PF323" s="1587"/>
      <c r="PG323" s="1588"/>
      <c r="PH323" s="1588"/>
      <c r="PI323" s="1588"/>
      <c r="PJ323" s="1588"/>
      <c r="PK323" s="1588"/>
      <c r="PL323" s="1588"/>
      <c r="PM323" s="1588"/>
      <c r="PN323" s="1588"/>
      <c r="PO323" s="1588"/>
      <c r="PP323" s="1588"/>
      <c r="PQ323" s="1588"/>
      <c r="PR323" s="1588"/>
      <c r="PS323" s="1588"/>
      <c r="PT323" s="1588"/>
      <c r="PU323" s="1588"/>
      <c r="PV323" s="1588"/>
      <c r="PW323" s="1588"/>
      <c r="PX323" s="1588"/>
      <c r="PY323" s="1588"/>
      <c r="PZ323" s="1588"/>
      <c r="QA323" s="1588"/>
      <c r="QB323" s="1588"/>
      <c r="QC323" s="1588"/>
      <c r="QD323" s="1588"/>
      <c r="QE323" s="1588"/>
      <c r="QF323" s="1588"/>
      <c r="QG323" s="1588"/>
      <c r="QH323" s="1588"/>
      <c r="QI323" s="1588"/>
      <c r="QJ323" s="1588"/>
      <c r="QK323" s="1588"/>
      <c r="QL323" s="1588"/>
      <c r="QM323" s="1588"/>
      <c r="QN323" s="1588"/>
      <c r="QO323" s="1588"/>
      <c r="QP323" s="1588"/>
      <c r="QQ323" s="1588"/>
      <c r="QR323" s="1588"/>
      <c r="QS323" s="1588"/>
      <c r="QT323" s="1588"/>
      <c r="QU323" s="1588"/>
      <c r="QV323" s="1588"/>
      <c r="QW323" s="1588"/>
      <c r="QX323" s="1588"/>
      <c r="QY323" s="1588"/>
      <c r="QZ323" s="1588"/>
      <c r="RA323" s="1588"/>
      <c r="RB323" s="1588"/>
      <c r="RC323" s="1588"/>
      <c r="RD323" s="1588"/>
      <c r="RE323" s="1588"/>
      <c r="RF323" s="1588"/>
      <c r="RG323" s="1588"/>
      <c r="RH323" s="1588"/>
      <c r="RI323" s="1588"/>
      <c r="RJ323" s="1588"/>
      <c r="RK323" s="1588"/>
      <c r="RL323" s="1588"/>
      <c r="RM323" s="1588"/>
      <c r="RN323" s="1588"/>
      <c r="RO323" s="1588"/>
      <c r="RP323" s="1588"/>
      <c r="RQ323" s="1588"/>
      <c r="RR323" s="1588"/>
      <c r="RS323" s="1588"/>
      <c r="RT323" s="1588"/>
      <c r="RU323" s="1588"/>
      <c r="RV323" s="1588"/>
      <c r="RW323" s="1588"/>
      <c r="RX323" s="1588"/>
      <c r="RY323" s="1588"/>
      <c r="RZ323" s="1588"/>
      <c r="SA323" s="1588"/>
      <c r="SB323" s="1588"/>
      <c r="SC323" s="1588"/>
      <c r="SD323" s="1588"/>
      <c r="SE323" s="1588"/>
      <c r="SF323" s="1588"/>
      <c r="SG323" s="1588"/>
      <c r="SH323" s="1588"/>
      <c r="SI323" s="1588"/>
      <c r="SJ323" s="1588"/>
      <c r="SK323" s="1588"/>
      <c r="SL323" s="1588"/>
      <c r="SM323" s="1588"/>
      <c r="SN323" s="1588"/>
      <c r="SO323" s="1588"/>
      <c r="SP323" s="1588"/>
      <c r="SQ323" s="1588"/>
      <c r="SR323" s="1588"/>
      <c r="SS323" s="1588"/>
      <c r="ST323" s="1588"/>
      <c r="SU323" s="1588"/>
      <c r="SV323" s="1588"/>
      <c r="SW323" s="1588"/>
      <c r="SX323" s="1588"/>
      <c r="SY323" s="1588"/>
      <c r="SZ323" s="1588"/>
      <c r="TA323" s="1588"/>
      <c r="TB323" s="1588"/>
      <c r="TC323" s="1588"/>
      <c r="TD323" s="544"/>
      <c r="TE323" s="544"/>
      <c r="TF323" s="544"/>
      <c r="TG323" s="544"/>
      <c r="TH323" s="544"/>
      <c r="TI323" s="544"/>
      <c r="TJ323" s="544"/>
      <c r="TK323" s="544"/>
      <c r="TL323" s="544"/>
      <c r="TM323" s="544"/>
      <c r="TN323" s="544"/>
      <c r="TO323" s="544"/>
      <c r="TP323" s="544"/>
      <c r="TQ323" s="544"/>
      <c r="TR323" s="544"/>
      <c r="TS323" s="544"/>
      <c r="TT323" s="544"/>
      <c r="TU323" s="544"/>
      <c r="TV323" s="544"/>
      <c r="TW323" s="544"/>
      <c r="TX323" s="544"/>
      <c r="TY323" s="544"/>
      <c r="TZ323" s="544"/>
      <c r="UA323" s="544"/>
      <c r="UB323" s="544"/>
      <c r="UC323" s="544"/>
      <c r="UD323" s="544"/>
      <c r="UE323" s="544"/>
      <c r="UF323" s="544"/>
      <c r="UG323" s="544"/>
      <c r="UH323" s="544"/>
      <c r="UI323" s="544"/>
      <c r="UJ323" s="544"/>
      <c r="UK323" s="544"/>
      <c r="UL323" s="544"/>
      <c r="UM323" s="544"/>
      <c r="UN323" s="544"/>
      <c r="UO323" s="544"/>
      <c r="UP323" s="544"/>
      <c r="UQ323" s="544"/>
      <c r="UR323" s="544"/>
      <c r="US323" s="544"/>
      <c r="UT323" s="544"/>
      <c r="UU323" s="544"/>
      <c r="UV323" s="544"/>
      <c r="UW323" s="544"/>
      <c r="UX323" s="544"/>
      <c r="UY323" s="544"/>
      <c r="UZ323" s="544"/>
      <c r="VA323" s="544"/>
      <c r="VB323" s="544"/>
      <c r="VC323" s="544"/>
      <c r="VD323" s="544"/>
      <c r="VE323" s="544"/>
      <c r="VF323" s="544"/>
      <c r="VG323" s="544"/>
      <c r="VH323" s="544"/>
      <c r="VI323" s="544"/>
      <c r="VJ323" s="544"/>
      <c r="VK323" s="544"/>
      <c r="VL323" s="544"/>
      <c r="VM323" s="544"/>
      <c r="VN323" s="544"/>
      <c r="VO323" s="544"/>
      <c r="VP323" s="544"/>
      <c r="VQ323" s="544"/>
      <c r="VR323" s="544"/>
      <c r="VS323" s="544"/>
      <c r="VT323" s="544"/>
      <c r="VU323" s="544"/>
      <c r="VV323" s="544"/>
      <c r="VW323" s="544"/>
      <c r="VX323" s="544"/>
      <c r="VY323" s="544"/>
      <c r="VZ323" s="544"/>
      <c r="WA323" s="544"/>
      <c r="WB323" s="544"/>
      <c r="WC323" s="544"/>
      <c r="WD323" s="544"/>
      <c r="WE323" s="544"/>
      <c r="WF323" s="544"/>
      <c r="WG323" s="544"/>
      <c r="WH323" s="544"/>
      <c r="WI323" s="544"/>
      <c r="WJ323" s="544"/>
      <c r="WK323" s="544"/>
      <c r="WL323" s="544"/>
      <c r="WM323" s="544"/>
      <c r="WN323" s="544"/>
      <c r="WO323" s="544"/>
      <c r="WP323" s="544"/>
      <c r="WQ323" s="544"/>
      <c r="WR323" s="544"/>
      <c r="WS323" s="544"/>
      <c r="WT323" s="544"/>
      <c r="WU323" s="544"/>
      <c r="WV323" s="544"/>
      <c r="WW323" s="544"/>
      <c r="WX323" s="544"/>
      <c r="WY323" s="544"/>
      <c r="WZ323" s="544"/>
      <c r="XA323" s="544"/>
      <c r="XB323" s="544"/>
      <c r="XC323" s="544"/>
      <c r="XD323" s="544"/>
      <c r="XE323" s="544"/>
      <c r="XF323" s="544"/>
      <c r="XG323" s="544"/>
      <c r="XH323" s="544"/>
      <c r="XI323" s="544"/>
      <c r="XJ323" s="544"/>
      <c r="XK323" s="544"/>
      <c r="XL323" s="544"/>
      <c r="XM323" s="544"/>
      <c r="XN323" s="544"/>
      <c r="XO323" s="544"/>
      <c r="XP323" s="544"/>
      <c r="XQ323" s="544"/>
      <c r="XR323" s="544"/>
      <c r="XS323" s="544"/>
      <c r="XT323" s="544"/>
      <c r="XU323" s="544"/>
      <c r="XV323" s="544"/>
      <c r="XW323" s="544"/>
      <c r="XX323" s="544"/>
      <c r="XY323" s="544"/>
      <c r="XZ323" s="544"/>
      <c r="YA323" s="544"/>
      <c r="YB323" s="544"/>
      <c r="YC323" s="544"/>
      <c r="YD323" s="544"/>
      <c r="YE323" s="544"/>
      <c r="YF323" s="544"/>
      <c r="YG323" s="544"/>
      <c r="YH323" s="544"/>
      <c r="YI323" s="544"/>
      <c r="YJ323" s="544"/>
      <c r="YK323" s="544"/>
      <c r="YL323" s="544"/>
      <c r="YM323" s="544"/>
      <c r="YN323" s="544"/>
      <c r="YO323" s="544"/>
      <c r="YP323" s="544"/>
      <c r="YQ323" s="544"/>
      <c r="YR323" s="544"/>
      <c r="YS323" s="544"/>
      <c r="YT323" s="544"/>
      <c r="YU323" s="544"/>
      <c r="YV323" s="544"/>
      <c r="YW323" s="544"/>
      <c r="YX323" s="544"/>
      <c r="YY323" s="544"/>
      <c r="YZ323" s="544"/>
      <c r="ZA323" s="544"/>
      <c r="ZB323" s="544"/>
      <c r="ZC323" s="544"/>
      <c r="ZD323" s="544"/>
      <c r="ZE323" s="544"/>
      <c r="ZF323" s="544"/>
      <c r="ZG323" s="544"/>
      <c r="ZH323" s="544"/>
      <c r="ZI323" s="544"/>
      <c r="ZJ323" s="544"/>
      <c r="ZK323" s="544"/>
      <c r="ZL323" s="544"/>
      <c r="ZM323" s="544"/>
      <c r="ZN323" s="544"/>
      <c r="ZO323" s="544"/>
      <c r="ZP323" s="544"/>
      <c r="ZQ323" s="544"/>
      <c r="ZR323" s="544"/>
      <c r="ZS323" s="544"/>
      <c r="ZT323" s="544"/>
      <c r="ZU323" s="544"/>
      <c r="ZV323" s="544"/>
      <c r="ZW323" s="544"/>
      <c r="ZX323" s="544"/>
      <c r="ZY323" s="544"/>
      <c r="ZZ323" s="544"/>
      <c r="AAA323" s="544"/>
      <c r="AAB323" s="544"/>
      <c r="AAC323" s="544"/>
      <c r="AAD323" s="544"/>
      <c r="AAE323" s="544"/>
      <c r="AAF323" s="544"/>
      <c r="AAG323" s="544"/>
      <c r="AAH323" s="544"/>
      <c r="AAI323" s="544"/>
      <c r="AAJ323" s="544"/>
      <c r="AAK323" s="544"/>
      <c r="AAL323" s="544"/>
      <c r="AAM323" s="544"/>
      <c r="AAN323" s="544"/>
      <c r="AAO323" s="544"/>
      <c r="AAP323" s="544"/>
      <c r="AAQ323" s="544"/>
      <c r="AAR323" s="544"/>
      <c r="AAS323" s="544"/>
      <c r="AAT323" s="544"/>
      <c r="AAU323" s="544"/>
      <c r="AAV323" s="544"/>
      <c r="AAW323" s="544"/>
      <c r="AAX323" s="544"/>
      <c r="AAY323" s="544"/>
      <c r="AAZ323" s="544"/>
      <c r="ABA323" s="544"/>
      <c r="ABB323" s="544"/>
      <c r="ABC323" s="544"/>
      <c r="ABD323" s="544"/>
      <c r="ABE323" s="544"/>
      <c r="ABF323" s="544"/>
      <c r="ABG323" s="544"/>
      <c r="ABH323" s="544"/>
      <c r="ABI323" s="544"/>
      <c r="ABJ323" s="544"/>
      <c r="ABK323" s="544"/>
      <c r="ABL323" s="544"/>
      <c r="ABM323" s="544"/>
      <c r="ABN323" s="544"/>
      <c r="ABO323" s="544"/>
      <c r="ABP323" s="544"/>
      <c r="ABQ323" s="544"/>
      <c r="ABR323" s="544"/>
      <c r="ABS323" s="544"/>
      <c r="ABT323" s="544"/>
    </row>
    <row r="324" spans="1:748" s="540" customFormat="1" ht="15" customHeight="1" x14ac:dyDescent="0.15">
      <c r="A324" s="559">
        <v>43844</v>
      </c>
      <c r="B324" s="415">
        <f t="shared" si="6"/>
        <v>3112</v>
      </c>
      <c r="C324" s="231"/>
      <c r="D324" s="546"/>
      <c r="E324" s="467"/>
      <c r="F324" s="576"/>
      <c r="G324" s="883"/>
      <c r="H324" s="539"/>
      <c r="I324" s="576"/>
      <c r="J324" s="547"/>
      <c r="K324" s="467"/>
      <c r="L324" s="550"/>
      <c r="M324" s="231">
        <v>1009</v>
      </c>
      <c r="N324" s="546">
        <v>8.17</v>
      </c>
      <c r="O324" s="467">
        <v>3930</v>
      </c>
      <c r="P324" s="576">
        <v>17.600000000000001</v>
      </c>
      <c r="Q324" s="883">
        <v>47</v>
      </c>
      <c r="R324" s="539">
        <v>1</v>
      </c>
      <c r="S324" s="576">
        <v>20.3</v>
      </c>
      <c r="T324" s="547"/>
      <c r="U324" s="467"/>
      <c r="V324" s="550"/>
      <c r="W324" s="466"/>
      <c r="X324" s="546"/>
      <c r="Y324" s="548"/>
      <c r="Z324" s="576"/>
      <c r="AA324" s="883"/>
      <c r="AB324" s="539"/>
      <c r="AC324" s="576"/>
      <c r="AD324" s="539"/>
      <c r="AE324" s="467"/>
      <c r="AF324" s="550"/>
      <c r="AG324" s="494">
        <v>161</v>
      </c>
      <c r="AH324" s="546"/>
      <c r="AI324" s="548"/>
      <c r="AJ324" s="576"/>
      <c r="AK324" s="883"/>
      <c r="AL324" s="539"/>
      <c r="AM324" s="213"/>
      <c r="AN324" s="539"/>
      <c r="AO324" s="467"/>
      <c r="AP324" s="618"/>
      <c r="AQ324" s="494">
        <v>488</v>
      </c>
      <c r="AR324" s="546">
        <v>7.94</v>
      </c>
      <c r="AS324" s="548">
        <v>4890</v>
      </c>
      <c r="AT324" s="576">
        <v>54.5</v>
      </c>
      <c r="AU324" s="883">
        <v>150</v>
      </c>
      <c r="AV324" s="539">
        <v>1.7</v>
      </c>
      <c r="AW324" s="576">
        <v>29.7</v>
      </c>
      <c r="AX324" s="539"/>
      <c r="AY324" s="467"/>
      <c r="AZ324" s="550"/>
      <c r="BA324" s="231">
        <v>222</v>
      </c>
      <c r="BB324" s="546">
        <v>7.99</v>
      </c>
      <c r="BC324" s="467">
        <v>5560</v>
      </c>
      <c r="BD324" s="576">
        <v>38.6</v>
      </c>
      <c r="BE324" s="883">
        <v>114</v>
      </c>
      <c r="BF324" s="539">
        <v>1.9</v>
      </c>
      <c r="BG324" s="576">
        <v>27.2</v>
      </c>
      <c r="BH324" s="539"/>
      <c r="BI324" s="467"/>
      <c r="BJ324" s="550"/>
      <c r="BK324" s="494">
        <v>123</v>
      </c>
      <c r="BL324" s="546">
        <v>8.24</v>
      </c>
      <c r="BM324" s="548">
        <v>1630</v>
      </c>
      <c r="BN324" s="576">
        <v>74.2</v>
      </c>
      <c r="BO324" s="883">
        <v>149</v>
      </c>
      <c r="BP324" s="539">
        <v>0.4</v>
      </c>
      <c r="BQ324" s="576">
        <v>3.6</v>
      </c>
      <c r="BR324" s="539"/>
      <c r="BS324" s="467"/>
      <c r="BT324" s="550"/>
      <c r="BU324" s="494">
        <v>268</v>
      </c>
      <c r="BV324" s="546">
        <v>8.1300000000000008</v>
      </c>
      <c r="BW324" s="548">
        <v>2390</v>
      </c>
      <c r="BX324" s="548">
        <v>11.5</v>
      </c>
      <c r="BY324" s="883">
        <v>27</v>
      </c>
      <c r="BZ324" s="539">
        <v>2.1</v>
      </c>
      <c r="CA324" s="576">
        <v>40.4</v>
      </c>
      <c r="CB324" s="539"/>
      <c r="CC324" s="467"/>
      <c r="CD324" s="550"/>
      <c r="CE324" s="494">
        <v>21</v>
      </c>
      <c r="CF324" s="546">
        <v>8.1300000000000008</v>
      </c>
      <c r="CG324" s="548">
        <v>6720</v>
      </c>
      <c r="CH324" s="576">
        <v>25.1</v>
      </c>
      <c r="CI324" s="883">
        <v>69</v>
      </c>
      <c r="CJ324" s="539">
        <v>1.2</v>
      </c>
      <c r="CK324" s="576">
        <v>47.2</v>
      </c>
      <c r="CL324" s="539"/>
      <c r="CM324" s="467"/>
      <c r="CN324" s="550"/>
      <c r="CO324" s="494"/>
      <c r="CP324" s="546"/>
      <c r="CQ324" s="467"/>
      <c r="CR324" s="576"/>
      <c r="CS324" s="883"/>
      <c r="CT324" s="539"/>
      <c r="CU324" s="576"/>
      <c r="CV324" s="539"/>
      <c r="CW324" s="467"/>
      <c r="CX324" s="550"/>
      <c r="CY324" s="494">
        <v>141</v>
      </c>
      <c r="CZ324" s="546">
        <v>8</v>
      </c>
      <c r="DA324" s="467">
        <v>5960</v>
      </c>
      <c r="DB324" s="576">
        <v>34</v>
      </c>
      <c r="DC324" s="883">
        <v>84</v>
      </c>
      <c r="DD324" s="539">
        <v>5.7</v>
      </c>
      <c r="DE324" s="576">
        <v>14.7</v>
      </c>
      <c r="DF324" s="539"/>
      <c r="DG324" s="464"/>
      <c r="DH324" s="550"/>
      <c r="DI324" s="494">
        <v>99</v>
      </c>
      <c r="DJ324" s="546">
        <v>8.77</v>
      </c>
      <c r="DK324" s="549">
        <v>4280</v>
      </c>
      <c r="DL324" s="576">
        <v>73.7</v>
      </c>
      <c r="DM324" s="883">
        <v>272</v>
      </c>
      <c r="DN324" s="539">
        <v>38.9</v>
      </c>
      <c r="DO324" s="576">
        <v>47.1</v>
      </c>
      <c r="DP324" s="539"/>
      <c r="DQ324" s="467"/>
      <c r="DR324" s="550"/>
      <c r="DS324" s="494"/>
      <c r="DT324" s="546"/>
      <c r="DU324" s="466"/>
      <c r="DV324" s="576"/>
      <c r="DW324" s="883"/>
      <c r="DX324" s="539"/>
      <c r="DY324" s="576"/>
      <c r="DZ324" s="539"/>
      <c r="EA324" s="576"/>
      <c r="EB324" s="550"/>
      <c r="EC324" s="494">
        <v>185</v>
      </c>
      <c r="ED324" s="546">
        <v>7.95</v>
      </c>
      <c r="EE324" s="551">
        <v>2260</v>
      </c>
      <c r="EF324" s="576">
        <v>15.5</v>
      </c>
      <c r="EG324" s="883">
        <v>69</v>
      </c>
      <c r="EH324" s="539">
        <v>13.7</v>
      </c>
      <c r="EI324" s="576">
        <v>18.100000000000001</v>
      </c>
      <c r="EJ324" s="539"/>
      <c r="EK324" s="467"/>
      <c r="EL324" s="550"/>
      <c r="EM324" s="494"/>
      <c r="EN324" s="546"/>
      <c r="EO324" s="467"/>
      <c r="EP324" s="576"/>
      <c r="EQ324" s="576"/>
      <c r="ER324" s="539"/>
      <c r="ES324" s="576"/>
      <c r="ET324" s="466"/>
      <c r="EU324" s="467"/>
      <c r="EV324" s="550"/>
      <c r="EW324" s="494">
        <v>276</v>
      </c>
      <c r="EX324" s="546">
        <v>8</v>
      </c>
      <c r="EY324" s="467">
        <v>5130</v>
      </c>
      <c r="EZ324" s="576">
        <v>5.8</v>
      </c>
      <c r="FA324" s="883">
        <v>48</v>
      </c>
      <c r="FB324" s="539">
        <v>0.2</v>
      </c>
      <c r="FC324" s="576">
        <v>4.9000000000000004</v>
      </c>
      <c r="FD324" s="466"/>
      <c r="FE324" s="467"/>
      <c r="FF324" s="550"/>
      <c r="FG324" s="494"/>
      <c r="FH324" s="546"/>
      <c r="FI324" s="467"/>
      <c r="FJ324" s="576"/>
      <c r="FK324" s="883"/>
      <c r="FL324" s="539"/>
      <c r="FM324" s="576"/>
      <c r="FN324" s="466"/>
      <c r="FO324" s="467"/>
      <c r="FP324" s="550"/>
      <c r="FQ324" s="1262"/>
      <c r="FR324" s="1263"/>
      <c r="FS324" s="1444"/>
      <c r="FT324" s="1263"/>
      <c r="FU324" s="980"/>
      <c r="FV324" s="1263"/>
      <c r="FW324" s="954"/>
      <c r="FX324" s="1263"/>
      <c r="FY324" s="1263"/>
      <c r="FZ324" s="1419"/>
      <c r="GA324" s="1262"/>
      <c r="GB324" s="1263"/>
      <c r="GC324" s="1263"/>
      <c r="GD324" s="1263"/>
      <c r="GE324" s="980"/>
      <c r="GF324" s="1263"/>
      <c r="GG324" s="954"/>
      <c r="GH324" s="1263"/>
      <c r="GI324" s="1263"/>
      <c r="GJ324" s="1419"/>
      <c r="GK324" s="231"/>
      <c r="GL324" s="941"/>
      <c r="GM324" s="467"/>
      <c r="GN324" s="467"/>
      <c r="GO324" s="467"/>
      <c r="GP324" s="467"/>
      <c r="GQ324" s="467"/>
      <c r="GR324" s="467"/>
      <c r="GS324" s="467"/>
      <c r="GT324" s="550"/>
      <c r="GU324" s="231"/>
      <c r="GV324" s="467"/>
      <c r="GW324" s="467"/>
      <c r="GX324" s="467"/>
      <c r="GY324" s="467"/>
      <c r="GZ324" s="539"/>
      <c r="HA324" s="467"/>
      <c r="HB324" s="467"/>
      <c r="HC324" s="467"/>
      <c r="HD324" s="550"/>
      <c r="HE324" s="494">
        <v>119</v>
      </c>
      <c r="HF324" s="546">
        <v>7.62</v>
      </c>
      <c r="HG324" s="467">
        <v>2730</v>
      </c>
      <c r="HH324" s="894">
        <v>45.7</v>
      </c>
      <c r="HI324" s="1432">
        <v>60</v>
      </c>
      <c r="HJ324" s="539">
        <v>8.4</v>
      </c>
      <c r="HK324" s="576">
        <v>67.400000000000006</v>
      </c>
      <c r="HL324" s="539"/>
      <c r="HM324" s="467"/>
      <c r="HN324" s="550"/>
      <c r="HO324" s="494"/>
      <c r="HP324" s="546"/>
      <c r="HQ324" s="467"/>
      <c r="HR324" s="576"/>
      <c r="HS324" s="576"/>
      <c r="HT324" s="539"/>
      <c r="HU324" s="576"/>
      <c r="HV324" s="539"/>
      <c r="HW324" s="467"/>
      <c r="HX324" s="550"/>
      <c r="HY324" s="1587"/>
      <c r="HZ324" s="1587"/>
      <c r="IA324" s="1587"/>
      <c r="IB324" s="1587"/>
      <c r="IC324" s="1587"/>
      <c r="ID324" s="1587"/>
      <c r="IE324" s="1587"/>
      <c r="IF324" s="1587"/>
      <c r="IG324" s="1587"/>
      <c r="IH324" s="1587"/>
      <c r="II324" s="1587"/>
      <c r="IJ324" s="1587"/>
      <c r="IK324" s="1587"/>
      <c r="IL324" s="1587"/>
      <c r="IM324" s="1587"/>
      <c r="IN324" s="1587"/>
      <c r="IO324" s="1587"/>
      <c r="IP324" s="1587"/>
      <c r="IQ324" s="1587"/>
      <c r="IR324" s="1587"/>
      <c r="IS324" s="1587"/>
      <c r="IT324" s="1587"/>
      <c r="IU324" s="1587"/>
      <c r="IV324" s="1587"/>
      <c r="IW324" s="1587"/>
      <c r="IX324" s="1587"/>
      <c r="IY324" s="1587"/>
      <c r="IZ324" s="1587"/>
      <c r="JA324" s="1587"/>
      <c r="JB324" s="1587"/>
      <c r="JC324" s="1587"/>
      <c r="JD324" s="1587"/>
      <c r="JE324" s="1587"/>
      <c r="JF324" s="1587"/>
      <c r="JG324" s="1587"/>
      <c r="JH324" s="1587"/>
      <c r="JI324" s="1587"/>
      <c r="JJ324" s="1587"/>
      <c r="JK324" s="1587"/>
      <c r="JL324" s="1587"/>
      <c r="JM324" s="1587"/>
      <c r="JN324" s="1587"/>
      <c r="JO324" s="1587"/>
      <c r="JP324" s="1587"/>
      <c r="JQ324" s="1587"/>
      <c r="JR324" s="1587"/>
      <c r="JS324" s="1587"/>
      <c r="JT324" s="1587"/>
      <c r="JU324" s="1587"/>
      <c r="JV324" s="1587"/>
      <c r="JW324" s="1587"/>
      <c r="JX324" s="1587"/>
      <c r="JY324" s="1587"/>
      <c r="JZ324" s="1587"/>
      <c r="KA324" s="1587"/>
      <c r="KB324" s="1587"/>
      <c r="KC324" s="1587"/>
      <c r="KD324" s="1587"/>
      <c r="KE324" s="1587"/>
      <c r="KF324" s="1587"/>
      <c r="KG324" s="1587"/>
      <c r="KH324" s="1587"/>
      <c r="KI324" s="1587"/>
      <c r="KJ324" s="1587"/>
      <c r="KK324" s="1587"/>
      <c r="KL324" s="1587"/>
      <c r="KM324" s="1587"/>
      <c r="KN324" s="1587"/>
      <c r="KO324" s="1587"/>
      <c r="KP324" s="1587"/>
      <c r="KQ324" s="1587"/>
      <c r="KR324" s="1587"/>
      <c r="KS324" s="1587"/>
      <c r="KT324" s="1587"/>
      <c r="KU324" s="1587"/>
      <c r="KV324" s="1587"/>
      <c r="KW324" s="1587"/>
      <c r="KX324" s="1587"/>
      <c r="KY324" s="1587"/>
      <c r="KZ324" s="1587"/>
      <c r="LA324" s="1587"/>
      <c r="LB324" s="1587"/>
      <c r="LC324" s="1587"/>
      <c r="LD324" s="1587"/>
      <c r="LE324" s="1587"/>
      <c r="LF324" s="1587"/>
      <c r="LG324" s="1587"/>
      <c r="LH324" s="1587"/>
      <c r="LI324" s="1587"/>
      <c r="LJ324" s="1587"/>
      <c r="LK324" s="1587"/>
      <c r="LL324" s="1587"/>
      <c r="LM324" s="1587"/>
      <c r="LN324" s="1587"/>
      <c r="LO324" s="1587"/>
      <c r="LP324" s="1587"/>
      <c r="LQ324" s="1587"/>
      <c r="LR324" s="1587"/>
      <c r="LS324" s="1587"/>
      <c r="LT324" s="1587"/>
      <c r="LU324" s="1587"/>
      <c r="LV324" s="1587"/>
      <c r="LW324" s="1587"/>
      <c r="LX324" s="1587"/>
      <c r="LY324" s="1587"/>
      <c r="LZ324" s="1587"/>
      <c r="MA324" s="1587"/>
      <c r="MB324" s="1587"/>
      <c r="MC324" s="1587"/>
      <c r="MD324" s="1587"/>
      <c r="ME324" s="1587"/>
      <c r="MF324" s="1587"/>
      <c r="MG324" s="1587"/>
      <c r="MH324" s="1587"/>
      <c r="MI324" s="1587"/>
      <c r="MJ324" s="1587"/>
      <c r="MK324" s="1587"/>
      <c r="ML324" s="1587"/>
      <c r="MM324" s="1587"/>
      <c r="MN324" s="1587"/>
      <c r="MO324" s="1587"/>
      <c r="MP324" s="1587"/>
      <c r="MQ324" s="1587"/>
      <c r="MR324" s="1587"/>
      <c r="MS324" s="1587"/>
      <c r="MT324" s="1587"/>
      <c r="MU324" s="1587"/>
      <c r="MV324" s="1587"/>
      <c r="MW324" s="1587"/>
      <c r="MX324" s="1587"/>
      <c r="MY324" s="1587"/>
      <c r="MZ324" s="1587"/>
      <c r="NA324" s="1587"/>
      <c r="NB324" s="1587"/>
      <c r="NC324" s="1587"/>
      <c r="ND324" s="1587"/>
      <c r="NE324" s="1587"/>
      <c r="NF324" s="1587"/>
      <c r="NG324" s="1587"/>
      <c r="NH324" s="1587"/>
      <c r="NI324" s="1587"/>
      <c r="NJ324" s="1587"/>
      <c r="NK324" s="1587"/>
      <c r="NL324" s="1587"/>
      <c r="NM324" s="1587"/>
      <c r="NN324" s="1587"/>
      <c r="NO324" s="1587"/>
      <c r="NP324" s="1587"/>
      <c r="NQ324" s="1587"/>
      <c r="NR324" s="1587"/>
      <c r="NS324" s="1587"/>
      <c r="NT324" s="1587"/>
      <c r="NU324" s="1587"/>
      <c r="NV324" s="1587"/>
      <c r="NW324" s="1587"/>
      <c r="NX324" s="1587"/>
      <c r="NY324" s="1587"/>
      <c r="NZ324" s="1587"/>
      <c r="OA324" s="1587"/>
      <c r="OB324" s="1587"/>
      <c r="OC324" s="1587"/>
      <c r="OD324" s="1587"/>
      <c r="OE324" s="1587"/>
      <c r="OF324" s="1587"/>
      <c r="OG324" s="1587"/>
      <c r="OH324" s="1587"/>
      <c r="OI324" s="1587"/>
      <c r="OJ324" s="1587"/>
      <c r="OK324" s="1587"/>
      <c r="OL324" s="1587"/>
      <c r="OM324" s="1587"/>
      <c r="ON324" s="1587"/>
      <c r="OO324" s="1587"/>
      <c r="OP324" s="1587"/>
      <c r="OQ324" s="1587"/>
      <c r="OR324" s="1587"/>
      <c r="OS324" s="1587"/>
      <c r="OT324" s="1587"/>
      <c r="OU324" s="1587"/>
      <c r="OV324" s="1587"/>
      <c r="OW324" s="1587"/>
      <c r="OX324" s="1587"/>
      <c r="OY324" s="1587"/>
      <c r="OZ324" s="1587"/>
      <c r="PA324" s="1587"/>
      <c r="PB324" s="1587"/>
      <c r="PC324" s="1587"/>
      <c r="PD324" s="1587"/>
      <c r="PE324" s="1587"/>
      <c r="PF324" s="1587"/>
      <c r="PG324" s="1588"/>
      <c r="PH324" s="1588"/>
      <c r="PI324" s="1588"/>
      <c r="PJ324" s="1588"/>
      <c r="PK324" s="1588"/>
      <c r="PL324" s="1588"/>
      <c r="PM324" s="1588"/>
      <c r="PN324" s="1588"/>
      <c r="PO324" s="1588"/>
      <c r="PP324" s="1588"/>
      <c r="PQ324" s="1588"/>
      <c r="PR324" s="1588"/>
      <c r="PS324" s="1588"/>
      <c r="PT324" s="1588"/>
      <c r="PU324" s="1588"/>
      <c r="PV324" s="1588"/>
      <c r="PW324" s="1588"/>
      <c r="PX324" s="1588"/>
      <c r="PY324" s="1588"/>
      <c r="PZ324" s="1588"/>
      <c r="QA324" s="1588"/>
      <c r="QB324" s="1588"/>
      <c r="QC324" s="1588"/>
      <c r="QD324" s="1588"/>
      <c r="QE324" s="1588"/>
      <c r="QF324" s="1588"/>
      <c r="QG324" s="1588"/>
      <c r="QH324" s="1588"/>
      <c r="QI324" s="1588"/>
      <c r="QJ324" s="1588"/>
      <c r="QK324" s="1588"/>
      <c r="QL324" s="1588"/>
      <c r="QM324" s="1588"/>
      <c r="QN324" s="1588"/>
      <c r="QO324" s="1588"/>
      <c r="QP324" s="1588"/>
      <c r="QQ324" s="1588"/>
      <c r="QR324" s="1588"/>
      <c r="QS324" s="1588"/>
      <c r="QT324" s="1588"/>
      <c r="QU324" s="1588"/>
      <c r="QV324" s="1588"/>
      <c r="QW324" s="1588"/>
      <c r="QX324" s="1588"/>
      <c r="QY324" s="1588"/>
      <c r="QZ324" s="1588"/>
      <c r="RA324" s="1588"/>
      <c r="RB324" s="1588"/>
      <c r="RC324" s="1588"/>
      <c r="RD324" s="1588"/>
      <c r="RE324" s="1588"/>
      <c r="RF324" s="1588"/>
      <c r="RG324" s="1588"/>
      <c r="RH324" s="1588"/>
      <c r="RI324" s="1588"/>
      <c r="RJ324" s="1588"/>
      <c r="RK324" s="1588"/>
      <c r="RL324" s="1588"/>
      <c r="RM324" s="1588"/>
      <c r="RN324" s="1588"/>
      <c r="RO324" s="1588"/>
      <c r="RP324" s="1588"/>
      <c r="RQ324" s="1588"/>
      <c r="RR324" s="1588"/>
      <c r="RS324" s="1588"/>
      <c r="RT324" s="1588"/>
      <c r="RU324" s="1588"/>
      <c r="RV324" s="1588"/>
      <c r="RW324" s="1588"/>
      <c r="RX324" s="1588"/>
      <c r="RY324" s="1588"/>
      <c r="RZ324" s="1588"/>
      <c r="SA324" s="1588"/>
      <c r="SB324" s="1588"/>
      <c r="SC324" s="1588"/>
      <c r="SD324" s="1588"/>
      <c r="SE324" s="1588"/>
      <c r="SF324" s="1588"/>
      <c r="SG324" s="1588"/>
      <c r="SH324" s="1588"/>
      <c r="SI324" s="1588"/>
      <c r="SJ324" s="1588"/>
      <c r="SK324" s="1588"/>
      <c r="SL324" s="1588"/>
      <c r="SM324" s="1588"/>
      <c r="SN324" s="1588"/>
      <c r="SO324" s="1588"/>
      <c r="SP324" s="1588"/>
      <c r="SQ324" s="1588"/>
      <c r="SR324" s="1588"/>
      <c r="SS324" s="1588"/>
      <c r="ST324" s="1588"/>
      <c r="SU324" s="1588"/>
      <c r="SV324" s="1588"/>
      <c r="SW324" s="1588"/>
      <c r="SX324" s="1588"/>
      <c r="SY324" s="1588"/>
      <c r="SZ324" s="1588"/>
      <c r="TA324" s="1588"/>
      <c r="TB324" s="1588"/>
      <c r="TC324" s="1588"/>
      <c r="TD324" s="544"/>
      <c r="TE324" s="544"/>
      <c r="TF324" s="544"/>
      <c r="TG324" s="544"/>
      <c r="TH324" s="544"/>
      <c r="TI324" s="544"/>
      <c r="TJ324" s="544"/>
      <c r="TK324" s="544"/>
      <c r="TL324" s="544"/>
      <c r="TM324" s="544"/>
      <c r="TN324" s="544"/>
      <c r="TO324" s="544"/>
      <c r="TP324" s="544"/>
      <c r="TQ324" s="544"/>
      <c r="TR324" s="544"/>
      <c r="TS324" s="544"/>
      <c r="TT324" s="544"/>
      <c r="TU324" s="544"/>
      <c r="TV324" s="544"/>
      <c r="TW324" s="544"/>
      <c r="TX324" s="544"/>
      <c r="TY324" s="544"/>
      <c r="TZ324" s="544"/>
      <c r="UA324" s="544"/>
      <c r="UB324" s="544"/>
      <c r="UC324" s="544"/>
      <c r="UD324" s="544"/>
      <c r="UE324" s="544"/>
      <c r="UF324" s="544"/>
      <c r="UG324" s="544"/>
      <c r="UH324" s="544"/>
      <c r="UI324" s="544"/>
      <c r="UJ324" s="544"/>
      <c r="UK324" s="544"/>
      <c r="UL324" s="544"/>
      <c r="UM324" s="544"/>
      <c r="UN324" s="544"/>
      <c r="UO324" s="544"/>
      <c r="UP324" s="544"/>
      <c r="UQ324" s="544"/>
      <c r="UR324" s="544"/>
      <c r="US324" s="544"/>
      <c r="UT324" s="544"/>
      <c r="UU324" s="544"/>
      <c r="UV324" s="544"/>
      <c r="UW324" s="544"/>
      <c r="UX324" s="544"/>
      <c r="UY324" s="544"/>
      <c r="UZ324" s="544"/>
      <c r="VA324" s="544"/>
      <c r="VB324" s="544"/>
      <c r="VC324" s="544"/>
      <c r="VD324" s="544"/>
      <c r="VE324" s="544"/>
      <c r="VF324" s="544"/>
      <c r="VG324" s="544"/>
      <c r="VH324" s="544"/>
      <c r="VI324" s="544"/>
      <c r="VJ324" s="544"/>
      <c r="VK324" s="544"/>
      <c r="VL324" s="544"/>
      <c r="VM324" s="544"/>
      <c r="VN324" s="544"/>
      <c r="VO324" s="544"/>
      <c r="VP324" s="544"/>
      <c r="VQ324" s="544"/>
      <c r="VR324" s="544"/>
      <c r="VS324" s="544"/>
      <c r="VT324" s="544"/>
      <c r="VU324" s="544"/>
      <c r="VV324" s="544"/>
      <c r="VW324" s="544"/>
      <c r="VX324" s="544"/>
      <c r="VY324" s="544"/>
      <c r="VZ324" s="544"/>
      <c r="WA324" s="544"/>
      <c r="WB324" s="544"/>
      <c r="WC324" s="544"/>
      <c r="WD324" s="544"/>
      <c r="WE324" s="544"/>
      <c r="WF324" s="544"/>
      <c r="WG324" s="544"/>
      <c r="WH324" s="544"/>
      <c r="WI324" s="544"/>
      <c r="WJ324" s="544"/>
      <c r="WK324" s="544"/>
      <c r="WL324" s="544"/>
      <c r="WM324" s="544"/>
      <c r="WN324" s="544"/>
      <c r="WO324" s="544"/>
      <c r="WP324" s="544"/>
      <c r="WQ324" s="544"/>
      <c r="WR324" s="544"/>
      <c r="WS324" s="544"/>
      <c r="WT324" s="544"/>
      <c r="WU324" s="544"/>
      <c r="WV324" s="544"/>
      <c r="WW324" s="544"/>
      <c r="WX324" s="544"/>
      <c r="WY324" s="544"/>
      <c r="WZ324" s="544"/>
      <c r="XA324" s="544"/>
      <c r="XB324" s="544"/>
      <c r="XC324" s="544"/>
      <c r="XD324" s="544"/>
      <c r="XE324" s="544"/>
      <c r="XF324" s="544"/>
      <c r="XG324" s="544"/>
      <c r="XH324" s="544"/>
      <c r="XI324" s="544"/>
      <c r="XJ324" s="544"/>
      <c r="XK324" s="544"/>
      <c r="XL324" s="544"/>
      <c r="XM324" s="544"/>
      <c r="XN324" s="544"/>
      <c r="XO324" s="544"/>
      <c r="XP324" s="544"/>
      <c r="XQ324" s="544"/>
      <c r="XR324" s="544"/>
      <c r="XS324" s="544"/>
      <c r="XT324" s="544"/>
      <c r="XU324" s="544"/>
      <c r="XV324" s="544"/>
      <c r="XW324" s="544"/>
      <c r="XX324" s="544"/>
      <c r="XY324" s="544"/>
      <c r="XZ324" s="544"/>
      <c r="YA324" s="544"/>
      <c r="YB324" s="544"/>
      <c r="YC324" s="544"/>
      <c r="YD324" s="544"/>
      <c r="YE324" s="544"/>
      <c r="YF324" s="544"/>
      <c r="YG324" s="544"/>
      <c r="YH324" s="544"/>
      <c r="YI324" s="544"/>
      <c r="YJ324" s="544"/>
      <c r="YK324" s="544"/>
      <c r="YL324" s="544"/>
      <c r="YM324" s="544"/>
      <c r="YN324" s="544"/>
      <c r="YO324" s="544"/>
      <c r="YP324" s="544"/>
      <c r="YQ324" s="544"/>
      <c r="YR324" s="544"/>
      <c r="YS324" s="544"/>
      <c r="YT324" s="544"/>
      <c r="YU324" s="544"/>
      <c r="YV324" s="544"/>
      <c r="YW324" s="544"/>
      <c r="YX324" s="544"/>
      <c r="YY324" s="544"/>
      <c r="YZ324" s="544"/>
      <c r="ZA324" s="544"/>
      <c r="ZB324" s="544"/>
      <c r="ZC324" s="544"/>
      <c r="ZD324" s="544"/>
      <c r="ZE324" s="544"/>
      <c r="ZF324" s="544"/>
      <c r="ZG324" s="544"/>
      <c r="ZH324" s="544"/>
      <c r="ZI324" s="544"/>
      <c r="ZJ324" s="544"/>
      <c r="ZK324" s="544"/>
      <c r="ZL324" s="544"/>
      <c r="ZM324" s="544"/>
      <c r="ZN324" s="544"/>
      <c r="ZO324" s="544"/>
      <c r="ZP324" s="544"/>
      <c r="ZQ324" s="544"/>
      <c r="ZR324" s="544"/>
      <c r="ZS324" s="544"/>
      <c r="ZT324" s="544"/>
      <c r="ZU324" s="544"/>
      <c r="ZV324" s="544"/>
      <c r="ZW324" s="544"/>
      <c r="ZX324" s="544"/>
      <c r="ZY324" s="544"/>
      <c r="ZZ324" s="544"/>
      <c r="AAA324" s="544"/>
      <c r="AAB324" s="544"/>
      <c r="AAC324" s="544"/>
      <c r="AAD324" s="544"/>
      <c r="AAE324" s="544"/>
      <c r="AAF324" s="544"/>
      <c r="AAG324" s="544"/>
      <c r="AAH324" s="544"/>
      <c r="AAI324" s="544"/>
      <c r="AAJ324" s="544"/>
      <c r="AAK324" s="544"/>
      <c r="AAL324" s="544"/>
      <c r="AAM324" s="544"/>
      <c r="AAN324" s="544"/>
      <c r="AAO324" s="544"/>
      <c r="AAP324" s="544"/>
      <c r="AAQ324" s="544"/>
      <c r="AAR324" s="544"/>
      <c r="AAS324" s="544"/>
      <c r="AAT324" s="544"/>
      <c r="AAU324" s="544"/>
      <c r="AAV324" s="544"/>
      <c r="AAW324" s="544"/>
      <c r="AAX324" s="544"/>
      <c r="AAY324" s="544"/>
      <c r="AAZ324" s="544"/>
      <c r="ABA324" s="544"/>
      <c r="ABB324" s="544"/>
      <c r="ABC324" s="544"/>
      <c r="ABD324" s="544"/>
      <c r="ABE324" s="544"/>
      <c r="ABF324" s="544"/>
      <c r="ABG324" s="544"/>
      <c r="ABH324" s="544"/>
      <c r="ABI324" s="544"/>
      <c r="ABJ324" s="544"/>
      <c r="ABK324" s="544"/>
      <c r="ABL324" s="544"/>
      <c r="ABM324" s="544"/>
      <c r="ABN324" s="544"/>
      <c r="ABO324" s="544"/>
      <c r="ABP324" s="544"/>
      <c r="ABQ324" s="544"/>
      <c r="ABR324" s="544"/>
      <c r="ABS324" s="544"/>
      <c r="ABT324" s="544"/>
    </row>
    <row r="325" spans="1:748" s="540" customFormat="1" ht="15" customHeight="1" x14ac:dyDescent="0.15">
      <c r="A325" s="559">
        <v>43845</v>
      </c>
      <c r="B325" s="415">
        <f t="shared" si="6"/>
        <v>3641</v>
      </c>
      <c r="C325" s="231"/>
      <c r="D325" s="546"/>
      <c r="E325" s="467"/>
      <c r="F325" s="576"/>
      <c r="G325" s="883"/>
      <c r="H325" s="539"/>
      <c r="I325" s="576"/>
      <c r="J325" s="547"/>
      <c r="K325" s="467"/>
      <c r="L325" s="550">
        <v>7</v>
      </c>
      <c r="M325" s="231">
        <v>1394</v>
      </c>
      <c r="N325" s="546">
        <v>8.1</v>
      </c>
      <c r="O325" s="467">
        <v>3940</v>
      </c>
      <c r="P325" s="576">
        <v>18</v>
      </c>
      <c r="Q325" s="883">
        <v>50</v>
      </c>
      <c r="R325" s="539">
        <v>0.4</v>
      </c>
      <c r="S325" s="576">
        <v>21.6</v>
      </c>
      <c r="T325" s="547"/>
      <c r="U325" s="467"/>
      <c r="V325" s="550">
        <v>7</v>
      </c>
      <c r="W325" s="494">
        <v>155</v>
      </c>
      <c r="X325" s="546">
        <v>8.23</v>
      </c>
      <c r="Y325" s="548">
        <v>916</v>
      </c>
      <c r="Z325" s="576">
        <v>4.4000000000000004</v>
      </c>
      <c r="AA325" s="883">
        <v>14</v>
      </c>
      <c r="AB325" s="539">
        <v>0.2</v>
      </c>
      <c r="AC325" s="576">
        <v>2.4</v>
      </c>
      <c r="AD325" s="539"/>
      <c r="AE325" s="467"/>
      <c r="AF325" s="550">
        <v>6</v>
      </c>
      <c r="AG325" s="494">
        <v>176</v>
      </c>
      <c r="AH325" s="546"/>
      <c r="AI325" s="548"/>
      <c r="AJ325" s="576"/>
      <c r="AK325" s="883"/>
      <c r="AL325" s="539"/>
      <c r="AM325" s="213"/>
      <c r="AN325" s="539"/>
      <c r="AO325" s="467"/>
      <c r="AP325" s="618"/>
      <c r="AQ325" s="494">
        <v>494</v>
      </c>
      <c r="AR325" s="546">
        <v>8.19</v>
      </c>
      <c r="AS325" s="548">
        <v>3440</v>
      </c>
      <c r="AT325" s="576">
        <v>45.4</v>
      </c>
      <c r="AU325" s="883">
        <v>128</v>
      </c>
      <c r="AV325" s="539">
        <v>2.1</v>
      </c>
      <c r="AW325" s="576">
        <v>17.3</v>
      </c>
      <c r="AX325" s="539"/>
      <c r="AY325" s="467"/>
      <c r="AZ325" s="550">
        <v>50</v>
      </c>
      <c r="BA325" s="231">
        <v>224</v>
      </c>
      <c r="BB325" s="546">
        <v>7.82</v>
      </c>
      <c r="BC325" s="467">
        <v>5360</v>
      </c>
      <c r="BD325" s="576">
        <v>41.1</v>
      </c>
      <c r="BE325" s="883">
        <v>114</v>
      </c>
      <c r="BF325" s="539">
        <v>1.8</v>
      </c>
      <c r="BG325" s="576">
        <v>27.8</v>
      </c>
      <c r="BH325" s="539"/>
      <c r="BI325" s="467"/>
      <c r="BJ325" s="550">
        <v>15</v>
      </c>
      <c r="BK325" s="494">
        <v>116</v>
      </c>
      <c r="BL325" s="546">
        <v>8.1199999999999992</v>
      </c>
      <c r="BM325" s="548">
        <v>1632</v>
      </c>
      <c r="BN325" s="576">
        <v>73.400000000000006</v>
      </c>
      <c r="BO325" s="883">
        <v>143</v>
      </c>
      <c r="BP325" s="539">
        <v>0.2</v>
      </c>
      <c r="BQ325" s="576">
        <v>3.5</v>
      </c>
      <c r="BR325" s="539"/>
      <c r="BS325" s="467"/>
      <c r="BT325" s="550">
        <v>2</v>
      </c>
      <c r="BU325" s="494">
        <v>431</v>
      </c>
      <c r="BV325" s="546">
        <v>7.81</v>
      </c>
      <c r="BW325" s="548">
        <v>3440</v>
      </c>
      <c r="BX325" s="548">
        <v>23.9</v>
      </c>
      <c r="BY325" s="883">
        <v>68</v>
      </c>
      <c r="BZ325" s="539">
        <v>12.6</v>
      </c>
      <c r="CA325" s="576">
        <v>57.8</v>
      </c>
      <c r="CB325" s="539"/>
      <c r="CC325" s="467"/>
      <c r="CD325" s="550">
        <v>21</v>
      </c>
      <c r="CE325" s="494">
        <v>22</v>
      </c>
      <c r="CF325" s="546"/>
      <c r="CG325" s="548"/>
      <c r="CH325" s="576"/>
      <c r="CI325" s="883"/>
      <c r="CJ325" s="539"/>
      <c r="CK325" s="576"/>
      <c r="CL325" s="539"/>
      <c r="CM325" s="467"/>
      <c r="CN325" s="550"/>
      <c r="CO325" s="494"/>
      <c r="CP325" s="546"/>
      <c r="CQ325" s="467"/>
      <c r="CR325" s="576"/>
      <c r="CS325" s="883"/>
      <c r="CT325" s="539"/>
      <c r="CU325" s="576"/>
      <c r="CV325" s="539"/>
      <c r="CW325" s="467"/>
      <c r="CX325" s="550"/>
      <c r="CY325" s="494">
        <v>134</v>
      </c>
      <c r="CZ325" s="546">
        <v>7.86</v>
      </c>
      <c r="DA325" s="467">
        <v>6050</v>
      </c>
      <c r="DB325" s="576">
        <v>34.299999999999997</v>
      </c>
      <c r="DC325" s="883">
        <v>89</v>
      </c>
      <c r="DD325" s="539">
        <v>7.4</v>
      </c>
      <c r="DE325" s="576">
        <v>16.8</v>
      </c>
      <c r="DF325" s="539"/>
      <c r="DG325" s="464"/>
      <c r="DH325" s="550"/>
      <c r="DI325" s="494">
        <v>159</v>
      </c>
      <c r="DJ325" s="546">
        <v>8.44</v>
      </c>
      <c r="DK325" s="549">
        <v>3710</v>
      </c>
      <c r="DL325" s="576">
        <v>64.2</v>
      </c>
      <c r="DM325" s="883">
        <v>238</v>
      </c>
      <c r="DN325" s="539">
        <v>34.799999999999997</v>
      </c>
      <c r="DO325" s="576">
        <v>39.299999999999997</v>
      </c>
      <c r="DP325" s="539"/>
      <c r="DQ325" s="467"/>
      <c r="DR325" s="550">
        <v>91</v>
      </c>
      <c r="DS325" s="494"/>
      <c r="DT325" s="546"/>
      <c r="DU325" s="466"/>
      <c r="DV325" s="576"/>
      <c r="DW325" s="883"/>
      <c r="DX325" s="539"/>
      <c r="DY325" s="576"/>
      <c r="DZ325" s="539"/>
      <c r="EA325" s="576"/>
      <c r="EB325" s="550"/>
      <c r="EC325" s="494">
        <v>187</v>
      </c>
      <c r="ED325" s="546">
        <v>7.66</v>
      </c>
      <c r="EE325" s="551">
        <v>2390</v>
      </c>
      <c r="EF325" s="576">
        <v>20.399999999999999</v>
      </c>
      <c r="EG325" s="883">
        <v>59</v>
      </c>
      <c r="EH325" s="539">
        <v>14.4</v>
      </c>
      <c r="EI325" s="576">
        <v>32.200000000000003</v>
      </c>
      <c r="EJ325" s="539"/>
      <c r="EK325" s="467"/>
      <c r="EL325" s="550">
        <v>8</v>
      </c>
      <c r="EM325" s="494"/>
      <c r="EN325" s="546"/>
      <c r="EO325" s="467"/>
      <c r="EP325" s="576"/>
      <c r="EQ325" s="576"/>
      <c r="ER325" s="539"/>
      <c r="ES325" s="576"/>
      <c r="ET325" s="466"/>
      <c r="EU325" s="467"/>
      <c r="EV325" s="550"/>
      <c r="EW325" s="494"/>
      <c r="EX325" s="546"/>
      <c r="EY325" s="467"/>
      <c r="EZ325" s="576"/>
      <c r="FA325" s="883"/>
      <c r="FB325" s="539"/>
      <c r="FC325" s="576"/>
      <c r="FD325" s="466"/>
      <c r="FE325" s="467"/>
      <c r="FF325" s="550"/>
      <c r="FG325" s="494"/>
      <c r="FH325" s="546"/>
      <c r="FI325" s="467"/>
      <c r="FJ325" s="576"/>
      <c r="FK325" s="883"/>
      <c r="FL325" s="539"/>
      <c r="FM325" s="576"/>
      <c r="FN325" s="466"/>
      <c r="FO325" s="467"/>
      <c r="FP325" s="550"/>
      <c r="FQ325" s="1262"/>
      <c r="FR325" s="1263"/>
      <c r="FS325" s="1444"/>
      <c r="FT325" s="1263"/>
      <c r="FU325" s="980"/>
      <c r="FV325" s="1263"/>
      <c r="FW325" s="954"/>
      <c r="FX325" s="1263"/>
      <c r="FY325" s="1263"/>
      <c r="FZ325" s="1419"/>
      <c r="GA325" s="1262"/>
      <c r="GB325" s="1263"/>
      <c r="GC325" s="1263"/>
      <c r="GD325" s="1263"/>
      <c r="GE325" s="980"/>
      <c r="GF325" s="1263"/>
      <c r="GG325" s="954"/>
      <c r="GH325" s="1263"/>
      <c r="GI325" s="1263"/>
      <c r="GJ325" s="1419"/>
      <c r="GK325" s="231"/>
      <c r="GL325" s="941"/>
      <c r="GM325" s="467"/>
      <c r="GN325" s="467"/>
      <c r="GO325" s="467"/>
      <c r="GP325" s="467"/>
      <c r="GQ325" s="467"/>
      <c r="GR325" s="467"/>
      <c r="GS325" s="467"/>
      <c r="GT325" s="550"/>
      <c r="GU325" s="231"/>
      <c r="GV325" s="467"/>
      <c r="GW325" s="467"/>
      <c r="GX325" s="467"/>
      <c r="GY325" s="467"/>
      <c r="GZ325" s="539"/>
      <c r="HA325" s="467"/>
      <c r="HB325" s="467"/>
      <c r="HC325" s="467"/>
      <c r="HD325" s="550"/>
      <c r="HE325" s="494">
        <v>149</v>
      </c>
      <c r="HF325" s="546">
        <v>7.83</v>
      </c>
      <c r="HG325" s="467">
        <v>2330</v>
      </c>
      <c r="HH325" s="894">
        <v>32.200000000000003</v>
      </c>
      <c r="HI325" s="1432">
        <v>88</v>
      </c>
      <c r="HJ325" s="539">
        <v>8.4</v>
      </c>
      <c r="HK325" s="576">
        <v>59</v>
      </c>
      <c r="HL325" s="539"/>
      <c r="HM325" s="467"/>
      <c r="HN325" s="550">
        <v>52</v>
      </c>
      <c r="HO325" s="494"/>
      <c r="HP325" s="546"/>
      <c r="HQ325" s="467"/>
      <c r="HR325" s="576"/>
      <c r="HS325" s="576"/>
      <c r="HT325" s="539"/>
      <c r="HU325" s="576"/>
      <c r="HV325" s="539"/>
      <c r="HW325" s="467"/>
      <c r="HX325" s="550"/>
      <c r="HY325" s="1587"/>
      <c r="HZ325" s="1587"/>
      <c r="IA325" s="1587"/>
      <c r="IB325" s="1587"/>
      <c r="IC325" s="1587"/>
      <c r="ID325" s="1587"/>
      <c r="IE325" s="1587"/>
      <c r="IF325" s="1587"/>
      <c r="IG325" s="1587"/>
      <c r="IH325" s="1587"/>
      <c r="II325" s="1587"/>
      <c r="IJ325" s="1587"/>
      <c r="IK325" s="1587"/>
      <c r="IL325" s="1587"/>
      <c r="IM325" s="1587"/>
      <c r="IN325" s="1587"/>
      <c r="IO325" s="1587"/>
      <c r="IP325" s="1587"/>
      <c r="IQ325" s="1587"/>
      <c r="IR325" s="1587"/>
      <c r="IS325" s="1587"/>
      <c r="IT325" s="1587"/>
      <c r="IU325" s="1587"/>
      <c r="IV325" s="1587"/>
      <c r="IW325" s="1587"/>
      <c r="IX325" s="1587"/>
      <c r="IY325" s="1587"/>
      <c r="IZ325" s="1587"/>
      <c r="JA325" s="1587"/>
      <c r="JB325" s="1587"/>
      <c r="JC325" s="1587"/>
      <c r="JD325" s="1587"/>
      <c r="JE325" s="1587"/>
      <c r="JF325" s="1587"/>
      <c r="JG325" s="1587"/>
      <c r="JH325" s="1587"/>
      <c r="JI325" s="1587"/>
      <c r="JJ325" s="1587"/>
      <c r="JK325" s="1587"/>
      <c r="JL325" s="1587"/>
      <c r="JM325" s="1587"/>
      <c r="JN325" s="1587"/>
      <c r="JO325" s="1587"/>
      <c r="JP325" s="1587"/>
      <c r="JQ325" s="1587"/>
      <c r="JR325" s="1587"/>
      <c r="JS325" s="1587"/>
      <c r="JT325" s="1587"/>
      <c r="JU325" s="1587"/>
      <c r="JV325" s="1587"/>
      <c r="JW325" s="1587"/>
      <c r="JX325" s="1587"/>
      <c r="JY325" s="1587"/>
      <c r="JZ325" s="1587"/>
      <c r="KA325" s="1587"/>
      <c r="KB325" s="1587"/>
      <c r="KC325" s="1587"/>
      <c r="KD325" s="1587"/>
      <c r="KE325" s="1587"/>
      <c r="KF325" s="1587"/>
      <c r="KG325" s="1587"/>
      <c r="KH325" s="1587"/>
      <c r="KI325" s="1587"/>
      <c r="KJ325" s="1587"/>
      <c r="KK325" s="1587"/>
      <c r="KL325" s="1587"/>
      <c r="KM325" s="1587"/>
      <c r="KN325" s="1587"/>
      <c r="KO325" s="1587"/>
      <c r="KP325" s="1587"/>
      <c r="KQ325" s="1587"/>
      <c r="KR325" s="1587"/>
      <c r="KS325" s="1587"/>
      <c r="KT325" s="1587"/>
      <c r="KU325" s="1587"/>
      <c r="KV325" s="1587"/>
      <c r="KW325" s="1587"/>
      <c r="KX325" s="1587"/>
      <c r="KY325" s="1587"/>
      <c r="KZ325" s="1587"/>
      <c r="LA325" s="1587"/>
      <c r="LB325" s="1587"/>
      <c r="LC325" s="1587"/>
      <c r="LD325" s="1587"/>
      <c r="LE325" s="1587"/>
      <c r="LF325" s="1587"/>
      <c r="LG325" s="1587"/>
      <c r="LH325" s="1587"/>
      <c r="LI325" s="1587"/>
      <c r="LJ325" s="1587"/>
      <c r="LK325" s="1587"/>
      <c r="LL325" s="1587"/>
      <c r="LM325" s="1587"/>
      <c r="LN325" s="1587"/>
      <c r="LO325" s="1587"/>
      <c r="LP325" s="1587"/>
      <c r="LQ325" s="1587"/>
      <c r="LR325" s="1587"/>
      <c r="LS325" s="1587"/>
      <c r="LT325" s="1587"/>
      <c r="LU325" s="1587"/>
      <c r="LV325" s="1587"/>
      <c r="LW325" s="1587"/>
      <c r="LX325" s="1587"/>
      <c r="LY325" s="1587"/>
      <c r="LZ325" s="1587"/>
      <c r="MA325" s="1587"/>
      <c r="MB325" s="1587"/>
      <c r="MC325" s="1587"/>
      <c r="MD325" s="1587"/>
      <c r="ME325" s="1587"/>
      <c r="MF325" s="1587"/>
      <c r="MG325" s="1587"/>
      <c r="MH325" s="1587"/>
      <c r="MI325" s="1587"/>
      <c r="MJ325" s="1587"/>
      <c r="MK325" s="1587"/>
      <c r="ML325" s="1587"/>
      <c r="MM325" s="1587"/>
      <c r="MN325" s="1587"/>
      <c r="MO325" s="1587"/>
      <c r="MP325" s="1587"/>
      <c r="MQ325" s="1587"/>
      <c r="MR325" s="1587"/>
      <c r="MS325" s="1587"/>
      <c r="MT325" s="1587"/>
      <c r="MU325" s="1587"/>
      <c r="MV325" s="1587"/>
      <c r="MW325" s="1587"/>
      <c r="MX325" s="1587"/>
      <c r="MY325" s="1587"/>
      <c r="MZ325" s="1587"/>
      <c r="NA325" s="1587"/>
      <c r="NB325" s="1587"/>
      <c r="NC325" s="1587"/>
      <c r="ND325" s="1587"/>
      <c r="NE325" s="1587"/>
      <c r="NF325" s="1587"/>
      <c r="NG325" s="1587"/>
      <c r="NH325" s="1587"/>
      <c r="NI325" s="1587"/>
      <c r="NJ325" s="1587"/>
      <c r="NK325" s="1587"/>
      <c r="NL325" s="1587"/>
      <c r="NM325" s="1587"/>
      <c r="NN325" s="1587"/>
      <c r="NO325" s="1587"/>
      <c r="NP325" s="1587"/>
      <c r="NQ325" s="1587"/>
      <c r="NR325" s="1587"/>
      <c r="NS325" s="1587"/>
      <c r="NT325" s="1587"/>
      <c r="NU325" s="1587"/>
      <c r="NV325" s="1587"/>
      <c r="NW325" s="1587"/>
      <c r="NX325" s="1587"/>
      <c r="NY325" s="1587"/>
      <c r="NZ325" s="1587"/>
      <c r="OA325" s="1587"/>
      <c r="OB325" s="1587"/>
      <c r="OC325" s="1587"/>
      <c r="OD325" s="1587"/>
      <c r="OE325" s="1587"/>
      <c r="OF325" s="1587"/>
      <c r="OG325" s="1587"/>
      <c r="OH325" s="1587"/>
      <c r="OI325" s="1587"/>
      <c r="OJ325" s="1587"/>
      <c r="OK325" s="1587"/>
      <c r="OL325" s="1587"/>
      <c r="OM325" s="1587"/>
      <c r="ON325" s="1587"/>
      <c r="OO325" s="1587"/>
      <c r="OP325" s="1587"/>
      <c r="OQ325" s="1587"/>
      <c r="OR325" s="1587"/>
      <c r="OS325" s="1587"/>
      <c r="OT325" s="1587"/>
      <c r="OU325" s="1587"/>
      <c r="OV325" s="1587"/>
      <c r="OW325" s="1587"/>
      <c r="OX325" s="1587"/>
      <c r="OY325" s="1587"/>
      <c r="OZ325" s="1587"/>
      <c r="PA325" s="1587"/>
      <c r="PB325" s="1587"/>
      <c r="PC325" s="1587"/>
      <c r="PD325" s="1587"/>
      <c r="PE325" s="1587"/>
      <c r="PF325" s="1587"/>
      <c r="PG325" s="1588"/>
      <c r="PH325" s="1588"/>
      <c r="PI325" s="1588"/>
      <c r="PJ325" s="1588"/>
      <c r="PK325" s="1588"/>
      <c r="PL325" s="1588"/>
      <c r="PM325" s="1588"/>
      <c r="PN325" s="1588"/>
      <c r="PO325" s="1588"/>
      <c r="PP325" s="1588"/>
      <c r="PQ325" s="1588"/>
      <c r="PR325" s="1588"/>
      <c r="PS325" s="1588"/>
      <c r="PT325" s="1588"/>
      <c r="PU325" s="1588"/>
      <c r="PV325" s="1588"/>
      <c r="PW325" s="1588"/>
      <c r="PX325" s="1588"/>
      <c r="PY325" s="1588"/>
      <c r="PZ325" s="1588"/>
      <c r="QA325" s="1588"/>
      <c r="QB325" s="1588"/>
      <c r="QC325" s="1588"/>
      <c r="QD325" s="1588"/>
      <c r="QE325" s="1588"/>
      <c r="QF325" s="1588"/>
      <c r="QG325" s="1588"/>
      <c r="QH325" s="1588"/>
      <c r="QI325" s="1588"/>
      <c r="QJ325" s="1588"/>
      <c r="QK325" s="1588"/>
      <c r="QL325" s="1588"/>
      <c r="QM325" s="1588"/>
      <c r="QN325" s="1588"/>
      <c r="QO325" s="1588"/>
      <c r="QP325" s="1588"/>
      <c r="QQ325" s="1588"/>
      <c r="QR325" s="1588"/>
      <c r="QS325" s="1588"/>
      <c r="QT325" s="1588"/>
      <c r="QU325" s="1588"/>
      <c r="QV325" s="1588"/>
      <c r="QW325" s="1588"/>
      <c r="QX325" s="1588"/>
      <c r="QY325" s="1588"/>
      <c r="QZ325" s="1588"/>
      <c r="RA325" s="1588"/>
      <c r="RB325" s="1588"/>
      <c r="RC325" s="1588"/>
      <c r="RD325" s="1588"/>
      <c r="RE325" s="1588"/>
      <c r="RF325" s="1588"/>
      <c r="RG325" s="1588"/>
      <c r="RH325" s="1588"/>
      <c r="RI325" s="1588"/>
      <c r="RJ325" s="1588"/>
      <c r="RK325" s="1588"/>
      <c r="RL325" s="1588"/>
      <c r="RM325" s="1588"/>
      <c r="RN325" s="1588"/>
      <c r="RO325" s="1588"/>
      <c r="RP325" s="1588"/>
      <c r="RQ325" s="1588"/>
      <c r="RR325" s="1588"/>
      <c r="RS325" s="1588"/>
      <c r="RT325" s="1588"/>
      <c r="RU325" s="1588"/>
      <c r="RV325" s="1588"/>
      <c r="RW325" s="1588"/>
      <c r="RX325" s="1588"/>
      <c r="RY325" s="1588"/>
      <c r="RZ325" s="1588"/>
      <c r="SA325" s="1588"/>
      <c r="SB325" s="1588"/>
      <c r="SC325" s="1588"/>
      <c r="SD325" s="1588"/>
      <c r="SE325" s="1588"/>
      <c r="SF325" s="1588"/>
      <c r="SG325" s="1588"/>
      <c r="SH325" s="1588"/>
      <c r="SI325" s="1588"/>
      <c r="SJ325" s="1588"/>
      <c r="SK325" s="1588"/>
      <c r="SL325" s="1588"/>
      <c r="SM325" s="1588"/>
      <c r="SN325" s="1588"/>
      <c r="SO325" s="1588"/>
      <c r="SP325" s="1588"/>
      <c r="SQ325" s="1588"/>
      <c r="SR325" s="1588"/>
      <c r="SS325" s="1588"/>
      <c r="ST325" s="1588"/>
      <c r="SU325" s="1588"/>
      <c r="SV325" s="1588"/>
      <c r="SW325" s="1588"/>
      <c r="SX325" s="1588"/>
      <c r="SY325" s="1588"/>
      <c r="SZ325" s="1588"/>
      <c r="TA325" s="1588"/>
      <c r="TB325" s="1588"/>
      <c r="TC325" s="1588"/>
      <c r="TD325" s="544"/>
      <c r="TE325" s="544"/>
      <c r="TF325" s="544"/>
      <c r="TG325" s="544"/>
      <c r="TH325" s="544"/>
      <c r="TI325" s="544"/>
      <c r="TJ325" s="544"/>
      <c r="TK325" s="544"/>
      <c r="TL325" s="544"/>
      <c r="TM325" s="544"/>
      <c r="TN325" s="544"/>
      <c r="TO325" s="544"/>
      <c r="TP325" s="544"/>
      <c r="TQ325" s="544"/>
      <c r="TR325" s="544"/>
      <c r="TS325" s="544"/>
      <c r="TT325" s="544"/>
      <c r="TU325" s="544"/>
      <c r="TV325" s="544"/>
      <c r="TW325" s="544"/>
      <c r="TX325" s="544"/>
      <c r="TY325" s="544"/>
      <c r="TZ325" s="544"/>
      <c r="UA325" s="544"/>
      <c r="UB325" s="544"/>
      <c r="UC325" s="544"/>
      <c r="UD325" s="544"/>
      <c r="UE325" s="544"/>
      <c r="UF325" s="544"/>
      <c r="UG325" s="544"/>
      <c r="UH325" s="544"/>
      <c r="UI325" s="544"/>
      <c r="UJ325" s="544"/>
      <c r="UK325" s="544"/>
      <c r="UL325" s="544"/>
      <c r="UM325" s="544"/>
      <c r="UN325" s="544"/>
      <c r="UO325" s="544"/>
      <c r="UP325" s="544"/>
      <c r="UQ325" s="544"/>
      <c r="UR325" s="544"/>
      <c r="US325" s="544"/>
      <c r="UT325" s="544"/>
      <c r="UU325" s="544"/>
      <c r="UV325" s="544"/>
      <c r="UW325" s="544"/>
      <c r="UX325" s="544"/>
      <c r="UY325" s="544"/>
      <c r="UZ325" s="544"/>
      <c r="VA325" s="544"/>
      <c r="VB325" s="544"/>
      <c r="VC325" s="544"/>
      <c r="VD325" s="544"/>
      <c r="VE325" s="544"/>
      <c r="VF325" s="544"/>
      <c r="VG325" s="544"/>
      <c r="VH325" s="544"/>
      <c r="VI325" s="544"/>
      <c r="VJ325" s="544"/>
      <c r="VK325" s="544"/>
      <c r="VL325" s="544"/>
      <c r="VM325" s="544"/>
      <c r="VN325" s="544"/>
      <c r="VO325" s="544"/>
      <c r="VP325" s="544"/>
      <c r="VQ325" s="544"/>
      <c r="VR325" s="544"/>
      <c r="VS325" s="544"/>
      <c r="VT325" s="544"/>
      <c r="VU325" s="544"/>
      <c r="VV325" s="544"/>
      <c r="VW325" s="544"/>
      <c r="VX325" s="544"/>
      <c r="VY325" s="544"/>
      <c r="VZ325" s="544"/>
      <c r="WA325" s="544"/>
      <c r="WB325" s="544"/>
      <c r="WC325" s="544"/>
      <c r="WD325" s="544"/>
      <c r="WE325" s="544"/>
      <c r="WF325" s="544"/>
      <c r="WG325" s="544"/>
      <c r="WH325" s="544"/>
      <c r="WI325" s="544"/>
      <c r="WJ325" s="544"/>
      <c r="WK325" s="544"/>
      <c r="WL325" s="544"/>
      <c r="WM325" s="544"/>
      <c r="WN325" s="544"/>
      <c r="WO325" s="544"/>
      <c r="WP325" s="544"/>
      <c r="WQ325" s="544"/>
      <c r="WR325" s="544"/>
      <c r="WS325" s="544"/>
      <c r="WT325" s="544"/>
      <c r="WU325" s="544"/>
      <c r="WV325" s="544"/>
      <c r="WW325" s="544"/>
      <c r="WX325" s="544"/>
      <c r="WY325" s="544"/>
      <c r="WZ325" s="544"/>
      <c r="XA325" s="544"/>
      <c r="XB325" s="544"/>
      <c r="XC325" s="544"/>
      <c r="XD325" s="544"/>
      <c r="XE325" s="544"/>
      <c r="XF325" s="544"/>
      <c r="XG325" s="544"/>
      <c r="XH325" s="544"/>
      <c r="XI325" s="544"/>
      <c r="XJ325" s="544"/>
      <c r="XK325" s="544"/>
      <c r="XL325" s="544"/>
      <c r="XM325" s="544"/>
      <c r="XN325" s="544"/>
      <c r="XO325" s="544"/>
      <c r="XP325" s="544"/>
      <c r="XQ325" s="544"/>
      <c r="XR325" s="544"/>
      <c r="XS325" s="544"/>
      <c r="XT325" s="544"/>
      <c r="XU325" s="544"/>
      <c r="XV325" s="544"/>
      <c r="XW325" s="544"/>
      <c r="XX325" s="544"/>
      <c r="XY325" s="544"/>
      <c r="XZ325" s="544"/>
      <c r="YA325" s="544"/>
      <c r="YB325" s="544"/>
      <c r="YC325" s="544"/>
      <c r="YD325" s="544"/>
      <c r="YE325" s="544"/>
      <c r="YF325" s="544"/>
      <c r="YG325" s="544"/>
      <c r="YH325" s="544"/>
      <c r="YI325" s="544"/>
      <c r="YJ325" s="544"/>
      <c r="YK325" s="544"/>
      <c r="YL325" s="544"/>
      <c r="YM325" s="544"/>
      <c r="YN325" s="544"/>
      <c r="YO325" s="544"/>
      <c r="YP325" s="544"/>
      <c r="YQ325" s="544"/>
      <c r="YR325" s="544"/>
      <c r="YS325" s="544"/>
      <c r="YT325" s="544"/>
      <c r="YU325" s="544"/>
      <c r="YV325" s="544"/>
      <c r="YW325" s="544"/>
      <c r="YX325" s="544"/>
      <c r="YY325" s="544"/>
      <c r="YZ325" s="544"/>
      <c r="ZA325" s="544"/>
      <c r="ZB325" s="544"/>
      <c r="ZC325" s="544"/>
      <c r="ZD325" s="544"/>
      <c r="ZE325" s="544"/>
      <c r="ZF325" s="544"/>
      <c r="ZG325" s="544"/>
      <c r="ZH325" s="544"/>
      <c r="ZI325" s="544"/>
      <c r="ZJ325" s="544"/>
      <c r="ZK325" s="544"/>
      <c r="ZL325" s="544"/>
      <c r="ZM325" s="544"/>
      <c r="ZN325" s="544"/>
      <c r="ZO325" s="544"/>
      <c r="ZP325" s="544"/>
      <c r="ZQ325" s="544"/>
      <c r="ZR325" s="544"/>
      <c r="ZS325" s="544"/>
      <c r="ZT325" s="544"/>
      <c r="ZU325" s="544"/>
      <c r="ZV325" s="544"/>
      <c r="ZW325" s="544"/>
      <c r="ZX325" s="544"/>
      <c r="ZY325" s="544"/>
      <c r="ZZ325" s="544"/>
      <c r="AAA325" s="544"/>
      <c r="AAB325" s="544"/>
      <c r="AAC325" s="544"/>
      <c r="AAD325" s="544"/>
      <c r="AAE325" s="544"/>
      <c r="AAF325" s="544"/>
      <c r="AAG325" s="544"/>
      <c r="AAH325" s="544"/>
      <c r="AAI325" s="544"/>
      <c r="AAJ325" s="544"/>
      <c r="AAK325" s="544"/>
      <c r="AAL325" s="544"/>
      <c r="AAM325" s="544"/>
      <c r="AAN325" s="544"/>
      <c r="AAO325" s="544"/>
      <c r="AAP325" s="544"/>
      <c r="AAQ325" s="544"/>
      <c r="AAR325" s="544"/>
      <c r="AAS325" s="544"/>
      <c r="AAT325" s="544"/>
      <c r="AAU325" s="544"/>
      <c r="AAV325" s="544"/>
      <c r="AAW325" s="544"/>
      <c r="AAX325" s="544"/>
      <c r="AAY325" s="544"/>
      <c r="AAZ325" s="544"/>
      <c r="ABA325" s="544"/>
      <c r="ABB325" s="544"/>
      <c r="ABC325" s="544"/>
      <c r="ABD325" s="544"/>
      <c r="ABE325" s="544"/>
      <c r="ABF325" s="544"/>
      <c r="ABG325" s="544"/>
      <c r="ABH325" s="544"/>
      <c r="ABI325" s="544"/>
      <c r="ABJ325" s="544"/>
      <c r="ABK325" s="544"/>
      <c r="ABL325" s="544"/>
      <c r="ABM325" s="544"/>
      <c r="ABN325" s="544"/>
      <c r="ABO325" s="544"/>
      <c r="ABP325" s="544"/>
      <c r="ABQ325" s="544"/>
      <c r="ABR325" s="544"/>
      <c r="ABS325" s="544"/>
      <c r="ABT325" s="544"/>
    </row>
    <row r="326" spans="1:748" s="540" customFormat="1" ht="15" customHeight="1" x14ac:dyDescent="0.15">
      <c r="A326" s="559">
        <v>43846</v>
      </c>
      <c r="B326" s="415">
        <f t="shared" ref="B326:B389" si="7">M326+W326+AG326+AQ326+BA326+BK326+BU326+CE326+CO326+CY326+DI326+DS326+EC326+EM326+EW326+FG326+GK326+GU326+HE326+HO326</f>
        <v>3097</v>
      </c>
      <c r="C326" s="231"/>
      <c r="D326" s="546"/>
      <c r="E326" s="467"/>
      <c r="F326" s="576"/>
      <c r="G326" s="883"/>
      <c r="H326" s="539"/>
      <c r="I326" s="576"/>
      <c r="J326" s="547"/>
      <c r="K326" s="467"/>
      <c r="L326" s="550"/>
      <c r="M326" s="231">
        <v>997</v>
      </c>
      <c r="N326" s="546">
        <v>8.27</v>
      </c>
      <c r="O326" s="467">
        <v>3870</v>
      </c>
      <c r="P326" s="576">
        <v>18.3</v>
      </c>
      <c r="Q326" s="883">
        <v>57.2</v>
      </c>
      <c r="R326" s="539">
        <v>0.4</v>
      </c>
      <c r="S326" s="576">
        <v>21.3</v>
      </c>
      <c r="T326" s="547"/>
      <c r="U326" s="467"/>
      <c r="V326" s="550"/>
      <c r="W326" s="466"/>
      <c r="X326" s="546"/>
      <c r="Y326" s="548"/>
      <c r="Z326" s="576"/>
      <c r="AA326" s="883"/>
      <c r="AB326" s="539"/>
      <c r="AC326" s="576"/>
      <c r="AD326" s="539"/>
      <c r="AE326" s="467"/>
      <c r="AF326" s="550"/>
      <c r="AG326" s="494">
        <v>198</v>
      </c>
      <c r="AH326" s="546"/>
      <c r="AI326" s="548"/>
      <c r="AJ326" s="576"/>
      <c r="AK326" s="883"/>
      <c r="AL326" s="539"/>
      <c r="AM326" s="213"/>
      <c r="AN326" s="539"/>
      <c r="AO326" s="467"/>
      <c r="AP326" s="618"/>
      <c r="AQ326" s="494">
        <v>451</v>
      </c>
      <c r="AR326" s="546">
        <v>7.86</v>
      </c>
      <c r="AS326" s="548">
        <v>3940</v>
      </c>
      <c r="AT326" s="576">
        <v>47.1</v>
      </c>
      <c r="AU326" s="883">
        <v>133.9</v>
      </c>
      <c r="AV326" s="539">
        <v>2</v>
      </c>
      <c r="AW326" s="576">
        <v>28</v>
      </c>
      <c r="AX326" s="539"/>
      <c r="AY326" s="467"/>
      <c r="AZ326" s="550"/>
      <c r="BA326" s="231">
        <v>240</v>
      </c>
      <c r="BB326" s="546">
        <v>7.73</v>
      </c>
      <c r="BC326" s="467">
        <v>5210</v>
      </c>
      <c r="BD326" s="576">
        <v>43.5</v>
      </c>
      <c r="BE326" s="883">
        <v>132.4</v>
      </c>
      <c r="BF326" s="539">
        <v>2.4</v>
      </c>
      <c r="BG326" s="576">
        <v>26.5</v>
      </c>
      <c r="BH326" s="539"/>
      <c r="BI326" s="467"/>
      <c r="BJ326" s="550"/>
      <c r="BK326" s="494">
        <v>132</v>
      </c>
      <c r="BL326" s="546">
        <v>8.07</v>
      </c>
      <c r="BM326" s="548">
        <v>1621</v>
      </c>
      <c r="BN326" s="576">
        <v>72.8</v>
      </c>
      <c r="BO326" s="883">
        <v>155</v>
      </c>
      <c r="BP326" s="539">
        <v>0.3</v>
      </c>
      <c r="BQ326" s="576">
        <v>3.5</v>
      </c>
      <c r="BR326" s="539"/>
      <c r="BS326" s="467"/>
      <c r="BT326" s="550"/>
      <c r="BU326" s="494">
        <v>414</v>
      </c>
      <c r="BV326" s="546">
        <v>8</v>
      </c>
      <c r="BW326" s="548">
        <v>2970</v>
      </c>
      <c r="BX326" s="548">
        <v>20.5</v>
      </c>
      <c r="BY326" s="883">
        <v>59.1</v>
      </c>
      <c r="BZ326" s="539">
        <v>10.6</v>
      </c>
      <c r="CA326" s="576">
        <v>49.3</v>
      </c>
      <c r="CB326" s="539"/>
      <c r="CC326" s="467"/>
      <c r="CD326" s="550"/>
      <c r="CE326" s="494">
        <v>23</v>
      </c>
      <c r="CF326" s="546"/>
      <c r="CG326" s="548"/>
      <c r="CH326" s="576"/>
      <c r="CI326" s="883"/>
      <c r="CJ326" s="539"/>
      <c r="CK326" s="576"/>
      <c r="CL326" s="539"/>
      <c r="CM326" s="467"/>
      <c r="CN326" s="550"/>
      <c r="CO326" s="494"/>
      <c r="CP326" s="546"/>
      <c r="CQ326" s="467"/>
      <c r="CR326" s="576"/>
      <c r="CS326" s="883"/>
      <c r="CT326" s="539"/>
      <c r="CU326" s="576"/>
      <c r="CV326" s="539"/>
      <c r="CW326" s="467"/>
      <c r="CX326" s="550"/>
      <c r="CY326" s="494">
        <v>125</v>
      </c>
      <c r="CZ326" s="546">
        <v>7.66</v>
      </c>
      <c r="DA326" s="467">
        <v>5150</v>
      </c>
      <c r="DB326" s="576">
        <v>26.9</v>
      </c>
      <c r="DC326" s="883">
        <v>81.3</v>
      </c>
      <c r="DD326" s="539">
        <v>10.9</v>
      </c>
      <c r="DE326" s="576">
        <v>19.899999999999999</v>
      </c>
      <c r="DF326" s="539"/>
      <c r="DG326" s="464"/>
      <c r="DH326" s="550"/>
      <c r="DI326" s="494">
        <v>141</v>
      </c>
      <c r="DJ326" s="546">
        <v>8.15</v>
      </c>
      <c r="DK326" s="549">
        <v>3400</v>
      </c>
      <c r="DL326" s="576">
        <v>56.5</v>
      </c>
      <c r="DM326" s="883">
        <v>209</v>
      </c>
      <c r="DN326" s="539">
        <v>29.7</v>
      </c>
      <c r="DO326" s="576">
        <v>34.4</v>
      </c>
      <c r="DP326" s="539"/>
      <c r="DQ326" s="467"/>
      <c r="DR326" s="550"/>
      <c r="DS326" s="494"/>
      <c r="DT326" s="546"/>
      <c r="DU326" s="466"/>
      <c r="DV326" s="576"/>
      <c r="DW326" s="883"/>
      <c r="DX326" s="539"/>
      <c r="DY326" s="576"/>
      <c r="DZ326" s="539"/>
      <c r="EA326" s="576"/>
      <c r="EB326" s="550"/>
      <c r="EC326" s="494">
        <v>22</v>
      </c>
      <c r="ED326" s="546"/>
      <c r="EE326" s="551"/>
      <c r="EF326" s="576"/>
      <c r="EG326" s="883"/>
      <c r="EH326" s="539"/>
      <c r="EI326" s="576"/>
      <c r="EJ326" s="539"/>
      <c r="EK326" s="467"/>
      <c r="EL326" s="550"/>
      <c r="EM326" s="494">
        <v>49</v>
      </c>
      <c r="EN326" s="546">
        <v>7.92</v>
      </c>
      <c r="EO326" s="467">
        <v>1929</v>
      </c>
      <c r="EP326" s="576">
        <v>12.6</v>
      </c>
      <c r="EQ326" s="576">
        <v>26</v>
      </c>
      <c r="ER326" s="539">
        <v>0.8</v>
      </c>
      <c r="ES326" s="576">
        <v>33.4</v>
      </c>
      <c r="ET326" s="466"/>
      <c r="EU326" s="467"/>
      <c r="EV326" s="550"/>
      <c r="EW326" s="494">
        <v>290</v>
      </c>
      <c r="EX326" s="546">
        <v>8.1</v>
      </c>
      <c r="EY326" s="467">
        <v>5200</v>
      </c>
      <c r="EZ326" s="576">
        <v>5.2</v>
      </c>
      <c r="FA326" s="883">
        <v>60.2</v>
      </c>
      <c r="FB326" s="539">
        <v>0.4</v>
      </c>
      <c r="FC326" s="576">
        <v>4.8</v>
      </c>
      <c r="FD326" s="466"/>
      <c r="FE326" s="467"/>
      <c r="FF326" s="550"/>
      <c r="FG326" s="494"/>
      <c r="FH326" s="546"/>
      <c r="FI326" s="467"/>
      <c r="FJ326" s="576"/>
      <c r="FK326" s="883"/>
      <c r="FL326" s="539"/>
      <c r="FM326" s="576"/>
      <c r="FN326" s="466"/>
      <c r="FO326" s="467"/>
      <c r="FP326" s="550"/>
      <c r="FQ326" s="1262"/>
      <c r="FR326" s="1263"/>
      <c r="FS326" s="1444"/>
      <c r="FT326" s="1263"/>
      <c r="FU326" s="980"/>
      <c r="FV326" s="1263"/>
      <c r="FW326" s="954"/>
      <c r="FX326" s="1263"/>
      <c r="FY326" s="1263"/>
      <c r="FZ326" s="1419"/>
      <c r="GA326" s="1262"/>
      <c r="GB326" s="1263"/>
      <c r="GC326" s="1263"/>
      <c r="GD326" s="1263"/>
      <c r="GE326" s="980"/>
      <c r="GF326" s="1263"/>
      <c r="GG326" s="954"/>
      <c r="GH326" s="1263"/>
      <c r="GI326" s="1263"/>
      <c r="GJ326" s="1419"/>
      <c r="GK326" s="231"/>
      <c r="GL326" s="941"/>
      <c r="GM326" s="467"/>
      <c r="GN326" s="467"/>
      <c r="GO326" s="467"/>
      <c r="GP326" s="467"/>
      <c r="GQ326" s="467"/>
      <c r="GR326" s="467"/>
      <c r="GS326" s="467"/>
      <c r="GT326" s="550"/>
      <c r="GU326" s="231"/>
      <c r="GV326" s="467"/>
      <c r="GW326" s="467"/>
      <c r="GX326" s="467"/>
      <c r="GY326" s="467"/>
      <c r="GZ326" s="539"/>
      <c r="HA326" s="467"/>
      <c r="HB326" s="467"/>
      <c r="HC326" s="467"/>
      <c r="HD326" s="550"/>
      <c r="HE326" s="494">
        <v>15</v>
      </c>
      <c r="HF326" s="546">
        <v>7.02</v>
      </c>
      <c r="HG326" s="467">
        <v>3120</v>
      </c>
      <c r="HH326" s="894">
        <v>8</v>
      </c>
      <c r="HI326" s="1432">
        <v>64.7</v>
      </c>
      <c r="HJ326" s="539">
        <v>5.9</v>
      </c>
      <c r="HK326" s="576">
        <v>6.2</v>
      </c>
      <c r="HL326" s="539"/>
      <c r="HM326" s="467"/>
      <c r="HN326" s="550"/>
      <c r="HO326" s="494"/>
      <c r="HP326" s="546"/>
      <c r="HQ326" s="467"/>
      <c r="HR326" s="576"/>
      <c r="HS326" s="576"/>
      <c r="HT326" s="539"/>
      <c r="HU326" s="576"/>
      <c r="HV326" s="539"/>
      <c r="HW326" s="467"/>
      <c r="HX326" s="550"/>
      <c r="HY326" s="1587"/>
      <c r="HZ326" s="1587"/>
      <c r="IA326" s="1587"/>
      <c r="IB326" s="1587"/>
      <c r="IC326" s="1587"/>
      <c r="ID326" s="1587"/>
      <c r="IE326" s="1587"/>
      <c r="IF326" s="1587"/>
      <c r="IG326" s="1587"/>
      <c r="IH326" s="1587"/>
      <c r="II326" s="1587"/>
      <c r="IJ326" s="1587"/>
      <c r="IK326" s="1587"/>
      <c r="IL326" s="1587"/>
      <c r="IM326" s="1587"/>
      <c r="IN326" s="1587"/>
      <c r="IO326" s="1587"/>
      <c r="IP326" s="1587"/>
      <c r="IQ326" s="1587"/>
      <c r="IR326" s="1587"/>
      <c r="IS326" s="1587"/>
      <c r="IT326" s="1587"/>
      <c r="IU326" s="1587"/>
      <c r="IV326" s="1587"/>
      <c r="IW326" s="1587"/>
      <c r="IX326" s="1587"/>
      <c r="IY326" s="1587"/>
      <c r="IZ326" s="1587"/>
      <c r="JA326" s="1587"/>
      <c r="JB326" s="1587"/>
      <c r="JC326" s="1587"/>
      <c r="JD326" s="1587"/>
      <c r="JE326" s="1587"/>
      <c r="JF326" s="1587"/>
      <c r="JG326" s="1587"/>
      <c r="JH326" s="1587"/>
      <c r="JI326" s="1587"/>
      <c r="JJ326" s="1587"/>
      <c r="JK326" s="1587"/>
      <c r="JL326" s="1587"/>
      <c r="JM326" s="1587"/>
      <c r="JN326" s="1587"/>
      <c r="JO326" s="1587"/>
      <c r="JP326" s="1587"/>
      <c r="JQ326" s="1587"/>
      <c r="JR326" s="1587"/>
      <c r="JS326" s="1587"/>
      <c r="JT326" s="1587"/>
      <c r="JU326" s="1587"/>
      <c r="JV326" s="1587"/>
      <c r="JW326" s="1587"/>
      <c r="JX326" s="1587"/>
      <c r="JY326" s="1587"/>
      <c r="JZ326" s="1587"/>
      <c r="KA326" s="1587"/>
      <c r="KB326" s="1587"/>
      <c r="KC326" s="1587"/>
      <c r="KD326" s="1587"/>
      <c r="KE326" s="1587"/>
      <c r="KF326" s="1587"/>
      <c r="KG326" s="1587"/>
      <c r="KH326" s="1587"/>
      <c r="KI326" s="1587"/>
      <c r="KJ326" s="1587"/>
      <c r="KK326" s="1587"/>
      <c r="KL326" s="1587"/>
      <c r="KM326" s="1587"/>
      <c r="KN326" s="1587"/>
      <c r="KO326" s="1587"/>
      <c r="KP326" s="1587"/>
      <c r="KQ326" s="1587"/>
      <c r="KR326" s="1587"/>
      <c r="KS326" s="1587"/>
      <c r="KT326" s="1587"/>
      <c r="KU326" s="1587"/>
      <c r="KV326" s="1587"/>
      <c r="KW326" s="1587"/>
      <c r="KX326" s="1587"/>
      <c r="KY326" s="1587"/>
      <c r="KZ326" s="1587"/>
      <c r="LA326" s="1587"/>
      <c r="LB326" s="1587"/>
      <c r="LC326" s="1587"/>
      <c r="LD326" s="1587"/>
      <c r="LE326" s="1587"/>
      <c r="LF326" s="1587"/>
      <c r="LG326" s="1587"/>
      <c r="LH326" s="1587"/>
      <c r="LI326" s="1587"/>
      <c r="LJ326" s="1587"/>
      <c r="LK326" s="1587"/>
      <c r="LL326" s="1587"/>
      <c r="LM326" s="1587"/>
      <c r="LN326" s="1587"/>
      <c r="LO326" s="1587"/>
      <c r="LP326" s="1587"/>
      <c r="LQ326" s="1587"/>
      <c r="LR326" s="1587"/>
      <c r="LS326" s="1587"/>
      <c r="LT326" s="1587"/>
      <c r="LU326" s="1587"/>
      <c r="LV326" s="1587"/>
      <c r="LW326" s="1587"/>
      <c r="LX326" s="1587"/>
      <c r="LY326" s="1587"/>
      <c r="LZ326" s="1587"/>
      <c r="MA326" s="1587"/>
      <c r="MB326" s="1587"/>
      <c r="MC326" s="1587"/>
      <c r="MD326" s="1587"/>
      <c r="ME326" s="1587"/>
      <c r="MF326" s="1587"/>
      <c r="MG326" s="1587"/>
      <c r="MH326" s="1587"/>
      <c r="MI326" s="1587"/>
      <c r="MJ326" s="1587"/>
      <c r="MK326" s="1587"/>
      <c r="ML326" s="1587"/>
      <c r="MM326" s="1587"/>
      <c r="MN326" s="1587"/>
      <c r="MO326" s="1587"/>
      <c r="MP326" s="1587"/>
      <c r="MQ326" s="1587"/>
      <c r="MR326" s="1587"/>
      <c r="MS326" s="1587"/>
      <c r="MT326" s="1587"/>
      <c r="MU326" s="1587"/>
      <c r="MV326" s="1587"/>
      <c r="MW326" s="1587"/>
      <c r="MX326" s="1587"/>
      <c r="MY326" s="1587"/>
      <c r="MZ326" s="1587"/>
      <c r="NA326" s="1587"/>
      <c r="NB326" s="1587"/>
      <c r="NC326" s="1587"/>
      <c r="ND326" s="1587"/>
      <c r="NE326" s="1587"/>
      <c r="NF326" s="1587"/>
      <c r="NG326" s="1587"/>
      <c r="NH326" s="1587"/>
      <c r="NI326" s="1587"/>
      <c r="NJ326" s="1587"/>
      <c r="NK326" s="1587"/>
      <c r="NL326" s="1587"/>
      <c r="NM326" s="1587"/>
      <c r="NN326" s="1587"/>
      <c r="NO326" s="1587"/>
      <c r="NP326" s="1587"/>
      <c r="NQ326" s="1587"/>
      <c r="NR326" s="1587"/>
      <c r="NS326" s="1587"/>
      <c r="NT326" s="1587"/>
      <c r="NU326" s="1587"/>
      <c r="NV326" s="1587"/>
      <c r="NW326" s="1587"/>
      <c r="NX326" s="1587"/>
      <c r="NY326" s="1587"/>
      <c r="NZ326" s="1587"/>
      <c r="OA326" s="1587"/>
      <c r="OB326" s="1587"/>
      <c r="OC326" s="1587"/>
      <c r="OD326" s="1587"/>
      <c r="OE326" s="1587"/>
      <c r="OF326" s="1587"/>
      <c r="OG326" s="1587"/>
      <c r="OH326" s="1587"/>
      <c r="OI326" s="1587"/>
      <c r="OJ326" s="1587"/>
      <c r="OK326" s="1587"/>
      <c r="OL326" s="1587"/>
      <c r="OM326" s="1587"/>
      <c r="ON326" s="1587"/>
      <c r="OO326" s="1587"/>
      <c r="OP326" s="1587"/>
      <c r="OQ326" s="1587"/>
      <c r="OR326" s="1587"/>
      <c r="OS326" s="1587"/>
      <c r="OT326" s="1587"/>
      <c r="OU326" s="1587"/>
      <c r="OV326" s="1587"/>
      <c r="OW326" s="1587"/>
      <c r="OX326" s="1587"/>
      <c r="OY326" s="1587"/>
      <c r="OZ326" s="1587"/>
      <c r="PA326" s="1587"/>
      <c r="PB326" s="1587"/>
      <c r="PC326" s="1587"/>
      <c r="PD326" s="1587"/>
      <c r="PE326" s="1587"/>
      <c r="PF326" s="1587"/>
      <c r="PG326" s="1588"/>
      <c r="PH326" s="1588"/>
      <c r="PI326" s="1588"/>
      <c r="PJ326" s="1588"/>
      <c r="PK326" s="1588"/>
      <c r="PL326" s="1588"/>
      <c r="PM326" s="1588"/>
      <c r="PN326" s="1588"/>
      <c r="PO326" s="1588"/>
      <c r="PP326" s="1588"/>
      <c r="PQ326" s="1588"/>
      <c r="PR326" s="1588"/>
      <c r="PS326" s="1588"/>
      <c r="PT326" s="1588"/>
      <c r="PU326" s="1588"/>
      <c r="PV326" s="1588"/>
      <c r="PW326" s="1588"/>
      <c r="PX326" s="1588"/>
      <c r="PY326" s="1588"/>
      <c r="PZ326" s="1588"/>
      <c r="QA326" s="1588"/>
      <c r="QB326" s="1588"/>
      <c r="QC326" s="1588"/>
      <c r="QD326" s="1588"/>
      <c r="QE326" s="1588"/>
      <c r="QF326" s="1588"/>
      <c r="QG326" s="1588"/>
      <c r="QH326" s="1588"/>
      <c r="QI326" s="1588"/>
      <c r="QJ326" s="1588"/>
      <c r="QK326" s="1588"/>
      <c r="QL326" s="1588"/>
      <c r="QM326" s="1588"/>
      <c r="QN326" s="1588"/>
      <c r="QO326" s="1588"/>
      <c r="QP326" s="1588"/>
      <c r="QQ326" s="1588"/>
      <c r="QR326" s="1588"/>
      <c r="QS326" s="1588"/>
      <c r="QT326" s="1588"/>
      <c r="QU326" s="1588"/>
      <c r="QV326" s="1588"/>
      <c r="QW326" s="1588"/>
      <c r="QX326" s="1588"/>
      <c r="QY326" s="1588"/>
      <c r="QZ326" s="1588"/>
      <c r="RA326" s="1588"/>
      <c r="RB326" s="1588"/>
      <c r="RC326" s="1588"/>
      <c r="RD326" s="1588"/>
      <c r="RE326" s="1588"/>
      <c r="RF326" s="1588"/>
      <c r="RG326" s="1588"/>
      <c r="RH326" s="1588"/>
      <c r="RI326" s="1588"/>
      <c r="RJ326" s="1588"/>
      <c r="RK326" s="1588"/>
      <c r="RL326" s="1588"/>
      <c r="RM326" s="1588"/>
      <c r="RN326" s="1588"/>
      <c r="RO326" s="1588"/>
      <c r="RP326" s="1588"/>
      <c r="RQ326" s="1588"/>
      <c r="RR326" s="1588"/>
      <c r="RS326" s="1588"/>
      <c r="RT326" s="1588"/>
      <c r="RU326" s="1588"/>
      <c r="RV326" s="1588"/>
      <c r="RW326" s="1588"/>
      <c r="RX326" s="1588"/>
      <c r="RY326" s="1588"/>
      <c r="RZ326" s="1588"/>
      <c r="SA326" s="1588"/>
      <c r="SB326" s="1588"/>
      <c r="SC326" s="1588"/>
      <c r="SD326" s="1588"/>
      <c r="SE326" s="1588"/>
      <c r="SF326" s="1588"/>
      <c r="SG326" s="1588"/>
      <c r="SH326" s="1588"/>
      <c r="SI326" s="1588"/>
      <c r="SJ326" s="1588"/>
      <c r="SK326" s="1588"/>
      <c r="SL326" s="1588"/>
      <c r="SM326" s="1588"/>
      <c r="SN326" s="1588"/>
      <c r="SO326" s="1588"/>
      <c r="SP326" s="1588"/>
      <c r="SQ326" s="1588"/>
      <c r="SR326" s="1588"/>
      <c r="SS326" s="1588"/>
      <c r="ST326" s="1588"/>
      <c r="SU326" s="1588"/>
      <c r="SV326" s="1588"/>
      <c r="SW326" s="1588"/>
      <c r="SX326" s="1588"/>
      <c r="SY326" s="1588"/>
      <c r="SZ326" s="1588"/>
      <c r="TA326" s="1588"/>
      <c r="TB326" s="1588"/>
      <c r="TC326" s="1588"/>
      <c r="TD326" s="544"/>
      <c r="TE326" s="544"/>
      <c r="TF326" s="544"/>
      <c r="TG326" s="544"/>
      <c r="TH326" s="544"/>
      <c r="TI326" s="544"/>
      <c r="TJ326" s="544"/>
      <c r="TK326" s="544"/>
      <c r="TL326" s="544"/>
      <c r="TM326" s="544"/>
      <c r="TN326" s="544"/>
      <c r="TO326" s="544"/>
      <c r="TP326" s="544"/>
      <c r="TQ326" s="544"/>
      <c r="TR326" s="544"/>
      <c r="TS326" s="544"/>
      <c r="TT326" s="544"/>
      <c r="TU326" s="544"/>
      <c r="TV326" s="544"/>
      <c r="TW326" s="544"/>
      <c r="TX326" s="544"/>
      <c r="TY326" s="544"/>
      <c r="TZ326" s="544"/>
      <c r="UA326" s="544"/>
      <c r="UB326" s="544"/>
      <c r="UC326" s="544"/>
      <c r="UD326" s="544"/>
      <c r="UE326" s="544"/>
      <c r="UF326" s="544"/>
      <c r="UG326" s="544"/>
      <c r="UH326" s="544"/>
      <c r="UI326" s="544"/>
      <c r="UJ326" s="544"/>
      <c r="UK326" s="544"/>
      <c r="UL326" s="544"/>
      <c r="UM326" s="544"/>
      <c r="UN326" s="544"/>
      <c r="UO326" s="544"/>
      <c r="UP326" s="544"/>
      <c r="UQ326" s="544"/>
      <c r="UR326" s="544"/>
      <c r="US326" s="544"/>
      <c r="UT326" s="544"/>
      <c r="UU326" s="544"/>
      <c r="UV326" s="544"/>
      <c r="UW326" s="544"/>
      <c r="UX326" s="544"/>
      <c r="UY326" s="544"/>
      <c r="UZ326" s="544"/>
      <c r="VA326" s="544"/>
      <c r="VB326" s="544"/>
      <c r="VC326" s="544"/>
      <c r="VD326" s="544"/>
      <c r="VE326" s="544"/>
      <c r="VF326" s="544"/>
      <c r="VG326" s="544"/>
      <c r="VH326" s="544"/>
      <c r="VI326" s="544"/>
      <c r="VJ326" s="544"/>
      <c r="VK326" s="544"/>
      <c r="VL326" s="544"/>
      <c r="VM326" s="544"/>
      <c r="VN326" s="544"/>
      <c r="VO326" s="544"/>
      <c r="VP326" s="544"/>
      <c r="VQ326" s="544"/>
      <c r="VR326" s="544"/>
      <c r="VS326" s="544"/>
      <c r="VT326" s="544"/>
      <c r="VU326" s="544"/>
      <c r="VV326" s="544"/>
      <c r="VW326" s="544"/>
      <c r="VX326" s="544"/>
      <c r="VY326" s="544"/>
      <c r="VZ326" s="544"/>
      <c r="WA326" s="544"/>
      <c r="WB326" s="544"/>
      <c r="WC326" s="544"/>
      <c r="WD326" s="544"/>
      <c r="WE326" s="544"/>
      <c r="WF326" s="544"/>
      <c r="WG326" s="544"/>
      <c r="WH326" s="544"/>
      <c r="WI326" s="544"/>
      <c r="WJ326" s="544"/>
      <c r="WK326" s="544"/>
      <c r="WL326" s="544"/>
      <c r="WM326" s="544"/>
      <c r="WN326" s="544"/>
      <c r="WO326" s="544"/>
      <c r="WP326" s="544"/>
      <c r="WQ326" s="544"/>
      <c r="WR326" s="544"/>
      <c r="WS326" s="544"/>
      <c r="WT326" s="544"/>
      <c r="WU326" s="544"/>
      <c r="WV326" s="544"/>
      <c r="WW326" s="544"/>
      <c r="WX326" s="544"/>
      <c r="WY326" s="544"/>
      <c r="WZ326" s="544"/>
      <c r="XA326" s="544"/>
      <c r="XB326" s="544"/>
      <c r="XC326" s="544"/>
      <c r="XD326" s="544"/>
      <c r="XE326" s="544"/>
      <c r="XF326" s="544"/>
      <c r="XG326" s="544"/>
      <c r="XH326" s="544"/>
      <c r="XI326" s="544"/>
      <c r="XJ326" s="544"/>
      <c r="XK326" s="544"/>
      <c r="XL326" s="544"/>
      <c r="XM326" s="544"/>
      <c r="XN326" s="544"/>
      <c r="XO326" s="544"/>
      <c r="XP326" s="544"/>
      <c r="XQ326" s="544"/>
      <c r="XR326" s="544"/>
      <c r="XS326" s="544"/>
      <c r="XT326" s="544"/>
      <c r="XU326" s="544"/>
      <c r="XV326" s="544"/>
      <c r="XW326" s="544"/>
      <c r="XX326" s="544"/>
      <c r="XY326" s="544"/>
      <c r="XZ326" s="544"/>
      <c r="YA326" s="544"/>
      <c r="YB326" s="544"/>
      <c r="YC326" s="544"/>
      <c r="YD326" s="544"/>
      <c r="YE326" s="544"/>
      <c r="YF326" s="544"/>
      <c r="YG326" s="544"/>
      <c r="YH326" s="544"/>
      <c r="YI326" s="544"/>
      <c r="YJ326" s="544"/>
      <c r="YK326" s="544"/>
      <c r="YL326" s="544"/>
      <c r="YM326" s="544"/>
      <c r="YN326" s="544"/>
      <c r="YO326" s="544"/>
      <c r="YP326" s="544"/>
      <c r="YQ326" s="544"/>
      <c r="YR326" s="544"/>
      <c r="YS326" s="544"/>
      <c r="YT326" s="544"/>
      <c r="YU326" s="544"/>
      <c r="YV326" s="544"/>
      <c r="YW326" s="544"/>
      <c r="YX326" s="544"/>
      <c r="YY326" s="544"/>
      <c r="YZ326" s="544"/>
      <c r="ZA326" s="544"/>
      <c r="ZB326" s="544"/>
      <c r="ZC326" s="544"/>
      <c r="ZD326" s="544"/>
      <c r="ZE326" s="544"/>
      <c r="ZF326" s="544"/>
      <c r="ZG326" s="544"/>
      <c r="ZH326" s="544"/>
      <c r="ZI326" s="544"/>
      <c r="ZJ326" s="544"/>
      <c r="ZK326" s="544"/>
      <c r="ZL326" s="544"/>
      <c r="ZM326" s="544"/>
      <c r="ZN326" s="544"/>
      <c r="ZO326" s="544"/>
      <c r="ZP326" s="544"/>
      <c r="ZQ326" s="544"/>
      <c r="ZR326" s="544"/>
      <c r="ZS326" s="544"/>
      <c r="ZT326" s="544"/>
      <c r="ZU326" s="544"/>
      <c r="ZV326" s="544"/>
      <c r="ZW326" s="544"/>
      <c r="ZX326" s="544"/>
      <c r="ZY326" s="544"/>
      <c r="ZZ326" s="544"/>
      <c r="AAA326" s="544"/>
      <c r="AAB326" s="544"/>
      <c r="AAC326" s="544"/>
      <c r="AAD326" s="544"/>
      <c r="AAE326" s="544"/>
      <c r="AAF326" s="544"/>
      <c r="AAG326" s="544"/>
      <c r="AAH326" s="544"/>
      <c r="AAI326" s="544"/>
      <c r="AAJ326" s="544"/>
      <c r="AAK326" s="544"/>
      <c r="AAL326" s="544"/>
      <c r="AAM326" s="544"/>
      <c r="AAN326" s="544"/>
      <c r="AAO326" s="544"/>
      <c r="AAP326" s="544"/>
      <c r="AAQ326" s="544"/>
      <c r="AAR326" s="544"/>
      <c r="AAS326" s="544"/>
      <c r="AAT326" s="544"/>
      <c r="AAU326" s="544"/>
      <c r="AAV326" s="544"/>
      <c r="AAW326" s="544"/>
      <c r="AAX326" s="544"/>
      <c r="AAY326" s="544"/>
      <c r="AAZ326" s="544"/>
      <c r="ABA326" s="544"/>
      <c r="ABB326" s="544"/>
      <c r="ABC326" s="544"/>
      <c r="ABD326" s="544"/>
      <c r="ABE326" s="544"/>
      <c r="ABF326" s="544"/>
      <c r="ABG326" s="544"/>
      <c r="ABH326" s="544"/>
      <c r="ABI326" s="544"/>
      <c r="ABJ326" s="544"/>
      <c r="ABK326" s="544"/>
      <c r="ABL326" s="544"/>
      <c r="ABM326" s="544"/>
      <c r="ABN326" s="544"/>
      <c r="ABO326" s="544"/>
      <c r="ABP326" s="544"/>
      <c r="ABQ326" s="544"/>
      <c r="ABR326" s="544"/>
      <c r="ABS326" s="544"/>
      <c r="ABT326" s="544"/>
    </row>
    <row r="327" spans="1:748" s="540" customFormat="1" ht="15" customHeight="1" x14ac:dyDescent="0.15">
      <c r="A327" s="559">
        <v>43847</v>
      </c>
      <c r="B327" s="415">
        <f t="shared" si="7"/>
        <v>2124</v>
      </c>
      <c r="C327" s="231"/>
      <c r="D327" s="546"/>
      <c r="E327" s="467"/>
      <c r="F327" s="576"/>
      <c r="G327" s="883"/>
      <c r="H327" s="539"/>
      <c r="I327" s="576"/>
      <c r="J327" s="547"/>
      <c r="K327" s="467"/>
      <c r="L327" s="550"/>
      <c r="M327" s="231">
        <v>954</v>
      </c>
      <c r="N327" s="546">
        <v>8.09</v>
      </c>
      <c r="O327" s="467">
        <v>3910</v>
      </c>
      <c r="P327" s="576">
        <v>18.7</v>
      </c>
      <c r="Q327" s="883">
        <v>49.7</v>
      </c>
      <c r="R327" s="539">
        <v>1.1000000000000001</v>
      </c>
      <c r="S327" s="576">
        <v>19.600000000000001</v>
      </c>
      <c r="T327" s="547"/>
      <c r="U327" s="467"/>
      <c r="V327" s="550"/>
      <c r="W327" s="466"/>
      <c r="X327" s="546"/>
      <c r="Y327" s="548"/>
      <c r="Z327" s="576"/>
      <c r="AA327" s="883"/>
      <c r="AB327" s="539"/>
      <c r="AC327" s="576"/>
      <c r="AD327" s="539"/>
      <c r="AE327" s="467"/>
      <c r="AF327" s="550"/>
      <c r="AG327" s="494">
        <v>104</v>
      </c>
      <c r="AH327" s="546"/>
      <c r="AI327" s="548"/>
      <c r="AJ327" s="576"/>
      <c r="AK327" s="883"/>
      <c r="AL327" s="539"/>
      <c r="AM327" s="213"/>
      <c r="AN327" s="539"/>
      <c r="AO327" s="467"/>
      <c r="AP327" s="618"/>
      <c r="AQ327" s="494">
        <v>364</v>
      </c>
      <c r="AR327" s="546">
        <v>7.9</v>
      </c>
      <c r="AS327" s="548">
        <v>4180</v>
      </c>
      <c r="AT327" s="576">
        <v>40.6</v>
      </c>
      <c r="AU327" s="883">
        <v>141.4</v>
      </c>
      <c r="AV327" s="539">
        <v>2.2000000000000002</v>
      </c>
      <c r="AW327" s="576">
        <v>26</v>
      </c>
      <c r="AX327" s="539"/>
      <c r="AY327" s="467"/>
      <c r="AZ327" s="550"/>
      <c r="BA327" s="231">
        <v>87</v>
      </c>
      <c r="BB327" s="546"/>
      <c r="BC327" s="467"/>
      <c r="BD327" s="576"/>
      <c r="BE327" s="883"/>
      <c r="BF327" s="539"/>
      <c r="BG327" s="576"/>
      <c r="BH327" s="539"/>
      <c r="BI327" s="467"/>
      <c r="BJ327" s="550"/>
      <c r="BK327" s="494">
        <v>51</v>
      </c>
      <c r="BL327" s="546">
        <v>8.08</v>
      </c>
      <c r="BM327" s="548">
        <v>1616</v>
      </c>
      <c r="BN327" s="576">
        <v>70</v>
      </c>
      <c r="BO327" s="883">
        <v>180.5</v>
      </c>
      <c r="BP327" s="539">
        <v>0.4</v>
      </c>
      <c r="BQ327" s="576">
        <v>3.4</v>
      </c>
      <c r="BR327" s="539"/>
      <c r="BS327" s="467"/>
      <c r="BT327" s="550"/>
      <c r="BU327" s="494">
        <v>410</v>
      </c>
      <c r="BV327" s="546">
        <v>7.85</v>
      </c>
      <c r="BW327" s="548">
        <v>3110</v>
      </c>
      <c r="BX327" s="548">
        <v>18.5</v>
      </c>
      <c r="BY327" s="883">
        <v>46.6</v>
      </c>
      <c r="BZ327" s="539">
        <v>15.1</v>
      </c>
      <c r="CA327" s="576">
        <v>44.8</v>
      </c>
      <c r="CB327" s="539"/>
      <c r="CC327" s="467"/>
      <c r="CD327" s="550"/>
      <c r="CE327" s="494"/>
      <c r="CF327" s="546"/>
      <c r="CG327" s="548"/>
      <c r="CH327" s="576"/>
      <c r="CI327" s="883"/>
      <c r="CJ327" s="539"/>
      <c r="CK327" s="576"/>
      <c r="CL327" s="539"/>
      <c r="CM327" s="467"/>
      <c r="CN327" s="550"/>
      <c r="CO327" s="494"/>
      <c r="CP327" s="546"/>
      <c r="CQ327" s="467"/>
      <c r="CR327" s="576"/>
      <c r="CS327" s="883"/>
      <c r="CT327" s="539"/>
      <c r="CU327" s="576"/>
      <c r="CV327" s="539"/>
      <c r="CW327" s="467"/>
      <c r="CX327" s="550"/>
      <c r="CY327" s="494"/>
      <c r="CZ327" s="546"/>
      <c r="DA327" s="467"/>
      <c r="DB327" s="576"/>
      <c r="DC327" s="883"/>
      <c r="DD327" s="539"/>
      <c r="DE327" s="576"/>
      <c r="DF327" s="539"/>
      <c r="DG327" s="464"/>
      <c r="DH327" s="550"/>
      <c r="DI327" s="494">
        <v>141</v>
      </c>
      <c r="DJ327" s="546">
        <v>7.98</v>
      </c>
      <c r="DK327" s="549">
        <v>3500</v>
      </c>
      <c r="DL327" s="576">
        <v>58.1</v>
      </c>
      <c r="DM327" s="883">
        <v>201.6</v>
      </c>
      <c r="DN327" s="539">
        <v>34.4</v>
      </c>
      <c r="DO327" s="576">
        <v>36.5</v>
      </c>
      <c r="DP327" s="539"/>
      <c r="DQ327" s="467"/>
      <c r="DR327" s="550"/>
      <c r="DS327" s="494"/>
      <c r="DT327" s="546"/>
      <c r="DU327" s="466"/>
      <c r="DV327" s="576"/>
      <c r="DW327" s="883"/>
      <c r="DX327" s="539"/>
      <c r="DY327" s="576"/>
      <c r="DZ327" s="539"/>
      <c r="EA327" s="576"/>
      <c r="EB327" s="550"/>
      <c r="EC327" s="494">
        <v>10</v>
      </c>
      <c r="ED327" s="546"/>
      <c r="EE327" s="551"/>
      <c r="EF327" s="576"/>
      <c r="EG327" s="883"/>
      <c r="EH327" s="539"/>
      <c r="EI327" s="576"/>
      <c r="EJ327" s="539"/>
      <c r="EK327" s="467"/>
      <c r="EL327" s="550"/>
      <c r="EM327" s="494"/>
      <c r="EN327" s="546"/>
      <c r="EO327" s="467"/>
      <c r="EP327" s="576"/>
      <c r="EQ327" s="576"/>
      <c r="ER327" s="539"/>
      <c r="ES327" s="576"/>
      <c r="ET327" s="466"/>
      <c r="EU327" s="467"/>
      <c r="EV327" s="550"/>
      <c r="EW327" s="494"/>
      <c r="EX327" s="546"/>
      <c r="EY327" s="467"/>
      <c r="EZ327" s="576"/>
      <c r="FA327" s="883"/>
      <c r="FB327" s="539"/>
      <c r="FC327" s="576"/>
      <c r="FD327" s="466"/>
      <c r="FE327" s="467"/>
      <c r="FF327" s="550"/>
      <c r="FG327" s="494"/>
      <c r="FH327" s="546"/>
      <c r="FI327" s="467"/>
      <c r="FJ327" s="576"/>
      <c r="FK327" s="883"/>
      <c r="FL327" s="539"/>
      <c r="FM327" s="576"/>
      <c r="FN327" s="466"/>
      <c r="FO327" s="467"/>
      <c r="FP327" s="550"/>
      <c r="FQ327" s="1262"/>
      <c r="FR327" s="1263"/>
      <c r="FS327" s="1444"/>
      <c r="FT327" s="1263"/>
      <c r="FU327" s="980"/>
      <c r="FV327" s="1263"/>
      <c r="FW327" s="954"/>
      <c r="FX327" s="1263"/>
      <c r="FY327" s="1263"/>
      <c r="FZ327" s="1419"/>
      <c r="GA327" s="1262"/>
      <c r="GB327" s="1263"/>
      <c r="GC327" s="1263"/>
      <c r="GD327" s="1263"/>
      <c r="GE327" s="980"/>
      <c r="GF327" s="1263"/>
      <c r="GG327" s="954"/>
      <c r="GH327" s="1263"/>
      <c r="GI327" s="1263"/>
      <c r="GJ327" s="1419"/>
      <c r="GK327" s="231"/>
      <c r="GL327" s="941"/>
      <c r="GM327" s="467"/>
      <c r="GN327" s="467"/>
      <c r="GO327" s="467"/>
      <c r="GP327" s="467"/>
      <c r="GQ327" s="467"/>
      <c r="GR327" s="467"/>
      <c r="GS327" s="467"/>
      <c r="GT327" s="550"/>
      <c r="GU327" s="231"/>
      <c r="GV327" s="467"/>
      <c r="GW327" s="467"/>
      <c r="GX327" s="467"/>
      <c r="GY327" s="467"/>
      <c r="GZ327" s="539"/>
      <c r="HA327" s="467"/>
      <c r="HB327" s="467"/>
      <c r="HC327" s="467"/>
      <c r="HD327" s="550"/>
      <c r="HE327" s="494">
        <v>3</v>
      </c>
      <c r="HF327" s="546">
        <v>7.86</v>
      </c>
      <c r="HG327" s="467">
        <v>3530</v>
      </c>
      <c r="HH327" s="894">
        <v>8</v>
      </c>
      <c r="HI327" s="1432">
        <v>72.2</v>
      </c>
      <c r="HJ327" s="539">
        <v>0.5</v>
      </c>
      <c r="HK327" s="576">
        <v>2.9</v>
      </c>
      <c r="HL327" s="539"/>
      <c r="HM327" s="467"/>
      <c r="HN327" s="550"/>
      <c r="HO327" s="494"/>
      <c r="HP327" s="546"/>
      <c r="HQ327" s="467"/>
      <c r="HR327" s="576"/>
      <c r="HS327" s="576"/>
      <c r="HT327" s="539"/>
      <c r="HU327" s="576"/>
      <c r="HV327" s="539"/>
      <c r="HW327" s="467"/>
      <c r="HX327" s="550"/>
      <c r="HY327" s="1587"/>
      <c r="HZ327" s="1587"/>
      <c r="IA327" s="1587"/>
      <c r="IB327" s="1587"/>
      <c r="IC327" s="1587"/>
      <c r="ID327" s="1587"/>
      <c r="IE327" s="1587"/>
      <c r="IF327" s="1587"/>
      <c r="IG327" s="1587"/>
      <c r="IH327" s="1587"/>
      <c r="II327" s="1587"/>
      <c r="IJ327" s="1587"/>
      <c r="IK327" s="1587"/>
      <c r="IL327" s="1587"/>
      <c r="IM327" s="1587"/>
      <c r="IN327" s="1587"/>
      <c r="IO327" s="1587"/>
      <c r="IP327" s="1587"/>
      <c r="IQ327" s="1587"/>
      <c r="IR327" s="1587"/>
      <c r="IS327" s="1587"/>
      <c r="IT327" s="1587"/>
      <c r="IU327" s="1587"/>
      <c r="IV327" s="1587"/>
      <c r="IW327" s="1587"/>
      <c r="IX327" s="1587"/>
      <c r="IY327" s="1587"/>
      <c r="IZ327" s="1587"/>
      <c r="JA327" s="1587"/>
      <c r="JB327" s="1587"/>
      <c r="JC327" s="1587"/>
      <c r="JD327" s="1587"/>
      <c r="JE327" s="1587"/>
      <c r="JF327" s="1587"/>
      <c r="JG327" s="1587"/>
      <c r="JH327" s="1587"/>
      <c r="JI327" s="1587"/>
      <c r="JJ327" s="1587"/>
      <c r="JK327" s="1587"/>
      <c r="JL327" s="1587"/>
      <c r="JM327" s="1587"/>
      <c r="JN327" s="1587"/>
      <c r="JO327" s="1587"/>
      <c r="JP327" s="1587"/>
      <c r="JQ327" s="1587"/>
      <c r="JR327" s="1587"/>
      <c r="JS327" s="1587"/>
      <c r="JT327" s="1587"/>
      <c r="JU327" s="1587"/>
      <c r="JV327" s="1587"/>
      <c r="JW327" s="1587"/>
      <c r="JX327" s="1587"/>
      <c r="JY327" s="1587"/>
      <c r="JZ327" s="1587"/>
      <c r="KA327" s="1587"/>
      <c r="KB327" s="1587"/>
      <c r="KC327" s="1587"/>
      <c r="KD327" s="1587"/>
      <c r="KE327" s="1587"/>
      <c r="KF327" s="1587"/>
      <c r="KG327" s="1587"/>
      <c r="KH327" s="1587"/>
      <c r="KI327" s="1587"/>
      <c r="KJ327" s="1587"/>
      <c r="KK327" s="1587"/>
      <c r="KL327" s="1587"/>
      <c r="KM327" s="1587"/>
      <c r="KN327" s="1587"/>
      <c r="KO327" s="1587"/>
      <c r="KP327" s="1587"/>
      <c r="KQ327" s="1587"/>
      <c r="KR327" s="1587"/>
      <c r="KS327" s="1587"/>
      <c r="KT327" s="1587"/>
      <c r="KU327" s="1587"/>
      <c r="KV327" s="1587"/>
      <c r="KW327" s="1587"/>
      <c r="KX327" s="1587"/>
      <c r="KY327" s="1587"/>
      <c r="KZ327" s="1587"/>
      <c r="LA327" s="1587"/>
      <c r="LB327" s="1587"/>
      <c r="LC327" s="1587"/>
      <c r="LD327" s="1587"/>
      <c r="LE327" s="1587"/>
      <c r="LF327" s="1587"/>
      <c r="LG327" s="1587"/>
      <c r="LH327" s="1587"/>
      <c r="LI327" s="1587"/>
      <c r="LJ327" s="1587"/>
      <c r="LK327" s="1587"/>
      <c r="LL327" s="1587"/>
      <c r="LM327" s="1587"/>
      <c r="LN327" s="1587"/>
      <c r="LO327" s="1587"/>
      <c r="LP327" s="1587"/>
      <c r="LQ327" s="1587"/>
      <c r="LR327" s="1587"/>
      <c r="LS327" s="1587"/>
      <c r="LT327" s="1587"/>
      <c r="LU327" s="1587"/>
      <c r="LV327" s="1587"/>
      <c r="LW327" s="1587"/>
      <c r="LX327" s="1587"/>
      <c r="LY327" s="1587"/>
      <c r="LZ327" s="1587"/>
      <c r="MA327" s="1587"/>
      <c r="MB327" s="1587"/>
      <c r="MC327" s="1587"/>
      <c r="MD327" s="1587"/>
      <c r="ME327" s="1587"/>
      <c r="MF327" s="1587"/>
      <c r="MG327" s="1587"/>
      <c r="MH327" s="1587"/>
      <c r="MI327" s="1587"/>
      <c r="MJ327" s="1587"/>
      <c r="MK327" s="1587"/>
      <c r="ML327" s="1587"/>
      <c r="MM327" s="1587"/>
      <c r="MN327" s="1587"/>
      <c r="MO327" s="1587"/>
      <c r="MP327" s="1587"/>
      <c r="MQ327" s="1587"/>
      <c r="MR327" s="1587"/>
      <c r="MS327" s="1587"/>
      <c r="MT327" s="1587"/>
      <c r="MU327" s="1587"/>
      <c r="MV327" s="1587"/>
      <c r="MW327" s="1587"/>
      <c r="MX327" s="1587"/>
      <c r="MY327" s="1587"/>
      <c r="MZ327" s="1587"/>
      <c r="NA327" s="1587"/>
      <c r="NB327" s="1587"/>
      <c r="NC327" s="1587"/>
      <c r="ND327" s="1587"/>
      <c r="NE327" s="1587"/>
      <c r="NF327" s="1587"/>
      <c r="NG327" s="1587"/>
      <c r="NH327" s="1587"/>
      <c r="NI327" s="1587"/>
      <c r="NJ327" s="1587"/>
      <c r="NK327" s="1587"/>
      <c r="NL327" s="1587"/>
      <c r="NM327" s="1587"/>
      <c r="NN327" s="1587"/>
      <c r="NO327" s="1587"/>
      <c r="NP327" s="1587"/>
      <c r="NQ327" s="1587"/>
      <c r="NR327" s="1587"/>
      <c r="NS327" s="1587"/>
      <c r="NT327" s="1587"/>
      <c r="NU327" s="1587"/>
      <c r="NV327" s="1587"/>
      <c r="NW327" s="1587"/>
      <c r="NX327" s="1587"/>
      <c r="NY327" s="1587"/>
      <c r="NZ327" s="1587"/>
      <c r="OA327" s="1587"/>
      <c r="OB327" s="1587"/>
      <c r="OC327" s="1587"/>
      <c r="OD327" s="1587"/>
      <c r="OE327" s="1587"/>
      <c r="OF327" s="1587"/>
      <c r="OG327" s="1587"/>
      <c r="OH327" s="1587"/>
      <c r="OI327" s="1587"/>
      <c r="OJ327" s="1587"/>
      <c r="OK327" s="1587"/>
      <c r="OL327" s="1587"/>
      <c r="OM327" s="1587"/>
      <c r="ON327" s="1587"/>
      <c r="OO327" s="1587"/>
      <c r="OP327" s="1587"/>
      <c r="OQ327" s="1587"/>
      <c r="OR327" s="1587"/>
      <c r="OS327" s="1587"/>
      <c r="OT327" s="1587"/>
      <c r="OU327" s="1587"/>
      <c r="OV327" s="1587"/>
      <c r="OW327" s="1587"/>
      <c r="OX327" s="1587"/>
      <c r="OY327" s="1587"/>
      <c r="OZ327" s="1587"/>
      <c r="PA327" s="1587"/>
      <c r="PB327" s="1587"/>
      <c r="PC327" s="1587"/>
      <c r="PD327" s="1587"/>
      <c r="PE327" s="1587"/>
      <c r="PF327" s="1587"/>
      <c r="PG327" s="1588"/>
      <c r="PH327" s="1588"/>
      <c r="PI327" s="1588"/>
      <c r="PJ327" s="1588"/>
      <c r="PK327" s="1588"/>
      <c r="PL327" s="1588"/>
      <c r="PM327" s="1588"/>
      <c r="PN327" s="1588"/>
      <c r="PO327" s="1588"/>
      <c r="PP327" s="1588"/>
      <c r="PQ327" s="1588"/>
      <c r="PR327" s="1588"/>
      <c r="PS327" s="1588"/>
      <c r="PT327" s="1588"/>
      <c r="PU327" s="1588"/>
      <c r="PV327" s="1588"/>
      <c r="PW327" s="1588"/>
      <c r="PX327" s="1588"/>
      <c r="PY327" s="1588"/>
      <c r="PZ327" s="1588"/>
      <c r="QA327" s="1588"/>
      <c r="QB327" s="1588"/>
      <c r="QC327" s="1588"/>
      <c r="QD327" s="1588"/>
      <c r="QE327" s="1588"/>
      <c r="QF327" s="1588"/>
      <c r="QG327" s="1588"/>
      <c r="QH327" s="1588"/>
      <c r="QI327" s="1588"/>
      <c r="QJ327" s="1588"/>
      <c r="QK327" s="1588"/>
      <c r="QL327" s="1588"/>
      <c r="QM327" s="1588"/>
      <c r="QN327" s="1588"/>
      <c r="QO327" s="1588"/>
      <c r="QP327" s="1588"/>
      <c r="QQ327" s="1588"/>
      <c r="QR327" s="1588"/>
      <c r="QS327" s="1588"/>
      <c r="QT327" s="1588"/>
      <c r="QU327" s="1588"/>
      <c r="QV327" s="1588"/>
      <c r="QW327" s="1588"/>
      <c r="QX327" s="1588"/>
      <c r="QY327" s="1588"/>
      <c r="QZ327" s="1588"/>
      <c r="RA327" s="1588"/>
      <c r="RB327" s="1588"/>
      <c r="RC327" s="1588"/>
      <c r="RD327" s="1588"/>
      <c r="RE327" s="1588"/>
      <c r="RF327" s="1588"/>
      <c r="RG327" s="1588"/>
      <c r="RH327" s="1588"/>
      <c r="RI327" s="1588"/>
      <c r="RJ327" s="1588"/>
      <c r="RK327" s="1588"/>
      <c r="RL327" s="1588"/>
      <c r="RM327" s="1588"/>
      <c r="RN327" s="1588"/>
      <c r="RO327" s="1588"/>
      <c r="RP327" s="1588"/>
      <c r="RQ327" s="1588"/>
      <c r="RR327" s="1588"/>
      <c r="RS327" s="1588"/>
      <c r="RT327" s="1588"/>
      <c r="RU327" s="1588"/>
      <c r="RV327" s="1588"/>
      <c r="RW327" s="1588"/>
      <c r="RX327" s="1588"/>
      <c r="RY327" s="1588"/>
      <c r="RZ327" s="1588"/>
      <c r="SA327" s="1588"/>
      <c r="SB327" s="1588"/>
      <c r="SC327" s="1588"/>
      <c r="SD327" s="1588"/>
      <c r="SE327" s="1588"/>
      <c r="SF327" s="1588"/>
      <c r="SG327" s="1588"/>
      <c r="SH327" s="1588"/>
      <c r="SI327" s="1588"/>
      <c r="SJ327" s="1588"/>
      <c r="SK327" s="1588"/>
      <c r="SL327" s="1588"/>
      <c r="SM327" s="1588"/>
      <c r="SN327" s="1588"/>
      <c r="SO327" s="1588"/>
      <c r="SP327" s="1588"/>
      <c r="SQ327" s="1588"/>
      <c r="SR327" s="1588"/>
      <c r="SS327" s="1588"/>
      <c r="ST327" s="1588"/>
      <c r="SU327" s="1588"/>
      <c r="SV327" s="1588"/>
      <c r="SW327" s="1588"/>
      <c r="SX327" s="1588"/>
      <c r="SY327" s="1588"/>
      <c r="SZ327" s="1588"/>
      <c r="TA327" s="1588"/>
      <c r="TB327" s="1588"/>
      <c r="TC327" s="1588"/>
      <c r="TD327" s="544"/>
      <c r="TE327" s="544"/>
      <c r="TF327" s="544"/>
      <c r="TG327" s="544"/>
      <c r="TH327" s="544"/>
      <c r="TI327" s="544"/>
      <c r="TJ327" s="544"/>
      <c r="TK327" s="544"/>
      <c r="TL327" s="544"/>
      <c r="TM327" s="544"/>
      <c r="TN327" s="544"/>
      <c r="TO327" s="544"/>
      <c r="TP327" s="544"/>
      <c r="TQ327" s="544"/>
      <c r="TR327" s="544"/>
      <c r="TS327" s="544"/>
      <c r="TT327" s="544"/>
      <c r="TU327" s="544"/>
      <c r="TV327" s="544"/>
      <c r="TW327" s="544"/>
      <c r="TX327" s="544"/>
      <c r="TY327" s="544"/>
      <c r="TZ327" s="544"/>
      <c r="UA327" s="544"/>
      <c r="UB327" s="544"/>
      <c r="UC327" s="544"/>
      <c r="UD327" s="544"/>
      <c r="UE327" s="544"/>
      <c r="UF327" s="544"/>
      <c r="UG327" s="544"/>
      <c r="UH327" s="544"/>
      <c r="UI327" s="544"/>
      <c r="UJ327" s="544"/>
      <c r="UK327" s="544"/>
      <c r="UL327" s="544"/>
      <c r="UM327" s="544"/>
      <c r="UN327" s="544"/>
      <c r="UO327" s="544"/>
      <c r="UP327" s="544"/>
      <c r="UQ327" s="544"/>
      <c r="UR327" s="544"/>
      <c r="US327" s="544"/>
      <c r="UT327" s="544"/>
      <c r="UU327" s="544"/>
      <c r="UV327" s="544"/>
      <c r="UW327" s="544"/>
      <c r="UX327" s="544"/>
      <c r="UY327" s="544"/>
      <c r="UZ327" s="544"/>
      <c r="VA327" s="544"/>
      <c r="VB327" s="544"/>
      <c r="VC327" s="544"/>
      <c r="VD327" s="544"/>
      <c r="VE327" s="544"/>
      <c r="VF327" s="544"/>
      <c r="VG327" s="544"/>
      <c r="VH327" s="544"/>
      <c r="VI327" s="544"/>
      <c r="VJ327" s="544"/>
      <c r="VK327" s="544"/>
      <c r="VL327" s="544"/>
      <c r="VM327" s="544"/>
      <c r="VN327" s="544"/>
      <c r="VO327" s="544"/>
      <c r="VP327" s="544"/>
      <c r="VQ327" s="544"/>
      <c r="VR327" s="544"/>
      <c r="VS327" s="544"/>
      <c r="VT327" s="544"/>
      <c r="VU327" s="544"/>
      <c r="VV327" s="544"/>
      <c r="VW327" s="544"/>
      <c r="VX327" s="544"/>
      <c r="VY327" s="544"/>
      <c r="VZ327" s="544"/>
      <c r="WA327" s="544"/>
      <c r="WB327" s="544"/>
      <c r="WC327" s="544"/>
      <c r="WD327" s="544"/>
      <c r="WE327" s="544"/>
      <c r="WF327" s="544"/>
      <c r="WG327" s="544"/>
      <c r="WH327" s="544"/>
      <c r="WI327" s="544"/>
      <c r="WJ327" s="544"/>
      <c r="WK327" s="544"/>
      <c r="WL327" s="544"/>
      <c r="WM327" s="544"/>
      <c r="WN327" s="544"/>
      <c r="WO327" s="544"/>
      <c r="WP327" s="544"/>
      <c r="WQ327" s="544"/>
      <c r="WR327" s="544"/>
      <c r="WS327" s="544"/>
      <c r="WT327" s="544"/>
      <c r="WU327" s="544"/>
      <c r="WV327" s="544"/>
      <c r="WW327" s="544"/>
      <c r="WX327" s="544"/>
      <c r="WY327" s="544"/>
      <c r="WZ327" s="544"/>
      <c r="XA327" s="544"/>
      <c r="XB327" s="544"/>
      <c r="XC327" s="544"/>
      <c r="XD327" s="544"/>
      <c r="XE327" s="544"/>
      <c r="XF327" s="544"/>
      <c r="XG327" s="544"/>
      <c r="XH327" s="544"/>
      <c r="XI327" s="544"/>
      <c r="XJ327" s="544"/>
      <c r="XK327" s="544"/>
      <c r="XL327" s="544"/>
      <c r="XM327" s="544"/>
      <c r="XN327" s="544"/>
      <c r="XO327" s="544"/>
      <c r="XP327" s="544"/>
      <c r="XQ327" s="544"/>
      <c r="XR327" s="544"/>
      <c r="XS327" s="544"/>
      <c r="XT327" s="544"/>
      <c r="XU327" s="544"/>
      <c r="XV327" s="544"/>
      <c r="XW327" s="544"/>
      <c r="XX327" s="544"/>
      <c r="XY327" s="544"/>
      <c r="XZ327" s="544"/>
      <c r="YA327" s="544"/>
      <c r="YB327" s="544"/>
      <c r="YC327" s="544"/>
      <c r="YD327" s="544"/>
      <c r="YE327" s="544"/>
      <c r="YF327" s="544"/>
      <c r="YG327" s="544"/>
      <c r="YH327" s="544"/>
      <c r="YI327" s="544"/>
      <c r="YJ327" s="544"/>
      <c r="YK327" s="544"/>
      <c r="YL327" s="544"/>
      <c r="YM327" s="544"/>
      <c r="YN327" s="544"/>
      <c r="YO327" s="544"/>
      <c r="YP327" s="544"/>
      <c r="YQ327" s="544"/>
      <c r="YR327" s="544"/>
      <c r="YS327" s="544"/>
      <c r="YT327" s="544"/>
      <c r="YU327" s="544"/>
      <c r="YV327" s="544"/>
      <c r="YW327" s="544"/>
      <c r="YX327" s="544"/>
      <c r="YY327" s="544"/>
      <c r="YZ327" s="544"/>
      <c r="ZA327" s="544"/>
      <c r="ZB327" s="544"/>
      <c r="ZC327" s="544"/>
      <c r="ZD327" s="544"/>
      <c r="ZE327" s="544"/>
      <c r="ZF327" s="544"/>
      <c r="ZG327" s="544"/>
      <c r="ZH327" s="544"/>
      <c r="ZI327" s="544"/>
      <c r="ZJ327" s="544"/>
      <c r="ZK327" s="544"/>
      <c r="ZL327" s="544"/>
      <c r="ZM327" s="544"/>
      <c r="ZN327" s="544"/>
      <c r="ZO327" s="544"/>
      <c r="ZP327" s="544"/>
      <c r="ZQ327" s="544"/>
      <c r="ZR327" s="544"/>
      <c r="ZS327" s="544"/>
      <c r="ZT327" s="544"/>
      <c r="ZU327" s="544"/>
      <c r="ZV327" s="544"/>
      <c r="ZW327" s="544"/>
      <c r="ZX327" s="544"/>
      <c r="ZY327" s="544"/>
      <c r="ZZ327" s="544"/>
      <c r="AAA327" s="544"/>
      <c r="AAB327" s="544"/>
      <c r="AAC327" s="544"/>
      <c r="AAD327" s="544"/>
      <c r="AAE327" s="544"/>
      <c r="AAF327" s="544"/>
      <c r="AAG327" s="544"/>
      <c r="AAH327" s="544"/>
      <c r="AAI327" s="544"/>
      <c r="AAJ327" s="544"/>
      <c r="AAK327" s="544"/>
      <c r="AAL327" s="544"/>
      <c r="AAM327" s="544"/>
      <c r="AAN327" s="544"/>
      <c r="AAO327" s="544"/>
      <c r="AAP327" s="544"/>
      <c r="AAQ327" s="544"/>
      <c r="AAR327" s="544"/>
      <c r="AAS327" s="544"/>
      <c r="AAT327" s="544"/>
      <c r="AAU327" s="544"/>
      <c r="AAV327" s="544"/>
      <c r="AAW327" s="544"/>
      <c r="AAX327" s="544"/>
      <c r="AAY327" s="544"/>
      <c r="AAZ327" s="544"/>
      <c r="ABA327" s="544"/>
      <c r="ABB327" s="544"/>
      <c r="ABC327" s="544"/>
      <c r="ABD327" s="544"/>
      <c r="ABE327" s="544"/>
      <c r="ABF327" s="544"/>
      <c r="ABG327" s="544"/>
      <c r="ABH327" s="544"/>
      <c r="ABI327" s="544"/>
      <c r="ABJ327" s="544"/>
      <c r="ABK327" s="544"/>
      <c r="ABL327" s="544"/>
      <c r="ABM327" s="544"/>
      <c r="ABN327" s="544"/>
      <c r="ABO327" s="544"/>
      <c r="ABP327" s="544"/>
      <c r="ABQ327" s="544"/>
      <c r="ABR327" s="544"/>
      <c r="ABS327" s="544"/>
      <c r="ABT327" s="544"/>
    </row>
    <row r="328" spans="1:748" s="540" customFormat="1" ht="15" customHeight="1" x14ac:dyDescent="0.15">
      <c r="A328" s="559">
        <v>43848</v>
      </c>
      <c r="B328" s="415">
        <f t="shared" si="7"/>
        <v>1907</v>
      </c>
      <c r="C328" s="231"/>
      <c r="D328" s="546"/>
      <c r="E328" s="467"/>
      <c r="F328" s="576"/>
      <c r="G328" s="883"/>
      <c r="H328" s="539"/>
      <c r="I328" s="576"/>
      <c r="J328" s="547"/>
      <c r="K328" s="467"/>
      <c r="L328" s="550"/>
      <c r="M328" s="231">
        <v>925</v>
      </c>
      <c r="N328" s="546">
        <v>8.35</v>
      </c>
      <c r="O328" s="467">
        <v>4030</v>
      </c>
      <c r="P328" s="576">
        <v>18.899999999999999</v>
      </c>
      <c r="Q328" s="883">
        <v>52.7</v>
      </c>
      <c r="R328" s="539">
        <v>1.5</v>
      </c>
      <c r="S328" s="576">
        <v>20.2</v>
      </c>
      <c r="T328" s="547"/>
      <c r="U328" s="467"/>
      <c r="V328" s="550"/>
      <c r="W328" s="466"/>
      <c r="X328" s="546"/>
      <c r="Y328" s="548"/>
      <c r="Z328" s="576"/>
      <c r="AA328" s="883"/>
      <c r="AB328" s="539"/>
      <c r="AC328" s="576"/>
      <c r="AD328" s="539"/>
      <c r="AE328" s="467"/>
      <c r="AF328" s="550"/>
      <c r="AG328" s="494">
        <v>148</v>
      </c>
      <c r="AH328" s="546">
        <v>8.1300000000000008</v>
      </c>
      <c r="AI328" s="548">
        <v>7370</v>
      </c>
      <c r="AJ328" s="576">
        <v>76.599999999999994</v>
      </c>
      <c r="AK328" s="883">
        <v>238.9</v>
      </c>
      <c r="AL328" s="539">
        <v>52.8</v>
      </c>
      <c r="AM328" s="213">
        <v>54.5</v>
      </c>
      <c r="AN328" s="539"/>
      <c r="AO328" s="467"/>
      <c r="AP328" s="618"/>
      <c r="AQ328" s="494">
        <v>377</v>
      </c>
      <c r="AR328" s="546">
        <v>7.88</v>
      </c>
      <c r="AS328" s="548">
        <v>5270</v>
      </c>
      <c r="AT328" s="576">
        <v>56</v>
      </c>
      <c r="AU328" s="883">
        <v>150.5</v>
      </c>
      <c r="AV328" s="539">
        <v>3.5</v>
      </c>
      <c r="AW328" s="576">
        <v>47.1</v>
      </c>
      <c r="AX328" s="539"/>
      <c r="AY328" s="467"/>
      <c r="AZ328" s="550"/>
      <c r="BA328" s="231"/>
      <c r="BB328" s="546">
        <v>7.81</v>
      </c>
      <c r="BC328" s="467">
        <v>5610</v>
      </c>
      <c r="BD328" s="576">
        <v>47</v>
      </c>
      <c r="BE328" s="883">
        <v>124.9</v>
      </c>
      <c r="BF328" s="539">
        <v>2.6</v>
      </c>
      <c r="BG328" s="576">
        <v>25.1</v>
      </c>
      <c r="BH328" s="539"/>
      <c r="BI328" s="467"/>
      <c r="BJ328" s="550"/>
      <c r="BK328" s="494"/>
      <c r="BL328" s="546">
        <v>8.1300000000000008</v>
      </c>
      <c r="BM328" s="548">
        <v>1574</v>
      </c>
      <c r="BN328" s="576">
        <v>73.400000000000006</v>
      </c>
      <c r="BO328" s="883">
        <v>144.4</v>
      </c>
      <c r="BP328" s="539">
        <v>0.2</v>
      </c>
      <c r="BQ328" s="576">
        <v>3.3</v>
      </c>
      <c r="BR328" s="539"/>
      <c r="BS328" s="467"/>
      <c r="BT328" s="550"/>
      <c r="BU328" s="494">
        <v>399</v>
      </c>
      <c r="BV328" s="546">
        <v>8.02</v>
      </c>
      <c r="BW328" s="548">
        <v>3880</v>
      </c>
      <c r="BX328" s="548">
        <v>20.5</v>
      </c>
      <c r="BY328" s="883">
        <v>42.1</v>
      </c>
      <c r="BZ328" s="539">
        <v>18.399999999999999</v>
      </c>
      <c r="CA328" s="576">
        <v>44.8</v>
      </c>
      <c r="CB328" s="539"/>
      <c r="CC328" s="467"/>
      <c r="CD328" s="550"/>
      <c r="CE328" s="494"/>
      <c r="CF328" s="546">
        <v>7.58</v>
      </c>
      <c r="CG328" s="548">
        <v>7830</v>
      </c>
      <c r="CH328" s="576">
        <v>33.4</v>
      </c>
      <c r="CI328" s="883">
        <v>100.8</v>
      </c>
      <c r="CJ328" s="539">
        <v>1.6</v>
      </c>
      <c r="CK328" s="576">
        <v>54.2</v>
      </c>
      <c r="CL328" s="539"/>
      <c r="CM328" s="467"/>
      <c r="CN328" s="550"/>
      <c r="CO328" s="494"/>
      <c r="CP328" s="546"/>
      <c r="CQ328" s="467"/>
      <c r="CR328" s="576"/>
      <c r="CS328" s="883"/>
      <c r="CT328" s="539"/>
      <c r="CU328" s="576"/>
      <c r="CV328" s="539"/>
      <c r="CW328" s="467"/>
      <c r="CX328" s="550"/>
      <c r="CY328" s="494"/>
      <c r="CZ328" s="546">
        <v>7.67</v>
      </c>
      <c r="DA328" s="467">
        <v>5160</v>
      </c>
      <c r="DB328" s="576">
        <v>27.1</v>
      </c>
      <c r="DC328" s="883">
        <v>75.3</v>
      </c>
      <c r="DD328" s="539">
        <v>10.8</v>
      </c>
      <c r="DE328" s="576">
        <v>19</v>
      </c>
      <c r="DF328" s="539"/>
      <c r="DG328" s="464"/>
      <c r="DH328" s="550"/>
      <c r="DI328" s="494">
        <v>55</v>
      </c>
      <c r="DJ328" s="546">
        <v>8.15</v>
      </c>
      <c r="DK328" s="549">
        <v>2070</v>
      </c>
      <c r="DL328" s="576">
        <v>7.6</v>
      </c>
      <c r="DM328" s="883">
        <v>85.8</v>
      </c>
      <c r="DN328" s="539">
        <v>1.8</v>
      </c>
      <c r="DO328" s="576">
        <v>2.4</v>
      </c>
      <c r="DP328" s="539"/>
      <c r="DQ328" s="467"/>
      <c r="DR328" s="550"/>
      <c r="DS328" s="494"/>
      <c r="DT328" s="546"/>
      <c r="DU328" s="466"/>
      <c r="DV328" s="576"/>
      <c r="DW328" s="883"/>
      <c r="DX328" s="539"/>
      <c r="DY328" s="576"/>
      <c r="DZ328" s="539"/>
      <c r="EA328" s="576"/>
      <c r="EB328" s="550"/>
      <c r="EC328" s="494"/>
      <c r="ED328" s="546">
        <v>7.95</v>
      </c>
      <c r="EE328" s="551">
        <v>1114</v>
      </c>
      <c r="EF328" s="576">
        <v>9.1</v>
      </c>
      <c r="EG328" s="883">
        <v>36.1</v>
      </c>
      <c r="EH328" s="539">
        <v>5</v>
      </c>
      <c r="EI328" s="576">
        <v>14.6</v>
      </c>
      <c r="EJ328" s="539"/>
      <c r="EK328" s="467"/>
      <c r="EL328" s="550"/>
      <c r="EM328" s="494"/>
      <c r="EN328" s="546"/>
      <c r="EO328" s="467"/>
      <c r="EP328" s="576"/>
      <c r="EQ328" s="576"/>
      <c r="ER328" s="539"/>
      <c r="ES328" s="576"/>
      <c r="ET328" s="466"/>
      <c r="EU328" s="467"/>
      <c r="EV328" s="550"/>
      <c r="EW328" s="494"/>
      <c r="EX328" s="546"/>
      <c r="EY328" s="467"/>
      <c r="EZ328" s="576"/>
      <c r="FA328" s="883"/>
      <c r="FB328" s="539"/>
      <c r="FC328" s="576"/>
      <c r="FD328" s="466"/>
      <c r="FE328" s="467"/>
      <c r="FF328" s="550"/>
      <c r="FG328" s="494"/>
      <c r="FH328" s="546"/>
      <c r="FI328" s="467"/>
      <c r="FJ328" s="576"/>
      <c r="FK328" s="883"/>
      <c r="FL328" s="539"/>
      <c r="FM328" s="576"/>
      <c r="FN328" s="466"/>
      <c r="FO328" s="467"/>
      <c r="FP328" s="550"/>
      <c r="FQ328" s="1262"/>
      <c r="FR328" s="1263"/>
      <c r="FS328" s="1444"/>
      <c r="FT328" s="1263"/>
      <c r="FU328" s="980"/>
      <c r="FV328" s="1263"/>
      <c r="FW328" s="954"/>
      <c r="FX328" s="1263"/>
      <c r="FY328" s="1263"/>
      <c r="FZ328" s="1419"/>
      <c r="GA328" s="1262"/>
      <c r="GB328" s="1263"/>
      <c r="GC328" s="1263"/>
      <c r="GD328" s="1263"/>
      <c r="GE328" s="980"/>
      <c r="GF328" s="1263"/>
      <c r="GG328" s="954"/>
      <c r="GH328" s="1263"/>
      <c r="GI328" s="1263"/>
      <c r="GJ328" s="1419"/>
      <c r="GK328" s="231"/>
      <c r="GL328" s="941"/>
      <c r="GM328" s="467"/>
      <c r="GN328" s="467"/>
      <c r="GO328" s="467"/>
      <c r="GP328" s="467"/>
      <c r="GQ328" s="467"/>
      <c r="GR328" s="467"/>
      <c r="GS328" s="467"/>
      <c r="GT328" s="550"/>
      <c r="GU328" s="231"/>
      <c r="GV328" s="467"/>
      <c r="GW328" s="467"/>
      <c r="GX328" s="467"/>
      <c r="GY328" s="467"/>
      <c r="GZ328" s="539"/>
      <c r="HA328" s="467"/>
      <c r="HB328" s="467"/>
      <c r="HC328" s="467"/>
      <c r="HD328" s="550"/>
      <c r="HE328" s="494">
        <v>3</v>
      </c>
      <c r="HF328" s="546">
        <v>7.27</v>
      </c>
      <c r="HG328" s="467">
        <v>3310</v>
      </c>
      <c r="HH328" s="894">
        <v>26.6</v>
      </c>
      <c r="HI328" s="1432">
        <v>70.7</v>
      </c>
      <c r="HJ328" s="539">
        <v>0.5</v>
      </c>
      <c r="HK328" s="576">
        <v>18.100000000000001</v>
      </c>
      <c r="HL328" s="539"/>
      <c r="HM328" s="467"/>
      <c r="HN328" s="550"/>
      <c r="HO328" s="494"/>
      <c r="HP328" s="546"/>
      <c r="HQ328" s="467"/>
      <c r="HR328" s="576"/>
      <c r="HS328" s="576"/>
      <c r="HT328" s="539"/>
      <c r="HU328" s="576"/>
      <c r="HV328" s="539"/>
      <c r="HW328" s="467"/>
      <c r="HX328" s="550"/>
      <c r="HY328" s="1587"/>
      <c r="HZ328" s="1587"/>
      <c r="IA328" s="1587"/>
      <c r="IB328" s="1587"/>
      <c r="IC328" s="1587"/>
      <c r="ID328" s="1587"/>
      <c r="IE328" s="1587"/>
      <c r="IF328" s="1587"/>
      <c r="IG328" s="1587"/>
      <c r="IH328" s="1587"/>
      <c r="II328" s="1587"/>
      <c r="IJ328" s="1587"/>
      <c r="IK328" s="1587"/>
      <c r="IL328" s="1587"/>
      <c r="IM328" s="1587"/>
      <c r="IN328" s="1587"/>
      <c r="IO328" s="1587"/>
      <c r="IP328" s="1587"/>
      <c r="IQ328" s="1587"/>
      <c r="IR328" s="1587"/>
      <c r="IS328" s="1587"/>
      <c r="IT328" s="1587"/>
      <c r="IU328" s="1587"/>
      <c r="IV328" s="1587"/>
      <c r="IW328" s="1587"/>
      <c r="IX328" s="1587"/>
      <c r="IY328" s="1587"/>
      <c r="IZ328" s="1587"/>
      <c r="JA328" s="1587"/>
      <c r="JB328" s="1587"/>
      <c r="JC328" s="1587"/>
      <c r="JD328" s="1587"/>
      <c r="JE328" s="1587"/>
      <c r="JF328" s="1587"/>
      <c r="JG328" s="1587"/>
      <c r="JH328" s="1587"/>
      <c r="JI328" s="1587"/>
      <c r="JJ328" s="1587"/>
      <c r="JK328" s="1587"/>
      <c r="JL328" s="1587"/>
      <c r="JM328" s="1587"/>
      <c r="JN328" s="1587"/>
      <c r="JO328" s="1587"/>
      <c r="JP328" s="1587"/>
      <c r="JQ328" s="1587"/>
      <c r="JR328" s="1587"/>
      <c r="JS328" s="1587"/>
      <c r="JT328" s="1587"/>
      <c r="JU328" s="1587"/>
      <c r="JV328" s="1587"/>
      <c r="JW328" s="1587"/>
      <c r="JX328" s="1587"/>
      <c r="JY328" s="1587"/>
      <c r="JZ328" s="1587"/>
      <c r="KA328" s="1587"/>
      <c r="KB328" s="1587"/>
      <c r="KC328" s="1587"/>
      <c r="KD328" s="1587"/>
      <c r="KE328" s="1587"/>
      <c r="KF328" s="1587"/>
      <c r="KG328" s="1587"/>
      <c r="KH328" s="1587"/>
      <c r="KI328" s="1587"/>
      <c r="KJ328" s="1587"/>
      <c r="KK328" s="1587"/>
      <c r="KL328" s="1587"/>
      <c r="KM328" s="1587"/>
      <c r="KN328" s="1587"/>
      <c r="KO328" s="1587"/>
      <c r="KP328" s="1587"/>
      <c r="KQ328" s="1587"/>
      <c r="KR328" s="1587"/>
      <c r="KS328" s="1587"/>
      <c r="KT328" s="1587"/>
      <c r="KU328" s="1587"/>
      <c r="KV328" s="1587"/>
      <c r="KW328" s="1587"/>
      <c r="KX328" s="1587"/>
      <c r="KY328" s="1587"/>
      <c r="KZ328" s="1587"/>
      <c r="LA328" s="1587"/>
      <c r="LB328" s="1587"/>
      <c r="LC328" s="1587"/>
      <c r="LD328" s="1587"/>
      <c r="LE328" s="1587"/>
      <c r="LF328" s="1587"/>
      <c r="LG328" s="1587"/>
      <c r="LH328" s="1587"/>
      <c r="LI328" s="1587"/>
      <c r="LJ328" s="1587"/>
      <c r="LK328" s="1587"/>
      <c r="LL328" s="1587"/>
      <c r="LM328" s="1587"/>
      <c r="LN328" s="1587"/>
      <c r="LO328" s="1587"/>
      <c r="LP328" s="1587"/>
      <c r="LQ328" s="1587"/>
      <c r="LR328" s="1587"/>
      <c r="LS328" s="1587"/>
      <c r="LT328" s="1587"/>
      <c r="LU328" s="1587"/>
      <c r="LV328" s="1587"/>
      <c r="LW328" s="1587"/>
      <c r="LX328" s="1587"/>
      <c r="LY328" s="1587"/>
      <c r="LZ328" s="1587"/>
      <c r="MA328" s="1587"/>
      <c r="MB328" s="1587"/>
      <c r="MC328" s="1587"/>
      <c r="MD328" s="1587"/>
      <c r="ME328" s="1587"/>
      <c r="MF328" s="1587"/>
      <c r="MG328" s="1587"/>
      <c r="MH328" s="1587"/>
      <c r="MI328" s="1587"/>
      <c r="MJ328" s="1587"/>
      <c r="MK328" s="1587"/>
      <c r="ML328" s="1587"/>
      <c r="MM328" s="1587"/>
      <c r="MN328" s="1587"/>
      <c r="MO328" s="1587"/>
      <c r="MP328" s="1587"/>
      <c r="MQ328" s="1587"/>
      <c r="MR328" s="1587"/>
      <c r="MS328" s="1587"/>
      <c r="MT328" s="1587"/>
      <c r="MU328" s="1587"/>
      <c r="MV328" s="1587"/>
      <c r="MW328" s="1587"/>
      <c r="MX328" s="1587"/>
      <c r="MY328" s="1587"/>
      <c r="MZ328" s="1587"/>
      <c r="NA328" s="1587"/>
      <c r="NB328" s="1587"/>
      <c r="NC328" s="1587"/>
      <c r="ND328" s="1587"/>
      <c r="NE328" s="1587"/>
      <c r="NF328" s="1587"/>
      <c r="NG328" s="1587"/>
      <c r="NH328" s="1587"/>
      <c r="NI328" s="1587"/>
      <c r="NJ328" s="1587"/>
      <c r="NK328" s="1587"/>
      <c r="NL328" s="1587"/>
      <c r="NM328" s="1587"/>
      <c r="NN328" s="1587"/>
      <c r="NO328" s="1587"/>
      <c r="NP328" s="1587"/>
      <c r="NQ328" s="1587"/>
      <c r="NR328" s="1587"/>
      <c r="NS328" s="1587"/>
      <c r="NT328" s="1587"/>
      <c r="NU328" s="1587"/>
      <c r="NV328" s="1587"/>
      <c r="NW328" s="1587"/>
      <c r="NX328" s="1587"/>
      <c r="NY328" s="1587"/>
      <c r="NZ328" s="1587"/>
      <c r="OA328" s="1587"/>
      <c r="OB328" s="1587"/>
      <c r="OC328" s="1587"/>
      <c r="OD328" s="1587"/>
      <c r="OE328" s="1587"/>
      <c r="OF328" s="1587"/>
      <c r="OG328" s="1587"/>
      <c r="OH328" s="1587"/>
      <c r="OI328" s="1587"/>
      <c r="OJ328" s="1587"/>
      <c r="OK328" s="1587"/>
      <c r="OL328" s="1587"/>
      <c r="OM328" s="1587"/>
      <c r="ON328" s="1587"/>
      <c r="OO328" s="1587"/>
      <c r="OP328" s="1587"/>
      <c r="OQ328" s="1587"/>
      <c r="OR328" s="1587"/>
      <c r="OS328" s="1587"/>
      <c r="OT328" s="1587"/>
      <c r="OU328" s="1587"/>
      <c r="OV328" s="1587"/>
      <c r="OW328" s="1587"/>
      <c r="OX328" s="1587"/>
      <c r="OY328" s="1587"/>
      <c r="OZ328" s="1587"/>
      <c r="PA328" s="1587"/>
      <c r="PB328" s="1587"/>
      <c r="PC328" s="1587"/>
      <c r="PD328" s="1587"/>
      <c r="PE328" s="1587"/>
      <c r="PF328" s="1587"/>
      <c r="PG328" s="1588"/>
      <c r="PH328" s="1588"/>
      <c r="PI328" s="1588"/>
      <c r="PJ328" s="1588"/>
      <c r="PK328" s="1588"/>
      <c r="PL328" s="1588"/>
      <c r="PM328" s="1588"/>
      <c r="PN328" s="1588"/>
      <c r="PO328" s="1588"/>
      <c r="PP328" s="1588"/>
      <c r="PQ328" s="1588"/>
      <c r="PR328" s="1588"/>
      <c r="PS328" s="1588"/>
      <c r="PT328" s="1588"/>
      <c r="PU328" s="1588"/>
      <c r="PV328" s="1588"/>
      <c r="PW328" s="1588"/>
      <c r="PX328" s="1588"/>
      <c r="PY328" s="1588"/>
      <c r="PZ328" s="1588"/>
      <c r="QA328" s="1588"/>
      <c r="QB328" s="1588"/>
      <c r="QC328" s="1588"/>
      <c r="QD328" s="1588"/>
      <c r="QE328" s="1588"/>
      <c r="QF328" s="1588"/>
      <c r="QG328" s="1588"/>
      <c r="QH328" s="1588"/>
      <c r="QI328" s="1588"/>
      <c r="QJ328" s="1588"/>
      <c r="QK328" s="1588"/>
      <c r="QL328" s="1588"/>
      <c r="QM328" s="1588"/>
      <c r="QN328" s="1588"/>
      <c r="QO328" s="1588"/>
      <c r="QP328" s="1588"/>
      <c r="QQ328" s="1588"/>
      <c r="QR328" s="1588"/>
      <c r="QS328" s="1588"/>
      <c r="QT328" s="1588"/>
      <c r="QU328" s="1588"/>
      <c r="QV328" s="1588"/>
      <c r="QW328" s="1588"/>
      <c r="QX328" s="1588"/>
      <c r="QY328" s="1588"/>
      <c r="QZ328" s="1588"/>
      <c r="RA328" s="1588"/>
      <c r="RB328" s="1588"/>
      <c r="RC328" s="1588"/>
      <c r="RD328" s="1588"/>
      <c r="RE328" s="1588"/>
      <c r="RF328" s="1588"/>
      <c r="RG328" s="1588"/>
      <c r="RH328" s="1588"/>
      <c r="RI328" s="1588"/>
      <c r="RJ328" s="1588"/>
      <c r="RK328" s="1588"/>
      <c r="RL328" s="1588"/>
      <c r="RM328" s="1588"/>
      <c r="RN328" s="1588"/>
      <c r="RO328" s="1588"/>
      <c r="RP328" s="1588"/>
      <c r="RQ328" s="1588"/>
      <c r="RR328" s="1588"/>
      <c r="RS328" s="1588"/>
      <c r="RT328" s="1588"/>
      <c r="RU328" s="1588"/>
      <c r="RV328" s="1588"/>
      <c r="RW328" s="1588"/>
      <c r="RX328" s="1588"/>
      <c r="RY328" s="1588"/>
      <c r="RZ328" s="1588"/>
      <c r="SA328" s="1588"/>
      <c r="SB328" s="1588"/>
      <c r="SC328" s="1588"/>
      <c r="SD328" s="1588"/>
      <c r="SE328" s="1588"/>
      <c r="SF328" s="1588"/>
      <c r="SG328" s="1588"/>
      <c r="SH328" s="1588"/>
      <c r="SI328" s="1588"/>
      <c r="SJ328" s="1588"/>
      <c r="SK328" s="1588"/>
      <c r="SL328" s="1588"/>
      <c r="SM328" s="1588"/>
      <c r="SN328" s="1588"/>
      <c r="SO328" s="1588"/>
      <c r="SP328" s="1588"/>
      <c r="SQ328" s="1588"/>
      <c r="SR328" s="1588"/>
      <c r="SS328" s="1588"/>
      <c r="ST328" s="1588"/>
      <c r="SU328" s="1588"/>
      <c r="SV328" s="1588"/>
      <c r="SW328" s="1588"/>
      <c r="SX328" s="1588"/>
      <c r="SY328" s="1588"/>
      <c r="SZ328" s="1588"/>
      <c r="TA328" s="1588"/>
      <c r="TB328" s="1588"/>
      <c r="TC328" s="1588"/>
      <c r="TD328" s="544"/>
      <c r="TE328" s="544"/>
      <c r="TF328" s="544"/>
      <c r="TG328" s="544"/>
      <c r="TH328" s="544"/>
      <c r="TI328" s="544"/>
      <c r="TJ328" s="544"/>
      <c r="TK328" s="544"/>
      <c r="TL328" s="544"/>
      <c r="TM328" s="544"/>
      <c r="TN328" s="544"/>
      <c r="TO328" s="544"/>
      <c r="TP328" s="544"/>
      <c r="TQ328" s="544"/>
      <c r="TR328" s="544"/>
      <c r="TS328" s="544"/>
      <c r="TT328" s="544"/>
      <c r="TU328" s="544"/>
      <c r="TV328" s="544"/>
      <c r="TW328" s="544"/>
      <c r="TX328" s="544"/>
      <c r="TY328" s="544"/>
      <c r="TZ328" s="544"/>
      <c r="UA328" s="544"/>
      <c r="UB328" s="544"/>
      <c r="UC328" s="544"/>
      <c r="UD328" s="544"/>
      <c r="UE328" s="544"/>
      <c r="UF328" s="544"/>
      <c r="UG328" s="544"/>
      <c r="UH328" s="544"/>
      <c r="UI328" s="544"/>
      <c r="UJ328" s="544"/>
      <c r="UK328" s="544"/>
      <c r="UL328" s="544"/>
      <c r="UM328" s="544"/>
      <c r="UN328" s="544"/>
      <c r="UO328" s="544"/>
      <c r="UP328" s="544"/>
      <c r="UQ328" s="544"/>
      <c r="UR328" s="544"/>
      <c r="US328" s="544"/>
      <c r="UT328" s="544"/>
      <c r="UU328" s="544"/>
      <c r="UV328" s="544"/>
      <c r="UW328" s="544"/>
      <c r="UX328" s="544"/>
      <c r="UY328" s="544"/>
      <c r="UZ328" s="544"/>
      <c r="VA328" s="544"/>
      <c r="VB328" s="544"/>
      <c r="VC328" s="544"/>
      <c r="VD328" s="544"/>
      <c r="VE328" s="544"/>
      <c r="VF328" s="544"/>
      <c r="VG328" s="544"/>
      <c r="VH328" s="544"/>
      <c r="VI328" s="544"/>
      <c r="VJ328" s="544"/>
      <c r="VK328" s="544"/>
      <c r="VL328" s="544"/>
      <c r="VM328" s="544"/>
      <c r="VN328" s="544"/>
      <c r="VO328" s="544"/>
      <c r="VP328" s="544"/>
      <c r="VQ328" s="544"/>
      <c r="VR328" s="544"/>
      <c r="VS328" s="544"/>
      <c r="VT328" s="544"/>
      <c r="VU328" s="544"/>
      <c r="VV328" s="544"/>
      <c r="VW328" s="544"/>
      <c r="VX328" s="544"/>
      <c r="VY328" s="544"/>
      <c r="VZ328" s="544"/>
      <c r="WA328" s="544"/>
      <c r="WB328" s="544"/>
      <c r="WC328" s="544"/>
      <c r="WD328" s="544"/>
      <c r="WE328" s="544"/>
      <c r="WF328" s="544"/>
      <c r="WG328" s="544"/>
      <c r="WH328" s="544"/>
      <c r="WI328" s="544"/>
      <c r="WJ328" s="544"/>
      <c r="WK328" s="544"/>
      <c r="WL328" s="544"/>
      <c r="WM328" s="544"/>
      <c r="WN328" s="544"/>
      <c r="WO328" s="544"/>
      <c r="WP328" s="544"/>
      <c r="WQ328" s="544"/>
      <c r="WR328" s="544"/>
      <c r="WS328" s="544"/>
      <c r="WT328" s="544"/>
      <c r="WU328" s="544"/>
      <c r="WV328" s="544"/>
      <c r="WW328" s="544"/>
      <c r="WX328" s="544"/>
      <c r="WY328" s="544"/>
      <c r="WZ328" s="544"/>
      <c r="XA328" s="544"/>
      <c r="XB328" s="544"/>
      <c r="XC328" s="544"/>
      <c r="XD328" s="544"/>
      <c r="XE328" s="544"/>
      <c r="XF328" s="544"/>
      <c r="XG328" s="544"/>
      <c r="XH328" s="544"/>
      <c r="XI328" s="544"/>
      <c r="XJ328" s="544"/>
      <c r="XK328" s="544"/>
      <c r="XL328" s="544"/>
      <c r="XM328" s="544"/>
      <c r="XN328" s="544"/>
      <c r="XO328" s="544"/>
      <c r="XP328" s="544"/>
      <c r="XQ328" s="544"/>
      <c r="XR328" s="544"/>
      <c r="XS328" s="544"/>
      <c r="XT328" s="544"/>
      <c r="XU328" s="544"/>
      <c r="XV328" s="544"/>
      <c r="XW328" s="544"/>
      <c r="XX328" s="544"/>
      <c r="XY328" s="544"/>
      <c r="XZ328" s="544"/>
      <c r="YA328" s="544"/>
      <c r="YB328" s="544"/>
      <c r="YC328" s="544"/>
      <c r="YD328" s="544"/>
      <c r="YE328" s="544"/>
      <c r="YF328" s="544"/>
      <c r="YG328" s="544"/>
      <c r="YH328" s="544"/>
      <c r="YI328" s="544"/>
      <c r="YJ328" s="544"/>
      <c r="YK328" s="544"/>
      <c r="YL328" s="544"/>
      <c r="YM328" s="544"/>
      <c r="YN328" s="544"/>
      <c r="YO328" s="544"/>
      <c r="YP328" s="544"/>
      <c r="YQ328" s="544"/>
      <c r="YR328" s="544"/>
      <c r="YS328" s="544"/>
      <c r="YT328" s="544"/>
      <c r="YU328" s="544"/>
      <c r="YV328" s="544"/>
      <c r="YW328" s="544"/>
      <c r="YX328" s="544"/>
      <c r="YY328" s="544"/>
      <c r="YZ328" s="544"/>
      <c r="ZA328" s="544"/>
      <c r="ZB328" s="544"/>
      <c r="ZC328" s="544"/>
      <c r="ZD328" s="544"/>
      <c r="ZE328" s="544"/>
      <c r="ZF328" s="544"/>
      <c r="ZG328" s="544"/>
      <c r="ZH328" s="544"/>
      <c r="ZI328" s="544"/>
      <c r="ZJ328" s="544"/>
      <c r="ZK328" s="544"/>
      <c r="ZL328" s="544"/>
      <c r="ZM328" s="544"/>
      <c r="ZN328" s="544"/>
      <c r="ZO328" s="544"/>
      <c r="ZP328" s="544"/>
      <c r="ZQ328" s="544"/>
      <c r="ZR328" s="544"/>
      <c r="ZS328" s="544"/>
      <c r="ZT328" s="544"/>
      <c r="ZU328" s="544"/>
      <c r="ZV328" s="544"/>
      <c r="ZW328" s="544"/>
      <c r="ZX328" s="544"/>
      <c r="ZY328" s="544"/>
      <c r="ZZ328" s="544"/>
      <c r="AAA328" s="544"/>
      <c r="AAB328" s="544"/>
      <c r="AAC328" s="544"/>
      <c r="AAD328" s="544"/>
      <c r="AAE328" s="544"/>
      <c r="AAF328" s="544"/>
      <c r="AAG328" s="544"/>
      <c r="AAH328" s="544"/>
      <c r="AAI328" s="544"/>
      <c r="AAJ328" s="544"/>
      <c r="AAK328" s="544"/>
      <c r="AAL328" s="544"/>
      <c r="AAM328" s="544"/>
      <c r="AAN328" s="544"/>
      <c r="AAO328" s="544"/>
      <c r="AAP328" s="544"/>
      <c r="AAQ328" s="544"/>
      <c r="AAR328" s="544"/>
      <c r="AAS328" s="544"/>
      <c r="AAT328" s="544"/>
      <c r="AAU328" s="544"/>
      <c r="AAV328" s="544"/>
      <c r="AAW328" s="544"/>
      <c r="AAX328" s="544"/>
      <c r="AAY328" s="544"/>
      <c r="AAZ328" s="544"/>
      <c r="ABA328" s="544"/>
      <c r="ABB328" s="544"/>
      <c r="ABC328" s="544"/>
      <c r="ABD328" s="544"/>
      <c r="ABE328" s="544"/>
      <c r="ABF328" s="544"/>
      <c r="ABG328" s="544"/>
      <c r="ABH328" s="544"/>
      <c r="ABI328" s="544"/>
      <c r="ABJ328" s="544"/>
      <c r="ABK328" s="544"/>
      <c r="ABL328" s="544"/>
      <c r="ABM328" s="544"/>
      <c r="ABN328" s="544"/>
      <c r="ABO328" s="544"/>
      <c r="ABP328" s="544"/>
      <c r="ABQ328" s="544"/>
      <c r="ABR328" s="544"/>
      <c r="ABS328" s="544"/>
      <c r="ABT328" s="544"/>
    </row>
    <row r="329" spans="1:748" s="542" customFormat="1" ht="15" customHeight="1" x14ac:dyDescent="0.15">
      <c r="A329" s="560">
        <v>43849</v>
      </c>
      <c r="B329" s="765">
        <f t="shared" si="7"/>
        <v>37</v>
      </c>
      <c r="C329" s="241"/>
      <c r="D329" s="552"/>
      <c r="E329" s="471"/>
      <c r="F329" s="577"/>
      <c r="G329" s="577"/>
      <c r="H329" s="541"/>
      <c r="I329" s="577"/>
      <c r="J329" s="553"/>
      <c r="K329" s="471"/>
      <c r="L329" s="557"/>
      <c r="M329" s="241"/>
      <c r="N329" s="552">
        <v>7.9</v>
      </c>
      <c r="O329" s="471">
        <v>3940</v>
      </c>
      <c r="P329" s="577">
        <v>17.5</v>
      </c>
      <c r="Q329" s="577">
        <v>51.2</v>
      </c>
      <c r="R329" s="541">
        <v>0.8</v>
      </c>
      <c r="S329" s="577">
        <v>18.899999999999999</v>
      </c>
      <c r="T329" s="553"/>
      <c r="U329" s="471"/>
      <c r="V329" s="557"/>
      <c r="W329" s="470"/>
      <c r="X329" s="552"/>
      <c r="Y329" s="555"/>
      <c r="Z329" s="577"/>
      <c r="AA329" s="577"/>
      <c r="AB329" s="541"/>
      <c r="AC329" s="577"/>
      <c r="AD329" s="541"/>
      <c r="AE329" s="471"/>
      <c r="AF329" s="557"/>
      <c r="AG329" s="554"/>
      <c r="AH329" s="552"/>
      <c r="AI329" s="555"/>
      <c r="AJ329" s="577"/>
      <c r="AK329" s="577"/>
      <c r="AL329" s="541"/>
      <c r="AM329" s="180"/>
      <c r="AN329" s="541"/>
      <c r="AO329" s="471"/>
      <c r="AP329" s="619"/>
      <c r="AQ329" s="554">
        <v>22</v>
      </c>
      <c r="AR329" s="552">
        <v>7.56</v>
      </c>
      <c r="AS329" s="555">
        <v>5070</v>
      </c>
      <c r="AT329" s="577">
        <v>57.3</v>
      </c>
      <c r="AU329" s="577">
        <v>148.9</v>
      </c>
      <c r="AV329" s="541">
        <v>2.2999999999999998</v>
      </c>
      <c r="AW329" s="577">
        <v>47.4</v>
      </c>
      <c r="AX329" s="541"/>
      <c r="AY329" s="471"/>
      <c r="AZ329" s="557"/>
      <c r="BA329" s="241"/>
      <c r="BB329" s="552"/>
      <c r="BC329" s="471"/>
      <c r="BD329" s="577"/>
      <c r="BE329" s="577"/>
      <c r="BF329" s="541"/>
      <c r="BG329" s="577"/>
      <c r="BH329" s="541"/>
      <c r="BI329" s="471"/>
      <c r="BJ329" s="557"/>
      <c r="BK329" s="554"/>
      <c r="BL329" s="552"/>
      <c r="BM329" s="555"/>
      <c r="BN329" s="577"/>
      <c r="BO329" s="577"/>
      <c r="BP329" s="541"/>
      <c r="BQ329" s="577"/>
      <c r="BR329" s="541"/>
      <c r="BS329" s="471"/>
      <c r="BT329" s="557"/>
      <c r="BU329" s="554">
        <v>15</v>
      </c>
      <c r="BV329" s="552"/>
      <c r="BW329" s="555"/>
      <c r="BX329" s="555"/>
      <c r="BY329" s="577"/>
      <c r="BZ329" s="541"/>
      <c r="CA329" s="577"/>
      <c r="CB329" s="541"/>
      <c r="CC329" s="471"/>
      <c r="CD329" s="557"/>
      <c r="CE329" s="554"/>
      <c r="CF329" s="552"/>
      <c r="CG329" s="555"/>
      <c r="CH329" s="577"/>
      <c r="CI329" s="577"/>
      <c r="CJ329" s="541"/>
      <c r="CK329" s="577"/>
      <c r="CL329" s="541"/>
      <c r="CM329" s="471"/>
      <c r="CN329" s="557"/>
      <c r="CO329" s="554"/>
      <c r="CP329" s="552"/>
      <c r="CQ329" s="471"/>
      <c r="CR329" s="577"/>
      <c r="CS329" s="577"/>
      <c r="CT329" s="541"/>
      <c r="CU329" s="577"/>
      <c r="CV329" s="541"/>
      <c r="CW329" s="471"/>
      <c r="CX329" s="557"/>
      <c r="CY329" s="554"/>
      <c r="CZ329" s="552"/>
      <c r="DA329" s="471"/>
      <c r="DB329" s="577"/>
      <c r="DC329" s="577"/>
      <c r="DD329" s="541"/>
      <c r="DE329" s="577"/>
      <c r="DF329" s="541"/>
      <c r="DG329" s="447"/>
      <c r="DH329" s="557"/>
      <c r="DI329" s="554"/>
      <c r="DJ329" s="552"/>
      <c r="DK329" s="556"/>
      <c r="DL329" s="577"/>
      <c r="DM329" s="577"/>
      <c r="DN329" s="541"/>
      <c r="DO329" s="577"/>
      <c r="DP329" s="541"/>
      <c r="DQ329" s="471"/>
      <c r="DR329" s="557"/>
      <c r="DS329" s="554"/>
      <c r="DT329" s="552"/>
      <c r="DU329" s="470"/>
      <c r="DV329" s="577"/>
      <c r="DW329" s="577"/>
      <c r="DX329" s="541"/>
      <c r="DY329" s="577"/>
      <c r="DZ329" s="541"/>
      <c r="EA329" s="577"/>
      <c r="EB329" s="557"/>
      <c r="EC329" s="554"/>
      <c r="ED329" s="552"/>
      <c r="EE329" s="558"/>
      <c r="EF329" s="577"/>
      <c r="EG329" s="577"/>
      <c r="EH329" s="541"/>
      <c r="EI329" s="577"/>
      <c r="EJ329" s="541"/>
      <c r="EK329" s="471"/>
      <c r="EL329" s="557"/>
      <c r="EM329" s="554"/>
      <c r="EN329" s="552">
        <v>7.97</v>
      </c>
      <c r="EO329" s="471">
        <v>1505</v>
      </c>
      <c r="EP329" s="577">
        <v>10.1</v>
      </c>
      <c r="EQ329" s="577">
        <v>42</v>
      </c>
      <c r="ER329" s="541">
        <v>0.5</v>
      </c>
      <c r="ES329" s="577">
        <v>28.4</v>
      </c>
      <c r="ET329" s="470"/>
      <c r="EU329" s="471"/>
      <c r="EV329" s="557"/>
      <c r="EW329" s="554"/>
      <c r="EX329" s="552"/>
      <c r="EY329" s="471"/>
      <c r="EZ329" s="577"/>
      <c r="FA329" s="577"/>
      <c r="FB329" s="541"/>
      <c r="FC329" s="577"/>
      <c r="FD329" s="470"/>
      <c r="FE329" s="471"/>
      <c r="FF329" s="557"/>
      <c r="FG329" s="554"/>
      <c r="FH329" s="552"/>
      <c r="FI329" s="471"/>
      <c r="FJ329" s="577"/>
      <c r="FK329" s="577"/>
      <c r="FL329" s="541"/>
      <c r="FM329" s="577"/>
      <c r="FN329" s="470"/>
      <c r="FO329" s="471"/>
      <c r="FP329" s="557"/>
      <c r="FQ329" s="1261"/>
      <c r="FR329" s="584"/>
      <c r="FS329" s="589"/>
      <c r="FT329" s="584"/>
      <c r="FU329" s="590"/>
      <c r="FV329" s="584"/>
      <c r="FW329" s="590"/>
      <c r="FX329" s="584"/>
      <c r="FY329" s="584"/>
      <c r="FZ329" s="591"/>
      <c r="GA329" s="1261"/>
      <c r="GB329" s="584"/>
      <c r="GC329" s="584"/>
      <c r="GD329" s="584"/>
      <c r="GE329" s="590"/>
      <c r="GF329" s="584"/>
      <c r="GG329" s="590"/>
      <c r="GH329" s="584"/>
      <c r="GI329" s="584"/>
      <c r="GJ329" s="591"/>
      <c r="GK329" s="241"/>
      <c r="GL329" s="940"/>
      <c r="GM329" s="471"/>
      <c r="GN329" s="471"/>
      <c r="GO329" s="471"/>
      <c r="GP329" s="471"/>
      <c r="GQ329" s="471"/>
      <c r="GR329" s="471"/>
      <c r="GS329" s="471"/>
      <c r="GT329" s="557"/>
      <c r="GU329" s="241"/>
      <c r="GV329" s="471"/>
      <c r="GW329" s="471"/>
      <c r="GX329" s="471"/>
      <c r="GY329" s="471"/>
      <c r="GZ329" s="541"/>
      <c r="HA329" s="471"/>
      <c r="HB329" s="471"/>
      <c r="HC329" s="471"/>
      <c r="HD329" s="557"/>
      <c r="HE329" s="554"/>
      <c r="HF329" s="552">
        <v>7.5</v>
      </c>
      <c r="HG329" s="471">
        <v>3280</v>
      </c>
      <c r="HH329" s="590">
        <v>7.9</v>
      </c>
      <c r="HI329" s="556">
        <v>76.8</v>
      </c>
      <c r="HJ329" s="541">
        <v>0.8</v>
      </c>
      <c r="HK329" s="577">
        <v>28.4</v>
      </c>
      <c r="HL329" s="541"/>
      <c r="HM329" s="471"/>
      <c r="HN329" s="557"/>
      <c r="HO329" s="554"/>
      <c r="HP329" s="552"/>
      <c r="HQ329" s="471"/>
      <c r="HR329" s="577"/>
      <c r="HS329" s="577"/>
      <c r="HT329" s="541"/>
      <c r="HU329" s="577"/>
      <c r="HV329" s="541"/>
      <c r="HW329" s="471"/>
      <c r="HX329" s="557"/>
      <c r="HY329" s="1587"/>
      <c r="HZ329" s="1587"/>
      <c r="IA329" s="1587"/>
      <c r="IB329" s="1587"/>
      <c r="IC329" s="1587"/>
      <c r="ID329" s="1587"/>
      <c r="IE329" s="1587"/>
      <c r="IF329" s="1587"/>
      <c r="IG329" s="1587"/>
      <c r="IH329" s="1587"/>
      <c r="II329" s="1587"/>
      <c r="IJ329" s="1587"/>
      <c r="IK329" s="1587"/>
      <c r="IL329" s="1587"/>
      <c r="IM329" s="1587"/>
      <c r="IN329" s="1587"/>
      <c r="IO329" s="1587"/>
      <c r="IP329" s="1587"/>
      <c r="IQ329" s="1587"/>
      <c r="IR329" s="1587"/>
      <c r="IS329" s="1587"/>
      <c r="IT329" s="1587"/>
      <c r="IU329" s="1587"/>
      <c r="IV329" s="1587"/>
      <c r="IW329" s="1587"/>
      <c r="IX329" s="1587"/>
      <c r="IY329" s="1587"/>
      <c r="IZ329" s="1587"/>
      <c r="JA329" s="1587"/>
      <c r="JB329" s="1587"/>
      <c r="JC329" s="1587"/>
      <c r="JD329" s="1587"/>
      <c r="JE329" s="1587"/>
      <c r="JF329" s="1587"/>
      <c r="JG329" s="1587"/>
      <c r="JH329" s="1587"/>
      <c r="JI329" s="1587"/>
      <c r="JJ329" s="1587"/>
      <c r="JK329" s="1587"/>
      <c r="JL329" s="1587"/>
      <c r="JM329" s="1587"/>
      <c r="JN329" s="1587"/>
      <c r="JO329" s="1587"/>
      <c r="JP329" s="1587"/>
      <c r="JQ329" s="1587"/>
      <c r="JR329" s="1587"/>
      <c r="JS329" s="1587"/>
      <c r="JT329" s="1587"/>
      <c r="JU329" s="1587"/>
      <c r="JV329" s="1587"/>
      <c r="JW329" s="1587"/>
      <c r="JX329" s="1587"/>
      <c r="JY329" s="1587"/>
      <c r="JZ329" s="1587"/>
      <c r="KA329" s="1587"/>
      <c r="KB329" s="1587"/>
      <c r="KC329" s="1587"/>
      <c r="KD329" s="1587"/>
      <c r="KE329" s="1587"/>
      <c r="KF329" s="1587"/>
      <c r="KG329" s="1587"/>
      <c r="KH329" s="1587"/>
      <c r="KI329" s="1587"/>
      <c r="KJ329" s="1587"/>
      <c r="KK329" s="1587"/>
      <c r="KL329" s="1587"/>
      <c r="KM329" s="1587"/>
      <c r="KN329" s="1587"/>
      <c r="KO329" s="1587"/>
      <c r="KP329" s="1587"/>
      <c r="KQ329" s="1587"/>
      <c r="KR329" s="1587"/>
      <c r="KS329" s="1587"/>
      <c r="KT329" s="1587"/>
      <c r="KU329" s="1587"/>
      <c r="KV329" s="1587"/>
      <c r="KW329" s="1587"/>
      <c r="KX329" s="1587"/>
      <c r="KY329" s="1587"/>
      <c r="KZ329" s="1587"/>
      <c r="LA329" s="1587"/>
      <c r="LB329" s="1587"/>
      <c r="LC329" s="1587"/>
      <c r="LD329" s="1587"/>
      <c r="LE329" s="1587"/>
      <c r="LF329" s="1587"/>
      <c r="LG329" s="1587"/>
      <c r="LH329" s="1587"/>
      <c r="LI329" s="1587"/>
      <c r="LJ329" s="1587"/>
      <c r="LK329" s="1587"/>
      <c r="LL329" s="1587"/>
      <c r="LM329" s="1587"/>
      <c r="LN329" s="1587"/>
      <c r="LO329" s="1587"/>
      <c r="LP329" s="1587"/>
      <c r="LQ329" s="1587"/>
      <c r="LR329" s="1587"/>
      <c r="LS329" s="1587"/>
      <c r="LT329" s="1587"/>
      <c r="LU329" s="1587"/>
      <c r="LV329" s="1587"/>
      <c r="LW329" s="1587"/>
      <c r="LX329" s="1587"/>
      <c r="LY329" s="1587"/>
      <c r="LZ329" s="1587"/>
      <c r="MA329" s="1587"/>
      <c r="MB329" s="1587"/>
      <c r="MC329" s="1587"/>
      <c r="MD329" s="1587"/>
      <c r="ME329" s="1587"/>
      <c r="MF329" s="1587"/>
      <c r="MG329" s="1587"/>
      <c r="MH329" s="1587"/>
      <c r="MI329" s="1587"/>
      <c r="MJ329" s="1587"/>
      <c r="MK329" s="1587"/>
      <c r="ML329" s="1587"/>
      <c r="MM329" s="1587"/>
      <c r="MN329" s="1587"/>
      <c r="MO329" s="1587"/>
      <c r="MP329" s="1587"/>
      <c r="MQ329" s="1587"/>
      <c r="MR329" s="1587"/>
      <c r="MS329" s="1587"/>
      <c r="MT329" s="1587"/>
      <c r="MU329" s="1587"/>
      <c r="MV329" s="1587"/>
      <c r="MW329" s="1587"/>
      <c r="MX329" s="1587"/>
      <c r="MY329" s="1587"/>
      <c r="MZ329" s="1587"/>
      <c r="NA329" s="1587"/>
      <c r="NB329" s="1587"/>
      <c r="NC329" s="1587"/>
      <c r="ND329" s="1587"/>
      <c r="NE329" s="1587"/>
      <c r="NF329" s="1587"/>
      <c r="NG329" s="1587"/>
      <c r="NH329" s="1587"/>
      <c r="NI329" s="1587"/>
      <c r="NJ329" s="1587"/>
      <c r="NK329" s="1587"/>
      <c r="NL329" s="1587"/>
      <c r="NM329" s="1587"/>
      <c r="NN329" s="1587"/>
      <c r="NO329" s="1587"/>
      <c r="NP329" s="1587"/>
      <c r="NQ329" s="1587"/>
      <c r="NR329" s="1587"/>
      <c r="NS329" s="1587"/>
      <c r="NT329" s="1587"/>
      <c r="NU329" s="1587"/>
      <c r="NV329" s="1587"/>
      <c r="NW329" s="1587"/>
      <c r="NX329" s="1587"/>
      <c r="NY329" s="1587"/>
      <c r="NZ329" s="1587"/>
      <c r="OA329" s="1587"/>
      <c r="OB329" s="1587"/>
      <c r="OC329" s="1587"/>
      <c r="OD329" s="1587"/>
      <c r="OE329" s="1587"/>
      <c r="OF329" s="1587"/>
      <c r="OG329" s="1587"/>
      <c r="OH329" s="1587"/>
      <c r="OI329" s="1587"/>
      <c r="OJ329" s="1587"/>
      <c r="OK329" s="1587"/>
      <c r="OL329" s="1587"/>
      <c r="OM329" s="1587"/>
      <c r="ON329" s="1587"/>
      <c r="OO329" s="1587"/>
      <c r="OP329" s="1587"/>
      <c r="OQ329" s="1587"/>
      <c r="OR329" s="1587"/>
      <c r="OS329" s="1587"/>
      <c r="OT329" s="1587"/>
      <c r="OU329" s="1587"/>
      <c r="OV329" s="1587"/>
      <c r="OW329" s="1587"/>
      <c r="OX329" s="1587"/>
      <c r="OY329" s="1587"/>
      <c r="OZ329" s="1587"/>
      <c r="PA329" s="1587"/>
      <c r="PB329" s="1587"/>
      <c r="PC329" s="1587"/>
      <c r="PD329" s="1587"/>
      <c r="PE329" s="1587"/>
      <c r="PF329" s="1587"/>
      <c r="PG329" s="1588"/>
      <c r="PH329" s="1588"/>
      <c r="PI329" s="1588"/>
      <c r="PJ329" s="1588"/>
      <c r="PK329" s="1588"/>
      <c r="PL329" s="1588"/>
      <c r="PM329" s="1588"/>
      <c r="PN329" s="1588"/>
      <c r="PO329" s="1588"/>
      <c r="PP329" s="1588"/>
      <c r="PQ329" s="1588"/>
      <c r="PR329" s="1588"/>
      <c r="PS329" s="1588"/>
      <c r="PT329" s="1588"/>
      <c r="PU329" s="1588"/>
      <c r="PV329" s="1588"/>
      <c r="PW329" s="1588"/>
      <c r="PX329" s="1588"/>
      <c r="PY329" s="1588"/>
      <c r="PZ329" s="1588"/>
      <c r="QA329" s="1588"/>
      <c r="QB329" s="1588"/>
      <c r="QC329" s="1588"/>
      <c r="QD329" s="1588"/>
      <c r="QE329" s="1588"/>
      <c r="QF329" s="1588"/>
      <c r="QG329" s="1588"/>
      <c r="QH329" s="1588"/>
      <c r="QI329" s="1588"/>
      <c r="QJ329" s="1588"/>
      <c r="QK329" s="1588"/>
      <c r="QL329" s="1588"/>
      <c r="QM329" s="1588"/>
      <c r="QN329" s="1588"/>
      <c r="QO329" s="1588"/>
      <c r="QP329" s="1588"/>
      <c r="QQ329" s="1588"/>
      <c r="QR329" s="1588"/>
      <c r="QS329" s="1588"/>
      <c r="QT329" s="1588"/>
      <c r="QU329" s="1588"/>
      <c r="QV329" s="1588"/>
      <c r="QW329" s="1588"/>
      <c r="QX329" s="1588"/>
      <c r="QY329" s="1588"/>
      <c r="QZ329" s="1588"/>
      <c r="RA329" s="1588"/>
      <c r="RB329" s="1588"/>
      <c r="RC329" s="1588"/>
      <c r="RD329" s="1588"/>
      <c r="RE329" s="1588"/>
      <c r="RF329" s="1588"/>
      <c r="RG329" s="1588"/>
      <c r="RH329" s="1588"/>
      <c r="RI329" s="1588"/>
      <c r="RJ329" s="1588"/>
      <c r="RK329" s="1588"/>
      <c r="RL329" s="1588"/>
      <c r="RM329" s="1588"/>
      <c r="RN329" s="1588"/>
      <c r="RO329" s="1588"/>
      <c r="RP329" s="1588"/>
      <c r="RQ329" s="1588"/>
      <c r="RR329" s="1588"/>
      <c r="RS329" s="1588"/>
      <c r="RT329" s="1588"/>
      <c r="RU329" s="1588"/>
      <c r="RV329" s="1588"/>
      <c r="RW329" s="1588"/>
      <c r="RX329" s="1588"/>
      <c r="RY329" s="1588"/>
      <c r="RZ329" s="1588"/>
      <c r="SA329" s="1588"/>
      <c r="SB329" s="1588"/>
      <c r="SC329" s="1588"/>
      <c r="SD329" s="1588"/>
      <c r="SE329" s="1588"/>
      <c r="SF329" s="1588"/>
      <c r="SG329" s="1588"/>
      <c r="SH329" s="1588"/>
      <c r="SI329" s="1588"/>
      <c r="SJ329" s="1588"/>
      <c r="SK329" s="1588"/>
      <c r="SL329" s="1588"/>
      <c r="SM329" s="1588"/>
      <c r="SN329" s="1588"/>
      <c r="SO329" s="1588"/>
      <c r="SP329" s="1588"/>
      <c r="SQ329" s="1588"/>
      <c r="SR329" s="1588"/>
      <c r="SS329" s="1588"/>
      <c r="ST329" s="1588"/>
      <c r="SU329" s="1588"/>
      <c r="SV329" s="1588"/>
      <c r="SW329" s="1588"/>
      <c r="SX329" s="1588"/>
      <c r="SY329" s="1588"/>
      <c r="SZ329" s="1588"/>
      <c r="TA329" s="1588"/>
      <c r="TB329" s="1588"/>
      <c r="TC329" s="1588"/>
    </row>
    <row r="330" spans="1:748" s="540" customFormat="1" ht="15" customHeight="1" x14ac:dyDescent="0.15">
      <c r="A330" s="559">
        <v>43850</v>
      </c>
      <c r="B330" s="415">
        <f t="shared" si="7"/>
        <v>1289</v>
      </c>
      <c r="C330" s="231"/>
      <c r="D330" s="546"/>
      <c r="E330" s="467"/>
      <c r="F330" s="576"/>
      <c r="G330" s="883"/>
      <c r="H330" s="539"/>
      <c r="I330" s="576"/>
      <c r="J330" s="547"/>
      <c r="K330" s="467"/>
      <c r="L330" s="550"/>
      <c r="M330" s="231">
        <v>516</v>
      </c>
      <c r="N330" s="546"/>
      <c r="O330" s="467"/>
      <c r="P330" s="576"/>
      <c r="Q330" s="883"/>
      <c r="R330" s="539"/>
      <c r="S330" s="576"/>
      <c r="T330" s="547"/>
      <c r="U330" s="467"/>
      <c r="V330" s="550"/>
      <c r="W330" s="466"/>
      <c r="X330" s="546"/>
      <c r="Y330" s="548"/>
      <c r="Z330" s="576"/>
      <c r="AA330" s="883"/>
      <c r="AB330" s="539"/>
      <c r="AC330" s="576"/>
      <c r="AD330" s="539"/>
      <c r="AE330" s="467"/>
      <c r="AF330" s="550"/>
      <c r="AG330" s="494">
        <v>1</v>
      </c>
      <c r="AH330" s="546"/>
      <c r="AI330" s="548"/>
      <c r="AJ330" s="576"/>
      <c r="AK330" s="883"/>
      <c r="AL330" s="539"/>
      <c r="AM330" s="213"/>
      <c r="AN330" s="539"/>
      <c r="AO330" s="467"/>
      <c r="AP330" s="618"/>
      <c r="AQ330" s="494">
        <v>55</v>
      </c>
      <c r="AR330" s="546">
        <v>7.41</v>
      </c>
      <c r="AS330" s="548">
        <v>3880</v>
      </c>
      <c r="AT330" s="576">
        <v>44</v>
      </c>
      <c r="AU330" s="883">
        <v>135.4</v>
      </c>
      <c r="AV330" s="539">
        <v>3.8</v>
      </c>
      <c r="AW330" s="576">
        <v>34.5</v>
      </c>
      <c r="AX330" s="539"/>
      <c r="AY330" s="467"/>
      <c r="AZ330" s="550"/>
      <c r="BA330" s="231"/>
      <c r="BB330" s="546"/>
      <c r="BC330" s="467"/>
      <c r="BD330" s="576"/>
      <c r="BE330" s="883"/>
      <c r="BF330" s="539"/>
      <c r="BG330" s="576"/>
      <c r="BH330" s="539"/>
      <c r="BI330" s="467"/>
      <c r="BJ330" s="550"/>
      <c r="BK330" s="494"/>
      <c r="BL330" s="546"/>
      <c r="BM330" s="548"/>
      <c r="BN330" s="576"/>
      <c r="BO330" s="883"/>
      <c r="BP330" s="539"/>
      <c r="BQ330" s="576"/>
      <c r="BR330" s="539"/>
      <c r="BS330" s="467"/>
      <c r="BT330" s="550"/>
      <c r="BU330" s="494">
        <v>388</v>
      </c>
      <c r="BV330" s="546">
        <v>7.61</v>
      </c>
      <c r="BW330" s="548">
        <v>3520</v>
      </c>
      <c r="BX330" s="548">
        <v>14.6</v>
      </c>
      <c r="BY330" s="883">
        <v>42.1</v>
      </c>
      <c r="BZ330" s="539">
        <v>14.5</v>
      </c>
      <c r="CA330" s="576">
        <v>38.5</v>
      </c>
      <c r="CB330" s="539"/>
      <c r="CC330" s="467"/>
      <c r="CD330" s="550"/>
      <c r="CE330" s="494"/>
      <c r="CF330" s="546"/>
      <c r="CG330" s="548"/>
      <c r="CH330" s="576"/>
      <c r="CI330" s="883"/>
      <c r="CJ330" s="539"/>
      <c r="CK330" s="576"/>
      <c r="CL330" s="539"/>
      <c r="CM330" s="467"/>
      <c r="CN330" s="550"/>
      <c r="CO330" s="494"/>
      <c r="CP330" s="546"/>
      <c r="CQ330" s="467"/>
      <c r="CR330" s="576"/>
      <c r="CS330" s="883"/>
      <c r="CT330" s="539"/>
      <c r="CU330" s="576"/>
      <c r="CV330" s="539"/>
      <c r="CW330" s="467"/>
      <c r="CX330" s="550"/>
      <c r="CY330" s="494"/>
      <c r="CZ330" s="546"/>
      <c r="DA330" s="467"/>
      <c r="DB330" s="576"/>
      <c r="DC330" s="883"/>
      <c r="DD330" s="539"/>
      <c r="DE330" s="576"/>
      <c r="DF330" s="539"/>
      <c r="DG330" s="464"/>
      <c r="DH330" s="550"/>
      <c r="DI330" s="494"/>
      <c r="DJ330" s="546"/>
      <c r="DK330" s="549"/>
      <c r="DL330" s="576"/>
      <c r="DM330" s="883"/>
      <c r="DN330" s="539"/>
      <c r="DO330" s="576"/>
      <c r="DP330" s="539"/>
      <c r="DQ330" s="467"/>
      <c r="DR330" s="550"/>
      <c r="DS330" s="494"/>
      <c r="DT330" s="546"/>
      <c r="DU330" s="466"/>
      <c r="DV330" s="576"/>
      <c r="DW330" s="883"/>
      <c r="DX330" s="539"/>
      <c r="DY330" s="576"/>
      <c r="DZ330" s="539"/>
      <c r="EA330" s="576"/>
      <c r="EB330" s="550"/>
      <c r="EC330" s="494">
        <v>177</v>
      </c>
      <c r="ED330" s="546">
        <v>7.54</v>
      </c>
      <c r="EE330" s="551">
        <v>2170</v>
      </c>
      <c r="EF330" s="576">
        <v>13.7</v>
      </c>
      <c r="EG330" s="883">
        <v>64.7</v>
      </c>
      <c r="EH330" s="539">
        <v>14.1</v>
      </c>
      <c r="EI330" s="576">
        <v>18.100000000000001</v>
      </c>
      <c r="EJ330" s="539"/>
      <c r="EK330" s="467"/>
      <c r="EL330" s="550"/>
      <c r="EM330" s="494">
        <v>27</v>
      </c>
      <c r="EN330" s="546"/>
      <c r="EO330" s="467"/>
      <c r="EP330" s="576"/>
      <c r="EQ330" s="576"/>
      <c r="ER330" s="539"/>
      <c r="ES330" s="576"/>
      <c r="ET330" s="466"/>
      <c r="EU330" s="467"/>
      <c r="EV330" s="550"/>
      <c r="EW330" s="494"/>
      <c r="EX330" s="546"/>
      <c r="EY330" s="467"/>
      <c r="EZ330" s="576"/>
      <c r="FA330" s="883"/>
      <c r="FB330" s="539"/>
      <c r="FC330" s="576"/>
      <c r="FD330" s="466"/>
      <c r="FE330" s="467"/>
      <c r="FF330" s="550"/>
      <c r="FG330" s="494"/>
      <c r="FH330" s="546"/>
      <c r="FI330" s="467"/>
      <c r="FJ330" s="576"/>
      <c r="FK330" s="883"/>
      <c r="FL330" s="539"/>
      <c r="FM330" s="576"/>
      <c r="FN330" s="466"/>
      <c r="FO330" s="467"/>
      <c r="FP330" s="550"/>
      <c r="FQ330" s="1262"/>
      <c r="FR330" s="1263"/>
      <c r="FS330" s="1444"/>
      <c r="FT330" s="1263"/>
      <c r="FU330" s="980"/>
      <c r="FV330" s="1263"/>
      <c r="FW330" s="954"/>
      <c r="FX330" s="1263"/>
      <c r="FY330" s="1263"/>
      <c r="FZ330" s="1419"/>
      <c r="GA330" s="1262"/>
      <c r="GB330" s="1263"/>
      <c r="GC330" s="1263"/>
      <c r="GD330" s="1263"/>
      <c r="GE330" s="980"/>
      <c r="GF330" s="1263"/>
      <c r="GG330" s="954"/>
      <c r="GH330" s="1263"/>
      <c r="GI330" s="1263"/>
      <c r="GJ330" s="1419"/>
      <c r="GK330" s="231"/>
      <c r="GL330" s="941"/>
      <c r="GM330" s="467"/>
      <c r="GN330" s="467"/>
      <c r="GO330" s="467"/>
      <c r="GP330" s="467"/>
      <c r="GQ330" s="467"/>
      <c r="GR330" s="467"/>
      <c r="GS330" s="467"/>
      <c r="GT330" s="550"/>
      <c r="GU330" s="231"/>
      <c r="GV330" s="467"/>
      <c r="GW330" s="467"/>
      <c r="GX330" s="467"/>
      <c r="GY330" s="467"/>
      <c r="GZ330" s="539"/>
      <c r="HA330" s="467"/>
      <c r="HB330" s="467"/>
      <c r="HC330" s="467"/>
      <c r="HD330" s="550"/>
      <c r="HE330" s="494">
        <v>125</v>
      </c>
      <c r="HF330" s="546">
        <v>7.22</v>
      </c>
      <c r="HG330" s="467">
        <v>2230</v>
      </c>
      <c r="HH330" s="894">
        <v>31.6</v>
      </c>
      <c r="HI330" s="1432">
        <v>57.2</v>
      </c>
      <c r="HJ330" s="539">
        <v>8.5</v>
      </c>
      <c r="HK330" s="576">
        <v>59.5</v>
      </c>
      <c r="HL330" s="539"/>
      <c r="HM330" s="467"/>
      <c r="HN330" s="550"/>
      <c r="HO330" s="494"/>
      <c r="HP330" s="546"/>
      <c r="HQ330" s="467"/>
      <c r="HR330" s="576"/>
      <c r="HS330" s="576"/>
      <c r="HT330" s="539"/>
      <c r="HU330" s="576"/>
      <c r="HV330" s="539"/>
      <c r="HW330" s="467"/>
      <c r="HX330" s="550"/>
      <c r="HY330" s="1587"/>
      <c r="HZ330" s="1587"/>
      <c r="IA330" s="1587"/>
      <c r="IB330" s="1587"/>
      <c r="IC330" s="1587"/>
      <c r="ID330" s="1587"/>
      <c r="IE330" s="1587"/>
      <c r="IF330" s="1587"/>
      <c r="IG330" s="1587"/>
      <c r="IH330" s="1587"/>
      <c r="II330" s="1587"/>
      <c r="IJ330" s="1587"/>
      <c r="IK330" s="1587"/>
      <c r="IL330" s="1587"/>
      <c r="IM330" s="1587"/>
      <c r="IN330" s="1587"/>
      <c r="IO330" s="1587"/>
      <c r="IP330" s="1587"/>
      <c r="IQ330" s="1587"/>
      <c r="IR330" s="1587"/>
      <c r="IS330" s="1587"/>
      <c r="IT330" s="1587"/>
      <c r="IU330" s="1587"/>
      <c r="IV330" s="1587"/>
      <c r="IW330" s="1587"/>
      <c r="IX330" s="1587"/>
      <c r="IY330" s="1587"/>
      <c r="IZ330" s="1587"/>
      <c r="JA330" s="1587"/>
      <c r="JB330" s="1587"/>
      <c r="JC330" s="1587"/>
      <c r="JD330" s="1587"/>
      <c r="JE330" s="1587"/>
      <c r="JF330" s="1587"/>
      <c r="JG330" s="1587"/>
      <c r="JH330" s="1587"/>
      <c r="JI330" s="1587"/>
      <c r="JJ330" s="1587"/>
      <c r="JK330" s="1587"/>
      <c r="JL330" s="1587"/>
      <c r="JM330" s="1587"/>
      <c r="JN330" s="1587"/>
      <c r="JO330" s="1587"/>
      <c r="JP330" s="1587"/>
      <c r="JQ330" s="1587"/>
      <c r="JR330" s="1587"/>
      <c r="JS330" s="1587"/>
      <c r="JT330" s="1587"/>
      <c r="JU330" s="1587"/>
      <c r="JV330" s="1587"/>
      <c r="JW330" s="1587"/>
      <c r="JX330" s="1587"/>
      <c r="JY330" s="1587"/>
      <c r="JZ330" s="1587"/>
      <c r="KA330" s="1587"/>
      <c r="KB330" s="1587"/>
      <c r="KC330" s="1587"/>
      <c r="KD330" s="1587"/>
      <c r="KE330" s="1587"/>
      <c r="KF330" s="1587"/>
      <c r="KG330" s="1587"/>
      <c r="KH330" s="1587"/>
      <c r="KI330" s="1587"/>
      <c r="KJ330" s="1587"/>
      <c r="KK330" s="1587"/>
      <c r="KL330" s="1587"/>
      <c r="KM330" s="1587"/>
      <c r="KN330" s="1587"/>
      <c r="KO330" s="1587"/>
      <c r="KP330" s="1587"/>
      <c r="KQ330" s="1587"/>
      <c r="KR330" s="1587"/>
      <c r="KS330" s="1587"/>
      <c r="KT330" s="1587"/>
      <c r="KU330" s="1587"/>
      <c r="KV330" s="1587"/>
      <c r="KW330" s="1587"/>
      <c r="KX330" s="1587"/>
      <c r="KY330" s="1587"/>
      <c r="KZ330" s="1587"/>
      <c r="LA330" s="1587"/>
      <c r="LB330" s="1587"/>
      <c r="LC330" s="1587"/>
      <c r="LD330" s="1587"/>
      <c r="LE330" s="1587"/>
      <c r="LF330" s="1587"/>
      <c r="LG330" s="1587"/>
      <c r="LH330" s="1587"/>
      <c r="LI330" s="1587"/>
      <c r="LJ330" s="1587"/>
      <c r="LK330" s="1587"/>
      <c r="LL330" s="1587"/>
      <c r="LM330" s="1587"/>
      <c r="LN330" s="1587"/>
      <c r="LO330" s="1587"/>
      <c r="LP330" s="1587"/>
      <c r="LQ330" s="1587"/>
      <c r="LR330" s="1587"/>
      <c r="LS330" s="1587"/>
      <c r="LT330" s="1587"/>
      <c r="LU330" s="1587"/>
      <c r="LV330" s="1587"/>
      <c r="LW330" s="1587"/>
      <c r="LX330" s="1587"/>
      <c r="LY330" s="1587"/>
      <c r="LZ330" s="1587"/>
      <c r="MA330" s="1587"/>
      <c r="MB330" s="1587"/>
      <c r="MC330" s="1587"/>
      <c r="MD330" s="1587"/>
      <c r="ME330" s="1587"/>
      <c r="MF330" s="1587"/>
      <c r="MG330" s="1587"/>
      <c r="MH330" s="1587"/>
      <c r="MI330" s="1587"/>
      <c r="MJ330" s="1587"/>
      <c r="MK330" s="1587"/>
      <c r="ML330" s="1587"/>
      <c r="MM330" s="1587"/>
      <c r="MN330" s="1587"/>
      <c r="MO330" s="1587"/>
      <c r="MP330" s="1587"/>
      <c r="MQ330" s="1587"/>
      <c r="MR330" s="1587"/>
      <c r="MS330" s="1587"/>
      <c r="MT330" s="1587"/>
      <c r="MU330" s="1587"/>
      <c r="MV330" s="1587"/>
      <c r="MW330" s="1587"/>
      <c r="MX330" s="1587"/>
      <c r="MY330" s="1587"/>
      <c r="MZ330" s="1587"/>
      <c r="NA330" s="1587"/>
      <c r="NB330" s="1587"/>
      <c r="NC330" s="1587"/>
      <c r="ND330" s="1587"/>
      <c r="NE330" s="1587"/>
      <c r="NF330" s="1587"/>
      <c r="NG330" s="1587"/>
      <c r="NH330" s="1587"/>
      <c r="NI330" s="1587"/>
      <c r="NJ330" s="1587"/>
      <c r="NK330" s="1587"/>
      <c r="NL330" s="1587"/>
      <c r="NM330" s="1587"/>
      <c r="NN330" s="1587"/>
      <c r="NO330" s="1587"/>
      <c r="NP330" s="1587"/>
      <c r="NQ330" s="1587"/>
      <c r="NR330" s="1587"/>
      <c r="NS330" s="1587"/>
      <c r="NT330" s="1587"/>
      <c r="NU330" s="1587"/>
      <c r="NV330" s="1587"/>
      <c r="NW330" s="1587"/>
      <c r="NX330" s="1587"/>
      <c r="NY330" s="1587"/>
      <c r="NZ330" s="1587"/>
      <c r="OA330" s="1587"/>
      <c r="OB330" s="1587"/>
      <c r="OC330" s="1587"/>
      <c r="OD330" s="1587"/>
      <c r="OE330" s="1587"/>
      <c r="OF330" s="1587"/>
      <c r="OG330" s="1587"/>
      <c r="OH330" s="1587"/>
      <c r="OI330" s="1587"/>
      <c r="OJ330" s="1587"/>
      <c r="OK330" s="1587"/>
      <c r="OL330" s="1587"/>
      <c r="OM330" s="1587"/>
      <c r="ON330" s="1587"/>
      <c r="OO330" s="1587"/>
      <c r="OP330" s="1587"/>
      <c r="OQ330" s="1587"/>
      <c r="OR330" s="1587"/>
      <c r="OS330" s="1587"/>
      <c r="OT330" s="1587"/>
      <c r="OU330" s="1587"/>
      <c r="OV330" s="1587"/>
      <c r="OW330" s="1587"/>
      <c r="OX330" s="1587"/>
      <c r="OY330" s="1587"/>
      <c r="OZ330" s="1587"/>
      <c r="PA330" s="1587"/>
      <c r="PB330" s="1587"/>
      <c r="PC330" s="1587"/>
      <c r="PD330" s="1587"/>
      <c r="PE330" s="1587"/>
      <c r="PF330" s="1587"/>
      <c r="PG330" s="1588"/>
      <c r="PH330" s="1588"/>
      <c r="PI330" s="1588"/>
      <c r="PJ330" s="1588"/>
      <c r="PK330" s="1588"/>
      <c r="PL330" s="1588"/>
      <c r="PM330" s="1588"/>
      <c r="PN330" s="1588"/>
      <c r="PO330" s="1588"/>
      <c r="PP330" s="1588"/>
      <c r="PQ330" s="1588"/>
      <c r="PR330" s="1588"/>
      <c r="PS330" s="1588"/>
      <c r="PT330" s="1588"/>
      <c r="PU330" s="1588"/>
      <c r="PV330" s="1588"/>
      <c r="PW330" s="1588"/>
      <c r="PX330" s="1588"/>
      <c r="PY330" s="1588"/>
      <c r="PZ330" s="1588"/>
      <c r="QA330" s="1588"/>
      <c r="QB330" s="1588"/>
      <c r="QC330" s="1588"/>
      <c r="QD330" s="1588"/>
      <c r="QE330" s="1588"/>
      <c r="QF330" s="1588"/>
      <c r="QG330" s="1588"/>
      <c r="QH330" s="1588"/>
      <c r="QI330" s="1588"/>
      <c r="QJ330" s="1588"/>
      <c r="QK330" s="1588"/>
      <c r="QL330" s="1588"/>
      <c r="QM330" s="1588"/>
      <c r="QN330" s="1588"/>
      <c r="QO330" s="1588"/>
      <c r="QP330" s="1588"/>
      <c r="QQ330" s="1588"/>
      <c r="QR330" s="1588"/>
      <c r="QS330" s="1588"/>
      <c r="QT330" s="1588"/>
      <c r="QU330" s="1588"/>
      <c r="QV330" s="1588"/>
      <c r="QW330" s="1588"/>
      <c r="QX330" s="1588"/>
      <c r="QY330" s="1588"/>
      <c r="QZ330" s="1588"/>
      <c r="RA330" s="1588"/>
      <c r="RB330" s="1588"/>
      <c r="RC330" s="1588"/>
      <c r="RD330" s="1588"/>
      <c r="RE330" s="1588"/>
      <c r="RF330" s="1588"/>
      <c r="RG330" s="1588"/>
      <c r="RH330" s="1588"/>
      <c r="RI330" s="1588"/>
      <c r="RJ330" s="1588"/>
      <c r="RK330" s="1588"/>
      <c r="RL330" s="1588"/>
      <c r="RM330" s="1588"/>
      <c r="RN330" s="1588"/>
      <c r="RO330" s="1588"/>
      <c r="RP330" s="1588"/>
      <c r="RQ330" s="1588"/>
      <c r="RR330" s="1588"/>
      <c r="RS330" s="1588"/>
      <c r="RT330" s="1588"/>
      <c r="RU330" s="1588"/>
      <c r="RV330" s="1588"/>
      <c r="RW330" s="1588"/>
      <c r="RX330" s="1588"/>
      <c r="RY330" s="1588"/>
      <c r="RZ330" s="1588"/>
      <c r="SA330" s="1588"/>
      <c r="SB330" s="1588"/>
      <c r="SC330" s="1588"/>
      <c r="SD330" s="1588"/>
      <c r="SE330" s="1588"/>
      <c r="SF330" s="1588"/>
      <c r="SG330" s="1588"/>
      <c r="SH330" s="1588"/>
      <c r="SI330" s="1588"/>
      <c r="SJ330" s="1588"/>
      <c r="SK330" s="1588"/>
      <c r="SL330" s="1588"/>
      <c r="SM330" s="1588"/>
      <c r="SN330" s="1588"/>
      <c r="SO330" s="1588"/>
      <c r="SP330" s="1588"/>
      <c r="SQ330" s="1588"/>
      <c r="SR330" s="1588"/>
      <c r="SS330" s="1588"/>
      <c r="ST330" s="1588"/>
      <c r="SU330" s="1588"/>
      <c r="SV330" s="1588"/>
      <c r="SW330" s="1588"/>
      <c r="SX330" s="1588"/>
      <c r="SY330" s="1588"/>
      <c r="SZ330" s="1588"/>
      <c r="TA330" s="1588"/>
      <c r="TB330" s="1588"/>
      <c r="TC330" s="1588"/>
      <c r="TD330" s="544"/>
      <c r="TE330" s="544"/>
      <c r="TF330" s="544"/>
      <c r="TG330" s="544"/>
      <c r="TH330" s="544"/>
      <c r="TI330" s="544"/>
      <c r="TJ330" s="544"/>
      <c r="TK330" s="544"/>
      <c r="TL330" s="544"/>
      <c r="TM330" s="544"/>
      <c r="TN330" s="544"/>
      <c r="TO330" s="544"/>
      <c r="TP330" s="544"/>
      <c r="TQ330" s="544"/>
      <c r="TR330" s="544"/>
      <c r="TS330" s="544"/>
      <c r="TT330" s="544"/>
      <c r="TU330" s="544"/>
      <c r="TV330" s="544"/>
      <c r="TW330" s="544"/>
      <c r="TX330" s="544"/>
      <c r="TY330" s="544"/>
      <c r="TZ330" s="544"/>
      <c r="UA330" s="544"/>
      <c r="UB330" s="544"/>
      <c r="UC330" s="544"/>
      <c r="UD330" s="544"/>
      <c r="UE330" s="544"/>
      <c r="UF330" s="544"/>
      <c r="UG330" s="544"/>
      <c r="UH330" s="544"/>
      <c r="UI330" s="544"/>
      <c r="UJ330" s="544"/>
      <c r="UK330" s="544"/>
      <c r="UL330" s="544"/>
      <c r="UM330" s="544"/>
      <c r="UN330" s="544"/>
      <c r="UO330" s="544"/>
      <c r="UP330" s="544"/>
      <c r="UQ330" s="544"/>
      <c r="UR330" s="544"/>
      <c r="US330" s="544"/>
      <c r="UT330" s="544"/>
      <c r="UU330" s="544"/>
      <c r="UV330" s="544"/>
      <c r="UW330" s="544"/>
      <c r="UX330" s="544"/>
      <c r="UY330" s="544"/>
      <c r="UZ330" s="544"/>
      <c r="VA330" s="544"/>
      <c r="VB330" s="544"/>
      <c r="VC330" s="544"/>
      <c r="VD330" s="544"/>
      <c r="VE330" s="544"/>
      <c r="VF330" s="544"/>
      <c r="VG330" s="544"/>
      <c r="VH330" s="544"/>
      <c r="VI330" s="544"/>
      <c r="VJ330" s="544"/>
      <c r="VK330" s="544"/>
      <c r="VL330" s="544"/>
      <c r="VM330" s="544"/>
      <c r="VN330" s="544"/>
      <c r="VO330" s="544"/>
      <c r="VP330" s="544"/>
      <c r="VQ330" s="544"/>
      <c r="VR330" s="544"/>
      <c r="VS330" s="544"/>
      <c r="VT330" s="544"/>
      <c r="VU330" s="544"/>
      <c r="VV330" s="544"/>
      <c r="VW330" s="544"/>
      <c r="VX330" s="544"/>
      <c r="VY330" s="544"/>
      <c r="VZ330" s="544"/>
      <c r="WA330" s="544"/>
      <c r="WB330" s="544"/>
      <c r="WC330" s="544"/>
      <c r="WD330" s="544"/>
      <c r="WE330" s="544"/>
      <c r="WF330" s="544"/>
      <c r="WG330" s="544"/>
      <c r="WH330" s="544"/>
      <c r="WI330" s="544"/>
      <c r="WJ330" s="544"/>
      <c r="WK330" s="544"/>
      <c r="WL330" s="544"/>
      <c r="WM330" s="544"/>
      <c r="WN330" s="544"/>
      <c r="WO330" s="544"/>
      <c r="WP330" s="544"/>
      <c r="WQ330" s="544"/>
      <c r="WR330" s="544"/>
      <c r="WS330" s="544"/>
      <c r="WT330" s="544"/>
      <c r="WU330" s="544"/>
      <c r="WV330" s="544"/>
      <c r="WW330" s="544"/>
      <c r="WX330" s="544"/>
      <c r="WY330" s="544"/>
      <c r="WZ330" s="544"/>
      <c r="XA330" s="544"/>
      <c r="XB330" s="544"/>
      <c r="XC330" s="544"/>
      <c r="XD330" s="544"/>
      <c r="XE330" s="544"/>
      <c r="XF330" s="544"/>
      <c r="XG330" s="544"/>
      <c r="XH330" s="544"/>
      <c r="XI330" s="544"/>
      <c r="XJ330" s="544"/>
      <c r="XK330" s="544"/>
      <c r="XL330" s="544"/>
      <c r="XM330" s="544"/>
      <c r="XN330" s="544"/>
      <c r="XO330" s="544"/>
      <c r="XP330" s="544"/>
      <c r="XQ330" s="544"/>
      <c r="XR330" s="544"/>
      <c r="XS330" s="544"/>
      <c r="XT330" s="544"/>
      <c r="XU330" s="544"/>
      <c r="XV330" s="544"/>
      <c r="XW330" s="544"/>
      <c r="XX330" s="544"/>
      <c r="XY330" s="544"/>
      <c r="XZ330" s="544"/>
      <c r="YA330" s="544"/>
      <c r="YB330" s="544"/>
      <c r="YC330" s="544"/>
      <c r="YD330" s="544"/>
      <c r="YE330" s="544"/>
      <c r="YF330" s="544"/>
      <c r="YG330" s="544"/>
      <c r="YH330" s="544"/>
      <c r="YI330" s="544"/>
      <c r="YJ330" s="544"/>
      <c r="YK330" s="544"/>
      <c r="YL330" s="544"/>
      <c r="YM330" s="544"/>
      <c r="YN330" s="544"/>
      <c r="YO330" s="544"/>
      <c r="YP330" s="544"/>
      <c r="YQ330" s="544"/>
      <c r="YR330" s="544"/>
      <c r="YS330" s="544"/>
      <c r="YT330" s="544"/>
      <c r="YU330" s="544"/>
      <c r="YV330" s="544"/>
      <c r="YW330" s="544"/>
      <c r="YX330" s="544"/>
      <c r="YY330" s="544"/>
      <c r="YZ330" s="544"/>
      <c r="ZA330" s="544"/>
      <c r="ZB330" s="544"/>
      <c r="ZC330" s="544"/>
      <c r="ZD330" s="544"/>
      <c r="ZE330" s="544"/>
      <c r="ZF330" s="544"/>
      <c r="ZG330" s="544"/>
      <c r="ZH330" s="544"/>
      <c r="ZI330" s="544"/>
      <c r="ZJ330" s="544"/>
      <c r="ZK330" s="544"/>
      <c r="ZL330" s="544"/>
      <c r="ZM330" s="544"/>
      <c r="ZN330" s="544"/>
      <c r="ZO330" s="544"/>
      <c r="ZP330" s="544"/>
      <c r="ZQ330" s="544"/>
      <c r="ZR330" s="544"/>
      <c r="ZS330" s="544"/>
      <c r="ZT330" s="544"/>
      <c r="ZU330" s="544"/>
      <c r="ZV330" s="544"/>
      <c r="ZW330" s="544"/>
      <c r="ZX330" s="544"/>
      <c r="ZY330" s="544"/>
      <c r="ZZ330" s="544"/>
      <c r="AAA330" s="544"/>
      <c r="AAB330" s="544"/>
      <c r="AAC330" s="544"/>
      <c r="AAD330" s="544"/>
      <c r="AAE330" s="544"/>
      <c r="AAF330" s="544"/>
      <c r="AAG330" s="544"/>
      <c r="AAH330" s="544"/>
      <c r="AAI330" s="544"/>
      <c r="AAJ330" s="544"/>
      <c r="AAK330" s="544"/>
      <c r="AAL330" s="544"/>
      <c r="AAM330" s="544"/>
      <c r="AAN330" s="544"/>
      <c r="AAO330" s="544"/>
      <c r="AAP330" s="544"/>
      <c r="AAQ330" s="544"/>
      <c r="AAR330" s="544"/>
      <c r="AAS330" s="544"/>
      <c r="AAT330" s="544"/>
      <c r="AAU330" s="544"/>
      <c r="AAV330" s="544"/>
      <c r="AAW330" s="544"/>
      <c r="AAX330" s="544"/>
      <c r="AAY330" s="544"/>
      <c r="AAZ330" s="544"/>
      <c r="ABA330" s="544"/>
      <c r="ABB330" s="544"/>
      <c r="ABC330" s="544"/>
      <c r="ABD330" s="544"/>
      <c r="ABE330" s="544"/>
      <c r="ABF330" s="544"/>
      <c r="ABG330" s="544"/>
      <c r="ABH330" s="544"/>
      <c r="ABI330" s="544"/>
      <c r="ABJ330" s="544"/>
      <c r="ABK330" s="544"/>
      <c r="ABL330" s="544"/>
      <c r="ABM330" s="544"/>
      <c r="ABN330" s="544"/>
      <c r="ABO330" s="544"/>
      <c r="ABP330" s="544"/>
      <c r="ABQ330" s="544"/>
      <c r="ABR330" s="544"/>
      <c r="ABS330" s="544"/>
      <c r="ABT330" s="544"/>
    </row>
    <row r="331" spans="1:748" s="540" customFormat="1" ht="15" customHeight="1" x14ac:dyDescent="0.15">
      <c r="A331" s="559">
        <v>43851</v>
      </c>
      <c r="B331" s="415">
        <f t="shared" si="7"/>
        <v>1274</v>
      </c>
      <c r="C331" s="231"/>
      <c r="D331" s="546"/>
      <c r="E331" s="467"/>
      <c r="F331" s="576"/>
      <c r="G331" s="883"/>
      <c r="H331" s="539"/>
      <c r="I331" s="576"/>
      <c r="J331" s="547"/>
      <c r="K331" s="467"/>
      <c r="L331" s="550"/>
      <c r="M331" s="231">
        <v>411</v>
      </c>
      <c r="N331" s="546">
        <v>7.96</v>
      </c>
      <c r="O331" s="467">
        <v>3720</v>
      </c>
      <c r="P331" s="576">
        <v>18.100000000000001</v>
      </c>
      <c r="Q331" s="883">
        <v>54.2</v>
      </c>
      <c r="R331" s="539">
        <v>4.3</v>
      </c>
      <c r="S331" s="576">
        <v>19</v>
      </c>
      <c r="T331" s="547"/>
      <c r="U331" s="467"/>
      <c r="V331" s="550"/>
      <c r="W331" s="466"/>
      <c r="X331" s="546"/>
      <c r="Y331" s="548"/>
      <c r="Z331" s="576"/>
      <c r="AA331" s="883"/>
      <c r="AB331" s="539"/>
      <c r="AC331" s="576"/>
      <c r="AD331" s="539"/>
      <c r="AE331" s="467"/>
      <c r="AF331" s="550"/>
      <c r="AG331" s="494">
        <v>82</v>
      </c>
      <c r="AH331" s="546"/>
      <c r="AI331" s="548"/>
      <c r="AJ331" s="576"/>
      <c r="AK331" s="883"/>
      <c r="AL331" s="539"/>
      <c r="AM331" s="213"/>
      <c r="AN331" s="539"/>
      <c r="AO331" s="467"/>
      <c r="AP331" s="618"/>
      <c r="AQ331" s="494">
        <v>149</v>
      </c>
      <c r="AR331" s="546"/>
      <c r="AS331" s="548"/>
      <c r="AT331" s="576"/>
      <c r="AU331" s="883"/>
      <c r="AV331" s="539"/>
      <c r="AW331" s="576"/>
      <c r="AX331" s="539"/>
      <c r="AY331" s="467"/>
      <c r="AZ331" s="550"/>
      <c r="BA331" s="231"/>
      <c r="BB331" s="546"/>
      <c r="BC331" s="467"/>
      <c r="BD331" s="576"/>
      <c r="BE331" s="883"/>
      <c r="BF331" s="539"/>
      <c r="BG331" s="576"/>
      <c r="BH331" s="539"/>
      <c r="BI331" s="467"/>
      <c r="BJ331" s="550"/>
      <c r="BK331" s="494"/>
      <c r="BL331" s="546"/>
      <c r="BM331" s="548"/>
      <c r="BN331" s="576"/>
      <c r="BO331" s="883"/>
      <c r="BP331" s="539"/>
      <c r="BQ331" s="576"/>
      <c r="BR331" s="539"/>
      <c r="BS331" s="467"/>
      <c r="BT331" s="550"/>
      <c r="BU331" s="494">
        <v>395</v>
      </c>
      <c r="BV331" s="546">
        <v>7.58</v>
      </c>
      <c r="BW331" s="548">
        <v>3130</v>
      </c>
      <c r="BX331" s="548">
        <v>12.4</v>
      </c>
      <c r="BY331" s="883">
        <v>30.1</v>
      </c>
      <c r="BZ331" s="539">
        <v>11.2</v>
      </c>
      <c r="CA331" s="576">
        <v>33.4</v>
      </c>
      <c r="CB331" s="539"/>
      <c r="CC331" s="467"/>
      <c r="CD331" s="550"/>
      <c r="CE331" s="494"/>
      <c r="CF331" s="546"/>
      <c r="CG331" s="548"/>
      <c r="CH331" s="576"/>
      <c r="CI331" s="883"/>
      <c r="CJ331" s="539"/>
      <c r="CK331" s="576"/>
      <c r="CL331" s="539"/>
      <c r="CM331" s="467"/>
      <c r="CN331" s="550"/>
      <c r="CO331" s="494"/>
      <c r="CP331" s="546"/>
      <c r="CQ331" s="467"/>
      <c r="CR331" s="576"/>
      <c r="CS331" s="883"/>
      <c r="CT331" s="539"/>
      <c r="CU331" s="576"/>
      <c r="CV331" s="539"/>
      <c r="CW331" s="467"/>
      <c r="CX331" s="550"/>
      <c r="CY331" s="494"/>
      <c r="CZ331" s="546"/>
      <c r="DA331" s="467"/>
      <c r="DB331" s="576"/>
      <c r="DC331" s="883"/>
      <c r="DD331" s="539"/>
      <c r="DE331" s="576"/>
      <c r="DF331" s="539"/>
      <c r="DG331" s="464"/>
      <c r="DH331" s="550"/>
      <c r="DI331" s="494"/>
      <c r="DJ331" s="546"/>
      <c r="DK331" s="549"/>
      <c r="DL331" s="576"/>
      <c r="DM331" s="883"/>
      <c r="DN331" s="539"/>
      <c r="DO331" s="576"/>
      <c r="DP331" s="539"/>
      <c r="DQ331" s="467"/>
      <c r="DR331" s="550"/>
      <c r="DS331" s="494"/>
      <c r="DT331" s="546"/>
      <c r="DU331" s="466"/>
      <c r="DV331" s="576"/>
      <c r="DW331" s="883"/>
      <c r="DX331" s="539"/>
      <c r="DY331" s="576"/>
      <c r="DZ331" s="539"/>
      <c r="EA331" s="576"/>
      <c r="EB331" s="550"/>
      <c r="EC331" s="494">
        <v>138</v>
      </c>
      <c r="ED331" s="546">
        <v>7.74</v>
      </c>
      <c r="EE331" s="551">
        <v>2270</v>
      </c>
      <c r="EF331" s="576">
        <v>11.6</v>
      </c>
      <c r="EG331" s="883">
        <v>63.2</v>
      </c>
      <c r="EH331" s="539">
        <v>13.9</v>
      </c>
      <c r="EI331" s="576">
        <v>22.1</v>
      </c>
      <c r="EJ331" s="539"/>
      <c r="EK331" s="467"/>
      <c r="EL331" s="550"/>
      <c r="EM331" s="494"/>
      <c r="EN331" s="546">
        <v>7.03</v>
      </c>
      <c r="EO331" s="467">
        <v>2130</v>
      </c>
      <c r="EP331" s="576">
        <v>12</v>
      </c>
      <c r="EQ331" s="576">
        <v>44</v>
      </c>
      <c r="ER331" s="539">
        <v>10.199999999999999</v>
      </c>
      <c r="ES331" s="576">
        <v>34.299999999999997</v>
      </c>
      <c r="ET331" s="466"/>
      <c r="EU331" s="467"/>
      <c r="EV331" s="550"/>
      <c r="EW331" s="494"/>
      <c r="EX331" s="546"/>
      <c r="EY331" s="467"/>
      <c r="EZ331" s="576"/>
      <c r="FA331" s="883"/>
      <c r="FB331" s="539"/>
      <c r="FC331" s="576"/>
      <c r="FD331" s="466"/>
      <c r="FE331" s="467"/>
      <c r="FF331" s="550"/>
      <c r="FG331" s="494"/>
      <c r="FH331" s="546"/>
      <c r="FI331" s="467"/>
      <c r="FJ331" s="576"/>
      <c r="FK331" s="883"/>
      <c r="FL331" s="539"/>
      <c r="FM331" s="576"/>
      <c r="FN331" s="466"/>
      <c r="FO331" s="467"/>
      <c r="FP331" s="550"/>
      <c r="FQ331" s="1262"/>
      <c r="FR331" s="1263"/>
      <c r="FS331" s="1444"/>
      <c r="FT331" s="1263"/>
      <c r="FU331" s="980"/>
      <c r="FV331" s="1263"/>
      <c r="FW331" s="954"/>
      <c r="FX331" s="1263"/>
      <c r="FY331" s="1263"/>
      <c r="FZ331" s="1419"/>
      <c r="GA331" s="1262"/>
      <c r="GB331" s="1263"/>
      <c r="GC331" s="1263"/>
      <c r="GD331" s="1263"/>
      <c r="GE331" s="980"/>
      <c r="GF331" s="1263"/>
      <c r="GG331" s="954"/>
      <c r="GH331" s="1263"/>
      <c r="GI331" s="1263"/>
      <c r="GJ331" s="1419"/>
      <c r="GK331" s="231"/>
      <c r="GL331" s="941"/>
      <c r="GM331" s="467"/>
      <c r="GN331" s="467"/>
      <c r="GO331" s="467"/>
      <c r="GP331" s="467"/>
      <c r="GQ331" s="467"/>
      <c r="GR331" s="467"/>
      <c r="GS331" s="467"/>
      <c r="GT331" s="550"/>
      <c r="GU331" s="231"/>
      <c r="GV331" s="467"/>
      <c r="GW331" s="467"/>
      <c r="GX331" s="467"/>
      <c r="GY331" s="467"/>
      <c r="GZ331" s="539"/>
      <c r="HA331" s="467"/>
      <c r="HB331" s="467"/>
      <c r="HC331" s="467"/>
      <c r="HD331" s="550"/>
      <c r="HE331" s="494">
        <v>99</v>
      </c>
      <c r="HF331" s="546">
        <v>7.09</v>
      </c>
      <c r="HG331" s="467">
        <v>1982</v>
      </c>
      <c r="HH331" s="894">
        <v>10.4</v>
      </c>
      <c r="HI331" s="1432">
        <v>43.6</v>
      </c>
      <c r="HJ331" s="539">
        <v>11.5</v>
      </c>
      <c r="HK331" s="576">
        <v>28.5</v>
      </c>
      <c r="HL331" s="539"/>
      <c r="HM331" s="467"/>
      <c r="HN331" s="550"/>
      <c r="HO331" s="494"/>
      <c r="HP331" s="546"/>
      <c r="HQ331" s="467"/>
      <c r="HR331" s="576"/>
      <c r="HS331" s="576"/>
      <c r="HT331" s="539"/>
      <c r="HU331" s="576"/>
      <c r="HV331" s="539"/>
      <c r="HW331" s="467"/>
      <c r="HX331" s="550"/>
      <c r="HY331" s="1587"/>
      <c r="HZ331" s="1587"/>
      <c r="IA331" s="1587"/>
      <c r="IB331" s="1587"/>
      <c r="IC331" s="1587"/>
      <c r="ID331" s="1587"/>
      <c r="IE331" s="1587"/>
      <c r="IF331" s="1587"/>
      <c r="IG331" s="1587"/>
      <c r="IH331" s="1587"/>
      <c r="II331" s="1587"/>
      <c r="IJ331" s="1587"/>
      <c r="IK331" s="1587"/>
      <c r="IL331" s="1587"/>
      <c r="IM331" s="1587"/>
      <c r="IN331" s="1587"/>
      <c r="IO331" s="1587"/>
      <c r="IP331" s="1587"/>
      <c r="IQ331" s="1587"/>
      <c r="IR331" s="1587"/>
      <c r="IS331" s="1587"/>
      <c r="IT331" s="1587"/>
      <c r="IU331" s="1587"/>
      <c r="IV331" s="1587"/>
      <c r="IW331" s="1587"/>
      <c r="IX331" s="1587"/>
      <c r="IY331" s="1587"/>
      <c r="IZ331" s="1587"/>
      <c r="JA331" s="1587"/>
      <c r="JB331" s="1587"/>
      <c r="JC331" s="1587"/>
      <c r="JD331" s="1587"/>
      <c r="JE331" s="1587"/>
      <c r="JF331" s="1587"/>
      <c r="JG331" s="1587"/>
      <c r="JH331" s="1587"/>
      <c r="JI331" s="1587"/>
      <c r="JJ331" s="1587"/>
      <c r="JK331" s="1587"/>
      <c r="JL331" s="1587"/>
      <c r="JM331" s="1587"/>
      <c r="JN331" s="1587"/>
      <c r="JO331" s="1587"/>
      <c r="JP331" s="1587"/>
      <c r="JQ331" s="1587"/>
      <c r="JR331" s="1587"/>
      <c r="JS331" s="1587"/>
      <c r="JT331" s="1587"/>
      <c r="JU331" s="1587"/>
      <c r="JV331" s="1587"/>
      <c r="JW331" s="1587"/>
      <c r="JX331" s="1587"/>
      <c r="JY331" s="1587"/>
      <c r="JZ331" s="1587"/>
      <c r="KA331" s="1587"/>
      <c r="KB331" s="1587"/>
      <c r="KC331" s="1587"/>
      <c r="KD331" s="1587"/>
      <c r="KE331" s="1587"/>
      <c r="KF331" s="1587"/>
      <c r="KG331" s="1587"/>
      <c r="KH331" s="1587"/>
      <c r="KI331" s="1587"/>
      <c r="KJ331" s="1587"/>
      <c r="KK331" s="1587"/>
      <c r="KL331" s="1587"/>
      <c r="KM331" s="1587"/>
      <c r="KN331" s="1587"/>
      <c r="KO331" s="1587"/>
      <c r="KP331" s="1587"/>
      <c r="KQ331" s="1587"/>
      <c r="KR331" s="1587"/>
      <c r="KS331" s="1587"/>
      <c r="KT331" s="1587"/>
      <c r="KU331" s="1587"/>
      <c r="KV331" s="1587"/>
      <c r="KW331" s="1587"/>
      <c r="KX331" s="1587"/>
      <c r="KY331" s="1587"/>
      <c r="KZ331" s="1587"/>
      <c r="LA331" s="1587"/>
      <c r="LB331" s="1587"/>
      <c r="LC331" s="1587"/>
      <c r="LD331" s="1587"/>
      <c r="LE331" s="1587"/>
      <c r="LF331" s="1587"/>
      <c r="LG331" s="1587"/>
      <c r="LH331" s="1587"/>
      <c r="LI331" s="1587"/>
      <c r="LJ331" s="1587"/>
      <c r="LK331" s="1587"/>
      <c r="LL331" s="1587"/>
      <c r="LM331" s="1587"/>
      <c r="LN331" s="1587"/>
      <c r="LO331" s="1587"/>
      <c r="LP331" s="1587"/>
      <c r="LQ331" s="1587"/>
      <c r="LR331" s="1587"/>
      <c r="LS331" s="1587"/>
      <c r="LT331" s="1587"/>
      <c r="LU331" s="1587"/>
      <c r="LV331" s="1587"/>
      <c r="LW331" s="1587"/>
      <c r="LX331" s="1587"/>
      <c r="LY331" s="1587"/>
      <c r="LZ331" s="1587"/>
      <c r="MA331" s="1587"/>
      <c r="MB331" s="1587"/>
      <c r="MC331" s="1587"/>
      <c r="MD331" s="1587"/>
      <c r="ME331" s="1587"/>
      <c r="MF331" s="1587"/>
      <c r="MG331" s="1587"/>
      <c r="MH331" s="1587"/>
      <c r="MI331" s="1587"/>
      <c r="MJ331" s="1587"/>
      <c r="MK331" s="1587"/>
      <c r="ML331" s="1587"/>
      <c r="MM331" s="1587"/>
      <c r="MN331" s="1587"/>
      <c r="MO331" s="1587"/>
      <c r="MP331" s="1587"/>
      <c r="MQ331" s="1587"/>
      <c r="MR331" s="1587"/>
      <c r="MS331" s="1587"/>
      <c r="MT331" s="1587"/>
      <c r="MU331" s="1587"/>
      <c r="MV331" s="1587"/>
      <c r="MW331" s="1587"/>
      <c r="MX331" s="1587"/>
      <c r="MY331" s="1587"/>
      <c r="MZ331" s="1587"/>
      <c r="NA331" s="1587"/>
      <c r="NB331" s="1587"/>
      <c r="NC331" s="1587"/>
      <c r="ND331" s="1587"/>
      <c r="NE331" s="1587"/>
      <c r="NF331" s="1587"/>
      <c r="NG331" s="1587"/>
      <c r="NH331" s="1587"/>
      <c r="NI331" s="1587"/>
      <c r="NJ331" s="1587"/>
      <c r="NK331" s="1587"/>
      <c r="NL331" s="1587"/>
      <c r="NM331" s="1587"/>
      <c r="NN331" s="1587"/>
      <c r="NO331" s="1587"/>
      <c r="NP331" s="1587"/>
      <c r="NQ331" s="1587"/>
      <c r="NR331" s="1587"/>
      <c r="NS331" s="1587"/>
      <c r="NT331" s="1587"/>
      <c r="NU331" s="1587"/>
      <c r="NV331" s="1587"/>
      <c r="NW331" s="1587"/>
      <c r="NX331" s="1587"/>
      <c r="NY331" s="1587"/>
      <c r="NZ331" s="1587"/>
      <c r="OA331" s="1587"/>
      <c r="OB331" s="1587"/>
      <c r="OC331" s="1587"/>
      <c r="OD331" s="1587"/>
      <c r="OE331" s="1587"/>
      <c r="OF331" s="1587"/>
      <c r="OG331" s="1587"/>
      <c r="OH331" s="1587"/>
      <c r="OI331" s="1587"/>
      <c r="OJ331" s="1587"/>
      <c r="OK331" s="1587"/>
      <c r="OL331" s="1587"/>
      <c r="OM331" s="1587"/>
      <c r="ON331" s="1587"/>
      <c r="OO331" s="1587"/>
      <c r="OP331" s="1587"/>
      <c r="OQ331" s="1587"/>
      <c r="OR331" s="1587"/>
      <c r="OS331" s="1587"/>
      <c r="OT331" s="1587"/>
      <c r="OU331" s="1587"/>
      <c r="OV331" s="1587"/>
      <c r="OW331" s="1587"/>
      <c r="OX331" s="1587"/>
      <c r="OY331" s="1587"/>
      <c r="OZ331" s="1587"/>
      <c r="PA331" s="1587"/>
      <c r="PB331" s="1587"/>
      <c r="PC331" s="1587"/>
      <c r="PD331" s="1587"/>
      <c r="PE331" s="1587"/>
      <c r="PF331" s="1587"/>
      <c r="PG331" s="1588"/>
      <c r="PH331" s="1588"/>
      <c r="PI331" s="1588"/>
      <c r="PJ331" s="1588"/>
      <c r="PK331" s="1588"/>
      <c r="PL331" s="1588"/>
      <c r="PM331" s="1588"/>
      <c r="PN331" s="1588"/>
      <c r="PO331" s="1588"/>
      <c r="PP331" s="1588"/>
      <c r="PQ331" s="1588"/>
      <c r="PR331" s="1588"/>
      <c r="PS331" s="1588"/>
      <c r="PT331" s="1588"/>
      <c r="PU331" s="1588"/>
      <c r="PV331" s="1588"/>
      <c r="PW331" s="1588"/>
      <c r="PX331" s="1588"/>
      <c r="PY331" s="1588"/>
      <c r="PZ331" s="1588"/>
      <c r="QA331" s="1588"/>
      <c r="QB331" s="1588"/>
      <c r="QC331" s="1588"/>
      <c r="QD331" s="1588"/>
      <c r="QE331" s="1588"/>
      <c r="QF331" s="1588"/>
      <c r="QG331" s="1588"/>
      <c r="QH331" s="1588"/>
      <c r="QI331" s="1588"/>
      <c r="QJ331" s="1588"/>
      <c r="QK331" s="1588"/>
      <c r="QL331" s="1588"/>
      <c r="QM331" s="1588"/>
      <c r="QN331" s="1588"/>
      <c r="QO331" s="1588"/>
      <c r="QP331" s="1588"/>
      <c r="QQ331" s="1588"/>
      <c r="QR331" s="1588"/>
      <c r="QS331" s="1588"/>
      <c r="QT331" s="1588"/>
      <c r="QU331" s="1588"/>
      <c r="QV331" s="1588"/>
      <c r="QW331" s="1588"/>
      <c r="QX331" s="1588"/>
      <c r="QY331" s="1588"/>
      <c r="QZ331" s="1588"/>
      <c r="RA331" s="1588"/>
      <c r="RB331" s="1588"/>
      <c r="RC331" s="1588"/>
      <c r="RD331" s="1588"/>
      <c r="RE331" s="1588"/>
      <c r="RF331" s="1588"/>
      <c r="RG331" s="1588"/>
      <c r="RH331" s="1588"/>
      <c r="RI331" s="1588"/>
      <c r="RJ331" s="1588"/>
      <c r="RK331" s="1588"/>
      <c r="RL331" s="1588"/>
      <c r="RM331" s="1588"/>
      <c r="RN331" s="1588"/>
      <c r="RO331" s="1588"/>
      <c r="RP331" s="1588"/>
      <c r="RQ331" s="1588"/>
      <c r="RR331" s="1588"/>
      <c r="RS331" s="1588"/>
      <c r="RT331" s="1588"/>
      <c r="RU331" s="1588"/>
      <c r="RV331" s="1588"/>
      <c r="RW331" s="1588"/>
      <c r="RX331" s="1588"/>
      <c r="RY331" s="1588"/>
      <c r="RZ331" s="1588"/>
      <c r="SA331" s="1588"/>
      <c r="SB331" s="1588"/>
      <c r="SC331" s="1588"/>
      <c r="SD331" s="1588"/>
      <c r="SE331" s="1588"/>
      <c r="SF331" s="1588"/>
      <c r="SG331" s="1588"/>
      <c r="SH331" s="1588"/>
      <c r="SI331" s="1588"/>
      <c r="SJ331" s="1588"/>
      <c r="SK331" s="1588"/>
      <c r="SL331" s="1588"/>
      <c r="SM331" s="1588"/>
      <c r="SN331" s="1588"/>
      <c r="SO331" s="1588"/>
      <c r="SP331" s="1588"/>
      <c r="SQ331" s="1588"/>
      <c r="SR331" s="1588"/>
      <c r="SS331" s="1588"/>
      <c r="ST331" s="1588"/>
      <c r="SU331" s="1588"/>
      <c r="SV331" s="1588"/>
      <c r="SW331" s="1588"/>
      <c r="SX331" s="1588"/>
      <c r="SY331" s="1588"/>
      <c r="SZ331" s="1588"/>
      <c r="TA331" s="1588"/>
      <c r="TB331" s="1588"/>
      <c r="TC331" s="1588"/>
      <c r="TD331" s="544"/>
      <c r="TE331" s="544"/>
      <c r="TF331" s="544"/>
      <c r="TG331" s="544"/>
      <c r="TH331" s="544"/>
      <c r="TI331" s="544"/>
      <c r="TJ331" s="544"/>
      <c r="TK331" s="544"/>
      <c r="TL331" s="544"/>
      <c r="TM331" s="544"/>
      <c r="TN331" s="544"/>
      <c r="TO331" s="544"/>
      <c r="TP331" s="544"/>
      <c r="TQ331" s="544"/>
      <c r="TR331" s="544"/>
      <c r="TS331" s="544"/>
      <c r="TT331" s="544"/>
      <c r="TU331" s="544"/>
      <c r="TV331" s="544"/>
      <c r="TW331" s="544"/>
      <c r="TX331" s="544"/>
      <c r="TY331" s="544"/>
      <c r="TZ331" s="544"/>
      <c r="UA331" s="544"/>
      <c r="UB331" s="544"/>
      <c r="UC331" s="544"/>
      <c r="UD331" s="544"/>
      <c r="UE331" s="544"/>
      <c r="UF331" s="544"/>
      <c r="UG331" s="544"/>
      <c r="UH331" s="544"/>
      <c r="UI331" s="544"/>
      <c r="UJ331" s="544"/>
      <c r="UK331" s="544"/>
      <c r="UL331" s="544"/>
      <c r="UM331" s="544"/>
      <c r="UN331" s="544"/>
      <c r="UO331" s="544"/>
      <c r="UP331" s="544"/>
      <c r="UQ331" s="544"/>
      <c r="UR331" s="544"/>
      <c r="US331" s="544"/>
      <c r="UT331" s="544"/>
      <c r="UU331" s="544"/>
      <c r="UV331" s="544"/>
      <c r="UW331" s="544"/>
      <c r="UX331" s="544"/>
      <c r="UY331" s="544"/>
      <c r="UZ331" s="544"/>
      <c r="VA331" s="544"/>
      <c r="VB331" s="544"/>
      <c r="VC331" s="544"/>
      <c r="VD331" s="544"/>
      <c r="VE331" s="544"/>
      <c r="VF331" s="544"/>
      <c r="VG331" s="544"/>
      <c r="VH331" s="544"/>
      <c r="VI331" s="544"/>
      <c r="VJ331" s="544"/>
      <c r="VK331" s="544"/>
      <c r="VL331" s="544"/>
      <c r="VM331" s="544"/>
      <c r="VN331" s="544"/>
      <c r="VO331" s="544"/>
      <c r="VP331" s="544"/>
      <c r="VQ331" s="544"/>
      <c r="VR331" s="544"/>
      <c r="VS331" s="544"/>
      <c r="VT331" s="544"/>
      <c r="VU331" s="544"/>
      <c r="VV331" s="544"/>
      <c r="VW331" s="544"/>
      <c r="VX331" s="544"/>
      <c r="VY331" s="544"/>
      <c r="VZ331" s="544"/>
      <c r="WA331" s="544"/>
      <c r="WB331" s="544"/>
      <c r="WC331" s="544"/>
      <c r="WD331" s="544"/>
      <c r="WE331" s="544"/>
      <c r="WF331" s="544"/>
      <c r="WG331" s="544"/>
      <c r="WH331" s="544"/>
      <c r="WI331" s="544"/>
      <c r="WJ331" s="544"/>
      <c r="WK331" s="544"/>
      <c r="WL331" s="544"/>
      <c r="WM331" s="544"/>
      <c r="WN331" s="544"/>
      <c r="WO331" s="544"/>
      <c r="WP331" s="544"/>
      <c r="WQ331" s="544"/>
      <c r="WR331" s="544"/>
      <c r="WS331" s="544"/>
      <c r="WT331" s="544"/>
      <c r="WU331" s="544"/>
      <c r="WV331" s="544"/>
      <c r="WW331" s="544"/>
      <c r="WX331" s="544"/>
      <c r="WY331" s="544"/>
      <c r="WZ331" s="544"/>
      <c r="XA331" s="544"/>
      <c r="XB331" s="544"/>
      <c r="XC331" s="544"/>
      <c r="XD331" s="544"/>
      <c r="XE331" s="544"/>
      <c r="XF331" s="544"/>
      <c r="XG331" s="544"/>
      <c r="XH331" s="544"/>
      <c r="XI331" s="544"/>
      <c r="XJ331" s="544"/>
      <c r="XK331" s="544"/>
      <c r="XL331" s="544"/>
      <c r="XM331" s="544"/>
      <c r="XN331" s="544"/>
      <c r="XO331" s="544"/>
      <c r="XP331" s="544"/>
      <c r="XQ331" s="544"/>
      <c r="XR331" s="544"/>
      <c r="XS331" s="544"/>
      <c r="XT331" s="544"/>
      <c r="XU331" s="544"/>
      <c r="XV331" s="544"/>
      <c r="XW331" s="544"/>
      <c r="XX331" s="544"/>
      <c r="XY331" s="544"/>
      <c r="XZ331" s="544"/>
      <c r="YA331" s="544"/>
      <c r="YB331" s="544"/>
      <c r="YC331" s="544"/>
      <c r="YD331" s="544"/>
      <c r="YE331" s="544"/>
      <c r="YF331" s="544"/>
      <c r="YG331" s="544"/>
      <c r="YH331" s="544"/>
      <c r="YI331" s="544"/>
      <c r="YJ331" s="544"/>
      <c r="YK331" s="544"/>
      <c r="YL331" s="544"/>
      <c r="YM331" s="544"/>
      <c r="YN331" s="544"/>
      <c r="YO331" s="544"/>
      <c r="YP331" s="544"/>
      <c r="YQ331" s="544"/>
      <c r="YR331" s="544"/>
      <c r="YS331" s="544"/>
      <c r="YT331" s="544"/>
      <c r="YU331" s="544"/>
      <c r="YV331" s="544"/>
      <c r="YW331" s="544"/>
      <c r="YX331" s="544"/>
      <c r="YY331" s="544"/>
      <c r="YZ331" s="544"/>
      <c r="ZA331" s="544"/>
      <c r="ZB331" s="544"/>
      <c r="ZC331" s="544"/>
      <c r="ZD331" s="544"/>
      <c r="ZE331" s="544"/>
      <c r="ZF331" s="544"/>
      <c r="ZG331" s="544"/>
      <c r="ZH331" s="544"/>
      <c r="ZI331" s="544"/>
      <c r="ZJ331" s="544"/>
      <c r="ZK331" s="544"/>
      <c r="ZL331" s="544"/>
      <c r="ZM331" s="544"/>
      <c r="ZN331" s="544"/>
      <c r="ZO331" s="544"/>
      <c r="ZP331" s="544"/>
      <c r="ZQ331" s="544"/>
      <c r="ZR331" s="544"/>
      <c r="ZS331" s="544"/>
      <c r="ZT331" s="544"/>
      <c r="ZU331" s="544"/>
      <c r="ZV331" s="544"/>
      <c r="ZW331" s="544"/>
      <c r="ZX331" s="544"/>
      <c r="ZY331" s="544"/>
      <c r="ZZ331" s="544"/>
      <c r="AAA331" s="544"/>
      <c r="AAB331" s="544"/>
      <c r="AAC331" s="544"/>
      <c r="AAD331" s="544"/>
      <c r="AAE331" s="544"/>
      <c r="AAF331" s="544"/>
      <c r="AAG331" s="544"/>
      <c r="AAH331" s="544"/>
      <c r="AAI331" s="544"/>
      <c r="AAJ331" s="544"/>
      <c r="AAK331" s="544"/>
      <c r="AAL331" s="544"/>
      <c r="AAM331" s="544"/>
      <c r="AAN331" s="544"/>
      <c r="AAO331" s="544"/>
      <c r="AAP331" s="544"/>
      <c r="AAQ331" s="544"/>
      <c r="AAR331" s="544"/>
      <c r="AAS331" s="544"/>
      <c r="AAT331" s="544"/>
      <c r="AAU331" s="544"/>
      <c r="AAV331" s="544"/>
      <c r="AAW331" s="544"/>
      <c r="AAX331" s="544"/>
      <c r="AAY331" s="544"/>
      <c r="AAZ331" s="544"/>
      <c r="ABA331" s="544"/>
      <c r="ABB331" s="544"/>
      <c r="ABC331" s="544"/>
      <c r="ABD331" s="544"/>
      <c r="ABE331" s="544"/>
      <c r="ABF331" s="544"/>
      <c r="ABG331" s="544"/>
      <c r="ABH331" s="544"/>
      <c r="ABI331" s="544"/>
      <c r="ABJ331" s="544"/>
      <c r="ABK331" s="544"/>
      <c r="ABL331" s="544"/>
      <c r="ABM331" s="544"/>
      <c r="ABN331" s="544"/>
      <c r="ABO331" s="544"/>
      <c r="ABP331" s="544"/>
      <c r="ABQ331" s="544"/>
      <c r="ABR331" s="544"/>
      <c r="ABS331" s="544"/>
      <c r="ABT331" s="544"/>
    </row>
    <row r="332" spans="1:748" s="540" customFormat="1" ht="15" customHeight="1" x14ac:dyDescent="0.15">
      <c r="A332" s="559">
        <v>43852</v>
      </c>
      <c r="B332" s="415">
        <f t="shared" si="7"/>
        <v>1871</v>
      </c>
      <c r="C332" s="231"/>
      <c r="D332" s="546"/>
      <c r="E332" s="467"/>
      <c r="F332" s="576"/>
      <c r="G332" s="883"/>
      <c r="H332" s="539"/>
      <c r="I332" s="576"/>
      <c r="J332" s="547"/>
      <c r="K332" s="467"/>
      <c r="L332" s="550"/>
      <c r="M332" s="231">
        <v>963</v>
      </c>
      <c r="N332" s="546">
        <v>7.93</v>
      </c>
      <c r="O332" s="467">
        <v>3580</v>
      </c>
      <c r="P332" s="576">
        <v>19.3</v>
      </c>
      <c r="Q332" s="883">
        <v>62.2</v>
      </c>
      <c r="R332" s="539">
        <v>5</v>
      </c>
      <c r="S332" s="576">
        <v>19.100000000000001</v>
      </c>
      <c r="T332" s="547"/>
      <c r="U332" s="467"/>
      <c r="V332" s="550"/>
      <c r="W332" s="466"/>
      <c r="X332" s="546"/>
      <c r="Y332" s="548"/>
      <c r="Z332" s="576"/>
      <c r="AA332" s="883"/>
      <c r="AB332" s="539"/>
      <c r="AC332" s="576"/>
      <c r="AD332" s="539"/>
      <c r="AE332" s="467"/>
      <c r="AF332" s="550"/>
      <c r="AG332" s="494">
        <v>131</v>
      </c>
      <c r="AH332" s="546">
        <v>8.01</v>
      </c>
      <c r="AI332" s="548">
        <v>4730</v>
      </c>
      <c r="AJ332" s="576">
        <v>51.6</v>
      </c>
      <c r="AK332" s="883">
        <v>198.6</v>
      </c>
      <c r="AL332" s="539">
        <v>41.9</v>
      </c>
      <c r="AM332" s="213">
        <v>42.3</v>
      </c>
      <c r="AN332" s="539"/>
      <c r="AO332" s="467"/>
      <c r="AP332" s="618"/>
      <c r="AQ332" s="494">
        <v>151</v>
      </c>
      <c r="AR332" s="546">
        <v>7.55</v>
      </c>
      <c r="AS332" s="548">
        <v>3720</v>
      </c>
      <c r="AT332" s="576">
        <v>44.5</v>
      </c>
      <c r="AU332" s="883">
        <v>127.9</v>
      </c>
      <c r="AV332" s="539">
        <v>1.7</v>
      </c>
      <c r="AW332" s="576">
        <v>35.6</v>
      </c>
      <c r="AX332" s="539"/>
      <c r="AY332" s="467"/>
      <c r="AZ332" s="550"/>
      <c r="BA332" s="231"/>
      <c r="BB332" s="546"/>
      <c r="BC332" s="467"/>
      <c r="BD332" s="576"/>
      <c r="BE332" s="883"/>
      <c r="BF332" s="539"/>
      <c r="BG332" s="576"/>
      <c r="BH332" s="539"/>
      <c r="BI332" s="467"/>
      <c r="BJ332" s="550"/>
      <c r="BK332" s="494"/>
      <c r="BL332" s="546"/>
      <c r="BM332" s="548"/>
      <c r="BN332" s="576"/>
      <c r="BO332" s="883"/>
      <c r="BP332" s="539"/>
      <c r="BQ332" s="576"/>
      <c r="BR332" s="539"/>
      <c r="BS332" s="467"/>
      <c r="BT332" s="550"/>
      <c r="BU332" s="494">
        <v>378</v>
      </c>
      <c r="BV332" s="546">
        <v>7.64</v>
      </c>
      <c r="BW332" s="548">
        <v>2970</v>
      </c>
      <c r="BX332" s="548">
        <v>10.5</v>
      </c>
      <c r="BY332" s="883">
        <v>40.6</v>
      </c>
      <c r="BZ332" s="539">
        <v>9</v>
      </c>
      <c r="CA332" s="576">
        <v>26</v>
      </c>
      <c r="CB332" s="539"/>
      <c r="CC332" s="467"/>
      <c r="CD332" s="550"/>
      <c r="CE332" s="494"/>
      <c r="CF332" s="546"/>
      <c r="CG332" s="548"/>
      <c r="CH332" s="576"/>
      <c r="CI332" s="883"/>
      <c r="CJ332" s="539"/>
      <c r="CK332" s="576"/>
      <c r="CL332" s="539"/>
      <c r="CM332" s="467"/>
      <c r="CN332" s="550"/>
      <c r="CO332" s="494"/>
      <c r="CP332" s="546"/>
      <c r="CQ332" s="467"/>
      <c r="CR332" s="576"/>
      <c r="CS332" s="883"/>
      <c r="CT332" s="539"/>
      <c r="CU332" s="576"/>
      <c r="CV332" s="539"/>
      <c r="CW332" s="467"/>
      <c r="CX332" s="550"/>
      <c r="CY332" s="494"/>
      <c r="CZ332" s="546"/>
      <c r="DA332" s="467"/>
      <c r="DB332" s="576"/>
      <c r="DC332" s="883"/>
      <c r="DD332" s="539"/>
      <c r="DE332" s="576"/>
      <c r="DF332" s="539"/>
      <c r="DG332" s="464"/>
      <c r="DH332" s="550"/>
      <c r="DI332" s="494"/>
      <c r="DJ332" s="546"/>
      <c r="DK332" s="549"/>
      <c r="DL332" s="576"/>
      <c r="DM332" s="883"/>
      <c r="DN332" s="539"/>
      <c r="DO332" s="576"/>
      <c r="DP332" s="539"/>
      <c r="DQ332" s="467"/>
      <c r="DR332" s="550"/>
      <c r="DS332" s="494"/>
      <c r="DT332" s="546"/>
      <c r="DU332" s="466"/>
      <c r="DV332" s="576"/>
      <c r="DW332" s="883"/>
      <c r="DX332" s="539"/>
      <c r="DY332" s="576"/>
      <c r="DZ332" s="539"/>
      <c r="EA332" s="576"/>
      <c r="EB332" s="550"/>
      <c r="EC332" s="494">
        <v>121</v>
      </c>
      <c r="ED332" s="546">
        <v>7.66</v>
      </c>
      <c r="EE332" s="551">
        <v>1747</v>
      </c>
      <c r="EF332" s="576">
        <v>6.5</v>
      </c>
      <c r="EG332" s="883">
        <v>46.7</v>
      </c>
      <c r="EH332" s="539">
        <v>10.5</v>
      </c>
      <c r="EI332" s="576">
        <v>13.6</v>
      </c>
      <c r="EJ332" s="539"/>
      <c r="EK332" s="467"/>
      <c r="EL332" s="550"/>
      <c r="EM332" s="494"/>
      <c r="EN332" s="546"/>
      <c r="EO332" s="467"/>
      <c r="EP332" s="576"/>
      <c r="EQ332" s="576"/>
      <c r="ER332" s="539"/>
      <c r="ES332" s="576"/>
      <c r="ET332" s="466"/>
      <c r="EU332" s="467"/>
      <c r="EV332" s="550"/>
      <c r="EW332" s="494"/>
      <c r="EX332" s="546"/>
      <c r="EY332" s="467"/>
      <c r="EZ332" s="576"/>
      <c r="FA332" s="883"/>
      <c r="FB332" s="539"/>
      <c r="FC332" s="576"/>
      <c r="FD332" s="466"/>
      <c r="FE332" s="467"/>
      <c r="FF332" s="550"/>
      <c r="FG332" s="494"/>
      <c r="FH332" s="546"/>
      <c r="FI332" s="467"/>
      <c r="FJ332" s="576"/>
      <c r="FK332" s="883"/>
      <c r="FL332" s="539"/>
      <c r="FM332" s="576"/>
      <c r="FN332" s="466"/>
      <c r="FO332" s="467"/>
      <c r="FP332" s="550"/>
      <c r="FQ332" s="1262"/>
      <c r="FR332" s="1263"/>
      <c r="FS332" s="1444"/>
      <c r="FT332" s="1263"/>
      <c r="FU332" s="980"/>
      <c r="FV332" s="1263"/>
      <c r="FW332" s="954"/>
      <c r="FX332" s="1263"/>
      <c r="FY332" s="1263"/>
      <c r="FZ332" s="1419"/>
      <c r="GA332" s="1262"/>
      <c r="GB332" s="1263"/>
      <c r="GC332" s="1263"/>
      <c r="GD332" s="1263"/>
      <c r="GE332" s="980"/>
      <c r="GF332" s="1263"/>
      <c r="GG332" s="954"/>
      <c r="GH332" s="1263"/>
      <c r="GI332" s="1263"/>
      <c r="GJ332" s="1419"/>
      <c r="GK332" s="231"/>
      <c r="GL332" s="941"/>
      <c r="GM332" s="467"/>
      <c r="GN332" s="467"/>
      <c r="GO332" s="467"/>
      <c r="GP332" s="467"/>
      <c r="GQ332" s="467"/>
      <c r="GR332" s="467"/>
      <c r="GS332" s="467"/>
      <c r="GT332" s="550"/>
      <c r="GU332" s="231"/>
      <c r="GV332" s="467"/>
      <c r="GW332" s="467"/>
      <c r="GX332" s="467"/>
      <c r="GY332" s="467"/>
      <c r="GZ332" s="539"/>
      <c r="HA332" s="467"/>
      <c r="HB332" s="467"/>
      <c r="HC332" s="467"/>
      <c r="HD332" s="550"/>
      <c r="HE332" s="494">
        <v>127</v>
      </c>
      <c r="HF332" s="546">
        <v>6.92</v>
      </c>
      <c r="HG332" s="467">
        <v>2410</v>
      </c>
      <c r="HH332" s="894">
        <v>6.5</v>
      </c>
      <c r="HI332" s="1432">
        <v>40.6</v>
      </c>
      <c r="HJ332" s="539">
        <v>2.2000000000000002</v>
      </c>
      <c r="HK332" s="576">
        <v>4.0999999999999996</v>
      </c>
      <c r="HL332" s="539"/>
      <c r="HM332" s="467"/>
      <c r="HN332" s="550"/>
      <c r="HO332" s="494"/>
      <c r="HP332" s="546"/>
      <c r="HQ332" s="467"/>
      <c r="HR332" s="576"/>
      <c r="HS332" s="576"/>
      <c r="HT332" s="539"/>
      <c r="HU332" s="576"/>
      <c r="HV332" s="539"/>
      <c r="HW332" s="467"/>
      <c r="HX332" s="550"/>
      <c r="HY332" s="1587"/>
      <c r="HZ332" s="1587"/>
      <c r="IA332" s="1587"/>
      <c r="IB332" s="1587"/>
      <c r="IC332" s="1587"/>
      <c r="ID332" s="1587"/>
      <c r="IE332" s="1587"/>
      <c r="IF332" s="1587"/>
      <c r="IG332" s="1587"/>
      <c r="IH332" s="1587"/>
      <c r="II332" s="1587"/>
      <c r="IJ332" s="1587"/>
      <c r="IK332" s="1587"/>
      <c r="IL332" s="1587"/>
      <c r="IM332" s="1587"/>
      <c r="IN332" s="1587"/>
      <c r="IO332" s="1587"/>
      <c r="IP332" s="1587"/>
      <c r="IQ332" s="1587"/>
      <c r="IR332" s="1587"/>
      <c r="IS332" s="1587"/>
      <c r="IT332" s="1587"/>
      <c r="IU332" s="1587"/>
      <c r="IV332" s="1587"/>
      <c r="IW332" s="1587"/>
      <c r="IX332" s="1587"/>
      <c r="IY332" s="1587"/>
      <c r="IZ332" s="1587"/>
      <c r="JA332" s="1587"/>
      <c r="JB332" s="1587"/>
      <c r="JC332" s="1587"/>
      <c r="JD332" s="1587"/>
      <c r="JE332" s="1587"/>
      <c r="JF332" s="1587"/>
      <c r="JG332" s="1587"/>
      <c r="JH332" s="1587"/>
      <c r="JI332" s="1587"/>
      <c r="JJ332" s="1587"/>
      <c r="JK332" s="1587"/>
      <c r="JL332" s="1587"/>
      <c r="JM332" s="1587"/>
      <c r="JN332" s="1587"/>
      <c r="JO332" s="1587"/>
      <c r="JP332" s="1587"/>
      <c r="JQ332" s="1587"/>
      <c r="JR332" s="1587"/>
      <c r="JS332" s="1587"/>
      <c r="JT332" s="1587"/>
      <c r="JU332" s="1587"/>
      <c r="JV332" s="1587"/>
      <c r="JW332" s="1587"/>
      <c r="JX332" s="1587"/>
      <c r="JY332" s="1587"/>
      <c r="JZ332" s="1587"/>
      <c r="KA332" s="1587"/>
      <c r="KB332" s="1587"/>
      <c r="KC332" s="1587"/>
      <c r="KD332" s="1587"/>
      <c r="KE332" s="1587"/>
      <c r="KF332" s="1587"/>
      <c r="KG332" s="1587"/>
      <c r="KH332" s="1587"/>
      <c r="KI332" s="1587"/>
      <c r="KJ332" s="1587"/>
      <c r="KK332" s="1587"/>
      <c r="KL332" s="1587"/>
      <c r="KM332" s="1587"/>
      <c r="KN332" s="1587"/>
      <c r="KO332" s="1587"/>
      <c r="KP332" s="1587"/>
      <c r="KQ332" s="1587"/>
      <c r="KR332" s="1587"/>
      <c r="KS332" s="1587"/>
      <c r="KT332" s="1587"/>
      <c r="KU332" s="1587"/>
      <c r="KV332" s="1587"/>
      <c r="KW332" s="1587"/>
      <c r="KX332" s="1587"/>
      <c r="KY332" s="1587"/>
      <c r="KZ332" s="1587"/>
      <c r="LA332" s="1587"/>
      <c r="LB332" s="1587"/>
      <c r="LC332" s="1587"/>
      <c r="LD332" s="1587"/>
      <c r="LE332" s="1587"/>
      <c r="LF332" s="1587"/>
      <c r="LG332" s="1587"/>
      <c r="LH332" s="1587"/>
      <c r="LI332" s="1587"/>
      <c r="LJ332" s="1587"/>
      <c r="LK332" s="1587"/>
      <c r="LL332" s="1587"/>
      <c r="LM332" s="1587"/>
      <c r="LN332" s="1587"/>
      <c r="LO332" s="1587"/>
      <c r="LP332" s="1587"/>
      <c r="LQ332" s="1587"/>
      <c r="LR332" s="1587"/>
      <c r="LS332" s="1587"/>
      <c r="LT332" s="1587"/>
      <c r="LU332" s="1587"/>
      <c r="LV332" s="1587"/>
      <c r="LW332" s="1587"/>
      <c r="LX332" s="1587"/>
      <c r="LY332" s="1587"/>
      <c r="LZ332" s="1587"/>
      <c r="MA332" s="1587"/>
      <c r="MB332" s="1587"/>
      <c r="MC332" s="1587"/>
      <c r="MD332" s="1587"/>
      <c r="ME332" s="1587"/>
      <c r="MF332" s="1587"/>
      <c r="MG332" s="1587"/>
      <c r="MH332" s="1587"/>
      <c r="MI332" s="1587"/>
      <c r="MJ332" s="1587"/>
      <c r="MK332" s="1587"/>
      <c r="ML332" s="1587"/>
      <c r="MM332" s="1587"/>
      <c r="MN332" s="1587"/>
      <c r="MO332" s="1587"/>
      <c r="MP332" s="1587"/>
      <c r="MQ332" s="1587"/>
      <c r="MR332" s="1587"/>
      <c r="MS332" s="1587"/>
      <c r="MT332" s="1587"/>
      <c r="MU332" s="1587"/>
      <c r="MV332" s="1587"/>
      <c r="MW332" s="1587"/>
      <c r="MX332" s="1587"/>
      <c r="MY332" s="1587"/>
      <c r="MZ332" s="1587"/>
      <c r="NA332" s="1587"/>
      <c r="NB332" s="1587"/>
      <c r="NC332" s="1587"/>
      <c r="ND332" s="1587"/>
      <c r="NE332" s="1587"/>
      <c r="NF332" s="1587"/>
      <c r="NG332" s="1587"/>
      <c r="NH332" s="1587"/>
      <c r="NI332" s="1587"/>
      <c r="NJ332" s="1587"/>
      <c r="NK332" s="1587"/>
      <c r="NL332" s="1587"/>
      <c r="NM332" s="1587"/>
      <c r="NN332" s="1587"/>
      <c r="NO332" s="1587"/>
      <c r="NP332" s="1587"/>
      <c r="NQ332" s="1587"/>
      <c r="NR332" s="1587"/>
      <c r="NS332" s="1587"/>
      <c r="NT332" s="1587"/>
      <c r="NU332" s="1587"/>
      <c r="NV332" s="1587"/>
      <c r="NW332" s="1587"/>
      <c r="NX332" s="1587"/>
      <c r="NY332" s="1587"/>
      <c r="NZ332" s="1587"/>
      <c r="OA332" s="1587"/>
      <c r="OB332" s="1587"/>
      <c r="OC332" s="1587"/>
      <c r="OD332" s="1587"/>
      <c r="OE332" s="1587"/>
      <c r="OF332" s="1587"/>
      <c r="OG332" s="1587"/>
      <c r="OH332" s="1587"/>
      <c r="OI332" s="1587"/>
      <c r="OJ332" s="1587"/>
      <c r="OK332" s="1587"/>
      <c r="OL332" s="1587"/>
      <c r="OM332" s="1587"/>
      <c r="ON332" s="1587"/>
      <c r="OO332" s="1587"/>
      <c r="OP332" s="1587"/>
      <c r="OQ332" s="1587"/>
      <c r="OR332" s="1587"/>
      <c r="OS332" s="1587"/>
      <c r="OT332" s="1587"/>
      <c r="OU332" s="1587"/>
      <c r="OV332" s="1587"/>
      <c r="OW332" s="1587"/>
      <c r="OX332" s="1587"/>
      <c r="OY332" s="1587"/>
      <c r="OZ332" s="1587"/>
      <c r="PA332" s="1587"/>
      <c r="PB332" s="1587"/>
      <c r="PC332" s="1587"/>
      <c r="PD332" s="1587"/>
      <c r="PE332" s="1587"/>
      <c r="PF332" s="1587"/>
      <c r="PG332" s="1588"/>
      <c r="PH332" s="1588"/>
      <c r="PI332" s="1588"/>
      <c r="PJ332" s="1588"/>
      <c r="PK332" s="1588"/>
      <c r="PL332" s="1588"/>
      <c r="PM332" s="1588"/>
      <c r="PN332" s="1588"/>
      <c r="PO332" s="1588"/>
      <c r="PP332" s="1588"/>
      <c r="PQ332" s="1588"/>
      <c r="PR332" s="1588"/>
      <c r="PS332" s="1588"/>
      <c r="PT332" s="1588"/>
      <c r="PU332" s="1588"/>
      <c r="PV332" s="1588"/>
      <c r="PW332" s="1588"/>
      <c r="PX332" s="1588"/>
      <c r="PY332" s="1588"/>
      <c r="PZ332" s="1588"/>
      <c r="QA332" s="1588"/>
      <c r="QB332" s="1588"/>
      <c r="QC332" s="1588"/>
      <c r="QD332" s="1588"/>
      <c r="QE332" s="1588"/>
      <c r="QF332" s="1588"/>
      <c r="QG332" s="1588"/>
      <c r="QH332" s="1588"/>
      <c r="QI332" s="1588"/>
      <c r="QJ332" s="1588"/>
      <c r="QK332" s="1588"/>
      <c r="QL332" s="1588"/>
      <c r="QM332" s="1588"/>
      <c r="QN332" s="1588"/>
      <c r="QO332" s="1588"/>
      <c r="QP332" s="1588"/>
      <c r="QQ332" s="1588"/>
      <c r="QR332" s="1588"/>
      <c r="QS332" s="1588"/>
      <c r="QT332" s="1588"/>
      <c r="QU332" s="1588"/>
      <c r="QV332" s="1588"/>
      <c r="QW332" s="1588"/>
      <c r="QX332" s="1588"/>
      <c r="QY332" s="1588"/>
      <c r="QZ332" s="1588"/>
      <c r="RA332" s="1588"/>
      <c r="RB332" s="1588"/>
      <c r="RC332" s="1588"/>
      <c r="RD332" s="1588"/>
      <c r="RE332" s="1588"/>
      <c r="RF332" s="1588"/>
      <c r="RG332" s="1588"/>
      <c r="RH332" s="1588"/>
      <c r="RI332" s="1588"/>
      <c r="RJ332" s="1588"/>
      <c r="RK332" s="1588"/>
      <c r="RL332" s="1588"/>
      <c r="RM332" s="1588"/>
      <c r="RN332" s="1588"/>
      <c r="RO332" s="1588"/>
      <c r="RP332" s="1588"/>
      <c r="RQ332" s="1588"/>
      <c r="RR332" s="1588"/>
      <c r="RS332" s="1588"/>
      <c r="RT332" s="1588"/>
      <c r="RU332" s="1588"/>
      <c r="RV332" s="1588"/>
      <c r="RW332" s="1588"/>
      <c r="RX332" s="1588"/>
      <c r="RY332" s="1588"/>
      <c r="RZ332" s="1588"/>
      <c r="SA332" s="1588"/>
      <c r="SB332" s="1588"/>
      <c r="SC332" s="1588"/>
      <c r="SD332" s="1588"/>
      <c r="SE332" s="1588"/>
      <c r="SF332" s="1588"/>
      <c r="SG332" s="1588"/>
      <c r="SH332" s="1588"/>
      <c r="SI332" s="1588"/>
      <c r="SJ332" s="1588"/>
      <c r="SK332" s="1588"/>
      <c r="SL332" s="1588"/>
      <c r="SM332" s="1588"/>
      <c r="SN332" s="1588"/>
      <c r="SO332" s="1588"/>
      <c r="SP332" s="1588"/>
      <c r="SQ332" s="1588"/>
      <c r="SR332" s="1588"/>
      <c r="SS332" s="1588"/>
      <c r="ST332" s="1588"/>
      <c r="SU332" s="1588"/>
      <c r="SV332" s="1588"/>
      <c r="SW332" s="1588"/>
      <c r="SX332" s="1588"/>
      <c r="SY332" s="1588"/>
      <c r="SZ332" s="1588"/>
      <c r="TA332" s="1588"/>
      <c r="TB332" s="1588"/>
      <c r="TC332" s="1588"/>
      <c r="TD332" s="544"/>
      <c r="TE332" s="544"/>
      <c r="TF332" s="544"/>
      <c r="TG332" s="544"/>
      <c r="TH332" s="544"/>
      <c r="TI332" s="544"/>
      <c r="TJ332" s="544"/>
      <c r="TK332" s="544"/>
      <c r="TL332" s="544"/>
      <c r="TM332" s="544"/>
      <c r="TN332" s="544"/>
      <c r="TO332" s="544"/>
      <c r="TP332" s="544"/>
      <c r="TQ332" s="544"/>
      <c r="TR332" s="544"/>
      <c r="TS332" s="544"/>
      <c r="TT332" s="544"/>
      <c r="TU332" s="544"/>
      <c r="TV332" s="544"/>
      <c r="TW332" s="544"/>
      <c r="TX332" s="544"/>
      <c r="TY332" s="544"/>
      <c r="TZ332" s="544"/>
      <c r="UA332" s="544"/>
      <c r="UB332" s="544"/>
      <c r="UC332" s="544"/>
      <c r="UD332" s="544"/>
      <c r="UE332" s="544"/>
      <c r="UF332" s="544"/>
      <c r="UG332" s="544"/>
      <c r="UH332" s="544"/>
      <c r="UI332" s="544"/>
      <c r="UJ332" s="544"/>
      <c r="UK332" s="544"/>
      <c r="UL332" s="544"/>
      <c r="UM332" s="544"/>
      <c r="UN332" s="544"/>
      <c r="UO332" s="544"/>
      <c r="UP332" s="544"/>
      <c r="UQ332" s="544"/>
      <c r="UR332" s="544"/>
      <c r="US332" s="544"/>
      <c r="UT332" s="544"/>
      <c r="UU332" s="544"/>
      <c r="UV332" s="544"/>
      <c r="UW332" s="544"/>
      <c r="UX332" s="544"/>
      <c r="UY332" s="544"/>
      <c r="UZ332" s="544"/>
      <c r="VA332" s="544"/>
      <c r="VB332" s="544"/>
      <c r="VC332" s="544"/>
      <c r="VD332" s="544"/>
      <c r="VE332" s="544"/>
      <c r="VF332" s="544"/>
      <c r="VG332" s="544"/>
      <c r="VH332" s="544"/>
      <c r="VI332" s="544"/>
      <c r="VJ332" s="544"/>
      <c r="VK332" s="544"/>
      <c r="VL332" s="544"/>
      <c r="VM332" s="544"/>
      <c r="VN332" s="544"/>
      <c r="VO332" s="544"/>
      <c r="VP332" s="544"/>
      <c r="VQ332" s="544"/>
      <c r="VR332" s="544"/>
      <c r="VS332" s="544"/>
      <c r="VT332" s="544"/>
      <c r="VU332" s="544"/>
      <c r="VV332" s="544"/>
      <c r="VW332" s="544"/>
      <c r="VX332" s="544"/>
      <c r="VY332" s="544"/>
      <c r="VZ332" s="544"/>
      <c r="WA332" s="544"/>
      <c r="WB332" s="544"/>
      <c r="WC332" s="544"/>
      <c r="WD332" s="544"/>
      <c r="WE332" s="544"/>
      <c r="WF332" s="544"/>
      <c r="WG332" s="544"/>
      <c r="WH332" s="544"/>
      <c r="WI332" s="544"/>
      <c r="WJ332" s="544"/>
      <c r="WK332" s="544"/>
      <c r="WL332" s="544"/>
      <c r="WM332" s="544"/>
      <c r="WN332" s="544"/>
      <c r="WO332" s="544"/>
      <c r="WP332" s="544"/>
      <c r="WQ332" s="544"/>
      <c r="WR332" s="544"/>
      <c r="WS332" s="544"/>
      <c r="WT332" s="544"/>
      <c r="WU332" s="544"/>
      <c r="WV332" s="544"/>
      <c r="WW332" s="544"/>
      <c r="WX332" s="544"/>
      <c r="WY332" s="544"/>
      <c r="WZ332" s="544"/>
      <c r="XA332" s="544"/>
      <c r="XB332" s="544"/>
      <c r="XC332" s="544"/>
      <c r="XD332" s="544"/>
      <c r="XE332" s="544"/>
      <c r="XF332" s="544"/>
      <c r="XG332" s="544"/>
      <c r="XH332" s="544"/>
      <c r="XI332" s="544"/>
      <c r="XJ332" s="544"/>
      <c r="XK332" s="544"/>
      <c r="XL332" s="544"/>
      <c r="XM332" s="544"/>
      <c r="XN332" s="544"/>
      <c r="XO332" s="544"/>
      <c r="XP332" s="544"/>
      <c r="XQ332" s="544"/>
      <c r="XR332" s="544"/>
      <c r="XS332" s="544"/>
      <c r="XT332" s="544"/>
      <c r="XU332" s="544"/>
      <c r="XV332" s="544"/>
      <c r="XW332" s="544"/>
      <c r="XX332" s="544"/>
      <c r="XY332" s="544"/>
      <c r="XZ332" s="544"/>
      <c r="YA332" s="544"/>
      <c r="YB332" s="544"/>
      <c r="YC332" s="544"/>
      <c r="YD332" s="544"/>
      <c r="YE332" s="544"/>
      <c r="YF332" s="544"/>
      <c r="YG332" s="544"/>
      <c r="YH332" s="544"/>
      <c r="YI332" s="544"/>
      <c r="YJ332" s="544"/>
      <c r="YK332" s="544"/>
      <c r="YL332" s="544"/>
      <c r="YM332" s="544"/>
      <c r="YN332" s="544"/>
      <c r="YO332" s="544"/>
      <c r="YP332" s="544"/>
      <c r="YQ332" s="544"/>
      <c r="YR332" s="544"/>
      <c r="YS332" s="544"/>
      <c r="YT332" s="544"/>
      <c r="YU332" s="544"/>
      <c r="YV332" s="544"/>
      <c r="YW332" s="544"/>
      <c r="YX332" s="544"/>
      <c r="YY332" s="544"/>
      <c r="YZ332" s="544"/>
      <c r="ZA332" s="544"/>
      <c r="ZB332" s="544"/>
      <c r="ZC332" s="544"/>
      <c r="ZD332" s="544"/>
      <c r="ZE332" s="544"/>
      <c r="ZF332" s="544"/>
      <c r="ZG332" s="544"/>
      <c r="ZH332" s="544"/>
      <c r="ZI332" s="544"/>
      <c r="ZJ332" s="544"/>
      <c r="ZK332" s="544"/>
      <c r="ZL332" s="544"/>
      <c r="ZM332" s="544"/>
      <c r="ZN332" s="544"/>
      <c r="ZO332" s="544"/>
      <c r="ZP332" s="544"/>
      <c r="ZQ332" s="544"/>
      <c r="ZR332" s="544"/>
      <c r="ZS332" s="544"/>
      <c r="ZT332" s="544"/>
      <c r="ZU332" s="544"/>
      <c r="ZV332" s="544"/>
      <c r="ZW332" s="544"/>
      <c r="ZX332" s="544"/>
      <c r="ZY332" s="544"/>
      <c r="ZZ332" s="544"/>
      <c r="AAA332" s="544"/>
      <c r="AAB332" s="544"/>
      <c r="AAC332" s="544"/>
      <c r="AAD332" s="544"/>
      <c r="AAE332" s="544"/>
      <c r="AAF332" s="544"/>
      <c r="AAG332" s="544"/>
      <c r="AAH332" s="544"/>
      <c r="AAI332" s="544"/>
      <c r="AAJ332" s="544"/>
      <c r="AAK332" s="544"/>
      <c r="AAL332" s="544"/>
      <c r="AAM332" s="544"/>
      <c r="AAN332" s="544"/>
      <c r="AAO332" s="544"/>
      <c r="AAP332" s="544"/>
      <c r="AAQ332" s="544"/>
      <c r="AAR332" s="544"/>
      <c r="AAS332" s="544"/>
      <c r="AAT332" s="544"/>
      <c r="AAU332" s="544"/>
      <c r="AAV332" s="544"/>
      <c r="AAW332" s="544"/>
      <c r="AAX332" s="544"/>
      <c r="AAY332" s="544"/>
      <c r="AAZ332" s="544"/>
      <c r="ABA332" s="544"/>
      <c r="ABB332" s="544"/>
      <c r="ABC332" s="544"/>
      <c r="ABD332" s="544"/>
      <c r="ABE332" s="544"/>
      <c r="ABF332" s="544"/>
      <c r="ABG332" s="544"/>
      <c r="ABH332" s="544"/>
      <c r="ABI332" s="544"/>
      <c r="ABJ332" s="544"/>
      <c r="ABK332" s="544"/>
      <c r="ABL332" s="544"/>
      <c r="ABM332" s="544"/>
      <c r="ABN332" s="544"/>
      <c r="ABO332" s="544"/>
      <c r="ABP332" s="544"/>
      <c r="ABQ332" s="544"/>
      <c r="ABR332" s="544"/>
      <c r="ABS332" s="544"/>
      <c r="ABT332" s="544"/>
    </row>
    <row r="333" spans="1:748" s="540" customFormat="1" ht="15" customHeight="1" x14ac:dyDescent="0.15">
      <c r="A333" s="559">
        <v>43853</v>
      </c>
      <c r="B333" s="415">
        <f t="shared" si="7"/>
        <v>2108</v>
      </c>
      <c r="C333" s="231"/>
      <c r="D333" s="546"/>
      <c r="E333" s="467"/>
      <c r="F333" s="576"/>
      <c r="G333" s="883"/>
      <c r="H333" s="539"/>
      <c r="I333" s="576"/>
      <c r="J333" s="547"/>
      <c r="K333" s="467"/>
      <c r="L333" s="550"/>
      <c r="M333" s="231">
        <v>1476</v>
      </c>
      <c r="N333" s="546"/>
      <c r="O333" s="467"/>
      <c r="P333" s="576"/>
      <c r="Q333" s="883"/>
      <c r="R333" s="539"/>
      <c r="S333" s="576"/>
      <c r="T333" s="547"/>
      <c r="U333" s="467"/>
      <c r="V333" s="550"/>
      <c r="W333" s="466"/>
      <c r="X333" s="546"/>
      <c r="Y333" s="548"/>
      <c r="Z333" s="576"/>
      <c r="AA333" s="883"/>
      <c r="AB333" s="539"/>
      <c r="AC333" s="576"/>
      <c r="AD333" s="539"/>
      <c r="AE333" s="467"/>
      <c r="AF333" s="550"/>
      <c r="AG333" s="494">
        <v>109</v>
      </c>
      <c r="AH333" s="546"/>
      <c r="AI333" s="548"/>
      <c r="AJ333" s="576"/>
      <c r="AK333" s="883"/>
      <c r="AL333" s="539"/>
      <c r="AM333" s="213"/>
      <c r="AN333" s="539"/>
      <c r="AO333" s="467"/>
      <c r="AP333" s="618"/>
      <c r="AQ333" s="494">
        <v>129</v>
      </c>
      <c r="AR333" s="546"/>
      <c r="AS333" s="548"/>
      <c r="AT333" s="576"/>
      <c r="AU333" s="883"/>
      <c r="AV333" s="539"/>
      <c r="AW333" s="576"/>
      <c r="AX333" s="539"/>
      <c r="AY333" s="467"/>
      <c r="AZ333" s="550"/>
      <c r="BA333" s="231"/>
      <c r="BB333" s="546"/>
      <c r="BC333" s="467"/>
      <c r="BD333" s="576"/>
      <c r="BE333" s="883"/>
      <c r="BF333" s="539"/>
      <c r="BG333" s="576"/>
      <c r="BH333" s="539"/>
      <c r="BI333" s="467"/>
      <c r="BJ333" s="550"/>
      <c r="BK333" s="494"/>
      <c r="BL333" s="546"/>
      <c r="BM333" s="548"/>
      <c r="BN333" s="576"/>
      <c r="BO333" s="883"/>
      <c r="BP333" s="539"/>
      <c r="BQ333" s="576"/>
      <c r="BR333" s="539"/>
      <c r="BS333" s="467"/>
      <c r="BT333" s="550"/>
      <c r="BU333" s="494">
        <v>356</v>
      </c>
      <c r="BV333" s="546"/>
      <c r="BW333" s="548"/>
      <c r="BX333" s="548"/>
      <c r="BY333" s="883"/>
      <c r="BZ333" s="539"/>
      <c r="CA333" s="576"/>
      <c r="CB333" s="539"/>
      <c r="CC333" s="467"/>
      <c r="CD333" s="550"/>
      <c r="CE333" s="494"/>
      <c r="CF333" s="546"/>
      <c r="CG333" s="548"/>
      <c r="CH333" s="576"/>
      <c r="CI333" s="883"/>
      <c r="CJ333" s="539"/>
      <c r="CK333" s="576"/>
      <c r="CL333" s="539"/>
      <c r="CM333" s="467"/>
      <c r="CN333" s="550"/>
      <c r="CO333" s="494"/>
      <c r="CP333" s="546"/>
      <c r="CQ333" s="467"/>
      <c r="CR333" s="576"/>
      <c r="CS333" s="883"/>
      <c r="CT333" s="539"/>
      <c r="CU333" s="576"/>
      <c r="CV333" s="539"/>
      <c r="CW333" s="467"/>
      <c r="CX333" s="550"/>
      <c r="CY333" s="494"/>
      <c r="CZ333" s="546"/>
      <c r="DA333" s="467"/>
      <c r="DB333" s="576"/>
      <c r="DC333" s="883"/>
      <c r="DD333" s="539"/>
      <c r="DE333" s="576"/>
      <c r="DF333" s="539"/>
      <c r="DG333" s="464"/>
      <c r="DH333" s="550"/>
      <c r="DI333" s="494"/>
      <c r="DJ333" s="546"/>
      <c r="DK333" s="549"/>
      <c r="DL333" s="576"/>
      <c r="DM333" s="883"/>
      <c r="DN333" s="539"/>
      <c r="DO333" s="576"/>
      <c r="DP333" s="539"/>
      <c r="DQ333" s="467"/>
      <c r="DR333" s="550"/>
      <c r="DS333" s="494"/>
      <c r="DT333" s="546"/>
      <c r="DU333" s="466"/>
      <c r="DV333" s="576"/>
      <c r="DW333" s="883"/>
      <c r="DX333" s="539"/>
      <c r="DY333" s="576"/>
      <c r="DZ333" s="539"/>
      <c r="EA333" s="576"/>
      <c r="EB333" s="550"/>
      <c r="EC333" s="494">
        <v>16</v>
      </c>
      <c r="ED333" s="546"/>
      <c r="EE333" s="551"/>
      <c r="EF333" s="576"/>
      <c r="EG333" s="883"/>
      <c r="EH333" s="539"/>
      <c r="EI333" s="576"/>
      <c r="EJ333" s="539"/>
      <c r="EK333" s="467"/>
      <c r="EL333" s="550"/>
      <c r="EM333" s="494"/>
      <c r="EN333" s="546"/>
      <c r="EO333" s="467"/>
      <c r="EP333" s="576"/>
      <c r="EQ333" s="576"/>
      <c r="ER333" s="539"/>
      <c r="ES333" s="576"/>
      <c r="ET333" s="466"/>
      <c r="EU333" s="467"/>
      <c r="EV333" s="550"/>
      <c r="EW333" s="494"/>
      <c r="EX333" s="546"/>
      <c r="EY333" s="467"/>
      <c r="EZ333" s="576"/>
      <c r="FA333" s="883"/>
      <c r="FB333" s="539"/>
      <c r="FC333" s="576"/>
      <c r="FD333" s="466"/>
      <c r="FE333" s="467"/>
      <c r="FF333" s="550"/>
      <c r="FG333" s="494"/>
      <c r="FH333" s="546"/>
      <c r="FI333" s="467"/>
      <c r="FJ333" s="576"/>
      <c r="FK333" s="883"/>
      <c r="FL333" s="539"/>
      <c r="FM333" s="576"/>
      <c r="FN333" s="466"/>
      <c r="FO333" s="467"/>
      <c r="FP333" s="550"/>
      <c r="FQ333" s="1262"/>
      <c r="FR333" s="1263"/>
      <c r="FS333" s="1444"/>
      <c r="FT333" s="1263"/>
      <c r="FU333" s="980"/>
      <c r="FV333" s="1263"/>
      <c r="FW333" s="954"/>
      <c r="FX333" s="1263"/>
      <c r="FY333" s="1263"/>
      <c r="FZ333" s="1419"/>
      <c r="GA333" s="1262"/>
      <c r="GB333" s="1263"/>
      <c r="GC333" s="1263"/>
      <c r="GD333" s="1263"/>
      <c r="GE333" s="980"/>
      <c r="GF333" s="1263"/>
      <c r="GG333" s="954"/>
      <c r="GH333" s="1263"/>
      <c r="GI333" s="1263"/>
      <c r="GJ333" s="1419"/>
      <c r="GK333" s="231"/>
      <c r="GL333" s="941"/>
      <c r="GM333" s="467"/>
      <c r="GN333" s="467"/>
      <c r="GO333" s="467"/>
      <c r="GP333" s="467"/>
      <c r="GQ333" s="467"/>
      <c r="GR333" s="467"/>
      <c r="GS333" s="467"/>
      <c r="GT333" s="550"/>
      <c r="GU333" s="231"/>
      <c r="GV333" s="467"/>
      <c r="GW333" s="467"/>
      <c r="GX333" s="467"/>
      <c r="GY333" s="467"/>
      <c r="GZ333" s="539"/>
      <c r="HA333" s="467"/>
      <c r="HB333" s="467"/>
      <c r="HC333" s="467"/>
      <c r="HD333" s="550"/>
      <c r="HE333" s="494">
        <v>22</v>
      </c>
      <c r="HF333" s="546"/>
      <c r="HG333" s="467"/>
      <c r="HH333" s="894"/>
      <c r="HI333" s="1432"/>
      <c r="HJ333" s="539"/>
      <c r="HK333" s="576"/>
      <c r="HL333" s="539"/>
      <c r="HM333" s="467"/>
      <c r="HN333" s="550"/>
      <c r="HO333" s="494"/>
      <c r="HP333" s="546"/>
      <c r="HQ333" s="467"/>
      <c r="HR333" s="576"/>
      <c r="HS333" s="576"/>
      <c r="HT333" s="539"/>
      <c r="HU333" s="576"/>
      <c r="HV333" s="539"/>
      <c r="HW333" s="467"/>
      <c r="HX333" s="550"/>
      <c r="HY333" s="1587"/>
      <c r="HZ333" s="1587"/>
      <c r="IA333" s="1587"/>
      <c r="IB333" s="1587"/>
      <c r="IC333" s="1587"/>
      <c r="ID333" s="1587"/>
      <c r="IE333" s="1587"/>
      <c r="IF333" s="1587"/>
      <c r="IG333" s="1587"/>
      <c r="IH333" s="1587"/>
      <c r="II333" s="1587"/>
      <c r="IJ333" s="1587"/>
      <c r="IK333" s="1587"/>
      <c r="IL333" s="1587"/>
      <c r="IM333" s="1587"/>
      <c r="IN333" s="1587"/>
      <c r="IO333" s="1587"/>
      <c r="IP333" s="1587"/>
      <c r="IQ333" s="1587"/>
      <c r="IR333" s="1587"/>
      <c r="IS333" s="1587"/>
      <c r="IT333" s="1587"/>
      <c r="IU333" s="1587"/>
      <c r="IV333" s="1587"/>
      <c r="IW333" s="1587"/>
      <c r="IX333" s="1587"/>
      <c r="IY333" s="1587"/>
      <c r="IZ333" s="1587"/>
      <c r="JA333" s="1587"/>
      <c r="JB333" s="1587"/>
      <c r="JC333" s="1587"/>
      <c r="JD333" s="1587"/>
      <c r="JE333" s="1587"/>
      <c r="JF333" s="1587"/>
      <c r="JG333" s="1587"/>
      <c r="JH333" s="1587"/>
      <c r="JI333" s="1587"/>
      <c r="JJ333" s="1587"/>
      <c r="JK333" s="1587"/>
      <c r="JL333" s="1587"/>
      <c r="JM333" s="1587"/>
      <c r="JN333" s="1587"/>
      <c r="JO333" s="1587"/>
      <c r="JP333" s="1587"/>
      <c r="JQ333" s="1587"/>
      <c r="JR333" s="1587"/>
      <c r="JS333" s="1587"/>
      <c r="JT333" s="1587"/>
      <c r="JU333" s="1587"/>
      <c r="JV333" s="1587"/>
      <c r="JW333" s="1587"/>
      <c r="JX333" s="1587"/>
      <c r="JY333" s="1587"/>
      <c r="JZ333" s="1587"/>
      <c r="KA333" s="1587"/>
      <c r="KB333" s="1587"/>
      <c r="KC333" s="1587"/>
      <c r="KD333" s="1587"/>
      <c r="KE333" s="1587"/>
      <c r="KF333" s="1587"/>
      <c r="KG333" s="1587"/>
      <c r="KH333" s="1587"/>
      <c r="KI333" s="1587"/>
      <c r="KJ333" s="1587"/>
      <c r="KK333" s="1587"/>
      <c r="KL333" s="1587"/>
      <c r="KM333" s="1587"/>
      <c r="KN333" s="1587"/>
      <c r="KO333" s="1587"/>
      <c r="KP333" s="1587"/>
      <c r="KQ333" s="1587"/>
      <c r="KR333" s="1587"/>
      <c r="KS333" s="1587"/>
      <c r="KT333" s="1587"/>
      <c r="KU333" s="1587"/>
      <c r="KV333" s="1587"/>
      <c r="KW333" s="1587"/>
      <c r="KX333" s="1587"/>
      <c r="KY333" s="1587"/>
      <c r="KZ333" s="1587"/>
      <c r="LA333" s="1587"/>
      <c r="LB333" s="1587"/>
      <c r="LC333" s="1587"/>
      <c r="LD333" s="1587"/>
      <c r="LE333" s="1587"/>
      <c r="LF333" s="1587"/>
      <c r="LG333" s="1587"/>
      <c r="LH333" s="1587"/>
      <c r="LI333" s="1587"/>
      <c r="LJ333" s="1587"/>
      <c r="LK333" s="1587"/>
      <c r="LL333" s="1587"/>
      <c r="LM333" s="1587"/>
      <c r="LN333" s="1587"/>
      <c r="LO333" s="1587"/>
      <c r="LP333" s="1587"/>
      <c r="LQ333" s="1587"/>
      <c r="LR333" s="1587"/>
      <c r="LS333" s="1587"/>
      <c r="LT333" s="1587"/>
      <c r="LU333" s="1587"/>
      <c r="LV333" s="1587"/>
      <c r="LW333" s="1587"/>
      <c r="LX333" s="1587"/>
      <c r="LY333" s="1587"/>
      <c r="LZ333" s="1587"/>
      <c r="MA333" s="1587"/>
      <c r="MB333" s="1587"/>
      <c r="MC333" s="1587"/>
      <c r="MD333" s="1587"/>
      <c r="ME333" s="1587"/>
      <c r="MF333" s="1587"/>
      <c r="MG333" s="1587"/>
      <c r="MH333" s="1587"/>
      <c r="MI333" s="1587"/>
      <c r="MJ333" s="1587"/>
      <c r="MK333" s="1587"/>
      <c r="ML333" s="1587"/>
      <c r="MM333" s="1587"/>
      <c r="MN333" s="1587"/>
      <c r="MO333" s="1587"/>
      <c r="MP333" s="1587"/>
      <c r="MQ333" s="1587"/>
      <c r="MR333" s="1587"/>
      <c r="MS333" s="1587"/>
      <c r="MT333" s="1587"/>
      <c r="MU333" s="1587"/>
      <c r="MV333" s="1587"/>
      <c r="MW333" s="1587"/>
      <c r="MX333" s="1587"/>
      <c r="MY333" s="1587"/>
      <c r="MZ333" s="1587"/>
      <c r="NA333" s="1587"/>
      <c r="NB333" s="1587"/>
      <c r="NC333" s="1587"/>
      <c r="ND333" s="1587"/>
      <c r="NE333" s="1587"/>
      <c r="NF333" s="1587"/>
      <c r="NG333" s="1587"/>
      <c r="NH333" s="1587"/>
      <c r="NI333" s="1587"/>
      <c r="NJ333" s="1587"/>
      <c r="NK333" s="1587"/>
      <c r="NL333" s="1587"/>
      <c r="NM333" s="1587"/>
      <c r="NN333" s="1587"/>
      <c r="NO333" s="1587"/>
      <c r="NP333" s="1587"/>
      <c r="NQ333" s="1587"/>
      <c r="NR333" s="1587"/>
      <c r="NS333" s="1587"/>
      <c r="NT333" s="1587"/>
      <c r="NU333" s="1587"/>
      <c r="NV333" s="1587"/>
      <c r="NW333" s="1587"/>
      <c r="NX333" s="1587"/>
      <c r="NY333" s="1587"/>
      <c r="NZ333" s="1587"/>
      <c r="OA333" s="1587"/>
      <c r="OB333" s="1587"/>
      <c r="OC333" s="1587"/>
      <c r="OD333" s="1587"/>
      <c r="OE333" s="1587"/>
      <c r="OF333" s="1587"/>
      <c r="OG333" s="1587"/>
      <c r="OH333" s="1587"/>
      <c r="OI333" s="1587"/>
      <c r="OJ333" s="1587"/>
      <c r="OK333" s="1587"/>
      <c r="OL333" s="1587"/>
      <c r="OM333" s="1587"/>
      <c r="ON333" s="1587"/>
      <c r="OO333" s="1587"/>
      <c r="OP333" s="1587"/>
      <c r="OQ333" s="1587"/>
      <c r="OR333" s="1587"/>
      <c r="OS333" s="1587"/>
      <c r="OT333" s="1587"/>
      <c r="OU333" s="1587"/>
      <c r="OV333" s="1587"/>
      <c r="OW333" s="1587"/>
      <c r="OX333" s="1587"/>
      <c r="OY333" s="1587"/>
      <c r="OZ333" s="1587"/>
      <c r="PA333" s="1587"/>
      <c r="PB333" s="1587"/>
      <c r="PC333" s="1587"/>
      <c r="PD333" s="1587"/>
      <c r="PE333" s="1587"/>
      <c r="PF333" s="1587"/>
      <c r="PG333" s="1588"/>
      <c r="PH333" s="1588"/>
      <c r="PI333" s="1588"/>
      <c r="PJ333" s="1588"/>
      <c r="PK333" s="1588"/>
      <c r="PL333" s="1588"/>
      <c r="PM333" s="1588"/>
      <c r="PN333" s="1588"/>
      <c r="PO333" s="1588"/>
      <c r="PP333" s="1588"/>
      <c r="PQ333" s="1588"/>
      <c r="PR333" s="1588"/>
      <c r="PS333" s="1588"/>
      <c r="PT333" s="1588"/>
      <c r="PU333" s="1588"/>
      <c r="PV333" s="1588"/>
      <c r="PW333" s="1588"/>
      <c r="PX333" s="1588"/>
      <c r="PY333" s="1588"/>
      <c r="PZ333" s="1588"/>
      <c r="QA333" s="1588"/>
      <c r="QB333" s="1588"/>
      <c r="QC333" s="1588"/>
      <c r="QD333" s="1588"/>
      <c r="QE333" s="1588"/>
      <c r="QF333" s="1588"/>
      <c r="QG333" s="1588"/>
      <c r="QH333" s="1588"/>
      <c r="QI333" s="1588"/>
      <c r="QJ333" s="1588"/>
      <c r="QK333" s="1588"/>
      <c r="QL333" s="1588"/>
      <c r="QM333" s="1588"/>
      <c r="QN333" s="1588"/>
      <c r="QO333" s="1588"/>
      <c r="QP333" s="1588"/>
      <c r="QQ333" s="1588"/>
      <c r="QR333" s="1588"/>
      <c r="QS333" s="1588"/>
      <c r="QT333" s="1588"/>
      <c r="QU333" s="1588"/>
      <c r="QV333" s="1588"/>
      <c r="QW333" s="1588"/>
      <c r="QX333" s="1588"/>
      <c r="QY333" s="1588"/>
      <c r="QZ333" s="1588"/>
      <c r="RA333" s="1588"/>
      <c r="RB333" s="1588"/>
      <c r="RC333" s="1588"/>
      <c r="RD333" s="1588"/>
      <c r="RE333" s="1588"/>
      <c r="RF333" s="1588"/>
      <c r="RG333" s="1588"/>
      <c r="RH333" s="1588"/>
      <c r="RI333" s="1588"/>
      <c r="RJ333" s="1588"/>
      <c r="RK333" s="1588"/>
      <c r="RL333" s="1588"/>
      <c r="RM333" s="1588"/>
      <c r="RN333" s="1588"/>
      <c r="RO333" s="1588"/>
      <c r="RP333" s="1588"/>
      <c r="RQ333" s="1588"/>
      <c r="RR333" s="1588"/>
      <c r="RS333" s="1588"/>
      <c r="RT333" s="1588"/>
      <c r="RU333" s="1588"/>
      <c r="RV333" s="1588"/>
      <c r="RW333" s="1588"/>
      <c r="RX333" s="1588"/>
      <c r="RY333" s="1588"/>
      <c r="RZ333" s="1588"/>
      <c r="SA333" s="1588"/>
      <c r="SB333" s="1588"/>
      <c r="SC333" s="1588"/>
      <c r="SD333" s="1588"/>
      <c r="SE333" s="1588"/>
      <c r="SF333" s="1588"/>
      <c r="SG333" s="1588"/>
      <c r="SH333" s="1588"/>
      <c r="SI333" s="1588"/>
      <c r="SJ333" s="1588"/>
      <c r="SK333" s="1588"/>
      <c r="SL333" s="1588"/>
      <c r="SM333" s="1588"/>
      <c r="SN333" s="1588"/>
      <c r="SO333" s="1588"/>
      <c r="SP333" s="1588"/>
      <c r="SQ333" s="1588"/>
      <c r="SR333" s="1588"/>
      <c r="SS333" s="1588"/>
      <c r="ST333" s="1588"/>
      <c r="SU333" s="1588"/>
      <c r="SV333" s="1588"/>
      <c r="SW333" s="1588"/>
      <c r="SX333" s="1588"/>
      <c r="SY333" s="1588"/>
      <c r="SZ333" s="1588"/>
      <c r="TA333" s="1588"/>
      <c r="TB333" s="1588"/>
      <c r="TC333" s="1588"/>
      <c r="TD333" s="544"/>
      <c r="TE333" s="544"/>
      <c r="TF333" s="544"/>
      <c r="TG333" s="544"/>
      <c r="TH333" s="544"/>
      <c r="TI333" s="544"/>
      <c r="TJ333" s="544"/>
      <c r="TK333" s="544"/>
      <c r="TL333" s="544"/>
      <c r="TM333" s="544"/>
      <c r="TN333" s="544"/>
      <c r="TO333" s="544"/>
      <c r="TP333" s="544"/>
      <c r="TQ333" s="544"/>
      <c r="TR333" s="544"/>
      <c r="TS333" s="544"/>
      <c r="TT333" s="544"/>
      <c r="TU333" s="544"/>
      <c r="TV333" s="544"/>
      <c r="TW333" s="544"/>
      <c r="TX333" s="544"/>
      <c r="TY333" s="544"/>
      <c r="TZ333" s="544"/>
      <c r="UA333" s="544"/>
      <c r="UB333" s="544"/>
      <c r="UC333" s="544"/>
      <c r="UD333" s="544"/>
      <c r="UE333" s="544"/>
      <c r="UF333" s="544"/>
      <c r="UG333" s="544"/>
      <c r="UH333" s="544"/>
      <c r="UI333" s="544"/>
      <c r="UJ333" s="544"/>
      <c r="UK333" s="544"/>
      <c r="UL333" s="544"/>
      <c r="UM333" s="544"/>
      <c r="UN333" s="544"/>
      <c r="UO333" s="544"/>
      <c r="UP333" s="544"/>
      <c r="UQ333" s="544"/>
      <c r="UR333" s="544"/>
      <c r="US333" s="544"/>
      <c r="UT333" s="544"/>
      <c r="UU333" s="544"/>
      <c r="UV333" s="544"/>
      <c r="UW333" s="544"/>
      <c r="UX333" s="544"/>
      <c r="UY333" s="544"/>
      <c r="UZ333" s="544"/>
      <c r="VA333" s="544"/>
      <c r="VB333" s="544"/>
      <c r="VC333" s="544"/>
      <c r="VD333" s="544"/>
      <c r="VE333" s="544"/>
      <c r="VF333" s="544"/>
      <c r="VG333" s="544"/>
      <c r="VH333" s="544"/>
      <c r="VI333" s="544"/>
      <c r="VJ333" s="544"/>
      <c r="VK333" s="544"/>
      <c r="VL333" s="544"/>
      <c r="VM333" s="544"/>
      <c r="VN333" s="544"/>
      <c r="VO333" s="544"/>
      <c r="VP333" s="544"/>
      <c r="VQ333" s="544"/>
      <c r="VR333" s="544"/>
      <c r="VS333" s="544"/>
      <c r="VT333" s="544"/>
      <c r="VU333" s="544"/>
      <c r="VV333" s="544"/>
      <c r="VW333" s="544"/>
      <c r="VX333" s="544"/>
      <c r="VY333" s="544"/>
      <c r="VZ333" s="544"/>
      <c r="WA333" s="544"/>
      <c r="WB333" s="544"/>
      <c r="WC333" s="544"/>
      <c r="WD333" s="544"/>
      <c r="WE333" s="544"/>
      <c r="WF333" s="544"/>
      <c r="WG333" s="544"/>
      <c r="WH333" s="544"/>
      <c r="WI333" s="544"/>
      <c r="WJ333" s="544"/>
      <c r="WK333" s="544"/>
      <c r="WL333" s="544"/>
      <c r="WM333" s="544"/>
      <c r="WN333" s="544"/>
      <c r="WO333" s="544"/>
      <c r="WP333" s="544"/>
      <c r="WQ333" s="544"/>
      <c r="WR333" s="544"/>
      <c r="WS333" s="544"/>
      <c r="WT333" s="544"/>
      <c r="WU333" s="544"/>
      <c r="WV333" s="544"/>
      <c r="WW333" s="544"/>
      <c r="WX333" s="544"/>
      <c r="WY333" s="544"/>
      <c r="WZ333" s="544"/>
      <c r="XA333" s="544"/>
      <c r="XB333" s="544"/>
      <c r="XC333" s="544"/>
      <c r="XD333" s="544"/>
      <c r="XE333" s="544"/>
      <c r="XF333" s="544"/>
      <c r="XG333" s="544"/>
      <c r="XH333" s="544"/>
      <c r="XI333" s="544"/>
      <c r="XJ333" s="544"/>
      <c r="XK333" s="544"/>
      <c r="XL333" s="544"/>
      <c r="XM333" s="544"/>
      <c r="XN333" s="544"/>
      <c r="XO333" s="544"/>
      <c r="XP333" s="544"/>
      <c r="XQ333" s="544"/>
      <c r="XR333" s="544"/>
      <c r="XS333" s="544"/>
      <c r="XT333" s="544"/>
      <c r="XU333" s="544"/>
      <c r="XV333" s="544"/>
      <c r="XW333" s="544"/>
      <c r="XX333" s="544"/>
      <c r="XY333" s="544"/>
      <c r="XZ333" s="544"/>
      <c r="YA333" s="544"/>
      <c r="YB333" s="544"/>
      <c r="YC333" s="544"/>
      <c r="YD333" s="544"/>
      <c r="YE333" s="544"/>
      <c r="YF333" s="544"/>
      <c r="YG333" s="544"/>
      <c r="YH333" s="544"/>
      <c r="YI333" s="544"/>
      <c r="YJ333" s="544"/>
      <c r="YK333" s="544"/>
      <c r="YL333" s="544"/>
      <c r="YM333" s="544"/>
      <c r="YN333" s="544"/>
      <c r="YO333" s="544"/>
      <c r="YP333" s="544"/>
      <c r="YQ333" s="544"/>
      <c r="YR333" s="544"/>
      <c r="YS333" s="544"/>
      <c r="YT333" s="544"/>
      <c r="YU333" s="544"/>
      <c r="YV333" s="544"/>
      <c r="YW333" s="544"/>
      <c r="YX333" s="544"/>
      <c r="YY333" s="544"/>
      <c r="YZ333" s="544"/>
      <c r="ZA333" s="544"/>
      <c r="ZB333" s="544"/>
      <c r="ZC333" s="544"/>
      <c r="ZD333" s="544"/>
      <c r="ZE333" s="544"/>
      <c r="ZF333" s="544"/>
      <c r="ZG333" s="544"/>
      <c r="ZH333" s="544"/>
      <c r="ZI333" s="544"/>
      <c r="ZJ333" s="544"/>
      <c r="ZK333" s="544"/>
      <c r="ZL333" s="544"/>
      <c r="ZM333" s="544"/>
      <c r="ZN333" s="544"/>
      <c r="ZO333" s="544"/>
      <c r="ZP333" s="544"/>
      <c r="ZQ333" s="544"/>
      <c r="ZR333" s="544"/>
      <c r="ZS333" s="544"/>
      <c r="ZT333" s="544"/>
      <c r="ZU333" s="544"/>
      <c r="ZV333" s="544"/>
      <c r="ZW333" s="544"/>
      <c r="ZX333" s="544"/>
      <c r="ZY333" s="544"/>
      <c r="ZZ333" s="544"/>
      <c r="AAA333" s="544"/>
      <c r="AAB333" s="544"/>
      <c r="AAC333" s="544"/>
      <c r="AAD333" s="544"/>
      <c r="AAE333" s="544"/>
      <c r="AAF333" s="544"/>
      <c r="AAG333" s="544"/>
      <c r="AAH333" s="544"/>
      <c r="AAI333" s="544"/>
      <c r="AAJ333" s="544"/>
      <c r="AAK333" s="544"/>
      <c r="AAL333" s="544"/>
      <c r="AAM333" s="544"/>
      <c r="AAN333" s="544"/>
      <c r="AAO333" s="544"/>
      <c r="AAP333" s="544"/>
      <c r="AAQ333" s="544"/>
      <c r="AAR333" s="544"/>
      <c r="AAS333" s="544"/>
      <c r="AAT333" s="544"/>
      <c r="AAU333" s="544"/>
      <c r="AAV333" s="544"/>
      <c r="AAW333" s="544"/>
      <c r="AAX333" s="544"/>
      <c r="AAY333" s="544"/>
      <c r="AAZ333" s="544"/>
      <c r="ABA333" s="544"/>
      <c r="ABB333" s="544"/>
      <c r="ABC333" s="544"/>
      <c r="ABD333" s="544"/>
      <c r="ABE333" s="544"/>
      <c r="ABF333" s="544"/>
      <c r="ABG333" s="544"/>
      <c r="ABH333" s="544"/>
      <c r="ABI333" s="544"/>
      <c r="ABJ333" s="544"/>
      <c r="ABK333" s="544"/>
      <c r="ABL333" s="544"/>
      <c r="ABM333" s="544"/>
      <c r="ABN333" s="544"/>
      <c r="ABO333" s="544"/>
      <c r="ABP333" s="544"/>
      <c r="ABQ333" s="544"/>
      <c r="ABR333" s="544"/>
      <c r="ABS333" s="544"/>
      <c r="ABT333" s="544"/>
    </row>
    <row r="334" spans="1:748" s="540" customFormat="1" ht="15" customHeight="1" x14ac:dyDescent="0.15">
      <c r="A334" s="559">
        <v>43854</v>
      </c>
      <c r="B334" s="415">
        <f t="shared" si="7"/>
        <v>2115</v>
      </c>
      <c r="C334" s="231"/>
      <c r="D334" s="546"/>
      <c r="E334" s="467"/>
      <c r="F334" s="576"/>
      <c r="G334" s="883"/>
      <c r="H334" s="539"/>
      <c r="I334" s="576"/>
      <c r="J334" s="547"/>
      <c r="K334" s="467"/>
      <c r="L334" s="550"/>
      <c r="M334" s="231">
        <v>1419</v>
      </c>
      <c r="N334" s="546"/>
      <c r="O334" s="467"/>
      <c r="P334" s="576"/>
      <c r="Q334" s="883"/>
      <c r="R334" s="539"/>
      <c r="S334" s="576"/>
      <c r="T334" s="547"/>
      <c r="U334" s="467"/>
      <c r="V334" s="550"/>
      <c r="W334" s="466"/>
      <c r="X334" s="546"/>
      <c r="Y334" s="548"/>
      <c r="Z334" s="576"/>
      <c r="AA334" s="883"/>
      <c r="AB334" s="539"/>
      <c r="AC334" s="576"/>
      <c r="AD334" s="539"/>
      <c r="AE334" s="467"/>
      <c r="AF334" s="550"/>
      <c r="AG334" s="494">
        <v>87</v>
      </c>
      <c r="AH334" s="546"/>
      <c r="AI334" s="548"/>
      <c r="AJ334" s="576"/>
      <c r="AK334" s="883"/>
      <c r="AL334" s="539"/>
      <c r="AM334" s="213"/>
      <c r="AN334" s="539"/>
      <c r="AO334" s="467"/>
      <c r="AP334" s="618"/>
      <c r="AQ334" s="494">
        <v>195</v>
      </c>
      <c r="AR334" s="546"/>
      <c r="AS334" s="548"/>
      <c r="AT334" s="576"/>
      <c r="AU334" s="883"/>
      <c r="AV334" s="539"/>
      <c r="AW334" s="576"/>
      <c r="AX334" s="539"/>
      <c r="AY334" s="467"/>
      <c r="AZ334" s="550"/>
      <c r="BA334" s="231"/>
      <c r="BB334" s="546"/>
      <c r="BC334" s="467"/>
      <c r="BD334" s="576"/>
      <c r="BE334" s="883"/>
      <c r="BF334" s="539"/>
      <c r="BG334" s="576"/>
      <c r="BH334" s="539"/>
      <c r="BI334" s="467"/>
      <c r="BJ334" s="550"/>
      <c r="BK334" s="494"/>
      <c r="BL334" s="546"/>
      <c r="BM334" s="548"/>
      <c r="BN334" s="576"/>
      <c r="BO334" s="883"/>
      <c r="BP334" s="539"/>
      <c r="BQ334" s="576"/>
      <c r="BR334" s="539"/>
      <c r="BS334" s="467"/>
      <c r="BT334" s="550"/>
      <c r="BU334" s="494">
        <v>203</v>
      </c>
      <c r="BV334" s="546"/>
      <c r="BW334" s="548"/>
      <c r="BX334" s="548"/>
      <c r="BY334" s="883"/>
      <c r="BZ334" s="539"/>
      <c r="CA334" s="576"/>
      <c r="CB334" s="539"/>
      <c r="CC334" s="467"/>
      <c r="CD334" s="550"/>
      <c r="CE334" s="494"/>
      <c r="CF334" s="546"/>
      <c r="CG334" s="548"/>
      <c r="CH334" s="576"/>
      <c r="CI334" s="883"/>
      <c r="CJ334" s="539"/>
      <c r="CK334" s="576"/>
      <c r="CL334" s="539"/>
      <c r="CM334" s="467"/>
      <c r="CN334" s="550"/>
      <c r="CO334" s="494"/>
      <c r="CP334" s="546"/>
      <c r="CQ334" s="467"/>
      <c r="CR334" s="576"/>
      <c r="CS334" s="883"/>
      <c r="CT334" s="539"/>
      <c r="CU334" s="576"/>
      <c r="CV334" s="539"/>
      <c r="CW334" s="467"/>
      <c r="CX334" s="550"/>
      <c r="CY334" s="494"/>
      <c r="CZ334" s="546"/>
      <c r="DA334" s="467"/>
      <c r="DB334" s="576"/>
      <c r="DC334" s="883"/>
      <c r="DD334" s="539"/>
      <c r="DE334" s="576"/>
      <c r="DF334" s="539"/>
      <c r="DG334" s="464"/>
      <c r="DH334" s="550"/>
      <c r="DI334" s="494">
        <v>149</v>
      </c>
      <c r="DJ334" s="546"/>
      <c r="DK334" s="549"/>
      <c r="DL334" s="576"/>
      <c r="DM334" s="883"/>
      <c r="DN334" s="539"/>
      <c r="DO334" s="576"/>
      <c r="DP334" s="539"/>
      <c r="DQ334" s="467"/>
      <c r="DR334" s="550"/>
      <c r="DS334" s="494"/>
      <c r="DT334" s="546"/>
      <c r="DU334" s="466"/>
      <c r="DV334" s="576"/>
      <c r="DW334" s="883"/>
      <c r="DX334" s="539"/>
      <c r="DY334" s="576"/>
      <c r="DZ334" s="539"/>
      <c r="EA334" s="576"/>
      <c r="EB334" s="550"/>
      <c r="EC334" s="494"/>
      <c r="ED334" s="546"/>
      <c r="EE334" s="551"/>
      <c r="EF334" s="576"/>
      <c r="EG334" s="883"/>
      <c r="EH334" s="539"/>
      <c r="EI334" s="576"/>
      <c r="EJ334" s="539"/>
      <c r="EK334" s="467"/>
      <c r="EL334" s="550"/>
      <c r="EM334" s="494"/>
      <c r="EN334" s="546"/>
      <c r="EO334" s="467"/>
      <c r="EP334" s="576"/>
      <c r="EQ334" s="576"/>
      <c r="ER334" s="539"/>
      <c r="ES334" s="576"/>
      <c r="ET334" s="466"/>
      <c r="EU334" s="467"/>
      <c r="EV334" s="550"/>
      <c r="EW334" s="494"/>
      <c r="EX334" s="546"/>
      <c r="EY334" s="467"/>
      <c r="EZ334" s="576"/>
      <c r="FA334" s="883"/>
      <c r="FB334" s="539"/>
      <c r="FC334" s="576"/>
      <c r="FD334" s="466"/>
      <c r="FE334" s="467"/>
      <c r="FF334" s="550"/>
      <c r="FG334" s="494"/>
      <c r="FH334" s="546"/>
      <c r="FI334" s="467"/>
      <c r="FJ334" s="576"/>
      <c r="FK334" s="883"/>
      <c r="FL334" s="539"/>
      <c r="FM334" s="576"/>
      <c r="FN334" s="466"/>
      <c r="FO334" s="467"/>
      <c r="FP334" s="550"/>
      <c r="FQ334" s="1262"/>
      <c r="FR334" s="1263"/>
      <c r="FS334" s="1444"/>
      <c r="FT334" s="1263"/>
      <c r="FU334" s="980"/>
      <c r="FV334" s="1263"/>
      <c r="FW334" s="954"/>
      <c r="FX334" s="1263"/>
      <c r="FY334" s="1263"/>
      <c r="FZ334" s="1419"/>
      <c r="GA334" s="1262"/>
      <c r="GB334" s="1263"/>
      <c r="GC334" s="1263"/>
      <c r="GD334" s="1263"/>
      <c r="GE334" s="980"/>
      <c r="GF334" s="1263"/>
      <c r="GG334" s="954"/>
      <c r="GH334" s="1263"/>
      <c r="GI334" s="1263"/>
      <c r="GJ334" s="1419"/>
      <c r="GK334" s="231"/>
      <c r="GL334" s="941"/>
      <c r="GM334" s="467"/>
      <c r="GN334" s="467"/>
      <c r="GO334" s="467"/>
      <c r="GP334" s="467"/>
      <c r="GQ334" s="467"/>
      <c r="GR334" s="467"/>
      <c r="GS334" s="467"/>
      <c r="GT334" s="550"/>
      <c r="GU334" s="231"/>
      <c r="GV334" s="467"/>
      <c r="GW334" s="467"/>
      <c r="GX334" s="467"/>
      <c r="GY334" s="467"/>
      <c r="GZ334" s="539"/>
      <c r="HA334" s="467"/>
      <c r="HB334" s="467"/>
      <c r="HC334" s="467"/>
      <c r="HD334" s="550"/>
      <c r="HE334" s="494">
        <v>62</v>
      </c>
      <c r="HF334" s="546"/>
      <c r="HG334" s="467"/>
      <c r="HH334" s="894"/>
      <c r="HI334" s="1432"/>
      <c r="HJ334" s="539"/>
      <c r="HK334" s="576"/>
      <c r="HL334" s="539"/>
      <c r="HM334" s="467"/>
      <c r="HN334" s="550"/>
      <c r="HO334" s="494"/>
      <c r="HP334" s="546"/>
      <c r="HQ334" s="467"/>
      <c r="HR334" s="576"/>
      <c r="HS334" s="576"/>
      <c r="HT334" s="539"/>
      <c r="HU334" s="576"/>
      <c r="HV334" s="539"/>
      <c r="HW334" s="467"/>
      <c r="HX334" s="550"/>
      <c r="HY334" s="1587"/>
      <c r="HZ334" s="1587"/>
      <c r="IA334" s="1587"/>
      <c r="IB334" s="1587"/>
      <c r="IC334" s="1587"/>
      <c r="ID334" s="1587"/>
      <c r="IE334" s="1587"/>
      <c r="IF334" s="1587"/>
      <c r="IG334" s="1587"/>
      <c r="IH334" s="1587"/>
      <c r="II334" s="1587"/>
      <c r="IJ334" s="1587"/>
      <c r="IK334" s="1587"/>
      <c r="IL334" s="1587"/>
      <c r="IM334" s="1587"/>
      <c r="IN334" s="1587"/>
      <c r="IO334" s="1587"/>
      <c r="IP334" s="1587"/>
      <c r="IQ334" s="1587"/>
      <c r="IR334" s="1587"/>
      <c r="IS334" s="1587"/>
      <c r="IT334" s="1587"/>
      <c r="IU334" s="1587"/>
      <c r="IV334" s="1587"/>
      <c r="IW334" s="1587"/>
      <c r="IX334" s="1587"/>
      <c r="IY334" s="1587"/>
      <c r="IZ334" s="1587"/>
      <c r="JA334" s="1587"/>
      <c r="JB334" s="1587"/>
      <c r="JC334" s="1587"/>
      <c r="JD334" s="1587"/>
      <c r="JE334" s="1587"/>
      <c r="JF334" s="1587"/>
      <c r="JG334" s="1587"/>
      <c r="JH334" s="1587"/>
      <c r="JI334" s="1587"/>
      <c r="JJ334" s="1587"/>
      <c r="JK334" s="1587"/>
      <c r="JL334" s="1587"/>
      <c r="JM334" s="1587"/>
      <c r="JN334" s="1587"/>
      <c r="JO334" s="1587"/>
      <c r="JP334" s="1587"/>
      <c r="JQ334" s="1587"/>
      <c r="JR334" s="1587"/>
      <c r="JS334" s="1587"/>
      <c r="JT334" s="1587"/>
      <c r="JU334" s="1587"/>
      <c r="JV334" s="1587"/>
      <c r="JW334" s="1587"/>
      <c r="JX334" s="1587"/>
      <c r="JY334" s="1587"/>
      <c r="JZ334" s="1587"/>
      <c r="KA334" s="1587"/>
      <c r="KB334" s="1587"/>
      <c r="KC334" s="1587"/>
      <c r="KD334" s="1587"/>
      <c r="KE334" s="1587"/>
      <c r="KF334" s="1587"/>
      <c r="KG334" s="1587"/>
      <c r="KH334" s="1587"/>
      <c r="KI334" s="1587"/>
      <c r="KJ334" s="1587"/>
      <c r="KK334" s="1587"/>
      <c r="KL334" s="1587"/>
      <c r="KM334" s="1587"/>
      <c r="KN334" s="1587"/>
      <c r="KO334" s="1587"/>
      <c r="KP334" s="1587"/>
      <c r="KQ334" s="1587"/>
      <c r="KR334" s="1587"/>
      <c r="KS334" s="1587"/>
      <c r="KT334" s="1587"/>
      <c r="KU334" s="1587"/>
      <c r="KV334" s="1587"/>
      <c r="KW334" s="1587"/>
      <c r="KX334" s="1587"/>
      <c r="KY334" s="1587"/>
      <c r="KZ334" s="1587"/>
      <c r="LA334" s="1587"/>
      <c r="LB334" s="1587"/>
      <c r="LC334" s="1587"/>
      <c r="LD334" s="1587"/>
      <c r="LE334" s="1587"/>
      <c r="LF334" s="1587"/>
      <c r="LG334" s="1587"/>
      <c r="LH334" s="1587"/>
      <c r="LI334" s="1587"/>
      <c r="LJ334" s="1587"/>
      <c r="LK334" s="1587"/>
      <c r="LL334" s="1587"/>
      <c r="LM334" s="1587"/>
      <c r="LN334" s="1587"/>
      <c r="LO334" s="1587"/>
      <c r="LP334" s="1587"/>
      <c r="LQ334" s="1587"/>
      <c r="LR334" s="1587"/>
      <c r="LS334" s="1587"/>
      <c r="LT334" s="1587"/>
      <c r="LU334" s="1587"/>
      <c r="LV334" s="1587"/>
      <c r="LW334" s="1587"/>
      <c r="LX334" s="1587"/>
      <c r="LY334" s="1587"/>
      <c r="LZ334" s="1587"/>
      <c r="MA334" s="1587"/>
      <c r="MB334" s="1587"/>
      <c r="MC334" s="1587"/>
      <c r="MD334" s="1587"/>
      <c r="ME334" s="1587"/>
      <c r="MF334" s="1587"/>
      <c r="MG334" s="1587"/>
      <c r="MH334" s="1587"/>
      <c r="MI334" s="1587"/>
      <c r="MJ334" s="1587"/>
      <c r="MK334" s="1587"/>
      <c r="ML334" s="1587"/>
      <c r="MM334" s="1587"/>
      <c r="MN334" s="1587"/>
      <c r="MO334" s="1587"/>
      <c r="MP334" s="1587"/>
      <c r="MQ334" s="1587"/>
      <c r="MR334" s="1587"/>
      <c r="MS334" s="1587"/>
      <c r="MT334" s="1587"/>
      <c r="MU334" s="1587"/>
      <c r="MV334" s="1587"/>
      <c r="MW334" s="1587"/>
      <c r="MX334" s="1587"/>
      <c r="MY334" s="1587"/>
      <c r="MZ334" s="1587"/>
      <c r="NA334" s="1587"/>
      <c r="NB334" s="1587"/>
      <c r="NC334" s="1587"/>
      <c r="ND334" s="1587"/>
      <c r="NE334" s="1587"/>
      <c r="NF334" s="1587"/>
      <c r="NG334" s="1587"/>
      <c r="NH334" s="1587"/>
      <c r="NI334" s="1587"/>
      <c r="NJ334" s="1587"/>
      <c r="NK334" s="1587"/>
      <c r="NL334" s="1587"/>
      <c r="NM334" s="1587"/>
      <c r="NN334" s="1587"/>
      <c r="NO334" s="1587"/>
      <c r="NP334" s="1587"/>
      <c r="NQ334" s="1587"/>
      <c r="NR334" s="1587"/>
      <c r="NS334" s="1587"/>
      <c r="NT334" s="1587"/>
      <c r="NU334" s="1587"/>
      <c r="NV334" s="1587"/>
      <c r="NW334" s="1587"/>
      <c r="NX334" s="1587"/>
      <c r="NY334" s="1587"/>
      <c r="NZ334" s="1587"/>
      <c r="OA334" s="1587"/>
      <c r="OB334" s="1587"/>
      <c r="OC334" s="1587"/>
      <c r="OD334" s="1587"/>
      <c r="OE334" s="1587"/>
      <c r="OF334" s="1587"/>
      <c r="OG334" s="1587"/>
      <c r="OH334" s="1587"/>
      <c r="OI334" s="1587"/>
      <c r="OJ334" s="1587"/>
      <c r="OK334" s="1587"/>
      <c r="OL334" s="1587"/>
      <c r="OM334" s="1587"/>
      <c r="ON334" s="1587"/>
      <c r="OO334" s="1587"/>
      <c r="OP334" s="1587"/>
      <c r="OQ334" s="1587"/>
      <c r="OR334" s="1587"/>
      <c r="OS334" s="1587"/>
      <c r="OT334" s="1587"/>
      <c r="OU334" s="1587"/>
      <c r="OV334" s="1587"/>
      <c r="OW334" s="1587"/>
      <c r="OX334" s="1587"/>
      <c r="OY334" s="1587"/>
      <c r="OZ334" s="1587"/>
      <c r="PA334" s="1587"/>
      <c r="PB334" s="1587"/>
      <c r="PC334" s="1587"/>
      <c r="PD334" s="1587"/>
      <c r="PE334" s="1587"/>
      <c r="PF334" s="1587"/>
      <c r="PG334" s="1588"/>
      <c r="PH334" s="1588"/>
      <c r="PI334" s="1588"/>
      <c r="PJ334" s="1588"/>
      <c r="PK334" s="1588"/>
      <c r="PL334" s="1588"/>
      <c r="PM334" s="1588"/>
      <c r="PN334" s="1588"/>
      <c r="PO334" s="1588"/>
      <c r="PP334" s="1588"/>
      <c r="PQ334" s="1588"/>
      <c r="PR334" s="1588"/>
      <c r="PS334" s="1588"/>
      <c r="PT334" s="1588"/>
      <c r="PU334" s="1588"/>
      <c r="PV334" s="1588"/>
      <c r="PW334" s="1588"/>
      <c r="PX334" s="1588"/>
      <c r="PY334" s="1588"/>
      <c r="PZ334" s="1588"/>
      <c r="QA334" s="1588"/>
      <c r="QB334" s="1588"/>
      <c r="QC334" s="1588"/>
      <c r="QD334" s="1588"/>
      <c r="QE334" s="1588"/>
      <c r="QF334" s="1588"/>
      <c r="QG334" s="1588"/>
      <c r="QH334" s="1588"/>
      <c r="QI334" s="1588"/>
      <c r="QJ334" s="1588"/>
      <c r="QK334" s="1588"/>
      <c r="QL334" s="1588"/>
      <c r="QM334" s="1588"/>
      <c r="QN334" s="1588"/>
      <c r="QO334" s="1588"/>
      <c r="QP334" s="1588"/>
      <c r="QQ334" s="1588"/>
      <c r="QR334" s="1588"/>
      <c r="QS334" s="1588"/>
      <c r="QT334" s="1588"/>
      <c r="QU334" s="1588"/>
      <c r="QV334" s="1588"/>
      <c r="QW334" s="1588"/>
      <c r="QX334" s="1588"/>
      <c r="QY334" s="1588"/>
      <c r="QZ334" s="1588"/>
      <c r="RA334" s="1588"/>
      <c r="RB334" s="1588"/>
      <c r="RC334" s="1588"/>
      <c r="RD334" s="1588"/>
      <c r="RE334" s="1588"/>
      <c r="RF334" s="1588"/>
      <c r="RG334" s="1588"/>
      <c r="RH334" s="1588"/>
      <c r="RI334" s="1588"/>
      <c r="RJ334" s="1588"/>
      <c r="RK334" s="1588"/>
      <c r="RL334" s="1588"/>
      <c r="RM334" s="1588"/>
      <c r="RN334" s="1588"/>
      <c r="RO334" s="1588"/>
      <c r="RP334" s="1588"/>
      <c r="RQ334" s="1588"/>
      <c r="RR334" s="1588"/>
      <c r="RS334" s="1588"/>
      <c r="RT334" s="1588"/>
      <c r="RU334" s="1588"/>
      <c r="RV334" s="1588"/>
      <c r="RW334" s="1588"/>
      <c r="RX334" s="1588"/>
      <c r="RY334" s="1588"/>
      <c r="RZ334" s="1588"/>
      <c r="SA334" s="1588"/>
      <c r="SB334" s="1588"/>
      <c r="SC334" s="1588"/>
      <c r="SD334" s="1588"/>
      <c r="SE334" s="1588"/>
      <c r="SF334" s="1588"/>
      <c r="SG334" s="1588"/>
      <c r="SH334" s="1588"/>
      <c r="SI334" s="1588"/>
      <c r="SJ334" s="1588"/>
      <c r="SK334" s="1588"/>
      <c r="SL334" s="1588"/>
      <c r="SM334" s="1588"/>
      <c r="SN334" s="1588"/>
      <c r="SO334" s="1588"/>
      <c r="SP334" s="1588"/>
      <c r="SQ334" s="1588"/>
      <c r="SR334" s="1588"/>
      <c r="SS334" s="1588"/>
      <c r="ST334" s="1588"/>
      <c r="SU334" s="1588"/>
      <c r="SV334" s="1588"/>
      <c r="SW334" s="1588"/>
      <c r="SX334" s="1588"/>
      <c r="SY334" s="1588"/>
      <c r="SZ334" s="1588"/>
      <c r="TA334" s="1588"/>
      <c r="TB334" s="1588"/>
      <c r="TC334" s="1588"/>
      <c r="TD334" s="544"/>
      <c r="TE334" s="544"/>
      <c r="TF334" s="544"/>
      <c r="TG334" s="544"/>
      <c r="TH334" s="544"/>
      <c r="TI334" s="544"/>
      <c r="TJ334" s="544"/>
      <c r="TK334" s="544"/>
      <c r="TL334" s="544"/>
      <c r="TM334" s="544"/>
      <c r="TN334" s="544"/>
      <c r="TO334" s="544"/>
      <c r="TP334" s="544"/>
      <c r="TQ334" s="544"/>
      <c r="TR334" s="544"/>
      <c r="TS334" s="544"/>
      <c r="TT334" s="544"/>
      <c r="TU334" s="544"/>
      <c r="TV334" s="544"/>
      <c r="TW334" s="544"/>
      <c r="TX334" s="544"/>
      <c r="TY334" s="544"/>
      <c r="TZ334" s="544"/>
      <c r="UA334" s="544"/>
      <c r="UB334" s="544"/>
      <c r="UC334" s="544"/>
      <c r="UD334" s="544"/>
      <c r="UE334" s="544"/>
      <c r="UF334" s="544"/>
      <c r="UG334" s="544"/>
      <c r="UH334" s="544"/>
      <c r="UI334" s="544"/>
      <c r="UJ334" s="544"/>
      <c r="UK334" s="544"/>
      <c r="UL334" s="544"/>
      <c r="UM334" s="544"/>
      <c r="UN334" s="544"/>
      <c r="UO334" s="544"/>
      <c r="UP334" s="544"/>
      <c r="UQ334" s="544"/>
      <c r="UR334" s="544"/>
      <c r="US334" s="544"/>
      <c r="UT334" s="544"/>
      <c r="UU334" s="544"/>
      <c r="UV334" s="544"/>
      <c r="UW334" s="544"/>
      <c r="UX334" s="544"/>
      <c r="UY334" s="544"/>
      <c r="UZ334" s="544"/>
      <c r="VA334" s="544"/>
      <c r="VB334" s="544"/>
      <c r="VC334" s="544"/>
      <c r="VD334" s="544"/>
      <c r="VE334" s="544"/>
      <c r="VF334" s="544"/>
      <c r="VG334" s="544"/>
      <c r="VH334" s="544"/>
      <c r="VI334" s="544"/>
      <c r="VJ334" s="544"/>
      <c r="VK334" s="544"/>
      <c r="VL334" s="544"/>
      <c r="VM334" s="544"/>
      <c r="VN334" s="544"/>
      <c r="VO334" s="544"/>
      <c r="VP334" s="544"/>
      <c r="VQ334" s="544"/>
      <c r="VR334" s="544"/>
      <c r="VS334" s="544"/>
      <c r="VT334" s="544"/>
      <c r="VU334" s="544"/>
      <c r="VV334" s="544"/>
      <c r="VW334" s="544"/>
      <c r="VX334" s="544"/>
      <c r="VY334" s="544"/>
      <c r="VZ334" s="544"/>
      <c r="WA334" s="544"/>
      <c r="WB334" s="544"/>
      <c r="WC334" s="544"/>
      <c r="WD334" s="544"/>
      <c r="WE334" s="544"/>
      <c r="WF334" s="544"/>
      <c r="WG334" s="544"/>
      <c r="WH334" s="544"/>
      <c r="WI334" s="544"/>
      <c r="WJ334" s="544"/>
      <c r="WK334" s="544"/>
      <c r="WL334" s="544"/>
      <c r="WM334" s="544"/>
      <c r="WN334" s="544"/>
      <c r="WO334" s="544"/>
      <c r="WP334" s="544"/>
      <c r="WQ334" s="544"/>
      <c r="WR334" s="544"/>
      <c r="WS334" s="544"/>
      <c r="WT334" s="544"/>
      <c r="WU334" s="544"/>
      <c r="WV334" s="544"/>
      <c r="WW334" s="544"/>
      <c r="WX334" s="544"/>
      <c r="WY334" s="544"/>
      <c r="WZ334" s="544"/>
      <c r="XA334" s="544"/>
      <c r="XB334" s="544"/>
      <c r="XC334" s="544"/>
      <c r="XD334" s="544"/>
      <c r="XE334" s="544"/>
      <c r="XF334" s="544"/>
      <c r="XG334" s="544"/>
      <c r="XH334" s="544"/>
      <c r="XI334" s="544"/>
      <c r="XJ334" s="544"/>
      <c r="XK334" s="544"/>
      <c r="XL334" s="544"/>
      <c r="XM334" s="544"/>
      <c r="XN334" s="544"/>
      <c r="XO334" s="544"/>
      <c r="XP334" s="544"/>
      <c r="XQ334" s="544"/>
      <c r="XR334" s="544"/>
      <c r="XS334" s="544"/>
      <c r="XT334" s="544"/>
      <c r="XU334" s="544"/>
      <c r="XV334" s="544"/>
      <c r="XW334" s="544"/>
      <c r="XX334" s="544"/>
      <c r="XY334" s="544"/>
      <c r="XZ334" s="544"/>
      <c r="YA334" s="544"/>
      <c r="YB334" s="544"/>
      <c r="YC334" s="544"/>
      <c r="YD334" s="544"/>
      <c r="YE334" s="544"/>
      <c r="YF334" s="544"/>
      <c r="YG334" s="544"/>
      <c r="YH334" s="544"/>
      <c r="YI334" s="544"/>
      <c r="YJ334" s="544"/>
      <c r="YK334" s="544"/>
      <c r="YL334" s="544"/>
      <c r="YM334" s="544"/>
      <c r="YN334" s="544"/>
      <c r="YO334" s="544"/>
      <c r="YP334" s="544"/>
      <c r="YQ334" s="544"/>
      <c r="YR334" s="544"/>
      <c r="YS334" s="544"/>
      <c r="YT334" s="544"/>
      <c r="YU334" s="544"/>
      <c r="YV334" s="544"/>
      <c r="YW334" s="544"/>
      <c r="YX334" s="544"/>
      <c r="YY334" s="544"/>
      <c r="YZ334" s="544"/>
      <c r="ZA334" s="544"/>
      <c r="ZB334" s="544"/>
      <c r="ZC334" s="544"/>
      <c r="ZD334" s="544"/>
      <c r="ZE334" s="544"/>
      <c r="ZF334" s="544"/>
      <c r="ZG334" s="544"/>
      <c r="ZH334" s="544"/>
      <c r="ZI334" s="544"/>
      <c r="ZJ334" s="544"/>
      <c r="ZK334" s="544"/>
      <c r="ZL334" s="544"/>
      <c r="ZM334" s="544"/>
      <c r="ZN334" s="544"/>
      <c r="ZO334" s="544"/>
      <c r="ZP334" s="544"/>
      <c r="ZQ334" s="544"/>
      <c r="ZR334" s="544"/>
      <c r="ZS334" s="544"/>
      <c r="ZT334" s="544"/>
      <c r="ZU334" s="544"/>
      <c r="ZV334" s="544"/>
      <c r="ZW334" s="544"/>
      <c r="ZX334" s="544"/>
      <c r="ZY334" s="544"/>
      <c r="ZZ334" s="544"/>
      <c r="AAA334" s="544"/>
      <c r="AAB334" s="544"/>
      <c r="AAC334" s="544"/>
      <c r="AAD334" s="544"/>
      <c r="AAE334" s="544"/>
      <c r="AAF334" s="544"/>
      <c r="AAG334" s="544"/>
      <c r="AAH334" s="544"/>
      <c r="AAI334" s="544"/>
      <c r="AAJ334" s="544"/>
      <c r="AAK334" s="544"/>
      <c r="AAL334" s="544"/>
      <c r="AAM334" s="544"/>
      <c r="AAN334" s="544"/>
      <c r="AAO334" s="544"/>
      <c r="AAP334" s="544"/>
      <c r="AAQ334" s="544"/>
      <c r="AAR334" s="544"/>
      <c r="AAS334" s="544"/>
      <c r="AAT334" s="544"/>
      <c r="AAU334" s="544"/>
      <c r="AAV334" s="544"/>
      <c r="AAW334" s="544"/>
      <c r="AAX334" s="544"/>
      <c r="AAY334" s="544"/>
      <c r="AAZ334" s="544"/>
      <c r="ABA334" s="544"/>
      <c r="ABB334" s="544"/>
      <c r="ABC334" s="544"/>
      <c r="ABD334" s="544"/>
      <c r="ABE334" s="544"/>
      <c r="ABF334" s="544"/>
      <c r="ABG334" s="544"/>
      <c r="ABH334" s="544"/>
      <c r="ABI334" s="544"/>
      <c r="ABJ334" s="544"/>
      <c r="ABK334" s="544"/>
      <c r="ABL334" s="544"/>
      <c r="ABM334" s="544"/>
      <c r="ABN334" s="544"/>
      <c r="ABO334" s="544"/>
      <c r="ABP334" s="544"/>
      <c r="ABQ334" s="544"/>
      <c r="ABR334" s="544"/>
      <c r="ABS334" s="544"/>
      <c r="ABT334" s="544"/>
    </row>
    <row r="335" spans="1:748" s="540" customFormat="1" ht="15" customHeight="1" x14ac:dyDescent="0.15">
      <c r="A335" s="559">
        <v>43855</v>
      </c>
      <c r="B335" s="415">
        <f t="shared" si="7"/>
        <v>0</v>
      </c>
      <c r="C335" s="231"/>
      <c r="D335" s="546"/>
      <c r="E335" s="467"/>
      <c r="F335" s="576"/>
      <c r="G335" s="883"/>
      <c r="H335" s="539"/>
      <c r="I335" s="576"/>
      <c r="J335" s="547"/>
      <c r="K335" s="467"/>
      <c r="L335" s="550"/>
      <c r="M335" s="231"/>
      <c r="N335" s="546"/>
      <c r="O335" s="467"/>
      <c r="P335" s="576"/>
      <c r="Q335" s="883"/>
      <c r="R335" s="539"/>
      <c r="S335" s="576"/>
      <c r="T335" s="547"/>
      <c r="U335" s="467"/>
      <c r="V335" s="550"/>
      <c r="W335" s="466"/>
      <c r="X335" s="546"/>
      <c r="Y335" s="548"/>
      <c r="Z335" s="576"/>
      <c r="AA335" s="883"/>
      <c r="AB335" s="539"/>
      <c r="AC335" s="576"/>
      <c r="AD335" s="539"/>
      <c r="AE335" s="467"/>
      <c r="AF335" s="550"/>
      <c r="AG335" s="494"/>
      <c r="AH335" s="546"/>
      <c r="AI335" s="548"/>
      <c r="AJ335" s="576"/>
      <c r="AK335" s="883"/>
      <c r="AL335" s="539"/>
      <c r="AM335" s="213"/>
      <c r="AN335" s="539"/>
      <c r="AO335" s="467"/>
      <c r="AP335" s="618"/>
      <c r="AQ335" s="494"/>
      <c r="AR335" s="546"/>
      <c r="AS335" s="548"/>
      <c r="AT335" s="576"/>
      <c r="AU335" s="883"/>
      <c r="AV335" s="539"/>
      <c r="AW335" s="576"/>
      <c r="AX335" s="539"/>
      <c r="AY335" s="467"/>
      <c r="AZ335" s="550"/>
      <c r="BA335" s="231"/>
      <c r="BB335" s="546"/>
      <c r="BC335" s="467"/>
      <c r="BD335" s="576"/>
      <c r="BE335" s="883"/>
      <c r="BF335" s="539"/>
      <c r="BG335" s="576"/>
      <c r="BH335" s="539"/>
      <c r="BI335" s="467"/>
      <c r="BJ335" s="550"/>
      <c r="BK335" s="494"/>
      <c r="BL335" s="546"/>
      <c r="BM335" s="548"/>
      <c r="BN335" s="576"/>
      <c r="BO335" s="883"/>
      <c r="BP335" s="539"/>
      <c r="BQ335" s="576"/>
      <c r="BR335" s="539"/>
      <c r="BS335" s="467"/>
      <c r="BT335" s="550"/>
      <c r="BU335" s="494"/>
      <c r="BV335" s="546"/>
      <c r="BW335" s="548"/>
      <c r="BX335" s="548"/>
      <c r="BY335" s="883"/>
      <c r="BZ335" s="539"/>
      <c r="CA335" s="576"/>
      <c r="CB335" s="539"/>
      <c r="CC335" s="467"/>
      <c r="CD335" s="550"/>
      <c r="CE335" s="494"/>
      <c r="CF335" s="546"/>
      <c r="CG335" s="548"/>
      <c r="CH335" s="576"/>
      <c r="CI335" s="883"/>
      <c r="CJ335" s="539"/>
      <c r="CK335" s="576"/>
      <c r="CL335" s="539"/>
      <c r="CM335" s="467"/>
      <c r="CN335" s="550"/>
      <c r="CO335" s="494"/>
      <c r="CP335" s="546"/>
      <c r="CQ335" s="467"/>
      <c r="CR335" s="576"/>
      <c r="CS335" s="883"/>
      <c r="CT335" s="539"/>
      <c r="CU335" s="576"/>
      <c r="CV335" s="539"/>
      <c r="CW335" s="467"/>
      <c r="CX335" s="550"/>
      <c r="CY335" s="494"/>
      <c r="CZ335" s="546"/>
      <c r="DA335" s="467"/>
      <c r="DB335" s="576"/>
      <c r="DC335" s="883"/>
      <c r="DD335" s="539"/>
      <c r="DE335" s="576"/>
      <c r="DF335" s="539"/>
      <c r="DG335" s="464"/>
      <c r="DH335" s="550"/>
      <c r="DI335" s="494"/>
      <c r="DJ335" s="546"/>
      <c r="DK335" s="549"/>
      <c r="DL335" s="576"/>
      <c r="DM335" s="883"/>
      <c r="DN335" s="539"/>
      <c r="DO335" s="576"/>
      <c r="DP335" s="539"/>
      <c r="DQ335" s="467"/>
      <c r="DR335" s="550"/>
      <c r="DS335" s="494"/>
      <c r="DT335" s="546"/>
      <c r="DU335" s="466"/>
      <c r="DV335" s="576"/>
      <c r="DW335" s="883"/>
      <c r="DX335" s="539"/>
      <c r="DY335" s="576"/>
      <c r="DZ335" s="539"/>
      <c r="EA335" s="576"/>
      <c r="EB335" s="550"/>
      <c r="EC335" s="494"/>
      <c r="ED335" s="546"/>
      <c r="EE335" s="551"/>
      <c r="EF335" s="576"/>
      <c r="EG335" s="883"/>
      <c r="EH335" s="539"/>
      <c r="EI335" s="576"/>
      <c r="EJ335" s="539"/>
      <c r="EK335" s="467"/>
      <c r="EL335" s="550"/>
      <c r="EM335" s="494"/>
      <c r="EN335" s="546"/>
      <c r="EO335" s="467"/>
      <c r="EP335" s="576"/>
      <c r="EQ335" s="576"/>
      <c r="ER335" s="539"/>
      <c r="ES335" s="576"/>
      <c r="ET335" s="466"/>
      <c r="EU335" s="467"/>
      <c r="EV335" s="550"/>
      <c r="EW335" s="494"/>
      <c r="EX335" s="546"/>
      <c r="EY335" s="467"/>
      <c r="EZ335" s="576"/>
      <c r="FA335" s="883"/>
      <c r="FB335" s="539"/>
      <c r="FC335" s="576"/>
      <c r="FD335" s="466"/>
      <c r="FE335" s="467"/>
      <c r="FF335" s="550"/>
      <c r="FG335" s="494"/>
      <c r="FH335" s="546"/>
      <c r="FI335" s="467"/>
      <c r="FJ335" s="576"/>
      <c r="FK335" s="883"/>
      <c r="FL335" s="539"/>
      <c r="FM335" s="576"/>
      <c r="FN335" s="466"/>
      <c r="FO335" s="467"/>
      <c r="FP335" s="550"/>
      <c r="FQ335" s="1262"/>
      <c r="FR335" s="1263"/>
      <c r="FS335" s="1444"/>
      <c r="FT335" s="1263"/>
      <c r="FU335" s="980"/>
      <c r="FV335" s="1263"/>
      <c r="FW335" s="954"/>
      <c r="FX335" s="1263"/>
      <c r="FY335" s="1263"/>
      <c r="FZ335" s="1419"/>
      <c r="GA335" s="1262"/>
      <c r="GB335" s="1263"/>
      <c r="GC335" s="1263"/>
      <c r="GD335" s="1263"/>
      <c r="GE335" s="980"/>
      <c r="GF335" s="1263"/>
      <c r="GG335" s="954"/>
      <c r="GH335" s="1263"/>
      <c r="GI335" s="1263"/>
      <c r="GJ335" s="1419"/>
      <c r="GK335" s="231"/>
      <c r="GL335" s="941"/>
      <c r="GM335" s="467"/>
      <c r="GN335" s="467"/>
      <c r="GO335" s="467"/>
      <c r="GP335" s="467"/>
      <c r="GQ335" s="467"/>
      <c r="GR335" s="467"/>
      <c r="GS335" s="467"/>
      <c r="GT335" s="550"/>
      <c r="GU335" s="231"/>
      <c r="GV335" s="467"/>
      <c r="GW335" s="467"/>
      <c r="GX335" s="467"/>
      <c r="GY335" s="467"/>
      <c r="GZ335" s="539"/>
      <c r="HA335" s="467"/>
      <c r="HB335" s="467"/>
      <c r="HC335" s="467"/>
      <c r="HD335" s="550"/>
      <c r="HE335" s="494"/>
      <c r="HF335" s="546"/>
      <c r="HG335" s="467"/>
      <c r="HH335" s="894"/>
      <c r="HI335" s="1432"/>
      <c r="HJ335" s="539"/>
      <c r="HK335" s="576"/>
      <c r="HL335" s="539"/>
      <c r="HM335" s="467"/>
      <c r="HN335" s="550"/>
      <c r="HO335" s="494"/>
      <c r="HP335" s="546"/>
      <c r="HQ335" s="467"/>
      <c r="HR335" s="576"/>
      <c r="HS335" s="576"/>
      <c r="HT335" s="539"/>
      <c r="HU335" s="576"/>
      <c r="HV335" s="539"/>
      <c r="HW335" s="467"/>
      <c r="HX335" s="550"/>
      <c r="HY335" s="1587"/>
      <c r="HZ335" s="1587"/>
      <c r="IA335" s="1587"/>
      <c r="IB335" s="1587"/>
      <c r="IC335" s="1587"/>
      <c r="ID335" s="1587"/>
      <c r="IE335" s="1587"/>
      <c r="IF335" s="1587"/>
      <c r="IG335" s="1587"/>
      <c r="IH335" s="1587"/>
      <c r="II335" s="1587"/>
      <c r="IJ335" s="1587"/>
      <c r="IK335" s="1587"/>
      <c r="IL335" s="1587"/>
      <c r="IM335" s="1587"/>
      <c r="IN335" s="1587"/>
      <c r="IO335" s="1587"/>
      <c r="IP335" s="1587"/>
      <c r="IQ335" s="1587"/>
      <c r="IR335" s="1587"/>
      <c r="IS335" s="1587"/>
      <c r="IT335" s="1587"/>
      <c r="IU335" s="1587"/>
      <c r="IV335" s="1587"/>
      <c r="IW335" s="1587"/>
      <c r="IX335" s="1587"/>
      <c r="IY335" s="1587"/>
      <c r="IZ335" s="1587"/>
      <c r="JA335" s="1587"/>
      <c r="JB335" s="1587"/>
      <c r="JC335" s="1587"/>
      <c r="JD335" s="1587"/>
      <c r="JE335" s="1587"/>
      <c r="JF335" s="1587"/>
      <c r="JG335" s="1587"/>
      <c r="JH335" s="1587"/>
      <c r="JI335" s="1587"/>
      <c r="JJ335" s="1587"/>
      <c r="JK335" s="1587"/>
      <c r="JL335" s="1587"/>
      <c r="JM335" s="1587"/>
      <c r="JN335" s="1587"/>
      <c r="JO335" s="1587"/>
      <c r="JP335" s="1587"/>
      <c r="JQ335" s="1587"/>
      <c r="JR335" s="1587"/>
      <c r="JS335" s="1587"/>
      <c r="JT335" s="1587"/>
      <c r="JU335" s="1587"/>
      <c r="JV335" s="1587"/>
      <c r="JW335" s="1587"/>
      <c r="JX335" s="1587"/>
      <c r="JY335" s="1587"/>
      <c r="JZ335" s="1587"/>
      <c r="KA335" s="1587"/>
      <c r="KB335" s="1587"/>
      <c r="KC335" s="1587"/>
      <c r="KD335" s="1587"/>
      <c r="KE335" s="1587"/>
      <c r="KF335" s="1587"/>
      <c r="KG335" s="1587"/>
      <c r="KH335" s="1587"/>
      <c r="KI335" s="1587"/>
      <c r="KJ335" s="1587"/>
      <c r="KK335" s="1587"/>
      <c r="KL335" s="1587"/>
      <c r="KM335" s="1587"/>
      <c r="KN335" s="1587"/>
      <c r="KO335" s="1587"/>
      <c r="KP335" s="1587"/>
      <c r="KQ335" s="1587"/>
      <c r="KR335" s="1587"/>
      <c r="KS335" s="1587"/>
      <c r="KT335" s="1587"/>
      <c r="KU335" s="1587"/>
      <c r="KV335" s="1587"/>
      <c r="KW335" s="1587"/>
      <c r="KX335" s="1587"/>
      <c r="KY335" s="1587"/>
      <c r="KZ335" s="1587"/>
      <c r="LA335" s="1587"/>
      <c r="LB335" s="1587"/>
      <c r="LC335" s="1587"/>
      <c r="LD335" s="1587"/>
      <c r="LE335" s="1587"/>
      <c r="LF335" s="1587"/>
      <c r="LG335" s="1587"/>
      <c r="LH335" s="1587"/>
      <c r="LI335" s="1587"/>
      <c r="LJ335" s="1587"/>
      <c r="LK335" s="1587"/>
      <c r="LL335" s="1587"/>
      <c r="LM335" s="1587"/>
      <c r="LN335" s="1587"/>
      <c r="LO335" s="1587"/>
      <c r="LP335" s="1587"/>
      <c r="LQ335" s="1587"/>
      <c r="LR335" s="1587"/>
      <c r="LS335" s="1587"/>
      <c r="LT335" s="1587"/>
      <c r="LU335" s="1587"/>
      <c r="LV335" s="1587"/>
      <c r="LW335" s="1587"/>
      <c r="LX335" s="1587"/>
      <c r="LY335" s="1587"/>
      <c r="LZ335" s="1587"/>
      <c r="MA335" s="1587"/>
      <c r="MB335" s="1587"/>
      <c r="MC335" s="1587"/>
      <c r="MD335" s="1587"/>
      <c r="ME335" s="1587"/>
      <c r="MF335" s="1587"/>
      <c r="MG335" s="1587"/>
      <c r="MH335" s="1587"/>
      <c r="MI335" s="1587"/>
      <c r="MJ335" s="1587"/>
      <c r="MK335" s="1587"/>
      <c r="ML335" s="1587"/>
      <c r="MM335" s="1587"/>
      <c r="MN335" s="1587"/>
      <c r="MO335" s="1587"/>
      <c r="MP335" s="1587"/>
      <c r="MQ335" s="1587"/>
      <c r="MR335" s="1587"/>
      <c r="MS335" s="1587"/>
      <c r="MT335" s="1587"/>
      <c r="MU335" s="1587"/>
      <c r="MV335" s="1587"/>
      <c r="MW335" s="1587"/>
      <c r="MX335" s="1587"/>
      <c r="MY335" s="1587"/>
      <c r="MZ335" s="1587"/>
      <c r="NA335" s="1587"/>
      <c r="NB335" s="1587"/>
      <c r="NC335" s="1587"/>
      <c r="ND335" s="1587"/>
      <c r="NE335" s="1587"/>
      <c r="NF335" s="1587"/>
      <c r="NG335" s="1587"/>
      <c r="NH335" s="1587"/>
      <c r="NI335" s="1587"/>
      <c r="NJ335" s="1587"/>
      <c r="NK335" s="1587"/>
      <c r="NL335" s="1587"/>
      <c r="NM335" s="1587"/>
      <c r="NN335" s="1587"/>
      <c r="NO335" s="1587"/>
      <c r="NP335" s="1587"/>
      <c r="NQ335" s="1587"/>
      <c r="NR335" s="1587"/>
      <c r="NS335" s="1587"/>
      <c r="NT335" s="1587"/>
      <c r="NU335" s="1587"/>
      <c r="NV335" s="1587"/>
      <c r="NW335" s="1587"/>
      <c r="NX335" s="1587"/>
      <c r="NY335" s="1587"/>
      <c r="NZ335" s="1587"/>
      <c r="OA335" s="1587"/>
      <c r="OB335" s="1587"/>
      <c r="OC335" s="1587"/>
      <c r="OD335" s="1587"/>
      <c r="OE335" s="1587"/>
      <c r="OF335" s="1587"/>
      <c r="OG335" s="1587"/>
      <c r="OH335" s="1587"/>
      <c r="OI335" s="1587"/>
      <c r="OJ335" s="1587"/>
      <c r="OK335" s="1587"/>
      <c r="OL335" s="1587"/>
      <c r="OM335" s="1587"/>
      <c r="ON335" s="1587"/>
      <c r="OO335" s="1587"/>
      <c r="OP335" s="1587"/>
      <c r="OQ335" s="1587"/>
      <c r="OR335" s="1587"/>
      <c r="OS335" s="1587"/>
      <c r="OT335" s="1587"/>
      <c r="OU335" s="1587"/>
      <c r="OV335" s="1587"/>
      <c r="OW335" s="1587"/>
      <c r="OX335" s="1587"/>
      <c r="OY335" s="1587"/>
      <c r="OZ335" s="1587"/>
      <c r="PA335" s="1587"/>
      <c r="PB335" s="1587"/>
      <c r="PC335" s="1587"/>
      <c r="PD335" s="1587"/>
      <c r="PE335" s="1587"/>
      <c r="PF335" s="1587"/>
      <c r="PG335" s="1588"/>
      <c r="PH335" s="1588"/>
      <c r="PI335" s="1588"/>
      <c r="PJ335" s="1588"/>
      <c r="PK335" s="1588"/>
      <c r="PL335" s="1588"/>
      <c r="PM335" s="1588"/>
      <c r="PN335" s="1588"/>
      <c r="PO335" s="1588"/>
      <c r="PP335" s="1588"/>
      <c r="PQ335" s="1588"/>
      <c r="PR335" s="1588"/>
      <c r="PS335" s="1588"/>
      <c r="PT335" s="1588"/>
      <c r="PU335" s="1588"/>
      <c r="PV335" s="1588"/>
      <c r="PW335" s="1588"/>
      <c r="PX335" s="1588"/>
      <c r="PY335" s="1588"/>
      <c r="PZ335" s="1588"/>
      <c r="QA335" s="1588"/>
      <c r="QB335" s="1588"/>
      <c r="QC335" s="1588"/>
      <c r="QD335" s="1588"/>
      <c r="QE335" s="1588"/>
      <c r="QF335" s="1588"/>
      <c r="QG335" s="1588"/>
      <c r="QH335" s="1588"/>
      <c r="QI335" s="1588"/>
      <c r="QJ335" s="1588"/>
      <c r="QK335" s="1588"/>
      <c r="QL335" s="1588"/>
      <c r="QM335" s="1588"/>
      <c r="QN335" s="1588"/>
      <c r="QO335" s="1588"/>
      <c r="QP335" s="1588"/>
      <c r="QQ335" s="1588"/>
      <c r="QR335" s="1588"/>
      <c r="QS335" s="1588"/>
      <c r="QT335" s="1588"/>
      <c r="QU335" s="1588"/>
      <c r="QV335" s="1588"/>
      <c r="QW335" s="1588"/>
      <c r="QX335" s="1588"/>
      <c r="QY335" s="1588"/>
      <c r="QZ335" s="1588"/>
      <c r="RA335" s="1588"/>
      <c r="RB335" s="1588"/>
      <c r="RC335" s="1588"/>
      <c r="RD335" s="1588"/>
      <c r="RE335" s="1588"/>
      <c r="RF335" s="1588"/>
      <c r="RG335" s="1588"/>
      <c r="RH335" s="1588"/>
      <c r="RI335" s="1588"/>
      <c r="RJ335" s="1588"/>
      <c r="RK335" s="1588"/>
      <c r="RL335" s="1588"/>
      <c r="RM335" s="1588"/>
      <c r="RN335" s="1588"/>
      <c r="RO335" s="1588"/>
      <c r="RP335" s="1588"/>
      <c r="RQ335" s="1588"/>
      <c r="RR335" s="1588"/>
      <c r="RS335" s="1588"/>
      <c r="RT335" s="1588"/>
      <c r="RU335" s="1588"/>
      <c r="RV335" s="1588"/>
      <c r="RW335" s="1588"/>
      <c r="RX335" s="1588"/>
      <c r="RY335" s="1588"/>
      <c r="RZ335" s="1588"/>
      <c r="SA335" s="1588"/>
      <c r="SB335" s="1588"/>
      <c r="SC335" s="1588"/>
      <c r="SD335" s="1588"/>
      <c r="SE335" s="1588"/>
      <c r="SF335" s="1588"/>
      <c r="SG335" s="1588"/>
      <c r="SH335" s="1588"/>
      <c r="SI335" s="1588"/>
      <c r="SJ335" s="1588"/>
      <c r="SK335" s="1588"/>
      <c r="SL335" s="1588"/>
      <c r="SM335" s="1588"/>
      <c r="SN335" s="1588"/>
      <c r="SO335" s="1588"/>
      <c r="SP335" s="1588"/>
      <c r="SQ335" s="1588"/>
      <c r="SR335" s="1588"/>
      <c r="SS335" s="1588"/>
      <c r="ST335" s="1588"/>
      <c r="SU335" s="1588"/>
      <c r="SV335" s="1588"/>
      <c r="SW335" s="1588"/>
      <c r="SX335" s="1588"/>
      <c r="SY335" s="1588"/>
      <c r="SZ335" s="1588"/>
      <c r="TA335" s="1588"/>
      <c r="TB335" s="1588"/>
      <c r="TC335" s="1588"/>
      <c r="TD335" s="544"/>
      <c r="TE335" s="544"/>
      <c r="TF335" s="544"/>
      <c r="TG335" s="544"/>
      <c r="TH335" s="544"/>
      <c r="TI335" s="544"/>
      <c r="TJ335" s="544"/>
      <c r="TK335" s="544"/>
      <c r="TL335" s="544"/>
      <c r="TM335" s="544"/>
      <c r="TN335" s="544"/>
      <c r="TO335" s="544"/>
      <c r="TP335" s="544"/>
      <c r="TQ335" s="544"/>
      <c r="TR335" s="544"/>
      <c r="TS335" s="544"/>
      <c r="TT335" s="544"/>
      <c r="TU335" s="544"/>
      <c r="TV335" s="544"/>
      <c r="TW335" s="544"/>
      <c r="TX335" s="544"/>
      <c r="TY335" s="544"/>
      <c r="TZ335" s="544"/>
      <c r="UA335" s="544"/>
      <c r="UB335" s="544"/>
      <c r="UC335" s="544"/>
      <c r="UD335" s="544"/>
      <c r="UE335" s="544"/>
      <c r="UF335" s="544"/>
      <c r="UG335" s="544"/>
      <c r="UH335" s="544"/>
      <c r="UI335" s="544"/>
      <c r="UJ335" s="544"/>
      <c r="UK335" s="544"/>
      <c r="UL335" s="544"/>
      <c r="UM335" s="544"/>
      <c r="UN335" s="544"/>
      <c r="UO335" s="544"/>
      <c r="UP335" s="544"/>
      <c r="UQ335" s="544"/>
      <c r="UR335" s="544"/>
      <c r="US335" s="544"/>
      <c r="UT335" s="544"/>
      <c r="UU335" s="544"/>
      <c r="UV335" s="544"/>
      <c r="UW335" s="544"/>
      <c r="UX335" s="544"/>
      <c r="UY335" s="544"/>
      <c r="UZ335" s="544"/>
      <c r="VA335" s="544"/>
      <c r="VB335" s="544"/>
      <c r="VC335" s="544"/>
      <c r="VD335" s="544"/>
      <c r="VE335" s="544"/>
      <c r="VF335" s="544"/>
      <c r="VG335" s="544"/>
      <c r="VH335" s="544"/>
      <c r="VI335" s="544"/>
      <c r="VJ335" s="544"/>
      <c r="VK335" s="544"/>
      <c r="VL335" s="544"/>
      <c r="VM335" s="544"/>
      <c r="VN335" s="544"/>
      <c r="VO335" s="544"/>
      <c r="VP335" s="544"/>
      <c r="VQ335" s="544"/>
      <c r="VR335" s="544"/>
      <c r="VS335" s="544"/>
      <c r="VT335" s="544"/>
      <c r="VU335" s="544"/>
      <c r="VV335" s="544"/>
      <c r="VW335" s="544"/>
      <c r="VX335" s="544"/>
      <c r="VY335" s="544"/>
      <c r="VZ335" s="544"/>
      <c r="WA335" s="544"/>
      <c r="WB335" s="544"/>
      <c r="WC335" s="544"/>
      <c r="WD335" s="544"/>
      <c r="WE335" s="544"/>
      <c r="WF335" s="544"/>
      <c r="WG335" s="544"/>
      <c r="WH335" s="544"/>
      <c r="WI335" s="544"/>
      <c r="WJ335" s="544"/>
      <c r="WK335" s="544"/>
      <c r="WL335" s="544"/>
      <c r="WM335" s="544"/>
      <c r="WN335" s="544"/>
      <c r="WO335" s="544"/>
      <c r="WP335" s="544"/>
      <c r="WQ335" s="544"/>
      <c r="WR335" s="544"/>
      <c r="WS335" s="544"/>
      <c r="WT335" s="544"/>
      <c r="WU335" s="544"/>
      <c r="WV335" s="544"/>
      <c r="WW335" s="544"/>
      <c r="WX335" s="544"/>
      <c r="WY335" s="544"/>
      <c r="WZ335" s="544"/>
      <c r="XA335" s="544"/>
      <c r="XB335" s="544"/>
      <c r="XC335" s="544"/>
      <c r="XD335" s="544"/>
      <c r="XE335" s="544"/>
      <c r="XF335" s="544"/>
      <c r="XG335" s="544"/>
      <c r="XH335" s="544"/>
      <c r="XI335" s="544"/>
      <c r="XJ335" s="544"/>
      <c r="XK335" s="544"/>
      <c r="XL335" s="544"/>
      <c r="XM335" s="544"/>
      <c r="XN335" s="544"/>
      <c r="XO335" s="544"/>
      <c r="XP335" s="544"/>
      <c r="XQ335" s="544"/>
      <c r="XR335" s="544"/>
      <c r="XS335" s="544"/>
      <c r="XT335" s="544"/>
      <c r="XU335" s="544"/>
      <c r="XV335" s="544"/>
      <c r="XW335" s="544"/>
      <c r="XX335" s="544"/>
      <c r="XY335" s="544"/>
      <c r="XZ335" s="544"/>
      <c r="YA335" s="544"/>
      <c r="YB335" s="544"/>
      <c r="YC335" s="544"/>
      <c r="YD335" s="544"/>
      <c r="YE335" s="544"/>
      <c r="YF335" s="544"/>
      <c r="YG335" s="544"/>
      <c r="YH335" s="544"/>
      <c r="YI335" s="544"/>
      <c r="YJ335" s="544"/>
      <c r="YK335" s="544"/>
      <c r="YL335" s="544"/>
      <c r="YM335" s="544"/>
      <c r="YN335" s="544"/>
      <c r="YO335" s="544"/>
      <c r="YP335" s="544"/>
      <c r="YQ335" s="544"/>
      <c r="YR335" s="544"/>
      <c r="YS335" s="544"/>
      <c r="YT335" s="544"/>
      <c r="YU335" s="544"/>
      <c r="YV335" s="544"/>
      <c r="YW335" s="544"/>
      <c r="YX335" s="544"/>
      <c r="YY335" s="544"/>
      <c r="YZ335" s="544"/>
      <c r="ZA335" s="544"/>
      <c r="ZB335" s="544"/>
      <c r="ZC335" s="544"/>
      <c r="ZD335" s="544"/>
      <c r="ZE335" s="544"/>
      <c r="ZF335" s="544"/>
      <c r="ZG335" s="544"/>
      <c r="ZH335" s="544"/>
      <c r="ZI335" s="544"/>
      <c r="ZJ335" s="544"/>
      <c r="ZK335" s="544"/>
      <c r="ZL335" s="544"/>
      <c r="ZM335" s="544"/>
      <c r="ZN335" s="544"/>
      <c r="ZO335" s="544"/>
      <c r="ZP335" s="544"/>
      <c r="ZQ335" s="544"/>
      <c r="ZR335" s="544"/>
      <c r="ZS335" s="544"/>
      <c r="ZT335" s="544"/>
      <c r="ZU335" s="544"/>
      <c r="ZV335" s="544"/>
      <c r="ZW335" s="544"/>
      <c r="ZX335" s="544"/>
      <c r="ZY335" s="544"/>
      <c r="ZZ335" s="544"/>
      <c r="AAA335" s="544"/>
      <c r="AAB335" s="544"/>
      <c r="AAC335" s="544"/>
      <c r="AAD335" s="544"/>
      <c r="AAE335" s="544"/>
      <c r="AAF335" s="544"/>
      <c r="AAG335" s="544"/>
      <c r="AAH335" s="544"/>
      <c r="AAI335" s="544"/>
      <c r="AAJ335" s="544"/>
      <c r="AAK335" s="544"/>
      <c r="AAL335" s="544"/>
      <c r="AAM335" s="544"/>
      <c r="AAN335" s="544"/>
      <c r="AAO335" s="544"/>
      <c r="AAP335" s="544"/>
      <c r="AAQ335" s="544"/>
      <c r="AAR335" s="544"/>
      <c r="AAS335" s="544"/>
      <c r="AAT335" s="544"/>
      <c r="AAU335" s="544"/>
      <c r="AAV335" s="544"/>
      <c r="AAW335" s="544"/>
      <c r="AAX335" s="544"/>
      <c r="AAY335" s="544"/>
      <c r="AAZ335" s="544"/>
      <c r="ABA335" s="544"/>
      <c r="ABB335" s="544"/>
      <c r="ABC335" s="544"/>
      <c r="ABD335" s="544"/>
      <c r="ABE335" s="544"/>
      <c r="ABF335" s="544"/>
      <c r="ABG335" s="544"/>
      <c r="ABH335" s="544"/>
      <c r="ABI335" s="544"/>
      <c r="ABJ335" s="544"/>
      <c r="ABK335" s="544"/>
      <c r="ABL335" s="544"/>
      <c r="ABM335" s="544"/>
      <c r="ABN335" s="544"/>
      <c r="ABO335" s="544"/>
      <c r="ABP335" s="544"/>
      <c r="ABQ335" s="544"/>
      <c r="ABR335" s="544"/>
      <c r="ABS335" s="544"/>
      <c r="ABT335" s="544"/>
    </row>
    <row r="336" spans="1:748" s="542" customFormat="1" ht="15" customHeight="1" x14ac:dyDescent="0.15">
      <c r="A336" s="560">
        <v>43856</v>
      </c>
      <c r="B336" s="765">
        <f t="shared" si="7"/>
        <v>1121</v>
      </c>
      <c r="C336" s="241"/>
      <c r="D336" s="552"/>
      <c r="E336" s="471"/>
      <c r="F336" s="577"/>
      <c r="G336" s="577"/>
      <c r="H336" s="541"/>
      <c r="I336" s="577"/>
      <c r="J336" s="553"/>
      <c r="K336" s="471"/>
      <c r="L336" s="557"/>
      <c r="M336" s="241">
        <v>1023</v>
      </c>
      <c r="N336" s="552"/>
      <c r="O336" s="471"/>
      <c r="P336" s="577"/>
      <c r="Q336" s="577"/>
      <c r="R336" s="541"/>
      <c r="S336" s="577"/>
      <c r="T336" s="553"/>
      <c r="U336" s="471"/>
      <c r="V336" s="557"/>
      <c r="W336" s="470"/>
      <c r="X336" s="552"/>
      <c r="Y336" s="555"/>
      <c r="Z336" s="577"/>
      <c r="AA336" s="577"/>
      <c r="AB336" s="541"/>
      <c r="AC336" s="577"/>
      <c r="AD336" s="541"/>
      <c r="AE336" s="471"/>
      <c r="AF336" s="557"/>
      <c r="AG336" s="554"/>
      <c r="AH336" s="552"/>
      <c r="AI336" s="555"/>
      <c r="AJ336" s="577"/>
      <c r="AK336" s="577"/>
      <c r="AL336" s="541"/>
      <c r="AM336" s="180"/>
      <c r="AN336" s="541"/>
      <c r="AO336" s="471"/>
      <c r="AP336" s="619"/>
      <c r="AQ336" s="554">
        <v>86</v>
      </c>
      <c r="AR336" s="552"/>
      <c r="AS336" s="555"/>
      <c r="AT336" s="577"/>
      <c r="AU336" s="577"/>
      <c r="AV336" s="541"/>
      <c r="AW336" s="577"/>
      <c r="AX336" s="541"/>
      <c r="AY336" s="471"/>
      <c r="AZ336" s="557"/>
      <c r="BA336" s="241"/>
      <c r="BB336" s="552"/>
      <c r="BC336" s="471"/>
      <c r="BD336" s="577"/>
      <c r="BE336" s="577"/>
      <c r="BF336" s="541"/>
      <c r="BG336" s="577"/>
      <c r="BH336" s="541"/>
      <c r="BI336" s="471"/>
      <c r="BJ336" s="557"/>
      <c r="BK336" s="554"/>
      <c r="BL336" s="552"/>
      <c r="BM336" s="555"/>
      <c r="BN336" s="577"/>
      <c r="BO336" s="577"/>
      <c r="BP336" s="541"/>
      <c r="BQ336" s="577"/>
      <c r="BR336" s="541"/>
      <c r="BS336" s="471"/>
      <c r="BT336" s="557"/>
      <c r="BU336" s="554">
        <v>12</v>
      </c>
      <c r="BV336" s="552"/>
      <c r="BW336" s="555"/>
      <c r="BX336" s="555"/>
      <c r="BY336" s="577"/>
      <c r="BZ336" s="541"/>
      <c r="CA336" s="577"/>
      <c r="CB336" s="541"/>
      <c r="CC336" s="471"/>
      <c r="CD336" s="557"/>
      <c r="CE336" s="554"/>
      <c r="CF336" s="552"/>
      <c r="CG336" s="555"/>
      <c r="CH336" s="577"/>
      <c r="CI336" s="577"/>
      <c r="CJ336" s="541"/>
      <c r="CK336" s="577"/>
      <c r="CL336" s="541"/>
      <c r="CM336" s="471"/>
      <c r="CN336" s="557"/>
      <c r="CO336" s="554"/>
      <c r="CP336" s="552"/>
      <c r="CQ336" s="471"/>
      <c r="CR336" s="577"/>
      <c r="CS336" s="577"/>
      <c r="CT336" s="541"/>
      <c r="CU336" s="577"/>
      <c r="CV336" s="541"/>
      <c r="CW336" s="471"/>
      <c r="CX336" s="557"/>
      <c r="CY336" s="554"/>
      <c r="CZ336" s="552"/>
      <c r="DA336" s="471"/>
      <c r="DB336" s="577"/>
      <c r="DC336" s="577"/>
      <c r="DD336" s="541"/>
      <c r="DE336" s="577"/>
      <c r="DF336" s="541"/>
      <c r="DG336" s="447"/>
      <c r="DH336" s="557"/>
      <c r="DI336" s="554"/>
      <c r="DJ336" s="552"/>
      <c r="DK336" s="556"/>
      <c r="DL336" s="577"/>
      <c r="DM336" s="577"/>
      <c r="DN336" s="541"/>
      <c r="DO336" s="577"/>
      <c r="DP336" s="541"/>
      <c r="DQ336" s="471"/>
      <c r="DR336" s="557"/>
      <c r="DS336" s="554"/>
      <c r="DT336" s="552"/>
      <c r="DU336" s="470"/>
      <c r="DV336" s="577"/>
      <c r="DW336" s="577"/>
      <c r="DX336" s="541"/>
      <c r="DY336" s="577"/>
      <c r="DZ336" s="541"/>
      <c r="EA336" s="577"/>
      <c r="EB336" s="557"/>
      <c r="EC336" s="554"/>
      <c r="ED336" s="552"/>
      <c r="EE336" s="558"/>
      <c r="EF336" s="577"/>
      <c r="EG336" s="577"/>
      <c r="EH336" s="541"/>
      <c r="EI336" s="577"/>
      <c r="EJ336" s="541"/>
      <c r="EK336" s="471"/>
      <c r="EL336" s="557"/>
      <c r="EM336" s="554"/>
      <c r="EN336" s="552"/>
      <c r="EO336" s="471"/>
      <c r="EP336" s="577"/>
      <c r="EQ336" s="577"/>
      <c r="ER336" s="541"/>
      <c r="ES336" s="577"/>
      <c r="ET336" s="470"/>
      <c r="EU336" s="471"/>
      <c r="EV336" s="557"/>
      <c r="EW336" s="554"/>
      <c r="EX336" s="552"/>
      <c r="EY336" s="471"/>
      <c r="EZ336" s="577"/>
      <c r="FA336" s="577"/>
      <c r="FB336" s="541"/>
      <c r="FC336" s="577"/>
      <c r="FD336" s="470"/>
      <c r="FE336" s="471"/>
      <c r="FF336" s="557"/>
      <c r="FG336" s="554"/>
      <c r="FH336" s="552"/>
      <c r="FI336" s="471"/>
      <c r="FJ336" s="577"/>
      <c r="FK336" s="577"/>
      <c r="FL336" s="541"/>
      <c r="FM336" s="577"/>
      <c r="FN336" s="470"/>
      <c r="FO336" s="471"/>
      <c r="FP336" s="557"/>
      <c r="FQ336" s="1261"/>
      <c r="FR336" s="584"/>
      <c r="FS336" s="589"/>
      <c r="FT336" s="584"/>
      <c r="FU336" s="590"/>
      <c r="FV336" s="584"/>
      <c r="FW336" s="590"/>
      <c r="FX336" s="584"/>
      <c r="FY336" s="584"/>
      <c r="FZ336" s="591"/>
      <c r="GA336" s="1261"/>
      <c r="GB336" s="584"/>
      <c r="GC336" s="584"/>
      <c r="GD336" s="584"/>
      <c r="GE336" s="590"/>
      <c r="GF336" s="584"/>
      <c r="GG336" s="590"/>
      <c r="GH336" s="584"/>
      <c r="GI336" s="584"/>
      <c r="GJ336" s="591"/>
      <c r="GK336" s="241"/>
      <c r="GL336" s="940"/>
      <c r="GM336" s="471"/>
      <c r="GN336" s="471"/>
      <c r="GO336" s="471"/>
      <c r="GP336" s="471"/>
      <c r="GQ336" s="471"/>
      <c r="GR336" s="471"/>
      <c r="GS336" s="471"/>
      <c r="GT336" s="557"/>
      <c r="GU336" s="241"/>
      <c r="GV336" s="471"/>
      <c r="GW336" s="471"/>
      <c r="GX336" s="471"/>
      <c r="GY336" s="471"/>
      <c r="GZ336" s="541"/>
      <c r="HA336" s="471"/>
      <c r="HB336" s="471"/>
      <c r="HC336" s="471"/>
      <c r="HD336" s="557"/>
      <c r="HE336" s="554"/>
      <c r="HF336" s="552"/>
      <c r="HG336" s="471"/>
      <c r="HH336" s="590"/>
      <c r="HI336" s="556"/>
      <c r="HJ336" s="541"/>
      <c r="HK336" s="577"/>
      <c r="HL336" s="541"/>
      <c r="HM336" s="471"/>
      <c r="HN336" s="557"/>
      <c r="HO336" s="554"/>
      <c r="HP336" s="552"/>
      <c r="HQ336" s="471"/>
      <c r="HR336" s="577"/>
      <c r="HS336" s="577"/>
      <c r="HT336" s="541"/>
      <c r="HU336" s="577"/>
      <c r="HV336" s="541"/>
      <c r="HW336" s="471"/>
      <c r="HX336" s="557"/>
      <c r="HY336" s="1587"/>
      <c r="HZ336" s="1587"/>
      <c r="IA336" s="1587"/>
      <c r="IB336" s="1587"/>
      <c r="IC336" s="1587"/>
      <c r="ID336" s="1587"/>
      <c r="IE336" s="1587"/>
      <c r="IF336" s="1587"/>
      <c r="IG336" s="1587"/>
      <c r="IH336" s="1587"/>
      <c r="II336" s="1587"/>
      <c r="IJ336" s="1587"/>
      <c r="IK336" s="1587"/>
      <c r="IL336" s="1587"/>
      <c r="IM336" s="1587"/>
      <c r="IN336" s="1587"/>
      <c r="IO336" s="1587"/>
      <c r="IP336" s="1587"/>
      <c r="IQ336" s="1587"/>
      <c r="IR336" s="1587"/>
      <c r="IS336" s="1587"/>
      <c r="IT336" s="1587"/>
      <c r="IU336" s="1587"/>
      <c r="IV336" s="1587"/>
      <c r="IW336" s="1587"/>
      <c r="IX336" s="1587"/>
      <c r="IY336" s="1587"/>
      <c r="IZ336" s="1587"/>
      <c r="JA336" s="1587"/>
      <c r="JB336" s="1587"/>
      <c r="JC336" s="1587"/>
      <c r="JD336" s="1587"/>
      <c r="JE336" s="1587"/>
      <c r="JF336" s="1587"/>
      <c r="JG336" s="1587"/>
      <c r="JH336" s="1587"/>
      <c r="JI336" s="1587"/>
      <c r="JJ336" s="1587"/>
      <c r="JK336" s="1587"/>
      <c r="JL336" s="1587"/>
      <c r="JM336" s="1587"/>
      <c r="JN336" s="1587"/>
      <c r="JO336" s="1587"/>
      <c r="JP336" s="1587"/>
      <c r="JQ336" s="1587"/>
      <c r="JR336" s="1587"/>
      <c r="JS336" s="1587"/>
      <c r="JT336" s="1587"/>
      <c r="JU336" s="1587"/>
      <c r="JV336" s="1587"/>
      <c r="JW336" s="1587"/>
      <c r="JX336" s="1587"/>
      <c r="JY336" s="1587"/>
      <c r="JZ336" s="1587"/>
      <c r="KA336" s="1587"/>
      <c r="KB336" s="1587"/>
      <c r="KC336" s="1587"/>
      <c r="KD336" s="1587"/>
      <c r="KE336" s="1587"/>
      <c r="KF336" s="1587"/>
      <c r="KG336" s="1587"/>
      <c r="KH336" s="1587"/>
      <c r="KI336" s="1587"/>
      <c r="KJ336" s="1587"/>
      <c r="KK336" s="1587"/>
      <c r="KL336" s="1587"/>
      <c r="KM336" s="1587"/>
      <c r="KN336" s="1587"/>
      <c r="KO336" s="1587"/>
      <c r="KP336" s="1587"/>
      <c r="KQ336" s="1587"/>
      <c r="KR336" s="1587"/>
      <c r="KS336" s="1587"/>
      <c r="KT336" s="1587"/>
      <c r="KU336" s="1587"/>
      <c r="KV336" s="1587"/>
      <c r="KW336" s="1587"/>
      <c r="KX336" s="1587"/>
      <c r="KY336" s="1587"/>
      <c r="KZ336" s="1587"/>
      <c r="LA336" s="1587"/>
      <c r="LB336" s="1587"/>
      <c r="LC336" s="1587"/>
      <c r="LD336" s="1587"/>
      <c r="LE336" s="1587"/>
      <c r="LF336" s="1587"/>
      <c r="LG336" s="1587"/>
      <c r="LH336" s="1587"/>
      <c r="LI336" s="1587"/>
      <c r="LJ336" s="1587"/>
      <c r="LK336" s="1587"/>
      <c r="LL336" s="1587"/>
      <c r="LM336" s="1587"/>
      <c r="LN336" s="1587"/>
      <c r="LO336" s="1587"/>
      <c r="LP336" s="1587"/>
      <c r="LQ336" s="1587"/>
      <c r="LR336" s="1587"/>
      <c r="LS336" s="1587"/>
      <c r="LT336" s="1587"/>
      <c r="LU336" s="1587"/>
      <c r="LV336" s="1587"/>
      <c r="LW336" s="1587"/>
      <c r="LX336" s="1587"/>
      <c r="LY336" s="1587"/>
      <c r="LZ336" s="1587"/>
      <c r="MA336" s="1587"/>
      <c r="MB336" s="1587"/>
      <c r="MC336" s="1587"/>
      <c r="MD336" s="1587"/>
      <c r="ME336" s="1587"/>
      <c r="MF336" s="1587"/>
      <c r="MG336" s="1587"/>
      <c r="MH336" s="1587"/>
      <c r="MI336" s="1587"/>
      <c r="MJ336" s="1587"/>
      <c r="MK336" s="1587"/>
      <c r="ML336" s="1587"/>
      <c r="MM336" s="1587"/>
      <c r="MN336" s="1587"/>
      <c r="MO336" s="1587"/>
      <c r="MP336" s="1587"/>
      <c r="MQ336" s="1587"/>
      <c r="MR336" s="1587"/>
      <c r="MS336" s="1587"/>
      <c r="MT336" s="1587"/>
      <c r="MU336" s="1587"/>
      <c r="MV336" s="1587"/>
      <c r="MW336" s="1587"/>
      <c r="MX336" s="1587"/>
      <c r="MY336" s="1587"/>
      <c r="MZ336" s="1587"/>
      <c r="NA336" s="1587"/>
      <c r="NB336" s="1587"/>
      <c r="NC336" s="1587"/>
      <c r="ND336" s="1587"/>
      <c r="NE336" s="1587"/>
      <c r="NF336" s="1587"/>
      <c r="NG336" s="1587"/>
      <c r="NH336" s="1587"/>
      <c r="NI336" s="1587"/>
      <c r="NJ336" s="1587"/>
      <c r="NK336" s="1587"/>
      <c r="NL336" s="1587"/>
      <c r="NM336" s="1587"/>
      <c r="NN336" s="1587"/>
      <c r="NO336" s="1587"/>
      <c r="NP336" s="1587"/>
      <c r="NQ336" s="1587"/>
      <c r="NR336" s="1587"/>
      <c r="NS336" s="1587"/>
      <c r="NT336" s="1587"/>
      <c r="NU336" s="1587"/>
      <c r="NV336" s="1587"/>
      <c r="NW336" s="1587"/>
      <c r="NX336" s="1587"/>
      <c r="NY336" s="1587"/>
      <c r="NZ336" s="1587"/>
      <c r="OA336" s="1587"/>
      <c r="OB336" s="1587"/>
      <c r="OC336" s="1587"/>
      <c r="OD336" s="1587"/>
      <c r="OE336" s="1587"/>
      <c r="OF336" s="1587"/>
      <c r="OG336" s="1587"/>
      <c r="OH336" s="1587"/>
      <c r="OI336" s="1587"/>
      <c r="OJ336" s="1587"/>
      <c r="OK336" s="1587"/>
      <c r="OL336" s="1587"/>
      <c r="OM336" s="1587"/>
      <c r="ON336" s="1587"/>
      <c r="OO336" s="1587"/>
      <c r="OP336" s="1587"/>
      <c r="OQ336" s="1587"/>
      <c r="OR336" s="1587"/>
      <c r="OS336" s="1587"/>
      <c r="OT336" s="1587"/>
      <c r="OU336" s="1587"/>
      <c r="OV336" s="1587"/>
      <c r="OW336" s="1587"/>
      <c r="OX336" s="1587"/>
      <c r="OY336" s="1587"/>
      <c r="OZ336" s="1587"/>
      <c r="PA336" s="1587"/>
      <c r="PB336" s="1587"/>
      <c r="PC336" s="1587"/>
      <c r="PD336" s="1587"/>
      <c r="PE336" s="1587"/>
      <c r="PF336" s="1587"/>
      <c r="PG336" s="1588"/>
      <c r="PH336" s="1588"/>
      <c r="PI336" s="1588"/>
      <c r="PJ336" s="1588"/>
      <c r="PK336" s="1588"/>
      <c r="PL336" s="1588"/>
      <c r="PM336" s="1588"/>
      <c r="PN336" s="1588"/>
      <c r="PO336" s="1588"/>
      <c r="PP336" s="1588"/>
      <c r="PQ336" s="1588"/>
      <c r="PR336" s="1588"/>
      <c r="PS336" s="1588"/>
      <c r="PT336" s="1588"/>
      <c r="PU336" s="1588"/>
      <c r="PV336" s="1588"/>
      <c r="PW336" s="1588"/>
      <c r="PX336" s="1588"/>
      <c r="PY336" s="1588"/>
      <c r="PZ336" s="1588"/>
      <c r="QA336" s="1588"/>
      <c r="QB336" s="1588"/>
      <c r="QC336" s="1588"/>
      <c r="QD336" s="1588"/>
      <c r="QE336" s="1588"/>
      <c r="QF336" s="1588"/>
      <c r="QG336" s="1588"/>
      <c r="QH336" s="1588"/>
      <c r="QI336" s="1588"/>
      <c r="QJ336" s="1588"/>
      <c r="QK336" s="1588"/>
      <c r="QL336" s="1588"/>
      <c r="QM336" s="1588"/>
      <c r="QN336" s="1588"/>
      <c r="QO336" s="1588"/>
      <c r="QP336" s="1588"/>
      <c r="QQ336" s="1588"/>
      <c r="QR336" s="1588"/>
      <c r="QS336" s="1588"/>
      <c r="QT336" s="1588"/>
      <c r="QU336" s="1588"/>
      <c r="QV336" s="1588"/>
      <c r="QW336" s="1588"/>
      <c r="QX336" s="1588"/>
      <c r="QY336" s="1588"/>
      <c r="QZ336" s="1588"/>
      <c r="RA336" s="1588"/>
      <c r="RB336" s="1588"/>
      <c r="RC336" s="1588"/>
      <c r="RD336" s="1588"/>
      <c r="RE336" s="1588"/>
      <c r="RF336" s="1588"/>
      <c r="RG336" s="1588"/>
      <c r="RH336" s="1588"/>
      <c r="RI336" s="1588"/>
      <c r="RJ336" s="1588"/>
      <c r="RK336" s="1588"/>
      <c r="RL336" s="1588"/>
      <c r="RM336" s="1588"/>
      <c r="RN336" s="1588"/>
      <c r="RO336" s="1588"/>
      <c r="RP336" s="1588"/>
      <c r="RQ336" s="1588"/>
      <c r="RR336" s="1588"/>
      <c r="RS336" s="1588"/>
      <c r="RT336" s="1588"/>
      <c r="RU336" s="1588"/>
      <c r="RV336" s="1588"/>
      <c r="RW336" s="1588"/>
      <c r="RX336" s="1588"/>
      <c r="RY336" s="1588"/>
      <c r="RZ336" s="1588"/>
      <c r="SA336" s="1588"/>
      <c r="SB336" s="1588"/>
      <c r="SC336" s="1588"/>
      <c r="SD336" s="1588"/>
      <c r="SE336" s="1588"/>
      <c r="SF336" s="1588"/>
      <c r="SG336" s="1588"/>
      <c r="SH336" s="1588"/>
      <c r="SI336" s="1588"/>
      <c r="SJ336" s="1588"/>
      <c r="SK336" s="1588"/>
      <c r="SL336" s="1588"/>
      <c r="SM336" s="1588"/>
      <c r="SN336" s="1588"/>
      <c r="SO336" s="1588"/>
      <c r="SP336" s="1588"/>
      <c r="SQ336" s="1588"/>
      <c r="SR336" s="1588"/>
      <c r="SS336" s="1588"/>
      <c r="ST336" s="1588"/>
      <c r="SU336" s="1588"/>
      <c r="SV336" s="1588"/>
      <c r="SW336" s="1588"/>
      <c r="SX336" s="1588"/>
      <c r="SY336" s="1588"/>
      <c r="SZ336" s="1588"/>
      <c r="TA336" s="1588"/>
      <c r="TB336" s="1588"/>
      <c r="TC336" s="1588"/>
    </row>
    <row r="337" spans="1:748" s="540" customFormat="1" ht="15" customHeight="1" x14ac:dyDescent="0.15">
      <c r="A337" s="559">
        <v>43857</v>
      </c>
      <c r="B337" s="415">
        <f t="shared" si="7"/>
        <v>433</v>
      </c>
      <c r="C337" s="231"/>
      <c r="D337" s="546"/>
      <c r="E337" s="467"/>
      <c r="F337" s="576"/>
      <c r="G337" s="883"/>
      <c r="H337" s="539"/>
      <c r="I337" s="576"/>
      <c r="J337" s="547"/>
      <c r="K337" s="467"/>
      <c r="L337" s="550"/>
      <c r="M337" s="231">
        <v>360</v>
      </c>
      <c r="N337" s="546"/>
      <c r="O337" s="467"/>
      <c r="P337" s="576"/>
      <c r="Q337" s="883"/>
      <c r="R337" s="539"/>
      <c r="S337" s="576"/>
      <c r="T337" s="547"/>
      <c r="U337" s="467"/>
      <c r="V337" s="550"/>
      <c r="W337" s="466"/>
      <c r="X337" s="546"/>
      <c r="Y337" s="548"/>
      <c r="Z337" s="576"/>
      <c r="AA337" s="883"/>
      <c r="AB337" s="539"/>
      <c r="AC337" s="576"/>
      <c r="AD337" s="539"/>
      <c r="AE337" s="467"/>
      <c r="AF337" s="550"/>
      <c r="AG337" s="494"/>
      <c r="AH337" s="546"/>
      <c r="AI337" s="548"/>
      <c r="AJ337" s="576"/>
      <c r="AK337" s="883"/>
      <c r="AL337" s="539"/>
      <c r="AM337" s="213"/>
      <c r="AN337" s="539"/>
      <c r="AO337" s="467"/>
      <c r="AP337" s="618"/>
      <c r="AQ337" s="494">
        <v>67</v>
      </c>
      <c r="AR337" s="546"/>
      <c r="AS337" s="548"/>
      <c r="AT337" s="576"/>
      <c r="AU337" s="883"/>
      <c r="AV337" s="539"/>
      <c r="AW337" s="576"/>
      <c r="AX337" s="539"/>
      <c r="AY337" s="467"/>
      <c r="AZ337" s="550"/>
      <c r="BA337" s="231"/>
      <c r="BB337" s="546"/>
      <c r="BC337" s="467"/>
      <c r="BD337" s="576"/>
      <c r="BE337" s="883"/>
      <c r="BF337" s="539"/>
      <c r="BG337" s="576"/>
      <c r="BH337" s="539"/>
      <c r="BI337" s="467"/>
      <c r="BJ337" s="550"/>
      <c r="BK337" s="494"/>
      <c r="BL337" s="546"/>
      <c r="BM337" s="548"/>
      <c r="BN337" s="576"/>
      <c r="BO337" s="883"/>
      <c r="BP337" s="539"/>
      <c r="BQ337" s="576"/>
      <c r="BR337" s="539"/>
      <c r="BS337" s="467"/>
      <c r="BT337" s="550"/>
      <c r="BU337" s="494">
        <v>6</v>
      </c>
      <c r="BV337" s="546"/>
      <c r="BW337" s="548"/>
      <c r="BX337" s="548"/>
      <c r="BY337" s="883"/>
      <c r="BZ337" s="539"/>
      <c r="CA337" s="576"/>
      <c r="CB337" s="539"/>
      <c r="CC337" s="467"/>
      <c r="CD337" s="550"/>
      <c r="CE337" s="494"/>
      <c r="CF337" s="546"/>
      <c r="CG337" s="548"/>
      <c r="CH337" s="576"/>
      <c r="CI337" s="883"/>
      <c r="CJ337" s="539"/>
      <c r="CK337" s="576"/>
      <c r="CL337" s="539"/>
      <c r="CM337" s="467"/>
      <c r="CN337" s="550"/>
      <c r="CO337" s="494"/>
      <c r="CP337" s="546"/>
      <c r="CQ337" s="467"/>
      <c r="CR337" s="576"/>
      <c r="CS337" s="883"/>
      <c r="CT337" s="539"/>
      <c r="CU337" s="576"/>
      <c r="CV337" s="539"/>
      <c r="CW337" s="467"/>
      <c r="CX337" s="550"/>
      <c r="CY337" s="494"/>
      <c r="CZ337" s="546"/>
      <c r="DA337" s="467"/>
      <c r="DB337" s="576"/>
      <c r="DC337" s="883"/>
      <c r="DD337" s="539"/>
      <c r="DE337" s="576"/>
      <c r="DF337" s="539"/>
      <c r="DG337" s="464"/>
      <c r="DH337" s="550"/>
      <c r="DI337" s="494"/>
      <c r="DJ337" s="546"/>
      <c r="DK337" s="549"/>
      <c r="DL337" s="576"/>
      <c r="DM337" s="883"/>
      <c r="DN337" s="539"/>
      <c r="DO337" s="576"/>
      <c r="DP337" s="539"/>
      <c r="DQ337" s="467"/>
      <c r="DR337" s="550"/>
      <c r="DS337" s="494"/>
      <c r="DT337" s="546"/>
      <c r="DU337" s="466"/>
      <c r="DV337" s="576"/>
      <c r="DW337" s="883"/>
      <c r="DX337" s="539"/>
      <c r="DY337" s="576"/>
      <c r="DZ337" s="539"/>
      <c r="EA337" s="576"/>
      <c r="EB337" s="550"/>
      <c r="EC337" s="494"/>
      <c r="ED337" s="546"/>
      <c r="EE337" s="551"/>
      <c r="EF337" s="576"/>
      <c r="EG337" s="883"/>
      <c r="EH337" s="539"/>
      <c r="EI337" s="576"/>
      <c r="EJ337" s="539"/>
      <c r="EK337" s="467"/>
      <c r="EL337" s="550"/>
      <c r="EM337" s="494"/>
      <c r="EN337" s="546"/>
      <c r="EO337" s="467"/>
      <c r="EP337" s="576"/>
      <c r="EQ337" s="576"/>
      <c r="ER337" s="539"/>
      <c r="ES337" s="576"/>
      <c r="ET337" s="466"/>
      <c r="EU337" s="467"/>
      <c r="EV337" s="550"/>
      <c r="EW337" s="494"/>
      <c r="EX337" s="546"/>
      <c r="EY337" s="467"/>
      <c r="EZ337" s="576"/>
      <c r="FA337" s="883"/>
      <c r="FB337" s="539"/>
      <c r="FC337" s="576"/>
      <c r="FD337" s="466"/>
      <c r="FE337" s="467"/>
      <c r="FF337" s="550"/>
      <c r="FG337" s="494"/>
      <c r="FH337" s="546"/>
      <c r="FI337" s="467"/>
      <c r="FJ337" s="576"/>
      <c r="FK337" s="883"/>
      <c r="FL337" s="539"/>
      <c r="FM337" s="576"/>
      <c r="FN337" s="466"/>
      <c r="FO337" s="467"/>
      <c r="FP337" s="550"/>
      <c r="FQ337" s="1262"/>
      <c r="FR337" s="1263"/>
      <c r="FS337" s="1444"/>
      <c r="FT337" s="1263"/>
      <c r="FU337" s="980"/>
      <c r="FV337" s="1263"/>
      <c r="FW337" s="954"/>
      <c r="FX337" s="1263"/>
      <c r="FY337" s="1263"/>
      <c r="FZ337" s="1419"/>
      <c r="GA337" s="1262"/>
      <c r="GB337" s="1263"/>
      <c r="GC337" s="1263"/>
      <c r="GD337" s="1263"/>
      <c r="GE337" s="980"/>
      <c r="GF337" s="1263"/>
      <c r="GG337" s="954"/>
      <c r="GH337" s="1263"/>
      <c r="GI337" s="1263"/>
      <c r="GJ337" s="1419"/>
      <c r="GK337" s="231"/>
      <c r="GL337" s="941"/>
      <c r="GM337" s="467"/>
      <c r="GN337" s="467"/>
      <c r="GO337" s="467"/>
      <c r="GP337" s="467"/>
      <c r="GQ337" s="467"/>
      <c r="GR337" s="467"/>
      <c r="GS337" s="467"/>
      <c r="GT337" s="550"/>
      <c r="GU337" s="231"/>
      <c r="GV337" s="467"/>
      <c r="GW337" s="467"/>
      <c r="GX337" s="467"/>
      <c r="GY337" s="467"/>
      <c r="GZ337" s="539"/>
      <c r="HA337" s="467"/>
      <c r="HB337" s="467"/>
      <c r="HC337" s="467"/>
      <c r="HD337" s="550"/>
      <c r="HE337" s="494"/>
      <c r="HF337" s="546"/>
      <c r="HG337" s="467"/>
      <c r="HH337" s="894"/>
      <c r="HI337" s="1432"/>
      <c r="HJ337" s="539"/>
      <c r="HK337" s="576"/>
      <c r="HL337" s="539"/>
      <c r="HM337" s="467"/>
      <c r="HN337" s="550"/>
      <c r="HO337" s="494"/>
      <c r="HP337" s="546"/>
      <c r="HQ337" s="467"/>
      <c r="HR337" s="576"/>
      <c r="HS337" s="576"/>
      <c r="HT337" s="539"/>
      <c r="HU337" s="576"/>
      <c r="HV337" s="539"/>
      <c r="HW337" s="467"/>
      <c r="HX337" s="550"/>
      <c r="HY337" s="1587"/>
      <c r="HZ337" s="1587"/>
      <c r="IA337" s="1587"/>
      <c r="IB337" s="1587"/>
      <c r="IC337" s="1587"/>
      <c r="ID337" s="1587"/>
      <c r="IE337" s="1587"/>
      <c r="IF337" s="1587"/>
      <c r="IG337" s="1587"/>
      <c r="IH337" s="1587"/>
      <c r="II337" s="1587"/>
      <c r="IJ337" s="1587"/>
      <c r="IK337" s="1587"/>
      <c r="IL337" s="1587"/>
      <c r="IM337" s="1587"/>
      <c r="IN337" s="1587"/>
      <c r="IO337" s="1587"/>
      <c r="IP337" s="1587"/>
      <c r="IQ337" s="1587"/>
      <c r="IR337" s="1587"/>
      <c r="IS337" s="1587"/>
      <c r="IT337" s="1587"/>
      <c r="IU337" s="1587"/>
      <c r="IV337" s="1587"/>
      <c r="IW337" s="1587"/>
      <c r="IX337" s="1587"/>
      <c r="IY337" s="1587"/>
      <c r="IZ337" s="1587"/>
      <c r="JA337" s="1587"/>
      <c r="JB337" s="1587"/>
      <c r="JC337" s="1587"/>
      <c r="JD337" s="1587"/>
      <c r="JE337" s="1587"/>
      <c r="JF337" s="1587"/>
      <c r="JG337" s="1587"/>
      <c r="JH337" s="1587"/>
      <c r="JI337" s="1587"/>
      <c r="JJ337" s="1587"/>
      <c r="JK337" s="1587"/>
      <c r="JL337" s="1587"/>
      <c r="JM337" s="1587"/>
      <c r="JN337" s="1587"/>
      <c r="JO337" s="1587"/>
      <c r="JP337" s="1587"/>
      <c r="JQ337" s="1587"/>
      <c r="JR337" s="1587"/>
      <c r="JS337" s="1587"/>
      <c r="JT337" s="1587"/>
      <c r="JU337" s="1587"/>
      <c r="JV337" s="1587"/>
      <c r="JW337" s="1587"/>
      <c r="JX337" s="1587"/>
      <c r="JY337" s="1587"/>
      <c r="JZ337" s="1587"/>
      <c r="KA337" s="1587"/>
      <c r="KB337" s="1587"/>
      <c r="KC337" s="1587"/>
      <c r="KD337" s="1587"/>
      <c r="KE337" s="1587"/>
      <c r="KF337" s="1587"/>
      <c r="KG337" s="1587"/>
      <c r="KH337" s="1587"/>
      <c r="KI337" s="1587"/>
      <c r="KJ337" s="1587"/>
      <c r="KK337" s="1587"/>
      <c r="KL337" s="1587"/>
      <c r="KM337" s="1587"/>
      <c r="KN337" s="1587"/>
      <c r="KO337" s="1587"/>
      <c r="KP337" s="1587"/>
      <c r="KQ337" s="1587"/>
      <c r="KR337" s="1587"/>
      <c r="KS337" s="1587"/>
      <c r="KT337" s="1587"/>
      <c r="KU337" s="1587"/>
      <c r="KV337" s="1587"/>
      <c r="KW337" s="1587"/>
      <c r="KX337" s="1587"/>
      <c r="KY337" s="1587"/>
      <c r="KZ337" s="1587"/>
      <c r="LA337" s="1587"/>
      <c r="LB337" s="1587"/>
      <c r="LC337" s="1587"/>
      <c r="LD337" s="1587"/>
      <c r="LE337" s="1587"/>
      <c r="LF337" s="1587"/>
      <c r="LG337" s="1587"/>
      <c r="LH337" s="1587"/>
      <c r="LI337" s="1587"/>
      <c r="LJ337" s="1587"/>
      <c r="LK337" s="1587"/>
      <c r="LL337" s="1587"/>
      <c r="LM337" s="1587"/>
      <c r="LN337" s="1587"/>
      <c r="LO337" s="1587"/>
      <c r="LP337" s="1587"/>
      <c r="LQ337" s="1587"/>
      <c r="LR337" s="1587"/>
      <c r="LS337" s="1587"/>
      <c r="LT337" s="1587"/>
      <c r="LU337" s="1587"/>
      <c r="LV337" s="1587"/>
      <c r="LW337" s="1587"/>
      <c r="LX337" s="1587"/>
      <c r="LY337" s="1587"/>
      <c r="LZ337" s="1587"/>
      <c r="MA337" s="1587"/>
      <c r="MB337" s="1587"/>
      <c r="MC337" s="1587"/>
      <c r="MD337" s="1587"/>
      <c r="ME337" s="1587"/>
      <c r="MF337" s="1587"/>
      <c r="MG337" s="1587"/>
      <c r="MH337" s="1587"/>
      <c r="MI337" s="1587"/>
      <c r="MJ337" s="1587"/>
      <c r="MK337" s="1587"/>
      <c r="ML337" s="1587"/>
      <c r="MM337" s="1587"/>
      <c r="MN337" s="1587"/>
      <c r="MO337" s="1587"/>
      <c r="MP337" s="1587"/>
      <c r="MQ337" s="1587"/>
      <c r="MR337" s="1587"/>
      <c r="MS337" s="1587"/>
      <c r="MT337" s="1587"/>
      <c r="MU337" s="1587"/>
      <c r="MV337" s="1587"/>
      <c r="MW337" s="1587"/>
      <c r="MX337" s="1587"/>
      <c r="MY337" s="1587"/>
      <c r="MZ337" s="1587"/>
      <c r="NA337" s="1587"/>
      <c r="NB337" s="1587"/>
      <c r="NC337" s="1587"/>
      <c r="ND337" s="1587"/>
      <c r="NE337" s="1587"/>
      <c r="NF337" s="1587"/>
      <c r="NG337" s="1587"/>
      <c r="NH337" s="1587"/>
      <c r="NI337" s="1587"/>
      <c r="NJ337" s="1587"/>
      <c r="NK337" s="1587"/>
      <c r="NL337" s="1587"/>
      <c r="NM337" s="1587"/>
      <c r="NN337" s="1587"/>
      <c r="NO337" s="1587"/>
      <c r="NP337" s="1587"/>
      <c r="NQ337" s="1587"/>
      <c r="NR337" s="1587"/>
      <c r="NS337" s="1587"/>
      <c r="NT337" s="1587"/>
      <c r="NU337" s="1587"/>
      <c r="NV337" s="1587"/>
      <c r="NW337" s="1587"/>
      <c r="NX337" s="1587"/>
      <c r="NY337" s="1587"/>
      <c r="NZ337" s="1587"/>
      <c r="OA337" s="1587"/>
      <c r="OB337" s="1587"/>
      <c r="OC337" s="1587"/>
      <c r="OD337" s="1587"/>
      <c r="OE337" s="1587"/>
      <c r="OF337" s="1587"/>
      <c r="OG337" s="1587"/>
      <c r="OH337" s="1587"/>
      <c r="OI337" s="1587"/>
      <c r="OJ337" s="1587"/>
      <c r="OK337" s="1587"/>
      <c r="OL337" s="1587"/>
      <c r="OM337" s="1587"/>
      <c r="ON337" s="1587"/>
      <c r="OO337" s="1587"/>
      <c r="OP337" s="1587"/>
      <c r="OQ337" s="1587"/>
      <c r="OR337" s="1587"/>
      <c r="OS337" s="1587"/>
      <c r="OT337" s="1587"/>
      <c r="OU337" s="1587"/>
      <c r="OV337" s="1587"/>
      <c r="OW337" s="1587"/>
      <c r="OX337" s="1587"/>
      <c r="OY337" s="1587"/>
      <c r="OZ337" s="1587"/>
      <c r="PA337" s="1587"/>
      <c r="PB337" s="1587"/>
      <c r="PC337" s="1587"/>
      <c r="PD337" s="1587"/>
      <c r="PE337" s="1587"/>
      <c r="PF337" s="1587"/>
      <c r="PG337" s="1588"/>
      <c r="PH337" s="1588"/>
      <c r="PI337" s="1588"/>
      <c r="PJ337" s="1588"/>
      <c r="PK337" s="1588"/>
      <c r="PL337" s="1588"/>
      <c r="PM337" s="1588"/>
      <c r="PN337" s="1588"/>
      <c r="PO337" s="1588"/>
      <c r="PP337" s="1588"/>
      <c r="PQ337" s="1588"/>
      <c r="PR337" s="1588"/>
      <c r="PS337" s="1588"/>
      <c r="PT337" s="1588"/>
      <c r="PU337" s="1588"/>
      <c r="PV337" s="1588"/>
      <c r="PW337" s="1588"/>
      <c r="PX337" s="1588"/>
      <c r="PY337" s="1588"/>
      <c r="PZ337" s="1588"/>
      <c r="QA337" s="1588"/>
      <c r="QB337" s="1588"/>
      <c r="QC337" s="1588"/>
      <c r="QD337" s="1588"/>
      <c r="QE337" s="1588"/>
      <c r="QF337" s="1588"/>
      <c r="QG337" s="1588"/>
      <c r="QH337" s="1588"/>
      <c r="QI337" s="1588"/>
      <c r="QJ337" s="1588"/>
      <c r="QK337" s="1588"/>
      <c r="QL337" s="1588"/>
      <c r="QM337" s="1588"/>
      <c r="QN337" s="1588"/>
      <c r="QO337" s="1588"/>
      <c r="QP337" s="1588"/>
      <c r="QQ337" s="1588"/>
      <c r="QR337" s="1588"/>
      <c r="QS337" s="1588"/>
      <c r="QT337" s="1588"/>
      <c r="QU337" s="1588"/>
      <c r="QV337" s="1588"/>
      <c r="QW337" s="1588"/>
      <c r="QX337" s="1588"/>
      <c r="QY337" s="1588"/>
      <c r="QZ337" s="1588"/>
      <c r="RA337" s="1588"/>
      <c r="RB337" s="1588"/>
      <c r="RC337" s="1588"/>
      <c r="RD337" s="1588"/>
      <c r="RE337" s="1588"/>
      <c r="RF337" s="1588"/>
      <c r="RG337" s="1588"/>
      <c r="RH337" s="1588"/>
      <c r="RI337" s="1588"/>
      <c r="RJ337" s="1588"/>
      <c r="RK337" s="1588"/>
      <c r="RL337" s="1588"/>
      <c r="RM337" s="1588"/>
      <c r="RN337" s="1588"/>
      <c r="RO337" s="1588"/>
      <c r="RP337" s="1588"/>
      <c r="RQ337" s="1588"/>
      <c r="RR337" s="1588"/>
      <c r="RS337" s="1588"/>
      <c r="RT337" s="1588"/>
      <c r="RU337" s="1588"/>
      <c r="RV337" s="1588"/>
      <c r="RW337" s="1588"/>
      <c r="RX337" s="1588"/>
      <c r="RY337" s="1588"/>
      <c r="RZ337" s="1588"/>
      <c r="SA337" s="1588"/>
      <c r="SB337" s="1588"/>
      <c r="SC337" s="1588"/>
      <c r="SD337" s="1588"/>
      <c r="SE337" s="1588"/>
      <c r="SF337" s="1588"/>
      <c r="SG337" s="1588"/>
      <c r="SH337" s="1588"/>
      <c r="SI337" s="1588"/>
      <c r="SJ337" s="1588"/>
      <c r="SK337" s="1588"/>
      <c r="SL337" s="1588"/>
      <c r="SM337" s="1588"/>
      <c r="SN337" s="1588"/>
      <c r="SO337" s="1588"/>
      <c r="SP337" s="1588"/>
      <c r="SQ337" s="1588"/>
      <c r="SR337" s="1588"/>
      <c r="SS337" s="1588"/>
      <c r="ST337" s="1588"/>
      <c r="SU337" s="1588"/>
      <c r="SV337" s="1588"/>
      <c r="SW337" s="1588"/>
      <c r="SX337" s="1588"/>
      <c r="SY337" s="1588"/>
      <c r="SZ337" s="1588"/>
      <c r="TA337" s="1588"/>
      <c r="TB337" s="1588"/>
      <c r="TC337" s="1588"/>
      <c r="TD337" s="544"/>
      <c r="TE337" s="544"/>
      <c r="TF337" s="544"/>
      <c r="TG337" s="544"/>
      <c r="TH337" s="544"/>
      <c r="TI337" s="544"/>
      <c r="TJ337" s="544"/>
      <c r="TK337" s="544"/>
      <c r="TL337" s="544"/>
      <c r="TM337" s="544"/>
      <c r="TN337" s="544"/>
      <c r="TO337" s="544"/>
      <c r="TP337" s="544"/>
      <c r="TQ337" s="544"/>
      <c r="TR337" s="544"/>
      <c r="TS337" s="544"/>
      <c r="TT337" s="544"/>
      <c r="TU337" s="544"/>
      <c r="TV337" s="544"/>
      <c r="TW337" s="544"/>
      <c r="TX337" s="544"/>
      <c r="TY337" s="544"/>
      <c r="TZ337" s="544"/>
      <c r="UA337" s="544"/>
      <c r="UB337" s="544"/>
      <c r="UC337" s="544"/>
      <c r="UD337" s="544"/>
      <c r="UE337" s="544"/>
      <c r="UF337" s="544"/>
      <c r="UG337" s="544"/>
      <c r="UH337" s="544"/>
      <c r="UI337" s="544"/>
      <c r="UJ337" s="544"/>
      <c r="UK337" s="544"/>
      <c r="UL337" s="544"/>
      <c r="UM337" s="544"/>
      <c r="UN337" s="544"/>
      <c r="UO337" s="544"/>
      <c r="UP337" s="544"/>
      <c r="UQ337" s="544"/>
      <c r="UR337" s="544"/>
      <c r="US337" s="544"/>
      <c r="UT337" s="544"/>
      <c r="UU337" s="544"/>
      <c r="UV337" s="544"/>
      <c r="UW337" s="544"/>
      <c r="UX337" s="544"/>
      <c r="UY337" s="544"/>
      <c r="UZ337" s="544"/>
      <c r="VA337" s="544"/>
      <c r="VB337" s="544"/>
      <c r="VC337" s="544"/>
      <c r="VD337" s="544"/>
      <c r="VE337" s="544"/>
      <c r="VF337" s="544"/>
      <c r="VG337" s="544"/>
      <c r="VH337" s="544"/>
      <c r="VI337" s="544"/>
      <c r="VJ337" s="544"/>
      <c r="VK337" s="544"/>
      <c r="VL337" s="544"/>
      <c r="VM337" s="544"/>
      <c r="VN337" s="544"/>
      <c r="VO337" s="544"/>
      <c r="VP337" s="544"/>
      <c r="VQ337" s="544"/>
      <c r="VR337" s="544"/>
      <c r="VS337" s="544"/>
      <c r="VT337" s="544"/>
      <c r="VU337" s="544"/>
      <c r="VV337" s="544"/>
      <c r="VW337" s="544"/>
      <c r="VX337" s="544"/>
      <c r="VY337" s="544"/>
      <c r="VZ337" s="544"/>
      <c r="WA337" s="544"/>
      <c r="WB337" s="544"/>
      <c r="WC337" s="544"/>
      <c r="WD337" s="544"/>
      <c r="WE337" s="544"/>
      <c r="WF337" s="544"/>
      <c r="WG337" s="544"/>
      <c r="WH337" s="544"/>
      <c r="WI337" s="544"/>
      <c r="WJ337" s="544"/>
      <c r="WK337" s="544"/>
      <c r="WL337" s="544"/>
      <c r="WM337" s="544"/>
      <c r="WN337" s="544"/>
      <c r="WO337" s="544"/>
      <c r="WP337" s="544"/>
      <c r="WQ337" s="544"/>
      <c r="WR337" s="544"/>
      <c r="WS337" s="544"/>
      <c r="WT337" s="544"/>
      <c r="WU337" s="544"/>
      <c r="WV337" s="544"/>
      <c r="WW337" s="544"/>
      <c r="WX337" s="544"/>
      <c r="WY337" s="544"/>
      <c r="WZ337" s="544"/>
      <c r="XA337" s="544"/>
      <c r="XB337" s="544"/>
      <c r="XC337" s="544"/>
      <c r="XD337" s="544"/>
      <c r="XE337" s="544"/>
      <c r="XF337" s="544"/>
      <c r="XG337" s="544"/>
      <c r="XH337" s="544"/>
      <c r="XI337" s="544"/>
      <c r="XJ337" s="544"/>
      <c r="XK337" s="544"/>
      <c r="XL337" s="544"/>
      <c r="XM337" s="544"/>
      <c r="XN337" s="544"/>
      <c r="XO337" s="544"/>
      <c r="XP337" s="544"/>
      <c r="XQ337" s="544"/>
      <c r="XR337" s="544"/>
      <c r="XS337" s="544"/>
      <c r="XT337" s="544"/>
      <c r="XU337" s="544"/>
      <c r="XV337" s="544"/>
      <c r="XW337" s="544"/>
      <c r="XX337" s="544"/>
      <c r="XY337" s="544"/>
      <c r="XZ337" s="544"/>
      <c r="YA337" s="544"/>
      <c r="YB337" s="544"/>
      <c r="YC337" s="544"/>
      <c r="YD337" s="544"/>
      <c r="YE337" s="544"/>
      <c r="YF337" s="544"/>
      <c r="YG337" s="544"/>
      <c r="YH337" s="544"/>
      <c r="YI337" s="544"/>
      <c r="YJ337" s="544"/>
      <c r="YK337" s="544"/>
      <c r="YL337" s="544"/>
      <c r="YM337" s="544"/>
      <c r="YN337" s="544"/>
      <c r="YO337" s="544"/>
      <c r="YP337" s="544"/>
      <c r="YQ337" s="544"/>
      <c r="YR337" s="544"/>
      <c r="YS337" s="544"/>
      <c r="YT337" s="544"/>
      <c r="YU337" s="544"/>
      <c r="YV337" s="544"/>
      <c r="YW337" s="544"/>
      <c r="YX337" s="544"/>
      <c r="YY337" s="544"/>
      <c r="YZ337" s="544"/>
      <c r="ZA337" s="544"/>
      <c r="ZB337" s="544"/>
      <c r="ZC337" s="544"/>
      <c r="ZD337" s="544"/>
      <c r="ZE337" s="544"/>
      <c r="ZF337" s="544"/>
      <c r="ZG337" s="544"/>
      <c r="ZH337" s="544"/>
      <c r="ZI337" s="544"/>
      <c r="ZJ337" s="544"/>
      <c r="ZK337" s="544"/>
      <c r="ZL337" s="544"/>
      <c r="ZM337" s="544"/>
      <c r="ZN337" s="544"/>
      <c r="ZO337" s="544"/>
      <c r="ZP337" s="544"/>
      <c r="ZQ337" s="544"/>
      <c r="ZR337" s="544"/>
      <c r="ZS337" s="544"/>
      <c r="ZT337" s="544"/>
      <c r="ZU337" s="544"/>
      <c r="ZV337" s="544"/>
      <c r="ZW337" s="544"/>
      <c r="ZX337" s="544"/>
      <c r="ZY337" s="544"/>
      <c r="ZZ337" s="544"/>
      <c r="AAA337" s="544"/>
      <c r="AAB337" s="544"/>
      <c r="AAC337" s="544"/>
      <c r="AAD337" s="544"/>
      <c r="AAE337" s="544"/>
      <c r="AAF337" s="544"/>
      <c r="AAG337" s="544"/>
      <c r="AAH337" s="544"/>
      <c r="AAI337" s="544"/>
      <c r="AAJ337" s="544"/>
      <c r="AAK337" s="544"/>
      <c r="AAL337" s="544"/>
      <c r="AAM337" s="544"/>
      <c r="AAN337" s="544"/>
      <c r="AAO337" s="544"/>
      <c r="AAP337" s="544"/>
      <c r="AAQ337" s="544"/>
      <c r="AAR337" s="544"/>
      <c r="AAS337" s="544"/>
      <c r="AAT337" s="544"/>
      <c r="AAU337" s="544"/>
      <c r="AAV337" s="544"/>
      <c r="AAW337" s="544"/>
      <c r="AAX337" s="544"/>
      <c r="AAY337" s="544"/>
      <c r="AAZ337" s="544"/>
      <c r="ABA337" s="544"/>
      <c r="ABB337" s="544"/>
      <c r="ABC337" s="544"/>
      <c r="ABD337" s="544"/>
      <c r="ABE337" s="544"/>
      <c r="ABF337" s="544"/>
      <c r="ABG337" s="544"/>
      <c r="ABH337" s="544"/>
      <c r="ABI337" s="544"/>
      <c r="ABJ337" s="544"/>
      <c r="ABK337" s="544"/>
      <c r="ABL337" s="544"/>
      <c r="ABM337" s="544"/>
      <c r="ABN337" s="544"/>
      <c r="ABO337" s="544"/>
      <c r="ABP337" s="544"/>
      <c r="ABQ337" s="544"/>
      <c r="ABR337" s="544"/>
      <c r="ABS337" s="544"/>
      <c r="ABT337" s="544"/>
    </row>
    <row r="338" spans="1:748" s="540" customFormat="1" ht="15" customHeight="1" x14ac:dyDescent="0.15">
      <c r="A338" s="559">
        <v>43858</v>
      </c>
      <c r="B338" s="415">
        <f t="shared" si="7"/>
        <v>0</v>
      </c>
      <c r="C338" s="231"/>
      <c r="D338" s="546"/>
      <c r="E338" s="467"/>
      <c r="F338" s="576"/>
      <c r="G338" s="883"/>
      <c r="H338" s="539"/>
      <c r="I338" s="576"/>
      <c r="J338" s="547"/>
      <c r="K338" s="467"/>
      <c r="L338" s="550"/>
      <c r="M338" s="231"/>
      <c r="N338" s="546"/>
      <c r="O338" s="467"/>
      <c r="P338" s="576"/>
      <c r="Q338" s="883"/>
      <c r="R338" s="539"/>
      <c r="S338" s="576"/>
      <c r="T338" s="547"/>
      <c r="U338" s="467"/>
      <c r="V338" s="550"/>
      <c r="W338" s="466"/>
      <c r="X338" s="546"/>
      <c r="Y338" s="548"/>
      <c r="Z338" s="576"/>
      <c r="AA338" s="883"/>
      <c r="AB338" s="539"/>
      <c r="AC338" s="576"/>
      <c r="AD338" s="539"/>
      <c r="AE338" s="467"/>
      <c r="AF338" s="550"/>
      <c r="AG338" s="494"/>
      <c r="AH338" s="546"/>
      <c r="AI338" s="548"/>
      <c r="AJ338" s="576"/>
      <c r="AK338" s="883"/>
      <c r="AL338" s="539"/>
      <c r="AM338" s="213"/>
      <c r="AN338" s="539"/>
      <c r="AO338" s="467"/>
      <c r="AP338" s="618"/>
      <c r="AQ338" s="494"/>
      <c r="AR338" s="546"/>
      <c r="AS338" s="548"/>
      <c r="AT338" s="576"/>
      <c r="AU338" s="883"/>
      <c r="AV338" s="539"/>
      <c r="AW338" s="576"/>
      <c r="AX338" s="539"/>
      <c r="AY338" s="467"/>
      <c r="AZ338" s="550"/>
      <c r="BA338" s="231"/>
      <c r="BB338" s="546"/>
      <c r="BC338" s="467"/>
      <c r="BD338" s="576"/>
      <c r="BE338" s="883"/>
      <c r="BF338" s="539"/>
      <c r="BG338" s="576"/>
      <c r="BH338" s="539"/>
      <c r="BI338" s="467"/>
      <c r="BJ338" s="550"/>
      <c r="BK338" s="494"/>
      <c r="BL338" s="546"/>
      <c r="BM338" s="548"/>
      <c r="BN338" s="576"/>
      <c r="BO338" s="883"/>
      <c r="BP338" s="539"/>
      <c r="BQ338" s="576"/>
      <c r="BR338" s="539"/>
      <c r="BS338" s="467"/>
      <c r="BT338" s="550"/>
      <c r="BU338" s="494"/>
      <c r="BV338" s="546"/>
      <c r="BW338" s="548"/>
      <c r="BX338" s="548"/>
      <c r="BY338" s="883"/>
      <c r="BZ338" s="539"/>
      <c r="CA338" s="576"/>
      <c r="CB338" s="539"/>
      <c r="CC338" s="467"/>
      <c r="CD338" s="550"/>
      <c r="CE338" s="494"/>
      <c r="CF338" s="546"/>
      <c r="CG338" s="548"/>
      <c r="CH338" s="576"/>
      <c r="CI338" s="883"/>
      <c r="CJ338" s="539"/>
      <c r="CK338" s="576"/>
      <c r="CL338" s="539"/>
      <c r="CM338" s="467"/>
      <c r="CN338" s="550"/>
      <c r="CO338" s="494"/>
      <c r="CP338" s="546"/>
      <c r="CQ338" s="467"/>
      <c r="CR338" s="576"/>
      <c r="CS338" s="883"/>
      <c r="CT338" s="539"/>
      <c r="CU338" s="576"/>
      <c r="CV338" s="539"/>
      <c r="CW338" s="467"/>
      <c r="CX338" s="550"/>
      <c r="CY338" s="494"/>
      <c r="CZ338" s="546"/>
      <c r="DA338" s="467"/>
      <c r="DB338" s="576"/>
      <c r="DC338" s="883"/>
      <c r="DD338" s="539"/>
      <c r="DE338" s="576"/>
      <c r="DF338" s="539"/>
      <c r="DG338" s="464"/>
      <c r="DH338" s="550"/>
      <c r="DI338" s="494"/>
      <c r="DJ338" s="546"/>
      <c r="DK338" s="549"/>
      <c r="DL338" s="576"/>
      <c r="DM338" s="883"/>
      <c r="DN338" s="539"/>
      <c r="DO338" s="576"/>
      <c r="DP338" s="539"/>
      <c r="DQ338" s="467"/>
      <c r="DR338" s="550"/>
      <c r="DS338" s="494"/>
      <c r="DT338" s="546"/>
      <c r="DU338" s="466"/>
      <c r="DV338" s="576"/>
      <c r="DW338" s="883"/>
      <c r="DX338" s="539"/>
      <c r="DY338" s="576"/>
      <c r="DZ338" s="539"/>
      <c r="EA338" s="576"/>
      <c r="EB338" s="550"/>
      <c r="EC338" s="494"/>
      <c r="ED338" s="546"/>
      <c r="EE338" s="551"/>
      <c r="EF338" s="576"/>
      <c r="EG338" s="883"/>
      <c r="EH338" s="539"/>
      <c r="EI338" s="576"/>
      <c r="EJ338" s="539"/>
      <c r="EK338" s="467"/>
      <c r="EL338" s="550"/>
      <c r="EM338" s="494"/>
      <c r="EN338" s="546"/>
      <c r="EO338" s="467"/>
      <c r="EP338" s="576"/>
      <c r="EQ338" s="576"/>
      <c r="ER338" s="539"/>
      <c r="ES338" s="576"/>
      <c r="ET338" s="466"/>
      <c r="EU338" s="467"/>
      <c r="EV338" s="550"/>
      <c r="EW338" s="494"/>
      <c r="EX338" s="546"/>
      <c r="EY338" s="467"/>
      <c r="EZ338" s="576"/>
      <c r="FA338" s="883"/>
      <c r="FB338" s="539"/>
      <c r="FC338" s="576"/>
      <c r="FD338" s="466"/>
      <c r="FE338" s="467"/>
      <c r="FF338" s="550"/>
      <c r="FG338" s="494"/>
      <c r="FH338" s="546"/>
      <c r="FI338" s="467"/>
      <c r="FJ338" s="576"/>
      <c r="FK338" s="883"/>
      <c r="FL338" s="539"/>
      <c r="FM338" s="576"/>
      <c r="FN338" s="466"/>
      <c r="FO338" s="467"/>
      <c r="FP338" s="550"/>
      <c r="FQ338" s="1262"/>
      <c r="FR338" s="1263"/>
      <c r="FS338" s="1444"/>
      <c r="FT338" s="1263"/>
      <c r="FU338" s="980"/>
      <c r="FV338" s="1263"/>
      <c r="FW338" s="954"/>
      <c r="FX338" s="1263"/>
      <c r="FY338" s="1263"/>
      <c r="FZ338" s="1419"/>
      <c r="GA338" s="1262"/>
      <c r="GB338" s="1263"/>
      <c r="GC338" s="1263"/>
      <c r="GD338" s="1263"/>
      <c r="GE338" s="980"/>
      <c r="GF338" s="1263"/>
      <c r="GG338" s="954"/>
      <c r="GH338" s="1263"/>
      <c r="GI338" s="1263"/>
      <c r="GJ338" s="1419"/>
      <c r="GK338" s="231"/>
      <c r="GL338" s="941"/>
      <c r="GM338" s="467"/>
      <c r="GN338" s="467"/>
      <c r="GO338" s="467"/>
      <c r="GP338" s="467"/>
      <c r="GQ338" s="467"/>
      <c r="GR338" s="467"/>
      <c r="GS338" s="467"/>
      <c r="GT338" s="550"/>
      <c r="GU338" s="231"/>
      <c r="GV338" s="467"/>
      <c r="GW338" s="467"/>
      <c r="GX338" s="467"/>
      <c r="GY338" s="467"/>
      <c r="GZ338" s="539"/>
      <c r="HA338" s="467"/>
      <c r="HB338" s="467"/>
      <c r="HC338" s="467"/>
      <c r="HD338" s="550"/>
      <c r="HE338" s="494"/>
      <c r="HF338" s="546"/>
      <c r="HG338" s="467"/>
      <c r="HH338" s="894"/>
      <c r="HI338" s="1432"/>
      <c r="HJ338" s="539"/>
      <c r="HK338" s="576"/>
      <c r="HL338" s="539"/>
      <c r="HM338" s="467"/>
      <c r="HN338" s="550"/>
      <c r="HO338" s="494"/>
      <c r="HP338" s="546"/>
      <c r="HQ338" s="467"/>
      <c r="HR338" s="576"/>
      <c r="HS338" s="576"/>
      <c r="HT338" s="539"/>
      <c r="HU338" s="576"/>
      <c r="HV338" s="539"/>
      <c r="HW338" s="467"/>
      <c r="HX338" s="550"/>
      <c r="HY338" s="1587"/>
      <c r="HZ338" s="1587"/>
      <c r="IA338" s="1587"/>
      <c r="IB338" s="1587"/>
      <c r="IC338" s="1587"/>
      <c r="ID338" s="1587"/>
      <c r="IE338" s="1587"/>
      <c r="IF338" s="1587"/>
      <c r="IG338" s="1587"/>
      <c r="IH338" s="1587"/>
      <c r="II338" s="1587"/>
      <c r="IJ338" s="1587"/>
      <c r="IK338" s="1587"/>
      <c r="IL338" s="1587"/>
      <c r="IM338" s="1587"/>
      <c r="IN338" s="1587"/>
      <c r="IO338" s="1587"/>
      <c r="IP338" s="1587"/>
      <c r="IQ338" s="1587"/>
      <c r="IR338" s="1587"/>
      <c r="IS338" s="1587"/>
      <c r="IT338" s="1587"/>
      <c r="IU338" s="1587"/>
      <c r="IV338" s="1587"/>
      <c r="IW338" s="1587"/>
      <c r="IX338" s="1587"/>
      <c r="IY338" s="1587"/>
      <c r="IZ338" s="1587"/>
      <c r="JA338" s="1587"/>
      <c r="JB338" s="1587"/>
      <c r="JC338" s="1587"/>
      <c r="JD338" s="1587"/>
      <c r="JE338" s="1587"/>
      <c r="JF338" s="1587"/>
      <c r="JG338" s="1587"/>
      <c r="JH338" s="1587"/>
      <c r="JI338" s="1587"/>
      <c r="JJ338" s="1587"/>
      <c r="JK338" s="1587"/>
      <c r="JL338" s="1587"/>
      <c r="JM338" s="1587"/>
      <c r="JN338" s="1587"/>
      <c r="JO338" s="1587"/>
      <c r="JP338" s="1587"/>
      <c r="JQ338" s="1587"/>
      <c r="JR338" s="1587"/>
      <c r="JS338" s="1587"/>
      <c r="JT338" s="1587"/>
      <c r="JU338" s="1587"/>
      <c r="JV338" s="1587"/>
      <c r="JW338" s="1587"/>
      <c r="JX338" s="1587"/>
      <c r="JY338" s="1587"/>
      <c r="JZ338" s="1587"/>
      <c r="KA338" s="1587"/>
      <c r="KB338" s="1587"/>
      <c r="KC338" s="1587"/>
      <c r="KD338" s="1587"/>
      <c r="KE338" s="1587"/>
      <c r="KF338" s="1587"/>
      <c r="KG338" s="1587"/>
      <c r="KH338" s="1587"/>
      <c r="KI338" s="1587"/>
      <c r="KJ338" s="1587"/>
      <c r="KK338" s="1587"/>
      <c r="KL338" s="1587"/>
      <c r="KM338" s="1587"/>
      <c r="KN338" s="1587"/>
      <c r="KO338" s="1587"/>
      <c r="KP338" s="1587"/>
      <c r="KQ338" s="1587"/>
      <c r="KR338" s="1587"/>
      <c r="KS338" s="1587"/>
      <c r="KT338" s="1587"/>
      <c r="KU338" s="1587"/>
      <c r="KV338" s="1587"/>
      <c r="KW338" s="1587"/>
      <c r="KX338" s="1587"/>
      <c r="KY338" s="1587"/>
      <c r="KZ338" s="1587"/>
      <c r="LA338" s="1587"/>
      <c r="LB338" s="1587"/>
      <c r="LC338" s="1587"/>
      <c r="LD338" s="1587"/>
      <c r="LE338" s="1587"/>
      <c r="LF338" s="1587"/>
      <c r="LG338" s="1587"/>
      <c r="LH338" s="1587"/>
      <c r="LI338" s="1587"/>
      <c r="LJ338" s="1587"/>
      <c r="LK338" s="1587"/>
      <c r="LL338" s="1587"/>
      <c r="LM338" s="1587"/>
      <c r="LN338" s="1587"/>
      <c r="LO338" s="1587"/>
      <c r="LP338" s="1587"/>
      <c r="LQ338" s="1587"/>
      <c r="LR338" s="1587"/>
      <c r="LS338" s="1587"/>
      <c r="LT338" s="1587"/>
      <c r="LU338" s="1587"/>
      <c r="LV338" s="1587"/>
      <c r="LW338" s="1587"/>
      <c r="LX338" s="1587"/>
      <c r="LY338" s="1587"/>
      <c r="LZ338" s="1587"/>
      <c r="MA338" s="1587"/>
      <c r="MB338" s="1587"/>
      <c r="MC338" s="1587"/>
      <c r="MD338" s="1587"/>
      <c r="ME338" s="1587"/>
      <c r="MF338" s="1587"/>
      <c r="MG338" s="1587"/>
      <c r="MH338" s="1587"/>
      <c r="MI338" s="1587"/>
      <c r="MJ338" s="1587"/>
      <c r="MK338" s="1587"/>
      <c r="ML338" s="1587"/>
      <c r="MM338" s="1587"/>
      <c r="MN338" s="1587"/>
      <c r="MO338" s="1587"/>
      <c r="MP338" s="1587"/>
      <c r="MQ338" s="1587"/>
      <c r="MR338" s="1587"/>
      <c r="MS338" s="1587"/>
      <c r="MT338" s="1587"/>
      <c r="MU338" s="1587"/>
      <c r="MV338" s="1587"/>
      <c r="MW338" s="1587"/>
      <c r="MX338" s="1587"/>
      <c r="MY338" s="1587"/>
      <c r="MZ338" s="1587"/>
      <c r="NA338" s="1587"/>
      <c r="NB338" s="1587"/>
      <c r="NC338" s="1587"/>
      <c r="ND338" s="1587"/>
      <c r="NE338" s="1587"/>
      <c r="NF338" s="1587"/>
      <c r="NG338" s="1587"/>
      <c r="NH338" s="1587"/>
      <c r="NI338" s="1587"/>
      <c r="NJ338" s="1587"/>
      <c r="NK338" s="1587"/>
      <c r="NL338" s="1587"/>
      <c r="NM338" s="1587"/>
      <c r="NN338" s="1587"/>
      <c r="NO338" s="1587"/>
      <c r="NP338" s="1587"/>
      <c r="NQ338" s="1587"/>
      <c r="NR338" s="1587"/>
      <c r="NS338" s="1587"/>
      <c r="NT338" s="1587"/>
      <c r="NU338" s="1587"/>
      <c r="NV338" s="1587"/>
      <c r="NW338" s="1587"/>
      <c r="NX338" s="1587"/>
      <c r="NY338" s="1587"/>
      <c r="NZ338" s="1587"/>
      <c r="OA338" s="1587"/>
      <c r="OB338" s="1587"/>
      <c r="OC338" s="1587"/>
      <c r="OD338" s="1587"/>
      <c r="OE338" s="1587"/>
      <c r="OF338" s="1587"/>
      <c r="OG338" s="1587"/>
      <c r="OH338" s="1587"/>
      <c r="OI338" s="1587"/>
      <c r="OJ338" s="1587"/>
      <c r="OK338" s="1587"/>
      <c r="OL338" s="1587"/>
      <c r="OM338" s="1587"/>
      <c r="ON338" s="1587"/>
      <c r="OO338" s="1587"/>
      <c r="OP338" s="1587"/>
      <c r="OQ338" s="1587"/>
      <c r="OR338" s="1587"/>
      <c r="OS338" s="1587"/>
      <c r="OT338" s="1587"/>
      <c r="OU338" s="1587"/>
      <c r="OV338" s="1587"/>
      <c r="OW338" s="1587"/>
      <c r="OX338" s="1587"/>
      <c r="OY338" s="1587"/>
      <c r="OZ338" s="1587"/>
      <c r="PA338" s="1587"/>
      <c r="PB338" s="1587"/>
      <c r="PC338" s="1587"/>
      <c r="PD338" s="1587"/>
      <c r="PE338" s="1587"/>
      <c r="PF338" s="1587"/>
      <c r="PG338" s="1588"/>
      <c r="PH338" s="1588"/>
      <c r="PI338" s="1588"/>
      <c r="PJ338" s="1588"/>
      <c r="PK338" s="1588"/>
      <c r="PL338" s="1588"/>
      <c r="PM338" s="1588"/>
      <c r="PN338" s="1588"/>
      <c r="PO338" s="1588"/>
      <c r="PP338" s="1588"/>
      <c r="PQ338" s="1588"/>
      <c r="PR338" s="1588"/>
      <c r="PS338" s="1588"/>
      <c r="PT338" s="1588"/>
      <c r="PU338" s="1588"/>
      <c r="PV338" s="1588"/>
      <c r="PW338" s="1588"/>
      <c r="PX338" s="1588"/>
      <c r="PY338" s="1588"/>
      <c r="PZ338" s="1588"/>
      <c r="QA338" s="1588"/>
      <c r="QB338" s="1588"/>
      <c r="QC338" s="1588"/>
      <c r="QD338" s="1588"/>
      <c r="QE338" s="1588"/>
      <c r="QF338" s="1588"/>
      <c r="QG338" s="1588"/>
      <c r="QH338" s="1588"/>
      <c r="QI338" s="1588"/>
      <c r="QJ338" s="1588"/>
      <c r="QK338" s="1588"/>
      <c r="QL338" s="1588"/>
      <c r="QM338" s="1588"/>
      <c r="QN338" s="1588"/>
      <c r="QO338" s="1588"/>
      <c r="QP338" s="1588"/>
      <c r="QQ338" s="1588"/>
      <c r="QR338" s="1588"/>
      <c r="QS338" s="1588"/>
      <c r="QT338" s="1588"/>
      <c r="QU338" s="1588"/>
      <c r="QV338" s="1588"/>
      <c r="QW338" s="1588"/>
      <c r="QX338" s="1588"/>
      <c r="QY338" s="1588"/>
      <c r="QZ338" s="1588"/>
      <c r="RA338" s="1588"/>
      <c r="RB338" s="1588"/>
      <c r="RC338" s="1588"/>
      <c r="RD338" s="1588"/>
      <c r="RE338" s="1588"/>
      <c r="RF338" s="1588"/>
      <c r="RG338" s="1588"/>
      <c r="RH338" s="1588"/>
      <c r="RI338" s="1588"/>
      <c r="RJ338" s="1588"/>
      <c r="RK338" s="1588"/>
      <c r="RL338" s="1588"/>
      <c r="RM338" s="1588"/>
      <c r="RN338" s="1588"/>
      <c r="RO338" s="1588"/>
      <c r="RP338" s="1588"/>
      <c r="RQ338" s="1588"/>
      <c r="RR338" s="1588"/>
      <c r="RS338" s="1588"/>
      <c r="RT338" s="1588"/>
      <c r="RU338" s="1588"/>
      <c r="RV338" s="1588"/>
      <c r="RW338" s="1588"/>
      <c r="RX338" s="1588"/>
      <c r="RY338" s="1588"/>
      <c r="RZ338" s="1588"/>
      <c r="SA338" s="1588"/>
      <c r="SB338" s="1588"/>
      <c r="SC338" s="1588"/>
      <c r="SD338" s="1588"/>
      <c r="SE338" s="1588"/>
      <c r="SF338" s="1588"/>
      <c r="SG338" s="1588"/>
      <c r="SH338" s="1588"/>
      <c r="SI338" s="1588"/>
      <c r="SJ338" s="1588"/>
      <c r="SK338" s="1588"/>
      <c r="SL338" s="1588"/>
      <c r="SM338" s="1588"/>
      <c r="SN338" s="1588"/>
      <c r="SO338" s="1588"/>
      <c r="SP338" s="1588"/>
      <c r="SQ338" s="1588"/>
      <c r="SR338" s="1588"/>
      <c r="SS338" s="1588"/>
      <c r="ST338" s="1588"/>
      <c r="SU338" s="1588"/>
      <c r="SV338" s="1588"/>
      <c r="SW338" s="1588"/>
      <c r="SX338" s="1588"/>
      <c r="SY338" s="1588"/>
      <c r="SZ338" s="1588"/>
      <c r="TA338" s="1588"/>
      <c r="TB338" s="1588"/>
      <c r="TC338" s="1588"/>
      <c r="TD338" s="544"/>
      <c r="TE338" s="544"/>
      <c r="TF338" s="544"/>
      <c r="TG338" s="544"/>
      <c r="TH338" s="544"/>
      <c r="TI338" s="544"/>
      <c r="TJ338" s="544"/>
      <c r="TK338" s="544"/>
      <c r="TL338" s="544"/>
      <c r="TM338" s="544"/>
      <c r="TN338" s="544"/>
      <c r="TO338" s="544"/>
      <c r="TP338" s="544"/>
      <c r="TQ338" s="544"/>
      <c r="TR338" s="544"/>
      <c r="TS338" s="544"/>
      <c r="TT338" s="544"/>
      <c r="TU338" s="544"/>
      <c r="TV338" s="544"/>
      <c r="TW338" s="544"/>
      <c r="TX338" s="544"/>
      <c r="TY338" s="544"/>
      <c r="TZ338" s="544"/>
      <c r="UA338" s="544"/>
      <c r="UB338" s="544"/>
      <c r="UC338" s="544"/>
      <c r="UD338" s="544"/>
      <c r="UE338" s="544"/>
      <c r="UF338" s="544"/>
      <c r="UG338" s="544"/>
      <c r="UH338" s="544"/>
      <c r="UI338" s="544"/>
      <c r="UJ338" s="544"/>
      <c r="UK338" s="544"/>
      <c r="UL338" s="544"/>
      <c r="UM338" s="544"/>
      <c r="UN338" s="544"/>
      <c r="UO338" s="544"/>
      <c r="UP338" s="544"/>
      <c r="UQ338" s="544"/>
      <c r="UR338" s="544"/>
      <c r="US338" s="544"/>
      <c r="UT338" s="544"/>
      <c r="UU338" s="544"/>
      <c r="UV338" s="544"/>
      <c r="UW338" s="544"/>
      <c r="UX338" s="544"/>
      <c r="UY338" s="544"/>
      <c r="UZ338" s="544"/>
      <c r="VA338" s="544"/>
      <c r="VB338" s="544"/>
      <c r="VC338" s="544"/>
      <c r="VD338" s="544"/>
      <c r="VE338" s="544"/>
      <c r="VF338" s="544"/>
      <c r="VG338" s="544"/>
      <c r="VH338" s="544"/>
      <c r="VI338" s="544"/>
      <c r="VJ338" s="544"/>
      <c r="VK338" s="544"/>
      <c r="VL338" s="544"/>
      <c r="VM338" s="544"/>
      <c r="VN338" s="544"/>
      <c r="VO338" s="544"/>
      <c r="VP338" s="544"/>
      <c r="VQ338" s="544"/>
      <c r="VR338" s="544"/>
      <c r="VS338" s="544"/>
      <c r="VT338" s="544"/>
      <c r="VU338" s="544"/>
      <c r="VV338" s="544"/>
      <c r="VW338" s="544"/>
      <c r="VX338" s="544"/>
      <c r="VY338" s="544"/>
      <c r="VZ338" s="544"/>
      <c r="WA338" s="544"/>
      <c r="WB338" s="544"/>
      <c r="WC338" s="544"/>
      <c r="WD338" s="544"/>
      <c r="WE338" s="544"/>
      <c r="WF338" s="544"/>
      <c r="WG338" s="544"/>
      <c r="WH338" s="544"/>
      <c r="WI338" s="544"/>
      <c r="WJ338" s="544"/>
      <c r="WK338" s="544"/>
      <c r="WL338" s="544"/>
      <c r="WM338" s="544"/>
      <c r="WN338" s="544"/>
      <c r="WO338" s="544"/>
      <c r="WP338" s="544"/>
      <c r="WQ338" s="544"/>
      <c r="WR338" s="544"/>
      <c r="WS338" s="544"/>
      <c r="WT338" s="544"/>
      <c r="WU338" s="544"/>
      <c r="WV338" s="544"/>
      <c r="WW338" s="544"/>
      <c r="WX338" s="544"/>
      <c r="WY338" s="544"/>
      <c r="WZ338" s="544"/>
      <c r="XA338" s="544"/>
      <c r="XB338" s="544"/>
      <c r="XC338" s="544"/>
      <c r="XD338" s="544"/>
      <c r="XE338" s="544"/>
      <c r="XF338" s="544"/>
      <c r="XG338" s="544"/>
      <c r="XH338" s="544"/>
      <c r="XI338" s="544"/>
      <c r="XJ338" s="544"/>
      <c r="XK338" s="544"/>
      <c r="XL338" s="544"/>
      <c r="XM338" s="544"/>
      <c r="XN338" s="544"/>
      <c r="XO338" s="544"/>
      <c r="XP338" s="544"/>
      <c r="XQ338" s="544"/>
      <c r="XR338" s="544"/>
      <c r="XS338" s="544"/>
      <c r="XT338" s="544"/>
      <c r="XU338" s="544"/>
      <c r="XV338" s="544"/>
      <c r="XW338" s="544"/>
      <c r="XX338" s="544"/>
      <c r="XY338" s="544"/>
      <c r="XZ338" s="544"/>
      <c r="YA338" s="544"/>
      <c r="YB338" s="544"/>
      <c r="YC338" s="544"/>
      <c r="YD338" s="544"/>
      <c r="YE338" s="544"/>
      <c r="YF338" s="544"/>
      <c r="YG338" s="544"/>
      <c r="YH338" s="544"/>
      <c r="YI338" s="544"/>
      <c r="YJ338" s="544"/>
      <c r="YK338" s="544"/>
      <c r="YL338" s="544"/>
      <c r="YM338" s="544"/>
      <c r="YN338" s="544"/>
      <c r="YO338" s="544"/>
      <c r="YP338" s="544"/>
      <c r="YQ338" s="544"/>
      <c r="YR338" s="544"/>
      <c r="YS338" s="544"/>
      <c r="YT338" s="544"/>
      <c r="YU338" s="544"/>
      <c r="YV338" s="544"/>
      <c r="YW338" s="544"/>
      <c r="YX338" s="544"/>
      <c r="YY338" s="544"/>
      <c r="YZ338" s="544"/>
      <c r="ZA338" s="544"/>
      <c r="ZB338" s="544"/>
      <c r="ZC338" s="544"/>
      <c r="ZD338" s="544"/>
      <c r="ZE338" s="544"/>
      <c r="ZF338" s="544"/>
      <c r="ZG338" s="544"/>
      <c r="ZH338" s="544"/>
      <c r="ZI338" s="544"/>
      <c r="ZJ338" s="544"/>
      <c r="ZK338" s="544"/>
      <c r="ZL338" s="544"/>
      <c r="ZM338" s="544"/>
      <c r="ZN338" s="544"/>
      <c r="ZO338" s="544"/>
      <c r="ZP338" s="544"/>
      <c r="ZQ338" s="544"/>
      <c r="ZR338" s="544"/>
      <c r="ZS338" s="544"/>
      <c r="ZT338" s="544"/>
      <c r="ZU338" s="544"/>
      <c r="ZV338" s="544"/>
      <c r="ZW338" s="544"/>
      <c r="ZX338" s="544"/>
      <c r="ZY338" s="544"/>
      <c r="ZZ338" s="544"/>
      <c r="AAA338" s="544"/>
      <c r="AAB338" s="544"/>
      <c r="AAC338" s="544"/>
      <c r="AAD338" s="544"/>
      <c r="AAE338" s="544"/>
      <c r="AAF338" s="544"/>
      <c r="AAG338" s="544"/>
      <c r="AAH338" s="544"/>
      <c r="AAI338" s="544"/>
      <c r="AAJ338" s="544"/>
      <c r="AAK338" s="544"/>
      <c r="AAL338" s="544"/>
      <c r="AAM338" s="544"/>
      <c r="AAN338" s="544"/>
      <c r="AAO338" s="544"/>
      <c r="AAP338" s="544"/>
      <c r="AAQ338" s="544"/>
      <c r="AAR338" s="544"/>
      <c r="AAS338" s="544"/>
      <c r="AAT338" s="544"/>
      <c r="AAU338" s="544"/>
      <c r="AAV338" s="544"/>
      <c r="AAW338" s="544"/>
      <c r="AAX338" s="544"/>
      <c r="AAY338" s="544"/>
      <c r="AAZ338" s="544"/>
      <c r="ABA338" s="544"/>
      <c r="ABB338" s="544"/>
      <c r="ABC338" s="544"/>
      <c r="ABD338" s="544"/>
      <c r="ABE338" s="544"/>
      <c r="ABF338" s="544"/>
      <c r="ABG338" s="544"/>
      <c r="ABH338" s="544"/>
      <c r="ABI338" s="544"/>
      <c r="ABJ338" s="544"/>
      <c r="ABK338" s="544"/>
      <c r="ABL338" s="544"/>
      <c r="ABM338" s="544"/>
      <c r="ABN338" s="544"/>
      <c r="ABO338" s="544"/>
      <c r="ABP338" s="544"/>
      <c r="ABQ338" s="544"/>
      <c r="ABR338" s="544"/>
      <c r="ABS338" s="544"/>
      <c r="ABT338" s="544"/>
    </row>
    <row r="339" spans="1:748" s="540" customFormat="1" ht="15" customHeight="1" x14ac:dyDescent="0.15">
      <c r="A339" s="559">
        <v>43859</v>
      </c>
      <c r="B339" s="415">
        <f t="shared" si="7"/>
        <v>1051</v>
      </c>
      <c r="C339" s="231"/>
      <c r="D339" s="546"/>
      <c r="E339" s="467"/>
      <c r="F339" s="576"/>
      <c r="G339" s="883"/>
      <c r="H339" s="539"/>
      <c r="I339" s="576"/>
      <c r="J339" s="547"/>
      <c r="K339" s="467"/>
      <c r="L339" s="550"/>
      <c r="M339" s="231">
        <v>960</v>
      </c>
      <c r="N339" s="546"/>
      <c r="O339" s="467"/>
      <c r="P339" s="576"/>
      <c r="Q339" s="883"/>
      <c r="R339" s="539"/>
      <c r="S339" s="576"/>
      <c r="T339" s="547"/>
      <c r="U339" s="467"/>
      <c r="V339" s="550"/>
      <c r="W339" s="466"/>
      <c r="X339" s="546"/>
      <c r="Y339" s="548"/>
      <c r="Z339" s="576"/>
      <c r="AA339" s="883"/>
      <c r="AB339" s="539"/>
      <c r="AC339" s="576"/>
      <c r="AD339" s="539"/>
      <c r="AE339" s="467"/>
      <c r="AF339" s="550"/>
      <c r="AG339" s="494"/>
      <c r="AH339" s="546"/>
      <c r="AI339" s="548"/>
      <c r="AJ339" s="576"/>
      <c r="AK339" s="883"/>
      <c r="AL339" s="539"/>
      <c r="AM339" s="213"/>
      <c r="AN339" s="539"/>
      <c r="AO339" s="467"/>
      <c r="AP339" s="618"/>
      <c r="AQ339" s="494">
        <v>80</v>
      </c>
      <c r="AR339" s="546"/>
      <c r="AS339" s="548"/>
      <c r="AT339" s="576"/>
      <c r="AU339" s="883"/>
      <c r="AV339" s="539"/>
      <c r="AW339" s="576"/>
      <c r="AX339" s="539"/>
      <c r="AY339" s="467"/>
      <c r="AZ339" s="550"/>
      <c r="BA339" s="231"/>
      <c r="BB339" s="546"/>
      <c r="BC339" s="467"/>
      <c r="BD339" s="576"/>
      <c r="BE339" s="883"/>
      <c r="BF339" s="539"/>
      <c r="BG339" s="576"/>
      <c r="BH339" s="539"/>
      <c r="BI339" s="467"/>
      <c r="BJ339" s="550"/>
      <c r="BK339" s="494"/>
      <c r="BL339" s="546"/>
      <c r="BM339" s="548"/>
      <c r="BN339" s="576"/>
      <c r="BO339" s="883"/>
      <c r="BP339" s="539"/>
      <c r="BQ339" s="576"/>
      <c r="BR339" s="539"/>
      <c r="BS339" s="467"/>
      <c r="BT339" s="550"/>
      <c r="BU339" s="494">
        <v>11</v>
      </c>
      <c r="BV339" s="546"/>
      <c r="BW339" s="548"/>
      <c r="BX339" s="548"/>
      <c r="BY339" s="883"/>
      <c r="BZ339" s="539"/>
      <c r="CA339" s="576"/>
      <c r="CB339" s="539"/>
      <c r="CC339" s="467"/>
      <c r="CD339" s="550"/>
      <c r="CE339" s="494"/>
      <c r="CF339" s="546"/>
      <c r="CG339" s="548"/>
      <c r="CH339" s="576"/>
      <c r="CI339" s="883"/>
      <c r="CJ339" s="539"/>
      <c r="CK339" s="576"/>
      <c r="CL339" s="539"/>
      <c r="CM339" s="467"/>
      <c r="CN339" s="550"/>
      <c r="CO339" s="494"/>
      <c r="CP339" s="546"/>
      <c r="CQ339" s="467"/>
      <c r="CR339" s="576"/>
      <c r="CS339" s="883"/>
      <c r="CT339" s="539"/>
      <c r="CU339" s="576"/>
      <c r="CV339" s="539"/>
      <c r="CW339" s="467"/>
      <c r="CX339" s="550"/>
      <c r="CY339" s="494"/>
      <c r="CZ339" s="546"/>
      <c r="DA339" s="467"/>
      <c r="DB339" s="576"/>
      <c r="DC339" s="883"/>
      <c r="DD339" s="539"/>
      <c r="DE339" s="576"/>
      <c r="DF339" s="539"/>
      <c r="DG339" s="464"/>
      <c r="DH339" s="550"/>
      <c r="DI339" s="494"/>
      <c r="DJ339" s="546"/>
      <c r="DK339" s="549"/>
      <c r="DL339" s="576"/>
      <c r="DM339" s="883"/>
      <c r="DN339" s="539"/>
      <c r="DO339" s="576"/>
      <c r="DP339" s="539"/>
      <c r="DQ339" s="467"/>
      <c r="DR339" s="550"/>
      <c r="DS339" s="494"/>
      <c r="DT339" s="546"/>
      <c r="DU339" s="466"/>
      <c r="DV339" s="576"/>
      <c r="DW339" s="883"/>
      <c r="DX339" s="539"/>
      <c r="DY339" s="576"/>
      <c r="DZ339" s="539"/>
      <c r="EA339" s="576"/>
      <c r="EB339" s="550"/>
      <c r="EC339" s="494"/>
      <c r="ED339" s="546"/>
      <c r="EE339" s="551"/>
      <c r="EF339" s="576"/>
      <c r="EG339" s="883"/>
      <c r="EH339" s="539"/>
      <c r="EI339" s="576"/>
      <c r="EJ339" s="539"/>
      <c r="EK339" s="467"/>
      <c r="EL339" s="550"/>
      <c r="EM339" s="494"/>
      <c r="EN339" s="546"/>
      <c r="EO339" s="467"/>
      <c r="EP339" s="576"/>
      <c r="EQ339" s="576"/>
      <c r="ER339" s="539"/>
      <c r="ES339" s="576"/>
      <c r="ET339" s="466"/>
      <c r="EU339" s="467"/>
      <c r="EV339" s="550"/>
      <c r="EW339" s="494"/>
      <c r="EX339" s="546"/>
      <c r="EY339" s="467"/>
      <c r="EZ339" s="576"/>
      <c r="FA339" s="883"/>
      <c r="FB339" s="539"/>
      <c r="FC339" s="576"/>
      <c r="FD339" s="466"/>
      <c r="FE339" s="467"/>
      <c r="FF339" s="550"/>
      <c r="FG339" s="494"/>
      <c r="FH339" s="546"/>
      <c r="FI339" s="467"/>
      <c r="FJ339" s="576"/>
      <c r="FK339" s="883"/>
      <c r="FL339" s="539"/>
      <c r="FM339" s="576"/>
      <c r="FN339" s="466"/>
      <c r="FO339" s="467"/>
      <c r="FP339" s="550"/>
      <c r="FQ339" s="1262"/>
      <c r="FR339" s="1263"/>
      <c r="FS339" s="1444"/>
      <c r="FT339" s="1263"/>
      <c r="FU339" s="980"/>
      <c r="FV339" s="1263"/>
      <c r="FW339" s="954"/>
      <c r="FX339" s="1263"/>
      <c r="FY339" s="1263"/>
      <c r="FZ339" s="1419"/>
      <c r="GA339" s="1262"/>
      <c r="GB339" s="1263"/>
      <c r="GC339" s="1263"/>
      <c r="GD339" s="1263"/>
      <c r="GE339" s="980"/>
      <c r="GF339" s="1263"/>
      <c r="GG339" s="954"/>
      <c r="GH339" s="1263"/>
      <c r="GI339" s="1263"/>
      <c r="GJ339" s="1419"/>
      <c r="GK339" s="231"/>
      <c r="GL339" s="941"/>
      <c r="GM339" s="467"/>
      <c r="GN339" s="467"/>
      <c r="GO339" s="467"/>
      <c r="GP339" s="467"/>
      <c r="GQ339" s="467"/>
      <c r="GR339" s="467"/>
      <c r="GS339" s="467"/>
      <c r="GT339" s="550"/>
      <c r="GU339" s="231"/>
      <c r="GV339" s="467"/>
      <c r="GW339" s="467"/>
      <c r="GX339" s="467"/>
      <c r="GY339" s="467"/>
      <c r="GZ339" s="539"/>
      <c r="HA339" s="467"/>
      <c r="HB339" s="467"/>
      <c r="HC339" s="467"/>
      <c r="HD339" s="550"/>
      <c r="HE339" s="494"/>
      <c r="HF339" s="546"/>
      <c r="HG339" s="467"/>
      <c r="HH339" s="894"/>
      <c r="HI339" s="1432"/>
      <c r="HJ339" s="539"/>
      <c r="HK339" s="576"/>
      <c r="HL339" s="539"/>
      <c r="HM339" s="467"/>
      <c r="HN339" s="550"/>
      <c r="HO339" s="494"/>
      <c r="HP339" s="546"/>
      <c r="HQ339" s="467"/>
      <c r="HR339" s="576"/>
      <c r="HS339" s="576"/>
      <c r="HT339" s="539"/>
      <c r="HU339" s="576"/>
      <c r="HV339" s="539"/>
      <c r="HW339" s="467"/>
      <c r="HX339" s="550"/>
      <c r="HY339" s="1587"/>
      <c r="HZ339" s="1587"/>
      <c r="IA339" s="1587"/>
      <c r="IB339" s="1587"/>
      <c r="IC339" s="1587"/>
      <c r="ID339" s="1587"/>
      <c r="IE339" s="1587"/>
      <c r="IF339" s="1587"/>
      <c r="IG339" s="1587"/>
      <c r="IH339" s="1587"/>
      <c r="II339" s="1587"/>
      <c r="IJ339" s="1587"/>
      <c r="IK339" s="1587"/>
      <c r="IL339" s="1587"/>
      <c r="IM339" s="1587"/>
      <c r="IN339" s="1587"/>
      <c r="IO339" s="1587"/>
      <c r="IP339" s="1587"/>
      <c r="IQ339" s="1587"/>
      <c r="IR339" s="1587"/>
      <c r="IS339" s="1587"/>
      <c r="IT339" s="1587"/>
      <c r="IU339" s="1587"/>
      <c r="IV339" s="1587"/>
      <c r="IW339" s="1587"/>
      <c r="IX339" s="1587"/>
      <c r="IY339" s="1587"/>
      <c r="IZ339" s="1587"/>
      <c r="JA339" s="1587"/>
      <c r="JB339" s="1587"/>
      <c r="JC339" s="1587"/>
      <c r="JD339" s="1587"/>
      <c r="JE339" s="1587"/>
      <c r="JF339" s="1587"/>
      <c r="JG339" s="1587"/>
      <c r="JH339" s="1587"/>
      <c r="JI339" s="1587"/>
      <c r="JJ339" s="1587"/>
      <c r="JK339" s="1587"/>
      <c r="JL339" s="1587"/>
      <c r="JM339" s="1587"/>
      <c r="JN339" s="1587"/>
      <c r="JO339" s="1587"/>
      <c r="JP339" s="1587"/>
      <c r="JQ339" s="1587"/>
      <c r="JR339" s="1587"/>
      <c r="JS339" s="1587"/>
      <c r="JT339" s="1587"/>
      <c r="JU339" s="1587"/>
      <c r="JV339" s="1587"/>
      <c r="JW339" s="1587"/>
      <c r="JX339" s="1587"/>
      <c r="JY339" s="1587"/>
      <c r="JZ339" s="1587"/>
      <c r="KA339" s="1587"/>
      <c r="KB339" s="1587"/>
      <c r="KC339" s="1587"/>
      <c r="KD339" s="1587"/>
      <c r="KE339" s="1587"/>
      <c r="KF339" s="1587"/>
      <c r="KG339" s="1587"/>
      <c r="KH339" s="1587"/>
      <c r="KI339" s="1587"/>
      <c r="KJ339" s="1587"/>
      <c r="KK339" s="1587"/>
      <c r="KL339" s="1587"/>
      <c r="KM339" s="1587"/>
      <c r="KN339" s="1587"/>
      <c r="KO339" s="1587"/>
      <c r="KP339" s="1587"/>
      <c r="KQ339" s="1587"/>
      <c r="KR339" s="1587"/>
      <c r="KS339" s="1587"/>
      <c r="KT339" s="1587"/>
      <c r="KU339" s="1587"/>
      <c r="KV339" s="1587"/>
      <c r="KW339" s="1587"/>
      <c r="KX339" s="1587"/>
      <c r="KY339" s="1587"/>
      <c r="KZ339" s="1587"/>
      <c r="LA339" s="1587"/>
      <c r="LB339" s="1587"/>
      <c r="LC339" s="1587"/>
      <c r="LD339" s="1587"/>
      <c r="LE339" s="1587"/>
      <c r="LF339" s="1587"/>
      <c r="LG339" s="1587"/>
      <c r="LH339" s="1587"/>
      <c r="LI339" s="1587"/>
      <c r="LJ339" s="1587"/>
      <c r="LK339" s="1587"/>
      <c r="LL339" s="1587"/>
      <c r="LM339" s="1587"/>
      <c r="LN339" s="1587"/>
      <c r="LO339" s="1587"/>
      <c r="LP339" s="1587"/>
      <c r="LQ339" s="1587"/>
      <c r="LR339" s="1587"/>
      <c r="LS339" s="1587"/>
      <c r="LT339" s="1587"/>
      <c r="LU339" s="1587"/>
      <c r="LV339" s="1587"/>
      <c r="LW339" s="1587"/>
      <c r="LX339" s="1587"/>
      <c r="LY339" s="1587"/>
      <c r="LZ339" s="1587"/>
      <c r="MA339" s="1587"/>
      <c r="MB339" s="1587"/>
      <c r="MC339" s="1587"/>
      <c r="MD339" s="1587"/>
      <c r="ME339" s="1587"/>
      <c r="MF339" s="1587"/>
      <c r="MG339" s="1587"/>
      <c r="MH339" s="1587"/>
      <c r="MI339" s="1587"/>
      <c r="MJ339" s="1587"/>
      <c r="MK339" s="1587"/>
      <c r="ML339" s="1587"/>
      <c r="MM339" s="1587"/>
      <c r="MN339" s="1587"/>
      <c r="MO339" s="1587"/>
      <c r="MP339" s="1587"/>
      <c r="MQ339" s="1587"/>
      <c r="MR339" s="1587"/>
      <c r="MS339" s="1587"/>
      <c r="MT339" s="1587"/>
      <c r="MU339" s="1587"/>
      <c r="MV339" s="1587"/>
      <c r="MW339" s="1587"/>
      <c r="MX339" s="1587"/>
      <c r="MY339" s="1587"/>
      <c r="MZ339" s="1587"/>
      <c r="NA339" s="1587"/>
      <c r="NB339" s="1587"/>
      <c r="NC339" s="1587"/>
      <c r="ND339" s="1587"/>
      <c r="NE339" s="1587"/>
      <c r="NF339" s="1587"/>
      <c r="NG339" s="1587"/>
      <c r="NH339" s="1587"/>
      <c r="NI339" s="1587"/>
      <c r="NJ339" s="1587"/>
      <c r="NK339" s="1587"/>
      <c r="NL339" s="1587"/>
      <c r="NM339" s="1587"/>
      <c r="NN339" s="1587"/>
      <c r="NO339" s="1587"/>
      <c r="NP339" s="1587"/>
      <c r="NQ339" s="1587"/>
      <c r="NR339" s="1587"/>
      <c r="NS339" s="1587"/>
      <c r="NT339" s="1587"/>
      <c r="NU339" s="1587"/>
      <c r="NV339" s="1587"/>
      <c r="NW339" s="1587"/>
      <c r="NX339" s="1587"/>
      <c r="NY339" s="1587"/>
      <c r="NZ339" s="1587"/>
      <c r="OA339" s="1587"/>
      <c r="OB339" s="1587"/>
      <c r="OC339" s="1587"/>
      <c r="OD339" s="1587"/>
      <c r="OE339" s="1587"/>
      <c r="OF339" s="1587"/>
      <c r="OG339" s="1587"/>
      <c r="OH339" s="1587"/>
      <c r="OI339" s="1587"/>
      <c r="OJ339" s="1587"/>
      <c r="OK339" s="1587"/>
      <c r="OL339" s="1587"/>
      <c r="OM339" s="1587"/>
      <c r="ON339" s="1587"/>
      <c r="OO339" s="1587"/>
      <c r="OP339" s="1587"/>
      <c r="OQ339" s="1587"/>
      <c r="OR339" s="1587"/>
      <c r="OS339" s="1587"/>
      <c r="OT339" s="1587"/>
      <c r="OU339" s="1587"/>
      <c r="OV339" s="1587"/>
      <c r="OW339" s="1587"/>
      <c r="OX339" s="1587"/>
      <c r="OY339" s="1587"/>
      <c r="OZ339" s="1587"/>
      <c r="PA339" s="1587"/>
      <c r="PB339" s="1587"/>
      <c r="PC339" s="1587"/>
      <c r="PD339" s="1587"/>
      <c r="PE339" s="1587"/>
      <c r="PF339" s="1587"/>
      <c r="PG339" s="1588"/>
      <c r="PH339" s="1588"/>
      <c r="PI339" s="1588"/>
      <c r="PJ339" s="1588"/>
      <c r="PK339" s="1588"/>
      <c r="PL339" s="1588"/>
      <c r="PM339" s="1588"/>
      <c r="PN339" s="1588"/>
      <c r="PO339" s="1588"/>
      <c r="PP339" s="1588"/>
      <c r="PQ339" s="1588"/>
      <c r="PR339" s="1588"/>
      <c r="PS339" s="1588"/>
      <c r="PT339" s="1588"/>
      <c r="PU339" s="1588"/>
      <c r="PV339" s="1588"/>
      <c r="PW339" s="1588"/>
      <c r="PX339" s="1588"/>
      <c r="PY339" s="1588"/>
      <c r="PZ339" s="1588"/>
      <c r="QA339" s="1588"/>
      <c r="QB339" s="1588"/>
      <c r="QC339" s="1588"/>
      <c r="QD339" s="1588"/>
      <c r="QE339" s="1588"/>
      <c r="QF339" s="1588"/>
      <c r="QG339" s="1588"/>
      <c r="QH339" s="1588"/>
      <c r="QI339" s="1588"/>
      <c r="QJ339" s="1588"/>
      <c r="QK339" s="1588"/>
      <c r="QL339" s="1588"/>
      <c r="QM339" s="1588"/>
      <c r="QN339" s="1588"/>
      <c r="QO339" s="1588"/>
      <c r="QP339" s="1588"/>
      <c r="QQ339" s="1588"/>
      <c r="QR339" s="1588"/>
      <c r="QS339" s="1588"/>
      <c r="QT339" s="1588"/>
      <c r="QU339" s="1588"/>
      <c r="QV339" s="1588"/>
      <c r="QW339" s="1588"/>
      <c r="QX339" s="1588"/>
      <c r="QY339" s="1588"/>
      <c r="QZ339" s="1588"/>
      <c r="RA339" s="1588"/>
      <c r="RB339" s="1588"/>
      <c r="RC339" s="1588"/>
      <c r="RD339" s="1588"/>
      <c r="RE339" s="1588"/>
      <c r="RF339" s="1588"/>
      <c r="RG339" s="1588"/>
      <c r="RH339" s="1588"/>
      <c r="RI339" s="1588"/>
      <c r="RJ339" s="1588"/>
      <c r="RK339" s="1588"/>
      <c r="RL339" s="1588"/>
      <c r="RM339" s="1588"/>
      <c r="RN339" s="1588"/>
      <c r="RO339" s="1588"/>
      <c r="RP339" s="1588"/>
      <c r="RQ339" s="1588"/>
      <c r="RR339" s="1588"/>
      <c r="RS339" s="1588"/>
      <c r="RT339" s="1588"/>
      <c r="RU339" s="1588"/>
      <c r="RV339" s="1588"/>
      <c r="RW339" s="1588"/>
      <c r="RX339" s="1588"/>
      <c r="RY339" s="1588"/>
      <c r="RZ339" s="1588"/>
      <c r="SA339" s="1588"/>
      <c r="SB339" s="1588"/>
      <c r="SC339" s="1588"/>
      <c r="SD339" s="1588"/>
      <c r="SE339" s="1588"/>
      <c r="SF339" s="1588"/>
      <c r="SG339" s="1588"/>
      <c r="SH339" s="1588"/>
      <c r="SI339" s="1588"/>
      <c r="SJ339" s="1588"/>
      <c r="SK339" s="1588"/>
      <c r="SL339" s="1588"/>
      <c r="SM339" s="1588"/>
      <c r="SN339" s="1588"/>
      <c r="SO339" s="1588"/>
      <c r="SP339" s="1588"/>
      <c r="SQ339" s="1588"/>
      <c r="SR339" s="1588"/>
      <c r="SS339" s="1588"/>
      <c r="ST339" s="1588"/>
      <c r="SU339" s="1588"/>
      <c r="SV339" s="1588"/>
      <c r="SW339" s="1588"/>
      <c r="SX339" s="1588"/>
      <c r="SY339" s="1588"/>
      <c r="SZ339" s="1588"/>
      <c r="TA339" s="1588"/>
      <c r="TB339" s="1588"/>
      <c r="TC339" s="1588"/>
      <c r="TD339" s="544"/>
      <c r="TE339" s="544"/>
      <c r="TF339" s="544"/>
      <c r="TG339" s="544"/>
      <c r="TH339" s="544"/>
      <c r="TI339" s="544"/>
      <c r="TJ339" s="544"/>
      <c r="TK339" s="544"/>
      <c r="TL339" s="544"/>
      <c r="TM339" s="544"/>
      <c r="TN339" s="544"/>
      <c r="TO339" s="544"/>
      <c r="TP339" s="544"/>
      <c r="TQ339" s="544"/>
      <c r="TR339" s="544"/>
      <c r="TS339" s="544"/>
      <c r="TT339" s="544"/>
      <c r="TU339" s="544"/>
      <c r="TV339" s="544"/>
      <c r="TW339" s="544"/>
      <c r="TX339" s="544"/>
      <c r="TY339" s="544"/>
      <c r="TZ339" s="544"/>
      <c r="UA339" s="544"/>
      <c r="UB339" s="544"/>
      <c r="UC339" s="544"/>
      <c r="UD339" s="544"/>
      <c r="UE339" s="544"/>
      <c r="UF339" s="544"/>
      <c r="UG339" s="544"/>
      <c r="UH339" s="544"/>
      <c r="UI339" s="544"/>
      <c r="UJ339" s="544"/>
      <c r="UK339" s="544"/>
      <c r="UL339" s="544"/>
      <c r="UM339" s="544"/>
      <c r="UN339" s="544"/>
      <c r="UO339" s="544"/>
      <c r="UP339" s="544"/>
      <c r="UQ339" s="544"/>
      <c r="UR339" s="544"/>
      <c r="US339" s="544"/>
      <c r="UT339" s="544"/>
      <c r="UU339" s="544"/>
      <c r="UV339" s="544"/>
      <c r="UW339" s="544"/>
      <c r="UX339" s="544"/>
      <c r="UY339" s="544"/>
      <c r="UZ339" s="544"/>
      <c r="VA339" s="544"/>
      <c r="VB339" s="544"/>
      <c r="VC339" s="544"/>
      <c r="VD339" s="544"/>
      <c r="VE339" s="544"/>
      <c r="VF339" s="544"/>
      <c r="VG339" s="544"/>
      <c r="VH339" s="544"/>
      <c r="VI339" s="544"/>
      <c r="VJ339" s="544"/>
      <c r="VK339" s="544"/>
      <c r="VL339" s="544"/>
      <c r="VM339" s="544"/>
      <c r="VN339" s="544"/>
      <c r="VO339" s="544"/>
      <c r="VP339" s="544"/>
      <c r="VQ339" s="544"/>
      <c r="VR339" s="544"/>
      <c r="VS339" s="544"/>
      <c r="VT339" s="544"/>
      <c r="VU339" s="544"/>
      <c r="VV339" s="544"/>
      <c r="VW339" s="544"/>
      <c r="VX339" s="544"/>
      <c r="VY339" s="544"/>
      <c r="VZ339" s="544"/>
      <c r="WA339" s="544"/>
      <c r="WB339" s="544"/>
      <c r="WC339" s="544"/>
      <c r="WD339" s="544"/>
      <c r="WE339" s="544"/>
      <c r="WF339" s="544"/>
      <c r="WG339" s="544"/>
      <c r="WH339" s="544"/>
      <c r="WI339" s="544"/>
      <c r="WJ339" s="544"/>
      <c r="WK339" s="544"/>
      <c r="WL339" s="544"/>
      <c r="WM339" s="544"/>
      <c r="WN339" s="544"/>
      <c r="WO339" s="544"/>
      <c r="WP339" s="544"/>
      <c r="WQ339" s="544"/>
      <c r="WR339" s="544"/>
      <c r="WS339" s="544"/>
      <c r="WT339" s="544"/>
      <c r="WU339" s="544"/>
      <c r="WV339" s="544"/>
      <c r="WW339" s="544"/>
      <c r="WX339" s="544"/>
      <c r="WY339" s="544"/>
      <c r="WZ339" s="544"/>
      <c r="XA339" s="544"/>
      <c r="XB339" s="544"/>
      <c r="XC339" s="544"/>
      <c r="XD339" s="544"/>
      <c r="XE339" s="544"/>
      <c r="XF339" s="544"/>
      <c r="XG339" s="544"/>
      <c r="XH339" s="544"/>
      <c r="XI339" s="544"/>
      <c r="XJ339" s="544"/>
      <c r="XK339" s="544"/>
      <c r="XL339" s="544"/>
      <c r="XM339" s="544"/>
      <c r="XN339" s="544"/>
      <c r="XO339" s="544"/>
      <c r="XP339" s="544"/>
      <c r="XQ339" s="544"/>
      <c r="XR339" s="544"/>
      <c r="XS339" s="544"/>
      <c r="XT339" s="544"/>
      <c r="XU339" s="544"/>
      <c r="XV339" s="544"/>
      <c r="XW339" s="544"/>
      <c r="XX339" s="544"/>
      <c r="XY339" s="544"/>
      <c r="XZ339" s="544"/>
      <c r="YA339" s="544"/>
      <c r="YB339" s="544"/>
      <c r="YC339" s="544"/>
      <c r="YD339" s="544"/>
      <c r="YE339" s="544"/>
      <c r="YF339" s="544"/>
      <c r="YG339" s="544"/>
      <c r="YH339" s="544"/>
      <c r="YI339" s="544"/>
      <c r="YJ339" s="544"/>
      <c r="YK339" s="544"/>
      <c r="YL339" s="544"/>
      <c r="YM339" s="544"/>
      <c r="YN339" s="544"/>
      <c r="YO339" s="544"/>
      <c r="YP339" s="544"/>
      <c r="YQ339" s="544"/>
      <c r="YR339" s="544"/>
      <c r="YS339" s="544"/>
      <c r="YT339" s="544"/>
      <c r="YU339" s="544"/>
      <c r="YV339" s="544"/>
      <c r="YW339" s="544"/>
      <c r="YX339" s="544"/>
      <c r="YY339" s="544"/>
      <c r="YZ339" s="544"/>
      <c r="ZA339" s="544"/>
      <c r="ZB339" s="544"/>
      <c r="ZC339" s="544"/>
      <c r="ZD339" s="544"/>
      <c r="ZE339" s="544"/>
      <c r="ZF339" s="544"/>
      <c r="ZG339" s="544"/>
      <c r="ZH339" s="544"/>
      <c r="ZI339" s="544"/>
      <c r="ZJ339" s="544"/>
      <c r="ZK339" s="544"/>
      <c r="ZL339" s="544"/>
      <c r="ZM339" s="544"/>
      <c r="ZN339" s="544"/>
      <c r="ZO339" s="544"/>
      <c r="ZP339" s="544"/>
      <c r="ZQ339" s="544"/>
      <c r="ZR339" s="544"/>
      <c r="ZS339" s="544"/>
      <c r="ZT339" s="544"/>
      <c r="ZU339" s="544"/>
      <c r="ZV339" s="544"/>
      <c r="ZW339" s="544"/>
      <c r="ZX339" s="544"/>
      <c r="ZY339" s="544"/>
      <c r="ZZ339" s="544"/>
      <c r="AAA339" s="544"/>
      <c r="AAB339" s="544"/>
      <c r="AAC339" s="544"/>
      <c r="AAD339" s="544"/>
      <c r="AAE339" s="544"/>
      <c r="AAF339" s="544"/>
      <c r="AAG339" s="544"/>
      <c r="AAH339" s="544"/>
      <c r="AAI339" s="544"/>
      <c r="AAJ339" s="544"/>
      <c r="AAK339" s="544"/>
      <c r="AAL339" s="544"/>
      <c r="AAM339" s="544"/>
      <c r="AAN339" s="544"/>
      <c r="AAO339" s="544"/>
      <c r="AAP339" s="544"/>
      <c r="AAQ339" s="544"/>
      <c r="AAR339" s="544"/>
      <c r="AAS339" s="544"/>
      <c r="AAT339" s="544"/>
      <c r="AAU339" s="544"/>
      <c r="AAV339" s="544"/>
      <c r="AAW339" s="544"/>
      <c r="AAX339" s="544"/>
      <c r="AAY339" s="544"/>
      <c r="AAZ339" s="544"/>
      <c r="ABA339" s="544"/>
      <c r="ABB339" s="544"/>
      <c r="ABC339" s="544"/>
      <c r="ABD339" s="544"/>
      <c r="ABE339" s="544"/>
      <c r="ABF339" s="544"/>
      <c r="ABG339" s="544"/>
      <c r="ABH339" s="544"/>
      <c r="ABI339" s="544"/>
      <c r="ABJ339" s="544"/>
      <c r="ABK339" s="544"/>
      <c r="ABL339" s="544"/>
      <c r="ABM339" s="544"/>
      <c r="ABN339" s="544"/>
      <c r="ABO339" s="544"/>
      <c r="ABP339" s="544"/>
      <c r="ABQ339" s="544"/>
      <c r="ABR339" s="544"/>
      <c r="ABS339" s="544"/>
      <c r="ABT339" s="544"/>
    </row>
    <row r="340" spans="1:748" s="540" customFormat="1" ht="15" customHeight="1" x14ac:dyDescent="0.15">
      <c r="A340" s="559">
        <v>43860</v>
      </c>
      <c r="B340" s="415">
        <f t="shared" si="7"/>
        <v>394</v>
      </c>
      <c r="C340" s="231"/>
      <c r="D340" s="546"/>
      <c r="E340" s="467"/>
      <c r="F340" s="576"/>
      <c r="G340" s="883"/>
      <c r="H340" s="539"/>
      <c r="I340" s="576"/>
      <c r="J340" s="547"/>
      <c r="K340" s="467"/>
      <c r="L340" s="550"/>
      <c r="M340" s="231">
        <v>386</v>
      </c>
      <c r="N340" s="546"/>
      <c r="O340" s="467"/>
      <c r="P340" s="576"/>
      <c r="Q340" s="883"/>
      <c r="R340" s="539"/>
      <c r="S340" s="576"/>
      <c r="T340" s="547"/>
      <c r="U340" s="467"/>
      <c r="V340" s="550"/>
      <c r="W340" s="466"/>
      <c r="X340" s="546"/>
      <c r="Y340" s="548"/>
      <c r="Z340" s="576"/>
      <c r="AA340" s="883"/>
      <c r="AB340" s="539"/>
      <c r="AC340" s="576"/>
      <c r="AD340" s="539"/>
      <c r="AE340" s="467"/>
      <c r="AF340" s="550"/>
      <c r="AG340" s="494"/>
      <c r="AH340" s="546"/>
      <c r="AI340" s="548"/>
      <c r="AJ340" s="576"/>
      <c r="AK340" s="883"/>
      <c r="AL340" s="539"/>
      <c r="AM340" s="213"/>
      <c r="AN340" s="539"/>
      <c r="AO340" s="467"/>
      <c r="AP340" s="618"/>
      <c r="AQ340" s="494"/>
      <c r="AR340" s="546"/>
      <c r="AS340" s="548"/>
      <c r="AT340" s="576"/>
      <c r="AU340" s="883"/>
      <c r="AV340" s="539"/>
      <c r="AW340" s="576"/>
      <c r="AX340" s="539"/>
      <c r="AY340" s="467"/>
      <c r="AZ340" s="550"/>
      <c r="BA340" s="231"/>
      <c r="BB340" s="546"/>
      <c r="BC340" s="467"/>
      <c r="BD340" s="576"/>
      <c r="BE340" s="883"/>
      <c r="BF340" s="539"/>
      <c r="BG340" s="576"/>
      <c r="BH340" s="539"/>
      <c r="BI340" s="467"/>
      <c r="BJ340" s="550"/>
      <c r="BK340" s="494"/>
      <c r="BL340" s="546"/>
      <c r="BM340" s="548"/>
      <c r="BN340" s="576"/>
      <c r="BO340" s="883"/>
      <c r="BP340" s="539"/>
      <c r="BQ340" s="576"/>
      <c r="BR340" s="539"/>
      <c r="BS340" s="467"/>
      <c r="BT340" s="550"/>
      <c r="BU340" s="494">
        <v>8</v>
      </c>
      <c r="BV340" s="546"/>
      <c r="BW340" s="548"/>
      <c r="BX340" s="548"/>
      <c r="BY340" s="883"/>
      <c r="BZ340" s="539"/>
      <c r="CA340" s="576"/>
      <c r="CB340" s="539"/>
      <c r="CC340" s="467"/>
      <c r="CD340" s="550"/>
      <c r="CE340" s="494"/>
      <c r="CF340" s="546"/>
      <c r="CG340" s="548"/>
      <c r="CH340" s="576"/>
      <c r="CI340" s="883"/>
      <c r="CJ340" s="539"/>
      <c r="CK340" s="576"/>
      <c r="CL340" s="539"/>
      <c r="CM340" s="467"/>
      <c r="CN340" s="550"/>
      <c r="CO340" s="494"/>
      <c r="CP340" s="546"/>
      <c r="CQ340" s="467"/>
      <c r="CR340" s="576"/>
      <c r="CS340" s="883"/>
      <c r="CT340" s="539"/>
      <c r="CU340" s="576"/>
      <c r="CV340" s="539"/>
      <c r="CW340" s="467"/>
      <c r="CX340" s="550"/>
      <c r="CY340" s="494"/>
      <c r="CZ340" s="546"/>
      <c r="DA340" s="467"/>
      <c r="DB340" s="576"/>
      <c r="DC340" s="883"/>
      <c r="DD340" s="539"/>
      <c r="DE340" s="576"/>
      <c r="DF340" s="539"/>
      <c r="DG340" s="464"/>
      <c r="DH340" s="550"/>
      <c r="DI340" s="494"/>
      <c r="DJ340" s="546"/>
      <c r="DK340" s="549"/>
      <c r="DL340" s="576"/>
      <c r="DM340" s="883"/>
      <c r="DN340" s="539"/>
      <c r="DO340" s="576"/>
      <c r="DP340" s="539"/>
      <c r="DQ340" s="467"/>
      <c r="DR340" s="550"/>
      <c r="DS340" s="494"/>
      <c r="DT340" s="546"/>
      <c r="DU340" s="466"/>
      <c r="DV340" s="576"/>
      <c r="DW340" s="883"/>
      <c r="DX340" s="539"/>
      <c r="DY340" s="576"/>
      <c r="DZ340" s="539"/>
      <c r="EA340" s="576"/>
      <c r="EB340" s="550"/>
      <c r="EC340" s="494"/>
      <c r="ED340" s="546"/>
      <c r="EE340" s="551"/>
      <c r="EF340" s="576"/>
      <c r="EG340" s="883"/>
      <c r="EH340" s="539"/>
      <c r="EI340" s="576"/>
      <c r="EJ340" s="539"/>
      <c r="EK340" s="467"/>
      <c r="EL340" s="550"/>
      <c r="EM340" s="494"/>
      <c r="EN340" s="546"/>
      <c r="EO340" s="467"/>
      <c r="EP340" s="576"/>
      <c r="EQ340" s="576"/>
      <c r="ER340" s="539"/>
      <c r="ES340" s="576"/>
      <c r="ET340" s="466"/>
      <c r="EU340" s="467"/>
      <c r="EV340" s="550"/>
      <c r="EW340" s="494"/>
      <c r="EX340" s="546"/>
      <c r="EY340" s="467"/>
      <c r="EZ340" s="576"/>
      <c r="FA340" s="883"/>
      <c r="FB340" s="539"/>
      <c r="FC340" s="576"/>
      <c r="FD340" s="466"/>
      <c r="FE340" s="467"/>
      <c r="FF340" s="550"/>
      <c r="FG340" s="494"/>
      <c r="FH340" s="546"/>
      <c r="FI340" s="467"/>
      <c r="FJ340" s="576"/>
      <c r="FK340" s="883"/>
      <c r="FL340" s="539"/>
      <c r="FM340" s="576"/>
      <c r="FN340" s="466"/>
      <c r="FO340" s="467"/>
      <c r="FP340" s="550"/>
      <c r="FQ340" s="1262"/>
      <c r="FR340" s="1263"/>
      <c r="FS340" s="1444"/>
      <c r="FT340" s="1263"/>
      <c r="FU340" s="980"/>
      <c r="FV340" s="1263"/>
      <c r="FW340" s="954"/>
      <c r="FX340" s="1263"/>
      <c r="FY340" s="1263"/>
      <c r="FZ340" s="1419"/>
      <c r="GA340" s="1262"/>
      <c r="GB340" s="1263"/>
      <c r="GC340" s="1263"/>
      <c r="GD340" s="1263"/>
      <c r="GE340" s="980"/>
      <c r="GF340" s="1263"/>
      <c r="GG340" s="954"/>
      <c r="GH340" s="1263"/>
      <c r="GI340" s="1263"/>
      <c r="GJ340" s="1419"/>
      <c r="GK340" s="231"/>
      <c r="GL340" s="941"/>
      <c r="GM340" s="467"/>
      <c r="GN340" s="467"/>
      <c r="GO340" s="467"/>
      <c r="GP340" s="467"/>
      <c r="GQ340" s="467"/>
      <c r="GR340" s="467"/>
      <c r="GS340" s="467"/>
      <c r="GT340" s="550"/>
      <c r="GU340" s="231"/>
      <c r="GV340" s="467"/>
      <c r="GW340" s="467"/>
      <c r="GX340" s="467"/>
      <c r="GY340" s="467"/>
      <c r="GZ340" s="539"/>
      <c r="HA340" s="467"/>
      <c r="HB340" s="467"/>
      <c r="HC340" s="467"/>
      <c r="HD340" s="550"/>
      <c r="HE340" s="494"/>
      <c r="HF340" s="546"/>
      <c r="HG340" s="467"/>
      <c r="HH340" s="894"/>
      <c r="HI340" s="1432"/>
      <c r="HJ340" s="539"/>
      <c r="HK340" s="576"/>
      <c r="HL340" s="539"/>
      <c r="HM340" s="467"/>
      <c r="HN340" s="550"/>
      <c r="HO340" s="494"/>
      <c r="HP340" s="546"/>
      <c r="HQ340" s="467"/>
      <c r="HR340" s="576"/>
      <c r="HS340" s="576"/>
      <c r="HT340" s="539"/>
      <c r="HU340" s="576"/>
      <c r="HV340" s="539"/>
      <c r="HW340" s="467"/>
      <c r="HX340" s="550"/>
      <c r="HY340" s="1587"/>
      <c r="HZ340" s="1587"/>
      <c r="IA340" s="1587"/>
      <c r="IB340" s="1587"/>
      <c r="IC340" s="1587"/>
      <c r="ID340" s="1587"/>
      <c r="IE340" s="1587"/>
      <c r="IF340" s="1587"/>
      <c r="IG340" s="1587"/>
      <c r="IH340" s="1587"/>
      <c r="II340" s="1587"/>
      <c r="IJ340" s="1587"/>
      <c r="IK340" s="1587"/>
      <c r="IL340" s="1587"/>
      <c r="IM340" s="1587"/>
      <c r="IN340" s="1587"/>
      <c r="IO340" s="1587"/>
      <c r="IP340" s="1587"/>
      <c r="IQ340" s="1587"/>
      <c r="IR340" s="1587"/>
      <c r="IS340" s="1587"/>
      <c r="IT340" s="1587"/>
      <c r="IU340" s="1587"/>
      <c r="IV340" s="1587"/>
      <c r="IW340" s="1587"/>
      <c r="IX340" s="1587"/>
      <c r="IY340" s="1587"/>
      <c r="IZ340" s="1587"/>
      <c r="JA340" s="1587"/>
      <c r="JB340" s="1587"/>
      <c r="JC340" s="1587"/>
      <c r="JD340" s="1587"/>
      <c r="JE340" s="1587"/>
      <c r="JF340" s="1587"/>
      <c r="JG340" s="1587"/>
      <c r="JH340" s="1587"/>
      <c r="JI340" s="1587"/>
      <c r="JJ340" s="1587"/>
      <c r="JK340" s="1587"/>
      <c r="JL340" s="1587"/>
      <c r="JM340" s="1587"/>
      <c r="JN340" s="1587"/>
      <c r="JO340" s="1587"/>
      <c r="JP340" s="1587"/>
      <c r="JQ340" s="1587"/>
      <c r="JR340" s="1587"/>
      <c r="JS340" s="1587"/>
      <c r="JT340" s="1587"/>
      <c r="JU340" s="1587"/>
      <c r="JV340" s="1587"/>
      <c r="JW340" s="1587"/>
      <c r="JX340" s="1587"/>
      <c r="JY340" s="1587"/>
      <c r="JZ340" s="1587"/>
      <c r="KA340" s="1587"/>
      <c r="KB340" s="1587"/>
      <c r="KC340" s="1587"/>
      <c r="KD340" s="1587"/>
      <c r="KE340" s="1587"/>
      <c r="KF340" s="1587"/>
      <c r="KG340" s="1587"/>
      <c r="KH340" s="1587"/>
      <c r="KI340" s="1587"/>
      <c r="KJ340" s="1587"/>
      <c r="KK340" s="1587"/>
      <c r="KL340" s="1587"/>
      <c r="KM340" s="1587"/>
      <c r="KN340" s="1587"/>
      <c r="KO340" s="1587"/>
      <c r="KP340" s="1587"/>
      <c r="KQ340" s="1587"/>
      <c r="KR340" s="1587"/>
      <c r="KS340" s="1587"/>
      <c r="KT340" s="1587"/>
      <c r="KU340" s="1587"/>
      <c r="KV340" s="1587"/>
      <c r="KW340" s="1587"/>
      <c r="KX340" s="1587"/>
      <c r="KY340" s="1587"/>
      <c r="KZ340" s="1587"/>
      <c r="LA340" s="1587"/>
      <c r="LB340" s="1587"/>
      <c r="LC340" s="1587"/>
      <c r="LD340" s="1587"/>
      <c r="LE340" s="1587"/>
      <c r="LF340" s="1587"/>
      <c r="LG340" s="1587"/>
      <c r="LH340" s="1587"/>
      <c r="LI340" s="1587"/>
      <c r="LJ340" s="1587"/>
      <c r="LK340" s="1587"/>
      <c r="LL340" s="1587"/>
      <c r="LM340" s="1587"/>
      <c r="LN340" s="1587"/>
      <c r="LO340" s="1587"/>
      <c r="LP340" s="1587"/>
      <c r="LQ340" s="1587"/>
      <c r="LR340" s="1587"/>
      <c r="LS340" s="1587"/>
      <c r="LT340" s="1587"/>
      <c r="LU340" s="1587"/>
      <c r="LV340" s="1587"/>
      <c r="LW340" s="1587"/>
      <c r="LX340" s="1587"/>
      <c r="LY340" s="1587"/>
      <c r="LZ340" s="1587"/>
      <c r="MA340" s="1587"/>
      <c r="MB340" s="1587"/>
      <c r="MC340" s="1587"/>
      <c r="MD340" s="1587"/>
      <c r="ME340" s="1587"/>
      <c r="MF340" s="1587"/>
      <c r="MG340" s="1587"/>
      <c r="MH340" s="1587"/>
      <c r="MI340" s="1587"/>
      <c r="MJ340" s="1587"/>
      <c r="MK340" s="1587"/>
      <c r="ML340" s="1587"/>
      <c r="MM340" s="1587"/>
      <c r="MN340" s="1587"/>
      <c r="MO340" s="1587"/>
      <c r="MP340" s="1587"/>
      <c r="MQ340" s="1587"/>
      <c r="MR340" s="1587"/>
      <c r="MS340" s="1587"/>
      <c r="MT340" s="1587"/>
      <c r="MU340" s="1587"/>
      <c r="MV340" s="1587"/>
      <c r="MW340" s="1587"/>
      <c r="MX340" s="1587"/>
      <c r="MY340" s="1587"/>
      <c r="MZ340" s="1587"/>
      <c r="NA340" s="1587"/>
      <c r="NB340" s="1587"/>
      <c r="NC340" s="1587"/>
      <c r="ND340" s="1587"/>
      <c r="NE340" s="1587"/>
      <c r="NF340" s="1587"/>
      <c r="NG340" s="1587"/>
      <c r="NH340" s="1587"/>
      <c r="NI340" s="1587"/>
      <c r="NJ340" s="1587"/>
      <c r="NK340" s="1587"/>
      <c r="NL340" s="1587"/>
      <c r="NM340" s="1587"/>
      <c r="NN340" s="1587"/>
      <c r="NO340" s="1587"/>
      <c r="NP340" s="1587"/>
      <c r="NQ340" s="1587"/>
      <c r="NR340" s="1587"/>
      <c r="NS340" s="1587"/>
      <c r="NT340" s="1587"/>
      <c r="NU340" s="1587"/>
      <c r="NV340" s="1587"/>
      <c r="NW340" s="1587"/>
      <c r="NX340" s="1587"/>
      <c r="NY340" s="1587"/>
      <c r="NZ340" s="1587"/>
      <c r="OA340" s="1587"/>
      <c r="OB340" s="1587"/>
      <c r="OC340" s="1587"/>
      <c r="OD340" s="1587"/>
      <c r="OE340" s="1587"/>
      <c r="OF340" s="1587"/>
      <c r="OG340" s="1587"/>
      <c r="OH340" s="1587"/>
      <c r="OI340" s="1587"/>
      <c r="OJ340" s="1587"/>
      <c r="OK340" s="1587"/>
      <c r="OL340" s="1587"/>
      <c r="OM340" s="1587"/>
      <c r="ON340" s="1587"/>
      <c r="OO340" s="1587"/>
      <c r="OP340" s="1587"/>
      <c r="OQ340" s="1587"/>
      <c r="OR340" s="1587"/>
      <c r="OS340" s="1587"/>
      <c r="OT340" s="1587"/>
      <c r="OU340" s="1587"/>
      <c r="OV340" s="1587"/>
      <c r="OW340" s="1587"/>
      <c r="OX340" s="1587"/>
      <c r="OY340" s="1587"/>
      <c r="OZ340" s="1587"/>
      <c r="PA340" s="1587"/>
      <c r="PB340" s="1587"/>
      <c r="PC340" s="1587"/>
      <c r="PD340" s="1587"/>
      <c r="PE340" s="1587"/>
      <c r="PF340" s="1587"/>
      <c r="PG340" s="1588"/>
      <c r="PH340" s="1588"/>
      <c r="PI340" s="1588"/>
      <c r="PJ340" s="1588"/>
      <c r="PK340" s="1588"/>
      <c r="PL340" s="1588"/>
      <c r="PM340" s="1588"/>
      <c r="PN340" s="1588"/>
      <c r="PO340" s="1588"/>
      <c r="PP340" s="1588"/>
      <c r="PQ340" s="1588"/>
      <c r="PR340" s="1588"/>
      <c r="PS340" s="1588"/>
      <c r="PT340" s="1588"/>
      <c r="PU340" s="1588"/>
      <c r="PV340" s="1588"/>
      <c r="PW340" s="1588"/>
      <c r="PX340" s="1588"/>
      <c r="PY340" s="1588"/>
      <c r="PZ340" s="1588"/>
      <c r="QA340" s="1588"/>
      <c r="QB340" s="1588"/>
      <c r="QC340" s="1588"/>
      <c r="QD340" s="1588"/>
      <c r="QE340" s="1588"/>
      <c r="QF340" s="1588"/>
      <c r="QG340" s="1588"/>
      <c r="QH340" s="1588"/>
      <c r="QI340" s="1588"/>
      <c r="QJ340" s="1588"/>
      <c r="QK340" s="1588"/>
      <c r="QL340" s="1588"/>
      <c r="QM340" s="1588"/>
      <c r="QN340" s="1588"/>
      <c r="QO340" s="1588"/>
      <c r="QP340" s="1588"/>
      <c r="QQ340" s="1588"/>
      <c r="QR340" s="1588"/>
      <c r="QS340" s="1588"/>
      <c r="QT340" s="1588"/>
      <c r="QU340" s="1588"/>
      <c r="QV340" s="1588"/>
      <c r="QW340" s="1588"/>
      <c r="QX340" s="1588"/>
      <c r="QY340" s="1588"/>
      <c r="QZ340" s="1588"/>
      <c r="RA340" s="1588"/>
      <c r="RB340" s="1588"/>
      <c r="RC340" s="1588"/>
      <c r="RD340" s="1588"/>
      <c r="RE340" s="1588"/>
      <c r="RF340" s="1588"/>
      <c r="RG340" s="1588"/>
      <c r="RH340" s="1588"/>
      <c r="RI340" s="1588"/>
      <c r="RJ340" s="1588"/>
      <c r="RK340" s="1588"/>
      <c r="RL340" s="1588"/>
      <c r="RM340" s="1588"/>
      <c r="RN340" s="1588"/>
      <c r="RO340" s="1588"/>
      <c r="RP340" s="1588"/>
      <c r="RQ340" s="1588"/>
      <c r="RR340" s="1588"/>
      <c r="RS340" s="1588"/>
      <c r="RT340" s="1588"/>
      <c r="RU340" s="1588"/>
      <c r="RV340" s="1588"/>
      <c r="RW340" s="1588"/>
      <c r="RX340" s="1588"/>
      <c r="RY340" s="1588"/>
      <c r="RZ340" s="1588"/>
      <c r="SA340" s="1588"/>
      <c r="SB340" s="1588"/>
      <c r="SC340" s="1588"/>
      <c r="SD340" s="1588"/>
      <c r="SE340" s="1588"/>
      <c r="SF340" s="1588"/>
      <c r="SG340" s="1588"/>
      <c r="SH340" s="1588"/>
      <c r="SI340" s="1588"/>
      <c r="SJ340" s="1588"/>
      <c r="SK340" s="1588"/>
      <c r="SL340" s="1588"/>
      <c r="SM340" s="1588"/>
      <c r="SN340" s="1588"/>
      <c r="SO340" s="1588"/>
      <c r="SP340" s="1588"/>
      <c r="SQ340" s="1588"/>
      <c r="SR340" s="1588"/>
      <c r="SS340" s="1588"/>
      <c r="ST340" s="1588"/>
      <c r="SU340" s="1588"/>
      <c r="SV340" s="1588"/>
      <c r="SW340" s="1588"/>
      <c r="SX340" s="1588"/>
      <c r="SY340" s="1588"/>
      <c r="SZ340" s="1588"/>
      <c r="TA340" s="1588"/>
      <c r="TB340" s="1588"/>
      <c r="TC340" s="1588"/>
      <c r="TD340" s="544"/>
      <c r="TE340" s="544"/>
      <c r="TF340" s="544"/>
      <c r="TG340" s="544"/>
      <c r="TH340" s="544"/>
      <c r="TI340" s="544"/>
      <c r="TJ340" s="544"/>
      <c r="TK340" s="544"/>
      <c r="TL340" s="544"/>
      <c r="TM340" s="544"/>
      <c r="TN340" s="544"/>
      <c r="TO340" s="544"/>
      <c r="TP340" s="544"/>
      <c r="TQ340" s="544"/>
      <c r="TR340" s="544"/>
      <c r="TS340" s="544"/>
      <c r="TT340" s="544"/>
      <c r="TU340" s="544"/>
      <c r="TV340" s="544"/>
      <c r="TW340" s="544"/>
      <c r="TX340" s="544"/>
      <c r="TY340" s="544"/>
      <c r="TZ340" s="544"/>
      <c r="UA340" s="544"/>
      <c r="UB340" s="544"/>
      <c r="UC340" s="544"/>
      <c r="UD340" s="544"/>
      <c r="UE340" s="544"/>
      <c r="UF340" s="544"/>
      <c r="UG340" s="544"/>
      <c r="UH340" s="544"/>
      <c r="UI340" s="544"/>
      <c r="UJ340" s="544"/>
      <c r="UK340" s="544"/>
      <c r="UL340" s="544"/>
      <c r="UM340" s="544"/>
      <c r="UN340" s="544"/>
      <c r="UO340" s="544"/>
      <c r="UP340" s="544"/>
      <c r="UQ340" s="544"/>
      <c r="UR340" s="544"/>
      <c r="US340" s="544"/>
      <c r="UT340" s="544"/>
      <c r="UU340" s="544"/>
      <c r="UV340" s="544"/>
      <c r="UW340" s="544"/>
      <c r="UX340" s="544"/>
      <c r="UY340" s="544"/>
      <c r="UZ340" s="544"/>
      <c r="VA340" s="544"/>
      <c r="VB340" s="544"/>
      <c r="VC340" s="544"/>
      <c r="VD340" s="544"/>
      <c r="VE340" s="544"/>
      <c r="VF340" s="544"/>
      <c r="VG340" s="544"/>
      <c r="VH340" s="544"/>
      <c r="VI340" s="544"/>
      <c r="VJ340" s="544"/>
      <c r="VK340" s="544"/>
      <c r="VL340" s="544"/>
      <c r="VM340" s="544"/>
      <c r="VN340" s="544"/>
      <c r="VO340" s="544"/>
      <c r="VP340" s="544"/>
      <c r="VQ340" s="544"/>
      <c r="VR340" s="544"/>
      <c r="VS340" s="544"/>
      <c r="VT340" s="544"/>
      <c r="VU340" s="544"/>
      <c r="VV340" s="544"/>
      <c r="VW340" s="544"/>
      <c r="VX340" s="544"/>
      <c r="VY340" s="544"/>
      <c r="VZ340" s="544"/>
      <c r="WA340" s="544"/>
      <c r="WB340" s="544"/>
      <c r="WC340" s="544"/>
      <c r="WD340" s="544"/>
      <c r="WE340" s="544"/>
      <c r="WF340" s="544"/>
      <c r="WG340" s="544"/>
      <c r="WH340" s="544"/>
      <c r="WI340" s="544"/>
      <c r="WJ340" s="544"/>
      <c r="WK340" s="544"/>
      <c r="WL340" s="544"/>
      <c r="WM340" s="544"/>
      <c r="WN340" s="544"/>
      <c r="WO340" s="544"/>
      <c r="WP340" s="544"/>
      <c r="WQ340" s="544"/>
      <c r="WR340" s="544"/>
      <c r="WS340" s="544"/>
      <c r="WT340" s="544"/>
      <c r="WU340" s="544"/>
      <c r="WV340" s="544"/>
      <c r="WW340" s="544"/>
      <c r="WX340" s="544"/>
      <c r="WY340" s="544"/>
      <c r="WZ340" s="544"/>
      <c r="XA340" s="544"/>
      <c r="XB340" s="544"/>
      <c r="XC340" s="544"/>
      <c r="XD340" s="544"/>
      <c r="XE340" s="544"/>
      <c r="XF340" s="544"/>
      <c r="XG340" s="544"/>
      <c r="XH340" s="544"/>
      <c r="XI340" s="544"/>
      <c r="XJ340" s="544"/>
      <c r="XK340" s="544"/>
      <c r="XL340" s="544"/>
      <c r="XM340" s="544"/>
      <c r="XN340" s="544"/>
      <c r="XO340" s="544"/>
      <c r="XP340" s="544"/>
      <c r="XQ340" s="544"/>
      <c r="XR340" s="544"/>
      <c r="XS340" s="544"/>
      <c r="XT340" s="544"/>
      <c r="XU340" s="544"/>
      <c r="XV340" s="544"/>
      <c r="XW340" s="544"/>
      <c r="XX340" s="544"/>
      <c r="XY340" s="544"/>
      <c r="XZ340" s="544"/>
      <c r="YA340" s="544"/>
      <c r="YB340" s="544"/>
      <c r="YC340" s="544"/>
      <c r="YD340" s="544"/>
      <c r="YE340" s="544"/>
      <c r="YF340" s="544"/>
      <c r="YG340" s="544"/>
      <c r="YH340" s="544"/>
      <c r="YI340" s="544"/>
      <c r="YJ340" s="544"/>
      <c r="YK340" s="544"/>
      <c r="YL340" s="544"/>
      <c r="YM340" s="544"/>
      <c r="YN340" s="544"/>
      <c r="YO340" s="544"/>
      <c r="YP340" s="544"/>
      <c r="YQ340" s="544"/>
      <c r="YR340" s="544"/>
      <c r="YS340" s="544"/>
      <c r="YT340" s="544"/>
      <c r="YU340" s="544"/>
      <c r="YV340" s="544"/>
      <c r="YW340" s="544"/>
      <c r="YX340" s="544"/>
      <c r="YY340" s="544"/>
      <c r="YZ340" s="544"/>
      <c r="ZA340" s="544"/>
      <c r="ZB340" s="544"/>
      <c r="ZC340" s="544"/>
      <c r="ZD340" s="544"/>
      <c r="ZE340" s="544"/>
      <c r="ZF340" s="544"/>
      <c r="ZG340" s="544"/>
      <c r="ZH340" s="544"/>
      <c r="ZI340" s="544"/>
      <c r="ZJ340" s="544"/>
      <c r="ZK340" s="544"/>
      <c r="ZL340" s="544"/>
      <c r="ZM340" s="544"/>
      <c r="ZN340" s="544"/>
      <c r="ZO340" s="544"/>
      <c r="ZP340" s="544"/>
      <c r="ZQ340" s="544"/>
      <c r="ZR340" s="544"/>
      <c r="ZS340" s="544"/>
      <c r="ZT340" s="544"/>
      <c r="ZU340" s="544"/>
      <c r="ZV340" s="544"/>
      <c r="ZW340" s="544"/>
      <c r="ZX340" s="544"/>
      <c r="ZY340" s="544"/>
      <c r="ZZ340" s="544"/>
      <c r="AAA340" s="544"/>
      <c r="AAB340" s="544"/>
      <c r="AAC340" s="544"/>
      <c r="AAD340" s="544"/>
      <c r="AAE340" s="544"/>
      <c r="AAF340" s="544"/>
      <c r="AAG340" s="544"/>
      <c r="AAH340" s="544"/>
      <c r="AAI340" s="544"/>
      <c r="AAJ340" s="544"/>
      <c r="AAK340" s="544"/>
      <c r="AAL340" s="544"/>
      <c r="AAM340" s="544"/>
      <c r="AAN340" s="544"/>
      <c r="AAO340" s="544"/>
      <c r="AAP340" s="544"/>
      <c r="AAQ340" s="544"/>
      <c r="AAR340" s="544"/>
      <c r="AAS340" s="544"/>
      <c r="AAT340" s="544"/>
      <c r="AAU340" s="544"/>
      <c r="AAV340" s="544"/>
      <c r="AAW340" s="544"/>
      <c r="AAX340" s="544"/>
      <c r="AAY340" s="544"/>
      <c r="AAZ340" s="544"/>
      <c r="ABA340" s="544"/>
      <c r="ABB340" s="544"/>
      <c r="ABC340" s="544"/>
      <c r="ABD340" s="544"/>
      <c r="ABE340" s="544"/>
      <c r="ABF340" s="544"/>
      <c r="ABG340" s="544"/>
      <c r="ABH340" s="544"/>
      <c r="ABI340" s="544"/>
      <c r="ABJ340" s="544"/>
      <c r="ABK340" s="544"/>
      <c r="ABL340" s="544"/>
      <c r="ABM340" s="544"/>
      <c r="ABN340" s="544"/>
      <c r="ABO340" s="544"/>
      <c r="ABP340" s="544"/>
      <c r="ABQ340" s="544"/>
      <c r="ABR340" s="544"/>
      <c r="ABS340" s="544"/>
      <c r="ABT340" s="544"/>
    </row>
    <row r="341" spans="1:748" s="540" customFormat="1" ht="15" customHeight="1" x14ac:dyDescent="0.15">
      <c r="A341" s="559">
        <v>43861</v>
      </c>
      <c r="B341" s="415">
        <f t="shared" si="7"/>
        <v>826</v>
      </c>
      <c r="C341" s="231"/>
      <c r="D341" s="546"/>
      <c r="E341" s="467"/>
      <c r="F341" s="576"/>
      <c r="G341" s="883"/>
      <c r="H341" s="539"/>
      <c r="I341" s="576"/>
      <c r="J341" s="547"/>
      <c r="K341" s="467"/>
      <c r="L341" s="550"/>
      <c r="M341" s="231">
        <v>822</v>
      </c>
      <c r="N341" s="546"/>
      <c r="O341" s="467"/>
      <c r="P341" s="576"/>
      <c r="Q341" s="883"/>
      <c r="R341" s="539"/>
      <c r="S341" s="576"/>
      <c r="T341" s="547"/>
      <c r="U341" s="467"/>
      <c r="V341" s="550"/>
      <c r="W341" s="466"/>
      <c r="X341" s="546"/>
      <c r="Y341" s="548"/>
      <c r="Z341" s="576"/>
      <c r="AA341" s="883"/>
      <c r="AB341" s="539"/>
      <c r="AC341" s="576"/>
      <c r="AD341" s="539"/>
      <c r="AE341" s="467"/>
      <c r="AF341" s="550"/>
      <c r="AG341" s="494"/>
      <c r="AH341" s="546"/>
      <c r="AI341" s="548"/>
      <c r="AJ341" s="576"/>
      <c r="AK341" s="883"/>
      <c r="AL341" s="539"/>
      <c r="AM341" s="213"/>
      <c r="AN341" s="539"/>
      <c r="AO341" s="467"/>
      <c r="AP341" s="618"/>
      <c r="AQ341" s="494"/>
      <c r="AR341" s="546"/>
      <c r="AS341" s="548"/>
      <c r="AT341" s="576"/>
      <c r="AU341" s="883"/>
      <c r="AV341" s="539"/>
      <c r="AW341" s="576"/>
      <c r="AX341" s="539"/>
      <c r="AY341" s="467"/>
      <c r="AZ341" s="550"/>
      <c r="BA341" s="231"/>
      <c r="BB341" s="546"/>
      <c r="BC341" s="467"/>
      <c r="BD341" s="576"/>
      <c r="BE341" s="883"/>
      <c r="BF341" s="539"/>
      <c r="BG341" s="576"/>
      <c r="BH341" s="539"/>
      <c r="BI341" s="467"/>
      <c r="BJ341" s="550"/>
      <c r="BK341" s="494"/>
      <c r="BL341" s="546"/>
      <c r="BM341" s="548"/>
      <c r="BN341" s="576"/>
      <c r="BO341" s="883"/>
      <c r="BP341" s="539"/>
      <c r="BQ341" s="576"/>
      <c r="BR341" s="539"/>
      <c r="BS341" s="467"/>
      <c r="BT341" s="550"/>
      <c r="BU341" s="494">
        <v>4</v>
      </c>
      <c r="BV341" s="546"/>
      <c r="BW341" s="548"/>
      <c r="BX341" s="548"/>
      <c r="BY341" s="883"/>
      <c r="BZ341" s="539"/>
      <c r="CA341" s="576"/>
      <c r="CB341" s="539"/>
      <c r="CC341" s="467"/>
      <c r="CD341" s="550"/>
      <c r="CE341" s="494"/>
      <c r="CF341" s="546"/>
      <c r="CG341" s="548"/>
      <c r="CH341" s="576"/>
      <c r="CI341" s="883"/>
      <c r="CJ341" s="539"/>
      <c r="CK341" s="576"/>
      <c r="CL341" s="539"/>
      <c r="CM341" s="467"/>
      <c r="CN341" s="550"/>
      <c r="CO341" s="494"/>
      <c r="CP341" s="546"/>
      <c r="CQ341" s="467"/>
      <c r="CR341" s="576"/>
      <c r="CS341" s="883"/>
      <c r="CT341" s="539"/>
      <c r="CU341" s="576"/>
      <c r="CV341" s="539"/>
      <c r="CW341" s="467"/>
      <c r="CX341" s="550"/>
      <c r="CY341" s="494"/>
      <c r="CZ341" s="546"/>
      <c r="DA341" s="467"/>
      <c r="DB341" s="576"/>
      <c r="DC341" s="883"/>
      <c r="DD341" s="539"/>
      <c r="DE341" s="576"/>
      <c r="DF341" s="539"/>
      <c r="DG341" s="464"/>
      <c r="DH341" s="550"/>
      <c r="DI341" s="494"/>
      <c r="DJ341" s="546"/>
      <c r="DK341" s="549"/>
      <c r="DL341" s="576"/>
      <c r="DM341" s="883"/>
      <c r="DN341" s="539"/>
      <c r="DO341" s="576"/>
      <c r="DP341" s="539"/>
      <c r="DQ341" s="467"/>
      <c r="DR341" s="550"/>
      <c r="DS341" s="494"/>
      <c r="DT341" s="546"/>
      <c r="DU341" s="466"/>
      <c r="DV341" s="576"/>
      <c r="DW341" s="883"/>
      <c r="DX341" s="539"/>
      <c r="DY341" s="576"/>
      <c r="DZ341" s="539"/>
      <c r="EA341" s="576"/>
      <c r="EB341" s="550"/>
      <c r="EC341" s="494"/>
      <c r="ED341" s="546"/>
      <c r="EE341" s="551"/>
      <c r="EF341" s="576"/>
      <c r="EG341" s="883"/>
      <c r="EH341" s="539"/>
      <c r="EI341" s="576"/>
      <c r="EJ341" s="539"/>
      <c r="EK341" s="467"/>
      <c r="EL341" s="550"/>
      <c r="EM341" s="494"/>
      <c r="EN341" s="546"/>
      <c r="EO341" s="467"/>
      <c r="EP341" s="576"/>
      <c r="EQ341" s="576"/>
      <c r="ER341" s="539"/>
      <c r="ES341" s="576"/>
      <c r="ET341" s="466"/>
      <c r="EU341" s="467"/>
      <c r="EV341" s="550"/>
      <c r="EW341" s="494"/>
      <c r="EX341" s="546"/>
      <c r="EY341" s="467"/>
      <c r="EZ341" s="576"/>
      <c r="FA341" s="883"/>
      <c r="FB341" s="539"/>
      <c r="FC341" s="576"/>
      <c r="FD341" s="466"/>
      <c r="FE341" s="467"/>
      <c r="FF341" s="550"/>
      <c r="FG341" s="494"/>
      <c r="FH341" s="546"/>
      <c r="FI341" s="467"/>
      <c r="FJ341" s="576"/>
      <c r="FK341" s="883"/>
      <c r="FL341" s="539"/>
      <c r="FM341" s="576"/>
      <c r="FN341" s="466"/>
      <c r="FO341" s="467"/>
      <c r="FP341" s="550"/>
      <c r="FQ341" s="1262"/>
      <c r="FR341" s="1263"/>
      <c r="FS341" s="1444"/>
      <c r="FT341" s="1263"/>
      <c r="FU341" s="980"/>
      <c r="FV341" s="1263"/>
      <c r="FW341" s="954"/>
      <c r="FX341" s="1263"/>
      <c r="FY341" s="1263"/>
      <c r="FZ341" s="1419"/>
      <c r="GA341" s="1262"/>
      <c r="GB341" s="1263"/>
      <c r="GC341" s="1263"/>
      <c r="GD341" s="1263"/>
      <c r="GE341" s="980"/>
      <c r="GF341" s="1263"/>
      <c r="GG341" s="954"/>
      <c r="GH341" s="1263"/>
      <c r="GI341" s="1263"/>
      <c r="GJ341" s="1419"/>
      <c r="GK341" s="231"/>
      <c r="GL341" s="941"/>
      <c r="GM341" s="467"/>
      <c r="GN341" s="467"/>
      <c r="GO341" s="467"/>
      <c r="GP341" s="467"/>
      <c r="GQ341" s="467"/>
      <c r="GR341" s="467"/>
      <c r="GS341" s="467"/>
      <c r="GT341" s="550"/>
      <c r="GU341" s="231"/>
      <c r="GV341" s="467"/>
      <c r="GW341" s="467"/>
      <c r="GX341" s="467"/>
      <c r="GY341" s="467"/>
      <c r="GZ341" s="539"/>
      <c r="HA341" s="467"/>
      <c r="HB341" s="467"/>
      <c r="HC341" s="467"/>
      <c r="HD341" s="550"/>
      <c r="HE341" s="494"/>
      <c r="HF341" s="546"/>
      <c r="HG341" s="467"/>
      <c r="HH341" s="894"/>
      <c r="HI341" s="1432"/>
      <c r="HJ341" s="539"/>
      <c r="HK341" s="576"/>
      <c r="HL341" s="539"/>
      <c r="HM341" s="467"/>
      <c r="HN341" s="550"/>
      <c r="HO341" s="494"/>
      <c r="HP341" s="546"/>
      <c r="HQ341" s="467"/>
      <c r="HR341" s="576"/>
      <c r="HS341" s="576"/>
      <c r="HT341" s="539"/>
      <c r="HU341" s="576"/>
      <c r="HV341" s="539"/>
      <c r="HW341" s="467"/>
      <c r="HX341" s="550"/>
      <c r="HY341" s="1587"/>
      <c r="HZ341" s="1587"/>
      <c r="IA341" s="1587"/>
      <c r="IB341" s="1587"/>
      <c r="IC341" s="1587"/>
      <c r="ID341" s="1587"/>
      <c r="IE341" s="1587"/>
      <c r="IF341" s="1587"/>
      <c r="IG341" s="1587"/>
      <c r="IH341" s="1587"/>
      <c r="II341" s="1587"/>
      <c r="IJ341" s="1587"/>
      <c r="IK341" s="1587"/>
      <c r="IL341" s="1587"/>
      <c r="IM341" s="1587"/>
      <c r="IN341" s="1587"/>
      <c r="IO341" s="1587"/>
      <c r="IP341" s="1587"/>
      <c r="IQ341" s="1587"/>
      <c r="IR341" s="1587"/>
      <c r="IS341" s="1587"/>
      <c r="IT341" s="1587"/>
      <c r="IU341" s="1587"/>
      <c r="IV341" s="1587"/>
      <c r="IW341" s="1587"/>
      <c r="IX341" s="1587"/>
      <c r="IY341" s="1587"/>
      <c r="IZ341" s="1587"/>
      <c r="JA341" s="1587"/>
      <c r="JB341" s="1587"/>
      <c r="JC341" s="1587"/>
      <c r="JD341" s="1587"/>
      <c r="JE341" s="1587"/>
      <c r="JF341" s="1587"/>
      <c r="JG341" s="1587"/>
      <c r="JH341" s="1587"/>
      <c r="JI341" s="1587"/>
      <c r="JJ341" s="1587"/>
      <c r="JK341" s="1587"/>
      <c r="JL341" s="1587"/>
      <c r="JM341" s="1587"/>
      <c r="JN341" s="1587"/>
      <c r="JO341" s="1587"/>
      <c r="JP341" s="1587"/>
      <c r="JQ341" s="1587"/>
      <c r="JR341" s="1587"/>
      <c r="JS341" s="1587"/>
      <c r="JT341" s="1587"/>
      <c r="JU341" s="1587"/>
      <c r="JV341" s="1587"/>
      <c r="JW341" s="1587"/>
      <c r="JX341" s="1587"/>
      <c r="JY341" s="1587"/>
      <c r="JZ341" s="1587"/>
      <c r="KA341" s="1587"/>
      <c r="KB341" s="1587"/>
      <c r="KC341" s="1587"/>
      <c r="KD341" s="1587"/>
      <c r="KE341" s="1587"/>
      <c r="KF341" s="1587"/>
      <c r="KG341" s="1587"/>
      <c r="KH341" s="1587"/>
      <c r="KI341" s="1587"/>
      <c r="KJ341" s="1587"/>
      <c r="KK341" s="1587"/>
      <c r="KL341" s="1587"/>
      <c r="KM341" s="1587"/>
      <c r="KN341" s="1587"/>
      <c r="KO341" s="1587"/>
      <c r="KP341" s="1587"/>
      <c r="KQ341" s="1587"/>
      <c r="KR341" s="1587"/>
      <c r="KS341" s="1587"/>
      <c r="KT341" s="1587"/>
      <c r="KU341" s="1587"/>
      <c r="KV341" s="1587"/>
      <c r="KW341" s="1587"/>
      <c r="KX341" s="1587"/>
      <c r="KY341" s="1587"/>
      <c r="KZ341" s="1587"/>
      <c r="LA341" s="1587"/>
      <c r="LB341" s="1587"/>
      <c r="LC341" s="1587"/>
      <c r="LD341" s="1587"/>
      <c r="LE341" s="1587"/>
      <c r="LF341" s="1587"/>
      <c r="LG341" s="1587"/>
      <c r="LH341" s="1587"/>
      <c r="LI341" s="1587"/>
      <c r="LJ341" s="1587"/>
      <c r="LK341" s="1587"/>
      <c r="LL341" s="1587"/>
      <c r="LM341" s="1587"/>
      <c r="LN341" s="1587"/>
      <c r="LO341" s="1587"/>
      <c r="LP341" s="1587"/>
      <c r="LQ341" s="1587"/>
      <c r="LR341" s="1587"/>
      <c r="LS341" s="1587"/>
      <c r="LT341" s="1587"/>
      <c r="LU341" s="1587"/>
      <c r="LV341" s="1587"/>
      <c r="LW341" s="1587"/>
      <c r="LX341" s="1587"/>
      <c r="LY341" s="1587"/>
      <c r="LZ341" s="1587"/>
      <c r="MA341" s="1587"/>
      <c r="MB341" s="1587"/>
      <c r="MC341" s="1587"/>
      <c r="MD341" s="1587"/>
      <c r="ME341" s="1587"/>
      <c r="MF341" s="1587"/>
      <c r="MG341" s="1587"/>
      <c r="MH341" s="1587"/>
      <c r="MI341" s="1587"/>
      <c r="MJ341" s="1587"/>
      <c r="MK341" s="1587"/>
      <c r="ML341" s="1587"/>
      <c r="MM341" s="1587"/>
      <c r="MN341" s="1587"/>
      <c r="MO341" s="1587"/>
      <c r="MP341" s="1587"/>
      <c r="MQ341" s="1587"/>
      <c r="MR341" s="1587"/>
      <c r="MS341" s="1587"/>
      <c r="MT341" s="1587"/>
      <c r="MU341" s="1587"/>
      <c r="MV341" s="1587"/>
      <c r="MW341" s="1587"/>
      <c r="MX341" s="1587"/>
      <c r="MY341" s="1587"/>
      <c r="MZ341" s="1587"/>
      <c r="NA341" s="1587"/>
      <c r="NB341" s="1587"/>
      <c r="NC341" s="1587"/>
      <c r="ND341" s="1587"/>
      <c r="NE341" s="1587"/>
      <c r="NF341" s="1587"/>
      <c r="NG341" s="1587"/>
      <c r="NH341" s="1587"/>
      <c r="NI341" s="1587"/>
      <c r="NJ341" s="1587"/>
      <c r="NK341" s="1587"/>
      <c r="NL341" s="1587"/>
      <c r="NM341" s="1587"/>
      <c r="NN341" s="1587"/>
      <c r="NO341" s="1587"/>
      <c r="NP341" s="1587"/>
      <c r="NQ341" s="1587"/>
      <c r="NR341" s="1587"/>
      <c r="NS341" s="1587"/>
      <c r="NT341" s="1587"/>
      <c r="NU341" s="1587"/>
      <c r="NV341" s="1587"/>
      <c r="NW341" s="1587"/>
      <c r="NX341" s="1587"/>
      <c r="NY341" s="1587"/>
      <c r="NZ341" s="1587"/>
      <c r="OA341" s="1587"/>
      <c r="OB341" s="1587"/>
      <c r="OC341" s="1587"/>
      <c r="OD341" s="1587"/>
      <c r="OE341" s="1587"/>
      <c r="OF341" s="1587"/>
      <c r="OG341" s="1587"/>
      <c r="OH341" s="1587"/>
      <c r="OI341" s="1587"/>
      <c r="OJ341" s="1587"/>
      <c r="OK341" s="1587"/>
      <c r="OL341" s="1587"/>
      <c r="OM341" s="1587"/>
      <c r="ON341" s="1587"/>
      <c r="OO341" s="1587"/>
      <c r="OP341" s="1587"/>
      <c r="OQ341" s="1587"/>
      <c r="OR341" s="1587"/>
      <c r="OS341" s="1587"/>
      <c r="OT341" s="1587"/>
      <c r="OU341" s="1587"/>
      <c r="OV341" s="1587"/>
      <c r="OW341" s="1587"/>
      <c r="OX341" s="1587"/>
      <c r="OY341" s="1587"/>
      <c r="OZ341" s="1587"/>
      <c r="PA341" s="1587"/>
      <c r="PB341" s="1587"/>
      <c r="PC341" s="1587"/>
      <c r="PD341" s="1587"/>
      <c r="PE341" s="1587"/>
      <c r="PF341" s="1587"/>
      <c r="PG341" s="1588"/>
      <c r="PH341" s="1588"/>
      <c r="PI341" s="1588"/>
      <c r="PJ341" s="1588"/>
      <c r="PK341" s="1588"/>
      <c r="PL341" s="1588"/>
      <c r="PM341" s="1588"/>
      <c r="PN341" s="1588"/>
      <c r="PO341" s="1588"/>
      <c r="PP341" s="1588"/>
      <c r="PQ341" s="1588"/>
      <c r="PR341" s="1588"/>
      <c r="PS341" s="1588"/>
      <c r="PT341" s="1588"/>
      <c r="PU341" s="1588"/>
      <c r="PV341" s="1588"/>
      <c r="PW341" s="1588"/>
      <c r="PX341" s="1588"/>
      <c r="PY341" s="1588"/>
      <c r="PZ341" s="1588"/>
      <c r="QA341" s="1588"/>
      <c r="QB341" s="1588"/>
      <c r="QC341" s="1588"/>
      <c r="QD341" s="1588"/>
      <c r="QE341" s="1588"/>
      <c r="QF341" s="1588"/>
      <c r="QG341" s="1588"/>
      <c r="QH341" s="1588"/>
      <c r="QI341" s="1588"/>
      <c r="QJ341" s="1588"/>
      <c r="QK341" s="1588"/>
      <c r="QL341" s="1588"/>
      <c r="QM341" s="1588"/>
      <c r="QN341" s="1588"/>
      <c r="QO341" s="1588"/>
      <c r="QP341" s="1588"/>
      <c r="QQ341" s="1588"/>
      <c r="QR341" s="1588"/>
      <c r="QS341" s="1588"/>
      <c r="QT341" s="1588"/>
      <c r="QU341" s="1588"/>
      <c r="QV341" s="1588"/>
      <c r="QW341" s="1588"/>
      <c r="QX341" s="1588"/>
      <c r="QY341" s="1588"/>
      <c r="QZ341" s="1588"/>
      <c r="RA341" s="1588"/>
      <c r="RB341" s="1588"/>
      <c r="RC341" s="1588"/>
      <c r="RD341" s="1588"/>
      <c r="RE341" s="1588"/>
      <c r="RF341" s="1588"/>
      <c r="RG341" s="1588"/>
      <c r="RH341" s="1588"/>
      <c r="RI341" s="1588"/>
      <c r="RJ341" s="1588"/>
      <c r="RK341" s="1588"/>
      <c r="RL341" s="1588"/>
      <c r="RM341" s="1588"/>
      <c r="RN341" s="1588"/>
      <c r="RO341" s="1588"/>
      <c r="RP341" s="1588"/>
      <c r="RQ341" s="1588"/>
      <c r="RR341" s="1588"/>
      <c r="RS341" s="1588"/>
      <c r="RT341" s="1588"/>
      <c r="RU341" s="1588"/>
      <c r="RV341" s="1588"/>
      <c r="RW341" s="1588"/>
      <c r="RX341" s="1588"/>
      <c r="RY341" s="1588"/>
      <c r="RZ341" s="1588"/>
      <c r="SA341" s="1588"/>
      <c r="SB341" s="1588"/>
      <c r="SC341" s="1588"/>
      <c r="SD341" s="1588"/>
      <c r="SE341" s="1588"/>
      <c r="SF341" s="1588"/>
      <c r="SG341" s="1588"/>
      <c r="SH341" s="1588"/>
      <c r="SI341" s="1588"/>
      <c r="SJ341" s="1588"/>
      <c r="SK341" s="1588"/>
      <c r="SL341" s="1588"/>
      <c r="SM341" s="1588"/>
      <c r="SN341" s="1588"/>
      <c r="SO341" s="1588"/>
      <c r="SP341" s="1588"/>
      <c r="SQ341" s="1588"/>
      <c r="SR341" s="1588"/>
      <c r="SS341" s="1588"/>
      <c r="ST341" s="1588"/>
      <c r="SU341" s="1588"/>
      <c r="SV341" s="1588"/>
      <c r="SW341" s="1588"/>
      <c r="SX341" s="1588"/>
      <c r="SY341" s="1588"/>
      <c r="SZ341" s="1588"/>
      <c r="TA341" s="1588"/>
      <c r="TB341" s="1588"/>
      <c r="TC341" s="1588"/>
      <c r="TD341" s="544"/>
      <c r="TE341" s="544"/>
      <c r="TF341" s="544"/>
      <c r="TG341" s="544"/>
      <c r="TH341" s="544"/>
      <c r="TI341" s="544"/>
      <c r="TJ341" s="544"/>
      <c r="TK341" s="544"/>
      <c r="TL341" s="544"/>
      <c r="TM341" s="544"/>
      <c r="TN341" s="544"/>
      <c r="TO341" s="544"/>
      <c r="TP341" s="544"/>
      <c r="TQ341" s="544"/>
      <c r="TR341" s="544"/>
      <c r="TS341" s="544"/>
      <c r="TT341" s="544"/>
      <c r="TU341" s="544"/>
      <c r="TV341" s="544"/>
      <c r="TW341" s="544"/>
      <c r="TX341" s="544"/>
      <c r="TY341" s="544"/>
      <c r="TZ341" s="544"/>
      <c r="UA341" s="544"/>
      <c r="UB341" s="544"/>
      <c r="UC341" s="544"/>
      <c r="UD341" s="544"/>
      <c r="UE341" s="544"/>
      <c r="UF341" s="544"/>
      <c r="UG341" s="544"/>
      <c r="UH341" s="544"/>
      <c r="UI341" s="544"/>
      <c r="UJ341" s="544"/>
      <c r="UK341" s="544"/>
      <c r="UL341" s="544"/>
      <c r="UM341" s="544"/>
      <c r="UN341" s="544"/>
      <c r="UO341" s="544"/>
      <c r="UP341" s="544"/>
      <c r="UQ341" s="544"/>
      <c r="UR341" s="544"/>
      <c r="US341" s="544"/>
      <c r="UT341" s="544"/>
      <c r="UU341" s="544"/>
      <c r="UV341" s="544"/>
      <c r="UW341" s="544"/>
      <c r="UX341" s="544"/>
      <c r="UY341" s="544"/>
      <c r="UZ341" s="544"/>
      <c r="VA341" s="544"/>
      <c r="VB341" s="544"/>
      <c r="VC341" s="544"/>
      <c r="VD341" s="544"/>
      <c r="VE341" s="544"/>
      <c r="VF341" s="544"/>
      <c r="VG341" s="544"/>
      <c r="VH341" s="544"/>
      <c r="VI341" s="544"/>
      <c r="VJ341" s="544"/>
      <c r="VK341" s="544"/>
      <c r="VL341" s="544"/>
      <c r="VM341" s="544"/>
      <c r="VN341" s="544"/>
      <c r="VO341" s="544"/>
      <c r="VP341" s="544"/>
      <c r="VQ341" s="544"/>
      <c r="VR341" s="544"/>
      <c r="VS341" s="544"/>
      <c r="VT341" s="544"/>
      <c r="VU341" s="544"/>
      <c r="VV341" s="544"/>
      <c r="VW341" s="544"/>
      <c r="VX341" s="544"/>
      <c r="VY341" s="544"/>
      <c r="VZ341" s="544"/>
      <c r="WA341" s="544"/>
      <c r="WB341" s="544"/>
      <c r="WC341" s="544"/>
      <c r="WD341" s="544"/>
      <c r="WE341" s="544"/>
      <c r="WF341" s="544"/>
      <c r="WG341" s="544"/>
      <c r="WH341" s="544"/>
      <c r="WI341" s="544"/>
      <c r="WJ341" s="544"/>
      <c r="WK341" s="544"/>
      <c r="WL341" s="544"/>
      <c r="WM341" s="544"/>
      <c r="WN341" s="544"/>
      <c r="WO341" s="544"/>
      <c r="WP341" s="544"/>
      <c r="WQ341" s="544"/>
      <c r="WR341" s="544"/>
      <c r="WS341" s="544"/>
      <c r="WT341" s="544"/>
      <c r="WU341" s="544"/>
      <c r="WV341" s="544"/>
      <c r="WW341" s="544"/>
      <c r="WX341" s="544"/>
      <c r="WY341" s="544"/>
      <c r="WZ341" s="544"/>
      <c r="XA341" s="544"/>
      <c r="XB341" s="544"/>
      <c r="XC341" s="544"/>
      <c r="XD341" s="544"/>
      <c r="XE341" s="544"/>
      <c r="XF341" s="544"/>
      <c r="XG341" s="544"/>
      <c r="XH341" s="544"/>
      <c r="XI341" s="544"/>
      <c r="XJ341" s="544"/>
      <c r="XK341" s="544"/>
      <c r="XL341" s="544"/>
      <c r="XM341" s="544"/>
      <c r="XN341" s="544"/>
      <c r="XO341" s="544"/>
      <c r="XP341" s="544"/>
      <c r="XQ341" s="544"/>
      <c r="XR341" s="544"/>
      <c r="XS341" s="544"/>
      <c r="XT341" s="544"/>
      <c r="XU341" s="544"/>
      <c r="XV341" s="544"/>
      <c r="XW341" s="544"/>
      <c r="XX341" s="544"/>
      <c r="XY341" s="544"/>
      <c r="XZ341" s="544"/>
      <c r="YA341" s="544"/>
      <c r="YB341" s="544"/>
      <c r="YC341" s="544"/>
      <c r="YD341" s="544"/>
      <c r="YE341" s="544"/>
      <c r="YF341" s="544"/>
      <c r="YG341" s="544"/>
      <c r="YH341" s="544"/>
      <c r="YI341" s="544"/>
      <c r="YJ341" s="544"/>
      <c r="YK341" s="544"/>
      <c r="YL341" s="544"/>
      <c r="YM341" s="544"/>
      <c r="YN341" s="544"/>
      <c r="YO341" s="544"/>
      <c r="YP341" s="544"/>
      <c r="YQ341" s="544"/>
      <c r="YR341" s="544"/>
      <c r="YS341" s="544"/>
      <c r="YT341" s="544"/>
      <c r="YU341" s="544"/>
      <c r="YV341" s="544"/>
      <c r="YW341" s="544"/>
      <c r="YX341" s="544"/>
      <c r="YY341" s="544"/>
      <c r="YZ341" s="544"/>
      <c r="ZA341" s="544"/>
      <c r="ZB341" s="544"/>
      <c r="ZC341" s="544"/>
      <c r="ZD341" s="544"/>
      <c r="ZE341" s="544"/>
      <c r="ZF341" s="544"/>
      <c r="ZG341" s="544"/>
      <c r="ZH341" s="544"/>
      <c r="ZI341" s="544"/>
      <c r="ZJ341" s="544"/>
      <c r="ZK341" s="544"/>
      <c r="ZL341" s="544"/>
      <c r="ZM341" s="544"/>
      <c r="ZN341" s="544"/>
      <c r="ZO341" s="544"/>
      <c r="ZP341" s="544"/>
      <c r="ZQ341" s="544"/>
      <c r="ZR341" s="544"/>
      <c r="ZS341" s="544"/>
      <c r="ZT341" s="544"/>
      <c r="ZU341" s="544"/>
      <c r="ZV341" s="544"/>
      <c r="ZW341" s="544"/>
      <c r="ZX341" s="544"/>
      <c r="ZY341" s="544"/>
      <c r="ZZ341" s="544"/>
      <c r="AAA341" s="544"/>
      <c r="AAB341" s="544"/>
      <c r="AAC341" s="544"/>
      <c r="AAD341" s="544"/>
      <c r="AAE341" s="544"/>
      <c r="AAF341" s="544"/>
      <c r="AAG341" s="544"/>
      <c r="AAH341" s="544"/>
      <c r="AAI341" s="544"/>
      <c r="AAJ341" s="544"/>
      <c r="AAK341" s="544"/>
      <c r="AAL341" s="544"/>
      <c r="AAM341" s="544"/>
      <c r="AAN341" s="544"/>
      <c r="AAO341" s="544"/>
      <c r="AAP341" s="544"/>
      <c r="AAQ341" s="544"/>
      <c r="AAR341" s="544"/>
      <c r="AAS341" s="544"/>
      <c r="AAT341" s="544"/>
      <c r="AAU341" s="544"/>
      <c r="AAV341" s="544"/>
      <c r="AAW341" s="544"/>
      <c r="AAX341" s="544"/>
      <c r="AAY341" s="544"/>
      <c r="AAZ341" s="544"/>
      <c r="ABA341" s="544"/>
      <c r="ABB341" s="544"/>
      <c r="ABC341" s="544"/>
      <c r="ABD341" s="544"/>
      <c r="ABE341" s="544"/>
      <c r="ABF341" s="544"/>
      <c r="ABG341" s="544"/>
      <c r="ABH341" s="544"/>
      <c r="ABI341" s="544"/>
      <c r="ABJ341" s="544"/>
      <c r="ABK341" s="544"/>
      <c r="ABL341" s="544"/>
      <c r="ABM341" s="544"/>
      <c r="ABN341" s="544"/>
      <c r="ABO341" s="544"/>
      <c r="ABP341" s="544"/>
      <c r="ABQ341" s="544"/>
      <c r="ABR341" s="544"/>
      <c r="ABS341" s="544"/>
      <c r="ABT341" s="544"/>
    </row>
    <row r="342" spans="1:748" s="540" customFormat="1" ht="15" customHeight="1" x14ac:dyDescent="0.15">
      <c r="A342" s="559">
        <v>43862</v>
      </c>
      <c r="B342" s="415">
        <f t="shared" si="7"/>
        <v>540</v>
      </c>
      <c r="C342" s="231"/>
      <c r="D342" s="546"/>
      <c r="E342" s="467"/>
      <c r="F342" s="576"/>
      <c r="G342" s="883"/>
      <c r="H342" s="539"/>
      <c r="I342" s="576"/>
      <c r="J342" s="547"/>
      <c r="K342" s="467"/>
      <c r="L342" s="550"/>
      <c r="M342" s="231">
        <v>376</v>
      </c>
      <c r="N342" s="546"/>
      <c r="O342" s="467"/>
      <c r="P342" s="576"/>
      <c r="Q342" s="883"/>
      <c r="R342" s="539"/>
      <c r="S342" s="576"/>
      <c r="T342" s="547"/>
      <c r="U342" s="467"/>
      <c r="V342" s="550"/>
      <c r="W342" s="466"/>
      <c r="X342" s="546"/>
      <c r="Y342" s="548"/>
      <c r="Z342" s="576"/>
      <c r="AA342" s="883"/>
      <c r="AB342" s="539"/>
      <c r="AC342" s="576"/>
      <c r="AD342" s="539"/>
      <c r="AE342" s="467"/>
      <c r="AF342" s="550"/>
      <c r="AG342" s="494"/>
      <c r="AH342" s="546"/>
      <c r="AI342" s="548"/>
      <c r="AJ342" s="576"/>
      <c r="AK342" s="883"/>
      <c r="AL342" s="539"/>
      <c r="AM342" s="213"/>
      <c r="AN342" s="539"/>
      <c r="AO342" s="467"/>
      <c r="AP342" s="618"/>
      <c r="AQ342" s="494">
        <v>160</v>
      </c>
      <c r="AR342" s="546"/>
      <c r="AS342" s="548"/>
      <c r="AT342" s="576"/>
      <c r="AU342" s="883"/>
      <c r="AV342" s="539"/>
      <c r="AW342" s="576"/>
      <c r="AX342" s="539"/>
      <c r="AY342" s="467"/>
      <c r="AZ342" s="550"/>
      <c r="BA342" s="231"/>
      <c r="BB342" s="546"/>
      <c r="BC342" s="467"/>
      <c r="BD342" s="576"/>
      <c r="BE342" s="883"/>
      <c r="BF342" s="539"/>
      <c r="BG342" s="576"/>
      <c r="BH342" s="539"/>
      <c r="BI342" s="467"/>
      <c r="BJ342" s="550"/>
      <c r="BK342" s="494"/>
      <c r="BL342" s="546"/>
      <c r="BM342" s="548"/>
      <c r="BN342" s="576"/>
      <c r="BO342" s="883"/>
      <c r="BP342" s="539"/>
      <c r="BQ342" s="576"/>
      <c r="BR342" s="539"/>
      <c r="BS342" s="467"/>
      <c r="BT342" s="550"/>
      <c r="BU342" s="494">
        <v>4</v>
      </c>
      <c r="BV342" s="546"/>
      <c r="BW342" s="548"/>
      <c r="BX342" s="548"/>
      <c r="BY342" s="883"/>
      <c r="BZ342" s="539"/>
      <c r="CA342" s="576"/>
      <c r="CB342" s="539"/>
      <c r="CC342" s="467"/>
      <c r="CD342" s="550"/>
      <c r="CE342" s="494"/>
      <c r="CF342" s="546"/>
      <c r="CG342" s="548"/>
      <c r="CH342" s="576"/>
      <c r="CI342" s="883"/>
      <c r="CJ342" s="539"/>
      <c r="CK342" s="576"/>
      <c r="CL342" s="539"/>
      <c r="CM342" s="467"/>
      <c r="CN342" s="550"/>
      <c r="CO342" s="494"/>
      <c r="CP342" s="546"/>
      <c r="CQ342" s="467"/>
      <c r="CR342" s="576"/>
      <c r="CS342" s="883"/>
      <c r="CT342" s="539"/>
      <c r="CU342" s="576"/>
      <c r="CV342" s="539"/>
      <c r="CW342" s="467"/>
      <c r="CX342" s="550"/>
      <c r="CY342" s="494"/>
      <c r="CZ342" s="546"/>
      <c r="DA342" s="467"/>
      <c r="DB342" s="576"/>
      <c r="DC342" s="883"/>
      <c r="DD342" s="539"/>
      <c r="DE342" s="576"/>
      <c r="DF342" s="539"/>
      <c r="DG342" s="464"/>
      <c r="DH342" s="550"/>
      <c r="DI342" s="494"/>
      <c r="DJ342" s="546"/>
      <c r="DK342" s="549"/>
      <c r="DL342" s="576"/>
      <c r="DM342" s="883"/>
      <c r="DN342" s="539"/>
      <c r="DO342" s="576"/>
      <c r="DP342" s="539"/>
      <c r="DQ342" s="467"/>
      <c r="DR342" s="550"/>
      <c r="DS342" s="494"/>
      <c r="DT342" s="546"/>
      <c r="DU342" s="466"/>
      <c r="DV342" s="576"/>
      <c r="DW342" s="883"/>
      <c r="DX342" s="539"/>
      <c r="DY342" s="576"/>
      <c r="DZ342" s="539"/>
      <c r="EA342" s="576"/>
      <c r="EB342" s="550"/>
      <c r="EC342" s="494"/>
      <c r="ED342" s="546"/>
      <c r="EE342" s="551"/>
      <c r="EF342" s="576"/>
      <c r="EG342" s="883"/>
      <c r="EH342" s="539"/>
      <c r="EI342" s="576"/>
      <c r="EJ342" s="539"/>
      <c r="EK342" s="467"/>
      <c r="EL342" s="550"/>
      <c r="EM342" s="494"/>
      <c r="EN342" s="546"/>
      <c r="EO342" s="467"/>
      <c r="EP342" s="576"/>
      <c r="EQ342" s="576"/>
      <c r="ER342" s="539"/>
      <c r="ES342" s="576"/>
      <c r="ET342" s="466"/>
      <c r="EU342" s="467"/>
      <c r="EV342" s="550"/>
      <c r="EW342" s="494"/>
      <c r="EX342" s="546"/>
      <c r="EY342" s="467"/>
      <c r="EZ342" s="576"/>
      <c r="FA342" s="883"/>
      <c r="FB342" s="539"/>
      <c r="FC342" s="576"/>
      <c r="FD342" s="466"/>
      <c r="FE342" s="467"/>
      <c r="FF342" s="550"/>
      <c r="FG342" s="494"/>
      <c r="FH342" s="546"/>
      <c r="FI342" s="467"/>
      <c r="FJ342" s="576"/>
      <c r="FK342" s="883"/>
      <c r="FL342" s="539"/>
      <c r="FM342" s="576"/>
      <c r="FN342" s="466"/>
      <c r="FO342" s="467"/>
      <c r="FP342" s="550"/>
      <c r="FQ342" s="1262"/>
      <c r="FR342" s="1263"/>
      <c r="FS342" s="1444"/>
      <c r="FT342" s="1263"/>
      <c r="FU342" s="980"/>
      <c r="FV342" s="1263"/>
      <c r="FW342" s="954"/>
      <c r="FX342" s="1263"/>
      <c r="FY342" s="1263"/>
      <c r="FZ342" s="1419"/>
      <c r="GA342" s="1262"/>
      <c r="GB342" s="1263"/>
      <c r="GC342" s="1263"/>
      <c r="GD342" s="1263"/>
      <c r="GE342" s="980"/>
      <c r="GF342" s="1263"/>
      <c r="GG342" s="954"/>
      <c r="GH342" s="1263"/>
      <c r="GI342" s="1263"/>
      <c r="GJ342" s="1419"/>
      <c r="GK342" s="231"/>
      <c r="GL342" s="941"/>
      <c r="GM342" s="467"/>
      <c r="GN342" s="467"/>
      <c r="GO342" s="467"/>
      <c r="GP342" s="467"/>
      <c r="GQ342" s="467"/>
      <c r="GR342" s="467"/>
      <c r="GS342" s="467"/>
      <c r="GT342" s="550"/>
      <c r="GU342" s="231"/>
      <c r="GV342" s="467"/>
      <c r="GW342" s="467"/>
      <c r="GX342" s="467"/>
      <c r="GY342" s="467"/>
      <c r="GZ342" s="539"/>
      <c r="HA342" s="467"/>
      <c r="HB342" s="467"/>
      <c r="HC342" s="467"/>
      <c r="HD342" s="550"/>
      <c r="HE342" s="494"/>
      <c r="HF342" s="546"/>
      <c r="HG342" s="467"/>
      <c r="HH342" s="894"/>
      <c r="HI342" s="1432"/>
      <c r="HJ342" s="539"/>
      <c r="HK342" s="576"/>
      <c r="HL342" s="539"/>
      <c r="HM342" s="467"/>
      <c r="HN342" s="550"/>
      <c r="HO342" s="494"/>
      <c r="HP342" s="546"/>
      <c r="HQ342" s="467"/>
      <c r="HR342" s="576"/>
      <c r="HS342" s="576"/>
      <c r="HT342" s="539"/>
      <c r="HU342" s="576"/>
      <c r="HV342" s="539"/>
      <c r="HW342" s="467"/>
      <c r="HX342" s="550"/>
      <c r="HY342" s="1587"/>
      <c r="HZ342" s="1587"/>
      <c r="IA342" s="1587"/>
      <c r="IB342" s="1587"/>
      <c r="IC342" s="1587"/>
      <c r="ID342" s="1587"/>
      <c r="IE342" s="1587"/>
      <c r="IF342" s="1587"/>
      <c r="IG342" s="1587"/>
      <c r="IH342" s="1587"/>
      <c r="II342" s="1587"/>
      <c r="IJ342" s="1587"/>
      <c r="IK342" s="1587"/>
      <c r="IL342" s="1587"/>
      <c r="IM342" s="1587"/>
      <c r="IN342" s="1587"/>
      <c r="IO342" s="1587"/>
      <c r="IP342" s="1587"/>
      <c r="IQ342" s="1587"/>
      <c r="IR342" s="1587"/>
      <c r="IS342" s="1587"/>
      <c r="IT342" s="1587"/>
      <c r="IU342" s="1587"/>
      <c r="IV342" s="1587"/>
      <c r="IW342" s="1587"/>
      <c r="IX342" s="1587"/>
      <c r="IY342" s="1587"/>
      <c r="IZ342" s="1587"/>
      <c r="JA342" s="1587"/>
      <c r="JB342" s="1587"/>
      <c r="JC342" s="1587"/>
      <c r="JD342" s="1587"/>
      <c r="JE342" s="1587"/>
      <c r="JF342" s="1587"/>
      <c r="JG342" s="1587"/>
      <c r="JH342" s="1587"/>
      <c r="JI342" s="1587"/>
      <c r="JJ342" s="1587"/>
      <c r="JK342" s="1587"/>
      <c r="JL342" s="1587"/>
      <c r="JM342" s="1587"/>
      <c r="JN342" s="1587"/>
      <c r="JO342" s="1587"/>
      <c r="JP342" s="1587"/>
      <c r="JQ342" s="1587"/>
      <c r="JR342" s="1587"/>
      <c r="JS342" s="1587"/>
      <c r="JT342" s="1587"/>
      <c r="JU342" s="1587"/>
      <c r="JV342" s="1587"/>
      <c r="JW342" s="1587"/>
      <c r="JX342" s="1587"/>
      <c r="JY342" s="1587"/>
      <c r="JZ342" s="1587"/>
      <c r="KA342" s="1587"/>
      <c r="KB342" s="1587"/>
      <c r="KC342" s="1587"/>
      <c r="KD342" s="1587"/>
      <c r="KE342" s="1587"/>
      <c r="KF342" s="1587"/>
      <c r="KG342" s="1587"/>
      <c r="KH342" s="1587"/>
      <c r="KI342" s="1587"/>
      <c r="KJ342" s="1587"/>
      <c r="KK342" s="1587"/>
      <c r="KL342" s="1587"/>
      <c r="KM342" s="1587"/>
      <c r="KN342" s="1587"/>
      <c r="KO342" s="1587"/>
      <c r="KP342" s="1587"/>
      <c r="KQ342" s="1587"/>
      <c r="KR342" s="1587"/>
      <c r="KS342" s="1587"/>
      <c r="KT342" s="1587"/>
      <c r="KU342" s="1587"/>
      <c r="KV342" s="1587"/>
      <c r="KW342" s="1587"/>
      <c r="KX342" s="1587"/>
      <c r="KY342" s="1587"/>
      <c r="KZ342" s="1587"/>
      <c r="LA342" s="1587"/>
      <c r="LB342" s="1587"/>
      <c r="LC342" s="1587"/>
      <c r="LD342" s="1587"/>
      <c r="LE342" s="1587"/>
      <c r="LF342" s="1587"/>
      <c r="LG342" s="1587"/>
      <c r="LH342" s="1587"/>
      <c r="LI342" s="1587"/>
      <c r="LJ342" s="1587"/>
      <c r="LK342" s="1587"/>
      <c r="LL342" s="1587"/>
      <c r="LM342" s="1587"/>
      <c r="LN342" s="1587"/>
      <c r="LO342" s="1587"/>
      <c r="LP342" s="1587"/>
      <c r="LQ342" s="1587"/>
      <c r="LR342" s="1587"/>
      <c r="LS342" s="1587"/>
      <c r="LT342" s="1587"/>
      <c r="LU342" s="1587"/>
      <c r="LV342" s="1587"/>
      <c r="LW342" s="1587"/>
      <c r="LX342" s="1587"/>
      <c r="LY342" s="1587"/>
      <c r="LZ342" s="1587"/>
      <c r="MA342" s="1587"/>
      <c r="MB342" s="1587"/>
      <c r="MC342" s="1587"/>
      <c r="MD342" s="1587"/>
      <c r="ME342" s="1587"/>
      <c r="MF342" s="1587"/>
      <c r="MG342" s="1587"/>
      <c r="MH342" s="1587"/>
      <c r="MI342" s="1587"/>
      <c r="MJ342" s="1587"/>
      <c r="MK342" s="1587"/>
      <c r="ML342" s="1587"/>
      <c r="MM342" s="1587"/>
      <c r="MN342" s="1587"/>
      <c r="MO342" s="1587"/>
      <c r="MP342" s="1587"/>
      <c r="MQ342" s="1587"/>
      <c r="MR342" s="1587"/>
      <c r="MS342" s="1587"/>
      <c r="MT342" s="1587"/>
      <c r="MU342" s="1587"/>
      <c r="MV342" s="1587"/>
      <c r="MW342" s="1587"/>
      <c r="MX342" s="1587"/>
      <c r="MY342" s="1587"/>
      <c r="MZ342" s="1587"/>
      <c r="NA342" s="1587"/>
      <c r="NB342" s="1587"/>
      <c r="NC342" s="1587"/>
      <c r="ND342" s="1587"/>
      <c r="NE342" s="1587"/>
      <c r="NF342" s="1587"/>
      <c r="NG342" s="1587"/>
      <c r="NH342" s="1587"/>
      <c r="NI342" s="1587"/>
      <c r="NJ342" s="1587"/>
      <c r="NK342" s="1587"/>
      <c r="NL342" s="1587"/>
      <c r="NM342" s="1587"/>
      <c r="NN342" s="1587"/>
      <c r="NO342" s="1587"/>
      <c r="NP342" s="1587"/>
      <c r="NQ342" s="1587"/>
      <c r="NR342" s="1587"/>
      <c r="NS342" s="1587"/>
      <c r="NT342" s="1587"/>
      <c r="NU342" s="1587"/>
      <c r="NV342" s="1587"/>
      <c r="NW342" s="1587"/>
      <c r="NX342" s="1587"/>
      <c r="NY342" s="1587"/>
      <c r="NZ342" s="1587"/>
      <c r="OA342" s="1587"/>
      <c r="OB342" s="1587"/>
      <c r="OC342" s="1587"/>
      <c r="OD342" s="1587"/>
      <c r="OE342" s="1587"/>
      <c r="OF342" s="1587"/>
      <c r="OG342" s="1587"/>
      <c r="OH342" s="1587"/>
      <c r="OI342" s="1587"/>
      <c r="OJ342" s="1587"/>
      <c r="OK342" s="1587"/>
      <c r="OL342" s="1587"/>
      <c r="OM342" s="1587"/>
      <c r="ON342" s="1587"/>
      <c r="OO342" s="1587"/>
      <c r="OP342" s="1587"/>
      <c r="OQ342" s="1587"/>
      <c r="OR342" s="1587"/>
      <c r="OS342" s="1587"/>
      <c r="OT342" s="1587"/>
      <c r="OU342" s="1587"/>
      <c r="OV342" s="1587"/>
      <c r="OW342" s="1587"/>
      <c r="OX342" s="1587"/>
      <c r="OY342" s="1587"/>
      <c r="OZ342" s="1587"/>
      <c r="PA342" s="1587"/>
      <c r="PB342" s="1587"/>
      <c r="PC342" s="1587"/>
      <c r="PD342" s="1587"/>
      <c r="PE342" s="1587"/>
      <c r="PF342" s="1587"/>
      <c r="PG342" s="1588"/>
      <c r="PH342" s="1588"/>
      <c r="PI342" s="1588"/>
      <c r="PJ342" s="1588"/>
      <c r="PK342" s="1588"/>
      <c r="PL342" s="1588"/>
      <c r="PM342" s="1588"/>
      <c r="PN342" s="1588"/>
      <c r="PO342" s="1588"/>
      <c r="PP342" s="1588"/>
      <c r="PQ342" s="1588"/>
      <c r="PR342" s="1588"/>
      <c r="PS342" s="1588"/>
      <c r="PT342" s="1588"/>
      <c r="PU342" s="1588"/>
      <c r="PV342" s="1588"/>
      <c r="PW342" s="1588"/>
      <c r="PX342" s="1588"/>
      <c r="PY342" s="1588"/>
      <c r="PZ342" s="1588"/>
      <c r="QA342" s="1588"/>
      <c r="QB342" s="1588"/>
      <c r="QC342" s="1588"/>
      <c r="QD342" s="1588"/>
      <c r="QE342" s="1588"/>
      <c r="QF342" s="1588"/>
      <c r="QG342" s="1588"/>
      <c r="QH342" s="1588"/>
      <c r="QI342" s="1588"/>
      <c r="QJ342" s="1588"/>
      <c r="QK342" s="1588"/>
      <c r="QL342" s="1588"/>
      <c r="QM342" s="1588"/>
      <c r="QN342" s="1588"/>
      <c r="QO342" s="1588"/>
      <c r="QP342" s="1588"/>
      <c r="QQ342" s="1588"/>
      <c r="QR342" s="1588"/>
      <c r="QS342" s="1588"/>
      <c r="QT342" s="1588"/>
      <c r="QU342" s="1588"/>
      <c r="QV342" s="1588"/>
      <c r="QW342" s="1588"/>
      <c r="QX342" s="1588"/>
      <c r="QY342" s="1588"/>
      <c r="QZ342" s="1588"/>
      <c r="RA342" s="1588"/>
      <c r="RB342" s="1588"/>
      <c r="RC342" s="1588"/>
      <c r="RD342" s="1588"/>
      <c r="RE342" s="1588"/>
      <c r="RF342" s="1588"/>
      <c r="RG342" s="1588"/>
      <c r="RH342" s="1588"/>
      <c r="RI342" s="1588"/>
      <c r="RJ342" s="1588"/>
      <c r="RK342" s="1588"/>
      <c r="RL342" s="1588"/>
      <c r="RM342" s="1588"/>
      <c r="RN342" s="1588"/>
      <c r="RO342" s="1588"/>
      <c r="RP342" s="1588"/>
      <c r="RQ342" s="1588"/>
      <c r="RR342" s="1588"/>
      <c r="RS342" s="1588"/>
      <c r="RT342" s="1588"/>
      <c r="RU342" s="1588"/>
      <c r="RV342" s="1588"/>
      <c r="RW342" s="1588"/>
      <c r="RX342" s="1588"/>
      <c r="RY342" s="1588"/>
      <c r="RZ342" s="1588"/>
      <c r="SA342" s="1588"/>
      <c r="SB342" s="1588"/>
      <c r="SC342" s="1588"/>
      <c r="SD342" s="1588"/>
      <c r="SE342" s="1588"/>
      <c r="SF342" s="1588"/>
      <c r="SG342" s="1588"/>
      <c r="SH342" s="1588"/>
      <c r="SI342" s="1588"/>
      <c r="SJ342" s="1588"/>
      <c r="SK342" s="1588"/>
      <c r="SL342" s="1588"/>
      <c r="SM342" s="1588"/>
      <c r="SN342" s="1588"/>
      <c r="SO342" s="1588"/>
      <c r="SP342" s="1588"/>
      <c r="SQ342" s="1588"/>
      <c r="SR342" s="1588"/>
      <c r="SS342" s="1588"/>
      <c r="ST342" s="1588"/>
      <c r="SU342" s="1588"/>
      <c r="SV342" s="1588"/>
      <c r="SW342" s="1588"/>
      <c r="SX342" s="1588"/>
      <c r="SY342" s="1588"/>
      <c r="SZ342" s="1588"/>
      <c r="TA342" s="1588"/>
      <c r="TB342" s="1588"/>
      <c r="TC342" s="1588"/>
      <c r="TD342" s="544"/>
      <c r="TE342" s="544"/>
      <c r="TF342" s="544"/>
      <c r="TG342" s="544"/>
      <c r="TH342" s="544"/>
      <c r="TI342" s="544"/>
      <c r="TJ342" s="544"/>
      <c r="TK342" s="544"/>
      <c r="TL342" s="544"/>
      <c r="TM342" s="544"/>
      <c r="TN342" s="544"/>
      <c r="TO342" s="544"/>
      <c r="TP342" s="544"/>
      <c r="TQ342" s="544"/>
      <c r="TR342" s="544"/>
      <c r="TS342" s="544"/>
      <c r="TT342" s="544"/>
      <c r="TU342" s="544"/>
      <c r="TV342" s="544"/>
      <c r="TW342" s="544"/>
      <c r="TX342" s="544"/>
      <c r="TY342" s="544"/>
      <c r="TZ342" s="544"/>
      <c r="UA342" s="544"/>
      <c r="UB342" s="544"/>
      <c r="UC342" s="544"/>
      <c r="UD342" s="544"/>
      <c r="UE342" s="544"/>
      <c r="UF342" s="544"/>
      <c r="UG342" s="544"/>
      <c r="UH342" s="544"/>
      <c r="UI342" s="544"/>
      <c r="UJ342" s="544"/>
      <c r="UK342" s="544"/>
      <c r="UL342" s="544"/>
      <c r="UM342" s="544"/>
      <c r="UN342" s="544"/>
      <c r="UO342" s="544"/>
      <c r="UP342" s="544"/>
      <c r="UQ342" s="544"/>
      <c r="UR342" s="544"/>
      <c r="US342" s="544"/>
      <c r="UT342" s="544"/>
      <c r="UU342" s="544"/>
      <c r="UV342" s="544"/>
      <c r="UW342" s="544"/>
      <c r="UX342" s="544"/>
      <c r="UY342" s="544"/>
      <c r="UZ342" s="544"/>
      <c r="VA342" s="544"/>
      <c r="VB342" s="544"/>
      <c r="VC342" s="544"/>
      <c r="VD342" s="544"/>
      <c r="VE342" s="544"/>
      <c r="VF342" s="544"/>
      <c r="VG342" s="544"/>
      <c r="VH342" s="544"/>
      <c r="VI342" s="544"/>
      <c r="VJ342" s="544"/>
      <c r="VK342" s="544"/>
      <c r="VL342" s="544"/>
      <c r="VM342" s="544"/>
      <c r="VN342" s="544"/>
      <c r="VO342" s="544"/>
      <c r="VP342" s="544"/>
      <c r="VQ342" s="544"/>
      <c r="VR342" s="544"/>
      <c r="VS342" s="544"/>
      <c r="VT342" s="544"/>
      <c r="VU342" s="544"/>
      <c r="VV342" s="544"/>
      <c r="VW342" s="544"/>
      <c r="VX342" s="544"/>
      <c r="VY342" s="544"/>
      <c r="VZ342" s="544"/>
      <c r="WA342" s="544"/>
      <c r="WB342" s="544"/>
      <c r="WC342" s="544"/>
      <c r="WD342" s="544"/>
      <c r="WE342" s="544"/>
      <c r="WF342" s="544"/>
      <c r="WG342" s="544"/>
      <c r="WH342" s="544"/>
      <c r="WI342" s="544"/>
      <c r="WJ342" s="544"/>
      <c r="WK342" s="544"/>
      <c r="WL342" s="544"/>
      <c r="WM342" s="544"/>
      <c r="WN342" s="544"/>
      <c r="WO342" s="544"/>
      <c r="WP342" s="544"/>
      <c r="WQ342" s="544"/>
      <c r="WR342" s="544"/>
      <c r="WS342" s="544"/>
      <c r="WT342" s="544"/>
      <c r="WU342" s="544"/>
      <c r="WV342" s="544"/>
      <c r="WW342" s="544"/>
      <c r="WX342" s="544"/>
      <c r="WY342" s="544"/>
      <c r="WZ342" s="544"/>
      <c r="XA342" s="544"/>
      <c r="XB342" s="544"/>
      <c r="XC342" s="544"/>
      <c r="XD342" s="544"/>
      <c r="XE342" s="544"/>
      <c r="XF342" s="544"/>
      <c r="XG342" s="544"/>
      <c r="XH342" s="544"/>
      <c r="XI342" s="544"/>
      <c r="XJ342" s="544"/>
      <c r="XK342" s="544"/>
      <c r="XL342" s="544"/>
      <c r="XM342" s="544"/>
      <c r="XN342" s="544"/>
      <c r="XO342" s="544"/>
      <c r="XP342" s="544"/>
      <c r="XQ342" s="544"/>
      <c r="XR342" s="544"/>
      <c r="XS342" s="544"/>
      <c r="XT342" s="544"/>
      <c r="XU342" s="544"/>
      <c r="XV342" s="544"/>
      <c r="XW342" s="544"/>
      <c r="XX342" s="544"/>
      <c r="XY342" s="544"/>
      <c r="XZ342" s="544"/>
      <c r="YA342" s="544"/>
      <c r="YB342" s="544"/>
      <c r="YC342" s="544"/>
      <c r="YD342" s="544"/>
      <c r="YE342" s="544"/>
      <c r="YF342" s="544"/>
      <c r="YG342" s="544"/>
      <c r="YH342" s="544"/>
      <c r="YI342" s="544"/>
      <c r="YJ342" s="544"/>
      <c r="YK342" s="544"/>
      <c r="YL342" s="544"/>
      <c r="YM342" s="544"/>
      <c r="YN342" s="544"/>
      <c r="YO342" s="544"/>
      <c r="YP342" s="544"/>
      <c r="YQ342" s="544"/>
      <c r="YR342" s="544"/>
      <c r="YS342" s="544"/>
      <c r="YT342" s="544"/>
      <c r="YU342" s="544"/>
      <c r="YV342" s="544"/>
      <c r="YW342" s="544"/>
      <c r="YX342" s="544"/>
      <c r="YY342" s="544"/>
      <c r="YZ342" s="544"/>
      <c r="ZA342" s="544"/>
      <c r="ZB342" s="544"/>
      <c r="ZC342" s="544"/>
      <c r="ZD342" s="544"/>
      <c r="ZE342" s="544"/>
      <c r="ZF342" s="544"/>
      <c r="ZG342" s="544"/>
      <c r="ZH342" s="544"/>
      <c r="ZI342" s="544"/>
      <c r="ZJ342" s="544"/>
      <c r="ZK342" s="544"/>
      <c r="ZL342" s="544"/>
      <c r="ZM342" s="544"/>
      <c r="ZN342" s="544"/>
      <c r="ZO342" s="544"/>
      <c r="ZP342" s="544"/>
      <c r="ZQ342" s="544"/>
      <c r="ZR342" s="544"/>
      <c r="ZS342" s="544"/>
      <c r="ZT342" s="544"/>
      <c r="ZU342" s="544"/>
      <c r="ZV342" s="544"/>
      <c r="ZW342" s="544"/>
      <c r="ZX342" s="544"/>
      <c r="ZY342" s="544"/>
      <c r="ZZ342" s="544"/>
      <c r="AAA342" s="544"/>
      <c r="AAB342" s="544"/>
      <c r="AAC342" s="544"/>
      <c r="AAD342" s="544"/>
      <c r="AAE342" s="544"/>
      <c r="AAF342" s="544"/>
      <c r="AAG342" s="544"/>
      <c r="AAH342" s="544"/>
      <c r="AAI342" s="544"/>
      <c r="AAJ342" s="544"/>
      <c r="AAK342" s="544"/>
      <c r="AAL342" s="544"/>
      <c r="AAM342" s="544"/>
      <c r="AAN342" s="544"/>
      <c r="AAO342" s="544"/>
      <c r="AAP342" s="544"/>
      <c r="AAQ342" s="544"/>
      <c r="AAR342" s="544"/>
      <c r="AAS342" s="544"/>
      <c r="AAT342" s="544"/>
      <c r="AAU342" s="544"/>
      <c r="AAV342" s="544"/>
      <c r="AAW342" s="544"/>
      <c r="AAX342" s="544"/>
      <c r="AAY342" s="544"/>
      <c r="AAZ342" s="544"/>
      <c r="ABA342" s="544"/>
      <c r="ABB342" s="544"/>
      <c r="ABC342" s="544"/>
      <c r="ABD342" s="544"/>
      <c r="ABE342" s="544"/>
      <c r="ABF342" s="544"/>
      <c r="ABG342" s="544"/>
      <c r="ABH342" s="544"/>
      <c r="ABI342" s="544"/>
      <c r="ABJ342" s="544"/>
      <c r="ABK342" s="544"/>
      <c r="ABL342" s="544"/>
      <c r="ABM342" s="544"/>
      <c r="ABN342" s="544"/>
      <c r="ABO342" s="544"/>
      <c r="ABP342" s="544"/>
      <c r="ABQ342" s="544"/>
      <c r="ABR342" s="544"/>
      <c r="ABS342" s="544"/>
      <c r="ABT342" s="544"/>
    </row>
    <row r="343" spans="1:748" s="542" customFormat="1" ht="15" customHeight="1" x14ac:dyDescent="0.15">
      <c r="A343" s="560">
        <v>43863</v>
      </c>
      <c r="B343" s="765">
        <f t="shared" si="7"/>
        <v>469</v>
      </c>
      <c r="C343" s="241"/>
      <c r="D343" s="552"/>
      <c r="E343" s="471"/>
      <c r="F343" s="577"/>
      <c r="G343" s="577"/>
      <c r="H343" s="541"/>
      <c r="I343" s="577"/>
      <c r="J343" s="553"/>
      <c r="K343" s="471"/>
      <c r="L343" s="557"/>
      <c r="M343" s="241">
        <v>370</v>
      </c>
      <c r="N343" s="552"/>
      <c r="O343" s="471"/>
      <c r="P343" s="577"/>
      <c r="Q343" s="577"/>
      <c r="R343" s="541"/>
      <c r="S343" s="577"/>
      <c r="T343" s="553"/>
      <c r="U343" s="471"/>
      <c r="V343" s="557"/>
      <c r="W343" s="470"/>
      <c r="X343" s="552"/>
      <c r="Y343" s="555"/>
      <c r="Z343" s="577"/>
      <c r="AA343" s="577"/>
      <c r="AB343" s="541"/>
      <c r="AC343" s="577"/>
      <c r="AD343" s="541"/>
      <c r="AE343" s="471"/>
      <c r="AF343" s="557"/>
      <c r="AG343" s="554"/>
      <c r="AH343" s="552"/>
      <c r="AI343" s="555"/>
      <c r="AJ343" s="577"/>
      <c r="AK343" s="577"/>
      <c r="AL343" s="541"/>
      <c r="AM343" s="180"/>
      <c r="AN343" s="541"/>
      <c r="AO343" s="471"/>
      <c r="AP343" s="619"/>
      <c r="AQ343" s="554">
        <v>8</v>
      </c>
      <c r="AR343" s="552"/>
      <c r="AS343" s="555"/>
      <c r="AT343" s="577"/>
      <c r="AU343" s="577"/>
      <c r="AV343" s="541"/>
      <c r="AW343" s="577"/>
      <c r="AX343" s="541"/>
      <c r="AY343" s="471"/>
      <c r="AZ343" s="557"/>
      <c r="BA343" s="241"/>
      <c r="BB343" s="552"/>
      <c r="BC343" s="471"/>
      <c r="BD343" s="577"/>
      <c r="BE343" s="577"/>
      <c r="BF343" s="541"/>
      <c r="BG343" s="577"/>
      <c r="BH343" s="541"/>
      <c r="BI343" s="471"/>
      <c r="BJ343" s="557"/>
      <c r="BK343" s="554"/>
      <c r="BL343" s="552"/>
      <c r="BM343" s="555"/>
      <c r="BN343" s="577"/>
      <c r="BO343" s="577"/>
      <c r="BP343" s="541"/>
      <c r="BQ343" s="577"/>
      <c r="BR343" s="541"/>
      <c r="BS343" s="471"/>
      <c r="BT343" s="557"/>
      <c r="BU343" s="554">
        <v>10</v>
      </c>
      <c r="BV343" s="552"/>
      <c r="BW343" s="555"/>
      <c r="BX343" s="555"/>
      <c r="BY343" s="577"/>
      <c r="BZ343" s="541"/>
      <c r="CA343" s="577"/>
      <c r="CB343" s="541"/>
      <c r="CC343" s="471"/>
      <c r="CD343" s="557"/>
      <c r="CE343" s="554"/>
      <c r="CF343" s="552"/>
      <c r="CG343" s="555"/>
      <c r="CH343" s="577"/>
      <c r="CI343" s="577"/>
      <c r="CJ343" s="541"/>
      <c r="CK343" s="577"/>
      <c r="CL343" s="541"/>
      <c r="CM343" s="471"/>
      <c r="CN343" s="557"/>
      <c r="CO343" s="554"/>
      <c r="CP343" s="552"/>
      <c r="CQ343" s="471"/>
      <c r="CR343" s="577"/>
      <c r="CS343" s="577"/>
      <c r="CT343" s="541"/>
      <c r="CU343" s="577"/>
      <c r="CV343" s="541"/>
      <c r="CW343" s="471"/>
      <c r="CX343" s="557"/>
      <c r="CY343" s="554"/>
      <c r="CZ343" s="552"/>
      <c r="DA343" s="471"/>
      <c r="DB343" s="577"/>
      <c r="DC343" s="577"/>
      <c r="DD343" s="541"/>
      <c r="DE343" s="577"/>
      <c r="DF343" s="541"/>
      <c r="DG343" s="447"/>
      <c r="DH343" s="557"/>
      <c r="DI343" s="554"/>
      <c r="DJ343" s="552"/>
      <c r="DK343" s="556"/>
      <c r="DL343" s="577"/>
      <c r="DM343" s="577"/>
      <c r="DN343" s="541"/>
      <c r="DO343" s="577"/>
      <c r="DP343" s="541"/>
      <c r="DQ343" s="471"/>
      <c r="DR343" s="557"/>
      <c r="DS343" s="554"/>
      <c r="DT343" s="552"/>
      <c r="DU343" s="470"/>
      <c r="DV343" s="577"/>
      <c r="DW343" s="577"/>
      <c r="DX343" s="541"/>
      <c r="DY343" s="577"/>
      <c r="DZ343" s="541"/>
      <c r="EA343" s="577"/>
      <c r="EB343" s="557"/>
      <c r="EC343" s="554"/>
      <c r="ED343" s="552"/>
      <c r="EE343" s="558"/>
      <c r="EF343" s="577"/>
      <c r="EG343" s="577"/>
      <c r="EH343" s="541"/>
      <c r="EI343" s="577"/>
      <c r="EJ343" s="541"/>
      <c r="EK343" s="471"/>
      <c r="EL343" s="557"/>
      <c r="EM343" s="554">
        <v>81</v>
      </c>
      <c r="EN343" s="552"/>
      <c r="EO343" s="471"/>
      <c r="EP343" s="577"/>
      <c r="EQ343" s="577"/>
      <c r="ER343" s="541"/>
      <c r="ES343" s="577"/>
      <c r="ET343" s="470"/>
      <c r="EU343" s="471"/>
      <c r="EV343" s="557"/>
      <c r="EW343" s="554"/>
      <c r="EX343" s="552"/>
      <c r="EY343" s="471"/>
      <c r="EZ343" s="577"/>
      <c r="FA343" s="577"/>
      <c r="FB343" s="541"/>
      <c r="FC343" s="577"/>
      <c r="FD343" s="470"/>
      <c r="FE343" s="471"/>
      <c r="FF343" s="557"/>
      <c r="FG343" s="554"/>
      <c r="FH343" s="552"/>
      <c r="FI343" s="471"/>
      <c r="FJ343" s="577"/>
      <c r="FK343" s="577"/>
      <c r="FL343" s="541"/>
      <c r="FM343" s="577"/>
      <c r="FN343" s="470"/>
      <c r="FO343" s="471"/>
      <c r="FP343" s="557"/>
      <c r="FQ343" s="1261"/>
      <c r="FR343" s="584"/>
      <c r="FS343" s="589"/>
      <c r="FT343" s="584"/>
      <c r="FU343" s="590"/>
      <c r="FV343" s="584"/>
      <c r="FW343" s="590"/>
      <c r="FX343" s="584"/>
      <c r="FY343" s="584"/>
      <c r="FZ343" s="591"/>
      <c r="GA343" s="1261"/>
      <c r="GB343" s="584"/>
      <c r="GC343" s="584"/>
      <c r="GD343" s="584"/>
      <c r="GE343" s="590"/>
      <c r="GF343" s="584"/>
      <c r="GG343" s="590"/>
      <c r="GH343" s="584"/>
      <c r="GI343" s="584"/>
      <c r="GJ343" s="591"/>
      <c r="GK343" s="241"/>
      <c r="GL343" s="940"/>
      <c r="GM343" s="471"/>
      <c r="GN343" s="471"/>
      <c r="GO343" s="471"/>
      <c r="GP343" s="471"/>
      <c r="GQ343" s="471"/>
      <c r="GR343" s="471"/>
      <c r="GS343" s="471"/>
      <c r="GT343" s="557"/>
      <c r="GU343" s="241"/>
      <c r="GV343" s="471"/>
      <c r="GW343" s="471"/>
      <c r="GX343" s="471"/>
      <c r="GY343" s="471"/>
      <c r="GZ343" s="541"/>
      <c r="HA343" s="471"/>
      <c r="HB343" s="471"/>
      <c r="HC343" s="471"/>
      <c r="HD343" s="557"/>
      <c r="HE343" s="554"/>
      <c r="HF343" s="552"/>
      <c r="HG343" s="471"/>
      <c r="HH343" s="590"/>
      <c r="HI343" s="556"/>
      <c r="HJ343" s="541"/>
      <c r="HK343" s="577"/>
      <c r="HL343" s="541"/>
      <c r="HM343" s="471"/>
      <c r="HN343" s="557"/>
      <c r="HO343" s="554"/>
      <c r="HP343" s="552"/>
      <c r="HQ343" s="471"/>
      <c r="HR343" s="577"/>
      <c r="HS343" s="577"/>
      <c r="HT343" s="541"/>
      <c r="HU343" s="577"/>
      <c r="HV343" s="541"/>
      <c r="HW343" s="471"/>
      <c r="HX343" s="557"/>
      <c r="HY343" s="1587"/>
      <c r="HZ343" s="1587"/>
      <c r="IA343" s="1587"/>
      <c r="IB343" s="1587"/>
      <c r="IC343" s="1587"/>
      <c r="ID343" s="1587"/>
      <c r="IE343" s="1587"/>
      <c r="IF343" s="1587"/>
      <c r="IG343" s="1587"/>
      <c r="IH343" s="1587"/>
      <c r="II343" s="1587"/>
      <c r="IJ343" s="1587"/>
      <c r="IK343" s="1587"/>
      <c r="IL343" s="1587"/>
      <c r="IM343" s="1587"/>
      <c r="IN343" s="1587"/>
      <c r="IO343" s="1587"/>
      <c r="IP343" s="1587"/>
      <c r="IQ343" s="1587"/>
      <c r="IR343" s="1587"/>
      <c r="IS343" s="1587"/>
      <c r="IT343" s="1587"/>
      <c r="IU343" s="1587"/>
      <c r="IV343" s="1587"/>
      <c r="IW343" s="1587"/>
      <c r="IX343" s="1587"/>
      <c r="IY343" s="1587"/>
      <c r="IZ343" s="1587"/>
      <c r="JA343" s="1587"/>
      <c r="JB343" s="1587"/>
      <c r="JC343" s="1587"/>
      <c r="JD343" s="1587"/>
      <c r="JE343" s="1587"/>
      <c r="JF343" s="1587"/>
      <c r="JG343" s="1587"/>
      <c r="JH343" s="1587"/>
      <c r="JI343" s="1587"/>
      <c r="JJ343" s="1587"/>
      <c r="JK343" s="1587"/>
      <c r="JL343" s="1587"/>
      <c r="JM343" s="1587"/>
      <c r="JN343" s="1587"/>
      <c r="JO343" s="1587"/>
      <c r="JP343" s="1587"/>
      <c r="JQ343" s="1587"/>
      <c r="JR343" s="1587"/>
      <c r="JS343" s="1587"/>
      <c r="JT343" s="1587"/>
      <c r="JU343" s="1587"/>
      <c r="JV343" s="1587"/>
      <c r="JW343" s="1587"/>
      <c r="JX343" s="1587"/>
      <c r="JY343" s="1587"/>
      <c r="JZ343" s="1587"/>
      <c r="KA343" s="1587"/>
      <c r="KB343" s="1587"/>
      <c r="KC343" s="1587"/>
      <c r="KD343" s="1587"/>
      <c r="KE343" s="1587"/>
      <c r="KF343" s="1587"/>
      <c r="KG343" s="1587"/>
      <c r="KH343" s="1587"/>
      <c r="KI343" s="1587"/>
      <c r="KJ343" s="1587"/>
      <c r="KK343" s="1587"/>
      <c r="KL343" s="1587"/>
      <c r="KM343" s="1587"/>
      <c r="KN343" s="1587"/>
      <c r="KO343" s="1587"/>
      <c r="KP343" s="1587"/>
      <c r="KQ343" s="1587"/>
      <c r="KR343" s="1587"/>
      <c r="KS343" s="1587"/>
      <c r="KT343" s="1587"/>
      <c r="KU343" s="1587"/>
      <c r="KV343" s="1587"/>
      <c r="KW343" s="1587"/>
      <c r="KX343" s="1587"/>
      <c r="KY343" s="1587"/>
      <c r="KZ343" s="1587"/>
      <c r="LA343" s="1587"/>
      <c r="LB343" s="1587"/>
      <c r="LC343" s="1587"/>
      <c r="LD343" s="1587"/>
      <c r="LE343" s="1587"/>
      <c r="LF343" s="1587"/>
      <c r="LG343" s="1587"/>
      <c r="LH343" s="1587"/>
      <c r="LI343" s="1587"/>
      <c r="LJ343" s="1587"/>
      <c r="LK343" s="1587"/>
      <c r="LL343" s="1587"/>
      <c r="LM343" s="1587"/>
      <c r="LN343" s="1587"/>
      <c r="LO343" s="1587"/>
      <c r="LP343" s="1587"/>
      <c r="LQ343" s="1587"/>
      <c r="LR343" s="1587"/>
      <c r="LS343" s="1587"/>
      <c r="LT343" s="1587"/>
      <c r="LU343" s="1587"/>
      <c r="LV343" s="1587"/>
      <c r="LW343" s="1587"/>
      <c r="LX343" s="1587"/>
      <c r="LY343" s="1587"/>
      <c r="LZ343" s="1587"/>
      <c r="MA343" s="1587"/>
      <c r="MB343" s="1587"/>
      <c r="MC343" s="1587"/>
      <c r="MD343" s="1587"/>
      <c r="ME343" s="1587"/>
      <c r="MF343" s="1587"/>
      <c r="MG343" s="1587"/>
      <c r="MH343" s="1587"/>
      <c r="MI343" s="1587"/>
      <c r="MJ343" s="1587"/>
      <c r="MK343" s="1587"/>
      <c r="ML343" s="1587"/>
      <c r="MM343" s="1587"/>
      <c r="MN343" s="1587"/>
      <c r="MO343" s="1587"/>
      <c r="MP343" s="1587"/>
      <c r="MQ343" s="1587"/>
      <c r="MR343" s="1587"/>
      <c r="MS343" s="1587"/>
      <c r="MT343" s="1587"/>
      <c r="MU343" s="1587"/>
      <c r="MV343" s="1587"/>
      <c r="MW343" s="1587"/>
      <c r="MX343" s="1587"/>
      <c r="MY343" s="1587"/>
      <c r="MZ343" s="1587"/>
      <c r="NA343" s="1587"/>
      <c r="NB343" s="1587"/>
      <c r="NC343" s="1587"/>
      <c r="ND343" s="1587"/>
      <c r="NE343" s="1587"/>
      <c r="NF343" s="1587"/>
      <c r="NG343" s="1587"/>
      <c r="NH343" s="1587"/>
      <c r="NI343" s="1587"/>
      <c r="NJ343" s="1587"/>
      <c r="NK343" s="1587"/>
      <c r="NL343" s="1587"/>
      <c r="NM343" s="1587"/>
      <c r="NN343" s="1587"/>
      <c r="NO343" s="1587"/>
      <c r="NP343" s="1587"/>
      <c r="NQ343" s="1587"/>
      <c r="NR343" s="1587"/>
      <c r="NS343" s="1587"/>
      <c r="NT343" s="1587"/>
      <c r="NU343" s="1587"/>
      <c r="NV343" s="1587"/>
      <c r="NW343" s="1587"/>
      <c r="NX343" s="1587"/>
      <c r="NY343" s="1587"/>
      <c r="NZ343" s="1587"/>
      <c r="OA343" s="1587"/>
      <c r="OB343" s="1587"/>
      <c r="OC343" s="1587"/>
      <c r="OD343" s="1587"/>
      <c r="OE343" s="1587"/>
      <c r="OF343" s="1587"/>
      <c r="OG343" s="1587"/>
      <c r="OH343" s="1587"/>
      <c r="OI343" s="1587"/>
      <c r="OJ343" s="1587"/>
      <c r="OK343" s="1587"/>
      <c r="OL343" s="1587"/>
      <c r="OM343" s="1587"/>
      <c r="ON343" s="1587"/>
      <c r="OO343" s="1587"/>
      <c r="OP343" s="1587"/>
      <c r="OQ343" s="1587"/>
      <c r="OR343" s="1587"/>
      <c r="OS343" s="1587"/>
      <c r="OT343" s="1587"/>
      <c r="OU343" s="1587"/>
      <c r="OV343" s="1587"/>
      <c r="OW343" s="1587"/>
      <c r="OX343" s="1587"/>
      <c r="OY343" s="1587"/>
      <c r="OZ343" s="1587"/>
      <c r="PA343" s="1587"/>
      <c r="PB343" s="1587"/>
      <c r="PC343" s="1587"/>
      <c r="PD343" s="1587"/>
      <c r="PE343" s="1587"/>
      <c r="PF343" s="1587"/>
      <c r="PG343" s="1588"/>
      <c r="PH343" s="1588"/>
      <c r="PI343" s="1588"/>
      <c r="PJ343" s="1588"/>
      <c r="PK343" s="1588"/>
      <c r="PL343" s="1588"/>
      <c r="PM343" s="1588"/>
      <c r="PN343" s="1588"/>
      <c r="PO343" s="1588"/>
      <c r="PP343" s="1588"/>
      <c r="PQ343" s="1588"/>
      <c r="PR343" s="1588"/>
      <c r="PS343" s="1588"/>
      <c r="PT343" s="1588"/>
      <c r="PU343" s="1588"/>
      <c r="PV343" s="1588"/>
      <c r="PW343" s="1588"/>
      <c r="PX343" s="1588"/>
      <c r="PY343" s="1588"/>
      <c r="PZ343" s="1588"/>
      <c r="QA343" s="1588"/>
      <c r="QB343" s="1588"/>
      <c r="QC343" s="1588"/>
      <c r="QD343" s="1588"/>
      <c r="QE343" s="1588"/>
      <c r="QF343" s="1588"/>
      <c r="QG343" s="1588"/>
      <c r="QH343" s="1588"/>
      <c r="QI343" s="1588"/>
      <c r="QJ343" s="1588"/>
      <c r="QK343" s="1588"/>
      <c r="QL343" s="1588"/>
      <c r="QM343" s="1588"/>
      <c r="QN343" s="1588"/>
      <c r="QO343" s="1588"/>
      <c r="QP343" s="1588"/>
      <c r="QQ343" s="1588"/>
      <c r="QR343" s="1588"/>
      <c r="QS343" s="1588"/>
      <c r="QT343" s="1588"/>
      <c r="QU343" s="1588"/>
      <c r="QV343" s="1588"/>
      <c r="QW343" s="1588"/>
      <c r="QX343" s="1588"/>
      <c r="QY343" s="1588"/>
      <c r="QZ343" s="1588"/>
      <c r="RA343" s="1588"/>
      <c r="RB343" s="1588"/>
      <c r="RC343" s="1588"/>
      <c r="RD343" s="1588"/>
      <c r="RE343" s="1588"/>
      <c r="RF343" s="1588"/>
      <c r="RG343" s="1588"/>
      <c r="RH343" s="1588"/>
      <c r="RI343" s="1588"/>
      <c r="RJ343" s="1588"/>
      <c r="RK343" s="1588"/>
      <c r="RL343" s="1588"/>
      <c r="RM343" s="1588"/>
      <c r="RN343" s="1588"/>
      <c r="RO343" s="1588"/>
      <c r="RP343" s="1588"/>
      <c r="RQ343" s="1588"/>
      <c r="RR343" s="1588"/>
      <c r="RS343" s="1588"/>
      <c r="RT343" s="1588"/>
      <c r="RU343" s="1588"/>
      <c r="RV343" s="1588"/>
      <c r="RW343" s="1588"/>
      <c r="RX343" s="1588"/>
      <c r="RY343" s="1588"/>
      <c r="RZ343" s="1588"/>
      <c r="SA343" s="1588"/>
      <c r="SB343" s="1588"/>
      <c r="SC343" s="1588"/>
      <c r="SD343" s="1588"/>
      <c r="SE343" s="1588"/>
      <c r="SF343" s="1588"/>
      <c r="SG343" s="1588"/>
      <c r="SH343" s="1588"/>
      <c r="SI343" s="1588"/>
      <c r="SJ343" s="1588"/>
      <c r="SK343" s="1588"/>
      <c r="SL343" s="1588"/>
      <c r="SM343" s="1588"/>
      <c r="SN343" s="1588"/>
      <c r="SO343" s="1588"/>
      <c r="SP343" s="1588"/>
      <c r="SQ343" s="1588"/>
      <c r="SR343" s="1588"/>
      <c r="SS343" s="1588"/>
      <c r="ST343" s="1588"/>
      <c r="SU343" s="1588"/>
      <c r="SV343" s="1588"/>
      <c r="SW343" s="1588"/>
      <c r="SX343" s="1588"/>
      <c r="SY343" s="1588"/>
      <c r="SZ343" s="1588"/>
      <c r="TA343" s="1588"/>
      <c r="TB343" s="1588"/>
      <c r="TC343" s="1588"/>
    </row>
    <row r="344" spans="1:748" s="540" customFormat="1" ht="15" customHeight="1" x14ac:dyDescent="0.15">
      <c r="A344" s="559">
        <v>43864</v>
      </c>
      <c r="B344" s="415">
        <f t="shared" si="7"/>
        <v>117</v>
      </c>
      <c r="C344" s="231"/>
      <c r="D344" s="546"/>
      <c r="E344" s="467"/>
      <c r="F344" s="576"/>
      <c r="G344" s="883"/>
      <c r="H344" s="539"/>
      <c r="I344" s="576"/>
      <c r="J344" s="547"/>
      <c r="K344" s="467"/>
      <c r="L344" s="550"/>
      <c r="M344" s="231">
        <v>114</v>
      </c>
      <c r="N344" s="546"/>
      <c r="O344" s="467"/>
      <c r="P344" s="576"/>
      <c r="Q344" s="883"/>
      <c r="R344" s="539"/>
      <c r="S344" s="576"/>
      <c r="T344" s="547"/>
      <c r="U344" s="467"/>
      <c r="V344" s="550"/>
      <c r="W344" s="466"/>
      <c r="X344" s="546"/>
      <c r="Y344" s="548"/>
      <c r="Z344" s="576"/>
      <c r="AA344" s="883"/>
      <c r="AB344" s="539"/>
      <c r="AC344" s="576"/>
      <c r="AD344" s="539"/>
      <c r="AE344" s="467"/>
      <c r="AF344" s="550"/>
      <c r="AG344" s="494"/>
      <c r="AH344" s="546"/>
      <c r="AI344" s="548"/>
      <c r="AJ344" s="576"/>
      <c r="AK344" s="883"/>
      <c r="AL344" s="539"/>
      <c r="AM344" s="213"/>
      <c r="AN344" s="539"/>
      <c r="AO344" s="467"/>
      <c r="AP344" s="618"/>
      <c r="AQ344" s="494"/>
      <c r="AR344" s="546"/>
      <c r="AS344" s="548"/>
      <c r="AT344" s="576"/>
      <c r="AU344" s="883"/>
      <c r="AV344" s="539"/>
      <c r="AW344" s="576"/>
      <c r="AX344" s="539"/>
      <c r="AY344" s="467"/>
      <c r="AZ344" s="550"/>
      <c r="BA344" s="231"/>
      <c r="BB344" s="546"/>
      <c r="BC344" s="467"/>
      <c r="BD344" s="576"/>
      <c r="BE344" s="883"/>
      <c r="BF344" s="539"/>
      <c r="BG344" s="576"/>
      <c r="BH344" s="539"/>
      <c r="BI344" s="467"/>
      <c r="BJ344" s="550"/>
      <c r="BK344" s="494"/>
      <c r="BL344" s="546"/>
      <c r="BM344" s="548"/>
      <c r="BN344" s="576"/>
      <c r="BO344" s="883"/>
      <c r="BP344" s="539"/>
      <c r="BQ344" s="576"/>
      <c r="BR344" s="539"/>
      <c r="BS344" s="467"/>
      <c r="BT344" s="550"/>
      <c r="BU344" s="494">
        <v>3</v>
      </c>
      <c r="BV344" s="546"/>
      <c r="BW344" s="548"/>
      <c r="BX344" s="548"/>
      <c r="BY344" s="883"/>
      <c r="BZ344" s="539"/>
      <c r="CA344" s="576"/>
      <c r="CB344" s="539"/>
      <c r="CC344" s="467"/>
      <c r="CD344" s="550"/>
      <c r="CE344" s="494"/>
      <c r="CF344" s="546"/>
      <c r="CG344" s="548"/>
      <c r="CH344" s="576"/>
      <c r="CI344" s="883"/>
      <c r="CJ344" s="539"/>
      <c r="CK344" s="576"/>
      <c r="CL344" s="539"/>
      <c r="CM344" s="467"/>
      <c r="CN344" s="550"/>
      <c r="CO344" s="494"/>
      <c r="CP344" s="546"/>
      <c r="CQ344" s="467"/>
      <c r="CR344" s="576"/>
      <c r="CS344" s="883"/>
      <c r="CT344" s="539"/>
      <c r="CU344" s="576"/>
      <c r="CV344" s="539"/>
      <c r="CW344" s="467"/>
      <c r="CX344" s="550"/>
      <c r="CY344" s="494"/>
      <c r="CZ344" s="546"/>
      <c r="DA344" s="467"/>
      <c r="DB344" s="576"/>
      <c r="DC344" s="883"/>
      <c r="DD344" s="539"/>
      <c r="DE344" s="576"/>
      <c r="DF344" s="539"/>
      <c r="DG344" s="464"/>
      <c r="DH344" s="550"/>
      <c r="DI344" s="494"/>
      <c r="DJ344" s="546"/>
      <c r="DK344" s="549"/>
      <c r="DL344" s="576"/>
      <c r="DM344" s="883"/>
      <c r="DN344" s="539"/>
      <c r="DO344" s="576"/>
      <c r="DP344" s="539"/>
      <c r="DQ344" s="467"/>
      <c r="DR344" s="550"/>
      <c r="DS344" s="494"/>
      <c r="DT344" s="546"/>
      <c r="DU344" s="466"/>
      <c r="DV344" s="576"/>
      <c r="DW344" s="883"/>
      <c r="DX344" s="539"/>
      <c r="DY344" s="576"/>
      <c r="DZ344" s="539"/>
      <c r="EA344" s="576"/>
      <c r="EB344" s="550"/>
      <c r="EC344" s="494"/>
      <c r="ED344" s="546"/>
      <c r="EE344" s="551"/>
      <c r="EF344" s="576"/>
      <c r="EG344" s="883"/>
      <c r="EH344" s="539"/>
      <c r="EI344" s="576"/>
      <c r="EJ344" s="539"/>
      <c r="EK344" s="467"/>
      <c r="EL344" s="550"/>
      <c r="EM344" s="494"/>
      <c r="EN344" s="546"/>
      <c r="EO344" s="467"/>
      <c r="EP344" s="576"/>
      <c r="EQ344" s="576"/>
      <c r="ER344" s="539"/>
      <c r="ES344" s="576"/>
      <c r="ET344" s="466"/>
      <c r="EU344" s="467"/>
      <c r="EV344" s="550"/>
      <c r="EW344" s="494"/>
      <c r="EX344" s="546"/>
      <c r="EY344" s="467"/>
      <c r="EZ344" s="576"/>
      <c r="FA344" s="883"/>
      <c r="FB344" s="539"/>
      <c r="FC344" s="576"/>
      <c r="FD344" s="466"/>
      <c r="FE344" s="467"/>
      <c r="FF344" s="550"/>
      <c r="FG344" s="494"/>
      <c r="FH344" s="546"/>
      <c r="FI344" s="467"/>
      <c r="FJ344" s="576"/>
      <c r="FK344" s="883"/>
      <c r="FL344" s="539"/>
      <c r="FM344" s="576"/>
      <c r="FN344" s="466"/>
      <c r="FO344" s="467"/>
      <c r="FP344" s="550"/>
      <c r="FQ344" s="1262"/>
      <c r="FR344" s="1263"/>
      <c r="FS344" s="1444"/>
      <c r="FT344" s="1263"/>
      <c r="FU344" s="980"/>
      <c r="FV344" s="1263"/>
      <c r="FW344" s="954"/>
      <c r="FX344" s="1263"/>
      <c r="FY344" s="1263"/>
      <c r="FZ344" s="1419"/>
      <c r="GA344" s="1262"/>
      <c r="GB344" s="1263"/>
      <c r="GC344" s="1263"/>
      <c r="GD344" s="1263"/>
      <c r="GE344" s="980"/>
      <c r="GF344" s="1263"/>
      <c r="GG344" s="954"/>
      <c r="GH344" s="1263"/>
      <c r="GI344" s="1263"/>
      <c r="GJ344" s="1419"/>
      <c r="GK344" s="231"/>
      <c r="GL344" s="941"/>
      <c r="GM344" s="467"/>
      <c r="GN344" s="467"/>
      <c r="GO344" s="467"/>
      <c r="GP344" s="467"/>
      <c r="GQ344" s="467"/>
      <c r="GR344" s="467"/>
      <c r="GS344" s="467"/>
      <c r="GT344" s="550"/>
      <c r="GU344" s="231"/>
      <c r="GV344" s="467"/>
      <c r="GW344" s="467"/>
      <c r="GX344" s="467"/>
      <c r="GY344" s="467"/>
      <c r="GZ344" s="539"/>
      <c r="HA344" s="467"/>
      <c r="HB344" s="467"/>
      <c r="HC344" s="467"/>
      <c r="HD344" s="550"/>
      <c r="HE344" s="494"/>
      <c r="HF344" s="546"/>
      <c r="HG344" s="467"/>
      <c r="HH344" s="894"/>
      <c r="HI344" s="1432"/>
      <c r="HJ344" s="539"/>
      <c r="HK344" s="576"/>
      <c r="HL344" s="539"/>
      <c r="HM344" s="467"/>
      <c r="HN344" s="550"/>
      <c r="HO344" s="494"/>
      <c r="HP344" s="546"/>
      <c r="HQ344" s="467"/>
      <c r="HR344" s="576"/>
      <c r="HS344" s="576"/>
      <c r="HT344" s="539"/>
      <c r="HU344" s="576"/>
      <c r="HV344" s="539"/>
      <c r="HW344" s="467"/>
      <c r="HX344" s="550"/>
      <c r="HY344" s="1587"/>
      <c r="HZ344" s="1587"/>
      <c r="IA344" s="1587"/>
      <c r="IB344" s="1587"/>
      <c r="IC344" s="1587"/>
      <c r="ID344" s="1587"/>
      <c r="IE344" s="1587"/>
      <c r="IF344" s="1587"/>
      <c r="IG344" s="1587"/>
      <c r="IH344" s="1587"/>
      <c r="II344" s="1587"/>
      <c r="IJ344" s="1587"/>
      <c r="IK344" s="1587"/>
      <c r="IL344" s="1587"/>
      <c r="IM344" s="1587"/>
      <c r="IN344" s="1587"/>
      <c r="IO344" s="1587"/>
      <c r="IP344" s="1587"/>
      <c r="IQ344" s="1587"/>
      <c r="IR344" s="1587"/>
      <c r="IS344" s="1587"/>
      <c r="IT344" s="1587"/>
      <c r="IU344" s="1587"/>
      <c r="IV344" s="1587"/>
      <c r="IW344" s="1587"/>
      <c r="IX344" s="1587"/>
      <c r="IY344" s="1587"/>
      <c r="IZ344" s="1587"/>
      <c r="JA344" s="1587"/>
      <c r="JB344" s="1587"/>
      <c r="JC344" s="1587"/>
      <c r="JD344" s="1587"/>
      <c r="JE344" s="1587"/>
      <c r="JF344" s="1587"/>
      <c r="JG344" s="1587"/>
      <c r="JH344" s="1587"/>
      <c r="JI344" s="1587"/>
      <c r="JJ344" s="1587"/>
      <c r="JK344" s="1587"/>
      <c r="JL344" s="1587"/>
      <c r="JM344" s="1587"/>
      <c r="JN344" s="1587"/>
      <c r="JO344" s="1587"/>
      <c r="JP344" s="1587"/>
      <c r="JQ344" s="1587"/>
      <c r="JR344" s="1587"/>
      <c r="JS344" s="1587"/>
      <c r="JT344" s="1587"/>
      <c r="JU344" s="1587"/>
      <c r="JV344" s="1587"/>
      <c r="JW344" s="1587"/>
      <c r="JX344" s="1587"/>
      <c r="JY344" s="1587"/>
      <c r="JZ344" s="1587"/>
      <c r="KA344" s="1587"/>
      <c r="KB344" s="1587"/>
      <c r="KC344" s="1587"/>
      <c r="KD344" s="1587"/>
      <c r="KE344" s="1587"/>
      <c r="KF344" s="1587"/>
      <c r="KG344" s="1587"/>
      <c r="KH344" s="1587"/>
      <c r="KI344" s="1587"/>
      <c r="KJ344" s="1587"/>
      <c r="KK344" s="1587"/>
      <c r="KL344" s="1587"/>
      <c r="KM344" s="1587"/>
      <c r="KN344" s="1587"/>
      <c r="KO344" s="1587"/>
      <c r="KP344" s="1587"/>
      <c r="KQ344" s="1587"/>
      <c r="KR344" s="1587"/>
      <c r="KS344" s="1587"/>
      <c r="KT344" s="1587"/>
      <c r="KU344" s="1587"/>
      <c r="KV344" s="1587"/>
      <c r="KW344" s="1587"/>
      <c r="KX344" s="1587"/>
      <c r="KY344" s="1587"/>
      <c r="KZ344" s="1587"/>
      <c r="LA344" s="1587"/>
      <c r="LB344" s="1587"/>
      <c r="LC344" s="1587"/>
      <c r="LD344" s="1587"/>
      <c r="LE344" s="1587"/>
      <c r="LF344" s="1587"/>
      <c r="LG344" s="1587"/>
      <c r="LH344" s="1587"/>
      <c r="LI344" s="1587"/>
      <c r="LJ344" s="1587"/>
      <c r="LK344" s="1587"/>
      <c r="LL344" s="1587"/>
      <c r="LM344" s="1587"/>
      <c r="LN344" s="1587"/>
      <c r="LO344" s="1587"/>
      <c r="LP344" s="1587"/>
      <c r="LQ344" s="1587"/>
      <c r="LR344" s="1587"/>
      <c r="LS344" s="1587"/>
      <c r="LT344" s="1587"/>
      <c r="LU344" s="1587"/>
      <c r="LV344" s="1587"/>
      <c r="LW344" s="1587"/>
      <c r="LX344" s="1587"/>
      <c r="LY344" s="1587"/>
      <c r="LZ344" s="1587"/>
      <c r="MA344" s="1587"/>
      <c r="MB344" s="1587"/>
      <c r="MC344" s="1587"/>
      <c r="MD344" s="1587"/>
      <c r="ME344" s="1587"/>
      <c r="MF344" s="1587"/>
      <c r="MG344" s="1587"/>
      <c r="MH344" s="1587"/>
      <c r="MI344" s="1587"/>
      <c r="MJ344" s="1587"/>
      <c r="MK344" s="1587"/>
      <c r="ML344" s="1587"/>
      <c r="MM344" s="1587"/>
      <c r="MN344" s="1587"/>
      <c r="MO344" s="1587"/>
      <c r="MP344" s="1587"/>
      <c r="MQ344" s="1587"/>
      <c r="MR344" s="1587"/>
      <c r="MS344" s="1587"/>
      <c r="MT344" s="1587"/>
      <c r="MU344" s="1587"/>
      <c r="MV344" s="1587"/>
      <c r="MW344" s="1587"/>
      <c r="MX344" s="1587"/>
      <c r="MY344" s="1587"/>
      <c r="MZ344" s="1587"/>
      <c r="NA344" s="1587"/>
      <c r="NB344" s="1587"/>
      <c r="NC344" s="1587"/>
      <c r="ND344" s="1587"/>
      <c r="NE344" s="1587"/>
      <c r="NF344" s="1587"/>
      <c r="NG344" s="1587"/>
      <c r="NH344" s="1587"/>
      <c r="NI344" s="1587"/>
      <c r="NJ344" s="1587"/>
      <c r="NK344" s="1587"/>
      <c r="NL344" s="1587"/>
      <c r="NM344" s="1587"/>
      <c r="NN344" s="1587"/>
      <c r="NO344" s="1587"/>
      <c r="NP344" s="1587"/>
      <c r="NQ344" s="1587"/>
      <c r="NR344" s="1587"/>
      <c r="NS344" s="1587"/>
      <c r="NT344" s="1587"/>
      <c r="NU344" s="1587"/>
      <c r="NV344" s="1587"/>
      <c r="NW344" s="1587"/>
      <c r="NX344" s="1587"/>
      <c r="NY344" s="1587"/>
      <c r="NZ344" s="1587"/>
      <c r="OA344" s="1587"/>
      <c r="OB344" s="1587"/>
      <c r="OC344" s="1587"/>
      <c r="OD344" s="1587"/>
      <c r="OE344" s="1587"/>
      <c r="OF344" s="1587"/>
      <c r="OG344" s="1587"/>
      <c r="OH344" s="1587"/>
      <c r="OI344" s="1587"/>
      <c r="OJ344" s="1587"/>
      <c r="OK344" s="1587"/>
      <c r="OL344" s="1587"/>
      <c r="OM344" s="1587"/>
      <c r="ON344" s="1587"/>
      <c r="OO344" s="1587"/>
      <c r="OP344" s="1587"/>
      <c r="OQ344" s="1587"/>
      <c r="OR344" s="1587"/>
      <c r="OS344" s="1587"/>
      <c r="OT344" s="1587"/>
      <c r="OU344" s="1587"/>
      <c r="OV344" s="1587"/>
      <c r="OW344" s="1587"/>
      <c r="OX344" s="1587"/>
      <c r="OY344" s="1587"/>
      <c r="OZ344" s="1587"/>
      <c r="PA344" s="1587"/>
      <c r="PB344" s="1587"/>
      <c r="PC344" s="1587"/>
      <c r="PD344" s="1587"/>
      <c r="PE344" s="1587"/>
      <c r="PF344" s="1587"/>
      <c r="PG344" s="1588"/>
      <c r="PH344" s="1588"/>
      <c r="PI344" s="1588"/>
      <c r="PJ344" s="1588"/>
      <c r="PK344" s="1588"/>
      <c r="PL344" s="1588"/>
      <c r="PM344" s="1588"/>
      <c r="PN344" s="1588"/>
      <c r="PO344" s="1588"/>
      <c r="PP344" s="1588"/>
      <c r="PQ344" s="1588"/>
      <c r="PR344" s="1588"/>
      <c r="PS344" s="1588"/>
      <c r="PT344" s="1588"/>
      <c r="PU344" s="1588"/>
      <c r="PV344" s="1588"/>
      <c r="PW344" s="1588"/>
      <c r="PX344" s="1588"/>
      <c r="PY344" s="1588"/>
      <c r="PZ344" s="1588"/>
      <c r="QA344" s="1588"/>
      <c r="QB344" s="1588"/>
      <c r="QC344" s="1588"/>
      <c r="QD344" s="1588"/>
      <c r="QE344" s="1588"/>
      <c r="QF344" s="1588"/>
      <c r="QG344" s="1588"/>
      <c r="QH344" s="1588"/>
      <c r="QI344" s="1588"/>
      <c r="QJ344" s="1588"/>
      <c r="QK344" s="1588"/>
      <c r="QL344" s="1588"/>
      <c r="QM344" s="1588"/>
      <c r="QN344" s="1588"/>
      <c r="QO344" s="1588"/>
      <c r="QP344" s="1588"/>
      <c r="QQ344" s="1588"/>
      <c r="QR344" s="1588"/>
      <c r="QS344" s="1588"/>
      <c r="QT344" s="1588"/>
      <c r="QU344" s="1588"/>
      <c r="QV344" s="1588"/>
      <c r="QW344" s="1588"/>
      <c r="QX344" s="1588"/>
      <c r="QY344" s="1588"/>
      <c r="QZ344" s="1588"/>
      <c r="RA344" s="1588"/>
      <c r="RB344" s="1588"/>
      <c r="RC344" s="1588"/>
      <c r="RD344" s="1588"/>
      <c r="RE344" s="1588"/>
      <c r="RF344" s="1588"/>
      <c r="RG344" s="1588"/>
      <c r="RH344" s="1588"/>
      <c r="RI344" s="1588"/>
      <c r="RJ344" s="1588"/>
      <c r="RK344" s="1588"/>
      <c r="RL344" s="1588"/>
      <c r="RM344" s="1588"/>
      <c r="RN344" s="1588"/>
      <c r="RO344" s="1588"/>
      <c r="RP344" s="1588"/>
      <c r="RQ344" s="1588"/>
      <c r="RR344" s="1588"/>
      <c r="RS344" s="1588"/>
      <c r="RT344" s="1588"/>
      <c r="RU344" s="1588"/>
      <c r="RV344" s="1588"/>
      <c r="RW344" s="1588"/>
      <c r="RX344" s="1588"/>
      <c r="RY344" s="1588"/>
      <c r="RZ344" s="1588"/>
      <c r="SA344" s="1588"/>
      <c r="SB344" s="1588"/>
      <c r="SC344" s="1588"/>
      <c r="SD344" s="1588"/>
      <c r="SE344" s="1588"/>
      <c r="SF344" s="1588"/>
      <c r="SG344" s="1588"/>
      <c r="SH344" s="1588"/>
      <c r="SI344" s="1588"/>
      <c r="SJ344" s="1588"/>
      <c r="SK344" s="1588"/>
      <c r="SL344" s="1588"/>
      <c r="SM344" s="1588"/>
      <c r="SN344" s="1588"/>
      <c r="SO344" s="1588"/>
      <c r="SP344" s="1588"/>
      <c r="SQ344" s="1588"/>
      <c r="SR344" s="1588"/>
      <c r="SS344" s="1588"/>
      <c r="ST344" s="1588"/>
      <c r="SU344" s="1588"/>
      <c r="SV344" s="1588"/>
      <c r="SW344" s="1588"/>
      <c r="SX344" s="1588"/>
      <c r="SY344" s="1588"/>
      <c r="SZ344" s="1588"/>
      <c r="TA344" s="1588"/>
      <c r="TB344" s="1588"/>
      <c r="TC344" s="1588"/>
      <c r="TD344" s="544"/>
      <c r="TE344" s="544"/>
      <c r="TF344" s="544"/>
      <c r="TG344" s="544"/>
      <c r="TH344" s="544"/>
      <c r="TI344" s="544"/>
      <c r="TJ344" s="544"/>
      <c r="TK344" s="544"/>
      <c r="TL344" s="544"/>
      <c r="TM344" s="544"/>
      <c r="TN344" s="544"/>
      <c r="TO344" s="544"/>
      <c r="TP344" s="544"/>
      <c r="TQ344" s="544"/>
      <c r="TR344" s="544"/>
      <c r="TS344" s="544"/>
      <c r="TT344" s="544"/>
      <c r="TU344" s="544"/>
      <c r="TV344" s="544"/>
      <c r="TW344" s="544"/>
      <c r="TX344" s="544"/>
      <c r="TY344" s="544"/>
      <c r="TZ344" s="544"/>
      <c r="UA344" s="544"/>
      <c r="UB344" s="544"/>
      <c r="UC344" s="544"/>
      <c r="UD344" s="544"/>
      <c r="UE344" s="544"/>
      <c r="UF344" s="544"/>
      <c r="UG344" s="544"/>
      <c r="UH344" s="544"/>
      <c r="UI344" s="544"/>
      <c r="UJ344" s="544"/>
      <c r="UK344" s="544"/>
      <c r="UL344" s="544"/>
      <c r="UM344" s="544"/>
      <c r="UN344" s="544"/>
      <c r="UO344" s="544"/>
      <c r="UP344" s="544"/>
      <c r="UQ344" s="544"/>
      <c r="UR344" s="544"/>
      <c r="US344" s="544"/>
      <c r="UT344" s="544"/>
      <c r="UU344" s="544"/>
      <c r="UV344" s="544"/>
      <c r="UW344" s="544"/>
      <c r="UX344" s="544"/>
      <c r="UY344" s="544"/>
      <c r="UZ344" s="544"/>
      <c r="VA344" s="544"/>
      <c r="VB344" s="544"/>
      <c r="VC344" s="544"/>
      <c r="VD344" s="544"/>
      <c r="VE344" s="544"/>
      <c r="VF344" s="544"/>
      <c r="VG344" s="544"/>
      <c r="VH344" s="544"/>
      <c r="VI344" s="544"/>
      <c r="VJ344" s="544"/>
      <c r="VK344" s="544"/>
      <c r="VL344" s="544"/>
      <c r="VM344" s="544"/>
      <c r="VN344" s="544"/>
      <c r="VO344" s="544"/>
      <c r="VP344" s="544"/>
      <c r="VQ344" s="544"/>
      <c r="VR344" s="544"/>
      <c r="VS344" s="544"/>
      <c r="VT344" s="544"/>
      <c r="VU344" s="544"/>
      <c r="VV344" s="544"/>
      <c r="VW344" s="544"/>
      <c r="VX344" s="544"/>
      <c r="VY344" s="544"/>
      <c r="VZ344" s="544"/>
      <c r="WA344" s="544"/>
      <c r="WB344" s="544"/>
      <c r="WC344" s="544"/>
      <c r="WD344" s="544"/>
      <c r="WE344" s="544"/>
      <c r="WF344" s="544"/>
      <c r="WG344" s="544"/>
      <c r="WH344" s="544"/>
      <c r="WI344" s="544"/>
      <c r="WJ344" s="544"/>
      <c r="WK344" s="544"/>
      <c r="WL344" s="544"/>
      <c r="WM344" s="544"/>
      <c r="WN344" s="544"/>
      <c r="WO344" s="544"/>
      <c r="WP344" s="544"/>
      <c r="WQ344" s="544"/>
      <c r="WR344" s="544"/>
      <c r="WS344" s="544"/>
      <c r="WT344" s="544"/>
      <c r="WU344" s="544"/>
      <c r="WV344" s="544"/>
      <c r="WW344" s="544"/>
      <c r="WX344" s="544"/>
      <c r="WY344" s="544"/>
      <c r="WZ344" s="544"/>
      <c r="XA344" s="544"/>
      <c r="XB344" s="544"/>
      <c r="XC344" s="544"/>
      <c r="XD344" s="544"/>
      <c r="XE344" s="544"/>
      <c r="XF344" s="544"/>
      <c r="XG344" s="544"/>
      <c r="XH344" s="544"/>
      <c r="XI344" s="544"/>
      <c r="XJ344" s="544"/>
      <c r="XK344" s="544"/>
      <c r="XL344" s="544"/>
      <c r="XM344" s="544"/>
      <c r="XN344" s="544"/>
      <c r="XO344" s="544"/>
      <c r="XP344" s="544"/>
      <c r="XQ344" s="544"/>
      <c r="XR344" s="544"/>
      <c r="XS344" s="544"/>
      <c r="XT344" s="544"/>
      <c r="XU344" s="544"/>
      <c r="XV344" s="544"/>
      <c r="XW344" s="544"/>
      <c r="XX344" s="544"/>
      <c r="XY344" s="544"/>
      <c r="XZ344" s="544"/>
      <c r="YA344" s="544"/>
      <c r="YB344" s="544"/>
      <c r="YC344" s="544"/>
      <c r="YD344" s="544"/>
      <c r="YE344" s="544"/>
      <c r="YF344" s="544"/>
      <c r="YG344" s="544"/>
      <c r="YH344" s="544"/>
      <c r="YI344" s="544"/>
      <c r="YJ344" s="544"/>
      <c r="YK344" s="544"/>
      <c r="YL344" s="544"/>
      <c r="YM344" s="544"/>
      <c r="YN344" s="544"/>
      <c r="YO344" s="544"/>
      <c r="YP344" s="544"/>
      <c r="YQ344" s="544"/>
      <c r="YR344" s="544"/>
      <c r="YS344" s="544"/>
      <c r="YT344" s="544"/>
      <c r="YU344" s="544"/>
      <c r="YV344" s="544"/>
      <c r="YW344" s="544"/>
      <c r="YX344" s="544"/>
      <c r="YY344" s="544"/>
      <c r="YZ344" s="544"/>
      <c r="ZA344" s="544"/>
      <c r="ZB344" s="544"/>
      <c r="ZC344" s="544"/>
      <c r="ZD344" s="544"/>
      <c r="ZE344" s="544"/>
      <c r="ZF344" s="544"/>
      <c r="ZG344" s="544"/>
      <c r="ZH344" s="544"/>
      <c r="ZI344" s="544"/>
      <c r="ZJ344" s="544"/>
      <c r="ZK344" s="544"/>
      <c r="ZL344" s="544"/>
      <c r="ZM344" s="544"/>
      <c r="ZN344" s="544"/>
      <c r="ZO344" s="544"/>
      <c r="ZP344" s="544"/>
      <c r="ZQ344" s="544"/>
      <c r="ZR344" s="544"/>
      <c r="ZS344" s="544"/>
      <c r="ZT344" s="544"/>
      <c r="ZU344" s="544"/>
      <c r="ZV344" s="544"/>
      <c r="ZW344" s="544"/>
      <c r="ZX344" s="544"/>
      <c r="ZY344" s="544"/>
      <c r="ZZ344" s="544"/>
      <c r="AAA344" s="544"/>
      <c r="AAB344" s="544"/>
      <c r="AAC344" s="544"/>
      <c r="AAD344" s="544"/>
      <c r="AAE344" s="544"/>
      <c r="AAF344" s="544"/>
      <c r="AAG344" s="544"/>
      <c r="AAH344" s="544"/>
      <c r="AAI344" s="544"/>
      <c r="AAJ344" s="544"/>
      <c r="AAK344" s="544"/>
      <c r="AAL344" s="544"/>
      <c r="AAM344" s="544"/>
      <c r="AAN344" s="544"/>
      <c r="AAO344" s="544"/>
      <c r="AAP344" s="544"/>
      <c r="AAQ344" s="544"/>
      <c r="AAR344" s="544"/>
      <c r="AAS344" s="544"/>
      <c r="AAT344" s="544"/>
      <c r="AAU344" s="544"/>
      <c r="AAV344" s="544"/>
      <c r="AAW344" s="544"/>
      <c r="AAX344" s="544"/>
      <c r="AAY344" s="544"/>
      <c r="AAZ344" s="544"/>
      <c r="ABA344" s="544"/>
      <c r="ABB344" s="544"/>
      <c r="ABC344" s="544"/>
      <c r="ABD344" s="544"/>
      <c r="ABE344" s="544"/>
      <c r="ABF344" s="544"/>
      <c r="ABG344" s="544"/>
      <c r="ABH344" s="544"/>
      <c r="ABI344" s="544"/>
      <c r="ABJ344" s="544"/>
      <c r="ABK344" s="544"/>
      <c r="ABL344" s="544"/>
      <c r="ABM344" s="544"/>
      <c r="ABN344" s="544"/>
      <c r="ABO344" s="544"/>
      <c r="ABP344" s="544"/>
      <c r="ABQ344" s="544"/>
      <c r="ABR344" s="544"/>
      <c r="ABS344" s="544"/>
      <c r="ABT344" s="544"/>
    </row>
    <row r="345" spans="1:748" s="540" customFormat="1" ht="15" customHeight="1" x14ac:dyDescent="0.15">
      <c r="A345" s="559">
        <v>43865</v>
      </c>
      <c r="B345" s="415">
        <f t="shared" si="7"/>
        <v>135</v>
      </c>
      <c r="C345" s="231"/>
      <c r="D345" s="546"/>
      <c r="E345" s="467"/>
      <c r="F345" s="576"/>
      <c r="G345" s="883"/>
      <c r="H345" s="539"/>
      <c r="I345" s="576"/>
      <c r="J345" s="547"/>
      <c r="K345" s="467"/>
      <c r="L345" s="550"/>
      <c r="M345" s="231">
        <v>127</v>
      </c>
      <c r="N345" s="546">
        <v>7.89</v>
      </c>
      <c r="O345" s="467">
        <v>4660</v>
      </c>
      <c r="P345" s="576">
        <v>19.600000000000001</v>
      </c>
      <c r="Q345" s="883">
        <v>69.2</v>
      </c>
      <c r="R345" s="539">
        <v>7.4</v>
      </c>
      <c r="S345" s="576">
        <v>19.899999999999999</v>
      </c>
      <c r="T345" s="547"/>
      <c r="U345" s="467"/>
      <c r="V345" s="550"/>
      <c r="W345" s="466"/>
      <c r="X345" s="546"/>
      <c r="Y345" s="548"/>
      <c r="Z345" s="576"/>
      <c r="AA345" s="883"/>
      <c r="AB345" s="539"/>
      <c r="AC345" s="576"/>
      <c r="AD345" s="539"/>
      <c r="AE345" s="467"/>
      <c r="AF345" s="550"/>
      <c r="AG345" s="494"/>
      <c r="AH345" s="546"/>
      <c r="AI345" s="548"/>
      <c r="AJ345" s="576"/>
      <c r="AK345" s="883"/>
      <c r="AL345" s="539"/>
      <c r="AM345" s="213"/>
      <c r="AN345" s="539"/>
      <c r="AO345" s="467"/>
      <c r="AP345" s="618"/>
      <c r="AQ345" s="494"/>
      <c r="AR345" s="546"/>
      <c r="AS345" s="548"/>
      <c r="AT345" s="576"/>
      <c r="AU345" s="883"/>
      <c r="AV345" s="539"/>
      <c r="AW345" s="576"/>
      <c r="AX345" s="539"/>
      <c r="AY345" s="467"/>
      <c r="AZ345" s="550"/>
      <c r="BA345" s="231"/>
      <c r="BB345" s="546"/>
      <c r="BC345" s="467"/>
      <c r="BD345" s="576"/>
      <c r="BE345" s="883"/>
      <c r="BF345" s="539"/>
      <c r="BG345" s="576"/>
      <c r="BH345" s="539"/>
      <c r="BI345" s="467"/>
      <c r="BJ345" s="550"/>
      <c r="BK345" s="494"/>
      <c r="BL345" s="546"/>
      <c r="BM345" s="548"/>
      <c r="BN345" s="576"/>
      <c r="BO345" s="883"/>
      <c r="BP345" s="539"/>
      <c r="BQ345" s="576"/>
      <c r="BR345" s="539"/>
      <c r="BS345" s="467"/>
      <c r="BT345" s="550"/>
      <c r="BU345" s="494">
        <v>8</v>
      </c>
      <c r="BV345" s="546"/>
      <c r="BW345" s="548"/>
      <c r="BX345" s="548"/>
      <c r="BY345" s="883"/>
      <c r="BZ345" s="539"/>
      <c r="CA345" s="576"/>
      <c r="CB345" s="539"/>
      <c r="CC345" s="467"/>
      <c r="CD345" s="550"/>
      <c r="CE345" s="494"/>
      <c r="CF345" s="546"/>
      <c r="CG345" s="548"/>
      <c r="CH345" s="576"/>
      <c r="CI345" s="883"/>
      <c r="CJ345" s="539"/>
      <c r="CK345" s="576"/>
      <c r="CL345" s="539"/>
      <c r="CM345" s="467"/>
      <c r="CN345" s="550"/>
      <c r="CO345" s="494"/>
      <c r="CP345" s="546"/>
      <c r="CQ345" s="467"/>
      <c r="CR345" s="576"/>
      <c r="CS345" s="883"/>
      <c r="CT345" s="539"/>
      <c r="CU345" s="576"/>
      <c r="CV345" s="539"/>
      <c r="CW345" s="467"/>
      <c r="CX345" s="550"/>
      <c r="CY345" s="494"/>
      <c r="CZ345" s="546"/>
      <c r="DA345" s="467"/>
      <c r="DB345" s="576"/>
      <c r="DC345" s="883"/>
      <c r="DD345" s="539"/>
      <c r="DE345" s="576"/>
      <c r="DF345" s="539"/>
      <c r="DG345" s="464"/>
      <c r="DH345" s="550"/>
      <c r="DI345" s="494"/>
      <c r="DJ345" s="546"/>
      <c r="DK345" s="549"/>
      <c r="DL345" s="576"/>
      <c r="DM345" s="883"/>
      <c r="DN345" s="539"/>
      <c r="DO345" s="576"/>
      <c r="DP345" s="539"/>
      <c r="DQ345" s="467"/>
      <c r="DR345" s="550"/>
      <c r="DS345" s="494"/>
      <c r="DT345" s="546"/>
      <c r="DU345" s="466"/>
      <c r="DV345" s="576"/>
      <c r="DW345" s="883"/>
      <c r="DX345" s="539"/>
      <c r="DY345" s="576"/>
      <c r="DZ345" s="539"/>
      <c r="EA345" s="576"/>
      <c r="EB345" s="550"/>
      <c r="EC345" s="494"/>
      <c r="ED345" s="546"/>
      <c r="EE345" s="551"/>
      <c r="EF345" s="576"/>
      <c r="EG345" s="883"/>
      <c r="EH345" s="539"/>
      <c r="EI345" s="576"/>
      <c r="EJ345" s="539"/>
      <c r="EK345" s="467"/>
      <c r="EL345" s="550"/>
      <c r="EM345" s="494"/>
      <c r="EN345" s="546"/>
      <c r="EO345" s="467"/>
      <c r="EP345" s="576"/>
      <c r="EQ345" s="576"/>
      <c r="ER345" s="539"/>
      <c r="ES345" s="576"/>
      <c r="ET345" s="466"/>
      <c r="EU345" s="467"/>
      <c r="EV345" s="550"/>
      <c r="EW345" s="494"/>
      <c r="EX345" s="546"/>
      <c r="EY345" s="467"/>
      <c r="EZ345" s="576"/>
      <c r="FA345" s="883"/>
      <c r="FB345" s="539"/>
      <c r="FC345" s="576"/>
      <c r="FD345" s="466"/>
      <c r="FE345" s="467"/>
      <c r="FF345" s="550"/>
      <c r="FG345" s="494"/>
      <c r="FH345" s="546"/>
      <c r="FI345" s="467"/>
      <c r="FJ345" s="576"/>
      <c r="FK345" s="883"/>
      <c r="FL345" s="539"/>
      <c r="FM345" s="576"/>
      <c r="FN345" s="466"/>
      <c r="FO345" s="467"/>
      <c r="FP345" s="550"/>
      <c r="FQ345" s="1262"/>
      <c r="FR345" s="1263"/>
      <c r="FS345" s="1444"/>
      <c r="FT345" s="1263"/>
      <c r="FU345" s="980"/>
      <c r="FV345" s="1263"/>
      <c r="FW345" s="954"/>
      <c r="FX345" s="1263"/>
      <c r="FY345" s="1263"/>
      <c r="FZ345" s="1419"/>
      <c r="GA345" s="1262"/>
      <c r="GB345" s="1263"/>
      <c r="GC345" s="1263"/>
      <c r="GD345" s="1263"/>
      <c r="GE345" s="980"/>
      <c r="GF345" s="1263"/>
      <c r="GG345" s="954"/>
      <c r="GH345" s="1263"/>
      <c r="GI345" s="1263"/>
      <c r="GJ345" s="1419"/>
      <c r="GK345" s="231"/>
      <c r="GL345" s="941"/>
      <c r="GM345" s="467"/>
      <c r="GN345" s="467"/>
      <c r="GO345" s="467"/>
      <c r="GP345" s="467"/>
      <c r="GQ345" s="467"/>
      <c r="GR345" s="467"/>
      <c r="GS345" s="467"/>
      <c r="GT345" s="550"/>
      <c r="GU345" s="231"/>
      <c r="GV345" s="467"/>
      <c r="GW345" s="467"/>
      <c r="GX345" s="467"/>
      <c r="GY345" s="467"/>
      <c r="GZ345" s="539"/>
      <c r="HA345" s="467"/>
      <c r="HB345" s="467"/>
      <c r="HC345" s="467"/>
      <c r="HD345" s="550"/>
      <c r="HE345" s="494"/>
      <c r="HF345" s="546"/>
      <c r="HG345" s="467"/>
      <c r="HH345" s="894"/>
      <c r="HI345" s="1432"/>
      <c r="HJ345" s="539"/>
      <c r="HK345" s="576"/>
      <c r="HL345" s="539"/>
      <c r="HM345" s="467"/>
      <c r="HN345" s="550"/>
      <c r="HO345" s="494"/>
      <c r="HP345" s="546"/>
      <c r="HQ345" s="467"/>
      <c r="HR345" s="576"/>
      <c r="HS345" s="576"/>
      <c r="HT345" s="539"/>
      <c r="HU345" s="576"/>
      <c r="HV345" s="539"/>
      <c r="HW345" s="467"/>
      <c r="HX345" s="550"/>
      <c r="HY345" s="1587"/>
      <c r="HZ345" s="1587"/>
      <c r="IA345" s="1587"/>
      <c r="IB345" s="1587"/>
      <c r="IC345" s="1587"/>
      <c r="ID345" s="1587"/>
      <c r="IE345" s="1587"/>
      <c r="IF345" s="1587"/>
      <c r="IG345" s="1587"/>
      <c r="IH345" s="1587"/>
      <c r="II345" s="1587"/>
      <c r="IJ345" s="1587"/>
      <c r="IK345" s="1587"/>
      <c r="IL345" s="1587"/>
      <c r="IM345" s="1587"/>
      <c r="IN345" s="1587"/>
      <c r="IO345" s="1587"/>
      <c r="IP345" s="1587"/>
      <c r="IQ345" s="1587"/>
      <c r="IR345" s="1587"/>
      <c r="IS345" s="1587"/>
      <c r="IT345" s="1587"/>
      <c r="IU345" s="1587"/>
      <c r="IV345" s="1587"/>
      <c r="IW345" s="1587"/>
      <c r="IX345" s="1587"/>
      <c r="IY345" s="1587"/>
      <c r="IZ345" s="1587"/>
      <c r="JA345" s="1587"/>
      <c r="JB345" s="1587"/>
      <c r="JC345" s="1587"/>
      <c r="JD345" s="1587"/>
      <c r="JE345" s="1587"/>
      <c r="JF345" s="1587"/>
      <c r="JG345" s="1587"/>
      <c r="JH345" s="1587"/>
      <c r="JI345" s="1587"/>
      <c r="JJ345" s="1587"/>
      <c r="JK345" s="1587"/>
      <c r="JL345" s="1587"/>
      <c r="JM345" s="1587"/>
      <c r="JN345" s="1587"/>
      <c r="JO345" s="1587"/>
      <c r="JP345" s="1587"/>
      <c r="JQ345" s="1587"/>
      <c r="JR345" s="1587"/>
      <c r="JS345" s="1587"/>
      <c r="JT345" s="1587"/>
      <c r="JU345" s="1587"/>
      <c r="JV345" s="1587"/>
      <c r="JW345" s="1587"/>
      <c r="JX345" s="1587"/>
      <c r="JY345" s="1587"/>
      <c r="JZ345" s="1587"/>
      <c r="KA345" s="1587"/>
      <c r="KB345" s="1587"/>
      <c r="KC345" s="1587"/>
      <c r="KD345" s="1587"/>
      <c r="KE345" s="1587"/>
      <c r="KF345" s="1587"/>
      <c r="KG345" s="1587"/>
      <c r="KH345" s="1587"/>
      <c r="KI345" s="1587"/>
      <c r="KJ345" s="1587"/>
      <c r="KK345" s="1587"/>
      <c r="KL345" s="1587"/>
      <c r="KM345" s="1587"/>
      <c r="KN345" s="1587"/>
      <c r="KO345" s="1587"/>
      <c r="KP345" s="1587"/>
      <c r="KQ345" s="1587"/>
      <c r="KR345" s="1587"/>
      <c r="KS345" s="1587"/>
      <c r="KT345" s="1587"/>
      <c r="KU345" s="1587"/>
      <c r="KV345" s="1587"/>
      <c r="KW345" s="1587"/>
      <c r="KX345" s="1587"/>
      <c r="KY345" s="1587"/>
      <c r="KZ345" s="1587"/>
      <c r="LA345" s="1587"/>
      <c r="LB345" s="1587"/>
      <c r="LC345" s="1587"/>
      <c r="LD345" s="1587"/>
      <c r="LE345" s="1587"/>
      <c r="LF345" s="1587"/>
      <c r="LG345" s="1587"/>
      <c r="LH345" s="1587"/>
      <c r="LI345" s="1587"/>
      <c r="LJ345" s="1587"/>
      <c r="LK345" s="1587"/>
      <c r="LL345" s="1587"/>
      <c r="LM345" s="1587"/>
      <c r="LN345" s="1587"/>
      <c r="LO345" s="1587"/>
      <c r="LP345" s="1587"/>
      <c r="LQ345" s="1587"/>
      <c r="LR345" s="1587"/>
      <c r="LS345" s="1587"/>
      <c r="LT345" s="1587"/>
      <c r="LU345" s="1587"/>
      <c r="LV345" s="1587"/>
      <c r="LW345" s="1587"/>
      <c r="LX345" s="1587"/>
      <c r="LY345" s="1587"/>
      <c r="LZ345" s="1587"/>
      <c r="MA345" s="1587"/>
      <c r="MB345" s="1587"/>
      <c r="MC345" s="1587"/>
      <c r="MD345" s="1587"/>
      <c r="ME345" s="1587"/>
      <c r="MF345" s="1587"/>
      <c r="MG345" s="1587"/>
      <c r="MH345" s="1587"/>
      <c r="MI345" s="1587"/>
      <c r="MJ345" s="1587"/>
      <c r="MK345" s="1587"/>
      <c r="ML345" s="1587"/>
      <c r="MM345" s="1587"/>
      <c r="MN345" s="1587"/>
      <c r="MO345" s="1587"/>
      <c r="MP345" s="1587"/>
      <c r="MQ345" s="1587"/>
      <c r="MR345" s="1587"/>
      <c r="MS345" s="1587"/>
      <c r="MT345" s="1587"/>
      <c r="MU345" s="1587"/>
      <c r="MV345" s="1587"/>
      <c r="MW345" s="1587"/>
      <c r="MX345" s="1587"/>
      <c r="MY345" s="1587"/>
      <c r="MZ345" s="1587"/>
      <c r="NA345" s="1587"/>
      <c r="NB345" s="1587"/>
      <c r="NC345" s="1587"/>
      <c r="ND345" s="1587"/>
      <c r="NE345" s="1587"/>
      <c r="NF345" s="1587"/>
      <c r="NG345" s="1587"/>
      <c r="NH345" s="1587"/>
      <c r="NI345" s="1587"/>
      <c r="NJ345" s="1587"/>
      <c r="NK345" s="1587"/>
      <c r="NL345" s="1587"/>
      <c r="NM345" s="1587"/>
      <c r="NN345" s="1587"/>
      <c r="NO345" s="1587"/>
      <c r="NP345" s="1587"/>
      <c r="NQ345" s="1587"/>
      <c r="NR345" s="1587"/>
      <c r="NS345" s="1587"/>
      <c r="NT345" s="1587"/>
      <c r="NU345" s="1587"/>
      <c r="NV345" s="1587"/>
      <c r="NW345" s="1587"/>
      <c r="NX345" s="1587"/>
      <c r="NY345" s="1587"/>
      <c r="NZ345" s="1587"/>
      <c r="OA345" s="1587"/>
      <c r="OB345" s="1587"/>
      <c r="OC345" s="1587"/>
      <c r="OD345" s="1587"/>
      <c r="OE345" s="1587"/>
      <c r="OF345" s="1587"/>
      <c r="OG345" s="1587"/>
      <c r="OH345" s="1587"/>
      <c r="OI345" s="1587"/>
      <c r="OJ345" s="1587"/>
      <c r="OK345" s="1587"/>
      <c r="OL345" s="1587"/>
      <c r="OM345" s="1587"/>
      <c r="ON345" s="1587"/>
      <c r="OO345" s="1587"/>
      <c r="OP345" s="1587"/>
      <c r="OQ345" s="1587"/>
      <c r="OR345" s="1587"/>
      <c r="OS345" s="1587"/>
      <c r="OT345" s="1587"/>
      <c r="OU345" s="1587"/>
      <c r="OV345" s="1587"/>
      <c r="OW345" s="1587"/>
      <c r="OX345" s="1587"/>
      <c r="OY345" s="1587"/>
      <c r="OZ345" s="1587"/>
      <c r="PA345" s="1587"/>
      <c r="PB345" s="1587"/>
      <c r="PC345" s="1587"/>
      <c r="PD345" s="1587"/>
      <c r="PE345" s="1587"/>
      <c r="PF345" s="1587"/>
      <c r="PG345" s="1588"/>
      <c r="PH345" s="1588"/>
      <c r="PI345" s="1588"/>
      <c r="PJ345" s="1588"/>
      <c r="PK345" s="1588"/>
      <c r="PL345" s="1588"/>
      <c r="PM345" s="1588"/>
      <c r="PN345" s="1588"/>
      <c r="PO345" s="1588"/>
      <c r="PP345" s="1588"/>
      <c r="PQ345" s="1588"/>
      <c r="PR345" s="1588"/>
      <c r="PS345" s="1588"/>
      <c r="PT345" s="1588"/>
      <c r="PU345" s="1588"/>
      <c r="PV345" s="1588"/>
      <c r="PW345" s="1588"/>
      <c r="PX345" s="1588"/>
      <c r="PY345" s="1588"/>
      <c r="PZ345" s="1588"/>
      <c r="QA345" s="1588"/>
      <c r="QB345" s="1588"/>
      <c r="QC345" s="1588"/>
      <c r="QD345" s="1588"/>
      <c r="QE345" s="1588"/>
      <c r="QF345" s="1588"/>
      <c r="QG345" s="1588"/>
      <c r="QH345" s="1588"/>
      <c r="QI345" s="1588"/>
      <c r="QJ345" s="1588"/>
      <c r="QK345" s="1588"/>
      <c r="QL345" s="1588"/>
      <c r="QM345" s="1588"/>
      <c r="QN345" s="1588"/>
      <c r="QO345" s="1588"/>
      <c r="QP345" s="1588"/>
      <c r="QQ345" s="1588"/>
      <c r="QR345" s="1588"/>
      <c r="QS345" s="1588"/>
      <c r="QT345" s="1588"/>
      <c r="QU345" s="1588"/>
      <c r="QV345" s="1588"/>
      <c r="QW345" s="1588"/>
      <c r="QX345" s="1588"/>
      <c r="QY345" s="1588"/>
      <c r="QZ345" s="1588"/>
      <c r="RA345" s="1588"/>
      <c r="RB345" s="1588"/>
      <c r="RC345" s="1588"/>
      <c r="RD345" s="1588"/>
      <c r="RE345" s="1588"/>
      <c r="RF345" s="1588"/>
      <c r="RG345" s="1588"/>
      <c r="RH345" s="1588"/>
      <c r="RI345" s="1588"/>
      <c r="RJ345" s="1588"/>
      <c r="RK345" s="1588"/>
      <c r="RL345" s="1588"/>
      <c r="RM345" s="1588"/>
      <c r="RN345" s="1588"/>
      <c r="RO345" s="1588"/>
      <c r="RP345" s="1588"/>
      <c r="RQ345" s="1588"/>
      <c r="RR345" s="1588"/>
      <c r="RS345" s="1588"/>
      <c r="RT345" s="1588"/>
      <c r="RU345" s="1588"/>
      <c r="RV345" s="1588"/>
      <c r="RW345" s="1588"/>
      <c r="RX345" s="1588"/>
      <c r="RY345" s="1588"/>
      <c r="RZ345" s="1588"/>
      <c r="SA345" s="1588"/>
      <c r="SB345" s="1588"/>
      <c r="SC345" s="1588"/>
      <c r="SD345" s="1588"/>
      <c r="SE345" s="1588"/>
      <c r="SF345" s="1588"/>
      <c r="SG345" s="1588"/>
      <c r="SH345" s="1588"/>
      <c r="SI345" s="1588"/>
      <c r="SJ345" s="1588"/>
      <c r="SK345" s="1588"/>
      <c r="SL345" s="1588"/>
      <c r="SM345" s="1588"/>
      <c r="SN345" s="1588"/>
      <c r="SO345" s="1588"/>
      <c r="SP345" s="1588"/>
      <c r="SQ345" s="1588"/>
      <c r="SR345" s="1588"/>
      <c r="SS345" s="1588"/>
      <c r="ST345" s="1588"/>
      <c r="SU345" s="1588"/>
      <c r="SV345" s="1588"/>
      <c r="SW345" s="1588"/>
      <c r="SX345" s="1588"/>
      <c r="SY345" s="1588"/>
      <c r="SZ345" s="1588"/>
      <c r="TA345" s="1588"/>
      <c r="TB345" s="1588"/>
      <c r="TC345" s="1588"/>
      <c r="TD345" s="544"/>
      <c r="TE345" s="544"/>
      <c r="TF345" s="544"/>
      <c r="TG345" s="544"/>
      <c r="TH345" s="544"/>
      <c r="TI345" s="544"/>
      <c r="TJ345" s="544"/>
      <c r="TK345" s="544"/>
      <c r="TL345" s="544"/>
      <c r="TM345" s="544"/>
      <c r="TN345" s="544"/>
      <c r="TO345" s="544"/>
      <c r="TP345" s="544"/>
      <c r="TQ345" s="544"/>
      <c r="TR345" s="544"/>
      <c r="TS345" s="544"/>
      <c r="TT345" s="544"/>
      <c r="TU345" s="544"/>
      <c r="TV345" s="544"/>
      <c r="TW345" s="544"/>
      <c r="TX345" s="544"/>
      <c r="TY345" s="544"/>
      <c r="TZ345" s="544"/>
      <c r="UA345" s="544"/>
      <c r="UB345" s="544"/>
      <c r="UC345" s="544"/>
      <c r="UD345" s="544"/>
      <c r="UE345" s="544"/>
      <c r="UF345" s="544"/>
      <c r="UG345" s="544"/>
      <c r="UH345" s="544"/>
      <c r="UI345" s="544"/>
      <c r="UJ345" s="544"/>
      <c r="UK345" s="544"/>
      <c r="UL345" s="544"/>
      <c r="UM345" s="544"/>
      <c r="UN345" s="544"/>
      <c r="UO345" s="544"/>
      <c r="UP345" s="544"/>
      <c r="UQ345" s="544"/>
      <c r="UR345" s="544"/>
      <c r="US345" s="544"/>
      <c r="UT345" s="544"/>
      <c r="UU345" s="544"/>
      <c r="UV345" s="544"/>
      <c r="UW345" s="544"/>
      <c r="UX345" s="544"/>
      <c r="UY345" s="544"/>
      <c r="UZ345" s="544"/>
      <c r="VA345" s="544"/>
      <c r="VB345" s="544"/>
      <c r="VC345" s="544"/>
      <c r="VD345" s="544"/>
      <c r="VE345" s="544"/>
      <c r="VF345" s="544"/>
      <c r="VG345" s="544"/>
      <c r="VH345" s="544"/>
      <c r="VI345" s="544"/>
      <c r="VJ345" s="544"/>
      <c r="VK345" s="544"/>
      <c r="VL345" s="544"/>
      <c r="VM345" s="544"/>
      <c r="VN345" s="544"/>
      <c r="VO345" s="544"/>
      <c r="VP345" s="544"/>
      <c r="VQ345" s="544"/>
      <c r="VR345" s="544"/>
      <c r="VS345" s="544"/>
      <c r="VT345" s="544"/>
      <c r="VU345" s="544"/>
      <c r="VV345" s="544"/>
      <c r="VW345" s="544"/>
      <c r="VX345" s="544"/>
      <c r="VY345" s="544"/>
      <c r="VZ345" s="544"/>
      <c r="WA345" s="544"/>
      <c r="WB345" s="544"/>
      <c r="WC345" s="544"/>
      <c r="WD345" s="544"/>
      <c r="WE345" s="544"/>
      <c r="WF345" s="544"/>
      <c r="WG345" s="544"/>
      <c r="WH345" s="544"/>
      <c r="WI345" s="544"/>
      <c r="WJ345" s="544"/>
      <c r="WK345" s="544"/>
      <c r="WL345" s="544"/>
      <c r="WM345" s="544"/>
      <c r="WN345" s="544"/>
      <c r="WO345" s="544"/>
      <c r="WP345" s="544"/>
      <c r="WQ345" s="544"/>
      <c r="WR345" s="544"/>
      <c r="WS345" s="544"/>
      <c r="WT345" s="544"/>
      <c r="WU345" s="544"/>
      <c r="WV345" s="544"/>
      <c r="WW345" s="544"/>
      <c r="WX345" s="544"/>
      <c r="WY345" s="544"/>
      <c r="WZ345" s="544"/>
      <c r="XA345" s="544"/>
      <c r="XB345" s="544"/>
      <c r="XC345" s="544"/>
      <c r="XD345" s="544"/>
      <c r="XE345" s="544"/>
      <c r="XF345" s="544"/>
      <c r="XG345" s="544"/>
      <c r="XH345" s="544"/>
      <c r="XI345" s="544"/>
      <c r="XJ345" s="544"/>
      <c r="XK345" s="544"/>
      <c r="XL345" s="544"/>
      <c r="XM345" s="544"/>
      <c r="XN345" s="544"/>
      <c r="XO345" s="544"/>
      <c r="XP345" s="544"/>
      <c r="XQ345" s="544"/>
      <c r="XR345" s="544"/>
      <c r="XS345" s="544"/>
      <c r="XT345" s="544"/>
      <c r="XU345" s="544"/>
      <c r="XV345" s="544"/>
      <c r="XW345" s="544"/>
      <c r="XX345" s="544"/>
      <c r="XY345" s="544"/>
      <c r="XZ345" s="544"/>
      <c r="YA345" s="544"/>
      <c r="YB345" s="544"/>
      <c r="YC345" s="544"/>
      <c r="YD345" s="544"/>
      <c r="YE345" s="544"/>
      <c r="YF345" s="544"/>
      <c r="YG345" s="544"/>
      <c r="YH345" s="544"/>
      <c r="YI345" s="544"/>
      <c r="YJ345" s="544"/>
      <c r="YK345" s="544"/>
      <c r="YL345" s="544"/>
      <c r="YM345" s="544"/>
      <c r="YN345" s="544"/>
      <c r="YO345" s="544"/>
      <c r="YP345" s="544"/>
      <c r="YQ345" s="544"/>
      <c r="YR345" s="544"/>
      <c r="YS345" s="544"/>
      <c r="YT345" s="544"/>
      <c r="YU345" s="544"/>
      <c r="YV345" s="544"/>
      <c r="YW345" s="544"/>
      <c r="YX345" s="544"/>
      <c r="YY345" s="544"/>
      <c r="YZ345" s="544"/>
      <c r="ZA345" s="544"/>
      <c r="ZB345" s="544"/>
      <c r="ZC345" s="544"/>
      <c r="ZD345" s="544"/>
      <c r="ZE345" s="544"/>
      <c r="ZF345" s="544"/>
      <c r="ZG345" s="544"/>
      <c r="ZH345" s="544"/>
      <c r="ZI345" s="544"/>
      <c r="ZJ345" s="544"/>
      <c r="ZK345" s="544"/>
      <c r="ZL345" s="544"/>
      <c r="ZM345" s="544"/>
      <c r="ZN345" s="544"/>
      <c r="ZO345" s="544"/>
      <c r="ZP345" s="544"/>
      <c r="ZQ345" s="544"/>
      <c r="ZR345" s="544"/>
      <c r="ZS345" s="544"/>
      <c r="ZT345" s="544"/>
      <c r="ZU345" s="544"/>
      <c r="ZV345" s="544"/>
      <c r="ZW345" s="544"/>
      <c r="ZX345" s="544"/>
      <c r="ZY345" s="544"/>
      <c r="ZZ345" s="544"/>
      <c r="AAA345" s="544"/>
      <c r="AAB345" s="544"/>
      <c r="AAC345" s="544"/>
      <c r="AAD345" s="544"/>
      <c r="AAE345" s="544"/>
      <c r="AAF345" s="544"/>
      <c r="AAG345" s="544"/>
      <c r="AAH345" s="544"/>
      <c r="AAI345" s="544"/>
      <c r="AAJ345" s="544"/>
      <c r="AAK345" s="544"/>
      <c r="AAL345" s="544"/>
      <c r="AAM345" s="544"/>
      <c r="AAN345" s="544"/>
      <c r="AAO345" s="544"/>
      <c r="AAP345" s="544"/>
      <c r="AAQ345" s="544"/>
      <c r="AAR345" s="544"/>
      <c r="AAS345" s="544"/>
      <c r="AAT345" s="544"/>
      <c r="AAU345" s="544"/>
      <c r="AAV345" s="544"/>
      <c r="AAW345" s="544"/>
      <c r="AAX345" s="544"/>
      <c r="AAY345" s="544"/>
      <c r="AAZ345" s="544"/>
      <c r="ABA345" s="544"/>
      <c r="ABB345" s="544"/>
      <c r="ABC345" s="544"/>
      <c r="ABD345" s="544"/>
      <c r="ABE345" s="544"/>
      <c r="ABF345" s="544"/>
      <c r="ABG345" s="544"/>
      <c r="ABH345" s="544"/>
      <c r="ABI345" s="544"/>
      <c r="ABJ345" s="544"/>
      <c r="ABK345" s="544"/>
      <c r="ABL345" s="544"/>
      <c r="ABM345" s="544"/>
      <c r="ABN345" s="544"/>
      <c r="ABO345" s="544"/>
      <c r="ABP345" s="544"/>
      <c r="ABQ345" s="544"/>
      <c r="ABR345" s="544"/>
      <c r="ABS345" s="544"/>
      <c r="ABT345" s="544"/>
    </row>
    <row r="346" spans="1:748" s="540" customFormat="1" ht="15" customHeight="1" x14ac:dyDescent="0.15">
      <c r="A346" s="559">
        <v>43866</v>
      </c>
      <c r="B346" s="415">
        <f t="shared" si="7"/>
        <v>133</v>
      </c>
      <c r="C346" s="231"/>
      <c r="D346" s="546"/>
      <c r="E346" s="467"/>
      <c r="F346" s="576"/>
      <c r="G346" s="883"/>
      <c r="H346" s="539"/>
      <c r="I346" s="576"/>
      <c r="J346" s="547"/>
      <c r="K346" s="467"/>
      <c r="L346" s="550"/>
      <c r="M346" s="231">
        <v>133</v>
      </c>
      <c r="N346" s="546"/>
      <c r="O346" s="467"/>
      <c r="P346" s="576"/>
      <c r="Q346" s="883"/>
      <c r="R346" s="539"/>
      <c r="S346" s="576"/>
      <c r="T346" s="547"/>
      <c r="U346" s="467"/>
      <c r="V346" s="550"/>
      <c r="W346" s="466"/>
      <c r="X346" s="546"/>
      <c r="Y346" s="548"/>
      <c r="Z346" s="576"/>
      <c r="AA346" s="883"/>
      <c r="AB346" s="539"/>
      <c r="AC346" s="576"/>
      <c r="AD346" s="539"/>
      <c r="AE346" s="467"/>
      <c r="AF346" s="550"/>
      <c r="AG346" s="494"/>
      <c r="AH346" s="546"/>
      <c r="AI346" s="548"/>
      <c r="AJ346" s="576"/>
      <c r="AK346" s="883"/>
      <c r="AL346" s="539"/>
      <c r="AM346" s="213"/>
      <c r="AN346" s="539"/>
      <c r="AO346" s="467"/>
      <c r="AP346" s="618"/>
      <c r="AQ346" s="494"/>
      <c r="AR346" s="546"/>
      <c r="AS346" s="548"/>
      <c r="AT346" s="576"/>
      <c r="AU346" s="883"/>
      <c r="AV346" s="539"/>
      <c r="AW346" s="576"/>
      <c r="AX346" s="539"/>
      <c r="AY346" s="467"/>
      <c r="AZ346" s="550"/>
      <c r="BA346" s="231"/>
      <c r="BB346" s="546"/>
      <c r="BC346" s="467"/>
      <c r="BD346" s="576"/>
      <c r="BE346" s="883"/>
      <c r="BF346" s="539"/>
      <c r="BG346" s="576"/>
      <c r="BH346" s="539"/>
      <c r="BI346" s="467"/>
      <c r="BJ346" s="550"/>
      <c r="BK346" s="494"/>
      <c r="BL346" s="546"/>
      <c r="BM346" s="548"/>
      <c r="BN346" s="576"/>
      <c r="BO346" s="883"/>
      <c r="BP346" s="539"/>
      <c r="BQ346" s="576"/>
      <c r="BR346" s="539"/>
      <c r="BS346" s="467"/>
      <c r="BT346" s="550"/>
      <c r="BU346" s="494"/>
      <c r="BV346" s="546"/>
      <c r="BW346" s="548"/>
      <c r="BX346" s="548"/>
      <c r="BY346" s="883"/>
      <c r="BZ346" s="539"/>
      <c r="CA346" s="576"/>
      <c r="CB346" s="539"/>
      <c r="CC346" s="467"/>
      <c r="CD346" s="550"/>
      <c r="CE346" s="494"/>
      <c r="CF346" s="546"/>
      <c r="CG346" s="548"/>
      <c r="CH346" s="576"/>
      <c r="CI346" s="883"/>
      <c r="CJ346" s="539"/>
      <c r="CK346" s="576"/>
      <c r="CL346" s="539"/>
      <c r="CM346" s="467"/>
      <c r="CN346" s="550"/>
      <c r="CO346" s="494"/>
      <c r="CP346" s="546"/>
      <c r="CQ346" s="467"/>
      <c r="CR346" s="576"/>
      <c r="CS346" s="883"/>
      <c r="CT346" s="539"/>
      <c r="CU346" s="576"/>
      <c r="CV346" s="539"/>
      <c r="CW346" s="467"/>
      <c r="CX346" s="550"/>
      <c r="CY346" s="494"/>
      <c r="CZ346" s="546"/>
      <c r="DA346" s="467"/>
      <c r="DB346" s="576"/>
      <c r="DC346" s="883"/>
      <c r="DD346" s="539"/>
      <c r="DE346" s="576"/>
      <c r="DF346" s="539"/>
      <c r="DG346" s="464"/>
      <c r="DH346" s="550"/>
      <c r="DI346" s="494"/>
      <c r="DJ346" s="546"/>
      <c r="DK346" s="549"/>
      <c r="DL346" s="576"/>
      <c r="DM346" s="883"/>
      <c r="DN346" s="539"/>
      <c r="DO346" s="576"/>
      <c r="DP346" s="539"/>
      <c r="DQ346" s="467"/>
      <c r="DR346" s="550"/>
      <c r="DS346" s="494"/>
      <c r="DT346" s="546"/>
      <c r="DU346" s="466"/>
      <c r="DV346" s="576"/>
      <c r="DW346" s="883"/>
      <c r="DX346" s="539"/>
      <c r="DY346" s="576"/>
      <c r="DZ346" s="539"/>
      <c r="EA346" s="576"/>
      <c r="EB346" s="550"/>
      <c r="EC346" s="494"/>
      <c r="ED346" s="546"/>
      <c r="EE346" s="551"/>
      <c r="EF346" s="576"/>
      <c r="EG346" s="883"/>
      <c r="EH346" s="539"/>
      <c r="EI346" s="576"/>
      <c r="EJ346" s="539"/>
      <c r="EK346" s="467"/>
      <c r="EL346" s="550"/>
      <c r="EM346" s="494"/>
      <c r="EN346" s="546"/>
      <c r="EO346" s="467"/>
      <c r="EP346" s="576"/>
      <c r="EQ346" s="576"/>
      <c r="ER346" s="539"/>
      <c r="ES346" s="576"/>
      <c r="ET346" s="466"/>
      <c r="EU346" s="467"/>
      <c r="EV346" s="550"/>
      <c r="EW346" s="494"/>
      <c r="EX346" s="546"/>
      <c r="EY346" s="467"/>
      <c r="EZ346" s="576"/>
      <c r="FA346" s="883"/>
      <c r="FB346" s="539"/>
      <c r="FC346" s="576"/>
      <c r="FD346" s="466"/>
      <c r="FE346" s="467"/>
      <c r="FF346" s="550"/>
      <c r="FG346" s="494"/>
      <c r="FH346" s="546"/>
      <c r="FI346" s="467"/>
      <c r="FJ346" s="576"/>
      <c r="FK346" s="883"/>
      <c r="FL346" s="539"/>
      <c r="FM346" s="576"/>
      <c r="FN346" s="466"/>
      <c r="FO346" s="467"/>
      <c r="FP346" s="550"/>
      <c r="FQ346" s="1262"/>
      <c r="FR346" s="1263"/>
      <c r="FS346" s="1444"/>
      <c r="FT346" s="1263"/>
      <c r="FU346" s="980"/>
      <c r="FV346" s="1263"/>
      <c r="FW346" s="954"/>
      <c r="FX346" s="1263"/>
      <c r="FY346" s="1263"/>
      <c r="FZ346" s="1419"/>
      <c r="GA346" s="1262"/>
      <c r="GB346" s="1263"/>
      <c r="GC346" s="1263"/>
      <c r="GD346" s="1263"/>
      <c r="GE346" s="980"/>
      <c r="GF346" s="1263"/>
      <c r="GG346" s="954"/>
      <c r="GH346" s="1263"/>
      <c r="GI346" s="1263"/>
      <c r="GJ346" s="1419"/>
      <c r="GK346" s="231"/>
      <c r="GL346" s="941"/>
      <c r="GM346" s="467"/>
      <c r="GN346" s="467"/>
      <c r="GO346" s="467"/>
      <c r="GP346" s="467"/>
      <c r="GQ346" s="467"/>
      <c r="GR346" s="467"/>
      <c r="GS346" s="467"/>
      <c r="GT346" s="550"/>
      <c r="GU346" s="231"/>
      <c r="GV346" s="467"/>
      <c r="GW346" s="467"/>
      <c r="GX346" s="467"/>
      <c r="GY346" s="467"/>
      <c r="GZ346" s="539"/>
      <c r="HA346" s="467"/>
      <c r="HB346" s="467"/>
      <c r="HC346" s="467"/>
      <c r="HD346" s="550"/>
      <c r="HE346" s="494"/>
      <c r="HF346" s="546"/>
      <c r="HG346" s="467"/>
      <c r="HH346" s="894"/>
      <c r="HI346" s="1432"/>
      <c r="HJ346" s="539"/>
      <c r="HK346" s="576"/>
      <c r="HL346" s="539"/>
      <c r="HM346" s="467"/>
      <c r="HN346" s="550"/>
      <c r="HO346" s="494"/>
      <c r="HP346" s="546"/>
      <c r="HQ346" s="467"/>
      <c r="HR346" s="576"/>
      <c r="HS346" s="576"/>
      <c r="HT346" s="539"/>
      <c r="HU346" s="576"/>
      <c r="HV346" s="539"/>
      <c r="HW346" s="467"/>
      <c r="HX346" s="550"/>
      <c r="HY346" s="1587"/>
      <c r="HZ346" s="1587"/>
      <c r="IA346" s="1587"/>
      <c r="IB346" s="1587"/>
      <c r="IC346" s="1587"/>
      <c r="ID346" s="1587"/>
      <c r="IE346" s="1587"/>
      <c r="IF346" s="1587"/>
      <c r="IG346" s="1587"/>
      <c r="IH346" s="1587"/>
      <c r="II346" s="1587"/>
      <c r="IJ346" s="1587"/>
      <c r="IK346" s="1587"/>
      <c r="IL346" s="1587"/>
      <c r="IM346" s="1587"/>
      <c r="IN346" s="1587"/>
      <c r="IO346" s="1587"/>
      <c r="IP346" s="1587"/>
      <c r="IQ346" s="1587"/>
      <c r="IR346" s="1587"/>
      <c r="IS346" s="1587"/>
      <c r="IT346" s="1587"/>
      <c r="IU346" s="1587"/>
      <c r="IV346" s="1587"/>
      <c r="IW346" s="1587"/>
      <c r="IX346" s="1587"/>
      <c r="IY346" s="1587"/>
      <c r="IZ346" s="1587"/>
      <c r="JA346" s="1587"/>
      <c r="JB346" s="1587"/>
      <c r="JC346" s="1587"/>
      <c r="JD346" s="1587"/>
      <c r="JE346" s="1587"/>
      <c r="JF346" s="1587"/>
      <c r="JG346" s="1587"/>
      <c r="JH346" s="1587"/>
      <c r="JI346" s="1587"/>
      <c r="JJ346" s="1587"/>
      <c r="JK346" s="1587"/>
      <c r="JL346" s="1587"/>
      <c r="JM346" s="1587"/>
      <c r="JN346" s="1587"/>
      <c r="JO346" s="1587"/>
      <c r="JP346" s="1587"/>
      <c r="JQ346" s="1587"/>
      <c r="JR346" s="1587"/>
      <c r="JS346" s="1587"/>
      <c r="JT346" s="1587"/>
      <c r="JU346" s="1587"/>
      <c r="JV346" s="1587"/>
      <c r="JW346" s="1587"/>
      <c r="JX346" s="1587"/>
      <c r="JY346" s="1587"/>
      <c r="JZ346" s="1587"/>
      <c r="KA346" s="1587"/>
      <c r="KB346" s="1587"/>
      <c r="KC346" s="1587"/>
      <c r="KD346" s="1587"/>
      <c r="KE346" s="1587"/>
      <c r="KF346" s="1587"/>
      <c r="KG346" s="1587"/>
      <c r="KH346" s="1587"/>
      <c r="KI346" s="1587"/>
      <c r="KJ346" s="1587"/>
      <c r="KK346" s="1587"/>
      <c r="KL346" s="1587"/>
      <c r="KM346" s="1587"/>
      <c r="KN346" s="1587"/>
      <c r="KO346" s="1587"/>
      <c r="KP346" s="1587"/>
      <c r="KQ346" s="1587"/>
      <c r="KR346" s="1587"/>
      <c r="KS346" s="1587"/>
      <c r="KT346" s="1587"/>
      <c r="KU346" s="1587"/>
      <c r="KV346" s="1587"/>
      <c r="KW346" s="1587"/>
      <c r="KX346" s="1587"/>
      <c r="KY346" s="1587"/>
      <c r="KZ346" s="1587"/>
      <c r="LA346" s="1587"/>
      <c r="LB346" s="1587"/>
      <c r="LC346" s="1587"/>
      <c r="LD346" s="1587"/>
      <c r="LE346" s="1587"/>
      <c r="LF346" s="1587"/>
      <c r="LG346" s="1587"/>
      <c r="LH346" s="1587"/>
      <c r="LI346" s="1587"/>
      <c r="LJ346" s="1587"/>
      <c r="LK346" s="1587"/>
      <c r="LL346" s="1587"/>
      <c r="LM346" s="1587"/>
      <c r="LN346" s="1587"/>
      <c r="LO346" s="1587"/>
      <c r="LP346" s="1587"/>
      <c r="LQ346" s="1587"/>
      <c r="LR346" s="1587"/>
      <c r="LS346" s="1587"/>
      <c r="LT346" s="1587"/>
      <c r="LU346" s="1587"/>
      <c r="LV346" s="1587"/>
      <c r="LW346" s="1587"/>
      <c r="LX346" s="1587"/>
      <c r="LY346" s="1587"/>
      <c r="LZ346" s="1587"/>
      <c r="MA346" s="1587"/>
      <c r="MB346" s="1587"/>
      <c r="MC346" s="1587"/>
      <c r="MD346" s="1587"/>
      <c r="ME346" s="1587"/>
      <c r="MF346" s="1587"/>
      <c r="MG346" s="1587"/>
      <c r="MH346" s="1587"/>
      <c r="MI346" s="1587"/>
      <c r="MJ346" s="1587"/>
      <c r="MK346" s="1587"/>
      <c r="ML346" s="1587"/>
      <c r="MM346" s="1587"/>
      <c r="MN346" s="1587"/>
      <c r="MO346" s="1587"/>
      <c r="MP346" s="1587"/>
      <c r="MQ346" s="1587"/>
      <c r="MR346" s="1587"/>
      <c r="MS346" s="1587"/>
      <c r="MT346" s="1587"/>
      <c r="MU346" s="1587"/>
      <c r="MV346" s="1587"/>
      <c r="MW346" s="1587"/>
      <c r="MX346" s="1587"/>
      <c r="MY346" s="1587"/>
      <c r="MZ346" s="1587"/>
      <c r="NA346" s="1587"/>
      <c r="NB346" s="1587"/>
      <c r="NC346" s="1587"/>
      <c r="ND346" s="1587"/>
      <c r="NE346" s="1587"/>
      <c r="NF346" s="1587"/>
      <c r="NG346" s="1587"/>
      <c r="NH346" s="1587"/>
      <c r="NI346" s="1587"/>
      <c r="NJ346" s="1587"/>
      <c r="NK346" s="1587"/>
      <c r="NL346" s="1587"/>
      <c r="NM346" s="1587"/>
      <c r="NN346" s="1587"/>
      <c r="NO346" s="1587"/>
      <c r="NP346" s="1587"/>
      <c r="NQ346" s="1587"/>
      <c r="NR346" s="1587"/>
      <c r="NS346" s="1587"/>
      <c r="NT346" s="1587"/>
      <c r="NU346" s="1587"/>
      <c r="NV346" s="1587"/>
      <c r="NW346" s="1587"/>
      <c r="NX346" s="1587"/>
      <c r="NY346" s="1587"/>
      <c r="NZ346" s="1587"/>
      <c r="OA346" s="1587"/>
      <c r="OB346" s="1587"/>
      <c r="OC346" s="1587"/>
      <c r="OD346" s="1587"/>
      <c r="OE346" s="1587"/>
      <c r="OF346" s="1587"/>
      <c r="OG346" s="1587"/>
      <c r="OH346" s="1587"/>
      <c r="OI346" s="1587"/>
      <c r="OJ346" s="1587"/>
      <c r="OK346" s="1587"/>
      <c r="OL346" s="1587"/>
      <c r="OM346" s="1587"/>
      <c r="ON346" s="1587"/>
      <c r="OO346" s="1587"/>
      <c r="OP346" s="1587"/>
      <c r="OQ346" s="1587"/>
      <c r="OR346" s="1587"/>
      <c r="OS346" s="1587"/>
      <c r="OT346" s="1587"/>
      <c r="OU346" s="1587"/>
      <c r="OV346" s="1587"/>
      <c r="OW346" s="1587"/>
      <c r="OX346" s="1587"/>
      <c r="OY346" s="1587"/>
      <c r="OZ346" s="1587"/>
      <c r="PA346" s="1587"/>
      <c r="PB346" s="1587"/>
      <c r="PC346" s="1587"/>
      <c r="PD346" s="1587"/>
      <c r="PE346" s="1587"/>
      <c r="PF346" s="1587"/>
      <c r="PG346" s="1588"/>
      <c r="PH346" s="1588"/>
      <c r="PI346" s="1588"/>
      <c r="PJ346" s="1588"/>
      <c r="PK346" s="1588"/>
      <c r="PL346" s="1588"/>
      <c r="PM346" s="1588"/>
      <c r="PN346" s="1588"/>
      <c r="PO346" s="1588"/>
      <c r="PP346" s="1588"/>
      <c r="PQ346" s="1588"/>
      <c r="PR346" s="1588"/>
      <c r="PS346" s="1588"/>
      <c r="PT346" s="1588"/>
      <c r="PU346" s="1588"/>
      <c r="PV346" s="1588"/>
      <c r="PW346" s="1588"/>
      <c r="PX346" s="1588"/>
      <c r="PY346" s="1588"/>
      <c r="PZ346" s="1588"/>
      <c r="QA346" s="1588"/>
      <c r="QB346" s="1588"/>
      <c r="QC346" s="1588"/>
      <c r="QD346" s="1588"/>
      <c r="QE346" s="1588"/>
      <c r="QF346" s="1588"/>
      <c r="QG346" s="1588"/>
      <c r="QH346" s="1588"/>
      <c r="QI346" s="1588"/>
      <c r="QJ346" s="1588"/>
      <c r="QK346" s="1588"/>
      <c r="QL346" s="1588"/>
      <c r="QM346" s="1588"/>
      <c r="QN346" s="1588"/>
      <c r="QO346" s="1588"/>
      <c r="QP346" s="1588"/>
      <c r="QQ346" s="1588"/>
      <c r="QR346" s="1588"/>
      <c r="QS346" s="1588"/>
      <c r="QT346" s="1588"/>
      <c r="QU346" s="1588"/>
      <c r="QV346" s="1588"/>
      <c r="QW346" s="1588"/>
      <c r="QX346" s="1588"/>
      <c r="QY346" s="1588"/>
      <c r="QZ346" s="1588"/>
      <c r="RA346" s="1588"/>
      <c r="RB346" s="1588"/>
      <c r="RC346" s="1588"/>
      <c r="RD346" s="1588"/>
      <c r="RE346" s="1588"/>
      <c r="RF346" s="1588"/>
      <c r="RG346" s="1588"/>
      <c r="RH346" s="1588"/>
      <c r="RI346" s="1588"/>
      <c r="RJ346" s="1588"/>
      <c r="RK346" s="1588"/>
      <c r="RL346" s="1588"/>
      <c r="RM346" s="1588"/>
      <c r="RN346" s="1588"/>
      <c r="RO346" s="1588"/>
      <c r="RP346" s="1588"/>
      <c r="RQ346" s="1588"/>
      <c r="RR346" s="1588"/>
      <c r="RS346" s="1588"/>
      <c r="RT346" s="1588"/>
      <c r="RU346" s="1588"/>
      <c r="RV346" s="1588"/>
      <c r="RW346" s="1588"/>
      <c r="RX346" s="1588"/>
      <c r="RY346" s="1588"/>
      <c r="RZ346" s="1588"/>
      <c r="SA346" s="1588"/>
      <c r="SB346" s="1588"/>
      <c r="SC346" s="1588"/>
      <c r="SD346" s="1588"/>
      <c r="SE346" s="1588"/>
      <c r="SF346" s="1588"/>
      <c r="SG346" s="1588"/>
      <c r="SH346" s="1588"/>
      <c r="SI346" s="1588"/>
      <c r="SJ346" s="1588"/>
      <c r="SK346" s="1588"/>
      <c r="SL346" s="1588"/>
      <c r="SM346" s="1588"/>
      <c r="SN346" s="1588"/>
      <c r="SO346" s="1588"/>
      <c r="SP346" s="1588"/>
      <c r="SQ346" s="1588"/>
      <c r="SR346" s="1588"/>
      <c r="SS346" s="1588"/>
      <c r="ST346" s="1588"/>
      <c r="SU346" s="1588"/>
      <c r="SV346" s="1588"/>
      <c r="SW346" s="1588"/>
      <c r="SX346" s="1588"/>
      <c r="SY346" s="1588"/>
      <c r="SZ346" s="1588"/>
      <c r="TA346" s="1588"/>
      <c r="TB346" s="1588"/>
      <c r="TC346" s="1588"/>
      <c r="TD346" s="544"/>
      <c r="TE346" s="544"/>
      <c r="TF346" s="544"/>
      <c r="TG346" s="544"/>
      <c r="TH346" s="544"/>
      <c r="TI346" s="544"/>
      <c r="TJ346" s="544"/>
      <c r="TK346" s="544"/>
      <c r="TL346" s="544"/>
      <c r="TM346" s="544"/>
      <c r="TN346" s="544"/>
      <c r="TO346" s="544"/>
      <c r="TP346" s="544"/>
      <c r="TQ346" s="544"/>
      <c r="TR346" s="544"/>
      <c r="TS346" s="544"/>
      <c r="TT346" s="544"/>
      <c r="TU346" s="544"/>
      <c r="TV346" s="544"/>
      <c r="TW346" s="544"/>
      <c r="TX346" s="544"/>
      <c r="TY346" s="544"/>
      <c r="TZ346" s="544"/>
      <c r="UA346" s="544"/>
      <c r="UB346" s="544"/>
      <c r="UC346" s="544"/>
      <c r="UD346" s="544"/>
      <c r="UE346" s="544"/>
      <c r="UF346" s="544"/>
      <c r="UG346" s="544"/>
      <c r="UH346" s="544"/>
      <c r="UI346" s="544"/>
      <c r="UJ346" s="544"/>
      <c r="UK346" s="544"/>
      <c r="UL346" s="544"/>
      <c r="UM346" s="544"/>
      <c r="UN346" s="544"/>
      <c r="UO346" s="544"/>
      <c r="UP346" s="544"/>
      <c r="UQ346" s="544"/>
      <c r="UR346" s="544"/>
      <c r="US346" s="544"/>
      <c r="UT346" s="544"/>
      <c r="UU346" s="544"/>
      <c r="UV346" s="544"/>
      <c r="UW346" s="544"/>
      <c r="UX346" s="544"/>
      <c r="UY346" s="544"/>
      <c r="UZ346" s="544"/>
      <c r="VA346" s="544"/>
      <c r="VB346" s="544"/>
      <c r="VC346" s="544"/>
      <c r="VD346" s="544"/>
      <c r="VE346" s="544"/>
      <c r="VF346" s="544"/>
      <c r="VG346" s="544"/>
      <c r="VH346" s="544"/>
      <c r="VI346" s="544"/>
      <c r="VJ346" s="544"/>
      <c r="VK346" s="544"/>
      <c r="VL346" s="544"/>
      <c r="VM346" s="544"/>
      <c r="VN346" s="544"/>
      <c r="VO346" s="544"/>
      <c r="VP346" s="544"/>
      <c r="VQ346" s="544"/>
      <c r="VR346" s="544"/>
      <c r="VS346" s="544"/>
      <c r="VT346" s="544"/>
      <c r="VU346" s="544"/>
      <c r="VV346" s="544"/>
      <c r="VW346" s="544"/>
      <c r="VX346" s="544"/>
      <c r="VY346" s="544"/>
      <c r="VZ346" s="544"/>
      <c r="WA346" s="544"/>
      <c r="WB346" s="544"/>
      <c r="WC346" s="544"/>
      <c r="WD346" s="544"/>
      <c r="WE346" s="544"/>
      <c r="WF346" s="544"/>
      <c r="WG346" s="544"/>
      <c r="WH346" s="544"/>
      <c r="WI346" s="544"/>
      <c r="WJ346" s="544"/>
      <c r="WK346" s="544"/>
      <c r="WL346" s="544"/>
      <c r="WM346" s="544"/>
      <c r="WN346" s="544"/>
      <c r="WO346" s="544"/>
      <c r="WP346" s="544"/>
      <c r="WQ346" s="544"/>
      <c r="WR346" s="544"/>
      <c r="WS346" s="544"/>
      <c r="WT346" s="544"/>
      <c r="WU346" s="544"/>
      <c r="WV346" s="544"/>
      <c r="WW346" s="544"/>
      <c r="WX346" s="544"/>
      <c r="WY346" s="544"/>
      <c r="WZ346" s="544"/>
      <c r="XA346" s="544"/>
      <c r="XB346" s="544"/>
      <c r="XC346" s="544"/>
      <c r="XD346" s="544"/>
      <c r="XE346" s="544"/>
      <c r="XF346" s="544"/>
      <c r="XG346" s="544"/>
      <c r="XH346" s="544"/>
      <c r="XI346" s="544"/>
      <c r="XJ346" s="544"/>
      <c r="XK346" s="544"/>
      <c r="XL346" s="544"/>
      <c r="XM346" s="544"/>
      <c r="XN346" s="544"/>
      <c r="XO346" s="544"/>
      <c r="XP346" s="544"/>
      <c r="XQ346" s="544"/>
      <c r="XR346" s="544"/>
      <c r="XS346" s="544"/>
      <c r="XT346" s="544"/>
      <c r="XU346" s="544"/>
      <c r="XV346" s="544"/>
      <c r="XW346" s="544"/>
      <c r="XX346" s="544"/>
      <c r="XY346" s="544"/>
      <c r="XZ346" s="544"/>
      <c r="YA346" s="544"/>
      <c r="YB346" s="544"/>
      <c r="YC346" s="544"/>
      <c r="YD346" s="544"/>
      <c r="YE346" s="544"/>
      <c r="YF346" s="544"/>
      <c r="YG346" s="544"/>
      <c r="YH346" s="544"/>
      <c r="YI346" s="544"/>
      <c r="YJ346" s="544"/>
      <c r="YK346" s="544"/>
      <c r="YL346" s="544"/>
      <c r="YM346" s="544"/>
      <c r="YN346" s="544"/>
      <c r="YO346" s="544"/>
      <c r="YP346" s="544"/>
      <c r="YQ346" s="544"/>
      <c r="YR346" s="544"/>
      <c r="YS346" s="544"/>
      <c r="YT346" s="544"/>
      <c r="YU346" s="544"/>
      <c r="YV346" s="544"/>
      <c r="YW346" s="544"/>
      <c r="YX346" s="544"/>
      <c r="YY346" s="544"/>
      <c r="YZ346" s="544"/>
      <c r="ZA346" s="544"/>
      <c r="ZB346" s="544"/>
      <c r="ZC346" s="544"/>
      <c r="ZD346" s="544"/>
      <c r="ZE346" s="544"/>
      <c r="ZF346" s="544"/>
      <c r="ZG346" s="544"/>
      <c r="ZH346" s="544"/>
      <c r="ZI346" s="544"/>
      <c r="ZJ346" s="544"/>
      <c r="ZK346" s="544"/>
      <c r="ZL346" s="544"/>
      <c r="ZM346" s="544"/>
      <c r="ZN346" s="544"/>
      <c r="ZO346" s="544"/>
      <c r="ZP346" s="544"/>
      <c r="ZQ346" s="544"/>
      <c r="ZR346" s="544"/>
      <c r="ZS346" s="544"/>
      <c r="ZT346" s="544"/>
      <c r="ZU346" s="544"/>
      <c r="ZV346" s="544"/>
      <c r="ZW346" s="544"/>
      <c r="ZX346" s="544"/>
      <c r="ZY346" s="544"/>
      <c r="ZZ346" s="544"/>
      <c r="AAA346" s="544"/>
      <c r="AAB346" s="544"/>
      <c r="AAC346" s="544"/>
      <c r="AAD346" s="544"/>
      <c r="AAE346" s="544"/>
      <c r="AAF346" s="544"/>
      <c r="AAG346" s="544"/>
      <c r="AAH346" s="544"/>
      <c r="AAI346" s="544"/>
      <c r="AAJ346" s="544"/>
      <c r="AAK346" s="544"/>
      <c r="AAL346" s="544"/>
      <c r="AAM346" s="544"/>
      <c r="AAN346" s="544"/>
      <c r="AAO346" s="544"/>
      <c r="AAP346" s="544"/>
      <c r="AAQ346" s="544"/>
      <c r="AAR346" s="544"/>
      <c r="AAS346" s="544"/>
      <c r="AAT346" s="544"/>
      <c r="AAU346" s="544"/>
      <c r="AAV346" s="544"/>
      <c r="AAW346" s="544"/>
      <c r="AAX346" s="544"/>
      <c r="AAY346" s="544"/>
      <c r="AAZ346" s="544"/>
      <c r="ABA346" s="544"/>
      <c r="ABB346" s="544"/>
      <c r="ABC346" s="544"/>
      <c r="ABD346" s="544"/>
      <c r="ABE346" s="544"/>
      <c r="ABF346" s="544"/>
      <c r="ABG346" s="544"/>
      <c r="ABH346" s="544"/>
      <c r="ABI346" s="544"/>
      <c r="ABJ346" s="544"/>
      <c r="ABK346" s="544"/>
      <c r="ABL346" s="544"/>
      <c r="ABM346" s="544"/>
      <c r="ABN346" s="544"/>
      <c r="ABO346" s="544"/>
      <c r="ABP346" s="544"/>
      <c r="ABQ346" s="544"/>
      <c r="ABR346" s="544"/>
      <c r="ABS346" s="544"/>
      <c r="ABT346" s="544"/>
    </row>
    <row r="347" spans="1:748" s="540" customFormat="1" ht="15" customHeight="1" x14ac:dyDescent="0.15">
      <c r="A347" s="559">
        <v>43867</v>
      </c>
      <c r="B347" s="415">
        <f t="shared" si="7"/>
        <v>154</v>
      </c>
      <c r="C347" s="231"/>
      <c r="D347" s="546"/>
      <c r="E347" s="467"/>
      <c r="F347" s="576"/>
      <c r="G347" s="883"/>
      <c r="H347" s="539"/>
      <c r="I347" s="576"/>
      <c r="J347" s="547"/>
      <c r="K347" s="467"/>
      <c r="L347" s="550"/>
      <c r="M347" s="231">
        <v>150</v>
      </c>
      <c r="N347" s="546"/>
      <c r="O347" s="467"/>
      <c r="P347" s="576"/>
      <c r="Q347" s="883"/>
      <c r="R347" s="539"/>
      <c r="S347" s="576"/>
      <c r="T347" s="547"/>
      <c r="U347" s="467"/>
      <c r="V347" s="550"/>
      <c r="W347" s="466"/>
      <c r="X347" s="546"/>
      <c r="Y347" s="548"/>
      <c r="Z347" s="576"/>
      <c r="AA347" s="883"/>
      <c r="AB347" s="539"/>
      <c r="AC347" s="576"/>
      <c r="AD347" s="539"/>
      <c r="AE347" s="467"/>
      <c r="AF347" s="550"/>
      <c r="AG347" s="494"/>
      <c r="AH347" s="546"/>
      <c r="AI347" s="548"/>
      <c r="AJ347" s="576"/>
      <c r="AK347" s="883"/>
      <c r="AL347" s="539"/>
      <c r="AM347" s="213"/>
      <c r="AN347" s="539"/>
      <c r="AO347" s="467"/>
      <c r="AP347" s="618"/>
      <c r="AQ347" s="494"/>
      <c r="AR347" s="546"/>
      <c r="AS347" s="548"/>
      <c r="AT347" s="576"/>
      <c r="AU347" s="883"/>
      <c r="AV347" s="539"/>
      <c r="AW347" s="576"/>
      <c r="AX347" s="539"/>
      <c r="AY347" s="467"/>
      <c r="AZ347" s="550"/>
      <c r="BA347" s="231"/>
      <c r="BB347" s="546"/>
      <c r="BC347" s="467"/>
      <c r="BD347" s="576"/>
      <c r="BE347" s="883"/>
      <c r="BF347" s="539"/>
      <c r="BG347" s="576"/>
      <c r="BH347" s="539"/>
      <c r="BI347" s="467"/>
      <c r="BJ347" s="550"/>
      <c r="BK347" s="494"/>
      <c r="BL347" s="546"/>
      <c r="BM347" s="548"/>
      <c r="BN347" s="576"/>
      <c r="BO347" s="883"/>
      <c r="BP347" s="539"/>
      <c r="BQ347" s="576"/>
      <c r="BR347" s="539"/>
      <c r="BS347" s="467"/>
      <c r="BT347" s="550"/>
      <c r="BU347" s="494">
        <v>4</v>
      </c>
      <c r="BV347" s="546"/>
      <c r="BW347" s="548"/>
      <c r="BX347" s="548"/>
      <c r="BY347" s="883"/>
      <c r="BZ347" s="539"/>
      <c r="CA347" s="576"/>
      <c r="CB347" s="539"/>
      <c r="CC347" s="467"/>
      <c r="CD347" s="550"/>
      <c r="CE347" s="494"/>
      <c r="CF347" s="546"/>
      <c r="CG347" s="548"/>
      <c r="CH347" s="576"/>
      <c r="CI347" s="883"/>
      <c r="CJ347" s="539"/>
      <c r="CK347" s="576"/>
      <c r="CL347" s="539"/>
      <c r="CM347" s="467"/>
      <c r="CN347" s="550"/>
      <c r="CO347" s="494"/>
      <c r="CP347" s="546"/>
      <c r="CQ347" s="467"/>
      <c r="CR347" s="576"/>
      <c r="CS347" s="883"/>
      <c r="CT347" s="539"/>
      <c r="CU347" s="576"/>
      <c r="CV347" s="539"/>
      <c r="CW347" s="467"/>
      <c r="CX347" s="550"/>
      <c r="CY347" s="494"/>
      <c r="CZ347" s="546"/>
      <c r="DA347" s="467"/>
      <c r="DB347" s="576"/>
      <c r="DC347" s="883"/>
      <c r="DD347" s="539"/>
      <c r="DE347" s="576"/>
      <c r="DF347" s="539"/>
      <c r="DG347" s="464"/>
      <c r="DH347" s="550"/>
      <c r="DI347" s="494"/>
      <c r="DJ347" s="546"/>
      <c r="DK347" s="549"/>
      <c r="DL347" s="576"/>
      <c r="DM347" s="883"/>
      <c r="DN347" s="539"/>
      <c r="DO347" s="576"/>
      <c r="DP347" s="539"/>
      <c r="DQ347" s="467"/>
      <c r="DR347" s="550"/>
      <c r="DS347" s="494"/>
      <c r="DT347" s="546"/>
      <c r="DU347" s="466"/>
      <c r="DV347" s="576"/>
      <c r="DW347" s="883"/>
      <c r="DX347" s="539"/>
      <c r="DY347" s="576"/>
      <c r="DZ347" s="539"/>
      <c r="EA347" s="576"/>
      <c r="EB347" s="550"/>
      <c r="EC347" s="494"/>
      <c r="ED347" s="546"/>
      <c r="EE347" s="551"/>
      <c r="EF347" s="576"/>
      <c r="EG347" s="883"/>
      <c r="EH347" s="539"/>
      <c r="EI347" s="576"/>
      <c r="EJ347" s="539"/>
      <c r="EK347" s="467"/>
      <c r="EL347" s="550"/>
      <c r="EM347" s="494"/>
      <c r="EN347" s="546"/>
      <c r="EO347" s="467"/>
      <c r="EP347" s="576"/>
      <c r="EQ347" s="576"/>
      <c r="ER347" s="539"/>
      <c r="ES347" s="576"/>
      <c r="ET347" s="466"/>
      <c r="EU347" s="467"/>
      <c r="EV347" s="550"/>
      <c r="EW347" s="494"/>
      <c r="EX347" s="546"/>
      <c r="EY347" s="467"/>
      <c r="EZ347" s="576"/>
      <c r="FA347" s="883"/>
      <c r="FB347" s="539"/>
      <c r="FC347" s="576"/>
      <c r="FD347" s="466"/>
      <c r="FE347" s="467"/>
      <c r="FF347" s="550"/>
      <c r="FG347" s="494"/>
      <c r="FH347" s="546"/>
      <c r="FI347" s="467"/>
      <c r="FJ347" s="576"/>
      <c r="FK347" s="883"/>
      <c r="FL347" s="539"/>
      <c r="FM347" s="576"/>
      <c r="FN347" s="466"/>
      <c r="FO347" s="467"/>
      <c r="FP347" s="550"/>
      <c r="FQ347" s="1262"/>
      <c r="FR347" s="1263"/>
      <c r="FS347" s="1444"/>
      <c r="FT347" s="1263"/>
      <c r="FU347" s="980"/>
      <c r="FV347" s="1263"/>
      <c r="FW347" s="954"/>
      <c r="FX347" s="1263"/>
      <c r="FY347" s="1263"/>
      <c r="FZ347" s="1419"/>
      <c r="GA347" s="1262"/>
      <c r="GB347" s="1263"/>
      <c r="GC347" s="1263"/>
      <c r="GD347" s="1263"/>
      <c r="GE347" s="980"/>
      <c r="GF347" s="1263"/>
      <c r="GG347" s="954"/>
      <c r="GH347" s="1263"/>
      <c r="GI347" s="1263"/>
      <c r="GJ347" s="1419"/>
      <c r="GK347" s="231"/>
      <c r="GL347" s="941"/>
      <c r="GM347" s="467"/>
      <c r="GN347" s="467"/>
      <c r="GO347" s="467"/>
      <c r="GP347" s="467"/>
      <c r="GQ347" s="467"/>
      <c r="GR347" s="467"/>
      <c r="GS347" s="467"/>
      <c r="GT347" s="550"/>
      <c r="GU347" s="231"/>
      <c r="GV347" s="467"/>
      <c r="GW347" s="467"/>
      <c r="GX347" s="467"/>
      <c r="GY347" s="467"/>
      <c r="GZ347" s="539"/>
      <c r="HA347" s="467"/>
      <c r="HB347" s="467"/>
      <c r="HC347" s="467"/>
      <c r="HD347" s="550"/>
      <c r="HE347" s="494"/>
      <c r="HF347" s="546"/>
      <c r="HG347" s="467"/>
      <c r="HH347" s="894"/>
      <c r="HI347" s="1432"/>
      <c r="HJ347" s="539"/>
      <c r="HK347" s="576"/>
      <c r="HL347" s="539"/>
      <c r="HM347" s="467"/>
      <c r="HN347" s="550"/>
      <c r="HO347" s="494"/>
      <c r="HP347" s="546"/>
      <c r="HQ347" s="467"/>
      <c r="HR347" s="576"/>
      <c r="HS347" s="576"/>
      <c r="HT347" s="539"/>
      <c r="HU347" s="576"/>
      <c r="HV347" s="539"/>
      <c r="HW347" s="467"/>
      <c r="HX347" s="550"/>
      <c r="HY347" s="1587"/>
      <c r="HZ347" s="1587"/>
      <c r="IA347" s="1587"/>
      <c r="IB347" s="1587"/>
      <c r="IC347" s="1587"/>
      <c r="ID347" s="1587"/>
      <c r="IE347" s="1587"/>
      <c r="IF347" s="1587"/>
      <c r="IG347" s="1587"/>
      <c r="IH347" s="1587"/>
      <c r="II347" s="1587"/>
      <c r="IJ347" s="1587"/>
      <c r="IK347" s="1587"/>
      <c r="IL347" s="1587"/>
      <c r="IM347" s="1587"/>
      <c r="IN347" s="1587"/>
      <c r="IO347" s="1587"/>
      <c r="IP347" s="1587"/>
      <c r="IQ347" s="1587"/>
      <c r="IR347" s="1587"/>
      <c r="IS347" s="1587"/>
      <c r="IT347" s="1587"/>
      <c r="IU347" s="1587"/>
      <c r="IV347" s="1587"/>
      <c r="IW347" s="1587"/>
      <c r="IX347" s="1587"/>
      <c r="IY347" s="1587"/>
      <c r="IZ347" s="1587"/>
      <c r="JA347" s="1587"/>
      <c r="JB347" s="1587"/>
      <c r="JC347" s="1587"/>
      <c r="JD347" s="1587"/>
      <c r="JE347" s="1587"/>
      <c r="JF347" s="1587"/>
      <c r="JG347" s="1587"/>
      <c r="JH347" s="1587"/>
      <c r="JI347" s="1587"/>
      <c r="JJ347" s="1587"/>
      <c r="JK347" s="1587"/>
      <c r="JL347" s="1587"/>
      <c r="JM347" s="1587"/>
      <c r="JN347" s="1587"/>
      <c r="JO347" s="1587"/>
      <c r="JP347" s="1587"/>
      <c r="JQ347" s="1587"/>
      <c r="JR347" s="1587"/>
      <c r="JS347" s="1587"/>
      <c r="JT347" s="1587"/>
      <c r="JU347" s="1587"/>
      <c r="JV347" s="1587"/>
      <c r="JW347" s="1587"/>
      <c r="JX347" s="1587"/>
      <c r="JY347" s="1587"/>
      <c r="JZ347" s="1587"/>
      <c r="KA347" s="1587"/>
      <c r="KB347" s="1587"/>
      <c r="KC347" s="1587"/>
      <c r="KD347" s="1587"/>
      <c r="KE347" s="1587"/>
      <c r="KF347" s="1587"/>
      <c r="KG347" s="1587"/>
      <c r="KH347" s="1587"/>
      <c r="KI347" s="1587"/>
      <c r="KJ347" s="1587"/>
      <c r="KK347" s="1587"/>
      <c r="KL347" s="1587"/>
      <c r="KM347" s="1587"/>
      <c r="KN347" s="1587"/>
      <c r="KO347" s="1587"/>
      <c r="KP347" s="1587"/>
      <c r="KQ347" s="1587"/>
      <c r="KR347" s="1587"/>
      <c r="KS347" s="1587"/>
      <c r="KT347" s="1587"/>
      <c r="KU347" s="1587"/>
      <c r="KV347" s="1587"/>
      <c r="KW347" s="1587"/>
      <c r="KX347" s="1587"/>
      <c r="KY347" s="1587"/>
      <c r="KZ347" s="1587"/>
      <c r="LA347" s="1587"/>
      <c r="LB347" s="1587"/>
      <c r="LC347" s="1587"/>
      <c r="LD347" s="1587"/>
      <c r="LE347" s="1587"/>
      <c r="LF347" s="1587"/>
      <c r="LG347" s="1587"/>
      <c r="LH347" s="1587"/>
      <c r="LI347" s="1587"/>
      <c r="LJ347" s="1587"/>
      <c r="LK347" s="1587"/>
      <c r="LL347" s="1587"/>
      <c r="LM347" s="1587"/>
      <c r="LN347" s="1587"/>
      <c r="LO347" s="1587"/>
      <c r="LP347" s="1587"/>
      <c r="LQ347" s="1587"/>
      <c r="LR347" s="1587"/>
      <c r="LS347" s="1587"/>
      <c r="LT347" s="1587"/>
      <c r="LU347" s="1587"/>
      <c r="LV347" s="1587"/>
      <c r="LW347" s="1587"/>
      <c r="LX347" s="1587"/>
      <c r="LY347" s="1587"/>
      <c r="LZ347" s="1587"/>
      <c r="MA347" s="1587"/>
      <c r="MB347" s="1587"/>
      <c r="MC347" s="1587"/>
      <c r="MD347" s="1587"/>
      <c r="ME347" s="1587"/>
      <c r="MF347" s="1587"/>
      <c r="MG347" s="1587"/>
      <c r="MH347" s="1587"/>
      <c r="MI347" s="1587"/>
      <c r="MJ347" s="1587"/>
      <c r="MK347" s="1587"/>
      <c r="ML347" s="1587"/>
      <c r="MM347" s="1587"/>
      <c r="MN347" s="1587"/>
      <c r="MO347" s="1587"/>
      <c r="MP347" s="1587"/>
      <c r="MQ347" s="1587"/>
      <c r="MR347" s="1587"/>
      <c r="MS347" s="1587"/>
      <c r="MT347" s="1587"/>
      <c r="MU347" s="1587"/>
      <c r="MV347" s="1587"/>
      <c r="MW347" s="1587"/>
      <c r="MX347" s="1587"/>
      <c r="MY347" s="1587"/>
      <c r="MZ347" s="1587"/>
      <c r="NA347" s="1587"/>
      <c r="NB347" s="1587"/>
      <c r="NC347" s="1587"/>
      <c r="ND347" s="1587"/>
      <c r="NE347" s="1587"/>
      <c r="NF347" s="1587"/>
      <c r="NG347" s="1587"/>
      <c r="NH347" s="1587"/>
      <c r="NI347" s="1587"/>
      <c r="NJ347" s="1587"/>
      <c r="NK347" s="1587"/>
      <c r="NL347" s="1587"/>
      <c r="NM347" s="1587"/>
      <c r="NN347" s="1587"/>
      <c r="NO347" s="1587"/>
      <c r="NP347" s="1587"/>
      <c r="NQ347" s="1587"/>
      <c r="NR347" s="1587"/>
      <c r="NS347" s="1587"/>
      <c r="NT347" s="1587"/>
      <c r="NU347" s="1587"/>
      <c r="NV347" s="1587"/>
      <c r="NW347" s="1587"/>
      <c r="NX347" s="1587"/>
      <c r="NY347" s="1587"/>
      <c r="NZ347" s="1587"/>
      <c r="OA347" s="1587"/>
      <c r="OB347" s="1587"/>
      <c r="OC347" s="1587"/>
      <c r="OD347" s="1587"/>
      <c r="OE347" s="1587"/>
      <c r="OF347" s="1587"/>
      <c r="OG347" s="1587"/>
      <c r="OH347" s="1587"/>
      <c r="OI347" s="1587"/>
      <c r="OJ347" s="1587"/>
      <c r="OK347" s="1587"/>
      <c r="OL347" s="1587"/>
      <c r="OM347" s="1587"/>
      <c r="ON347" s="1587"/>
      <c r="OO347" s="1587"/>
      <c r="OP347" s="1587"/>
      <c r="OQ347" s="1587"/>
      <c r="OR347" s="1587"/>
      <c r="OS347" s="1587"/>
      <c r="OT347" s="1587"/>
      <c r="OU347" s="1587"/>
      <c r="OV347" s="1587"/>
      <c r="OW347" s="1587"/>
      <c r="OX347" s="1587"/>
      <c r="OY347" s="1587"/>
      <c r="OZ347" s="1587"/>
      <c r="PA347" s="1587"/>
      <c r="PB347" s="1587"/>
      <c r="PC347" s="1587"/>
      <c r="PD347" s="1587"/>
      <c r="PE347" s="1587"/>
      <c r="PF347" s="1587"/>
      <c r="PG347" s="1588"/>
      <c r="PH347" s="1588"/>
      <c r="PI347" s="1588"/>
      <c r="PJ347" s="1588"/>
      <c r="PK347" s="1588"/>
      <c r="PL347" s="1588"/>
      <c r="PM347" s="1588"/>
      <c r="PN347" s="1588"/>
      <c r="PO347" s="1588"/>
      <c r="PP347" s="1588"/>
      <c r="PQ347" s="1588"/>
      <c r="PR347" s="1588"/>
      <c r="PS347" s="1588"/>
      <c r="PT347" s="1588"/>
      <c r="PU347" s="1588"/>
      <c r="PV347" s="1588"/>
      <c r="PW347" s="1588"/>
      <c r="PX347" s="1588"/>
      <c r="PY347" s="1588"/>
      <c r="PZ347" s="1588"/>
      <c r="QA347" s="1588"/>
      <c r="QB347" s="1588"/>
      <c r="QC347" s="1588"/>
      <c r="QD347" s="1588"/>
      <c r="QE347" s="1588"/>
      <c r="QF347" s="1588"/>
      <c r="QG347" s="1588"/>
      <c r="QH347" s="1588"/>
      <c r="QI347" s="1588"/>
      <c r="QJ347" s="1588"/>
      <c r="QK347" s="1588"/>
      <c r="QL347" s="1588"/>
      <c r="QM347" s="1588"/>
      <c r="QN347" s="1588"/>
      <c r="QO347" s="1588"/>
      <c r="QP347" s="1588"/>
      <c r="QQ347" s="1588"/>
      <c r="QR347" s="1588"/>
      <c r="QS347" s="1588"/>
      <c r="QT347" s="1588"/>
      <c r="QU347" s="1588"/>
      <c r="QV347" s="1588"/>
      <c r="QW347" s="1588"/>
      <c r="QX347" s="1588"/>
      <c r="QY347" s="1588"/>
      <c r="QZ347" s="1588"/>
      <c r="RA347" s="1588"/>
      <c r="RB347" s="1588"/>
      <c r="RC347" s="1588"/>
      <c r="RD347" s="1588"/>
      <c r="RE347" s="1588"/>
      <c r="RF347" s="1588"/>
      <c r="RG347" s="1588"/>
      <c r="RH347" s="1588"/>
      <c r="RI347" s="1588"/>
      <c r="RJ347" s="1588"/>
      <c r="RK347" s="1588"/>
      <c r="RL347" s="1588"/>
      <c r="RM347" s="1588"/>
      <c r="RN347" s="1588"/>
      <c r="RO347" s="1588"/>
      <c r="RP347" s="1588"/>
      <c r="RQ347" s="1588"/>
      <c r="RR347" s="1588"/>
      <c r="RS347" s="1588"/>
      <c r="RT347" s="1588"/>
      <c r="RU347" s="1588"/>
      <c r="RV347" s="1588"/>
      <c r="RW347" s="1588"/>
      <c r="RX347" s="1588"/>
      <c r="RY347" s="1588"/>
      <c r="RZ347" s="1588"/>
      <c r="SA347" s="1588"/>
      <c r="SB347" s="1588"/>
      <c r="SC347" s="1588"/>
      <c r="SD347" s="1588"/>
      <c r="SE347" s="1588"/>
      <c r="SF347" s="1588"/>
      <c r="SG347" s="1588"/>
      <c r="SH347" s="1588"/>
      <c r="SI347" s="1588"/>
      <c r="SJ347" s="1588"/>
      <c r="SK347" s="1588"/>
      <c r="SL347" s="1588"/>
      <c r="SM347" s="1588"/>
      <c r="SN347" s="1588"/>
      <c r="SO347" s="1588"/>
      <c r="SP347" s="1588"/>
      <c r="SQ347" s="1588"/>
      <c r="SR347" s="1588"/>
      <c r="SS347" s="1588"/>
      <c r="ST347" s="1588"/>
      <c r="SU347" s="1588"/>
      <c r="SV347" s="1588"/>
      <c r="SW347" s="1588"/>
      <c r="SX347" s="1588"/>
      <c r="SY347" s="1588"/>
      <c r="SZ347" s="1588"/>
      <c r="TA347" s="1588"/>
      <c r="TB347" s="1588"/>
      <c r="TC347" s="1588"/>
      <c r="TD347" s="544"/>
      <c r="TE347" s="544"/>
      <c r="TF347" s="544"/>
      <c r="TG347" s="544"/>
      <c r="TH347" s="544"/>
      <c r="TI347" s="544"/>
      <c r="TJ347" s="544"/>
      <c r="TK347" s="544"/>
      <c r="TL347" s="544"/>
      <c r="TM347" s="544"/>
      <c r="TN347" s="544"/>
      <c r="TO347" s="544"/>
      <c r="TP347" s="544"/>
      <c r="TQ347" s="544"/>
      <c r="TR347" s="544"/>
      <c r="TS347" s="544"/>
      <c r="TT347" s="544"/>
      <c r="TU347" s="544"/>
      <c r="TV347" s="544"/>
      <c r="TW347" s="544"/>
      <c r="TX347" s="544"/>
      <c r="TY347" s="544"/>
      <c r="TZ347" s="544"/>
      <c r="UA347" s="544"/>
      <c r="UB347" s="544"/>
      <c r="UC347" s="544"/>
      <c r="UD347" s="544"/>
      <c r="UE347" s="544"/>
      <c r="UF347" s="544"/>
      <c r="UG347" s="544"/>
      <c r="UH347" s="544"/>
      <c r="UI347" s="544"/>
      <c r="UJ347" s="544"/>
      <c r="UK347" s="544"/>
      <c r="UL347" s="544"/>
      <c r="UM347" s="544"/>
      <c r="UN347" s="544"/>
      <c r="UO347" s="544"/>
      <c r="UP347" s="544"/>
      <c r="UQ347" s="544"/>
      <c r="UR347" s="544"/>
      <c r="US347" s="544"/>
      <c r="UT347" s="544"/>
      <c r="UU347" s="544"/>
      <c r="UV347" s="544"/>
      <c r="UW347" s="544"/>
      <c r="UX347" s="544"/>
      <c r="UY347" s="544"/>
      <c r="UZ347" s="544"/>
      <c r="VA347" s="544"/>
      <c r="VB347" s="544"/>
      <c r="VC347" s="544"/>
      <c r="VD347" s="544"/>
      <c r="VE347" s="544"/>
      <c r="VF347" s="544"/>
      <c r="VG347" s="544"/>
      <c r="VH347" s="544"/>
      <c r="VI347" s="544"/>
      <c r="VJ347" s="544"/>
      <c r="VK347" s="544"/>
      <c r="VL347" s="544"/>
      <c r="VM347" s="544"/>
      <c r="VN347" s="544"/>
      <c r="VO347" s="544"/>
      <c r="VP347" s="544"/>
      <c r="VQ347" s="544"/>
      <c r="VR347" s="544"/>
      <c r="VS347" s="544"/>
      <c r="VT347" s="544"/>
      <c r="VU347" s="544"/>
      <c r="VV347" s="544"/>
      <c r="VW347" s="544"/>
      <c r="VX347" s="544"/>
      <c r="VY347" s="544"/>
      <c r="VZ347" s="544"/>
      <c r="WA347" s="544"/>
      <c r="WB347" s="544"/>
      <c r="WC347" s="544"/>
      <c r="WD347" s="544"/>
      <c r="WE347" s="544"/>
      <c r="WF347" s="544"/>
      <c r="WG347" s="544"/>
      <c r="WH347" s="544"/>
      <c r="WI347" s="544"/>
      <c r="WJ347" s="544"/>
      <c r="WK347" s="544"/>
      <c r="WL347" s="544"/>
      <c r="WM347" s="544"/>
      <c r="WN347" s="544"/>
      <c r="WO347" s="544"/>
      <c r="WP347" s="544"/>
      <c r="WQ347" s="544"/>
      <c r="WR347" s="544"/>
      <c r="WS347" s="544"/>
      <c r="WT347" s="544"/>
      <c r="WU347" s="544"/>
      <c r="WV347" s="544"/>
      <c r="WW347" s="544"/>
      <c r="WX347" s="544"/>
      <c r="WY347" s="544"/>
      <c r="WZ347" s="544"/>
      <c r="XA347" s="544"/>
      <c r="XB347" s="544"/>
      <c r="XC347" s="544"/>
      <c r="XD347" s="544"/>
      <c r="XE347" s="544"/>
      <c r="XF347" s="544"/>
      <c r="XG347" s="544"/>
      <c r="XH347" s="544"/>
      <c r="XI347" s="544"/>
      <c r="XJ347" s="544"/>
      <c r="XK347" s="544"/>
      <c r="XL347" s="544"/>
      <c r="XM347" s="544"/>
      <c r="XN347" s="544"/>
      <c r="XO347" s="544"/>
      <c r="XP347" s="544"/>
      <c r="XQ347" s="544"/>
      <c r="XR347" s="544"/>
      <c r="XS347" s="544"/>
      <c r="XT347" s="544"/>
      <c r="XU347" s="544"/>
      <c r="XV347" s="544"/>
      <c r="XW347" s="544"/>
      <c r="XX347" s="544"/>
      <c r="XY347" s="544"/>
      <c r="XZ347" s="544"/>
      <c r="YA347" s="544"/>
      <c r="YB347" s="544"/>
      <c r="YC347" s="544"/>
      <c r="YD347" s="544"/>
      <c r="YE347" s="544"/>
      <c r="YF347" s="544"/>
      <c r="YG347" s="544"/>
      <c r="YH347" s="544"/>
      <c r="YI347" s="544"/>
      <c r="YJ347" s="544"/>
      <c r="YK347" s="544"/>
      <c r="YL347" s="544"/>
      <c r="YM347" s="544"/>
      <c r="YN347" s="544"/>
      <c r="YO347" s="544"/>
      <c r="YP347" s="544"/>
      <c r="YQ347" s="544"/>
      <c r="YR347" s="544"/>
      <c r="YS347" s="544"/>
      <c r="YT347" s="544"/>
      <c r="YU347" s="544"/>
      <c r="YV347" s="544"/>
      <c r="YW347" s="544"/>
      <c r="YX347" s="544"/>
      <c r="YY347" s="544"/>
      <c r="YZ347" s="544"/>
      <c r="ZA347" s="544"/>
      <c r="ZB347" s="544"/>
      <c r="ZC347" s="544"/>
      <c r="ZD347" s="544"/>
      <c r="ZE347" s="544"/>
      <c r="ZF347" s="544"/>
      <c r="ZG347" s="544"/>
      <c r="ZH347" s="544"/>
      <c r="ZI347" s="544"/>
      <c r="ZJ347" s="544"/>
      <c r="ZK347" s="544"/>
      <c r="ZL347" s="544"/>
      <c r="ZM347" s="544"/>
      <c r="ZN347" s="544"/>
      <c r="ZO347" s="544"/>
      <c r="ZP347" s="544"/>
      <c r="ZQ347" s="544"/>
      <c r="ZR347" s="544"/>
      <c r="ZS347" s="544"/>
      <c r="ZT347" s="544"/>
      <c r="ZU347" s="544"/>
      <c r="ZV347" s="544"/>
      <c r="ZW347" s="544"/>
      <c r="ZX347" s="544"/>
      <c r="ZY347" s="544"/>
      <c r="ZZ347" s="544"/>
      <c r="AAA347" s="544"/>
      <c r="AAB347" s="544"/>
      <c r="AAC347" s="544"/>
      <c r="AAD347" s="544"/>
      <c r="AAE347" s="544"/>
      <c r="AAF347" s="544"/>
      <c r="AAG347" s="544"/>
      <c r="AAH347" s="544"/>
      <c r="AAI347" s="544"/>
      <c r="AAJ347" s="544"/>
      <c r="AAK347" s="544"/>
      <c r="AAL347" s="544"/>
      <c r="AAM347" s="544"/>
      <c r="AAN347" s="544"/>
      <c r="AAO347" s="544"/>
      <c r="AAP347" s="544"/>
      <c r="AAQ347" s="544"/>
      <c r="AAR347" s="544"/>
      <c r="AAS347" s="544"/>
      <c r="AAT347" s="544"/>
      <c r="AAU347" s="544"/>
      <c r="AAV347" s="544"/>
      <c r="AAW347" s="544"/>
      <c r="AAX347" s="544"/>
      <c r="AAY347" s="544"/>
      <c r="AAZ347" s="544"/>
      <c r="ABA347" s="544"/>
      <c r="ABB347" s="544"/>
      <c r="ABC347" s="544"/>
      <c r="ABD347" s="544"/>
      <c r="ABE347" s="544"/>
      <c r="ABF347" s="544"/>
      <c r="ABG347" s="544"/>
      <c r="ABH347" s="544"/>
      <c r="ABI347" s="544"/>
      <c r="ABJ347" s="544"/>
      <c r="ABK347" s="544"/>
      <c r="ABL347" s="544"/>
      <c r="ABM347" s="544"/>
      <c r="ABN347" s="544"/>
      <c r="ABO347" s="544"/>
      <c r="ABP347" s="544"/>
      <c r="ABQ347" s="544"/>
      <c r="ABR347" s="544"/>
      <c r="ABS347" s="544"/>
      <c r="ABT347" s="544"/>
    </row>
    <row r="348" spans="1:748" s="540" customFormat="1" ht="15" customHeight="1" x14ac:dyDescent="0.15">
      <c r="A348" s="559">
        <v>43868</v>
      </c>
      <c r="B348" s="415">
        <f t="shared" si="7"/>
        <v>244</v>
      </c>
      <c r="C348" s="231"/>
      <c r="D348" s="546"/>
      <c r="E348" s="467"/>
      <c r="F348" s="576"/>
      <c r="G348" s="883"/>
      <c r="H348" s="539"/>
      <c r="I348" s="576"/>
      <c r="J348" s="547"/>
      <c r="K348" s="467"/>
      <c r="L348" s="550"/>
      <c r="M348" s="231">
        <v>240</v>
      </c>
      <c r="N348" s="546"/>
      <c r="O348" s="467"/>
      <c r="P348" s="576"/>
      <c r="Q348" s="883"/>
      <c r="R348" s="539"/>
      <c r="S348" s="576"/>
      <c r="T348" s="547"/>
      <c r="U348" s="467"/>
      <c r="V348" s="550"/>
      <c r="W348" s="466"/>
      <c r="X348" s="546"/>
      <c r="Y348" s="548"/>
      <c r="Z348" s="576"/>
      <c r="AA348" s="883"/>
      <c r="AB348" s="539"/>
      <c r="AC348" s="576"/>
      <c r="AD348" s="539"/>
      <c r="AE348" s="467"/>
      <c r="AF348" s="550"/>
      <c r="AG348" s="494"/>
      <c r="AH348" s="546"/>
      <c r="AI348" s="548"/>
      <c r="AJ348" s="576"/>
      <c r="AK348" s="883"/>
      <c r="AL348" s="539"/>
      <c r="AM348" s="213"/>
      <c r="AN348" s="539"/>
      <c r="AO348" s="467"/>
      <c r="AP348" s="618"/>
      <c r="AQ348" s="494"/>
      <c r="AR348" s="546"/>
      <c r="AS348" s="548"/>
      <c r="AT348" s="576"/>
      <c r="AU348" s="883"/>
      <c r="AV348" s="539"/>
      <c r="AW348" s="576"/>
      <c r="AX348" s="539"/>
      <c r="AY348" s="467"/>
      <c r="AZ348" s="550"/>
      <c r="BA348" s="231"/>
      <c r="BB348" s="546"/>
      <c r="BC348" s="467"/>
      <c r="BD348" s="576"/>
      <c r="BE348" s="883"/>
      <c r="BF348" s="539"/>
      <c r="BG348" s="576"/>
      <c r="BH348" s="539"/>
      <c r="BI348" s="467"/>
      <c r="BJ348" s="550"/>
      <c r="BK348" s="494"/>
      <c r="BL348" s="546"/>
      <c r="BM348" s="548"/>
      <c r="BN348" s="576"/>
      <c r="BO348" s="883"/>
      <c r="BP348" s="539"/>
      <c r="BQ348" s="576"/>
      <c r="BR348" s="539"/>
      <c r="BS348" s="467"/>
      <c r="BT348" s="550"/>
      <c r="BU348" s="494">
        <v>4</v>
      </c>
      <c r="BV348" s="546"/>
      <c r="BW348" s="548"/>
      <c r="BX348" s="548"/>
      <c r="BY348" s="883"/>
      <c r="BZ348" s="539"/>
      <c r="CA348" s="576"/>
      <c r="CB348" s="539"/>
      <c r="CC348" s="467"/>
      <c r="CD348" s="550"/>
      <c r="CE348" s="494"/>
      <c r="CF348" s="546"/>
      <c r="CG348" s="548"/>
      <c r="CH348" s="576"/>
      <c r="CI348" s="883"/>
      <c r="CJ348" s="539"/>
      <c r="CK348" s="576"/>
      <c r="CL348" s="539"/>
      <c r="CM348" s="467"/>
      <c r="CN348" s="550"/>
      <c r="CO348" s="494"/>
      <c r="CP348" s="546"/>
      <c r="CQ348" s="467"/>
      <c r="CR348" s="576"/>
      <c r="CS348" s="883"/>
      <c r="CT348" s="539"/>
      <c r="CU348" s="576"/>
      <c r="CV348" s="539"/>
      <c r="CW348" s="467"/>
      <c r="CX348" s="550"/>
      <c r="CY348" s="494"/>
      <c r="CZ348" s="546"/>
      <c r="DA348" s="467"/>
      <c r="DB348" s="576"/>
      <c r="DC348" s="883"/>
      <c r="DD348" s="539"/>
      <c r="DE348" s="576"/>
      <c r="DF348" s="539"/>
      <c r="DG348" s="464"/>
      <c r="DH348" s="550"/>
      <c r="DI348" s="494"/>
      <c r="DJ348" s="546"/>
      <c r="DK348" s="549"/>
      <c r="DL348" s="576"/>
      <c r="DM348" s="883"/>
      <c r="DN348" s="539"/>
      <c r="DO348" s="576"/>
      <c r="DP348" s="539"/>
      <c r="DQ348" s="467"/>
      <c r="DR348" s="550"/>
      <c r="DS348" s="494"/>
      <c r="DT348" s="546"/>
      <c r="DU348" s="466"/>
      <c r="DV348" s="576"/>
      <c r="DW348" s="883"/>
      <c r="DX348" s="539"/>
      <c r="DY348" s="576"/>
      <c r="DZ348" s="539"/>
      <c r="EA348" s="576"/>
      <c r="EB348" s="550"/>
      <c r="EC348" s="494"/>
      <c r="ED348" s="546"/>
      <c r="EE348" s="551"/>
      <c r="EF348" s="576"/>
      <c r="EG348" s="883"/>
      <c r="EH348" s="539"/>
      <c r="EI348" s="576"/>
      <c r="EJ348" s="539"/>
      <c r="EK348" s="467"/>
      <c r="EL348" s="550"/>
      <c r="EM348" s="494"/>
      <c r="EN348" s="546"/>
      <c r="EO348" s="467"/>
      <c r="EP348" s="576"/>
      <c r="EQ348" s="576"/>
      <c r="ER348" s="539"/>
      <c r="ES348" s="576"/>
      <c r="ET348" s="466"/>
      <c r="EU348" s="467"/>
      <c r="EV348" s="550"/>
      <c r="EW348" s="494"/>
      <c r="EX348" s="546"/>
      <c r="EY348" s="467"/>
      <c r="EZ348" s="576"/>
      <c r="FA348" s="883"/>
      <c r="FB348" s="539"/>
      <c r="FC348" s="576"/>
      <c r="FD348" s="466"/>
      <c r="FE348" s="467"/>
      <c r="FF348" s="550"/>
      <c r="FG348" s="494"/>
      <c r="FH348" s="546"/>
      <c r="FI348" s="467"/>
      <c r="FJ348" s="576"/>
      <c r="FK348" s="883"/>
      <c r="FL348" s="539"/>
      <c r="FM348" s="576"/>
      <c r="FN348" s="466"/>
      <c r="FO348" s="467"/>
      <c r="FP348" s="550"/>
      <c r="FQ348" s="1262"/>
      <c r="FR348" s="1263"/>
      <c r="FS348" s="1444"/>
      <c r="FT348" s="1263"/>
      <c r="FU348" s="980"/>
      <c r="FV348" s="1263"/>
      <c r="FW348" s="954"/>
      <c r="FX348" s="1263"/>
      <c r="FY348" s="1263"/>
      <c r="FZ348" s="1419"/>
      <c r="GA348" s="1262"/>
      <c r="GB348" s="1263"/>
      <c r="GC348" s="1263"/>
      <c r="GD348" s="1263"/>
      <c r="GE348" s="980"/>
      <c r="GF348" s="1263"/>
      <c r="GG348" s="954"/>
      <c r="GH348" s="1263"/>
      <c r="GI348" s="1263"/>
      <c r="GJ348" s="1419"/>
      <c r="GK348" s="231"/>
      <c r="GL348" s="941"/>
      <c r="GM348" s="467"/>
      <c r="GN348" s="467"/>
      <c r="GO348" s="467"/>
      <c r="GP348" s="467"/>
      <c r="GQ348" s="467"/>
      <c r="GR348" s="467"/>
      <c r="GS348" s="467"/>
      <c r="GT348" s="550"/>
      <c r="GU348" s="231"/>
      <c r="GV348" s="467"/>
      <c r="GW348" s="467"/>
      <c r="GX348" s="467"/>
      <c r="GY348" s="467"/>
      <c r="GZ348" s="539"/>
      <c r="HA348" s="467"/>
      <c r="HB348" s="467"/>
      <c r="HC348" s="467"/>
      <c r="HD348" s="550"/>
      <c r="HE348" s="494"/>
      <c r="HF348" s="546"/>
      <c r="HG348" s="467"/>
      <c r="HH348" s="894"/>
      <c r="HI348" s="1432"/>
      <c r="HJ348" s="539"/>
      <c r="HK348" s="576"/>
      <c r="HL348" s="539"/>
      <c r="HM348" s="467"/>
      <c r="HN348" s="550"/>
      <c r="HO348" s="494"/>
      <c r="HP348" s="546"/>
      <c r="HQ348" s="467"/>
      <c r="HR348" s="576"/>
      <c r="HS348" s="576"/>
      <c r="HT348" s="539"/>
      <c r="HU348" s="576"/>
      <c r="HV348" s="539"/>
      <c r="HW348" s="467"/>
      <c r="HX348" s="550"/>
      <c r="HY348" s="1587"/>
      <c r="HZ348" s="1587"/>
      <c r="IA348" s="1587"/>
      <c r="IB348" s="1587"/>
      <c r="IC348" s="1587"/>
      <c r="ID348" s="1587"/>
      <c r="IE348" s="1587"/>
      <c r="IF348" s="1587"/>
      <c r="IG348" s="1587"/>
      <c r="IH348" s="1587"/>
      <c r="II348" s="1587"/>
      <c r="IJ348" s="1587"/>
      <c r="IK348" s="1587"/>
      <c r="IL348" s="1587"/>
      <c r="IM348" s="1587"/>
      <c r="IN348" s="1587"/>
      <c r="IO348" s="1587"/>
      <c r="IP348" s="1587"/>
      <c r="IQ348" s="1587"/>
      <c r="IR348" s="1587"/>
      <c r="IS348" s="1587"/>
      <c r="IT348" s="1587"/>
      <c r="IU348" s="1587"/>
      <c r="IV348" s="1587"/>
      <c r="IW348" s="1587"/>
      <c r="IX348" s="1587"/>
      <c r="IY348" s="1587"/>
      <c r="IZ348" s="1587"/>
      <c r="JA348" s="1587"/>
      <c r="JB348" s="1587"/>
      <c r="JC348" s="1587"/>
      <c r="JD348" s="1587"/>
      <c r="JE348" s="1587"/>
      <c r="JF348" s="1587"/>
      <c r="JG348" s="1587"/>
      <c r="JH348" s="1587"/>
      <c r="JI348" s="1587"/>
      <c r="JJ348" s="1587"/>
      <c r="JK348" s="1587"/>
      <c r="JL348" s="1587"/>
      <c r="JM348" s="1587"/>
      <c r="JN348" s="1587"/>
      <c r="JO348" s="1587"/>
      <c r="JP348" s="1587"/>
      <c r="JQ348" s="1587"/>
      <c r="JR348" s="1587"/>
      <c r="JS348" s="1587"/>
      <c r="JT348" s="1587"/>
      <c r="JU348" s="1587"/>
      <c r="JV348" s="1587"/>
      <c r="JW348" s="1587"/>
      <c r="JX348" s="1587"/>
      <c r="JY348" s="1587"/>
      <c r="JZ348" s="1587"/>
      <c r="KA348" s="1587"/>
      <c r="KB348" s="1587"/>
      <c r="KC348" s="1587"/>
      <c r="KD348" s="1587"/>
      <c r="KE348" s="1587"/>
      <c r="KF348" s="1587"/>
      <c r="KG348" s="1587"/>
      <c r="KH348" s="1587"/>
      <c r="KI348" s="1587"/>
      <c r="KJ348" s="1587"/>
      <c r="KK348" s="1587"/>
      <c r="KL348" s="1587"/>
      <c r="KM348" s="1587"/>
      <c r="KN348" s="1587"/>
      <c r="KO348" s="1587"/>
      <c r="KP348" s="1587"/>
      <c r="KQ348" s="1587"/>
      <c r="KR348" s="1587"/>
      <c r="KS348" s="1587"/>
      <c r="KT348" s="1587"/>
      <c r="KU348" s="1587"/>
      <c r="KV348" s="1587"/>
      <c r="KW348" s="1587"/>
      <c r="KX348" s="1587"/>
      <c r="KY348" s="1587"/>
      <c r="KZ348" s="1587"/>
      <c r="LA348" s="1587"/>
      <c r="LB348" s="1587"/>
      <c r="LC348" s="1587"/>
      <c r="LD348" s="1587"/>
      <c r="LE348" s="1587"/>
      <c r="LF348" s="1587"/>
      <c r="LG348" s="1587"/>
      <c r="LH348" s="1587"/>
      <c r="LI348" s="1587"/>
      <c r="LJ348" s="1587"/>
      <c r="LK348" s="1587"/>
      <c r="LL348" s="1587"/>
      <c r="LM348" s="1587"/>
      <c r="LN348" s="1587"/>
      <c r="LO348" s="1587"/>
      <c r="LP348" s="1587"/>
      <c r="LQ348" s="1587"/>
      <c r="LR348" s="1587"/>
      <c r="LS348" s="1587"/>
      <c r="LT348" s="1587"/>
      <c r="LU348" s="1587"/>
      <c r="LV348" s="1587"/>
      <c r="LW348" s="1587"/>
      <c r="LX348" s="1587"/>
      <c r="LY348" s="1587"/>
      <c r="LZ348" s="1587"/>
      <c r="MA348" s="1587"/>
      <c r="MB348" s="1587"/>
      <c r="MC348" s="1587"/>
      <c r="MD348" s="1587"/>
      <c r="ME348" s="1587"/>
      <c r="MF348" s="1587"/>
      <c r="MG348" s="1587"/>
      <c r="MH348" s="1587"/>
      <c r="MI348" s="1587"/>
      <c r="MJ348" s="1587"/>
      <c r="MK348" s="1587"/>
      <c r="ML348" s="1587"/>
      <c r="MM348" s="1587"/>
      <c r="MN348" s="1587"/>
      <c r="MO348" s="1587"/>
      <c r="MP348" s="1587"/>
      <c r="MQ348" s="1587"/>
      <c r="MR348" s="1587"/>
      <c r="MS348" s="1587"/>
      <c r="MT348" s="1587"/>
      <c r="MU348" s="1587"/>
      <c r="MV348" s="1587"/>
      <c r="MW348" s="1587"/>
      <c r="MX348" s="1587"/>
      <c r="MY348" s="1587"/>
      <c r="MZ348" s="1587"/>
      <c r="NA348" s="1587"/>
      <c r="NB348" s="1587"/>
      <c r="NC348" s="1587"/>
      <c r="ND348" s="1587"/>
      <c r="NE348" s="1587"/>
      <c r="NF348" s="1587"/>
      <c r="NG348" s="1587"/>
      <c r="NH348" s="1587"/>
      <c r="NI348" s="1587"/>
      <c r="NJ348" s="1587"/>
      <c r="NK348" s="1587"/>
      <c r="NL348" s="1587"/>
      <c r="NM348" s="1587"/>
      <c r="NN348" s="1587"/>
      <c r="NO348" s="1587"/>
      <c r="NP348" s="1587"/>
      <c r="NQ348" s="1587"/>
      <c r="NR348" s="1587"/>
      <c r="NS348" s="1587"/>
      <c r="NT348" s="1587"/>
      <c r="NU348" s="1587"/>
      <c r="NV348" s="1587"/>
      <c r="NW348" s="1587"/>
      <c r="NX348" s="1587"/>
      <c r="NY348" s="1587"/>
      <c r="NZ348" s="1587"/>
      <c r="OA348" s="1587"/>
      <c r="OB348" s="1587"/>
      <c r="OC348" s="1587"/>
      <c r="OD348" s="1587"/>
      <c r="OE348" s="1587"/>
      <c r="OF348" s="1587"/>
      <c r="OG348" s="1587"/>
      <c r="OH348" s="1587"/>
      <c r="OI348" s="1587"/>
      <c r="OJ348" s="1587"/>
      <c r="OK348" s="1587"/>
      <c r="OL348" s="1587"/>
      <c r="OM348" s="1587"/>
      <c r="ON348" s="1587"/>
      <c r="OO348" s="1587"/>
      <c r="OP348" s="1587"/>
      <c r="OQ348" s="1587"/>
      <c r="OR348" s="1587"/>
      <c r="OS348" s="1587"/>
      <c r="OT348" s="1587"/>
      <c r="OU348" s="1587"/>
      <c r="OV348" s="1587"/>
      <c r="OW348" s="1587"/>
      <c r="OX348" s="1587"/>
      <c r="OY348" s="1587"/>
      <c r="OZ348" s="1587"/>
      <c r="PA348" s="1587"/>
      <c r="PB348" s="1587"/>
      <c r="PC348" s="1587"/>
      <c r="PD348" s="1587"/>
      <c r="PE348" s="1587"/>
      <c r="PF348" s="1587"/>
      <c r="PG348" s="1588"/>
      <c r="PH348" s="1588"/>
      <c r="PI348" s="1588"/>
      <c r="PJ348" s="1588"/>
      <c r="PK348" s="1588"/>
      <c r="PL348" s="1588"/>
      <c r="PM348" s="1588"/>
      <c r="PN348" s="1588"/>
      <c r="PO348" s="1588"/>
      <c r="PP348" s="1588"/>
      <c r="PQ348" s="1588"/>
      <c r="PR348" s="1588"/>
      <c r="PS348" s="1588"/>
      <c r="PT348" s="1588"/>
      <c r="PU348" s="1588"/>
      <c r="PV348" s="1588"/>
      <c r="PW348" s="1588"/>
      <c r="PX348" s="1588"/>
      <c r="PY348" s="1588"/>
      <c r="PZ348" s="1588"/>
      <c r="QA348" s="1588"/>
      <c r="QB348" s="1588"/>
      <c r="QC348" s="1588"/>
      <c r="QD348" s="1588"/>
      <c r="QE348" s="1588"/>
      <c r="QF348" s="1588"/>
      <c r="QG348" s="1588"/>
      <c r="QH348" s="1588"/>
      <c r="QI348" s="1588"/>
      <c r="QJ348" s="1588"/>
      <c r="QK348" s="1588"/>
      <c r="QL348" s="1588"/>
      <c r="QM348" s="1588"/>
      <c r="QN348" s="1588"/>
      <c r="QO348" s="1588"/>
      <c r="QP348" s="1588"/>
      <c r="QQ348" s="1588"/>
      <c r="QR348" s="1588"/>
      <c r="QS348" s="1588"/>
      <c r="QT348" s="1588"/>
      <c r="QU348" s="1588"/>
      <c r="QV348" s="1588"/>
      <c r="QW348" s="1588"/>
      <c r="QX348" s="1588"/>
      <c r="QY348" s="1588"/>
      <c r="QZ348" s="1588"/>
      <c r="RA348" s="1588"/>
      <c r="RB348" s="1588"/>
      <c r="RC348" s="1588"/>
      <c r="RD348" s="1588"/>
      <c r="RE348" s="1588"/>
      <c r="RF348" s="1588"/>
      <c r="RG348" s="1588"/>
      <c r="RH348" s="1588"/>
      <c r="RI348" s="1588"/>
      <c r="RJ348" s="1588"/>
      <c r="RK348" s="1588"/>
      <c r="RL348" s="1588"/>
      <c r="RM348" s="1588"/>
      <c r="RN348" s="1588"/>
      <c r="RO348" s="1588"/>
      <c r="RP348" s="1588"/>
      <c r="RQ348" s="1588"/>
      <c r="RR348" s="1588"/>
      <c r="RS348" s="1588"/>
      <c r="RT348" s="1588"/>
      <c r="RU348" s="1588"/>
      <c r="RV348" s="1588"/>
      <c r="RW348" s="1588"/>
      <c r="RX348" s="1588"/>
      <c r="RY348" s="1588"/>
      <c r="RZ348" s="1588"/>
      <c r="SA348" s="1588"/>
      <c r="SB348" s="1588"/>
      <c r="SC348" s="1588"/>
      <c r="SD348" s="1588"/>
      <c r="SE348" s="1588"/>
      <c r="SF348" s="1588"/>
      <c r="SG348" s="1588"/>
      <c r="SH348" s="1588"/>
      <c r="SI348" s="1588"/>
      <c r="SJ348" s="1588"/>
      <c r="SK348" s="1588"/>
      <c r="SL348" s="1588"/>
      <c r="SM348" s="1588"/>
      <c r="SN348" s="1588"/>
      <c r="SO348" s="1588"/>
      <c r="SP348" s="1588"/>
      <c r="SQ348" s="1588"/>
      <c r="SR348" s="1588"/>
      <c r="SS348" s="1588"/>
      <c r="ST348" s="1588"/>
      <c r="SU348" s="1588"/>
      <c r="SV348" s="1588"/>
      <c r="SW348" s="1588"/>
      <c r="SX348" s="1588"/>
      <c r="SY348" s="1588"/>
      <c r="SZ348" s="1588"/>
      <c r="TA348" s="1588"/>
      <c r="TB348" s="1588"/>
      <c r="TC348" s="1588"/>
      <c r="TD348" s="544"/>
      <c r="TE348" s="544"/>
      <c r="TF348" s="544"/>
      <c r="TG348" s="544"/>
      <c r="TH348" s="544"/>
      <c r="TI348" s="544"/>
      <c r="TJ348" s="544"/>
      <c r="TK348" s="544"/>
      <c r="TL348" s="544"/>
      <c r="TM348" s="544"/>
      <c r="TN348" s="544"/>
      <c r="TO348" s="544"/>
      <c r="TP348" s="544"/>
      <c r="TQ348" s="544"/>
      <c r="TR348" s="544"/>
      <c r="TS348" s="544"/>
      <c r="TT348" s="544"/>
      <c r="TU348" s="544"/>
      <c r="TV348" s="544"/>
      <c r="TW348" s="544"/>
      <c r="TX348" s="544"/>
      <c r="TY348" s="544"/>
      <c r="TZ348" s="544"/>
      <c r="UA348" s="544"/>
      <c r="UB348" s="544"/>
      <c r="UC348" s="544"/>
      <c r="UD348" s="544"/>
      <c r="UE348" s="544"/>
      <c r="UF348" s="544"/>
      <c r="UG348" s="544"/>
      <c r="UH348" s="544"/>
      <c r="UI348" s="544"/>
      <c r="UJ348" s="544"/>
      <c r="UK348" s="544"/>
      <c r="UL348" s="544"/>
      <c r="UM348" s="544"/>
      <c r="UN348" s="544"/>
      <c r="UO348" s="544"/>
      <c r="UP348" s="544"/>
      <c r="UQ348" s="544"/>
      <c r="UR348" s="544"/>
      <c r="US348" s="544"/>
      <c r="UT348" s="544"/>
      <c r="UU348" s="544"/>
      <c r="UV348" s="544"/>
      <c r="UW348" s="544"/>
      <c r="UX348" s="544"/>
      <c r="UY348" s="544"/>
      <c r="UZ348" s="544"/>
      <c r="VA348" s="544"/>
      <c r="VB348" s="544"/>
      <c r="VC348" s="544"/>
      <c r="VD348" s="544"/>
      <c r="VE348" s="544"/>
      <c r="VF348" s="544"/>
      <c r="VG348" s="544"/>
      <c r="VH348" s="544"/>
      <c r="VI348" s="544"/>
      <c r="VJ348" s="544"/>
      <c r="VK348" s="544"/>
      <c r="VL348" s="544"/>
      <c r="VM348" s="544"/>
      <c r="VN348" s="544"/>
      <c r="VO348" s="544"/>
      <c r="VP348" s="544"/>
      <c r="VQ348" s="544"/>
      <c r="VR348" s="544"/>
      <c r="VS348" s="544"/>
      <c r="VT348" s="544"/>
      <c r="VU348" s="544"/>
      <c r="VV348" s="544"/>
      <c r="VW348" s="544"/>
      <c r="VX348" s="544"/>
      <c r="VY348" s="544"/>
      <c r="VZ348" s="544"/>
      <c r="WA348" s="544"/>
      <c r="WB348" s="544"/>
      <c r="WC348" s="544"/>
      <c r="WD348" s="544"/>
      <c r="WE348" s="544"/>
      <c r="WF348" s="544"/>
      <c r="WG348" s="544"/>
      <c r="WH348" s="544"/>
      <c r="WI348" s="544"/>
      <c r="WJ348" s="544"/>
      <c r="WK348" s="544"/>
      <c r="WL348" s="544"/>
      <c r="WM348" s="544"/>
      <c r="WN348" s="544"/>
      <c r="WO348" s="544"/>
      <c r="WP348" s="544"/>
      <c r="WQ348" s="544"/>
      <c r="WR348" s="544"/>
      <c r="WS348" s="544"/>
      <c r="WT348" s="544"/>
      <c r="WU348" s="544"/>
      <c r="WV348" s="544"/>
      <c r="WW348" s="544"/>
      <c r="WX348" s="544"/>
      <c r="WY348" s="544"/>
      <c r="WZ348" s="544"/>
      <c r="XA348" s="544"/>
      <c r="XB348" s="544"/>
      <c r="XC348" s="544"/>
      <c r="XD348" s="544"/>
      <c r="XE348" s="544"/>
      <c r="XF348" s="544"/>
      <c r="XG348" s="544"/>
      <c r="XH348" s="544"/>
      <c r="XI348" s="544"/>
      <c r="XJ348" s="544"/>
      <c r="XK348" s="544"/>
      <c r="XL348" s="544"/>
      <c r="XM348" s="544"/>
      <c r="XN348" s="544"/>
      <c r="XO348" s="544"/>
      <c r="XP348" s="544"/>
      <c r="XQ348" s="544"/>
      <c r="XR348" s="544"/>
      <c r="XS348" s="544"/>
      <c r="XT348" s="544"/>
      <c r="XU348" s="544"/>
      <c r="XV348" s="544"/>
      <c r="XW348" s="544"/>
      <c r="XX348" s="544"/>
      <c r="XY348" s="544"/>
      <c r="XZ348" s="544"/>
      <c r="YA348" s="544"/>
      <c r="YB348" s="544"/>
      <c r="YC348" s="544"/>
      <c r="YD348" s="544"/>
      <c r="YE348" s="544"/>
      <c r="YF348" s="544"/>
      <c r="YG348" s="544"/>
      <c r="YH348" s="544"/>
      <c r="YI348" s="544"/>
      <c r="YJ348" s="544"/>
      <c r="YK348" s="544"/>
      <c r="YL348" s="544"/>
      <c r="YM348" s="544"/>
      <c r="YN348" s="544"/>
      <c r="YO348" s="544"/>
      <c r="YP348" s="544"/>
      <c r="YQ348" s="544"/>
      <c r="YR348" s="544"/>
      <c r="YS348" s="544"/>
      <c r="YT348" s="544"/>
      <c r="YU348" s="544"/>
      <c r="YV348" s="544"/>
      <c r="YW348" s="544"/>
      <c r="YX348" s="544"/>
      <c r="YY348" s="544"/>
      <c r="YZ348" s="544"/>
      <c r="ZA348" s="544"/>
      <c r="ZB348" s="544"/>
      <c r="ZC348" s="544"/>
      <c r="ZD348" s="544"/>
      <c r="ZE348" s="544"/>
      <c r="ZF348" s="544"/>
      <c r="ZG348" s="544"/>
      <c r="ZH348" s="544"/>
      <c r="ZI348" s="544"/>
      <c r="ZJ348" s="544"/>
      <c r="ZK348" s="544"/>
      <c r="ZL348" s="544"/>
      <c r="ZM348" s="544"/>
      <c r="ZN348" s="544"/>
      <c r="ZO348" s="544"/>
      <c r="ZP348" s="544"/>
      <c r="ZQ348" s="544"/>
      <c r="ZR348" s="544"/>
      <c r="ZS348" s="544"/>
      <c r="ZT348" s="544"/>
      <c r="ZU348" s="544"/>
      <c r="ZV348" s="544"/>
      <c r="ZW348" s="544"/>
      <c r="ZX348" s="544"/>
      <c r="ZY348" s="544"/>
      <c r="ZZ348" s="544"/>
      <c r="AAA348" s="544"/>
      <c r="AAB348" s="544"/>
      <c r="AAC348" s="544"/>
      <c r="AAD348" s="544"/>
      <c r="AAE348" s="544"/>
      <c r="AAF348" s="544"/>
      <c r="AAG348" s="544"/>
      <c r="AAH348" s="544"/>
      <c r="AAI348" s="544"/>
      <c r="AAJ348" s="544"/>
      <c r="AAK348" s="544"/>
      <c r="AAL348" s="544"/>
      <c r="AAM348" s="544"/>
      <c r="AAN348" s="544"/>
      <c r="AAO348" s="544"/>
      <c r="AAP348" s="544"/>
      <c r="AAQ348" s="544"/>
      <c r="AAR348" s="544"/>
      <c r="AAS348" s="544"/>
      <c r="AAT348" s="544"/>
      <c r="AAU348" s="544"/>
      <c r="AAV348" s="544"/>
      <c r="AAW348" s="544"/>
      <c r="AAX348" s="544"/>
      <c r="AAY348" s="544"/>
      <c r="AAZ348" s="544"/>
      <c r="ABA348" s="544"/>
      <c r="ABB348" s="544"/>
      <c r="ABC348" s="544"/>
      <c r="ABD348" s="544"/>
      <c r="ABE348" s="544"/>
      <c r="ABF348" s="544"/>
      <c r="ABG348" s="544"/>
      <c r="ABH348" s="544"/>
      <c r="ABI348" s="544"/>
      <c r="ABJ348" s="544"/>
      <c r="ABK348" s="544"/>
      <c r="ABL348" s="544"/>
      <c r="ABM348" s="544"/>
      <c r="ABN348" s="544"/>
      <c r="ABO348" s="544"/>
      <c r="ABP348" s="544"/>
      <c r="ABQ348" s="544"/>
      <c r="ABR348" s="544"/>
      <c r="ABS348" s="544"/>
      <c r="ABT348" s="544"/>
    </row>
    <row r="349" spans="1:748" s="540" customFormat="1" ht="15" customHeight="1" x14ac:dyDescent="0.15">
      <c r="A349" s="559">
        <v>43869</v>
      </c>
      <c r="B349" s="415">
        <f t="shared" si="7"/>
        <v>2</v>
      </c>
      <c r="C349" s="231"/>
      <c r="D349" s="546"/>
      <c r="E349" s="467"/>
      <c r="F349" s="576"/>
      <c r="G349" s="883"/>
      <c r="H349" s="539"/>
      <c r="I349" s="576"/>
      <c r="J349" s="547"/>
      <c r="K349" s="467"/>
      <c r="L349" s="550"/>
      <c r="M349" s="231"/>
      <c r="N349" s="546">
        <v>7.62</v>
      </c>
      <c r="O349" s="467">
        <v>5090</v>
      </c>
      <c r="P349" s="576">
        <v>22.2</v>
      </c>
      <c r="Q349" s="883">
        <v>66.2</v>
      </c>
      <c r="R349" s="539">
        <v>1.5</v>
      </c>
      <c r="S349" s="576">
        <v>21.7</v>
      </c>
      <c r="T349" s="547"/>
      <c r="U349" s="467"/>
      <c r="V349" s="550"/>
      <c r="W349" s="466"/>
      <c r="X349" s="546"/>
      <c r="Y349" s="548"/>
      <c r="Z349" s="576"/>
      <c r="AA349" s="883"/>
      <c r="AB349" s="539"/>
      <c r="AC349" s="576"/>
      <c r="AD349" s="539"/>
      <c r="AE349" s="467"/>
      <c r="AF349" s="550"/>
      <c r="AG349" s="494"/>
      <c r="AH349" s="546"/>
      <c r="AI349" s="548"/>
      <c r="AJ349" s="576"/>
      <c r="AK349" s="883"/>
      <c r="AL349" s="539"/>
      <c r="AM349" s="213"/>
      <c r="AN349" s="539"/>
      <c r="AO349" s="467"/>
      <c r="AP349" s="618"/>
      <c r="AQ349" s="494"/>
      <c r="AR349" s="546"/>
      <c r="AS349" s="548"/>
      <c r="AT349" s="576"/>
      <c r="AU349" s="883"/>
      <c r="AV349" s="539"/>
      <c r="AW349" s="576"/>
      <c r="AX349" s="539"/>
      <c r="AY349" s="467"/>
      <c r="AZ349" s="550"/>
      <c r="BA349" s="231"/>
      <c r="BB349" s="546"/>
      <c r="BC349" s="467"/>
      <c r="BD349" s="576"/>
      <c r="BE349" s="883"/>
      <c r="BF349" s="539"/>
      <c r="BG349" s="576"/>
      <c r="BH349" s="539"/>
      <c r="BI349" s="467"/>
      <c r="BJ349" s="550"/>
      <c r="BK349" s="494"/>
      <c r="BL349" s="546"/>
      <c r="BM349" s="548"/>
      <c r="BN349" s="576"/>
      <c r="BO349" s="883"/>
      <c r="BP349" s="539"/>
      <c r="BQ349" s="576"/>
      <c r="BR349" s="539"/>
      <c r="BS349" s="467"/>
      <c r="BT349" s="550"/>
      <c r="BU349" s="494">
        <v>2</v>
      </c>
      <c r="BV349" s="546"/>
      <c r="BW349" s="548"/>
      <c r="BX349" s="548"/>
      <c r="BY349" s="883"/>
      <c r="BZ349" s="539"/>
      <c r="CA349" s="576"/>
      <c r="CB349" s="539"/>
      <c r="CC349" s="467"/>
      <c r="CD349" s="550"/>
      <c r="CE349" s="494"/>
      <c r="CF349" s="546"/>
      <c r="CG349" s="548"/>
      <c r="CH349" s="576"/>
      <c r="CI349" s="883"/>
      <c r="CJ349" s="539"/>
      <c r="CK349" s="576"/>
      <c r="CL349" s="539"/>
      <c r="CM349" s="467"/>
      <c r="CN349" s="550"/>
      <c r="CO349" s="494"/>
      <c r="CP349" s="546"/>
      <c r="CQ349" s="467"/>
      <c r="CR349" s="576"/>
      <c r="CS349" s="883"/>
      <c r="CT349" s="539"/>
      <c r="CU349" s="576"/>
      <c r="CV349" s="539"/>
      <c r="CW349" s="467"/>
      <c r="CX349" s="550"/>
      <c r="CY349" s="494"/>
      <c r="CZ349" s="546"/>
      <c r="DA349" s="467"/>
      <c r="DB349" s="576"/>
      <c r="DC349" s="883"/>
      <c r="DD349" s="539"/>
      <c r="DE349" s="576"/>
      <c r="DF349" s="539"/>
      <c r="DG349" s="464"/>
      <c r="DH349" s="550"/>
      <c r="DI349" s="494"/>
      <c r="DJ349" s="546"/>
      <c r="DK349" s="549"/>
      <c r="DL349" s="576"/>
      <c r="DM349" s="883"/>
      <c r="DN349" s="539"/>
      <c r="DO349" s="576"/>
      <c r="DP349" s="539"/>
      <c r="DQ349" s="467"/>
      <c r="DR349" s="550"/>
      <c r="DS349" s="494"/>
      <c r="DT349" s="546"/>
      <c r="DU349" s="466"/>
      <c r="DV349" s="576"/>
      <c r="DW349" s="883"/>
      <c r="DX349" s="539"/>
      <c r="DY349" s="576"/>
      <c r="DZ349" s="539"/>
      <c r="EA349" s="576"/>
      <c r="EB349" s="550"/>
      <c r="EC349" s="494"/>
      <c r="ED349" s="546"/>
      <c r="EE349" s="551"/>
      <c r="EF349" s="576"/>
      <c r="EG349" s="883"/>
      <c r="EH349" s="539"/>
      <c r="EI349" s="576"/>
      <c r="EJ349" s="539"/>
      <c r="EK349" s="467"/>
      <c r="EL349" s="550"/>
      <c r="EM349" s="494"/>
      <c r="EN349" s="546"/>
      <c r="EO349" s="467"/>
      <c r="EP349" s="576"/>
      <c r="EQ349" s="576"/>
      <c r="ER349" s="539"/>
      <c r="ES349" s="576"/>
      <c r="ET349" s="466"/>
      <c r="EU349" s="467"/>
      <c r="EV349" s="550"/>
      <c r="EW349" s="494"/>
      <c r="EX349" s="546"/>
      <c r="EY349" s="467"/>
      <c r="EZ349" s="576"/>
      <c r="FA349" s="883"/>
      <c r="FB349" s="539"/>
      <c r="FC349" s="576"/>
      <c r="FD349" s="466"/>
      <c r="FE349" s="467"/>
      <c r="FF349" s="550"/>
      <c r="FG349" s="494"/>
      <c r="FH349" s="546"/>
      <c r="FI349" s="467"/>
      <c r="FJ349" s="576"/>
      <c r="FK349" s="883"/>
      <c r="FL349" s="539"/>
      <c r="FM349" s="576"/>
      <c r="FN349" s="466"/>
      <c r="FO349" s="467"/>
      <c r="FP349" s="550"/>
      <c r="FQ349" s="1262"/>
      <c r="FR349" s="1263"/>
      <c r="FS349" s="1444"/>
      <c r="FT349" s="1263"/>
      <c r="FU349" s="980"/>
      <c r="FV349" s="1263"/>
      <c r="FW349" s="954"/>
      <c r="FX349" s="1263"/>
      <c r="FY349" s="1263"/>
      <c r="FZ349" s="1419"/>
      <c r="GA349" s="1262"/>
      <c r="GB349" s="1263"/>
      <c r="GC349" s="1263"/>
      <c r="GD349" s="1263"/>
      <c r="GE349" s="980"/>
      <c r="GF349" s="1263"/>
      <c r="GG349" s="954"/>
      <c r="GH349" s="1263"/>
      <c r="GI349" s="1263"/>
      <c r="GJ349" s="1419"/>
      <c r="GK349" s="231"/>
      <c r="GL349" s="941"/>
      <c r="GM349" s="467"/>
      <c r="GN349" s="467"/>
      <c r="GO349" s="467"/>
      <c r="GP349" s="467"/>
      <c r="GQ349" s="467"/>
      <c r="GR349" s="467"/>
      <c r="GS349" s="467"/>
      <c r="GT349" s="550"/>
      <c r="GU349" s="231"/>
      <c r="GV349" s="467"/>
      <c r="GW349" s="467"/>
      <c r="GX349" s="467"/>
      <c r="GY349" s="467"/>
      <c r="GZ349" s="539"/>
      <c r="HA349" s="467"/>
      <c r="HB349" s="467"/>
      <c r="HC349" s="467"/>
      <c r="HD349" s="550"/>
      <c r="HE349" s="494"/>
      <c r="HF349" s="546"/>
      <c r="HG349" s="467"/>
      <c r="HH349" s="894"/>
      <c r="HI349" s="1432"/>
      <c r="HJ349" s="539"/>
      <c r="HK349" s="576"/>
      <c r="HL349" s="539"/>
      <c r="HM349" s="467"/>
      <c r="HN349" s="550"/>
      <c r="HO349" s="494"/>
      <c r="HP349" s="546"/>
      <c r="HQ349" s="467"/>
      <c r="HR349" s="576"/>
      <c r="HS349" s="576"/>
      <c r="HT349" s="539"/>
      <c r="HU349" s="576"/>
      <c r="HV349" s="539"/>
      <c r="HW349" s="467"/>
      <c r="HX349" s="550"/>
      <c r="HY349" s="1587"/>
      <c r="HZ349" s="1587"/>
      <c r="IA349" s="1587"/>
      <c r="IB349" s="1587"/>
      <c r="IC349" s="1587"/>
      <c r="ID349" s="1587"/>
      <c r="IE349" s="1587"/>
      <c r="IF349" s="1587"/>
      <c r="IG349" s="1587"/>
      <c r="IH349" s="1587"/>
      <c r="II349" s="1587"/>
      <c r="IJ349" s="1587"/>
      <c r="IK349" s="1587"/>
      <c r="IL349" s="1587"/>
      <c r="IM349" s="1587"/>
      <c r="IN349" s="1587"/>
      <c r="IO349" s="1587"/>
      <c r="IP349" s="1587"/>
      <c r="IQ349" s="1587"/>
      <c r="IR349" s="1587"/>
      <c r="IS349" s="1587"/>
      <c r="IT349" s="1587"/>
      <c r="IU349" s="1587"/>
      <c r="IV349" s="1587"/>
      <c r="IW349" s="1587"/>
      <c r="IX349" s="1587"/>
      <c r="IY349" s="1587"/>
      <c r="IZ349" s="1587"/>
      <c r="JA349" s="1587"/>
      <c r="JB349" s="1587"/>
      <c r="JC349" s="1587"/>
      <c r="JD349" s="1587"/>
      <c r="JE349" s="1587"/>
      <c r="JF349" s="1587"/>
      <c r="JG349" s="1587"/>
      <c r="JH349" s="1587"/>
      <c r="JI349" s="1587"/>
      <c r="JJ349" s="1587"/>
      <c r="JK349" s="1587"/>
      <c r="JL349" s="1587"/>
      <c r="JM349" s="1587"/>
      <c r="JN349" s="1587"/>
      <c r="JO349" s="1587"/>
      <c r="JP349" s="1587"/>
      <c r="JQ349" s="1587"/>
      <c r="JR349" s="1587"/>
      <c r="JS349" s="1587"/>
      <c r="JT349" s="1587"/>
      <c r="JU349" s="1587"/>
      <c r="JV349" s="1587"/>
      <c r="JW349" s="1587"/>
      <c r="JX349" s="1587"/>
      <c r="JY349" s="1587"/>
      <c r="JZ349" s="1587"/>
      <c r="KA349" s="1587"/>
      <c r="KB349" s="1587"/>
      <c r="KC349" s="1587"/>
      <c r="KD349" s="1587"/>
      <c r="KE349" s="1587"/>
      <c r="KF349" s="1587"/>
      <c r="KG349" s="1587"/>
      <c r="KH349" s="1587"/>
      <c r="KI349" s="1587"/>
      <c r="KJ349" s="1587"/>
      <c r="KK349" s="1587"/>
      <c r="KL349" s="1587"/>
      <c r="KM349" s="1587"/>
      <c r="KN349" s="1587"/>
      <c r="KO349" s="1587"/>
      <c r="KP349" s="1587"/>
      <c r="KQ349" s="1587"/>
      <c r="KR349" s="1587"/>
      <c r="KS349" s="1587"/>
      <c r="KT349" s="1587"/>
      <c r="KU349" s="1587"/>
      <c r="KV349" s="1587"/>
      <c r="KW349" s="1587"/>
      <c r="KX349" s="1587"/>
      <c r="KY349" s="1587"/>
      <c r="KZ349" s="1587"/>
      <c r="LA349" s="1587"/>
      <c r="LB349" s="1587"/>
      <c r="LC349" s="1587"/>
      <c r="LD349" s="1587"/>
      <c r="LE349" s="1587"/>
      <c r="LF349" s="1587"/>
      <c r="LG349" s="1587"/>
      <c r="LH349" s="1587"/>
      <c r="LI349" s="1587"/>
      <c r="LJ349" s="1587"/>
      <c r="LK349" s="1587"/>
      <c r="LL349" s="1587"/>
      <c r="LM349" s="1587"/>
      <c r="LN349" s="1587"/>
      <c r="LO349" s="1587"/>
      <c r="LP349" s="1587"/>
      <c r="LQ349" s="1587"/>
      <c r="LR349" s="1587"/>
      <c r="LS349" s="1587"/>
      <c r="LT349" s="1587"/>
      <c r="LU349" s="1587"/>
      <c r="LV349" s="1587"/>
      <c r="LW349" s="1587"/>
      <c r="LX349" s="1587"/>
      <c r="LY349" s="1587"/>
      <c r="LZ349" s="1587"/>
      <c r="MA349" s="1587"/>
      <c r="MB349" s="1587"/>
      <c r="MC349" s="1587"/>
      <c r="MD349" s="1587"/>
      <c r="ME349" s="1587"/>
      <c r="MF349" s="1587"/>
      <c r="MG349" s="1587"/>
      <c r="MH349" s="1587"/>
      <c r="MI349" s="1587"/>
      <c r="MJ349" s="1587"/>
      <c r="MK349" s="1587"/>
      <c r="ML349" s="1587"/>
      <c r="MM349" s="1587"/>
      <c r="MN349" s="1587"/>
      <c r="MO349" s="1587"/>
      <c r="MP349" s="1587"/>
      <c r="MQ349" s="1587"/>
      <c r="MR349" s="1587"/>
      <c r="MS349" s="1587"/>
      <c r="MT349" s="1587"/>
      <c r="MU349" s="1587"/>
      <c r="MV349" s="1587"/>
      <c r="MW349" s="1587"/>
      <c r="MX349" s="1587"/>
      <c r="MY349" s="1587"/>
      <c r="MZ349" s="1587"/>
      <c r="NA349" s="1587"/>
      <c r="NB349" s="1587"/>
      <c r="NC349" s="1587"/>
      <c r="ND349" s="1587"/>
      <c r="NE349" s="1587"/>
      <c r="NF349" s="1587"/>
      <c r="NG349" s="1587"/>
      <c r="NH349" s="1587"/>
      <c r="NI349" s="1587"/>
      <c r="NJ349" s="1587"/>
      <c r="NK349" s="1587"/>
      <c r="NL349" s="1587"/>
      <c r="NM349" s="1587"/>
      <c r="NN349" s="1587"/>
      <c r="NO349" s="1587"/>
      <c r="NP349" s="1587"/>
      <c r="NQ349" s="1587"/>
      <c r="NR349" s="1587"/>
      <c r="NS349" s="1587"/>
      <c r="NT349" s="1587"/>
      <c r="NU349" s="1587"/>
      <c r="NV349" s="1587"/>
      <c r="NW349" s="1587"/>
      <c r="NX349" s="1587"/>
      <c r="NY349" s="1587"/>
      <c r="NZ349" s="1587"/>
      <c r="OA349" s="1587"/>
      <c r="OB349" s="1587"/>
      <c r="OC349" s="1587"/>
      <c r="OD349" s="1587"/>
      <c r="OE349" s="1587"/>
      <c r="OF349" s="1587"/>
      <c r="OG349" s="1587"/>
      <c r="OH349" s="1587"/>
      <c r="OI349" s="1587"/>
      <c r="OJ349" s="1587"/>
      <c r="OK349" s="1587"/>
      <c r="OL349" s="1587"/>
      <c r="OM349" s="1587"/>
      <c r="ON349" s="1587"/>
      <c r="OO349" s="1587"/>
      <c r="OP349" s="1587"/>
      <c r="OQ349" s="1587"/>
      <c r="OR349" s="1587"/>
      <c r="OS349" s="1587"/>
      <c r="OT349" s="1587"/>
      <c r="OU349" s="1587"/>
      <c r="OV349" s="1587"/>
      <c r="OW349" s="1587"/>
      <c r="OX349" s="1587"/>
      <c r="OY349" s="1587"/>
      <c r="OZ349" s="1587"/>
      <c r="PA349" s="1587"/>
      <c r="PB349" s="1587"/>
      <c r="PC349" s="1587"/>
      <c r="PD349" s="1587"/>
      <c r="PE349" s="1587"/>
      <c r="PF349" s="1587"/>
      <c r="PG349" s="1588"/>
      <c r="PH349" s="1588"/>
      <c r="PI349" s="1588"/>
      <c r="PJ349" s="1588"/>
      <c r="PK349" s="1588"/>
      <c r="PL349" s="1588"/>
      <c r="PM349" s="1588"/>
      <c r="PN349" s="1588"/>
      <c r="PO349" s="1588"/>
      <c r="PP349" s="1588"/>
      <c r="PQ349" s="1588"/>
      <c r="PR349" s="1588"/>
      <c r="PS349" s="1588"/>
      <c r="PT349" s="1588"/>
      <c r="PU349" s="1588"/>
      <c r="PV349" s="1588"/>
      <c r="PW349" s="1588"/>
      <c r="PX349" s="1588"/>
      <c r="PY349" s="1588"/>
      <c r="PZ349" s="1588"/>
      <c r="QA349" s="1588"/>
      <c r="QB349" s="1588"/>
      <c r="QC349" s="1588"/>
      <c r="QD349" s="1588"/>
      <c r="QE349" s="1588"/>
      <c r="QF349" s="1588"/>
      <c r="QG349" s="1588"/>
      <c r="QH349" s="1588"/>
      <c r="QI349" s="1588"/>
      <c r="QJ349" s="1588"/>
      <c r="QK349" s="1588"/>
      <c r="QL349" s="1588"/>
      <c r="QM349" s="1588"/>
      <c r="QN349" s="1588"/>
      <c r="QO349" s="1588"/>
      <c r="QP349" s="1588"/>
      <c r="QQ349" s="1588"/>
      <c r="QR349" s="1588"/>
      <c r="QS349" s="1588"/>
      <c r="QT349" s="1588"/>
      <c r="QU349" s="1588"/>
      <c r="QV349" s="1588"/>
      <c r="QW349" s="1588"/>
      <c r="QX349" s="1588"/>
      <c r="QY349" s="1588"/>
      <c r="QZ349" s="1588"/>
      <c r="RA349" s="1588"/>
      <c r="RB349" s="1588"/>
      <c r="RC349" s="1588"/>
      <c r="RD349" s="1588"/>
      <c r="RE349" s="1588"/>
      <c r="RF349" s="1588"/>
      <c r="RG349" s="1588"/>
      <c r="RH349" s="1588"/>
      <c r="RI349" s="1588"/>
      <c r="RJ349" s="1588"/>
      <c r="RK349" s="1588"/>
      <c r="RL349" s="1588"/>
      <c r="RM349" s="1588"/>
      <c r="RN349" s="1588"/>
      <c r="RO349" s="1588"/>
      <c r="RP349" s="1588"/>
      <c r="RQ349" s="1588"/>
      <c r="RR349" s="1588"/>
      <c r="RS349" s="1588"/>
      <c r="RT349" s="1588"/>
      <c r="RU349" s="1588"/>
      <c r="RV349" s="1588"/>
      <c r="RW349" s="1588"/>
      <c r="RX349" s="1588"/>
      <c r="RY349" s="1588"/>
      <c r="RZ349" s="1588"/>
      <c r="SA349" s="1588"/>
      <c r="SB349" s="1588"/>
      <c r="SC349" s="1588"/>
      <c r="SD349" s="1588"/>
      <c r="SE349" s="1588"/>
      <c r="SF349" s="1588"/>
      <c r="SG349" s="1588"/>
      <c r="SH349" s="1588"/>
      <c r="SI349" s="1588"/>
      <c r="SJ349" s="1588"/>
      <c r="SK349" s="1588"/>
      <c r="SL349" s="1588"/>
      <c r="SM349" s="1588"/>
      <c r="SN349" s="1588"/>
      <c r="SO349" s="1588"/>
      <c r="SP349" s="1588"/>
      <c r="SQ349" s="1588"/>
      <c r="SR349" s="1588"/>
      <c r="SS349" s="1588"/>
      <c r="ST349" s="1588"/>
      <c r="SU349" s="1588"/>
      <c r="SV349" s="1588"/>
      <c r="SW349" s="1588"/>
      <c r="SX349" s="1588"/>
      <c r="SY349" s="1588"/>
      <c r="SZ349" s="1588"/>
      <c r="TA349" s="1588"/>
      <c r="TB349" s="1588"/>
      <c r="TC349" s="1588"/>
      <c r="TD349" s="544"/>
      <c r="TE349" s="544"/>
      <c r="TF349" s="544"/>
      <c r="TG349" s="544"/>
      <c r="TH349" s="544"/>
      <c r="TI349" s="544"/>
      <c r="TJ349" s="544"/>
      <c r="TK349" s="544"/>
      <c r="TL349" s="544"/>
      <c r="TM349" s="544"/>
      <c r="TN349" s="544"/>
      <c r="TO349" s="544"/>
      <c r="TP349" s="544"/>
      <c r="TQ349" s="544"/>
      <c r="TR349" s="544"/>
      <c r="TS349" s="544"/>
      <c r="TT349" s="544"/>
      <c r="TU349" s="544"/>
      <c r="TV349" s="544"/>
      <c r="TW349" s="544"/>
      <c r="TX349" s="544"/>
      <c r="TY349" s="544"/>
      <c r="TZ349" s="544"/>
      <c r="UA349" s="544"/>
      <c r="UB349" s="544"/>
      <c r="UC349" s="544"/>
      <c r="UD349" s="544"/>
      <c r="UE349" s="544"/>
      <c r="UF349" s="544"/>
      <c r="UG349" s="544"/>
      <c r="UH349" s="544"/>
      <c r="UI349" s="544"/>
      <c r="UJ349" s="544"/>
      <c r="UK349" s="544"/>
      <c r="UL349" s="544"/>
      <c r="UM349" s="544"/>
      <c r="UN349" s="544"/>
      <c r="UO349" s="544"/>
      <c r="UP349" s="544"/>
      <c r="UQ349" s="544"/>
      <c r="UR349" s="544"/>
      <c r="US349" s="544"/>
      <c r="UT349" s="544"/>
      <c r="UU349" s="544"/>
      <c r="UV349" s="544"/>
      <c r="UW349" s="544"/>
      <c r="UX349" s="544"/>
      <c r="UY349" s="544"/>
      <c r="UZ349" s="544"/>
      <c r="VA349" s="544"/>
      <c r="VB349" s="544"/>
      <c r="VC349" s="544"/>
      <c r="VD349" s="544"/>
      <c r="VE349" s="544"/>
      <c r="VF349" s="544"/>
      <c r="VG349" s="544"/>
      <c r="VH349" s="544"/>
      <c r="VI349" s="544"/>
      <c r="VJ349" s="544"/>
      <c r="VK349" s="544"/>
      <c r="VL349" s="544"/>
      <c r="VM349" s="544"/>
      <c r="VN349" s="544"/>
      <c r="VO349" s="544"/>
      <c r="VP349" s="544"/>
      <c r="VQ349" s="544"/>
      <c r="VR349" s="544"/>
      <c r="VS349" s="544"/>
      <c r="VT349" s="544"/>
      <c r="VU349" s="544"/>
      <c r="VV349" s="544"/>
      <c r="VW349" s="544"/>
      <c r="VX349" s="544"/>
      <c r="VY349" s="544"/>
      <c r="VZ349" s="544"/>
      <c r="WA349" s="544"/>
      <c r="WB349" s="544"/>
      <c r="WC349" s="544"/>
      <c r="WD349" s="544"/>
      <c r="WE349" s="544"/>
      <c r="WF349" s="544"/>
      <c r="WG349" s="544"/>
      <c r="WH349" s="544"/>
      <c r="WI349" s="544"/>
      <c r="WJ349" s="544"/>
      <c r="WK349" s="544"/>
      <c r="WL349" s="544"/>
      <c r="WM349" s="544"/>
      <c r="WN349" s="544"/>
      <c r="WO349" s="544"/>
      <c r="WP349" s="544"/>
      <c r="WQ349" s="544"/>
      <c r="WR349" s="544"/>
      <c r="WS349" s="544"/>
      <c r="WT349" s="544"/>
      <c r="WU349" s="544"/>
      <c r="WV349" s="544"/>
      <c r="WW349" s="544"/>
      <c r="WX349" s="544"/>
      <c r="WY349" s="544"/>
      <c r="WZ349" s="544"/>
      <c r="XA349" s="544"/>
      <c r="XB349" s="544"/>
      <c r="XC349" s="544"/>
      <c r="XD349" s="544"/>
      <c r="XE349" s="544"/>
      <c r="XF349" s="544"/>
      <c r="XG349" s="544"/>
      <c r="XH349" s="544"/>
      <c r="XI349" s="544"/>
      <c r="XJ349" s="544"/>
      <c r="XK349" s="544"/>
      <c r="XL349" s="544"/>
      <c r="XM349" s="544"/>
      <c r="XN349" s="544"/>
      <c r="XO349" s="544"/>
      <c r="XP349" s="544"/>
      <c r="XQ349" s="544"/>
      <c r="XR349" s="544"/>
      <c r="XS349" s="544"/>
      <c r="XT349" s="544"/>
      <c r="XU349" s="544"/>
      <c r="XV349" s="544"/>
      <c r="XW349" s="544"/>
      <c r="XX349" s="544"/>
      <c r="XY349" s="544"/>
      <c r="XZ349" s="544"/>
      <c r="YA349" s="544"/>
      <c r="YB349" s="544"/>
      <c r="YC349" s="544"/>
      <c r="YD349" s="544"/>
      <c r="YE349" s="544"/>
      <c r="YF349" s="544"/>
      <c r="YG349" s="544"/>
      <c r="YH349" s="544"/>
      <c r="YI349" s="544"/>
      <c r="YJ349" s="544"/>
      <c r="YK349" s="544"/>
      <c r="YL349" s="544"/>
      <c r="YM349" s="544"/>
      <c r="YN349" s="544"/>
      <c r="YO349" s="544"/>
      <c r="YP349" s="544"/>
      <c r="YQ349" s="544"/>
      <c r="YR349" s="544"/>
      <c r="YS349" s="544"/>
      <c r="YT349" s="544"/>
      <c r="YU349" s="544"/>
      <c r="YV349" s="544"/>
      <c r="YW349" s="544"/>
      <c r="YX349" s="544"/>
      <c r="YY349" s="544"/>
      <c r="YZ349" s="544"/>
      <c r="ZA349" s="544"/>
      <c r="ZB349" s="544"/>
      <c r="ZC349" s="544"/>
      <c r="ZD349" s="544"/>
      <c r="ZE349" s="544"/>
      <c r="ZF349" s="544"/>
      <c r="ZG349" s="544"/>
      <c r="ZH349" s="544"/>
      <c r="ZI349" s="544"/>
      <c r="ZJ349" s="544"/>
      <c r="ZK349" s="544"/>
      <c r="ZL349" s="544"/>
      <c r="ZM349" s="544"/>
      <c r="ZN349" s="544"/>
      <c r="ZO349" s="544"/>
      <c r="ZP349" s="544"/>
      <c r="ZQ349" s="544"/>
      <c r="ZR349" s="544"/>
      <c r="ZS349" s="544"/>
      <c r="ZT349" s="544"/>
      <c r="ZU349" s="544"/>
      <c r="ZV349" s="544"/>
      <c r="ZW349" s="544"/>
      <c r="ZX349" s="544"/>
      <c r="ZY349" s="544"/>
      <c r="ZZ349" s="544"/>
      <c r="AAA349" s="544"/>
      <c r="AAB349" s="544"/>
      <c r="AAC349" s="544"/>
      <c r="AAD349" s="544"/>
      <c r="AAE349" s="544"/>
      <c r="AAF349" s="544"/>
      <c r="AAG349" s="544"/>
      <c r="AAH349" s="544"/>
      <c r="AAI349" s="544"/>
      <c r="AAJ349" s="544"/>
      <c r="AAK349" s="544"/>
      <c r="AAL349" s="544"/>
      <c r="AAM349" s="544"/>
      <c r="AAN349" s="544"/>
      <c r="AAO349" s="544"/>
      <c r="AAP349" s="544"/>
      <c r="AAQ349" s="544"/>
      <c r="AAR349" s="544"/>
      <c r="AAS349" s="544"/>
      <c r="AAT349" s="544"/>
      <c r="AAU349" s="544"/>
      <c r="AAV349" s="544"/>
      <c r="AAW349" s="544"/>
      <c r="AAX349" s="544"/>
      <c r="AAY349" s="544"/>
      <c r="AAZ349" s="544"/>
      <c r="ABA349" s="544"/>
      <c r="ABB349" s="544"/>
      <c r="ABC349" s="544"/>
      <c r="ABD349" s="544"/>
      <c r="ABE349" s="544"/>
      <c r="ABF349" s="544"/>
      <c r="ABG349" s="544"/>
      <c r="ABH349" s="544"/>
      <c r="ABI349" s="544"/>
      <c r="ABJ349" s="544"/>
      <c r="ABK349" s="544"/>
      <c r="ABL349" s="544"/>
      <c r="ABM349" s="544"/>
      <c r="ABN349" s="544"/>
      <c r="ABO349" s="544"/>
      <c r="ABP349" s="544"/>
      <c r="ABQ349" s="544"/>
      <c r="ABR349" s="544"/>
      <c r="ABS349" s="544"/>
      <c r="ABT349" s="544"/>
    </row>
    <row r="350" spans="1:748" s="542" customFormat="1" ht="15" customHeight="1" x14ac:dyDescent="0.15">
      <c r="A350" s="560">
        <v>43870</v>
      </c>
      <c r="B350" s="765">
        <f t="shared" si="7"/>
        <v>65</v>
      </c>
      <c r="C350" s="241"/>
      <c r="D350" s="552"/>
      <c r="E350" s="471"/>
      <c r="F350" s="577"/>
      <c r="G350" s="577"/>
      <c r="H350" s="541"/>
      <c r="I350" s="577"/>
      <c r="J350" s="553"/>
      <c r="K350" s="471"/>
      <c r="L350" s="557"/>
      <c r="M350" s="241">
        <v>61</v>
      </c>
      <c r="N350" s="552"/>
      <c r="O350" s="471"/>
      <c r="P350" s="577"/>
      <c r="Q350" s="577"/>
      <c r="R350" s="541"/>
      <c r="S350" s="577"/>
      <c r="T350" s="553"/>
      <c r="U350" s="471"/>
      <c r="V350" s="557"/>
      <c r="W350" s="470"/>
      <c r="X350" s="552"/>
      <c r="Y350" s="555"/>
      <c r="Z350" s="577"/>
      <c r="AA350" s="577"/>
      <c r="AB350" s="541"/>
      <c r="AC350" s="577"/>
      <c r="AD350" s="541"/>
      <c r="AE350" s="471"/>
      <c r="AF350" s="557"/>
      <c r="AG350" s="554"/>
      <c r="AH350" s="552"/>
      <c r="AI350" s="555"/>
      <c r="AJ350" s="577"/>
      <c r="AK350" s="577"/>
      <c r="AL350" s="541"/>
      <c r="AM350" s="180"/>
      <c r="AN350" s="541"/>
      <c r="AO350" s="471"/>
      <c r="AP350" s="619"/>
      <c r="AQ350" s="554"/>
      <c r="AR350" s="552"/>
      <c r="AS350" s="555"/>
      <c r="AT350" s="577"/>
      <c r="AU350" s="577"/>
      <c r="AV350" s="541"/>
      <c r="AW350" s="577"/>
      <c r="AX350" s="541"/>
      <c r="AY350" s="471"/>
      <c r="AZ350" s="557"/>
      <c r="BA350" s="241"/>
      <c r="BB350" s="552"/>
      <c r="BC350" s="471"/>
      <c r="BD350" s="577"/>
      <c r="BE350" s="577"/>
      <c r="BF350" s="541"/>
      <c r="BG350" s="577"/>
      <c r="BH350" s="541"/>
      <c r="BI350" s="471"/>
      <c r="BJ350" s="557"/>
      <c r="BK350" s="554"/>
      <c r="BL350" s="552"/>
      <c r="BM350" s="555"/>
      <c r="BN350" s="577"/>
      <c r="BO350" s="577"/>
      <c r="BP350" s="541"/>
      <c r="BQ350" s="577"/>
      <c r="BR350" s="541"/>
      <c r="BS350" s="471"/>
      <c r="BT350" s="557"/>
      <c r="BU350" s="554">
        <v>4</v>
      </c>
      <c r="BV350" s="552"/>
      <c r="BW350" s="555"/>
      <c r="BX350" s="555"/>
      <c r="BY350" s="577"/>
      <c r="BZ350" s="541"/>
      <c r="CA350" s="577"/>
      <c r="CB350" s="541"/>
      <c r="CC350" s="471"/>
      <c r="CD350" s="557"/>
      <c r="CE350" s="554"/>
      <c r="CF350" s="552"/>
      <c r="CG350" s="555"/>
      <c r="CH350" s="577"/>
      <c r="CI350" s="577"/>
      <c r="CJ350" s="541"/>
      <c r="CK350" s="577"/>
      <c r="CL350" s="541"/>
      <c r="CM350" s="471"/>
      <c r="CN350" s="557"/>
      <c r="CO350" s="554"/>
      <c r="CP350" s="552"/>
      <c r="CQ350" s="471"/>
      <c r="CR350" s="577"/>
      <c r="CS350" s="577"/>
      <c r="CT350" s="541"/>
      <c r="CU350" s="577"/>
      <c r="CV350" s="541"/>
      <c r="CW350" s="471"/>
      <c r="CX350" s="557"/>
      <c r="CY350" s="554"/>
      <c r="CZ350" s="552"/>
      <c r="DA350" s="471"/>
      <c r="DB350" s="577"/>
      <c r="DC350" s="577"/>
      <c r="DD350" s="541"/>
      <c r="DE350" s="577"/>
      <c r="DF350" s="541"/>
      <c r="DG350" s="447"/>
      <c r="DH350" s="557"/>
      <c r="DI350" s="554"/>
      <c r="DJ350" s="552"/>
      <c r="DK350" s="556"/>
      <c r="DL350" s="577"/>
      <c r="DM350" s="577"/>
      <c r="DN350" s="541"/>
      <c r="DO350" s="577"/>
      <c r="DP350" s="541"/>
      <c r="DQ350" s="471"/>
      <c r="DR350" s="557"/>
      <c r="DS350" s="554"/>
      <c r="DT350" s="552"/>
      <c r="DU350" s="470"/>
      <c r="DV350" s="577"/>
      <c r="DW350" s="577"/>
      <c r="DX350" s="541"/>
      <c r="DY350" s="577"/>
      <c r="DZ350" s="541"/>
      <c r="EA350" s="577"/>
      <c r="EB350" s="557"/>
      <c r="EC350" s="554"/>
      <c r="ED350" s="552"/>
      <c r="EE350" s="558"/>
      <c r="EF350" s="577"/>
      <c r="EG350" s="577"/>
      <c r="EH350" s="541"/>
      <c r="EI350" s="577"/>
      <c r="EJ350" s="541"/>
      <c r="EK350" s="471"/>
      <c r="EL350" s="557"/>
      <c r="EM350" s="554"/>
      <c r="EN350" s="552"/>
      <c r="EO350" s="471"/>
      <c r="EP350" s="577"/>
      <c r="EQ350" s="577"/>
      <c r="ER350" s="541"/>
      <c r="ES350" s="577"/>
      <c r="ET350" s="470"/>
      <c r="EU350" s="471"/>
      <c r="EV350" s="557"/>
      <c r="EW350" s="554"/>
      <c r="EX350" s="552"/>
      <c r="EY350" s="471"/>
      <c r="EZ350" s="577"/>
      <c r="FA350" s="577"/>
      <c r="FB350" s="541"/>
      <c r="FC350" s="577"/>
      <c r="FD350" s="470"/>
      <c r="FE350" s="471"/>
      <c r="FF350" s="557"/>
      <c r="FG350" s="554"/>
      <c r="FH350" s="552"/>
      <c r="FI350" s="471"/>
      <c r="FJ350" s="577"/>
      <c r="FK350" s="577"/>
      <c r="FL350" s="541"/>
      <c r="FM350" s="577"/>
      <c r="FN350" s="470"/>
      <c r="FO350" s="471"/>
      <c r="FP350" s="557"/>
      <c r="FQ350" s="1261"/>
      <c r="FR350" s="584"/>
      <c r="FS350" s="589"/>
      <c r="FT350" s="584"/>
      <c r="FU350" s="590"/>
      <c r="FV350" s="584"/>
      <c r="FW350" s="590"/>
      <c r="FX350" s="584"/>
      <c r="FY350" s="584"/>
      <c r="FZ350" s="591"/>
      <c r="GA350" s="1261"/>
      <c r="GB350" s="584"/>
      <c r="GC350" s="584"/>
      <c r="GD350" s="584"/>
      <c r="GE350" s="590"/>
      <c r="GF350" s="584"/>
      <c r="GG350" s="590"/>
      <c r="GH350" s="584"/>
      <c r="GI350" s="584"/>
      <c r="GJ350" s="591"/>
      <c r="GK350" s="241"/>
      <c r="GL350" s="940"/>
      <c r="GM350" s="471"/>
      <c r="GN350" s="471"/>
      <c r="GO350" s="471"/>
      <c r="GP350" s="471"/>
      <c r="GQ350" s="471"/>
      <c r="GR350" s="471"/>
      <c r="GS350" s="471"/>
      <c r="GT350" s="557"/>
      <c r="GU350" s="241"/>
      <c r="GV350" s="471"/>
      <c r="GW350" s="471"/>
      <c r="GX350" s="471"/>
      <c r="GY350" s="471"/>
      <c r="GZ350" s="541"/>
      <c r="HA350" s="471"/>
      <c r="HB350" s="471"/>
      <c r="HC350" s="471"/>
      <c r="HD350" s="557"/>
      <c r="HE350" s="554"/>
      <c r="HF350" s="552"/>
      <c r="HG350" s="471"/>
      <c r="HH350" s="590"/>
      <c r="HI350" s="556"/>
      <c r="HJ350" s="541"/>
      <c r="HK350" s="577"/>
      <c r="HL350" s="541"/>
      <c r="HM350" s="471"/>
      <c r="HN350" s="557"/>
      <c r="HO350" s="554"/>
      <c r="HP350" s="552"/>
      <c r="HQ350" s="471"/>
      <c r="HR350" s="577"/>
      <c r="HS350" s="577"/>
      <c r="HT350" s="541"/>
      <c r="HU350" s="577"/>
      <c r="HV350" s="541"/>
      <c r="HW350" s="471"/>
      <c r="HX350" s="557"/>
      <c r="HY350" s="1587"/>
      <c r="HZ350" s="1587"/>
      <c r="IA350" s="1587"/>
      <c r="IB350" s="1587"/>
      <c r="IC350" s="1587"/>
      <c r="ID350" s="1587"/>
      <c r="IE350" s="1587"/>
      <c r="IF350" s="1587"/>
      <c r="IG350" s="1587"/>
      <c r="IH350" s="1587"/>
      <c r="II350" s="1587"/>
      <c r="IJ350" s="1587"/>
      <c r="IK350" s="1587"/>
      <c r="IL350" s="1587"/>
      <c r="IM350" s="1587"/>
      <c r="IN350" s="1587"/>
      <c r="IO350" s="1587"/>
      <c r="IP350" s="1587"/>
      <c r="IQ350" s="1587"/>
      <c r="IR350" s="1587"/>
      <c r="IS350" s="1587"/>
      <c r="IT350" s="1587"/>
      <c r="IU350" s="1587"/>
      <c r="IV350" s="1587"/>
      <c r="IW350" s="1587"/>
      <c r="IX350" s="1587"/>
      <c r="IY350" s="1587"/>
      <c r="IZ350" s="1587"/>
      <c r="JA350" s="1587"/>
      <c r="JB350" s="1587"/>
      <c r="JC350" s="1587"/>
      <c r="JD350" s="1587"/>
      <c r="JE350" s="1587"/>
      <c r="JF350" s="1587"/>
      <c r="JG350" s="1587"/>
      <c r="JH350" s="1587"/>
      <c r="JI350" s="1587"/>
      <c r="JJ350" s="1587"/>
      <c r="JK350" s="1587"/>
      <c r="JL350" s="1587"/>
      <c r="JM350" s="1587"/>
      <c r="JN350" s="1587"/>
      <c r="JO350" s="1587"/>
      <c r="JP350" s="1587"/>
      <c r="JQ350" s="1587"/>
      <c r="JR350" s="1587"/>
      <c r="JS350" s="1587"/>
      <c r="JT350" s="1587"/>
      <c r="JU350" s="1587"/>
      <c r="JV350" s="1587"/>
      <c r="JW350" s="1587"/>
      <c r="JX350" s="1587"/>
      <c r="JY350" s="1587"/>
      <c r="JZ350" s="1587"/>
      <c r="KA350" s="1587"/>
      <c r="KB350" s="1587"/>
      <c r="KC350" s="1587"/>
      <c r="KD350" s="1587"/>
      <c r="KE350" s="1587"/>
      <c r="KF350" s="1587"/>
      <c r="KG350" s="1587"/>
      <c r="KH350" s="1587"/>
      <c r="KI350" s="1587"/>
      <c r="KJ350" s="1587"/>
      <c r="KK350" s="1587"/>
      <c r="KL350" s="1587"/>
      <c r="KM350" s="1587"/>
      <c r="KN350" s="1587"/>
      <c r="KO350" s="1587"/>
      <c r="KP350" s="1587"/>
      <c r="KQ350" s="1587"/>
      <c r="KR350" s="1587"/>
      <c r="KS350" s="1587"/>
      <c r="KT350" s="1587"/>
      <c r="KU350" s="1587"/>
      <c r="KV350" s="1587"/>
      <c r="KW350" s="1587"/>
      <c r="KX350" s="1587"/>
      <c r="KY350" s="1587"/>
      <c r="KZ350" s="1587"/>
      <c r="LA350" s="1587"/>
      <c r="LB350" s="1587"/>
      <c r="LC350" s="1587"/>
      <c r="LD350" s="1587"/>
      <c r="LE350" s="1587"/>
      <c r="LF350" s="1587"/>
      <c r="LG350" s="1587"/>
      <c r="LH350" s="1587"/>
      <c r="LI350" s="1587"/>
      <c r="LJ350" s="1587"/>
      <c r="LK350" s="1587"/>
      <c r="LL350" s="1587"/>
      <c r="LM350" s="1587"/>
      <c r="LN350" s="1587"/>
      <c r="LO350" s="1587"/>
      <c r="LP350" s="1587"/>
      <c r="LQ350" s="1587"/>
      <c r="LR350" s="1587"/>
      <c r="LS350" s="1587"/>
      <c r="LT350" s="1587"/>
      <c r="LU350" s="1587"/>
      <c r="LV350" s="1587"/>
      <c r="LW350" s="1587"/>
      <c r="LX350" s="1587"/>
      <c r="LY350" s="1587"/>
      <c r="LZ350" s="1587"/>
      <c r="MA350" s="1587"/>
      <c r="MB350" s="1587"/>
      <c r="MC350" s="1587"/>
      <c r="MD350" s="1587"/>
      <c r="ME350" s="1587"/>
      <c r="MF350" s="1587"/>
      <c r="MG350" s="1587"/>
      <c r="MH350" s="1587"/>
      <c r="MI350" s="1587"/>
      <c r="MJ350" s="1587"/>
      <c r="MK350" s="1587"/>
      <c r="ML350" s="1587"/>
      <c r="MM350" s="1587"/>
      <c r="MN350" s="1587"/>
      <c r="MO350" s="1587"/>
      <c r="MP350" s="1587"/>
      <c r="MQ350" s="1587"/>
      <c r="MR350" s="1587"/>
      <c r="MS350" s="1587"/>
      <c r="MT350" s="1587"/>
      <c r="MU350" s="1587"/>
      <c r="MV350" s="1587"/>
      <c r="MW350" s="1587"/>
      <c r="MX350" s="1587"/>
      <c r="MY350" s="1587"/>
      <c r="MZ350" s="1587"/>
      <c r="NA350" s="1587"/>
      <c r="NB350" s="1587"/>
      <c r="NC350" s="1587"/>
      <c r="ND350" s="1587"/>
      <c r="NE350" s="1587"/>
      <c r="NF350" s="1587"/>
      <c r="NG350" s="1587"/>
      <c r="NH350" s="1587"/>
      <c r="NI350" s="1587"/>
      <c r="NJ350" s="1587"/>
      <c r="NK350" s="1587"/>
      <c r="NL350" s="1587"/>
      <c r="NM350" s="1587"/>
      <c r="NN350" s="1587"/>
      <c r="NO350" s="1587"/>
      <c r="NP350" s="1587"/>
      <c r="NQ350" s="1587"/>
      <c r="NR350" s="1587"/>
      <c r="NS350" s="1587"/>
      <c r="NT350" s="1587"/>
      <c r="NU350" s="1587"/>
      <c r="NV350" s="1587"/>
      <c r="NW350" s="1587"/>
      <c r="NX350" s="1587"/>
      <c r="NY350" s="1587"/>
      <c r="NZ350" s="1587"/>
      <c r="OA350" s="1587"/>
      <c r="OB350" s="1587"/>
      <c r="OC350" s="1587"/>
      <c r="OD350" s="1587"/>
      <c r="OE350" s="1587"/>
      <c r="OF350" s="1587"/>
      <c r="OG350" s="1587"/>
      <c r="OH350" s="1587"/>
      <c r="OI350" s="1587"/>
      <c r="OJ350" s="1587"/>
      <c r="OK350" s="1587"/>
      <c r="OL350" s="1587"/>
      <c r="OM350" s="1587"/>
      <c r="ON350" s="1587"/>
      <c r="OO350" s="1587"/>
      <c r="OP350" s="1587"/>
      <c r="OQ350" s="1587"/>
      <c r="OR350" s="1587"/>
      <c r="OS350" s="1587"/>
      <c r="OT350" s="1587"/>
      <c r="OU350" s="1587"/>
      <c r="OV350" s="1587"/>
      <c r="OW350" s="1587"/>
      <c r="OX350" s="1587"/>
      <c r="OY350" s="1587"/>
      <c r="OZ350" s="1587"/>
      <c r="PA350" s="1587"/>
      <c r="PB350" s="1587"/>
      <c r="PC350" s="1587"/>
      <c r="PD350" s="1587"/>
      <c r="PE350" s="1587"/>
      <c r="PF350" s="1587"/>
      <c r="PG350" s="1588"/>
      <c r="PH350" s="1588"/>
      <c r="PI350" s="1588"/>
      <c r="PJ350" s="1588"/>
      <c r="PK350" s="1588"/>
      <c r="PL350" s="1588"/>
      <c r="PM350" s="1588"/>
      <c r="PN350" s="1588"/>
      <c r="PO350" s="1588"/>
      <c r="PP350" s="1588"/>
      <c r="PQ350" s="1588"/>
      <c r="PR350" s="1588"/>
      <c r="PS350" s="1588"/>
      <c r="PT350" s="1588"/>
      <c r="PU350" s="1588"/>
      <c r="PV350" s="1588"/>
      <c r="PW350" s="1588"/>
      <c r="PX350" s="1588"/>
      <c r="PY350" s="1588"/>
      <c r="PZ350" s="1588"/>
      <c r="QA350" s="1588"/>
      <c r="QB350" s="1588"/>
      <c r="QC350" s="1588"/>
      <c r="QD350" s="1588"/>
      <c r="QE350" s="1588"/>
      <c r="QF350" s="1588"/>
      <c r="QG350" s="1588"/>
      <c r="QH350" s="1588"/>
      <c r="QI350" s="1588"/>
      <c r="QJ350" s="1588"/>
      <c r="QK350" s="1588"/>
      <c r="QL350" s="1588"/>
      <c r="QM350" s="1588"/>
      <c r="QN350" s="1588"/>
      <c r="QO350" s="1588"/>
      <c r="QP350" s="1588"/>
      <c r="QQ350" s="1588"/>
      <c r="QR350" s="1588"/>
      <c r="QS350" s="1588"/>
      <c r="QT350" s="1588"/>
      <c r="QU350" s="1588"/>
      <c r="QV350" s="1588"/>
      <c r="QW350" s="1588"/>
      <c r="QX350" s="1588"/>
      <c r="QY350" s="1588"/>
      <c r="QZ350" s="1588"/>
      <c r="RA350" s="1588"/>
      <c r="RB350" s="1588"/>
      <c r="RC350" s="1588"/>
      <c r="RD350" s="1588"/>
      <c r="RE350" s="1588"/>
      <c r="RF350" s="1588"/>
      <c r="RG350" s="1588"/>
      <c r="RH350" s="1588"/>
      <c r="RI350" s="1588"/>
      <c r="RJ350" s="1588"/>
      <c r="RK350" s="1588"/>
      <c r="RL350" s="1588"/>
      <c r="RM350" s="1588"/>
      <c r="RN350" s="1588"/>
      <c r="RO350" s="1588"/>
      <c r="RP350" s="1588"/>
      <c r="RQ350" s="1588"/>
      <c r="RR350" s="1588"/>
      <c r="RS350" s="1588"/>
      <c r="RT350" s="1588"/>
      <c r="RU350" s="1588"/>
      <c r="RV350" s="1588"/>
      <c r="RW350" s="1588"/>
      <c r="RX350" s="1588"/>
      <c r="RY350" s="1588"/>
      <c r="RZ350" s="1588"/>
      <c r="SA350" s="1588"/>
      <c r="SB350" s="1588"/>
      <c r="SC350" s="1588"/>
      <c r="SD350" s="1588"/>
      <c r="SE350" s="1588"/>
      <c r="SF350" s="1588"/>
      <c r="SG350" s="1588"/>
      <c r="SH350" s="1588"/>
      <c r="SI350" s="1588"/>
      <c r="SJ350" s="1588"/>
      <c r="SK350" s="1588"/>
      <c r="SL350" s="1588"/>
      <c r="SM350" s="1588"/>
      <c r="SN350" s="1588"/>
      <c r="SO350" s="1588"/>
      <c r="SP350" s="1588"/>
      <c r="SQ350" s="1588"/>
      <c r="SR350" s="1588"/>
      <c r="SS350" s="1588"/>
      <c r="ST350" s="1588"/>
      <c r="SU350" s="1588"/>
      <c r="SV350" s="1588"/>
      <c r="SW350" s="1588"/>
      <c r="SX350" s="1588"/>
      <c r="SY350" s="1588"/>
      <c r="SZ350" s="1588"/>
      <c r="TA350" s="1588"/>
      <c r="TB350" s="1588"/>
      <c r="TC350" s="1588"/>
    </row>
    <row r="351" spans="1:748" s="540" customFormat="1" ht="15" customHeight="1" x14ac:dyDescent="0.15">
      <c r="A351" s="559">
        <v>43871</v>
      </c>
      <c r="B351" s="415">
        <f t="shared" si="7"/>
        <v>115</v>
      </c>
      <c r="C351" s="231"/>
      <c r="D351" s="546"/>
      <c r="E351" s="467"/>
      <c r="F351" s="576"/>
      <c r="G351" s="883"/>
      <c r="H351" s="539"/>
      <c r="I351" s="576"/>
      <c r="J351" s="547"/>
      <c r="K351" s="467"/>
      <c r="L351" s="550"/>
      <c r="M351" s="231">
        <v>112</v>
      </c>
      <c r="N351" s="546"/>
      <c r="O351" s="467"/>
      <c r="P351" s="576"/>
      <c r="Q351" s="883"/>
      <c r="R351" s="539"/>
      <c r="S351" s="576"/>
      <c r="T351" s="547"/>
      <c r="U351" s="467"/>
      <c r="V351" s="550"/>
      <c r="W351" s="466"/>
      <c r="X351" s="546"/>
      <c r="Y351" s="548"/>
      <c r="Z351" s="576"/>
      <c r="AA351" s="883"/>
      <c r="AB351" s="539"/>
      <c r="AC351" s="576"/>
      <c r="AD351" s="539"/>
      <c r="AE351" s="467"/>
      <c r="AF351" s="550"/>
      <c r="AG351" s="494"/>
      <c r="AH351" s="546"/>
      <c r="AI351" s="548"/>
      <c r="AJ351" s="576"/>
      <c r="AK351" s="883"/>
      <c r="AL351" s="539"/>
      <c r="AM351" s="213"/>
      <c r="AN351" s="539"/>
      <c r="AO351" s="467"/>
      <c r="AP351" s="618"/>
      <c r="AQ351" s="494"/>
      <c r="AR351" s="546"/>
      <c r="AS351" s="548"/>
      <c r="AT351" s="576"/>
      <c r="AU351" s="883"/>
      <c r="AV351" s="539"/>
      <c r="AW351" s="576"/>
      <c r="AX351" s="539"/>
      <c r="AY351" s="467"/>
      <c r="AZ351" s="550"/>
      <c r="BA351" s="231"/>
      <c r="BB351" s="546"/>
      <c r="BC351" s="467"/>
      <c r="BD351" s="576"/>
      <c r="BE351" s="883"/>
      <c r="BF351" s="539"/>
      <c r="BG351" s="576"/>
      <c r="BH351" s="539"/>
      <c r="BI351" s="467"/>
      <c r="BJ351" s="550"/>
      <c r="BK351" s="494"/>
      <c r="BL351" s="546"/>
      <c r="BM351" s="548"/>
      <c r="BN351" s="576"/>
      <c r="BO351" s="883"/>
      <c r="BP351" s="539"/>
      <c r="BQ351" s="576"/>
      <c r="BR351" s="539"/>
      <c r="BS351" s="467"/>
      <c r="BT351" s="550"/>
      <c r="BU351" s="494">
        <v>3</v>
      </c>
      <c r="BV351" s="546"/>
      <c r="BW351" s="548"/>
      <c r="BX351" s="548"/>
      <c r="BY351" s="883"/>
      <c r="BZ351" s="539"/>
      <c r="CA351" s="576"/>
      <c r="CB351" s="539"/>
      <c r="CC351" s="467"/>
      <c r="CD351" s="550"/>
      <c r="CE351" s="494"/>
      <c r="CF351" s="546"/>
      <c r="CG351" s="548"/>
      <c r="CH351" s="576"/>
      <c r="CI351" s="883"/>
      <c r="CJ351" s="539"/>
      <c r="CK351" s="576"/>
      <c r="CL351" s="539"/>
      <c r="CM351" s="467"/>
      <c r="CN351" s="550"/>
      <c r="CO351" s="494"/>
      <c r="CP351" s="546"/>
      <c r="CQ351" s="467"/>
      <c r="CR351" s="576"/>
      <c r="CS351" s="883"/>
      <c r="CT351" s="539"/>
      <c r="CU351" s="576"/>
      <c r="CV351" s="539"/>
      <c r="CW351" s="467"/>
      <c r="CX351" s="550"/>
      <c r="CY351" s="494"/>
      <c r="CZ351" s="546"/>
      <c r="DA351" s="467"/>
      <c r="DB351" s="576"/>
      <c r="DC351" s="883"/>
      <c r="DD351" s="539"/>
      <c r="DE351" s="576"/>
      <c r="DF351" s="539"/>
      <c r="DG351" s="464"/>
      <c r="DH351" s="550"/>
      <c r="DI351" s="494"/>
      <c r="DJ351" s="546"/>
      <c r="DK351" s="549"/>
      <c r="DL351" s="576"/>
      <c r="DM351" s="883"/>
      <c r="DN351" s="539"/>
      <c r="DO351" s="576"/>
      <c r="DP351" s="539"/>
      <c r="DQ351" s="467"/>
      <c r="DR351" s="550"/>
      <c r="DS351" s="494"/>
      <c r="DT351" s="546"/>
      <c r="DU351" s="466"/>
      <c r="DV351" s="576"/>
      <c r="DW351" s="883"/>
      <c r="DX351" s="539"/>
      <c r="DY351" s="576"/>
      <c r="DZ351" s="539"/>
      <c r="EA351" s="576"/>
      <c r="EB351" s="550"/>
      <c r="EC351" s="494"/>
      <c r="ED351" s="546"/>
      <c r="EE351" s="551"/>
      <c r="EF351" s="576"/>
      <c r="EG351" s="883"/>
      <c r="EH351" s="539"/>
      <c r="EI351" s="576"/>
      <c r="EJ351" s="539"/>
      <c r="EK351" s="467"/>
      <c r="EL351" s="550"/>
      <c r="EM351" s="494"/>
      <c r="EN351" s="546"/>
      <c r="EO351" s="467"/>
      <c r="EP351" s="576"/>
      <c r="EQ351" s="576"/>
      <c r="ER351" s="539"/>
      <c r="ES351" s="576"/>
      <c r="ET351" s="466"/>
      <c r="EU351" s="467"/>
      <c r="EV351" s="550"/>
      <c r="EW351" s="494"/>
      <c r="EX351" s="546"/>
      <c r="EY351" s="467"/>
      <c r="EZ351" s="576"/>
      <c r="FA351" s="883"/>
      <c r="FB351" s="539"/>
      <c r="FC351" s="576"/>
      <c r="FD351" s="466"/>
      <c r="FE351" s="467"/>
      <c r="FF351" s="550"/>
      <c r="FG351" s="494"/>
      <c r="FH351" s="546"/>
      <c r="FI351" s="467"/>
      <c r="FJ351" s="576"/>
      <c r="FK351" s="883"/>
      <c r="FL351" s="539"/>
      <c r="FM351" s="576"/>
      <c r="FN351" s="466"/>
      <c r="FO351" s="467"/>
      <c r="FP351" s="550"/>
      <c r="FQ351" s="1262"/>
      <c r="FR351" s="1263"/>
      <c r="FS351" s="1444"/>
      <c r="FT351" s="1263"/>
      <c r="FU351" s="980"/>
      <c r="FV351" s="1263"/>
      <c r="FW351" s="954"/>
      <c r="FX351" s="1263"/>
      <c r="FY351" s="1263"/>
      <c r="FZ351" s="1419"/>
      <c r="GA351" s="1262"/>
      <c r="GB351" s="1263"/>
      <c r="GC351" s="1263"/>
      <c r="GD351" s="1263"/>
      <c r="GE351" s="980"/>
      <c r="GF351" s="1263"/>
      <c r="GG351" s="954"/>
      <c r="GH351" s="1263"/>
      <c r="GI351" s="1263"/>
      <c r="GJ351" s="1419"/>
      <c r="GK351" s="231"/>
      <c r="GL351" s="941"/>
      <c r="GM351" s="467"/>
      <c r="GN351" s="467"/>
      <c r="GO351" s="467"/>
      <c r="GP351" s="467"/>
      <c r="GQ351" s="467"/>
      <c r="GR351" s="467"/>
      <c r="GS351" s="467"/>
      <c r="GT351" s="550"/>
      <c r="GU351" s="231"/>
      <c r="GV351" s="467"/>
      <c r="GW351" s="467"/>
      <c r="GX351" s="467"/>
      <c r="GY351" s="467"/>
      <c r="GZ351" s="539"/>
      <c r="HA351" s="467"/>
      <c r="HB351" s="467"/>
      <c r="HC351" s="467"/>
      <c r="HD351" s="550"/>
      <c r="HE351" s="494"/>
      <c r="HF351" s="546"/>
      <c r="HG351" s="467"/>
      <c r="HH351" s="894"/>
      <c r="HI351" s="1432"/>
      <c r="HJ351" s="539"/>
      <c r="HK351" s="576"/>
      <c r="HL351" s="539"/>
      <c r="HM351" s="467"/>
      <c r="HN351" s="550"/>
      <c r="HO351" s="494"/>
      <c r="HP351" s="546"/>
      <c r="HQ351" s="467"/>
      <c r="HR351" s="576"/>
      <c r="HS351" s="576"/>
      <c r="HT351" s="539"/>
      <c r="HU351" s="576"/>
      <c r="HV351" s="539"/>
      <c r="HW351" s="467"/>
      <c r="HX351" s="550"/>
      <c r="HY351" s="1587"/>
      <c r="HZ351" s="1587"/>
      <c r="IA351" s="1587"/>
      <c r="IB351" s="1587"/>
      <c r="IC351" s="1587"/>
      <c r="ID351" s="1587"/>
      <c r="IE351" s="1587"/>
      <c r="IF351" s="1587"/>
      <c r="IG351" s="1587"/>
      <c r="IH351" s="1587"/>
      <c r="II351" s="1587"/>
      <c r="IJ351" s="1587"/>
      <c r="IK351" s="1587"/>
      <c r="IL351" s="1587"/>
      <c r="IM351" s="1587"/>
      <c r="IN351" s="1587"/>
      <c r="IO351" s="1587"/>
      <c r="IP351" s="1587"/>
      <c r="IQ351" s="1587"/>
      <c r="IR351" s="1587"/>
      <c r="IS351" s="1587"/>
      <c r="IT351" s="1587"/>
      <c r="IU351" s="1587"/>
      <c r="IV351" s="1587"/>
      <c r="IW351" s="1587"/>
      <c r="IX351" s="1587"/>
      <c r="IY351" s="1587"/>
      <c r="IZ351" s="1587"/>
      <c r="JA351" s="1587"/>
      <c r="JB351" s="1587"/>
      <c r="JC351" s="1587"/>
      <c r="JD351" s="1587"/>
      <c r="JE351" s="1587"/>
      <c r="JF351" s="1587"/>
      <c r="JG351" s="1587"/>
      <c r="JH351" s="1587"/>
      <c r="JI351" s="1587"/>
      <c r="JJ351" s="1587"/>
      <c r="JK351" s="1587"/>
      <c r="JL351" s="1587"/>
      <c r="JM351" s="1587"/>
      <c r="JN351" s="1587"/>
      <c r="JO351" s="1587"/>
      <c r="JP351" s="1587"/>
      <c r="JQ351" s="1587"/>
      <c r="JR351" s="1587"/>
      <c r="JS351" s="1587"/>
      <c r="JT351" s="1587"/>
      <c r="JU351" s="1587"/>
      <c r="JV351" s="1587"/>
      <c r="JW351" s="1587"/>
      <c r="JX351" s="1587"/>
      <c r="JY351" s="1587"/>
      <c r="JZ351" s="1587"/>
      <c r="KA351" s="1587"/>
      <c r="KB351" s="1587"/>
      <c r="KC351" s="1587"/>
      <c r="KD351" s="1587"/>
      <c r="KE351" s="1587"/>
      <c r="KF351" s="1587"/>
      <c r="KG351" s="1587"/>
      <c r="KH351" s="1587"/>
      <c r="KI351" s="1587"/>
      <c r="KJ351" s="1587"/>
      <c r="KK351" s="1587"/>
      <c r="KL351" s="1587"/>
      <c r="KM351" s="1587"/>
      <c r="KN351" s="1587"/>
      <c r="KO351" s="1587"/>
      <c r="KP351" s="1587"/>
      <c r="KQ351" s="1587"/>
      <c r="KR351" s="1587"/>
      <c r="KS351" s="1587"/>
      <c r="KT351" s="1587"/>
      <c r="KU351" s="1587"/>
      <c r="KV351" s="1587"/>
      <c r="KW351" s="1587"/>
      <c r="KX351" s="1587"/>
      <c r="KY351" s="1587"/>
      <c r="KZ351" s="1587"/>
      <c r="LA351" s="1587"/>
      <c r="LB351" s="1587"/>
      <c r="LC351" s="1587"/>
      <c r="LD351" s="1587"/>
      <c r="LE351" s="1587"/>
      <c r="LF351" s="1587"/>
      <c r="LG351" s="1587"/>
      <c r="LH351" s="1587"/>
      <c r="LI351" s="1587"/>
      <c r="LJ351" s="1587"/>
      <c r="LK351" s="1587"/>
      <c r="LL351" s="1587"/>
      <c r="LM351" s="1587"/>
      <c r="LN351" s="1587"/>
      <c r="LO351" s="1587"/>
      <c r="LP351" s="1587"/>
      <c r="LQ351" s="1587"/>
      <c r="LR351" s="1587"/>
      <c r="LS351" s="1587"/>
      <c r="LT351" s="1587"/>
      <c r="LU351" s="1587"/>
      <c r="LV351" s="1587"/>
      <c r="LW351" s="1587"/>
      <c r="LX351" s="1587"/>
      <c r="LY351" s="1587"/>
      <c r="LZ351" s="1587"/>
      <c r="MA351" s="1587"/>
      <c r="MB351" s="1587"/>
      <c r="MC351" s="1587"/>
      <c r="MD351" s="1587"/>
      <c r="ME351" s="1587"/>
      <c r="MF351" s="1587"/>
      <c r="MG351" s="1587"/>
      <c r="MH351" s="1587"/>
      <c r="MI351" s="1587"/>
      <c r="MJ351" s="1587"/>
      <c r="MK351" s="1587"/>
      <c r="ML351" s="1587"/>
      <c r="MM351" s="1587"/>
      <c r="MN351" s="1587"/>
      <c r="MO351" s="1587"/>
      <c r="MP351" s="1587"/>
      <c r="MQ351" s="1587"/>
      <c r="MR351" s="1587"/>
      <c r="MS351" s="1587"/>
      <c r="MT351" s="1587"/>
      <c r="MU351" s="1587"/>
      <c r="MV351" s="1587"/>
      <c r="MW351" s="1587"/>
      <c r="MX351" s="1587"/>
      <c r="MY351" s="1587"/>
      <c r="MZ351" s="1587"/>
      <c r="NA351" s="1587"/>
      <c r="NB351" s="1587"/>
      <c r="NC351" s="1587"/>
      <c r="ND351" s="1587"/>
      <c r="NE351" s="1587"/>
      <c r="NF351" s="1587"/>
      <c r="NG351" s="1587"/>
      <c r="NH351" s="1587"/>
      <c r="NI351" s="1587"/>
      <c r="NJ351" s="1587"/>
      <c r="NK351" s="1587"/>
      <c r="NL351" s="1587"/>
      <c r="NM351" s="1587"/>
      <c r="NN351" s="1587"/>
      <c r="NO351" s="1587"/>
      <c r="NP351" s="1587"/>
      <c r="NQ351" s="1587"/>
      <c r="NR351" s="1587"/>
      <c r="NS351" s="1587"/>
      <c r="NT351" s="1587"/>
      <c r="NU351" s="1587"/>
      <c r="NV351" s="1587"/>
      <c r="NW351" s="1587"/>
      <c r="NX351" s="1587"/>
      <c r="NY351" s="1587"/>
      <c r="NZ351" s="1587"/>
      <c r="OA351" s="1587"/>
      <c r="OB351" s="1587"/>
      <c r="OC351" s="1587"/>
      <c r="OD351" s="1587"/>
      <c r="OE351" s="1587"/>
      <c r="OF351" s="1587"/>
      <c r="OG351" s="1587"/>
      <c r="OH351" s="1587"/>
      <c r="OI351" s="1587"/>
      <c r="OJ351" s="1587"/>
      <c r="OK351" s="1587"/>
      <c r="OL351" s="1587"/>
      <c r="OM351" s="1587"/>
      <c r="ON351" s="1587"/>
      <c r="OO351" s="1587"/>
      <c r="OP351" s="1587"/>
      <c r="OQ351" s="1587"/>
      <c r="OR351" s="1587"/>
      <c r="OS351" s="1587"/>
      <c r="OT351" s="1587"/>
      <c r="OU351" s="1587"/>
      <c r="OV351" s="1587"/>
      <c r="OW351" s="1587"/>
      <c r="OX351" s="1587"/>
      <c r="OY351" s="1587"/>
      <c r="OZ351" s="1587"/>
      <c r="PA351" s="1587"/>
      <c r="PB351" s="1587"/>
      <c r="PC351" s="1587"/>
      <c r="PD351" s="1587"/>
      <c r="PE351" s="1587"/>
      <c r="PF351" s="1587"/>
      <c r="PG351" s="1588"/>
      <c r="PH351" s="1588"/>
      <c r="PI351" s="1588"/>
      <c r="PJ351" s="1588"/>
      <c r="PK351" s="1588"/>
      <c r="PL351" s="1588"/>
      <c r="PM351" s="1588"/>
      <c r="PN351" s="1588"/>
      <c r="PO351" s="1588"/>
      <c r="PP351" s="1588"/>
      <c r="PQ351" s="1588"/>
      <c r="PR351" s="1588"/>
      <c r="PS351" s="1588"/>
      <c r="PT351" s="1588"/>
      <c r="PU351" s="1588"/>
      <c r="PV351" s="1588"/>
      <c r="PW351" s="1588"/>
      <c r="PX351" s="1588"/>
      <c r="PY351" s="1588"/>
      <c r="PZ351" s="1588"/>
      <c r="QA351" s="1588"/>
      <c r="QB351" s="1588"/>
      <c r="QC351" s="1588"/>
      <c r="QD351" s="1588"/>
      <c r="QE351" s="1588"/>
      <c r="QF351" s="1588"/>
      <c r="QG351" s="1588"/>
      <c r="QH351" s="1588"/>
      <c r="QI351" s="1588"/>
      <c r="QJ351" s="1588"/>
      <c r="QK351" s="1588"/>
      <c r="QL351" s="1588"/>
      <c r="QM351" s="1588"/>
      <c r="QN351" s="1588"/>
      <c r="QO351" s="1588"/>
      <c r="QP351" s="1588"/>
      <c r="QQ351" s="1588"/>
      <c r="QR351" s="1588"/>
      <c r="QS351" s="1588"/>
      <c r="QT351" s="1588"/>
      <c r="QU351" s="1588"/>
      <c r="QV351" s="1588"/>
      <c r="QW351" s="1588"/>
      <c r="QX351" s="1588"/>
      <c r="QY351" s="1588"/>
      <c r="QZ351" s="1588"/>
      <c r="RA351" s="1588"/>
      <c r="RB351" s="1588"/>
      <c r="RC351" s="1588"/>
      <c r="RD351" s="1588"/>
      <c r="RE351" s="1588"/>
      <c r="RF351" s="1588"/>
      <c r="RG351" s="1588"/>
      <c r="RH351" s="1588"/>
      <c r="RI351" s="1588"/>
      <c r="RJ351" s="1588"/>
      <c r="RK351" s="1588"/>
      <c r="RL351" s="1588"/>
      <c r="RM351" s="1588"/>
      <c r="RN351" s="1588"/>
      <c r="RO351" s="1588"/>
      <c r="RP351" s="1588"/>
      <c r="RQ351" s="1588"/>
      <c r="RR351" s="1588"/>
      <c r="RS351" s="1588"/>
      <c r="RT351" s="1588"/>
      <c r="RU351" s="1588"/>
      <c r="RV351" s="1588"/>
      <c r="RW351" s="1588"/>
      <c r="RX351" s="1588"/>
      <c r="RY351" s="1588"/>
      <c r="RZ351" s="1588"/>
      <c r="SA351" s="1588"/>
      <c r="SB351" s="1588"/>
      <c r="SC351" s="1588"/>
      <c r="SD351" s="1588"/>
      <c r="SE351" s="1588"/>
      <c r="SF351" s="1588"/>
      <c r="SG351" s="1588"/>
      <c r="SH351" s="1588"/>
      <c r="SI351" s="1588"/>
      <c r="SJ351" s="1588"/>
      <c r="SK351" s="1588"/>
      <c r="SL351" s="1588"/>
      <c r="SM351" s="1588"/>
      <c r="SN351" s="1588"/>
      <c r="SO351" s="1588"/>
      <c r="SP351" s="1588"/>
      <c r="SQ351" s="1588"/>
      <c r="SR351" s="1588"/>
      <c r="SS351" s="1588"/>
      <c r="ST351" s="1588"/>
      <c r="SU351" s="1588"/>
      <c r="SV351" s="1588"/>
      <c r="SW351" s="1588"/>
      <c r="SX351" s="1588"/>
      <c r="SY351" s="1588"/>
      <c r="SZ351" s="1588"/>
      <c r="TA351" s="1588"/>
      <c r="TB351" s="1588"/>
      <c r="TC351" s="1588"/>
      <c r="TD351" s="544"/>
      <c r="TE351" s="544"/>
      <c r="TF351" s="544"/>
      <c r="TG351" s="544"/>
      <c r="TH351" s="544"/>
      <c r="TI351" s="544"/>
      <c r="TJ351" s="544"/>
      <c r="TK351" s="544"/>
      <c r="TL351" s="544"/>
      <c r="TM351" s="544"/>
      <c r="TN351" s="544"/>
      <c r="TO351" s="544"/>
      <c r="TP351" s="544"/>
      <c r="TQ351" s="544"/>
      <c r="TR351" s="544"/>
      <c r="TS351" s="544"/>
      <c r="TT351" s="544"/>
      <c r="TU351" s="544"/>
      <c r="TV351" s="544"/>
      <c r="TW351" s="544"/>
      <c r="TX351" s="544"/>
      <c r="TY351" s="544"/>
      <c r="TZ351" s="544"/>
      <c r="UA351" s="544"/>
      <c r="UB351" s="544"/>
      <c r="UC351" s="544"/>
      <c r="UD351" s="544"/>
      <c r="UE351" s="544"/>
      <c r="UF351" s="544"/>
      <c r="UG351" s="544"/>
      <c r="UH351" s="544"/>
      <c r="UI351" s="544"/>
      <c r="UJ351" s="544"/>
      <c r="UK351" s="544"/>
      <c r="UL351" s="544"/>
      <c r="UM351" s="544"/>
      <c r="UN351" s="544"/>
      <c r="UO351" s="544"/>
      <c r="UP351" s="544"/>
      <c r="UQ351" s="544"/>
      <c r="UR351" s="544"/>
      <c r="US351" s="544"/>
      <c r="UT351" s="544"/>
      <c r="UU351" s="544"/>
      <c r="UV351" s="544"/>
      <c r="UW351" s="544"/>
      <c r="UX351" s="544"/>
      <c r="UY351" s="544"/>
      <c r="UZ351" s="544"/>
      <c r="VA351" s="544"/>
      <c r="VB351" s="544"/>
      <c r="VC351" s="544"/>
      <c r="VD351" s="544"/>
      <c r="VE351" s="544"/>
      <c r="VF351" s="544"/>
      <c r="VG351" s="544"/>
      <c r="VH351" s="544"/>
      <c r="VI351" s="544"/>
      <c r="VJ351" s="544"/>
      <c r="VK351" s="544"/>
      <c r="VL351" s="544"/>
      <c r="VM351" s="544"/>
      <c r="VN351" s="544"/>
      <c r="VO351" s="544"/>
      <c r="VP351" s="544"/>
      <c r="VQ351" s="544"/>
      <c r="VR351" s="544"/>
      <c r="VS351" s="544"/>
      <c r="VT351" s="544"/>
      <c r="VU351" s="544"/>
      <c r="VV351" s="544"/>
      <c r="VW351" s="544"/>
      <c r="VX351" s="544"/>
      <c r="VY351" s="544"/>
      <c r="VZ351" s="544"/>
      <c r="WA351" s="544"/>
      <c r="WB351" s="544"/>
      <c r="WC351" s="544"/>
      <c r="WD351" s="544"/>
      <c r="WE351" s="544"/>
      <c r="WF351" s="544"/>
      <c r="WG351" s="544"/>
      <c r="WH351" s="544"/>
      <c r="WI351" s="544"/>
      <c r="WJ351" s="544"/>
      <c r="WK351" s="544"/>
      <c r="WL351" s="544"/>
      <c r="WM351" s="544"/>
      <c r="WN351" s="544"/>
      <c r="WO351" s="544"/>
      <c r="WP351" s="544"/>
      <c r="WQ351" s="544"/>
      <c r="WR351" s="544"/>
      <c r="WS351" s="544"/>
      <c r="WT351" s="544"/>
      <c r="WU351" s="544"/>
      <c r="WV351" s="544"/>
      <c r="WW351" s="544"/>
      <c r="WX351" s="544"/>
      <c r="WY351" s="544"/>
      <c r="WZ351" s="544"/>
      <c r="XA351" s="544"/>
      <c r="XB351" s="544"/>
      <c r="XC351" s="544"/>
      <c r="XD351" s="544"/>
      <c r="XE351" s="544"/>
      <c r="XF351" s="544"/>
      <c r="XG351" s="544"/>
      <c r="XH351" s="544"/>
      <c r="XI351" s="544"/>
      <c r="XJ351" s="544"/>
      <c r="XK351" s="544"/>
      <c r="XL351" s="544"/>
      <c r="XM351" s="544"/>
      <c r="XN351" s="544"/>
      <c r="XO351" s="544"/>
      <c r="XP351" s="544"/>
      <c r="XQ351" s="544"/>
      <c r="XR351" s="544"/>
      <c r="XS351" s="544"/>
      <c r="XT351" s="544"/>
      <c r="XU351" s="544"/>
      <c r="XV351" s="544"/>
      <c r="XW351" s="544"/>
      <c r="XX351" s="544"/>
      <c r="XY351" s="544"/>
      <c r="XZ351" s="544"/>
      <c r="YA351" s="544"/>
      <c r="YB351" s="544"/>
      <c r="YC351" s="544"/>
      <c r="YD351" s="544"/>
      <c r="YE351" s="544"/>
      <c r="YF351" s="544"/>
      <c r="YG351" s="544"/>
      <c r="YH351" s="544"/>
      <c r="YI351" s="544"/>
      <c r="YJ351" s="544"/>
      <c r="YK351" s="544"/>
      <c r="YL351" s="544"/>
      <c r="YM351" s="544"/>
      <c r="YN351" s="544"/>
      <c r="YO351" s="544"/>
      <c r="YP351" s="544"/>
      <c r="YQ351" s="544"/>
      <c r="YR351" s="544"/>
      <c r="YS351" s="544"/>
      <c r="YT351" s="544"/>
      <c r="YU351" s="544"/>
      <c r="YV351" s="544"/>
      <c r="YW351" s="544"/>
      <c r="YX351" s="544"/>
      <c r="YY351" s="544"/>
      <c r="YZ351" s="544"/>
      <c r="ZA351" s="544"/>
      <c r="ZB351" s="544"/>
      <c r="ZC351" s="544"/>
      <c r="ZD351" s="544"/>
      <c r="ZE351" s="544"/>
      <c r="ZF351" s="544"/>
      <c r="ZG351" s="544"/>
      <c r="ZH351" s="544"/>
      <c r="ZI351" s="544"/>
      <c r="ZJ351" s="544"/>
      <c r="ZK351" s="544"/>
      <c r="ZL351" s="544"/>
      <c r="ZM351" s="544"/>
      <c r="ZN351" s="544"/>
      <c r="ZO351" s="544"/>
      <c r="ZP351" s="544"/>
      <c r="ZQ351" s="544"/>
      <c r="ZR351" s="544"/>
      <c r="ZS351" s="544"/>
      <c r="ZT351" s="544"/>
      <c r="ZU351" s="544"/>
      <c r="ZV351" s="544"/>
      <c r="ZW351" s="544"/>
      <c r="ZX351" s="544"/>
      <c r="ZY351" s="544"/>
      <c r="ZZ351" s="544"/>
      <c r="AAA351" s="544"/>
      <c r="AAB351" s="544"/>
      <c r="AAC351" s="544"/>
      <c r="AAD351" s="544"/>
      <c r="AAE351" s="544"/>
      <c r="AAF351" s="544"/>
      <c r="AAG351" s="544"/>
      <c r="AAH351" s="544"/>
      <c r="AAI351" s="544"/>
      <c r="AAJ351" s="544"/>
      <c r="AAK351" s="544"/>
      <c r="AAL351" s="544"/>
      <c r="AAM351" s="544"/>
      <c r="AAN351" s="544"/>
      <c r="AAO351" s="544"/>
      <c r="AAP351" s="544"/>
      <c r="AAQ351" s="544"/>
      <c r="AAR351" s="544"/>
      <c r="AAS351" s="544"/>
      <c r="AAT351" s="544"/>
      <c r="AAU351" s="544"/>
      <c r="AAV351" s="544"/>
      <c r="AAW351" s="544"/>
      <c r="AAX351" s="544"/>
      <c r="AAY351" s="544"/>
      <c r="AAZ351" s="544"/>
      <c r="ABA351" s="544"/>
      <c r="ABB351" s="544"/>
      <c r="ABC351" s="544"/>
      <c r="ABD351" s="544"/>
      <c r="ABE351" s="544"/>
      <c r="ABF351" s="544"/>
      <c r="ABG351" s="544"/>
      <c r="ABH351" s="544"/>
      <c r="ABI351" s="544"/>
      <c r="ABJ351" s="544"/>
      <c r="ABK351" s="544"/>
      <c r="ABL351" s="544"/>
      <c r="ABM351" s="544"/>
      <c r="ABN351" s="544"/>
      <c r="ABO351" s="544"/>
      <c r="ABP351" s="544"/>
      <c r="ABQ351" s="544"/>
      <c r="ABR351" s="544"/>
      <c r="ABS351" s="544"/>
      <c r="ABT351" s="544"/>
    </row>
    <row r="352" spans="1:748" s="540" customFormat="1" ht="15" customHeight="1" x14ac:dyDescent="0.15">
      <c r="A352" s="559">
        <v>43872</v>
      </c>
      <c r="B352" s="415">
        <f t="shared" si="7"/>
        <v>197</v>
      </c>
      <c r="C352" s="231"/>
      <c r="D352" s="546"/>
      <c r="E352" s="467"/>
      <c r="F352" s="576"/>
      <c r="G352" s="883"/>
      <c r="H352" s="539"/>
      <c r="I352" s="576"/>
      <c r="J352" s="547"/>
      <c r="K352" s="467"/>
      <c r="L352" s="550"/>
      <c r="M352" s="231">
        <v>177</v>
      </c>
      <c r="N352" s="546"/>
      <c r="O352" s="467"/>
      <c r="P352" s="576"/>
      <c r="Q352" s="883"/>
      <c r="R352" s="539"/>
      <c r="S352" s="576"/>
      <c r="T352" s="547"/>
      <c r="U352" s="467"/>
      <c r="V352" s="550"/>
      <c r="W352" s="466"/>
      <c r="X352" s="546"/>
      <c r="Y352" s="548"/>
      <c r="Z352" s="576"/>
      <c r="AA352" s="883"/>
      <c r="AB352" s="539"/>
      <c r="AC352" s="576"/>
      <c r="AD352" s="539"/>
      <c r="AE352" s="467"/>
      <c r="AF352" s="550"/>
      <c r="AG352" s="494"/>
      <c r="AH352" s="546"/>
      <c r="AI352" s="548"/>
      <c r="AJ352" s="576"/>
      <c r="AK352" s="883"/>
      <c r="AL352" s="539"/>
      <c r="AM352" s="213"/>
      <c r="AN352" s="539"/>
      <c r="AO352" s="467"/>
      <c r="AP352" s="618"/>
      <c r="AQ352" s="494">
        <v>17</v>
      </c>
      <c r="AR352" s="546"/>
      <c r="AS352" s="548"/>
      <c r="AT352" s="576"/>
      <c r="AU352" s="883"/>
      <c r="AV352" s="539"/>
      <c r="AW352" s="576"/>
      <c r="AX352" s="539"/>
      <c r="AY352" s="467"/>
      <c r="AZ352" s="550"/>
      <c r="BA352" s="231"/>
      <c r="BB352" s="546"/>
      <c r="BC352" s="467"/>
      <c r="BD352" s="576"/>
      <c r="BE352" s="883"/>
      <c r="BF352" s="539"/>
      <c r="BG352" s="576"/>
      <c r="BH352" s="539"/>
      <c r="BI352" s="467"/>
      <c r="BJ352" s="550"/>
      <c r="BK352" s="494"/>
      <c r="BL352" s="546"/>
      <c r="BM352" s="548"/>
      <c r="BN352" s="576"/>
      <c r="BO352" s="883"/>
      <c r="BP352" s="539"/>
      <c r="BQ352" s="576"/>
      <c r="BR352" s="539"/>
      <c r="BS352" s="467"/>
      <c r="BT352" s="550"/>
      <c r="BU352" s="494">
        <v>3</v>
      </c>
      <c r="BV352" s="546"/>
      <c r="BW352" s="548"/>
      <c r="BX352" s="548"/>
      <c r="BY352" s="883"/>
      <c r="BZ352" s="539"/>
      <c r="CA352" s="576"/>
      <c r="CB352" s="539"/>
      <c r="CC352" s="467"/>
      <c r="CD352" s="550"/>
      <c r="CE352" s="494"/>
      <c r="CF352" s="546"/>
      <c r="CG352" s="548"/>
      <c r="CH352" s="576"/>
      <c r="CI352" s="883"/>
      <c r="CJ352" s="539"/>
      <c r="CK352" s="576"/>
      <c r="CL352" s="539"/>
      <c r="CM352" s="467"/>
      <c r="CN352" s="550"/>
      <c r="CO352" s="494"/>
      <c r="CP352" s="546"/>
      <c r="CQ352" s="467"/>
      <c r="CR352" s="576"/>
      <c r="CS352" s="883"/>
      <c r="CT352" s="539"/>
      <c r="CU352" s="576"/>
      <c r="CV352" s="539"/>
      <c r="CW352" s="467"/>
      <c r="CX352" s="550"/>
      <c r="CY352" s="494"/>
      <c r="CZ352" s="546"/>
      <c r="DA352" s="467"/>
      <c r="DB352" s="576"/>
      <c r="DC352" s="883"/>
      <c r="DD352" s="539"/>
      <c r="DE352" s="576"/>
      <c r="DF352" s="539"/>
      <c r="DG352" s="464"/>
      <c r="DH352" s="550"/>
      <c r="DI352" s="494"/>
      <c r="DJ352" s="546"/>
      <c r="DK352" s="549"/>
      <c r="DL352" s="576"/>
      <c r="DM352" s="883"/>
      <c r="DN352" s="539"/>
      <c r="DO352" s="576"/>
      <c r="DP352" s="539"/>
      <c r="DQ352" s="467"/>
      <c r="DR352" s="550"/>
      <c r="DS352" s="494"/>
      <c r="DT352" s="546"/>
      <c r="DU352" s="466"/>
      <c r="DV352" s="576"/>
      <c r="DW352" s="883"/>
      <c r="DX352" s="539"/>
      <c r="DY352" s="576"/>
      <c r="DZ352" s="539"/>
      <c r="EA352" s="576"/>
      <c r="EB352" s="550"/>
      <c r="EC352" s="494"/>
      <c r="ED352" s="546"/>
      <c r="EE352" s="551"/>
      <c r="EF352" s="576"/>
      <c r="EG352" s="883"/>
      <c r="EH352" s="539"/>
      <c r="EI352" s="576"/>
      <c r="EJ352" s="539"/>
      <c r="EK352" s="467"/>
      <c r="EL352" s="550"/>
      <c r="EM352" s="494"/>
      <c r="EN352" s="546"/>
      <c r="EO352" s="467"/>
      <c r="EP352" s="576"/>
      <c r="EQ352" s="576"/>
      <c r="ER352" s="539"/>
      <c r="ES352" s="576"/>
      <c r="ET352" s="466"/>
      <c r="EU352" s="467"/>
      <c r="EV352" s="550"/>
      <c r="EW352" s="494"/>
      <c r="EX352" s="546"/>
      <c r="EY352" s="467"/>
      <c r="EZ352" s="576"/>
      <c r="FA352" s="883"/>
      <c r="FB352" s="539"/>
      <c r="FC352" s="576"/>
      <c r="FD352" s="466"/>
      <c r="FE352" s="467"/>
      <c r="FF352" s="550"/>
      <c r="FG352" s="494"/>
      <c r="FH352" s="546"/>
      <c r="FI352" s="467"/>
      <c r="FJ352" s="576"/>
      <c r="FK352" s="883"/>
      <c r="FL352" s="539"/>
      <c r="FM352" s="576"/>
      <c r="FN352" s="466"/>
      <c r="FO352" s="467"/>
      <c r="FP352" s="550"/>
      <c r="FQ352" s="1262"/>
      <c r="FR352" s="1263"/>
      <c r="FS352" s="1444"/>
      <c r="FT352" s="1263"/>
      <c r="FU352" s="980"/>
      <c r="FV352" s="1263"/>
      <c r="FW352" s="954"/>
      <c r="FX352" s="1263"/>
      <c r="FY352" s="1263"/>
      <c r="FZ352" s="1419"/>
      <c r="GA352" s="1262"/>
      <c r="GB352" s="1263"/>
      <c r="GC352" s="1263"/>
      <c r="GD352" s="1263"/>
      <c r="GE352" s="980"/>
      <c r="GF352" s="1263"/>
      <c r="GG352" s="954"/>
      <c r="GH352" s="1263"/>
      <c r="GI352" s="1263"/>
      <c r="GJ352" s="1419"/>
      <c r="GK352" s="231"/>
      <c r="GL352" s="941"/>
      <c r="GM352" s="467"/>
      <c r="GN352" s="467"/>
      <c r="GO352" s="467"/>
      <c r="GP352" s="467"/>
      <c r="GQ352" s="467"/>
      <c r="GR352" s="467"/>
      <c r="GS352" s="467"/>
      <c r="GT352" s="550"/>
      <c r="GU352" s="231"/>
      <c r="GV352" s="467"/>
      <c r="GW352" s="467"/>
      <c r="GX352" s="467"/>
      <c r="GY352" s="467"/>
      <c r="GZ352" s="539"/>
      <c r="HA352" s="467"/>
      <c r="HB352" s="467"/>
      <c r="HC352" s="467"/>
      <c r="HD352" s="550"/>
      <c r="HE352" s="494"/>
      <c r="HF352" s="546"/>
      <c r="HG352" s="467"/>
      <c r="HH352" s="894"/>
      <c r="HI352" s="1432"/>
      <c r="HJ352" s="539"/>
      <c r="HK352" s="576"/>
      <c r="HL352" s="539"/>
      <c r="HM352" s="467"/>
      <c r="HN352" s="550"/>
      <c r="HO352" s="494"/>
      <c r="HP352" s="546"/>
      <c r="HQ352" s="467"/>
      <c r="HR352" s="576"/>
      <c r="HS352" s="576"/>
      <c r="HT352" s="539"/>
      <c r="HU352" s="576"/>
      <c r="HV352" s="539"/>
      <c r="HW352" s="467"/>
      <c r="HX352" s="550"/>
      <c r="HY352" s="1587"/>
      <c r="HZ352" s="1587"/>
      <c r="IA352" s="1587"/>
      <c r="IB352" s="1587"/>
      <c r="IC352" s="1587"/>
      <c r="ID352" s="1587"/>
      <c r="IE352" s="1587"/>
      <c r="IF352" s="1587"/>
      <c r="IG352" s="1587"/>
      <c r="IH352" s="1587"/>
      <c r="II352" s="1587"/>
      <c r="IJ352" s="1587"/>
      <c r="IK352" s="1587"/>
      <c r="IL352" s="1587"/>
      <c r="IM352" s="1587"/>
      <c r="IN352" s="1587"/>
      <c r="IO352" s="1587"/>
      <c r="IP352" s="1587"/>
      <c r="IQ352" s="1587"/>
      <c r="IR352" s="1587"/>
      <c r="IS352" s="1587"/>
      <c r="IT352" s="1587"/>
      <c r="IU352" s="1587"/>
      <c r="IV352" s="1587"/>
      <c r="IW352" s="1587"/>
      <c r="IX352" s="1587"/>
      <c r="IY352" s="1587"/>
      <c r="IZ352" s="1587"/>
      <c r="JA352" s="1587"/>
      <c r="JB352" s="1587"/>
      <c r="JC352" s="1587"/>
      <c r="JD352" s="1587"/>
      <c r="JE352" s="1587"/>
      <c r="JF352" s="1587"/>
      <c r="JG352" s="1587"/>
      <c r="JH352" s="1587"/>
      <c r="JI352" s="1587"/>
      <c r="JJ352" s="1587"/>
      <c r="JK352" s="1587"/>
      <c r="JL352" s="1587"/>
      <c r="JM352" s="1587"/>
      <c r="JN352" s="1587"/>
      <c r="JO352" s="1587"/>
      <c r="JP352" s="1587"/>
      <c r="JQ352" s="1587"/>
      <c r="JR352" s="1587"/>
      <c r="JS352" s="1587"/>
      <c r="JT352" s="1587"/>
      <c r="JU352" s="1587"/>
      <c r="JV352" s="1587"/>
      <c r="JW352" s="1587"/>
      <c r="JX352" s="1587"/>
      <c r="JY352" s="1587"/>
      <c r="JZ352" s="1587"/>
      <c r="KA352" s="1587"/>
      <c r="KB352" s="1587"/>
      <c r="KC352" s="1587"/>
      <c r="KD352" s="1587"/>
      <c r="KE352" s="1587"/>
      <c r="KF352" s="1587"/>
      <c r="KG352" s="1587"/>
      <c r="KH352" s="1587"/>
      <c r="KI352" s="1587"/>
      <c r="KJ352" s="1587"/>
      <c r="KK352" s="1587"/>
      <c r="KL352" s="1587"/>
      <c r="KM352" s="1587"/>
      <c r="KN352" s="1587"/>
      <c r="KO352" s="1587"/>
      <c r="KP352" s="1587"/>
      <c r="KQ352" s="1587"/>
      <c r="KR352" s="1587"/>
      <c r="KS352" s="1587"/>
      <c r="KT352" s="1587"/>
      <c r="KU352" s="1587"/>
      <c r="KV352" s="1587"/>
      <c r="KW352" s="1587"/>
      <c r="KX352" s="1587"/>
      <c r="KY352" s="1587"/>
      <c r="KZ352" s="1587"/>
      <c r="LA352" s="1587"/>
      <c r="LB352" s="1587"/>
      <c r="LC352" s="1587"/>
      <c r="LD352" s="1587"/>
      <c r="LE352" s="1587"/>
      <c r="LF352" s="1587"/>
      <c r="LG352" s="1587"/>
      <c r="LH352" s="1587"/>
      <c r="LI352" s="1587"/>
      <c r="LJ352" s="1587"/>
      <c r="LK352" s="1587"/>
      <c r="LL352" s="1587"/>
      <c r="LM352" s="1587"/>
      <c r="LN352" s="1587"/>
      <c r="LO352" s="1587"/>
      <c r="LP352" s="1587"/>
      <c r="LQ352" s="1587"/>
      <c r="LR352" s="1587"/>
      <c r="LS352" s="1587"/>
      <c r="LT352" s="1587"/>
      <c r="LU352" s="1587"/>
      <c r="LV352" s="1587"/>
      <c r="LW352" s="1587"/>
      <c r="LX352" s="1587"/>
      <c r="LY352" s="1587"/>
      <c r="LZ352" s="1587"/>
      <c r="MA352" s="1587"/>
      <c r="MB352" s="1587"/>
      <c r="MC352" s="1587"/>
      <c r="MD352" s="1587"/>
      <c r="ME352" s="1587"/>
      <c r="MF352" s="1587"/>
      <c r="MG352" s="1587"/>
      <c r="MH352" s="1587"/>
      <c r="MI352" s="1587"/>
      <c r="MJ352" s="1587"/>
      <c r="MK352" s="1587"/>
      <c r="ML352" s="1587"/>
      <c r="MM352" s="1587"/>
      <c r="MN352" s="1587"/>
      <c r="MO352" s="1587"/>
      <c r="MP352" s="1587"/>
      <c r="MQ352" s="1587"/>
      <c r="MR352" s="1587"/>
      <c r="MS352" s="1587"/>
      <c r="MT352" s="1587"/>
      <c r="MU352" s="1587"/>
      <c r="MV352" s="1587"/>
      <c r="MW352" s="1587"/>
      <c r="MX352" s="1587"/>
      <c r="MY352" s="1587"/>
      <c r="MZ352" s="1587"/>
      <c r="NA352" s="1587"/>
      <c r="NB352" s="1587"/>
      <c r="NC352" s="1587"/>
      <c r="ND352" s="1587"/>
      <c r="NE352" s="1587"/>
      <c r="NF352" s="1587"/>
      <c r="NG352" s="1587"/>
      <c r="NH352" s="1587"/>
      <c r="NI352" s="1587"/>
      <c r="NJ352" s="1587"/>
      <c r="NK352" s="1587"/>
      <c r="NL352" s="1587"/>
      <c r="NM352" s="1587"/>
      <c r="NN352" s="1587"/>
      <c r="NO352" s="1587"/>
      <c r="NP352" s="1587"/>
      <c r="NQ352" s="1587"/>
      <c r="NR352" s="1587"/>
      <c r="NS352" s="1587"/>
      <c r="NT352" s="1587"/>
      <c r="NU352" s="1587"/>
      <c r="NV352" s="1587"/>
      <c r="NW352" s="1587"/>
      <c r="NX352" s="1587"/>
      <c r="NY352" s="1587"/>
      <c r="NZ352" s="1587"/>
      <c r="OA352" s="1587"/>
      <c r="OB352" s="1587"/>
      <c r="OC352" s="1587"/>
      <c r="OD352" s="1587"/>
      <c r="OE352" s="1587"/>
      <c r="OF352" s="1587"/>
      <c r="OG352" s="1587"/>
      <c r="OH352" s="1587"/>
      <c r="OI352" s="1587"/>
      <c r="OJ352" s="1587"/>
      <c r="OK352" s="1587"/>
      <c r="OL352" s="1587"/>
      <c r="OM352" s="1587"/>
      <c r="ON352" s="1587"/>
      <c r="OO352" s="1587"/>
      <c r="OP352" s="1587"/>
      <c r="OQ352" s="1587"/>
      <c r="OR352" s="1587"/>
      <c r="OS352" s="1587"/>
      <c r="OT352" s="1587"/>
      <c r="OU352" s="1587"/>
      <c r="OV352" s="1587"/>
      <c r="OW352" s="1587"/>
      <c r="OX352" s="1587"/>
      <c r="OY352" s="1587"/>
      <c r="OZ352" s="1587"/>
      <c r="PA352" s="1587"/>
      <c r="PB352" s="1587"/>
      <c r="PC352" s="1587"/>
      <c r="PD352" s="1587"/>
      <c r="PE352" s="1587"/>
      <c r="PF352" s="1587"/>
      <c r="PG352" s="1588"/>
      <c r="PH352" s="1588"/>
      <c r="PI352" s="1588"/>
      <c r="PJ352" s="1588"/>
      <c r="PK352" s="1588"/>
      <c r="PL352" s="1588"/>
      <c r="PM352" s="1588"/>
      <c r="PN352" s="1588"/>
      <c r="PO352" s="1588"/>
      <c r="PP352" s="1588"/>
      <c r="PQ352" s="1588"/>
      <c r="PR352" s="1588"/>
      <c r="PS352" s="1588"/>
      <c r="PT352" s="1588"/>
      <c r="PU352" s="1588"/>
      <c r="PV352" s="1588"/>
      <c r="PW352" s="1588"/>
      <c r="PX352" s="1588"/>
      <c r="PY352" s="1588"/>
      <c r="PZ352" s="1588"/>
      <c r="QA352" s="1588"/>
      <c r="QB352" s="1588"/>
      <c r="QC352" s="1588"/>
      <c r="QD352" s="1588"/>
      <c r="QE352" s="1588"/>
      <c r="QF352" s="1588"/>
      <c r="QG352" s="1588"/>
      <c r="QH352" s="1588"/>
      <c r="QI352" s="1588"/>
      <c r="QJ352" s="1588"/>
      <c r="QK352" s="1588"/>
      <c r="QL352" s="1588"/>
      <c r="QM352" s="1588"/>
      <c r="QN352" s="1588"/>
      <c r="QO352" s="1588"/>
      <c r="QP352" s="1588"/>
      <c r="QQ352" s="1588"/>
      <c r="QR352" s="1588"/>
      <c r="QS352" s="1588"/>
      <c r="QT352" s="1588"/>
      <c r="QU352" s="1588"/>
      <c r="QV352" s="1588"/>
      <c r="QW352" s="1588"/>
      <c r="QX352" s="1588"/>
      <c r="QY352" s="1588"/>
      <c r="QZ352" s="1588"/>
      <c r="RA352" s="1588"/>
      <c r="RB352" s="1588"/>
      <c r="RC352" s="1588"/>
      <c r="RD352" s="1588"/>
      <c r="RE352" s="1588"/>
      <c r="RF352" s="1588"/>
      <c r="RG352" s="1588"/>
      <c r="RH352" s="1588"/>
      <c r="RI352" s="1588"/>
      <c r="RJ352" s="1588"/>
      <c r="RK352" s="1588"/>
      <c r="RL352" s="1588"/>
      <c r="RM352" s="1588"/>
      <c r="RN352" s="1588"/>
      <c r="RO352" s="1588"/>
      <c r="RP352" s="1588"/>
      <c r="RQ352" s="1588"/>
      <c r="RR352" s="1588"/>
      <c r="RS352" s="1588"/>
      <c r="RT352" s="1588"/>
      <c r="RU352" s="1588"/>
      <c r="RV352" s="1588"/>
      <c r="RW352" s="1588"/>
      <c r="RX352" s="1588"/>
      <c r="RY352" s="1588"/>
      <c r="RZ352" s="1588"/>
      <c r="SA352" s="1588"/>
      <c r="SB352" s="1588"/>
      <c r="SC352" s="1588"/>
      <c r="SD352" s="1588"/>
      <c r="SE352" s="1588"/>
      <c r="SF352" s="1588"/>
      <c r="SG352" s="1588"/>
      <c r="SH352" s="1588"/>
      <c r="SI352" s="1588"/>
      <c r="SJ352" s="1588"/>
      <c r="SK352" s="1588"/>
      <c r="SL352" s="1588"/>
      <c r="SM352" s="1588"/>
      <c r="SN352" s="1588"/>
      <c r="SO352" s="1588"/>
      <c r="SP352" s="1588"/>
      <c r="SQ352" s="1588"/>
      <c r="SR352" s="1588"/>
      <c r="SS352" s="1588"/>
      <c r="ST352" s="1588"/>
      <c r="SU352" s="1588"/>
      <c r="SV352" s="1588"/>
      <c r="SW352" s="1588"/>
      <c r="SX352" s="1588"/>
      <c r="SY352" s="1588"/>
      <c r="SZ352" s="1588"/>
      <c r="TA352" s="1588"/>
      <c r="TB352" s="1588"/>
      <c r="TC352" s="1588"/>
      <c r="TD352" s="544"/>
      <c r="TE352" s="544"/>
      <c r="TF352" s="544"/>
      <c r="TG352" s="544"/>
      <c r="TH352" s="544"/>
      <c r="TI352" s="544"/>
      <c r="TJ352" s="544"/>
      <c r="TK352" s="544"/>
      <c r="TL352" s="544"/>
      <c r="TM352" s="544"/>
      <c r="TN352" s="544"/>
      <c r="TO352" s="544"/>
      <c r="TP352" s="544"/>
      <c r="TQ352" s="544"/>
      <c r="TR352" s="544"/>
      <c r="TS352" s="544"/>
      <c r="TT352" s="544"/>
      <c r="TU352" s="544"/>
      <c r="TV352" s="544"/>
      <c r="TW352" s="544"/>
      <c r="TX352" s="544"/>
      <c r="TY352" s="544"/>
      <c r="TZ352" s="544"/>
      <c r="UA352" s="544"/>
      <c r="UB352" s="544"/>
      <c r="UC352" s="544"/>
      <c r="UD352" s="544"/>
      <c r="UE352" s="544"/>
      <c r="UF352" s="544"/>
      <c r="UG352" s="544"/>
      <c r="UH352" s="544"/>
      <c r="UI352" s="544"/>
      <c r="UJ352" s="544"/>
      <c r="UK352" s="544"/>
      <c r="UL352" s="544"/>
      <c r="UM352" s="544"/>
      <c r="UN352" s="544"/>
      <c r="UO352" s="544"/>
      <c r="UP352" s="544"/>
      <c r="UQ352" s="544"/>
      <c r="UR352" s="544"/>
      <c r="US352" s="544"/>
      <c r="UT352" s="544"/>
      <c r="UU352" s="544"/>
      <c r="UV352" s="544"/>
      <c r="UW352" s="544"/>
      <c r="UX352" s="544"/>
      <c r="UY352" s="544"/>
      <c r="UZ352" s="544"/>
      <c r="VA352" s="544"/>
      <c r="VB352" s="544"/>
      <c r="VC352" s="544"/>
      <c r="VD352" s="544"/>
      <c r="VE352" s="544"/>
      <c r="VF352" s="544"/>
      <c r="VG352" s="544"/>
      <c r="VH352" s="544"/>
      <c r="VI352" s="544"/>
      <c r="VJ352" s="544"/>
      <c r="VK352" s="544"/>
      <c r="VL352" s="544"/>
      <c r="VM352" s="544"/>
      <c r="VN352" s="544"/>
      <c r="VO352" s="544"/>
      <c r="VP352" s="544"/>
      <c r="VQ352" s="544"/>
      <c r="VR352" s="544"/>
      <c r="VS352" s="544"/>
      <c r="VT352" s="544"/>
      <c r="VU352" s="544"/>
      <c r="VV352" s="544"/>
      <c r="VW352" s="544"/>
      <c r="VX352" s="544"/>
      <c r="VY352" s="544"/>
      <c r="VZ352" s="544"/>
      <c r="WA352" s="544"/>
      <c r="WB352" s="544"/>
      <c r="WC352" s="544"/>
      <c r="WD352" s="544"/>
      <c r="WE352" s="544"/>
      <c r="WF352" s="544"/>
      <c r="WG352" s="544"/>
      <c r="WH352" s="544"/>
      <c r="WI352" s="544"/>
      <c r="WJ352" s="544"/>
      <c r="WK352" s="544"/>
      <c r="WL352" s="544"/>
      <c r="WM352" s="544"/>
      <c r="WN352" s="544"/>
      <c r="WO352" s="544"/>
      <c r="WP352" s="544"/>
      <c r="WQ352" s="544"/>
      <c r="WR352" s="544"/>
      <c r="WS352" s="544"/>
      <c r="WT352" s="544"/>
      <c r="WU352" s="544"/>
      <c r="WV352" s="544"/>
      <c r="WW352" s="544"/>
      <c r="WX352" s="544"/>
      <c r="WY352" s="544"/>
      <c r="WZ352" s="544"/>
      <c r="XA352" s="544"/>
      <c r="XB352" s="544"/>
      <c r="XC352" s="544"/>
      <c r="XD352" s="544"/>
      <c r="XE352" s="544"/>
      <c r="XF352" s="544"/>
      <c r="XG352" s="544"/>
      <c r="XH352" s="544"/>
      <c r="XI352" s="544"/>
      <c r="XJ352" s="544"/>
      <c r="XK352" s="544"/>
      <c r="XL352" s="544"/>
      <c r="XM352" s="544"/>
      <c r="XN352" s="544"/>
      <c r="XO352" s="544"/>
      <c r="XP352" s="544"/>
      <c r="XQ352" s="544"/>
      <c r="XR352" s="544"/>
      <c r="XS352" s="544"/>
      <c r="XT352" s="544"/>
      <c r="XU352" s="544"/>
      <c r="XV352" s="544"/>
      <c r="XW352" s="544"/>
      <c r="XX352" s="544"/>
      <c r="XY352" s="544"/>
      <c r="XZ352" s="544"/>
      <c r="YA352" s="544"/>
      <c r="YB352" s="544"/>
      <c r="YC352" s="544"/>
      <c r="YD352" s="544"/>
      <c r="YE352" s="544"/>
      <c r="YF352" s="544"/>
      <c r="YG352" s="544"/>
      <c r="YH352" s="544"/>
      <c r="YI352" s="544"/>
      <c r="YJ352" s="544"/>
      <c r="YK352" s="544"/>
      <c r="YL352" s="544"/>
      <c r="YM352" s="544"/>
      <c r="YN352" s="544"/>
      <c r="YO352" s="544"/>
      <c r="YP352" s="544"/>
      <c r="YQ352" s="544"/>
      <c r="YR352" s="544"/>
      <c r="YS352" s="544"/>
      <c r="YT352" s="544"/>
      <c r="YU352" s="544"/>
      <c r="YV352" s="544"/>
      <c r="YW352" s="544"/>
      <c r="YX352" s="544"/>
      <c r="YY352" s="544"/>
      <c r="YZ352" s="544"/>
      <c r="ZA352" s="544"/>
      <c r="ZB352" s="544"/>
      <c r="ZC352" s="544"/>
      <c r="ZD352" s="544"/>
      <c r="ZE352" s="544"/>
      <c r="ZF352" s="544"/>
      <c r="ZG352" s="544"/>
      <c r="ZH352" s="544"/>
      <c r="ZI352" s="544"/>
      <c r="ZJ352" s="544"/>
      <c r="ZK352" s="544"/>
      <c r="ZL352" s="544"/>
      <c r="ZM352" s="544"/>
      <c r="ZN352" s="544"/>
      <c r="ZO352" s="544"/>
      <c r="ZP352" s="544"/>
      <c r="ZQ352" s="544"/>
      <c r="ZR352" s="544"/>
      <c r="ZS352" s="544"/>
      <c r="ZT352" s="544"/>
      <c r="ZU352" s="544"/>
      <c r="ZV352" s="544"/>
      <c r="ZW352" s="544"/>
      <c r="ZX352" s="544"/>
      <c r="ZY352" s="544"/>
      <c r="ZZ352" s="544"/>
      <c r="AAA352" s="544"/>
      <c r="AAB352" s="544"/>
      <c r="AAC352" s="544"/>
      <c r="AAD352" s="544"/>
      <c r="AAE352" s="544"/>
      <c r="AAF352" s="544"/>
      <c r="AAG352" s="544"/>
      <c r="AAH352" s="544"/>
      <c r="AAI352" s="544"/>
      <c r="AAJ352" s="544"/>
      <c r="AAK352" s="544"/>
      <c r="AAL352" s="544"/>
      <c r="AAM352" s="544"/>
      <c r="AAN352" s="544"/>
      <c r="AAO352" s="544"/>
      <c r="AAP352" s="544"/>
      <c r="AAQ352" s="544"/>
      <c r="AAR352" s="544"/>
      <c r="AAS352" s="544"/>
      <c r="AAT352" s="544"/>
      <c r="AAU352" s="544"/>
      <c r="AAV352" s="544"/>
      <c r="AAW352" s="544"/>
      <c r="AAX352" s="544"/>
      <c r="AAY352" s="544"/>
      <c r="AAZ352" s="544"/>
      <c r="ABA352" s="544"/>
      <c r="ABB352" s="544"/>
      <c r="ABC352" s="544"/>
      <c r="ABD352" s="544"/>
      <c r="ABE352" s="544"/>
      <c r="ABF352" s="544"/>
      <c r="ABG352" s="544"/>
      <c r="ABH352" s="544"/>
      <c r="ABI352" s="544"/>
      <c r="ABJ352" s="544"/>
      <c r="ABK352" s="544"/>
      <c r="ABL352" s="544"/>
      <c r="ABM352" s="544"/>
      <c r="ABN352" s="544"/>
      <c r="ABO352" s="544"/>
      <c r="ABP352" s="544"/>
      <c r="ABQ352" s="544"/>
      <c r="ABR352" s="544"/>
      <c r="ABS352" s="544"/>
      <c r="ABT352" s="544"/>
    </row>
    <row r="353" spans="1:748" s="540" customFormat="1" ht="15" customHeight="1" x14ac:dyDescent="0.15">
      <c r="A353" s="559">
        <v>43873</v>
      </c>
      <c r="B353" s="415">
        <f t="shared" si="7"/>
        <v>138</v>
      </c>
      <c r="C353" s="231"/>
      <c r="D353" s="546"/>
      <c r="E353" s="467"/>
      <c r="F353" s="576"/>
      <c r="G353" s="883"/>
      <c r="H353" s="539"/>
      <c r="I353" s="576"/>
      <c r="J353" s="547"/>
      <c r="K353" s="467"/>
      <c r="L353" s="550"/>
      <c r="M353" s="231">
        <v>135</v>
      </c>
      <c r="N353" s="546"/>
      <c r="O353" s="467"/>
      <c r="P353" s="576"/>
      <c r="Q353" s="883"/>
      <c r="R353" s="539"/>
      <c r="S353" s="576"/>
      <c r="T353" s="547"/>
      <c r="U353" s="467"/>
      <c r="V353" s="550"/>
      <c r="W353" s="466"/>
      <c r="X353" s="546"/>
      <c r="Y353" s="548"/>
      <c r="Z353" s="576"/>
      <c r="AA353" s="883"/>
      <c r="AB353" s="539"/>
      <c r="AC353" s="576"/>
      <c r="AD353" s="539"/>
      <c r="AE353" s="467"/>
      <c r="AF353" s="550"/>
      <c r="AG353" s="494"/>
      <c r="AH353" s="546"/>
      <c r="AI353" s="548"/>
      <c r="AJ353" s="576"/>
      <c r="AK353" s="883"/>
      <c r="AL353" s="539"/>
      <c r="AM353" s="213"/>
      <c r="AN353" s="539"/>
      <c r="AO353" s="467"/>
      <c r="AP353" s="618"/>
      <c r="AQ353" s="494"/>
      <c r="AR353" s="546"/>
      <c r="AS353" s="548"/>
      <c r="AT353" s="576"/>
      <c r="AU353" s="883"/>
      <c r="AV353" s="539"/>
      <c r="AW353" s="576"/>
      <c r="AX353" s="539"/>
      <c r="AY353" s="467"/>
      <c r="AZ353" s="550"/>
      <c r="BA353" s="231"/>
      <c r="BB353" s="546"/>
      <c r="BC353" s="467"/>
      <c r="BD353" s="576"/>
      <c r="BE353" s="883"/>
      <c r="BF353" s="539"/>
      <c r="BG353" s="576"/>
      <c r="BH353" s="539"/>
      <c r="BI353" s="467"/>
      <c r="BJ353" s="550"/>
      <c r="BK353" s="494"/>
      <c r="BL353" s="546"/>
      <c r="BM353" s="548"/>
      <c r="BN353" s="576"/>
      <c r="BO353" s="883"/>
      <c r="BP353" s="539"/>
      <c r="BQ353" s="576"/>
      <c r="BR353" s="539"/>
      <c r="BS353" s="467"/>
      <c r="BT353" s="550"/>
      <c r="BU353" s="494">
        <v>3</v>
      </c>
      <c r="BV353" s="546"/>
      <c r="BW353" s="548"/>
      <c r="BX353" s="548"/>
      <c r="BY353" s="883"/>
      <c r="BZ353" s="539"/>
      <c r="CA353" s="576"/>
      <c r="CB353" s="539"/>
      <c r="CC353" s="467"/>
      <c r="CD353" s="550"/>
      <c r="CE353" s="494"/>
      <c r="CF353" s="546"/>
      <c r="CG353" s="548"/>
      <c r="CH353" s="576"/>
      <c r="CI353" s="883"/>
      <c r="CJ353" s="539"/>
      <c r="CK353" s="576"/>
      <c r="CL353" s="539"/>
      <c r="CM353" s="467"/>
      <c r="CN353" s="550"/>
      <c r="CO353" s="494"/>
      <c r="CP353" s="546"/>
      <c r="CQ353" s="467"/>
      <c r="CR353" s="576"/>
      <c r="CS353" s="883"/>
      <c r="CT353" s="539"/>
      <c r="CU353" s="576"/>
      <c r="CV353" s="539"/>
      <c r="CW353" s="467"/>
      <c r="CX353" s="550"/>
      <c r="CY353" s="494"/>
      <c r="CZ353" s="546"/>
      <c r="DA353" s="467"/>
      <c r="DB353" s="576"/>
      <c r="DC353" s="883"/>
      <c r="DD353" s="539"/>
      <c r="DE353" s="576"/>
      <c r="DF353" s="539"/>
      <c r="DG353" s="464"/>
      <c r="DH353" s="550"/>
      <c r="DI353" s="494"/>
      <c r="DJ353" s="546"/>
      <c r="DK353" s="549"/>
      <c r="DL353" s="576"/>
      <c r="DM353" s="883"/>
      <c r="DN353" s="539"/>
      <c r="DO353" s="576"/>
      <c r="DP353" s="539"/>
      <c r="DQ353" s="467"/>
      <c r="DR353" s="550"/>
      <c r="DS353" s="494"/>
      <c r="DT353" s="546"/>
      <c r="DU353" s="466"/>
      <c r="DV353" s="576"/>
      <c r="DW353" s="883"/>
      <c r="DX353" s="539"/>
      <c r="DY353" s="576"/>
      <c r="DZ353" s="539"/>
      <c r="EA353" s="576"/>
      <c r="EB353" s="550"/>
      <c r="EC353" s="494"/>
      <c r="ED353" s="546"/>
      <c r="EE353" s="551"/>
      <c r="EF353" s="576"/>
      <c r="EG353" s="883"/>
      <c r="EH353" s="539"/>
      <c r="EI353" s="576"/>
      <c r="EJ353" s="539"/>
      <c r="EK353" s="467"/>
      <c r="EL353" s="550"/>
      <c r="EM353" s="494"/>
      <c r="EN353" s="546"/>
      <c r="EO353" s="467"/>
      <c r="EP353" s="576"/>
      <c r="EQ353" s="576"/>
      <c r="ER353" s="539"/>
      <c r="ES353" s="576"/>
      <c r="ET353" s="466"/>
      <c r="EU353" s="467"/>
      <c r="EV353" s="550"/>
      <c r="EW353" s="494"/>
      <c r="EX353" s="546"/>
      <c r="EY353" s="467"/>
      <c r="EZ353" s="576"/>
      <c r="FA353" s="883"/>
      <c r="FB353" s="539"/>
      <c r="FC353" s="576"/>
      <c r="FD353" s="466"/>
      <c r="FE353" s="467"/>
      <c r="FF353" s="550"/>
      <c r="FG353" s="494"/>
      <c r="FH353" s="546"/>
      <c r="FI353" s="467"/>
      <c r="FJ353" s="576"/>
      <c r="FK353" s="883"/>
      <c r="FL353" s="539"/>
      <c r="FM353" s="576"/>
      <c r="FN353" s="466"/>
      <c r="FO353" s="467"/>
      <c r="FP353" s="550"/>
      <c r="FQ353" s="1262"/>
      <c r="FR353" s="1263"/>
      <c r="FS353" s="1444"/>
      <c r="FT353" s="1263"/>
      <c r="FU353" s="980"/>
      <c r="FV353" s="1263"/>
      <c r="FW353" s="954"/>
      <c r="FX353" s="1263"/>
      <c r="FY353" s="1263"/>
      <c r="FZ353" s="1419"/>
      <c r="GA353" s="1262"/>
      <c r="GB353" s="1263"/>
      <c r="GC353" s="1263"/>
      <c r="GD353" s="1263"/>
      <c r="GE353" s="980"/>
      <c r="GF353" s="1263"/>
      <c r="GG353" s="954"/>
      <c r="GH353" s="1263"/>
      <c r="GI353" s="1263"/>
      <c r="GJ353" s="1419"/>
      <c r="GK353" s="231"/>
      <c r="GL353" s="941"/>
      <c r="GM353" s="467"/>
      <c r="GN353" s="467"/>
      <c r="GO353" s="467"/>
      <c r="GP353" s="467"/>
      <c r="GQ353" s="467"/>
      <c r="GR353" s="467"/>
      <c r="GS353" s="467"/>
      <c r="GT353" s="550"/>
      <c r="GU353" s="231"/>
      <c r="GV353" s="467"/>
      <c r="GW353" s="467"/>
      <c r="GX353" s="467"/>
      <c r="GY353" s="467"/>
      <c r="GZ353" s="539"/>
      <c r="HA353" s="467"/>
      <c r="HB353" s="467"/>
      <c r="HC353" s="467"/>
      <c r="HD353" s="550"/>
      <c r="HE353" s="494"/>
      <c r="HF353" s="546"/>
      <c r="HG353" s="467"/>
      <c r="HH353" s="894"/>
      <c r="HI353" s="1432"/>
      <c r="HJ353" s="539"/>
      <c r="HK353" s="576"/>
      <c r="HL353" s="539"/>
      <c r="HM353" s="467"/>
      <c r="HN353" s="550"/>
      <c r="HO353" s="494"/>
      <c r="HP353" s="546"/>
      <c r="HQ353" s="467"/>
      <c r="HR353" s="576"/>
      <c r="HS353" s="576"/>
      <c r="HT353" s="539"/>
      <c r="HU353" s="576"/>
      <c r="HV353" s="539"/>
      <c r="HW353" s="467"/>
      <c r="HX353" s="550"/>
      <c r="HY353" s="1587"/>
      <c r="HZ353" s="1587"/>
      <c r="IA353" s="1587"/>
      <c r="IB353" s="1587"/>
      <c r="IC353" s="1587"/>
      <c r="ID353" s="1587"/>
      <c r="IE353" s="1587"/>
      <c r="IF353" s="1587"/>
      <c r="IG353" s="1587"/>
      <c r="IH353" s="1587"/>
      <c r="II353" s="1587"/>
      <c r="IJ353" s="1587"/>
      <c r="IK353" s="1587"/>
      <c r="IL353" s="1587"/>
      <c r="IM353" s="1587"/>
      <c r="IN353" s="1587"/>
      <c r="IO353" s="1587"/>
      <c r="IP353" s="1587"/>
      <c r="IQ353" s="1587"/>
      <c r="IR353" s="1587"/>
      <c r="IS353" s="1587"/>
      <c r="IT353" s="1587"/>
      <c r="IU353" s="1587"/>
      <c r="IV353" s="1587"/>
      <c r="IW353" s="1587"/>
      <c r="IX353" s="1587"/>
      <c r="IY353" s="1587"/>
      <c r="IZ353" s="1587"/>
      <c r="JA353" s="1587"/>
      <c r="JB353" s="1587"/>
      <c r="JC353" s="1587"/>
      <c r="JD353" s="1587"/>
      <c r="JE353" s="1587"/>
      <c r="JF353" s="1587"/>
      <c r="JG353" s="1587"/>
      <c r="JH353" s="1587"/>
      <c r="JI353" s="1587"/>
      <c r="JJ353" s="1587"/>
      <c r="JK353" s="1587"/>
      <c r="JL353" s="1587"/>
      <c r="JM353" s="1587"/>
      <c r="JN353" s="1587"/>
      <c r="JO353" s="1587"/>
      <c r="JP353" s="1587"/>
      <c r="JQ353" s="1587"/>
      <c r="JR353" s="1587"/>
      <c r="JS353" s="1587"/>
      <c r="JT353" s="1587"/>
      <c r="JU353" s="1587"/>
      <c r="JV353" s="1587"/>
      <c r="JW353" s="1587"/>
      <c r="JX353" s="1587"/>
      <c r="JY353" s="1587"/>
      <c r="JZ353" s="1587"/>
      <c r="KA353" s="1587"/>
      <c r="KB353" s="1587"/>
      <c r="KC353" s="1587"/>
      <c r="KD353" s="1587"/>
      <c r="KE353" s="1587"/>
      <c r="KF353" s="1587"/>
      <c r="KG353" s="1587"/>
      <c r="KH353" s="1587"/>
      <c r="KI353" s="1587"/>
      <c r="KJ353" s="1587"/>
      <c r="KK353" s="1587"/>
      <c r="KL353" s="1587"/>
      <c r="KM353" s="1587"/>
      <c r="KN353" s="1587"/>
      <c r="KO353" s="1587"/>
      <c r="KP353" s="1587"/>
      <c r="KQ353" s="1587"/>
      <c r="KR353" s="1587"/>
      <c r="KS353" s="1587"/>
      <c r="KT353" s="1587"/>
      <c r="KU353" s="1587"/>
      <c r="KV353" s="1587"/>
      <c r="KW353" s="1587"/>
      <c r="KX353" s="1587"/>
      <c r="KY353" s="1587"/>
      <c r="KZ353" s="1587"/>
      <c r="LA353" s="1587"/>
      <c r="LB353" s="1587"/>
      <c r="LC353" s="1587"/>
      <c r="LD353" s="1587"/>
      <c r="LE353" s="1587"/>
      <c r="LF353" s="1587"/>
      <c r="LG353" s="1587"/>
      <c r="LH353" s="1587"/>
      <c r="LI353" s="1587"/>
      <c r="LJ353" s="1587"/>
      <c r="LK353" s="1587"/>
      <c r="LL353" s="1587"/>
      <c r="LM353" s="1587"/>
      <c r="LN353" s="1587"/>
      <c r="LO353" s="1587"/>
      <c r="LP353" s="1587"/>
      <c r="LQ353" s="1587"/>
      <c r="LR353" s="1587"/>
      <c r="LS353" s="1587"/>
      <c r="LT353" s="1587"/>
      <c r="LU353" s="1587"/>
      <c r="LV353" s="1587"/>
      <c r="LW353" s="1587"/>
      <c r="LX353" s="1587"/>
      <c r="LY353" s="1587"/>
      <c r="LZ353" s="1587"/>
      <c r="MA353" s="1587"/>
      <c r="MB353" s="1587"/>
      <c r="MC353" s="1587"/>
      <c r="MD353" s="1587"/>
      <c r="ME353" s="1587"/>
      <c r="MF353" s="1587"/>
      <c r="MG353" s="1587"/>
      <c r="MH353" s="1587"/>
      <c r="MI353" s="1587"/>
      <c r="MJ353" s="1587"/>
      <c r="MK353" s="1587"/>
      <c r="ML353" s="1587"/>
      <c r="MM353" s="1587"/>
      <c r="MN353" s="1587"/>
      <c r="MO353" s="1587"/>
      <c r="MP353" s="1587"/>
      <c r="MQ353" s="1587"/>
      <c r="MR353" s="1587"/>
      <c r="MS353" s="1587"/>
      <c r="MT353" s="1587"/>
      <c r="MU353" s="1587"/>
      <c r="MV353" s="1587"/>
      <c r="MW353" s="1587"/>
      <c r="MX353" s="1587"/>
      <c r="MY353" s="1587"/>
      <c r="MZ353" s="1587"/>
      <c r="NA353" s="1587"/>
      <c r="NB353" s="1587"/>
      <c r="NC353" s="1587"/>
      <c r="ND353" s="1587"/>
      <c r="NE353" s="1587"/>
      <c r="NF353" s="1587"/>
      <c r="NG353" s="1587"/>
      <c r="NH353" s="1587"/>
      <c r="NI353" s="1587"/>
      <c r="NJ353" s="1587"/>
      <c r="NK353" s="1587"/>
      <c r="NL353" s="1587"/>
      <c r="NM353" s="1587"/>
      <c r="NN353" s="1587"/>
      <c r="NO353" s="1587"/>
      <c r="NP353" s="1587"/>
      <c r="NQ353" s="1587"/>
      <c r="NR353" s="1587"/>
      <c r="NS353" s="1587"/>
      <c r="NT353" s="1587"/>
      <c r="NU353" s="1587"/>
      <c r="NV353" s="1587"/>
      <c r="NW353" s="1587"/>
      <c r="NX353" s="1587"/>
      <c r="NY353" s="1587"/>
      <c r="NZ353" s="1587"/>
      <c r="OA353" s="1587"/>
      <c r="OB353" s="1587"/>
      <c r="OC353" s="1587"/>
      <c r="OD353" s="1587"/>
      <c r="OE353" s="1587"/>
      <c r="OF353" s="1587"/>
      <c r="OG353" s="1587"/>
      <c r="OH353" s="1587"/>
      <c r="OI353" s="1587"/>
      <c r="OJ353" s="1587"/>
      <c r="OK353" s="1587"/>
      <c r="OL353" s="1587"/>
      <c r="OM353" s="1587"/>
      <c r="ON353" s="1587"/>
      <c r="OO353" s="1587"/>
      <c r="OP353" s="1587"/>
      <c r="OQ353" s="1587"/>
      <c r="OR353" s="1587"/>
      <c r="OS353" s="1587"/>
      <c r="OT353" s="1587"/>
      <c r="OU353" s="1587"/>
      <c r="OV353" s="1587"/>
      <c r="OW353" s="1587"/>
      <c r="OX353" s="1587"/>
      <c r="OY353" s="1587"/>
      <c r="OZ353" s="1587"/>
      <c r="PA353" s="1587"/>
      <c r="PB353" s="1587"/>
      <c r="PC353" s="1587"/>
      <c r="PD353" s="1587"/>
      <c r="PE353" s="1587"/>
      <c r="PF353" s="1587"/>
      <c r="PG353" s="1588"/>
      <c r="PH353" s="1588"/>
      <c r="PI353" s="1588"/>
      <c r="PJ353" s="1588"/>
      <c r="PK353" s="1588"/>
      <c r="PL353" s="1588"/>
      <c r="PM353" s="1588"/>
      <c r="PN353" s="1588"/>
      <c r="PO353" s="1588"/>
      <c r="PP353" s="1588"/>
      <c r="PQ353" s="1588"/>
      <c r="PR353" s="1588"/>
      <c r="PS353" s="1588"/>
      <c r="PT353" s="1588"/>
      <c r="PU353" s="1588"/>
      <c r="PV353" s="1588"/>
      <c r="PW353" s="1588"/>
      <c r="PX353" s="1588"/>
      <c r="PY353" s="1588"/>
      <c r="PZ353" s="1588"/>
      <c r="QA353" s="1588"/>
      <c r="QB353" s="1588"/>
      <c r="QC353" s="1588"/>
      <c r="QD353" s="1588"/>
      <c r="QE353" s="1588"/>
      <c r="QF353" s="1588"/>
      <c r="QG353" s="1588"/>
      <c r="QH353" s="1588"/>
      <c r="QI353" s="1588"/>
      <c r="QJ353" s="1588"/>
      <c r="QK353" s="1588"/>
      <c r="QL353" s="1588"/>
      <c r="QM353" s="1588"/>
      <c r="QN353" s="1588"/>
      <c r="QO353" s="1588"/>
      <c r="QP353" s="1588"/>
      <c r="QQ353" s="1588"/>
      <c r="QR353" s="1588"/>
      <c r="QS353" s="1588"/>
      <c r="QT353" s="1588"/>
      <c r="QU353" s="1588"/>
      <c r="QV353" s="1588"/>
      <c r="QW353" s="1588"/>
      <c r="QX353" s="1588"/>
      <c r="QY353" s="1588"/>
      <c r="QZ353" s="1588"/>
      <c r="RA353" s="1588"/>
      <c r="RB353" s="1588"/>
      <c r="RC353" s="1588"/>
      <c r="RD353" s="1588"/>
      <c r="RE353" s="1588"/>
      <c r="RF353" s="1588"/>
      <c r="RG353" s="1588"/>
      <c r="RH353" s="1588"/>
      <c r="RI353" s="1588"/>
      <c r="RJ353" s="1588"/>
      <c r="RK353" s="1588"/>
      <c r="RL353" s="1588"/>
      <c r="RM353" s="1588"/>
      <c r="RN353" s="1588"/>
      <c r="RO353" s="1588"/>
      <c r="RP353" s="1588"/>
      <c r="RQ353" s="1588"/>
      <c r="RR353" s="1588"/>
      <c r="RS353" s="1588"/>
      <c r="RT353" s="1588"/>
      <c r="RU353" s="1588"/>
      <c r="RV353" s="1588"/>
      <c r="RW353" s="1588"/>
      <c r="RX353" s="1588"/>
      <c r="RY353" s="1588"/>
      <c r="RZ353" s="1588"/>
      <c r="SA353" s="1588"/>
      <c r="SB353" s="1588"/>
      <c r="SC353" s="1588"/>
      <c r="SD353" s="1588"/>
      <c r="SE353" s="1588"/>
      <c r="SF353" s="1588"/>
      <c r="SG353" s="1588"/>
      <c r="SH353" s="1588"/>
      <c r="SI353" s="1588"/>
      <c r="SJ353" s="1588"/>
      <c r="SK353" s="1588"/>
      <c r="SL353" s="1588"/>
      <c r="SM353" s="1588"/>
      <c r="SN353" s="1588"/>
      <c r="SO353" s="1588"/>
      <c r="SP353" s="1588"/>
      <c r="SQ353" s="1588"/>
      <c r="SR353" s="1588"/>
      <c r="SS353" s="1588"/>
      <c r="ST353" s="1588"/>
      <c r="SU353" s="1588"/>
      <c r="SV353" s="1588"/>
      <c r="SW353" s="1588"/>
      <c r="SX353" s="1588"/>
      <c r="SY353" s="1588"/>
      <c r="SZ353" s="1588"/>
      <c r="TA353" s="1588"/>
      <c r="TB353" s="1588"/>
      <c r="TC353" s="1588"/>
      <c r="TD353" s="544"/>
      <c r="TE353" s="544"/>
      <c r="TF353" s="544"/>
      <c r="TG353" s="544"/>
      <c r="TH353" s="544"/>
      <c r="TI353" s="544"/>
      <c r="TJ353" s="544"/>
      <c r="TK353" s="544"/>
      <c r="TL353" s="544"/>
      <c r="TM353" s="544"/>
      <c r="TN353" s="544"/>
      <c r="TO353" s="544"/>
      <c r="TP353" s="544"/>
      <c r="TQ353" s="544"/>
      <c r="TR353" s="544"/>
      <c r="TS353" s="544"/>
      <c r="TT353" s="544"/>
      <c r="TU353" s="544"/>
      <c r="TV353" s="544"/>
      <c r="TW353" s="544"/>
      <c r="TX353" s="544"/>
      <c r="TY353" s="544"/>
      <c r="TZ353" s="544"/>
      <c r="UA353" s="544"/>
      <c r="UB353" s="544"/>
      <c r="UC353" s="544"/>
      <c r="UD353" s="544"/>
      <c r="UE353" s="544"/>
      <c r="UF353" s="544"/>
      <c r="UG353" s="544"/>
      <c r="UH353" s="544"/>
      <c r="UI353" s="544"/>
      <c r="UJ353" s="544"/>
      <c r="UK353" s="544"/>
      <c r="UL353" s="544"/>
      <c r="UM353" s="544"/>
      <c r="UN353" s="544"/>
      <c r="UO353" s="544"/>
      <c r="UP353" s="544"/>
      <c r="UQ353" s="544"/>
      <c r="UR353" s="544"/>
      <c r="US353" s="544"/>
      <c r="UT353" s="544"/>
      <c r="UU353" s="544"/>
      <c r="UV353" s="544"/>
      <c r="UW353" s="544"/>
      <c r="UX353" s="544"/>
      <c r="UY353" s="544"/>
      <c r="UZ353" s="544"/>
      <c r="VA353" s="544"/>
      <c r="VB353" s="544"/>
      <c r="VC353" s="544"/>
      <c r="VD353" s="544"/>
      <c r="VE353" s="544"/>
      <c r="VF353" s="544"/>
      <c r="VG353" s="544"/>
      <c r="VH353" s="544"/>
      <c r="VI353" s="544"/>
      <c r="VJ353" s="544"/>
      <c r="VK353" s="544"/>
      <c r="VL353" s="544"/>
      <c r="VM353" s="544"/>
      <c r="VN353" s="544"/>
      <c r="VO353" s="544"/>
      <c r="VP353" s="544"/>
      <c r="VQ353" s="544"/>
      <c r="VR353" s="544"/>
      <c r="VS353" s="544"/>
      <c r="VT353" s="544"/>
      <c r="VU353" s="544"/>
      <c r="VV353" s="544"/>
      <c r="VW353" s="544"/>
      <c r="VX353" s="544"/>
      <c r="VY353" s="544"/>
      <c r="VZ353" s="544"/>
      <c r="WA353" s="544"/>
      <c r="WB353" s="544"/>
      <c r="WC353" s="544"/>
      <c r="WD353" s="544"/>
      <c r="WE353" s="544"/>
      <c r="WF353" s="544"/>
      <c r="WG353" s="544"/>
      <c r="WH353" s="544"/>
      <c r="WI353" s="544"/>
      <c r="WJ353" s="544"/>
      <c r="WK353" s="544"/>
      <c r="WL353" s="544"/>
      <c r="WM353" s="544"/>
      <c r="WN353" s="544"/>
      <c r="WO353" s="544"/>
      <c r="WP353" s="544"/>
      <c r="WQ353" s="544"/>
      <c r="WR353" s="544"/>
      <c r="WS353" s="544"/>
      <c r="WT353" s="544"/>
      <c r="WU353" s="544"/>
      <c r="WV353" s="544"/>
      <c r="WW353" s="544"/>
      <c r="WX353" s="544"/>
      <c r="WY353" s="544"/>
      <c r="WZ353" s="544"/>
      <c r="XA353" s="544"/>
      <c r="XB353" s="544"/>
      <c r="XC353" s="544"/>
      <c r="XD353" s="544"/>
      <c r="XE353" s="544"/>
      <c r="XF353" s="544"/>
      <c r="XG353" s="544"/>
      <c r="XH353" s="544"/>
      <c r="XI353" s="544"/>
      <c r="XJ353" s="544"/>
      <c r="XK353" s="544"/>
      <c r="XL353" s="544"/>
      <c r="XM353" s="544"/>
      <c r="XN353" s="544"/>
      <c r="XO353" s="544"/>
      <c r="XP353" s="544"/>
      <c r="XQ353" s="544"/>
      <c r="XR353" s="544"/>
      <c r="XS353" s="544"/>
      <c r="XT353" s="544"/>
      <c r="XU353" s="544"/>
      <c r="XV353" s="544"/>
      <c r="XW353" s="544"/>
      <c r="XX353" s="544"/>
      <c r="XY353" s="544"/>
      <c r="XZ353" s="544"/>
      <c r="YA353" s="544"/>
      <c r="YB353" s="544"/>
      <c r="YC353" s="544"/>
      <c r="YD353" s="544"/>
      <c r="YE353" s="544"/>
      <c r="YF353" s="544"/>
      <c r="YG353" s="544"/>
      <c r="YH353" s="544"/>
      <c r="YI353" s="544"/>
      <c r="YJ353" s="544"/>
      <c r="YK353" s="544"/>
      <c r="YL353" s="544"/>
      <c r="YM353" s="544"/>
      <c r="YN353" s="544"/>
      <c r="YO353" s="544"/>
      <c r="YP353" s="544"/>
      <c r="YQ353" s="544"/>
      <c r="YR353" s="544"/>
      <c r="YS353" s="544"/>
      <c r="YT353" s="544"/>
      <c r="YU353" s="544"/>
      <c r="YV353" s="544"/>
      <c r="YW353" s="544"/>
      <c r="YX353" s="544"/>
      <c r="YY353" s="544"/>
      <c r="YZ353" s="544"/>
      <c r="ZA353" s="544"/>
      <c r="ZB353" s="544"/>
      <c r="ZC353" s="544"/>
      <c r="ZD353" s="544"/>
      <c r="ZE353" s="544"/>
      <c r="ZF353" s="544"/>
      <c r="ZG353" s="544"/>
      <c r="ZH353" s="544"/>
      <c r="ZI353" s="544"/>
      <c r="ZJ353" s="544"/>
      <c r="ZK353" s="544"/>
      <c r="ZL353" s="544"/>
      <c r="ZM353" s="544"/>
      <c r="ZN353" s="544"/>
      <c r="ZO353" s="544"/>
      <c r="ZP353" s="544"/>
      <c r="ZQ353" s="544"/>
      <c r="ZR353" s="544"/>
      <c r="ZS353" s="544"/>
      <c r="ZT353" s="544"/>
      <c r="ZU353" s="544"/>
      <c r="ZV353" s="544"/>
      <c r="ZW353" s="544"/>
      <c r="ZX353" s="544"/>
      <c r="ZY353" s="544"/>
      <c r="ZZ353" s="544"/>
      <c r="AAA353" s="544"/>
      <c r="AAB353" s="544"/>
      <c r="AAC353" s="544"/>
      <c r="AAD353" s="544"/>
      <c r="AAE353" s="544"/>
      <c r="AAF353" s="544"/>
      <c r="AAG353" s="544"/>
      <c r="AAH353" s="544"/>
      <c r="AAI353" s="544"/>
      <c r="AAJ353" s="544"/>
      <c r="AAK353" s="544"/>
      <c r="AAL353" s="544"/>
      <c r="AAM353" s="544"/>
      <c r="AAN353" s="544"/>
      <c r="AAO353" s="544"/>
      <c r="AAP353" s="544"/>
      <c r="AAQ353" s="544"/>
      <c r="AAR353" s="544"/>
      <c r="AAS353" s="544"/>
      <c r="AAT353" s="544"/>
      <c r="AAU353" s="544"/>
      <c r="AAV353" s="544"/>
      <c r="AAW353" s="544"/>
      <c r="AAX353" s="544"/>
      <c r="AAY353" s="544"/>
      <c r="AAZ353" s="544"/>
      <c r="ABA353" s="544"/>
      <c r="ABB353" s="544"/>
      <c r="ABC353" s="544"/>
      <c r="ABD353" s="544"/>
      <c r="ABE353" s="544"/>
      <c r="ABF353" s="544"/>
      <c r="ABG353" s="544"/>
      <c r="ABH353" s="544"/>
      <c r="ABI353" s="544"/>
      <c r="ABJ353" s="544"/>
      <c r="ABK353" s="544"/>
      <c r="ABL353" s="544"/>
      <c r="ABM353" s="544"/>
      <c r="ABN353" s="544"/>
      <c r="ABO353" s="544"/>
      <c r="ABP353" s="544"/>
      <c r="ABQ353" s="544"/>
      <c r="ABR353" s="544"/>
      <c r="ABS353" s="544"/>
      <c r="ABT353" s="544"/>
    </row>
    <row r="354" spans="1:748" s="540" customFormat="1" ht="15" customHeight="1" x14ac:dyDescent="0.15">
      <c r="A354" s="559">
        <v>43874</v>
      </c>
      <c r="B354" s="415">
        <f t="shared" si="7"/>
        <v>183</v>
      </c>
      <c r="C354" s="231"/>
      <c r="D354" s="546"/>
      <c r="E354" s="467"/>
      <c r="F354" s="576"/>
      <c r="G354" s="883"/>
      <c r="H354" s="539"/>
      <c r="I354" s="576"/>
      <c r="J354" s="547"/>
      <c r="K354" s="467"/>
      <c r="L354" s="550"/>
      <c r="M354" s="231">
        <v>164</v>
      </c>
      <c r="N354" s="546"/>
      <c r="O354" s="467"/>
      <c r="P354" s="576"/>
      <c r="Q354" s="883"/>
      <c r="R354" s="539"/>
      <c r="S354" s="576"/>
      <c r="T354" s="547"/>
      <c r="U354" s="467"/>
      <c r="V354" s="550"/>
      <c r="W354" s="466"/>
      <c r="X354" s="546"/>
      <c r="Y354" s="548"/>
      <c r="Z354" s="576"/>
      <c r="AA354" s="883"/>
      <c r="AB354" s="539"/>
      <c r="AC354" s="576"/>
      <c r="AD354" s="539"/>
      <c r="AE354" s="467"/>
      <c r="AF354" s="550"/>
      <c r="AG354" s="494"/>
      <c r="AH354" s="546"/>
      <c r="AI354" s="548"/>
      <c r="AJ354" s="576"/>
      <c r="AK354" s="883"/>
      <c r="AL354" s="539"/>
      <c r="AM354" s="213"/>
      <c r="AN354" s="539"/>
      <c r="AO354" s="467"/>
      <c r="AP354" s="618"/>
      <c r="AQ354" s="494">
        <v>16</v>
      </c>
      <c r="AR354" s="546"/>
      <c r="AS354" s="548"/>
      <c r="AT354" s="576"/>
      <c r="AU354" s="883"/>
      <c r="AV354" s="539"/>
      <c r="AW354" s="576"/>
      <c r="AX354" s="539"/>
      <c r="AY354" s="467"/>
      <c r="AZ354" s="550"/>
      <c r="BA354" s="231"/>
      <c r="BB354" s="546"/>
      <c r="BC354" s="467"/>
      <c r="BD354" s="576"/>
      <c r="BE354" s="883"/>
      <c r="BF354" s="539"/>
      <c r="BG354" s="576"/>
      <c r="BH354" s="539"/>
      <c r="BI354" s="467"/>
      <c r="BJ354" s="550"/>
      <c r="BK354" s="494"/>
      <c r="BL354" s="546"/>
      <c r="BM354" s="548"/>
      <c r="BN354" s="576"/>
      <c r="BO354" s="883"/>
      <c r="BP354" s="539"/>
      <c r="BQ354" s="576"/>
      <c r="BR354" s="539"/>
      <c r="BS354" s="467"/>
      <c r="BT354" s="550"/>
      <c r="BU354" s="494">
        <v>3</v>
      </c>
      <c r="BV354" s="546"/>
      <c r="BW354" s="548"/>
      <c r="BX354" s="548"/>
      <c r="BY354" s="883"/>
      <c r="BZ354" s="539"/>
      <c r="CA354" s="576"/>
      <c r="CB354" s="539"/>
      <c r="CC354" s="467"/>
      <c r="CD354" s="550"/>
      <c r="CE354" s="494"/>
      <c r="CF354" s="546"/>
      <c r="CG354" s="548"/>
      <c r="CH354" s="576"/>
      <c r="CI354" s="883"/>
      <c r="CJ354" s="539"/>
      <c r="CK354" s="576"/>
      <c r="CL354" s="539"/>
      <c r="CM354" s="467"/>
      <c r="CN354" s="550"/>
      <c r="CO354" s="494"/>
      <c r="CP354" s="546"/>
      <c r="CQ354" s="467"/>
      <c r="CR354" s="576"/>
      <c r="CS354" s="883"/>
      <c r="CT354" s="539"/>
      <c r="CU354" s="576"/>
      <c r="CV354" s="539"/>
      <c r="CW354" s="467"/>
      <c r="CX354" s="550"/>
      <c r="CY354" s="494"/>
      <c r="CZ354" s="546"/>
      <c r="DA354" s="467"/>
      <c r="DB354" s="576"/>
      <c r="DC354" s="883"/>
      <c r="DD354" s="539"/>
      <c r="DE354" s="576"/>
      <c r="DF354" s="539"/>
      <c r="DG354" s="464"/>
      <c r="DH354" s="550"/>
      <c r="DI354" s="494"/>
      <c r="DJ354" s="546"/>
      <c r="DK354" s="549"/>
      <c r="DL354" s="576"/>
      <c r="DM354" s="883"/>
      <c r="DN354" s="539"/>
      <c r="DO354" s="576"/>
      <c r="DP354" s="539"/>
      <c r="DQ354" s="467"/>
      <c r="DR354" s="550"/>
      <c r="DS354" s="494"/>
      <c r="DT354" s="546"/>
      <c r="DU354" s="466"/>
      <c r="DV354" s="576"/>
      <c r="DW354" s="883"/>
      <c r="DX354" s="539"/>
      <c r="DY354" s="576"/>
      <c r="DZ354" s="539"/>
      <c r="EA354" s="576"/>
      <c r="EB354" s="550"/>
      <c r="EC354" s="494"/>
      <c r="ED354" s="546"/>
      <c r="EE354" s="551"/>
      <c r="EF354" s="576"/>
      <c r="EG354" s="883"/>
      <c r="EH354" s="539"/>
      <c r="EI354" s="576"/>
      <c r="EJ354" s="539"/>
      <c r="EK354" s="467"/>
      <c r="EL354" s="550"/>
      <c r="EM354" s="494"/>
      <c r="EN354" s="546"/>
      <c r="EO354" s="467"/>
      <c r="EP354" s="576"/>
      <c r="EQ354" s="576"/>
      <c r="ER354" s="539"/>
      <c r="ES354" s="576"/>
      <c r="ET354" s="466"/>
      <c r="EU354" s="467"/>
      <c r="EV354" s="550"/>
      <c r="EW354" s="494"/>
      <c r="EX354" s="546"/>
      <c r="EY354" s="467"/>
      <c r="EZ354" s="576"/>
      <c r="FA354" s="883"/>
      <c r="FB354" s="539"/>
      <c r="FC354" s="576"/>
      <c r="FD354" s="466"/>
      <c r="FE354" s="467"/>
      <c r="FF354" s="550"/>
      <c r="FG354" s="494"/>
      <c r="FH354" s="546"/>
      <c r="FI354" s="467"/>
      <c r="FJ354" s="576"/>
      <c r="FK354" s="883"/>
      <c r="FL354" s="539"/>
      <c r="FM354" s="576"/>
      <c r="FN354" s="466"/>
      <c r="FO354" s="467"/>
      <c r="FP354" s="550"/>
      <c r="FQ354" s="1262"/>
      <c r="FR354" s="1263"/>
      <c r="FS354" s="1444"/>
      <c r="FT354" s="1263"/>
      <c r="FU354" s="980"/>
      <c r="FV354" s="1263"/>
      <c r="FW354" s="954"/>
      <c r="FX354" s="1263"/>
      <c r="FY354" s="1263"/>
      <c r="FZ354" s="1419"/>
      <c r="GA354" s="1262"/>
      <c r="GB354" s="1263"/>
      <c r="GC354" s="1263"/>
      <c r="GD354" s="1263"/>
      <c r="GE354" s="980"/>
      <c r="GF354" s="1263"/>
      <c r="GG354" s="954"/>
      <c r="GH354" s="1263"/>
      <c r="GI354" s="1263"/>
      <c r="GJ354" s="1419"/>
      <c r="GK354" s="231"/>
      <c r="GL354" s="941"/>
      <c r="GM354" s="467"/>
      <c r="GN354" s="467"/>
      <c r="GO354" s="467"/>
      <c r="GP354" s="467"/>
      <c r="GQ354" s="467"/>
      <c r="GR354" s="467"/>
      <c r="GS354" s="467"/>
      <c r="GT354" s="550"/>
      <c r="GU354" s="231"/>
      <c r="GV354" s="467"/>
      <c r="GW354" s="467"/>
      <c r="GX354" s="467"/>
      <c r="GY354" s="467"/>
      <c r="GZ354" s="539"/>
      <c r="HA354" s="467"/>
      <c r="HB354" s="467"/>
      <c r="HC354" s="467"/>
      <c r="HD354" s="550"/>
      <c r="HE354" s="494"/>
      <c r="HF354" s="546"/>
      <c r="HG354" s="467"/>
      <c r="HH354" s="894"/>
      <c r="HI354" s="1432"/>
      <c r="HJ354" s="539"/>
      <c r="HK354" s="576"/>
      <c r="HL354" s="539"/>
      <c r="HM354" s="467"/>
      <c r="HN354" s="550"/>
      <c r="HO354" s="494"/>
      <c r="HP354" s="546"/>
      <c r="HQ354" s="467"/>
      <c r="HR354" s="576"/>
      <c r="HS354" s="576"/>
      <c r="HT354" s="539"/>
      <c r="HU354" s="576"/>
      <c r="HV354" s="539"/>
      <c r="HW354" s="467"/>
      <c r="HX354" s="550"/>
      <c r="HY354" s="1587"/>
      <c r="HZ354" s="1587"/>
      <c r="IA354" s="1587"/>
      <c r="IB354" s="1587"/>
      <c r="IC354" s="1587"/>
      <c r="ID354" s="1587"/>
      <c r="IE354" s="1587"/>
      <c r="IF354" s="1587"/>
      <c r="IG354" s="1587"/>
      <c r="IH354" s="1587"/>
      <c r="II354" s="1587"/>
      <c r="IJ354" s="1587"/>
      <c r="IK354" s="1587"/>
      <c r="IL354" s="1587"/>
      <c r="IM354" s="1587"/>
      <c r="IN354" s="1587"/>
      <c r="IO354" s="1587"/>
      <c r="IP354" s="1587"/>
      <c r="IQ354" s="1587"/>
      <c r="IR354" s="1587"/>
      <c r="IS354" s="1587"/>
      <c r="IT354" s="1587"/>
      <c r="IU354" s="1587"/>
      <c r="IV354" s="1587"/>
      <c r="IW354" s="1587"/>
      <c r="IX354" s="1587"/>
      <c r="IY354" s="1587"/>
      <c r="IZ354" s="1587"/>
      <c r="JA354" s="1587"/>
      <c r="JB354" s="1587"/>
      <c r="JC354" s="1587"/>
      <c r="JD354" s="1587"/>
      <c r="JE354" s="1587"/>
      <c r="JF354" s="1587"/>
      <c r="JG354" s="1587"/>
      <c r="JH354" s="1587"/>
      <c r="JI354" s="1587"/>
      <c r="JJ354" s="1587"/>
      <c r="JK354" s="1587"/>
      <c r="JL354" s="1587"/>
      <c r="JM354" s="1587"/>
      <c r="JN354" s="1587"/>
      <c r="JO354" s="1587"/>
      <c r="JP354" s="1587"/>
      <c r="JQ354" s="1587"/>
      <c r="JR354" s="1587"/>
      <c r="JS354" s="1587"/>
      <c r="JT354" s="1587"/>
      <c r="JU354" s="1587"/>
      <c r="JV354" s="1587"/>
      <c r="JW354" s="1587"/>
      <c r="JX354" s="1587"/>
      <c r="JY354" s="1587"/>
      <c r="JZ354" s="1587"/>
      <c r="KA354" s="1587"/>
      <c r="KB354" s="1587"/>
      <c r="KC354" s="1587"/>
      <c r="KD354" s="1587"/>
      <c r="KE354" s="1587"/>
      <c r="KF354" s="1587"/>
      <c r="KG354" s="1587"/>
      <c r="KH354" s="1587"/>
      <c r="KI354" s="1587"/>
      <c r="KJ354" s="1587"/>
      <c r="KK354" s="1587"/>
      <c r="KL354" s="1587"/>
      <c r="KM354" s="1587"/>
      <c r="KN354" s="1587"/>
      <c r="KO354" s="1587"/>
      <c r="KP354" s="1587"/>
      <c r="KQ354" s="1587"/>
      <c r="KR354" s="1587"/>
      <c r="KS354" s="1587"/>
      <c r="KT354" s="1587"/>
      <c r="KU354" s="1587"/>
      <c r="KV354" s="1587"/>
      <c r="KW354" s="1587"/>
      <c r="KX354" s="1587"/>
      <c r="KY354" s="1587"/>
      <c r="KZ354" s="1587"/>
      <c r="LA354" s="1587"/>
      <c r="LB354" s="1587"/>
      <c r="LC354" s="1587"/>
      <c r="LD354" s="1587"/>
      <c r="LE354" s="1587"/>
      <c r="LF354" s="1587"/>
      <c r="LG354" s="1587"/>
      <c r="LH354" s="1587"/>
      <c r="LI354" s="1587"/>
      <c r="LJ354" s="1587"/>
      <c r="LK354" s="1587"/>
      <c r="LL354" s="1587"/>
      <c r="LM354" s="1587"/>
      <c r="LN354" s="1587"/>
      <c r="LO354" s="1587"/>
      <c r="LP354" s="1587"/>
      <c r="LQ354" s="1587"/>
      <c r="LR354" s="1587"/>
      <c r="LS354" s="1587"/>
      <c r="LT354" s="1587"/>
      <c r="LU354" s="1587"/>
      <c r="LV354" s="1587"/>
      <c r="LW354" s="1587"/>
      <c r="LX354" s="1587"/>
      <c r="LY354" s="1587"/>
      <c r="LZ354" s="1587"/>
      <c r="MA354" s="1587"/>
      <c r="MB354" s="1587"/>
      <c r="MC354" s="1587"/>
      <c r="MD354" s="1587"/>
      <c r="ME354" s="1587"/>
      <c r="MF354" s="1587"/>
      <c r="MG354" s="1587"/>
      <c r="MH354" s="1587"/>
      <c r="MI354" s="1587"/>
      <c r="MJ354" s="1587"/>
      <c r="MK354" s="1587"/>
      <c r="ML354" s="1587"/>
      <c r="MM354" s="1587"/>
      <c r="MN354" s="1587"/>
      <c r="MO354" s="1587"/>
      <c r="MP354" s="1587"/>
      <c r="MQ354" s="1587"/>
      <c r="MR354" s="1587"/>
      <c r="MS354" s="1587"/>
      <c r="MT354" s="1587"/>
      <c r="MU354" s="1587"/>
      <c r="MV354" s="1587"/>
      <c r="MW354" s="1587"/>
      <c r="MX354" s="1587"/>
      <c r="MY354" s="1587"/>
      <c r="MZ354" s="1587"/>
      <c r="NA354" s="1587"/>
      <c r="NB354" s="1587"/>
      <c r="NC354" s="1587"/>
      <c r="ND354" s="1587"/>
      <c r="NE354" s="1587"/>
      <c r="NF354" s="1587"/>
      <c r="NG354" s="1587"/>
      <c r="NH354" s="1587"/>
      <c r="NI354" s="1587"/>
      <c r="NJ354" s="1587"/>
      <c r="NK354" s="1587"/>
      <c r="NL354" s="1587"/>
      <c r="NM354" s="1587"/>
      <c r="NN354" s="1587"/>
      <c r="NO354" s="1587"/>
      <c r="NP354" s="1587"/>
      <c r="NQ354" s="1587"/>
      <c r="NR354" s="1587"/>
      <c r="NS354" s="1587"/>
      <c r="NT354" s="1587"/>
      <c r="NU354" s="1587"/>
      <c r="NV354" s="1587"/>
      <c r="NW354" s="1587"/>
      <c r="NX354" s="1587"/>
      <c r="NY354" s="1587"/>
      <c r="NZ354" s="1587"/>
      <c r="OA354" s="1587"/>
      <c r="OB354" s="1587"/>
      <c r="OC354" s="1587"/>
      <c r="OD354" s="1587"/>
      <c r="OE354" s="1587"/>
      <c r="OF354" s="1587"/>
      <c r="OG354" s="1587"/>
      <c r="OH354" s="1587"/>
      <c r="OI354" s="1587"/>
      <c r="OJ354" s="1587"/>
      <c r="OK354" s="1587"/>
      <c r="OL354" s="1587"/>
      <c r="OM354" s="1587"/>
      <c r="ON354" s="1587"/>
      <c r="OO354" s="1587"/>
      <c r="OP354" s="1587"/>
      <c r="OQ354" s="1587"/>
      <c r="OR354" s="1587"/>
      <c r="OS354" s="1587"/>
      <c r="OT354" s="1587"/>
      <c r="OU354" s="1587"/>
      <c r="OV354" s="1587"/>
      <c r="OW354" s="1587"/>
      <c r="OX354" s="1587"/>
      <c r="OY354" s="1587"/>
      <c r="OZ354" s="1587"/>
      <c r="PA354" s="1587"/>
      <c r="PB354" s="1587"/>
      <c r="PC354" s="1587"/>
      <c r="PD354" s="1587"/>
      <c r="PE354" s="1587"/>
      <c r="PF354" s="1587"/>
      <c r="PG354" s="1588"/>
      <c r="PH354" s="1588"/>
      <c r="PI354" s="1588"/>
      <c r="PJ354" s="1588"/>
      <c r="PK354" s="1588"/>
      <c r="PL354" s="1588"/>
      <c r="PM354" s="1588"/>
      <c r="PN354" s="1588"/>
      <c r="PO354" s="1588"/>
      <c r="PP354" s="1588"/>
      <c r="PQ354" s="1588"/>
      <c r="PR354" s="1588"/>
      <c r="PS354" s="1588"/>
      <c r="PT354" s="1588"/>
      <c r="PU354" s="1588"/>
      <c r="PV354" s="1588"/>
      <c r="PW354" s="1588"/>
      <c r="PX354" s="1588"/>
      <c r="PY354" s="1588"/>
      <c r="PZ354" s="1588"/>
      <c r="QA354" s="1588"/>
      <c r="QB354" s="1588"/>
      <c r="QC354" s="1588"/>
      <c r="QD354" s="1588"/>
      <c r="QE354" s="1588"/>
      <c r="QF354" s="1588"/>
      <c r="QG354" s="1588"/>
      <c r="QH354" s="1588"/>
      <c r="QI354" s="1588"/>
      <c r="QJ354" s="1588"/>
      <c r="QK354" s="1588"/>
      <c r="QL354" s="1588"/>
      <c r="QM354" s="1588"/>
      <c r="QN354" s="1588"/>
      <c r="QO354" s="1588"/>
      <c r="QP354" s="1588"/>
      <c r="QQ354" s="1588"/>
      <c r="QR354" s="1588"/>
      <c r="QS354" s="1588"/>
      <c r="QT354" s="1588"/>
      <c r="QU354" s="1588"/>
      <c r="QV354" s="1588"/>
      <c r="QW354" s="1588"/>
      <c r="QX354" s="1588"/>
      <c r="QY354" s="1588"/>
      <c r="QZ354" s="1588"/>
      <c r="RA354" s="1588"/>
      <c r="RB354" s="1588"/>
      <c r="RC354" s="1588"/>
      <c r="RD354" s="1588"/>
      <c r="RE354" s="1588"/>
      <c r="RF354" s="1588"/>
      <c r="RG354" s="1588"/>
      <c r="RH354" s="1588"/>
      <c r="RI354" s="1588"/>
      <c r="RJ354" s="1588"/>
      <c r="RK354" s="1588"/>
      <c r="RL354" s="1588"/>
      <c r="RM354" s="1588"/>
      <c r="RN354" s="1588"/>
      <c r="RO354" s="1588"/>
      <c r="RP354" s="1588"/>
      <c r="RQ354" s="1588"/>
      <c r="RR354" s="1588"/>
      <c r="RS354" s="1588"/>
      <c r="RT354" s="1588"/>
      <c r="RU354" s="1588"/>
      <c r="RV354" s="1588"/>
      <c r="RW354" s="1588"/>
      <c r="RX354" s="1588"/>
      <c r="RY354" s="1588"/>
      <c r="RZ354" s="1588"/>
      <c r="SA354" s="1588"/>
      <c r="SB354" s="1588"/>
      <c r="SC354" s="1588"/>
      <c r="SD354" s="1588"/>
      <c r="SE354" s="1588"/>
      <c r="SF354" s="1588"/>
      <c r="SG354" s="1588"/>
      <c r="SH354" s="1588"/>
      <c r="SI354" s="1588"/>
      <c r="SJ354" s="1588"/>
      <c r="SK354" s="1588"/>
      <c r="SL354" s="1588"/>
      <c r="SM354" s="1588"/>
      <c r="SN354" s="1588"/>
      <c r="SO354" s="1588"/>
      <c r="SP354" s="1588"/>
      <c r="SQ354" s="1588"/>
      <c r="SR354" s="1588"/>
      <c r="SS354" s="1588"/>
      <c r="ST354" s="1588"/>
      <c r="SU354" s="1588"/>
      <c r="SV354" s="1588"/>
      <c r="SW354" s="1588"/>
      <c r="SX354" s="1588"/>
      <c r="SY354" s="1588"/>
      <c r="SZ354" s="1588"/>
      <c r="TA354" s="1588"/>
      <c r="TB354" s="1588"/>
      <c r="TC354" s="1588"/>
      <c r="TD354" s="544"/>
      <c r="TE354" s="544"/>
      <c r="TF354" s="544"/>
      <c r="TG354" s="544"/>
      <c r="TH354" s="544"/>
      <c r="TI354" s="544"/>
      <c r="TJ354" s="544"/>
      <c r="TK354" s="544"/>
      <c r="TL354" s="544"/>
      <c r="TM354" s="544"/>
      <c r="TN354" s="544"/>
      <c r="TO354" s="544"/>
      <c r="TP354" s="544"/>
      <c r="TQ354" s="544"/>
      <c r="TR354" s="544"/>
      <c r="TS354" s="544"/>
      <c r="TT354" s="544"/>
      <c r="TU354" s="544"/>
      <c r="TV354" s="544"/>
      <c r="TW354" s="544"/>
      <c r="TX354" s="544"/>
      <c r="TY354" s="544"/>
      <c r="TZ354" s="544"/>
      <c r="UA354" s="544"/>
      <c r="UB354" s="544"/>
      <c r="UC354" s="544"/>
      <c r="UD354" s="544"/>
      <c r="UE354" s="544"/>
      <c r="UF354" s="544"/>
      <c r="UG354" s="544"/>
      <c r="UH354" s="544"/>
      <c r="UI354" s="544"/>
      <c r="UJ354" s="544"/>
      <c r="UK354" s="544"/>
      <c r="UL354" s="544"/>
      <c r="UM354" s="544"/>
      <c r="UN354" s="544"/>
      <c r="UO354" s="544"/>
      <c r="UP354" s="544"/>
      <c r="UQ354" s="544"/>
      <c r="UR354" s="544"/>
      <c r="US354" s="544"/>
      <c r="UT354" s="544"/>
      <c r="UU354" s="544"/>
      <c r="UV354" s="544"/>
      <c r="UW354" s="544"/>
      <c r="UX354" s="544"/>
      <c r="UY354" s="544"/>
      <c r="UZ354" s="544"/>
      <c r="VA354" s="544"/>
      <c r="VB354" s="544"/>
      <c r="VC354" s="544"/>
      <c r="VD354" s="544"/>
      <c r="VE354" s="544"/>
      <c r="VF354" s="544"/>
      <c r="VG354" s="544"/>
      <c r="VH354" s="544"/>
      <c r="VI354" s="544"/>
      <c r="VJ354" s="544"/>
      <c r="VK354" s="544"/>
      <c r="VL354" s="544"/>
      <c r="VM354" s="544"/>
      <c r="VN354" s="544"/>
      <c r="VO354" s="544"/>
      <c r="VP354" s="544"/>
      <c r="VQ354" s="544"/>
      <c r="VR354" s="544"/>
      <c r="VS354" s="544"/>
      <c r="VT354" s="544"/>
      <c r="VU354" s="544"/>
      <c r="VV354" s="544"/>
      <c r="VW354" s="544"/>
      <c r="VX354" s="544"/>
      <c r="VY354" s="544"/>
      <c r="VZ354" s="544"/>
      <c r="WA354" s="544"/>
      <c r="WB354" s="544"/>
      <c r="WC354" s="544"/>
      <c r="WD354" s="544"/>
      <c r="WE354" s="544"/>
      <c r="WF354" s="544"/>
      <c r="WG354" s="544"/>
      <c r="WH354" s="544"/>
      <c r="WI354" s="544"/>
      <c r="WJ354" s="544"/>
      <c r="WK354" s="544"/>
      <c r="WL354" s="544"/>
      <c r="WM354" s="544"/>
      <c r="WN354" s="544"/>
      <c r="WO354" s="544"/>
      <c r="WP354" s="544"/>
      <c r="WQ354" s="544"/>
      <c r="WR354" s="544"/>
      <c r="WS354" s="544"/>
      <c r="WT354" s="544"/>
      <c r="WU354" s="544"/>
      <c r="WV354" s="544"/>
      <c r="WW354" s="544"/>
      <c r="WX354" s="544"/>
      <c r="WY354" s="544"/>
      <c r="WZ354" s="544"/>
      <c r="XA354" s="544"/>
      <c r="XB354" s="544"/>
      <c r="XC354" s="544"/>
      <c r="XD354" s="544"/>
      <c r="XE354" s="544"/>
      <c r="XF354" s="544"/>
      <c r="XG354" s="544"/>
      <c r="XH354" s="544"/>
      <c r="XI354" s="544"/>
      <c r="XJ354" s="544"/>
      <c r="XK354" s="544"/>
      <c r="XL354" s="544"/>
      <c r="XM354" s="544"/>
      <c r="XN354" s="544"/>
      <c r="XO354" s="544"/>
      <c r="XP354" s="544"/>
      <c r="XQ354" s="544"/>
      <c r="XR354" s="544"/>
      <c r="XS354" s="544"/>
      <c r="XT354" s="544"/>
      <c r="XU354" s="544"/>
      <c r="XV354" s="544"/>
      <c r="XW354" s="544"/>
      <c r="XX354" s="544"/>
      <c r="XY354" s="544"/>
      <c r="XZ354" s="544"/>
      <c r="YA354" s="544"/>
      <c r="YB354" s="544"/>
      <c r="YC354" s="544"/>
      <c r="YD354" s="544"/>
      <c r="YE354" s="544"/>
      <c r="YF354" s="544"/>
      <c r="YG354" s="544"/>
      <c r="YH354" s="544"/>
      <c r="YI354" s="544"/>
      <c r="YJ354" s="544"/>
      <c r="YK354" s="544"/>
      <c r="YL354" s="544"/>
      <c r="YM354" s="544"/>
      <c r="YN354" s="544"/>
      <c r="YO354" s="544"/>
      <c r="YP354" s="544"/>
      <c r="YQ354" s="544"/>
      <c r="YR354" s="544"/>
      <c r="YS354" s="544"/>
      <c r="YT354" s="544"/>
      <c r="YU354" s="544"/>
      <c r="YV354" s="544"/>
      <c r="YW354" s="544"/>
      <c r="YX354" s="544"/>
      <c r="YY354" s="544"/>
      <c r="YZ354" s="544"/>
      <c r="ZA354" s="544"/>
      <c r="ZB354" s="544"/>
      <c r="ZC354" s="544"/>
      <c r="ZD354" s="544"/>
      <c r="ZE354" s="544"/>
      <c r="ZF354" s="544"/>
      <c r="ZG354" s="544"/>
      <c r="ZH354" s="544"/>
      <c r="ZI354" s="544"/>
      <c r="ZJ354" s="544"/>
      <c r="ZK354" s="544"/>
      <c r="ZL354" s="544"/>
      <c r="ZM354" s="544"/>
      <c r="ZN354" s="544"/>
      <c r="ZO354" s="544"/>
      <c r="ZP354" s="544"/>
      <c r="ZQ354" s="544"/>
      <c r="ZR354" s="544"/>
      <c r="ZS354" s="544"/>
      <c r="ZT354" s="544"/>
      <c r="ZU354" s="544"/>
      <c r="ZV354" s="544"/>
      <c r="ZW354" s="544"/>
      <c r="ZX354" s="544"/>
      <c r="ZY354" s="544"/>
      <c r="ZZ354" s="544"/>
      <c r="AAA354" s="544"/>
      <c r="AAB354" s="544"/>
      <c r="AAC354" s="544"/>
      <c r="AAD354" s="544"/>
      <c r="AAE354" s="544"/>
      <c r="AAF354" s="544"/>
      <c r="AAG354" s="544"/>
      <c r="AAH354" s="544"/>
      <c r="AAI354" s="544"/>
      <c r="AAJ354" s="544"/>
      <c r="AAK354" s="544"/>
      <c r="AAL354" s="544"/>
      <c r="AAM354" s="544"/>
      <c r="AAN354" s="544"/>
      <c r="AAO354" s="544"/>
      <c r="AAP354" s="544"/>
      <c r="AAQ354" s="544"/>
      <c r="AAR354" s="544"/>
      <c r="AAS354" s="544"/>
      <c r="AAT354" s="544"/>
      <c r="AAU354" s="544"/>
      <c r="AAV354" s="544"/>
      <c r="AAW354" s="544"/>
      <c r="AAX354" s="544"/>
      <c r="AAY354" s="544"/>
      <c r="AAZ354" s="544"/>
      <c r="ABA354" s="544"/>
      <c r="ABB354" s="544"/>
      <c r="ABC354" s="544"/>
      <c r="ABD354" s="544"/>
      <c r="ABE354" s="544"/>
      <c r="ABF354" s="544"/>
      <c r="ABG354" s="544"/>
      <c r="ABH354" s="544"/>
      <c r="ABI354" s="544"/>
      <c r="ABJ354" s="544"/>
      <c r="ABK354" s="544"/>
      <c r="ABL354" s="544"/>
      <c r="ABM354" s="544"/>
      <c r="ABN354" s="544"/>
      <c r="ABO354" s="544"/>
      <c r="ABP354" s="544"/>
      <c r="ABQ354" s="544"/>
      <c r="ABR354" s="544"/>
      <c r="ABS354" s="544"/>
      <c r="ABT354" s="544"/>
    </row>
    <row r="355" spans="1:748" s="540" customFormat="1" ht="15" customHeight="1" x14ac:dyDescent="0.15">
      <c r="A355" s="559">
        <v>43875</v>
      </c>
      <c r="B355" s="415">
        <f t="shared" si="7"/>
        <v>259</v>
      </c>
      <c r="C355" s="231"/>
      <c r="D355" s="546"/>
      <c r="E355" s="467"/>
      <c r="F355" s="576"/>
      <c r="G355" s="883"/>
      <c r="H355" s="539"/>
      <c r="I355" s="576"/>
      <c r="J355" s="547"/>
      <c r="K355" s="467"/>
      <c r="L355" s="550"/>
      <c r="M355" s="231">
        <v>256</v>
      </c>
      <c r="N355" s="546"/>
      <c r="O355" s="467"/>
      <c r="P355" s="576"/>
      <c r="Q355" s="883"/>
      <c r="R355" s="539"/>
      <c r="S355" s="576"/>
      <c r="T355" s="547"/>
      <c r="U355" s="467"/>
      <c r="V355" s="550"/>
      <c r="W355" s="466"/>
      <c r="X355" s="546"/>
      <c r="Y355" s="548"/>
      <c r="Z355" s="576"/>
      <c r="AA355" s="883"/>
      <c r="AB355" s="539"/>
      <c r="AC355" s="576"/>
      <c r="AD355" s="539"/>
      <c r="AE355" s="467"/>
      <c r="AF355" s="550"/>
      <c r="AG355" s="494"/>
      <c r="AH355" s="546"/>
      <c r="AI355" s="548"/>
      <c r="AJ355" s="576"/>
      <c r="AK355" s="883"/>
      <c r="AL355" s="539"/>
      <c r="AM355" s="213"/>
      <c r="AN355" s="539"/>
      <c r="AO355" s="467"/>
      <c r="AP355" s="618"/>
      <c r="AQ355" s="494"/>
      <c r="AR355" s="546"/>
      <c r="AS355" s="548"/>
      <c r="AT355" s="576"/>
      <c r="AU355" s="883"/>
      <c r="AV355" s="539"/>
      <c r="AW355" s="576"/>
      <c r="AX355" s="539"/>
      <c r="AY355" s="467"/>
      <c r="AZ355" s="550"/>
      <c r="BA355" s="231"/>
      <c r="BB355" s="546"/>
      <c r="BC355" s="467"/>
      <c r="BD355" s="576"/>
      <c r="BE355" s="883"/>
      <c r="BF355" s="539"/>
      <c r="BG355" s="576"/>
      <c r="BH355" s="539"/>
      <c r="BI355" s="467"/>
      <c r="BJ355" s="550"/>
      <c r="BK355" s="494"/>
      <c r="BL355" s="546"/>
      <c r="BM355" s="548"/>
      <c r="BN355" s="576"/>
      <c r="BO355" s="883"/>
      <c r="BP355" s="539"/>
      <c r="BQ355" s="576"/>
      <c r="BR355" s="539"/>
      <c r="BS355" s="467"/>
      <c r="BT355" s="550"/>
      <c r="BU355" s="494">
        <v>3</v>
      </c>
      <c r="BV355" s="546"/>
      <c r="BW355" s="548"/>
      <c r="BX355" s="548"/>
      <c r="BY355" s="883"/>
      <c r="BZ355" s="539"/>
      <c r="CA355" s="576"/>
      <c r="CB355" s="539"/>
      <c r="CC355" s="467"/>
      <c r="CD355" s="550"/>
      <c r="CE355" s="494"/>
      <c r="CF355" s="546"/>
      <c r="CG355" s="548"/>
      <c r="CH355" s="576"/>
      <c r="CI355" s="883"/>
      <c r="CJ355" s="539"/>
      <c r="CK355" s="576"/>
      <c r="CL355" s="539"/>
      <c r="CM355" s="467"/>
      <c r="CN355" s="550"/>
      <c r="CO355" s="494"/>
      <c r="CP355" s="546"/>
      <c r="CQ355" s="467"/>
      <c r="CR355" s="576"/>
      <c r="CS355" s="883"/>
      <c r="CT355" s="539"/>
      <c r="CU355" s="576"/>
      <c r="CV355" s="539"/>
      <c r="CW355" s="467"/>
      <c r="CX355" s="550"/>
      <c r="CY355" s="494"/>
      <c r="CZ355" s="546"/>
      <c r="DA355" s="467"/>
      <c r="DB355" s="576"/>
      <c r="DC355" s="883"/>
      <c r="DD355" s="539"/>
      <c r="DE355" s="576"/>
      <c r="DF355" s="539"/>
      <c r="DG355" s="464"/>
      <c r="DH355" s="550"/>
      <c r="DI355" s="494"/>
      <c r="DJ355" s="546"/>
      <c r="DK355" s="549"/>
      <c r="DL355" s="576"/>
      <c r="DM355" s="883"/>
      <c r="DN355" s="539"/>
      <c r="DO355" s="576"/>
      <c r="DP355" s="539"/>
      <c r="DQ355" s="467"/>
      <c r="DR355" s="550"/>
      <c r="DS355" s="494"/>
      <c r="DT355" s="546"/>
      <c r="DU355" s="466"/>
      <c r="DV355" s="576"/>
      <c r="DW355" s="883"/>
      <c r="DX355" s="539"/>
      <c r="DY355" s="576"/>
      <c r="DZ355" s="539"/>
      <c r="EA355" s="576"/>
      <c r="EB355" s="550"/>
      <c r="EC355" s="494"/>
      <c r="ED355" s="546"/>
      <c r="EE355" s="551"/>
      <c r="EF355" s="576"/>
      <c r="EG355" s="883"/>
      <c r="EH355" s="539"/>
      <c r="EI355" s="576"/>
      <c r="EJ355" s="539"/>
      <c r="EK355" s="467"/>
      <c r="EL355" s="550"/>
      <c r="EM355" s="494"/>
      <c r="EN355" s="546"/>
      <c r="EO355" s="467"/>
      <c r="EP355" s="576"/>
      <c r="EQ355" s="576"/>
      <c r="ER355" s="539"/>
      <c r="ES355" s="576"/>
      <c r="ET355" s="466"/>
      <c r="EU355" s="467"/>
      <c r="EV355" s="550"/>
      <c r="EW355" s="494"/>
      <c r="EX355" s="546"/>
      <c r="EY355" s="467"/>
      <c r="EZ355" s="576"/>
      <c r="FA355" s="883"/>
      <c r="FB355" s="539"/>
      <c r="FC355" s="576"/>
      <c r="FD355" s="466"/>
      <c r="FE355" s="467"/>
      <c r="FF355" s="550"/>
      <c r="FG355" s="494"/>
      <c r="FH355" s="546"/>
      <c r="FI355" s="467"/>
      <c r="FJ355" s="576"/>
      <c r="FK355" s="883"/>
      <c r="FL355" s="539"/>
      <c r="FM355" s="576"/>
      <c r="FN355" s="466"/>
      <c r="FO355" s="467"/>
      <c r="FP355" s="550"/>
      <c r="FQ355" s="1262"/>
      <c r="FR355" s="1263"/>
      <c r="FS355" s="1444"/>
      <c r="FT355" s="1263"/>
      <c r="FU355" s="980"/>
      <c r="FV355" s="1263"/>
      <c r="FW355" s="954"/>
      <c r="FX355" s="1263"/>
      <c r="FY355" s="1263"/>
      <c r="FZ355" s="1419"/>
      <c r="GA355" s="1262"/>
      <c r="GB355" s="1263"/>
      <c r="GC355" s="1263"/>
      <c r="GD355" s="1263"/>
      <c r="GE355" s="980"/>
      <c r="GF355" s="1263"/>
      <c r="GG355" s="954"/>
      <c r="GH355" s="1263"/>
      <c r="GI355" s="1263"/>
      <c r="GJ355" s="1419"/>
      <c r="GK355" s="231"/>
      <c r="GL355" s="941"/>
      <c r="GM355" s="467"/>
      <c r="GN355" s="467"/>
      <c r="GO355" s="467"/>
      <c r="GP355" s="467"/>
      <c r="GQ355" s="467"/>
      <c r="GR355" s="467"/>
      <c r="GS355" s="467"/>
      <c r="GT355" s="550"/>
      <c r="GU355" s="231"/>
      <c r="GV355" s="467"/>
      <c r="GW355" s="467"/>
      <c r="GX355" s="467"/>
      <c r="GY355" s="467"/>
      <c r="GZ355" s="539"/>
      <c r="HA355" s="467"/>
      <c r="HB355" s="467"/>
      <c r="HC355" s="467"/>
      <c r="HD355" s="550"/>
      <c r="HE355" s="494"/>
      <c r="HF355" s="546"/>
      <c r="HG355" s="467"/>
      <c r="HH355" s="894"/>
      <c r="HI355" s="1432"/>
      <c r="HJ355" s="539"/>
      <c r="HK355" s="576"/>
      <c r="HL355" s="539"/>
      <c r="HM355" s="467"/>
      <c r="HN355" s="550"/>
      <c r="HO355" s="494"/>
      <c r="HP355" s="546"/>
      <c r="HQ355" s="467"/>
      <c r="HR355" s="576"/>
      <c r="HS355" s="576"/>
      <c r="HT355" s="539"/>
      <c r="HU355" s="576"/>
      <c r="HV355" s="539"/>
      <c r="HW355" s="467"/>
      <c r="HX355" s="550"/>
      <c r="HY355" s="1587"/>
      <c r="HZ355" s="1587"/>
      <c r="IA355" s="1587"/>
      <c r="IB355" s="1587"/>
      <c r="IC355" s="1587"/>
      <c r="ID355" s="1587"/>
      <c r="IE355" s="1587"/>
      <c r="IF355" s="1587"/>
      <c r="IG355" s="1587"/>
      <c r="IH355" s="1587"/>
      <c r="II355" s="1587"/>
      <c r="IJ355" s="1587"/>
      <c r="IK355" s="1587"/>
      <c r="IL355" s="1587"/>
      <c r="IM355" s="1587"/>
      <c r="IN355" s="1587"/>
      <c r="IO355" s="1587"/>
      <c r="IP355" s="1587"/>
      <c r="IQ355" s="1587"/>
      <c r="IR355" s="1587"/>
      <c r="IS355" s="1587"/>
      <c r="IT355" s="1587"/>
      <c r="IU355" s="1587"/>
      <c r="IV355" s="1587"/>
      <c r="IW355" s="1587"/>
      <c r="IX355" s="1587"/>
      <c r="IY355" s="1587"/>
      <c r="IZ355" s="1587"/>
      <c r="JA355" s="1587"/>
      <c r="JB355" s="1587"/>
      <c r="JC355" s="1587"/>
      <c r="JD355" s="1587"/>
      <c r="JE355" s="1587"/>
      <c r="JF355" s="1587"/>
      <c r="JG355" s="1587"/>
      <c r="JH355" s="1587"/>
      <c r="JI355" s="1587"/>
      <c r="JJ355" s="1587"/>
      <c r="JK355" s="1587"/>
      <c r="JL355" s="1587"/>
      <c r="JM355" s="1587"/>
      <c r="JN355" s="1587"/>
      <c r="JO355" s="1587"/>
      <c r="JP355" s="1587"/>
      <c r="JQ355" s="1587"/>
      <c r="JR355" s="1587"/>
      <c r="JS355" s="1587"/>
      <c r="JT355" s="1587"/>
      <c r="JU355" s="1587"/>
      <c r="JV355" s="1587"/>
      <c r="JW355" s="1587"/>
      <c r="JX355" s="1587"/>
      <c r="JY355" s="1587"/>
      <c r="JZ355" s="1587"/>
      <c r="KA355" s="1587"/>
      <c r="KB355" s="1587"/>
      <c r="KC355" s="1587"/>
      <c r="KD355" s="1587"/>
      <c r="KE355" s="1587"/>
      <c r="KF355" s="1587"/>
      <c r="KG355" s="1587"/>
      <c r="KH355" s="1587"/>
      <c r="KI355" s="1587"/>
      <c r="KJ355" s="1587"/>
      <c r="KK355" s="1587"/>
      <c r="KL355" s="1587"/>
      <c r="KM355" s="1587"/>
      <c r="KN355" s="1587"/>
      <c r="KO355" s="1587"/>
      <c r="KP355" s="1587"/>
      <c r="KQ355" s="1587"/>
      <c r="KR355" s="1587"/>
      <c r="KS355" s="1587"/>
      <c r="KT355" s="1587"/>
      <c r="KU355" s="1587"/>
      <c r="KV355" s="1587"/>
      <c r="KW355" s="1587"/>
      <c r="KX355" s="1587"/>
      <c r="KY355" s="1587"/>
      <c r="KZ355" s="1587"/>
      <c r="LA355" s="1587"/>
      <c r="LB355" s="1587"/>
      <c r="LC355" s="1587"/>
      <c r="LD355" s="1587"/>
      <c r="LE355" s="1587"/>
      <c r="LF355" s="1587"/>
      <c r="LG355" s="1587"/>
      <c r="LH355" s="1587"/>
      <c r="LI355" s="1587"/>
      <c r="LJ355" s="1587"/>
      <c r="LK355" s="1587"/>
      <c r="LL355" s="1587"/>
      <c r="LM355" s="1587"/>
      <c r="LN355" s="1587"/>
      <c r="LO355" s="1587"/>
      <c r="LP355" s="1587"/>
      <c r="LQ355" s="1587"/>
      <c r="LR355" s="1587"/>
      <c r="LS355" s="1587"/>
      <c r="LT355" s="1587"/>
      <c r="LU355" s="1587"/>
      <c r="LV355" s="1587"/>
      <c r="LW355" s="1587"/>
      <c r="LX355" s="1587"/>
      <c r="LY355" s="1587"/>
      <c r="LZ355" s="1587"/>
      <c r="MA355" s="1587"/>
      <c r="MB355" s="1587"/>
      <c r="MC355" s="1587"/>
      <c r="MD355" s="1587"/>
      <c r="ME355" s="1587"/>
      <c r="MF355" s="1587"/>
      <c r="MG355" s="1587"/>
      <c r="MH355" s="1587"/>
      <c r="MI355" s="1587"/>
      <c r="MJ355" s="1587"/>
      <c r="MK355" s="1587"/>
      <c r="ML355" s="1587"/>
      <c r="MM355" s="1587"/>
      <c r="MN355" s="1587"/>
      <c r="MO355" s="1587"/>
      <c r="MP355" s="1587"/>
      <c r="MQ355" s="1587"/>
      <c r="MR355" s="1587"/>
      <c r="MS355" s="1587"/>
      <c r="MT355" s="1587"/>
      <c r="MU355" s="1587"/>
      <c r="MV355" s="1587"/>
      <c r="MW355" s="1587"/>
      <c r="MX355" s="1587"/>
      <c r="MY355" s="1587"/>
      <c r="MZ355" s="1587"/>
      <c r="NA355" s="1587"/>
      <c r="NB355" s="1587"/>
      <c r="NC355" s="1587"/>
      <c r="ND355" s="1587"/>
      <c r="NE355" s="1587"/>
      <c r="NF355" s="1587"/>
      <c r="NG355" s="1587"/>
      <c r="NH355" s="1587"/>
      <c r="NI355" s="1587"/>
      <c r="NJ355" s="1587"/>
      <c r="NK355" s="1587"/>
      <c r="NL355" s="1587"/>
      <c r="NM355" s="1587"/>
      <c r="NN355" s="1587"/>
      <c r="NO355" s="1587"/>
      <c r="NP355" s="1587"/>
      <c r="NQ355" s="1587"/>
      <c r="NR355" s="1587"/>
      <c r="NS355" s="1587"/>
      <c r="NT355" s="1587"/>
      <c r="NU355" s="1587"/>
      <c r="NV355" s="1587"/>
      <c r="NW355" s="1587"/>
      <c r="NX355" s="1587"/>
      <c r="NY355" s="1587"/>
      <c r="NZ355" s="1587"/>
      <c r="OA355" s="1587"/>
      <c r="OB355" s="1587"/>
      <c r="OC355" s="1587"/>
      <c r="OD355" s="1587"/>
      <c r="OE355" s="1587"/>
      <c r="OF355" s="1587"/>
      <c r="OG355" s="1587"/>
      <c r="OH355" s="1587"/>
      <c r="OI355" s="1587"/>
      <c r="OJ355" s="1587"/>
      <c r="OK355" s="1587"/>
      <c r="OL355" s="1587"/>
      <c r="OM355" s="1587"/>
      <c r="ON355" s="1587"/>
      <c r="OO355" s="1587"/>
      <c r="OP355" s="1587"/>
      <c r="OQ355" s="1587"/>
      <c r="OR355" s="1587"/>
      <c r="OS355" s="1587"/>
      <c r="OT355" s="1587"/>
      <c r="OU355" s="1587"/>
      <c r="OV355" s="1587"/>
      <c r="OW355" s="1587"/>
      <c r="OX355" s="1587"/>
      <c r="OY355" s="1587"/>
      <c r="OZ355" s="1587"/>
      <c r="PA355" s="1587"/>
      <c r="PB355" s="1587"/>
      <c r="PC355" s="1587"/>
      <c r="PD355" s="1587"/>
      <c r="PE355" s="1587"/>
      <c r="PF355" s="1587"/>
      <c r="PG355" s="1588"/>
      <c r="PH355" s="1588"/>
      <c r="PI355" s="1588"/>
      <c r="PJ355" s="1588"/>
      <c r="PK355" s="1588"/>
      <c r="PL355" s="1588"/>
      <c r="PM355" s="1588"/>
      <c r="PN355" s="1588"/>
      <c r="PO355" s="1588"/>
      <c r="PP355" s="1588"/>
      <c r="PQ355" s="1588"/>
      <c r="PR355" s="1588"/>
      <c r="PS355" s="1588"/>
      <c r="PT355" s="1588"/>
      <c r="PU355" s="1588"/>
      <c r="PV355" s="1588"/>
      <c r="PW355" s="1588"/>
      <c r="PX355" s="1588"/>
      <c r="PY355" s="1588"/>
      <c r="PZ355" s="1588"/>
      <c r="QA355" s="1588"/>
      <c r="QB355" s="1588"/>
      <c r="QC355" s="1588"/>
      <c r="QD355" s="1588"/>
      <c r="QE355" s="1588"/>
      <c r="QF355" s="1588"/>
      <c r="QG355" s="1588"/>
      <c r="QH355" s="1588"/>
      <c r="QI355" s="1588"/>
      <c r="QJ355" s="1588"/>
      <c r="QK355" s="1588"/>
      <c r="QL355" s="1588"/>
      <c r="QM355" s="1588"/>
      <c r="QN355" s="1588"/>
      <c r="QO355" s="1588"/>
      <c r="QP355" s="1588"/>
      <c r="QQ355" s="1588"/>
      <c r="QR355" s="1588"/>
      <c r="QS355" s="1588"/>
      <c r="QT355" s="1588"/>
      <c r="QU355" s="1588"/>
      <c r="QV355" s="1588"/>
      <c r="QW355" s="1588"/>
      <c r="QX355" s="1588"/>
      <c r="QY355" s="1588"/>
      <c r="QZ355" s="1588"/>
      <c r="RA355" s="1588"/>
      <c r="RB355" s="1588"/>
      <c r="RC355" s="1588"/>
      <c r="RD355" s="1588"/>
      <c r="RE355" s="1588"/>
      <c r="RF355" s="1588"/>
      <c r="RG355" s="1588"/>
      <c r="RH355" s="1588"/>
      <c r="RI355" s="1588"/>
      <c r="RJ355" s="1588"/>
      <c r="RK355" s="1588"/>
      <c r="RL355" s="1588"/>
      <c r="RM355" s="1588"/>
      <c r="RN355" s="1588"/>
      <c r="RO355" s="1588"/>
      <c r="RP355" s="1588"/>
      <c r="RQ355" s="1588"/>
      <c r="RR355" s="1588"/>
      <c r="RS355" s="1588"/>
      <c r="RT355" s="1588"/>
      <c r="RU355" s="1588"/>
      <c r="RV355" s="1588"/>
      <c r="RW355" s="1588"/>
      <c r="RX355" s="1588"/>
      <c r="RY355" s="1588"/>
      <c r="RZ355" s="1588"/>
      <c r="SA355" s="1588"/>
      <c r="SB355" s="1588"/>
      <c r="SC355" s="1588"/>
      <c r="SD355" s="1588"/>
      <c r="SE355" s="1588"/>
      <c r="SF355" s="1588"/>
      <c r="SG355" s="1588"/>
      <c r="SH355" s="1588"/>
      <c r="SI355" s="1588"/>
      <c r="SJ355" s="1588"/>
      <c r="SK355" s="1588"/>
      <c r="SL355" s="1588"/>
      <c r="SM355" s="1588"/>
      <c r="SN355" s="1588"/>
      <c r="SO355" s="1588"/>
      <c r="SP355" s="1588"/>
      <c r="SQ355" s="1588"/>
      <c r="SR355" s="1588"/>
      <c r="SS355" s="1588"/>
      <c r="ST355" s="1588"/>
      <c r="SU355" s="1588"/>
      <c r="SV355" s="1588"/>
      <c r="SW355" s="1588"/>
      <c r="SX355" s="1588"/>
      <c r="SY355" s="1588"/>
      <c r="SZ355" s="1588"/>
      <c r="TA355" s="1588"/>
      <c r="TB355" s="1588"/>
      <c r="TC355" s="1588"/>
      <c r="TD355" s="544"/>
      <c r="TE355" s="544"/>
      <c r="TF355" s="544"/>
      <c r="TG355" s="544"/>
      <c r="TH355" s="544"/>
      <c r="TI355" s="544"/>
      <c r="TJ355" s="544"/>
      <c r="TK355" s="544"/>
      <c r="TL355" s="544"/>
      <c r="TM355" s="544"/>
      <c r="TN355" s="544"/>
      <c r="TO355" s="544"/>
      <c r="TP355" s="544"/>
      <c r="TQ355" s="544"/>
      <c r="TR355" s="544"/>
      <c r="TS355" s="544"/>
      <c r="TT355" s="544"/>
      <c r="TU355" s="544"/>
      <c r="TV355" s="544"/>
      <c r="TW355" s="544"/>
      <c r="TX355" s="544"/>
      <c r="TY355" s="544"/>
      <c r="TZ355" s="544"/>
      <c r="UA355" s="544"/>
      <c r="UB355" s="544"/>
      <c r="UC355" s="544"/>
      <c r="UD355" s="544"/>
      <c r="UE355" s="544"/>
      <c r="UF355" s="544"/>
      <c r="UG355" s="544"/>
      <c r="UH355" s="544"/>
      <c r="UI355" s="544"/>
      <c r="UJ355" s="544"/>
      <c r="UK355" s="544"/>
      <c r="UL355" s="544"/>
      <c r="UM355" s="544"/>
      <c r="UN355" s="544"/>
      <c r="UO355" s="544"/>
      <c r="UP355" s="544"/>
      <c r="UQ355" s="544"/>
      <c r="UR355" s="544"/>
      <c r="US355" s="544"/>
      <c r="UT355" s="544"/>
      <c r="UU355" s="544"/>
      <c r="UV355" s="544"/>
      <c r="UW355" s="544"/>
      <c r="UX355" s="544"/>
      <c r="UY355" s="544"/>
      <c r="UZ355" s="544"/>
      <c r="VA355" s="544"/>
      <c r="VB355" s="544"/>
      <c r="VC355" s="544"/>
      <c r="VD355" s="544"/>
      <c r="VE355" s="544"/>
      <c r="VF355" s="544"/>
      <c r="VG355" s="544"/>
      <c r="VH355" s="544"/>
      <c r="VI355" s="544"/>
      <c r="VJ355" s="544"/>
      <c r="VK355" s="544"/>
      <c r="VL355" s="544"/>
      <c r="VM355" s="544"/>
      <c r="VN355" s="544"/>
      <c r="VO355" s="544"/>
      <c r="VP355" s="544"/>
      <c r="VQ355" s="544"/>
      <c r="VR355" s="544"/>
      <c r="VS355" s="544"/>
      <c r="VT355" s="544"/>
      <c r="VU355" s="544"/>
      <c r="VV355" s="544"/>
      <c r="VW355" s="544"/>
      <c r="VX355" s="544"/>
      <c r="VY355" s="544"/>
      <c r="VZ355" s="544"/>
      <c r="WA355" s="544"/>
      <c r="WB355" s="544"/>
      <c r="WC355" s="544"/>
      <c r="WD355" s="544"/>
      <c r="WE355" s="544"/>
      <c r="WF355" s="544"/>
      <c r="WG355" s="544"/>
      <c r="WH355" s="544"/>
      <c r="WI355" s="544"/>
      <c r="WJ355" s="544"/>
      <c r="WK355" s="544"/>
      <c r="WL355" s="544"/>
      <c r="WM355" s="544"/>
      <c r="WN355" s="544"/>
      <c r="WO355" s="544"/>
      <c r="WP355" s="544"/>
      <c r="WQ355" s="544"/>
      <c r="WR355" s="544"/>
      <c r="WS355" s="544"/>
      <c r="WT355" s="544"/>
      <c r="WU355" s="544"/>
      <c r="WV355" s="544"/>
      <c r="WW355" s="544"/>
      <c r="WX355" s="544"/>
      <c r="WY355" s="544"/>
      <c r="WZ355" s="544"/>
      <c r="XA355" s="544"/>
      <c r="XB355" s="544"/>
      <c r="XC355" s="544"/>
      <c r="XD355" s="544"/>
      <c r="XE355" s="544"/>
      <c r="XF355" s="544"/>
      <c r="XG355" s="544"/>
      <c r="XH355" s="544"/>
      <c r="XI355" s="544"/>
      <c r="XJ355" s="544"/>
      <c r="XK355" s="544"/>
      <c r="XL355" s="544"/>
      <c r="XM355" s="544"/>
      <c r="XN355" s="544"/>
      <c r="XO355" s="544"/>
      <c r="XP355" s="544"/>
      <c r="XQ355" s="544"/>
      <c r="XR355" s="544"/>
      <c r="XS355" s="544"/>
      <c r="XT355" s="544"/>
      <c r="XU355" s="544"/>
      <c r="XV355" s="544"/>
      <c r="XW355" s="544"/>
      <c r="XX355" s="544"/>
      <c r="XY355" s="544"/>
      <c r="XZ355" s="544"/>
      <c r="YA355" s="544"/>
      <c r="YB355" s="544"/>
      <c r="YC355" s="544"/>
      <c r="YD355" s="544"/>
      <c r="YE355" s="544"/>
      <c r="YF355" s="544"/>
      <c r="YG355" s="544"/>
      <c r="YH355" s="544"/>
      <c r="YI355" s="544"/>
      <c r="YJ355" s="544"/>
      <c r="YK355" s="544"/>
      <c r="YL355" s="544"/>
      <c r="YM355" s="544"/>
      <c r="YN355" s="544"/>
      <c r="YO355" s="544"/>
      <c r="YP355" s="544"/>
      <c r="YQ355" s="544"/>
      <c r="YR355" s="544"/>
      <c r="YS355" s="544"/>
      <c r="YT355" s="544"/>
      <c r="YU355" s="544"/>
      <c r="YV355" s="544"/>
      <c r="YW355" s="544"/>
      <c r="YX355" s="544"/>
      <c r="YY355" s="544"/>
      <c r="YZ355" s="544"/>
      <c r="ZA355" s="544"/>
      <c r="ZB355" s="544"/>
      <c r="ZC355" s="544"/>
      <c r="ZD355" s="544"/>
      <c r="ZE355" s="544"/>
      <c r="ZF355" s="544"/>
      <c r="ZG355" s="544"/>
      <c r="ZH355" s="544"/>
      <c r="ZI355" s="544"/>
      <c r="ZJ355" s="544"/>
      <c r="ZK355" s="544"/>
      <c r="ZL355" s="544"/>
      <c r="ZM355" s="544"/>
      <c r="ZN355" s="544"/>
      <c r="ZO355" s="544"/>
      <c r="ZP355" s="544"/>
      <c r="ZQ355" s="544"/>
      <c r="ZR355" s="544"/>
      <c r="ZS355" s="544"/>
      <c r="ZT355" s="544"/>
      <c r="ZU355" s="544"/>
      <c r="ZV355" s="544"/>
      <c r="ZW355" s="544"/>
      <c r="ZX355" s="544"/>
      <c r="ZY355" s="544"/>
      <c r="ZZ355" s="544"/>
      <c r="AAA355" s="544"/>
      <c r="AAB355" s="544"/>
      <c r="AAC355" s="544"/>
      <c r="AAD355" s="544"/>
      <c r="AAE355" s="544"/>
      <c r="AAF355" s="544"/>
      <c r="AAG355" s="544"/>
      <c r="AAH355" s="544"/>
      <c r="AAI355" s="544"/>
      <c r="AAJ355" s="544"/>
      <c r="AAK355" s="544"/>
      <c r="AAL355" s="544"/>
      <c r="AAM355" s="544"/>
      <c r="AAN355" s="544"/>
      <c r="AAO355" s="544"/>
      <c r="AAP355" s="544"/>
      <c r="AAQ355" s="544"/>
      <c r="AAR355" s="544"/>
      <c r="AAS355" s="544"/>
      <c r="AAT355" s="544"/>
      <c r="AAU355" s="544"/>
      <c r="AAV355" s="544"/>
      <c r="AAW355" s="544"/>
      <c r="AAX355" s="544"/>
      <c r="AAY355" s="544"/>
      <c r="AAZ355" s="544"/>
      <c r="ABA355" s="544"/>
      <c r="ABB355" s="544"/>
      <c r="ABC355" s="544"/>
      <c r="ABD355" s="544"/>
      <c r="ABE355" s="544"/>
      <c r="ABF355" s="544"/>
      <c r="ABG355" s="544"/>
      <c r="ABH355" s="544"/>
      <c r="ABI355" s="544"/>
      <c r="ABJ355" s="544"/>
      <c r="ABK355" s="544"/>
      <c r="ABL355" s="544"/>
      <c r="ABM355" s="544"/>
      <c r="ABN355" s="544"/>
      <c r="ABO355" s="544"/>
      <c r="ABP355" s="544"/>
      <c r="ABQ355" s="544"/>
      <c r="ABR355" s="544"/>
      <c r="ABS355" s="544"/>
      <c r="ABT355" s="544"/>
    </row>
    <row r="356" spans="1:748" s="540" customFormat="1" ht="15" customHeight="1" x14ac:dyDescent="0.15">
      <c r="A356" s="559">
        <v>43876</v>
      </c>
      <c r="B356" s="415">
        <f t="shared" si="7"/>
        <v>392</v>
      </c>
      <c r="C356" s="231"/>
      <c r="D356" s="546"/>
      <c r="E356" s="467"/>
      <c r="F356" s="576"/>
      <c r="G356" s="883"/>
      <c r="H356" s="539"/>
      <c r="I356" s="576"/>
      <c r="J356" s="547"/>
      <c r="K356" s="467"/>
      <c r="L356" s="550"/>
      <c r="M356" s="231">
        <v>382</v>
      </c>
      <c r="N356" s="546"/>
      <c r="O356" s="467"/>
      <c r="P356" s="576"/>
      <c r="Q356" s="883"/>
      <c r="R356" s="539"/>
      <c r="S356" s="576"/>
      <c r="T356" s="547"/>
      <c r="U356" s="467"/>
      <c r="V356" s="550"/>
      <c r="W356" s="466"/>
      <c r="X356" s="546"/>
      <c r="Y356" s="548"/>
      <c r="Z356" s="576"/>
      <c r="AA356" s="883"/>
      <c r="AB356" s="539"/>
      <c r="AC356" s="576"/>
      <c r="AD356" s="539"/>
      <c r="AE356" s="467"/>
      <c r="AF356" s="550"/>
      <c r="AG356" s="494"/>
      <c r="AH356" s="546"/>
      <c r="AI356" s="548"/>
      <c r="AJ356" s="576"/>
      <c r="AK356" s="883"/>
      <c r="AL356" s="539"/>
      <c r="AM356" s="213"/>
      <c r="AN356" s="539"/>
      <c r="AO356" s="467"/>
      <c r="AP356" s="618"/>
      <c r="AQ356" s="494">
        <v>8</v>
      </c>
      <c r="AR356" s="546"/>
      <c r="AS356" s="548"/>
      <c r="AT356" s="576"/>
      <c r="AU356" s="883"/>
      <c r="AV356" s="539"/>
      <c r="AW356" s="576"/>
      <c r="AX356" s="539"/>
      <c r="AY356" s="467"/>
      <c r="AZ356" s="550"/>
      <c r="BA356" s="231"/>
      <c r="BB356" s="546"/>
      <c r="BC356" s="467"/>
      <c r="BD356" s="576"/>
      <c r="BE356" s="883"/>
      <c r="BF356" s="539"/>
      <c r="BG356" s="576"/>
      <c r="BH356" s="539"/>
      <c r="BI356" s="467"/>
      <c r="BJ356" s="550"/>
      <c r="BK356" s="494"/>
      <c r="BL356" s="546"/>
      <c r="BM356" s="548"/>
      <c r="BN356" s="576"/>
      <c r="BO356" s="883"/>
      <c r="BP356" s="539"/>
      <c r="BQ356" s="576"/>
      <c r="BR356" s="539"/>
      <c r="BS356" s="467"/>
      <c r="BT356" s="550"/>
      <c r="BU356" s="494">
        <v>2</v>
      </c>
      <c r="BV356" s="546"/>
      <c r="BW356" s="548"/>
      <c r="BX356" s="548"/>
      <c r="BY356" s="883"/>
      <c r="BZ356" s="539"/>
      <c r="CA356" s="576"/>
      <c r="CB356" s="539"/>
      <c r="CC356" s="467"/>
      <c r="CD356" s="550"/>
      <c r="CE356" s="494"/>
      <c r="CF356" s="546"/>
      <c r="CG356" s="548"/>
      <c r="CH356" s="576"/>
      <c r="CI356" s="883"/>
      <c r="CJ356" s="539"/>
      <c r="CK356" s="576"/>
      <c r="CL356" s="539"/>
      <c r="CM356" s="467"/>
      <c r="CN356" s="550"/>
      <c r="CO356" s="494"/>
      <c r="CP356" s="546"/>
      <c r="CQ356" s="467"/>
      <c r="CR356" s="576"/>
      <c r="CS356" s="883"/>
      <c r="CT356" s="539"/>
      <c r="CU356" s="576"/>
      <c r="CV356" s="539"/>
      <c r="CW356" s="467"/>
      <c r="CX356" s="550"/>
      <c r="CY356" s="494"/>
      <c r="CZ356" s="546"/>
      <c r="DA356" s="467"/>
      <c r="DB356" s="576"/>
      <c r="DC356" s="883"/>
      <c r="DD356" s="539"/>
      <c r="DE356" s="576"/>
      <c r="DF356" s="539"/>
      <c r="DG356" s="464"/>
      <c r="DH356" s="550"/>
      <c r="DI356" s="494"/>
      <c r="DJ356" s="546"/>
      <c r="DK356" s="549"/>
      <c r="DL356" s="576"/>
      <c r="DM356" s="883"/>
      <c r="DN356" s="539"/>
      <c r="DO356" s="576"/>
      <c r="DP356" s="539"/>
      <c r="DQ356" s="467"/>
      <c r="DR356" s="550"/>
      <c r="DS356" s="494"/>
      <c r="DT356" s="546"/>
      <c r="DU356" s="466"/>
      <c r="DV356" s="576"/>
      <c r="DW356" s="883"/>
      <c r="DX356" s="539"/>
      <c r="DY356" s="576"/>
      <c r="DZ356" s="539"/>
      <c r="EA356" s="576"/>
      <c r="EB356" s="550"/>
      <c r="EC356" s="494"/>
      <c r="ED356" s="546"/>
      <c r="EE356" s="551"/>
      <c r="EF356" s="576"/>
      <c r="EG356" s="883"/>
      <c r="EH356" s="539"/>
      <c r="EI356" s="576"/>
      <c r="EJ356" s="539"/>
      <c r="EK356" s="467"/>
      <c r="EL356" s="550"/>
      <c r="EM356" s="494"/>
      <c r="EN356" s="546"/>
      <c r="EO356" s="467"/>
      <c r="EP356" s="576"/>
      <c r="EQ356" s="576"/>
      <c r="ER356" s="539"/>
      <c r="ES356" s="576"/>
      <c r="ET356" s="466"/>
      <c r="EU356" s="467"/>
      <c r="EV356" s="550"/>
      <c r="EW356" s="494"/>
      <c r="EX356" s="546"/>
      <c r="EY356" s="467"/>
      <c r="EZ356" s="576"/>
      <c r="FA356" s="883"/>
      <c r="FB356" s="539"/>
      <c r="FC356" s="576"/>
      <c r="FD356" s="466"/>
      <c r="FE356" s="467"/>
      <c r="FF356" s="550"/>
      <c r="FG356" s="494"/>
      <c r="FH356" s="546"/>
      <c r="FI356" s="467"/>
      <c r="FJ356" s="576"/>
      <c r="FK356" s="883"/>
      <c r="FL356" s="539"/>
      <c r="FM356" s="576"/>
      <c r="FN356" s="466"/>
      <c r="FO356" s="467"/>
      <c r="FP356" s="550"/>
      <c r="FQ356" s="1262"/>
      <c r="FR356" s="1263"/>
      <c r="FS356" s="1444"/>
      <c r="FT356" s="1263"/>
      <c r="FU356" s="980"/>
      <c r="FV356" s="1263"/>
      <c r="FW356" s="954"/>
      <c r="FX356" s="1263"/>
      <c r="FY356" s="1263"/>
      <c r="FZ356" s="1419"/>
      <c r="GA356" s="1262"/>
      <c r="GB356" s="1263"/>
      <c r="GC356" s="1263"/>
      <c r="GD356" s="1263"/>
      <c r="GE356" s="980"/>
      <c r="GF356" s="1263"/>
      <c r="GG356" s="954"/>
      <c r="GH356" s="1263"/>
      <c r="GI356" s="1263"/>
      <c r="GJ356" s="1419"/>
      <c r="GK356" s="231"/>
      <c r="GL356" s="941"/>
      <c r="GM356" s="467"/>
      <c r="GN356" s="467"/>
      <c r="GO356" s="467"/>
      <c r="GP356" s="467"/>
      <c r="GQ356" s="467"/>
      <c r="GR356" s="467"/>
      <c r="GS356" s="467"/>
      <c r="GT356" s="550"/>
      <c r="GU356" s="231"/>
      <c r="GV356" s="467"/>
      <c r="GW356" s="467"/>
      <c r="GX356" s="467"/>
      <c r="GY356" s="467"/>
      <c r="GZ356" s="539"/>
      <c r="HA356" s="467"/>
      <c r="HB356" s="467"/>
      <c r="HC356" s="467"/>
      <c r="HD356" s="550"/>
      <c r="HE356" s="494"/>
      <c r="HF356" s="546"/>
      <c r="HG356" s="467"/>
      <c r="HH356" s="894"/>
      <c r="HI356" s="1432"/>
      <c r="HJ356" s="539"/>
      <c r="HK356" s="576"/>
      <c r="HL356" s="539"/>
      <c r="HM356" s="467"/>
      <c r="HN356" s="550"/>
      <c r="HO356" s="494"/>
      <c r="HP356" s="546"/>
      <c r="HQ356" s="467"/>
      <c r="HR356" s="576"/>
      <c r="HS356" s="576"/>
      <c r="HT356" s="539"/>
      <c r="HU356" s="576"/>
      <c r="HV356" s="539"/>
      <c r="HW356" s="467"/>
      <c r="HX356" s="550"/>
      <c r="HY356" s="1587"/>
      <c r="HZ356" s="1587"/>
      <c r="IA356" s="1587"/>
      <c r="IB356" s="1587"/>
      <c r="IC356" s="1587"/>
      <c r="ID356" s="1587"/>
      <c r="IE356" s="1587"/>
      <c r="IF356" s="1587"/>
      <c r="IG356" s="1587"/>
      <c r="IH356" s="1587"/>
      <c r="II356" s="1587"/>
      <c r="IJ356" s="1587"/>
      <c r="IK356" s="1587"/>
      <c r="IL356" s="1587"/>
      <c r="IM356" s="1587"/>
      <c r="IN356" s="1587"/>
      <c r="IO356" s="1587"/>
      <c r="IP356" s="1587"/>
      <c r="IQ356" s="1587"/>
      <c r="IR356" s="1587"/>
      <c r="IS356" s="1587"/>
      <c r="IT356" s="1587"/>
      <c r="IU356" s="1587"/>
      <c r="IV356" s="1587"/>
      <c r="IW356" s="1587"/>
      <c r="IX356" s="1587"/>
      <c r="IY356" s="1587"/>
      <c r="IZ356" s="1587"/>
      <c r="JA356" s="1587"/>
      <c r="JB356" s="1587"/>
      <c r="JC356" s="1587"/>
      <c r="JD356" s="1587"/>
      <c r="JE356" s="1587"/>
      <c r="JF356" s="1587"/>
      <c r="JG356" s="1587"/>
      <c r="JH356" s="1587"/>
      <c r="JI356" s="1587"/>
      <c r="JJ356" s="1587"/>
      <c r="JK356" s="1587"/>
      <c r="JL356" s="1587"/>
      <c r="JM356" s="1587"/>
      <c r="JN356" s="1587"/>
      <c r="JO356" s="1587"/>
      <c r="JP356" s="1587"/>
      <c r="JQ356" s="1587"/>
      <c r="JR356" s="1587"/>
      <c r="JS356" s="1587"/>
      <c r="JT356" s="1587"/>
      <c r="JU356" s="1587"/>
      <c r="JV356" s="1587"/>
      <c r="JW356" s="1587"/>
      <c r="JX356" s="1587"/>
      <c r="JY356" s="1587"/>
      <c r="JZ356" s="1587"/>
      <c r="KA356" s="1587"/>
      <c r="KB356" s="1587"/>
      <c r="KC356" s="1587"/>
      <c r="KD356" s="1587"/>
      <c r="KE356" s="1587"/>
      <c r="KF356" s="1587"/>
      <c r="KG356" s="1587"/>
      <c r="KH356" s="1587"/>
      <c r="KI356" s="1587"/>
      <c r="KJ356" s="1587"/>
      <c r="KK356" s="1587"/>
      <c r="KL356" s="1587"/>
      <c r="KM356" s="1587"/>
      <c r="KN356" s="1587"/>
      <c r="KO356" s="1587"/>
      <c r="KP356" s="1587"/>
      <c r="KQ356" s="1587"/>
      <c r="KR356" s="1587"/>
      <c r="KS356" s="1587"/>
      <c r="KT356" s="1587"/>
      <c r="KU356" s="1587"/>
      <c r="KV356" s="1587"/>
      <c r="KW356" s="1587"/>
      <c r="KX356" s="1587"/>
      <c r="KY356" s="1587"/>
      <c r="KZ356" s="1587"/>
      <c r="LA356" s="1587"/>
      <c r="LB356" s="1587"/>
      <c r="LC356" s="1587"/>
      <c r="LD356" s="1587"/>
      <c r="LE356" s="1587"/>
      <c r="LF356" s="1587"/>
      <c r="LG356" s="1587"/>
      <c r="LH356" s="1587"/>
      <c r="LI356" s="1587"/>
      <c r="LJ356" s="1587"/>
      <c r="LK356" s="1587"/>
      <c r="LL356" s="1587"/>
      <c r="LM356" s="1587"/>
      <c r="LN356" s="1587"/>
      <c r="LO356" s="1587"/>
      <c r="LP356" s="1587"/>
      <c r="LQ356" s="1587"/>
      <c r="LR356" s="1587"/>
      <c r="LS356" s="1587"/>
      <c r="LT356" s="1587"/>
      <c r="LU356" s="1587"/>
      <c r="LV356" s="1587"/>
      <c r="LW356" s="1587"/>
      <c r="LX356" s="1587"/>
      <c r="LY356" s="1587"/>
      <c r="LZ356" s="1587"/>
      <c r="MA356" s="1587"/>
      <c r="MB356" s="1587"/>
      <c r="MC356" s="1587"/>
      <c r="MD356" s="1587"/>
      <c r="ME356" s="1587"/>
      <c r="MF356" s="1587"/>
      <c r="MG356" s="1587"/>
      <c r="MH356" s="1587"/>
      <c r="MI356" s="1587"/>
      <c r="MJ356" s="1587"/>
      <c r="MK356" s="1587"/>
      <c r="ML356" s="1587"/>
      <c r="MM356" s="1587"/>
      <c r="MN356" s="1587"/>
      <c r="MO356" s="1587"/>
      <c r="MP356" s="1587"/>
      <c r="MQ356" s="1587"/>
      <c r="MR356" s="1587"/>
      <c r="MS356" s="1587"/>
      <c r="MT356" s="1587"/>
      <c r="MU356" s="1587"/>
      <c r="MV356" s="1587"/>
      <c r="MW356" s="1587"/>
      <c r="MX356" s="1587"/>
      <c r="MY356" s="1587"/>
      <c r="MZ356" s="1587"/>
      <c r="NA356" s="1587"/>
      <c r="NB356" s="1587"/>
      <c r="NC356" s="1587"/>
      <c r="ND356" s="1587"/>
      <c r="NE356" s="1587"/>
      <c r="NF356" s="1587"/>
      <c r="NG356" s="1587"/>
      <c r="NH356" s="1587"/>
      <c r="NI356" s="1587"/>
      <c r="NJ356" s="1587"/>
      <c r="NK356" s="1587"/>
      <c r="NL356" s="1587"/>
      <c r="NM356" s="1587"/>
      <c r="NN356" s="1587"/>
      <c r="NO356" s="1587"/>
      <c r="NP356" s="1587"/>
      <c r="NQ356" s="1587"/>
      <c r="NR356" s="1587"/>
      <c r="NS356" s="1587"/>
      <c r="NT356" s="1587"/>
      <c r="NU356" s="1587"/>
      <c r="NV356" s="1587"/>
      <c r="NW356" s="1587"/>
      <c r="NX356" s="1587"/>
      <c r="NY356" s="1587"/>
      <c r="NZ356" s="1587"/>
      <c r="OA356" s="1587"/>
      <c r="OB356" s="1587"/>
      <c r="OC356" s="1587"/>
      <c r="OD356" s="1587"/>
      <c r="OE356" s="1587"/>
      <c r="OF356" s="1587"/>
      <c r="OG356" s="1587"/>
      <c r="OH356" s="1587"/>
      <c r="OI356" s="1587"/>
      <c r="OJ356" s="1587"/>
      <c r="OK356" s="1587"/>
      <c r="OL356" s="1587"/>
      <c r="OM356" s="1587"/>
      <c r="ON356" s="1587"/>
      <c r="OO356" s="1587"/>
      <c r="OP356" s="1587"/>
      <c r="OQ356" s="1587"/>
      <c r="OR356" s="1587"/>
      <c r="OS356" s="1587"/>
      <c r="OT356" s="1587"/>
      <c r="OU356" s="1587"/>
      <c r="OV356" s="1587"/>
      <c r="OW356" s="1587"/>
      <c r="OX356" s="1587"/>
      <c r="OY356" s="1587"/>
      <c r="OZ356" s="1587"/>
      <c r="PA356" s="1587"/>
      <c r="PB356" s="1587"/>
      <c r="PC356" s="1587"/>
      <c r="PD356" s="1587"/>
      <c r="PE356" s="1587"/>
      <c r="PF356" s="1587"/>
      <c r="PG356" s="1588"/>
      <c r="PH356" s="1588"/>
      <c r="PI356" s="1588"/>
      <c r="PJ356" s="1588"/>
      <c r="PK356" s="1588"/>
      <c r="PL356" s="1588"/>
      <c r="PM356" s="1588"/>
      <c r="PN356" s="1588"/>
      <c r="PO356" s="1588"/>
      <c r="PP356" s="1588"/>
      <c r="PQ356" s="1588"/>
      <c r="PR356" s="1588"/>
      <c r="PS356" s="1588"/>
      <c r="PT356" s="1588"/>
      <c r="PU356" s="1588"/>
      <c r="PV356" s="1588"/>
      <c r="PW356" s="1588"/>
      <c r="PX356" s="1588"/>
      <c r="PY356" s="1588"/>
      <c r="PZ356" s="1588"/>
      <c r="QA356" s="1588"/>
      <c r="QB356" s="1588"/>
      <c r="QC356" s="1588"/>
      <c r="QD356" s="1588"/>
      <c r="QE356" s="1588"/>
      <c r="QF356" s="1588"/>
      <c r="QG356" s="1588"/>
      <c r="QH356" s="1588"/>
      <c r="QI356" s="1588"/>
      <c r="QJ356" s="1588"/>
      <c r="QK356" s="1588"/>
      <c r="QL356" s="1588"/>
      <c r="QM356" s="1588"/>
      <c r="QN356" s="1588"/>
      <c r="QO356" s="1588"/>
      <c r="QP356" s="1588"/>
      <c r="QQ356" s="1588"/>
      <c r="QR356" s="1588"/>
      <c r="QS356" s="1588"/>
      <c r="QT356" s="1588"/>
      <c r="QU356" s="1588"/>
      <c r="QV356" s="1588"/>
      <c r="QW356" s="1588"/>
      <c r="QX356" s="1588"/>
      <c r="QY356" s="1588"/>
      <c r="QZ356" s="1588"/>
      <c r="RA356" s="1588"/>
      <c r="RB356" s="1588"/>
      <c r="RC356" s="1588"/>
      <c r="RD356" s="1588"/>
      <c r="RE356" s="1588"/>
      <c r="RF356" s="1588"/>
      <c r="RG356" s="1588"/>
      <c r="RH356" s="1588"/>
      <c r="RI356" s="1588"/>
      <c r="RJ356" s="1588"/>
      <c r="RK356" s="1588"/>
      <c r="RL356" s="1588"/>
      <c r="RM356" s="1588"/>
      <c r="RN356" s="1588"/>
      <c r="RO356" s="1588"/>
      <c r="RP356" s="1588"/>
      <c r="RQ356" s="1588"/>
      <c r="RR356" s="1588"/>
      <c r="RS356" s="1588"/>
      <c r="RT356" s="1588"/>
      <c r="RU356" s="1588"/>
      <c r="RV356" s="1588"/>
      <c r="RW356" s="1588"/>
      <c r="RX356" s="1588"/>
      <c r="RY356" s="1588"/>
      <c r="RZ356" s="1588"/>
      <c r="SA356" s="1588"/>
      <c r="SB356" s="1588"/>
      <c r="SC356" s="1588"/>
      <c r="SD356" s="1588"/>
      <c r="SE356" s="1588"/>
      <c r="SF356" s="1588"/>
      <c r="SG356" s="1588"/>
      <c r="SH356" s="1588"/>
      <c r="SI356" s="1588"/>
      <c r="SJ356" s="1588"/>
      <c r="SK356" s="1588"/>
      <c r="SL356" s="1588"/>
      <c r="SM356" s="1588"/>
      <c r="SN356" s="1588"/>
      <c r="SO356" s="1588"/>
      <c r="SP356" s="1588"/>
      <c r="SQ356" s="1588"/>
      <c r="SR356" s="1588"/>
      <c r="SS356" s="1588"/>
      <c r="ST356" s="1588"/>
      <c r="SU356" s="1588"/>
      <c r="SV356" s="1588"/>
      <c r="SW356" s="1588"/>
      <c r="SX356" s="1588"/>
      <c r="SY356" s="1588"/>
      <c r="SZ356" s="1588"/>
      <c r="TA356" s="1588"/>
      <c r="TB356" s="1588"/>
      <c r="TC356" s="1588"/>
      <c r="TD356" s="544"/>
      <c r="TE356" s="544"/>
      <c r="TF356" s="544"/>
      <c r="TG356" s="544"/>
      <c r="TH356" s="544"/>
      <c r="TI356" s="544"/>
      <c r="TJ356" s="544"/>
      <c r="TK356" s="544"/>
      <c r="TL356" s="544"/>
      <c r="TM356" s="544"/>
      <c r="TN356" s="544"/>
      <c r="TO356" s="544"/>
      <c r="TP356" s="544"/>
      <c r="TQ356" s="544"/>
      <c r="TR356" s="544"/>
      <c r="TS356" s="544"/>
      <c r="TT356" s="544"/>
      <c r="TU356" s="544"/>
      <c r="TV356" s="544"/>
      <c r="TW356" s="544"/>
      <c r="TX356" s="544"/>
      <c r="TY356" s="544"/>
      <c r="TZ356" s="544"/>
      <c r="UA356" s="544"/>
      <c r="UB356" s="544"/>
      <c r="UC356" s="544"/>
      <c r="UD356" s="544"/>
      <c r="UE356" s="544"/>
      <c r="UF356" s="544"/>
      <c r="UG356" s="544"/>
      <c r="UH356" s="544"/>
      <c r="UI356" s="544"/>
      <c r="UJ356" s="544"/>
      <c r="UK356" s="544"/>
      <c r="UL356" s="544"/>
      <c r="UM356" s="544"/>
      <c r="UN356" s="544"/>
      <c r="UO356" s="544"/>
      <c r="UP356" s="544"/>
      <c r="UQ356" s="544"/>
      <c r="UR356" s="544"/>
      <c r="US356" s="544"/>
      <c r="UT356" s="544"/>
      <c r="UU356" s="544"/>
      <c r="UV356" s="544"/>
      <c r="UW356" s="544"/>
      <c r="UX356" s="544"/>
      <c r="UY356" s="544"/>
      <c r="UZ356" s="544"/>
      <c r="VA356" s="544"/>
      <c r="VB356" s="544"/>
      <c r="VC356" s="544"/>
      <c r="VD356" s="544"/>
      <c r="VE356" s="544"/>
      <c r="VF356" s="544"/>
      <c r="VG356" s="544"/>
      <c r="VH356" s="544"/>
      <c r="VI356" s="544"/>
      <c r="VJ356" s="544"/>
      <c r="VK356" s="544"/>
      <c r="VL356" s="544"/>
      <c r="VM356" s="544"/>
      <c r="VN356" s="544"/>
      <c r="VO356" s="544"/>
      <c r="VP356" s="544"/>
      <c r="VQ356" s="544"/>
      <c r="VR356" s="544"/>
      <c r="VS356" s="544"/>
      <c r="VT356" s="544"/>
      <c r="VU356" s="544"/>
      <c r="VV356" s="544"/>
      <c r="VW356" s="544"/>
      <c r="VX356" s="544"/>
      <c r="VY356" s="544"/>
      <c r="VZ356" s="544"/>
      <c r="WA356" s="544"/>
      <c r="WB356" s="544"/>
      <c r="WC356" s="544"/>
      <c r="WD356" s="544"/>
      <c r="WE356" s="544"/>
      <c r="WF356" s="544"/>
      <c r="WG356" s="544"/>
      <c r="WH356" s="544"/>
      <c r="WI356" s="544"/>
      <c r="WJ356" s="544"/>
      <c r="WK356" s="544"/>
      <c r="WL356" s="544"/>
      <c r="WM356" s="544"/>
      <c r="WN356" s="544"/>
      <c r="WO356" s="544"/>
      <c r="WP356" s="544"/>
      <c r="WQ356" s="544"/>
      <c r="WR356" s="544"/>
      <c r="WS356" s="544"/>
      <c r="WT356" s="544"/>
      <c r="WU356" s="544"/>
      <c r="WV356" s="544"/>
      <c r="WW356" s="544"/>
      <c r="WX356" s="544"/>
      <c r="WY356" s="544"/>
      <c r="WZ356" s="544"/>
      <c r="XA356" s="544"/>
      <c r="XB356" s="544"/>
      <c r="XC356" s="544"/>
      <c r="XD356" s="544"/>
      <c r="XE356" s="544"/>
      <c r="XF356" s="544"/>
      <c r="XG356" s="544"/>
      <c r="XH356" s="544"/>
      <c r="XI356" s="544"/>
      <c r="XJ356" s="544"/>
      <c r="XK356" s="544"/>
      <c r="XL356" s="544"/>
      <c r="XM356" s="544"/>
      <c r="XN356" s="544"/>
      <c r="XO356" s="544"/>
      <c r="XP356" s="544"/>
      <c r="XQ356" s="544"/>
      <c r="XR356" s="544"/>
      <c r="XS356" s="544"/>
      <c r="XT356" s="544"/>
      <c r="XU356" s="544"/>
      <c r="XV356" s="544"/>
      <c r="XW356" s="544"/>
      <c r="XX356" s="544"/>
      <c r="XY356" s="544"/>
      <c r="XZ356" s="544"/>
      <c r="YA356" s="544"/>
      <c r="YB356" s="544"/>
      <c r="YC356" s="544"/>
      <c r="YD356" s="544"/>
      <c r="YE356" s="544"/>
      <c r="YF356" s="544"/>
      <c r="YG356" s="544"/>
      <c r="YH356" s="544"/>
      <c r="YI356" s="544"/>
      <c r="YJ356" s="544"/>
      <c r="YK356" s="544"/>
      <c r="YL356" s="544"/>
      <c r="YM356" s="544"/>
      <c r="YN356" s="544"/>
      <c r="YO356" s="544"/>
      <c r="YP356" s="544"/>
      <c r="YQ356" s="544"/>
      <c r="YR356" s="544"/>
      <c r="YS356" s="544"/>
      <c r="YT356" s="544"/>
      <c r="YU356" s="544"/>
      <c r="YV356" s="544"/>
      <c r="YW356" s="544"/>
      <c r="YX356" s="544"/>
      <c r="YY356" s="544"/>
      <c r="YZ356" s="544"/>
      <c r="ZA356" s="544"/>
      <c r="ZB356" s="544"/>
      <c r="ZC356" s="544"/>
      <c r="ZD356" s="544"/>
      <c r="ZE356" s="544"/>
      <c r="ZF356" s="544"/>
      <c r="ZG356" s="544"/>
      <c r="ZH356" s="544"/>
      <c r="ZI356" s="544"/>
      <c r="ZJ356" s="544"/>
      <c r="ZK356" s="544"/>
      <c r="ZL356" s="544"/>
      <c r="ZM356" s="544"/>
      <c r="ZN356" s="544"/>
      <c r="ZO356" s="544"/>
      <c r="ZP356" s="544"/>
      <c r="ZQ356" s="544"/>
      <c r="ZR356" s="544"/>
      <c r="ZS356" s="544"/>
      <c r="ZT356" s="544"/>
      <c r="ZU356" s="544"/>
      <c r="ZV356" s="544"/>
      <c r="ZW356" s="544"/>
      <c r="ZX356" s="544"/>
      <c r="ZY356" s="544"/>
      <c r="ZZ356" s="544"/>
      <c r="AAA356" s="544"/>
      <c r="AAB356" s="544"/>
      <c r="AAC356" s="544"/>
      <c r="AAD356" s="544"/>
      <c r="AAE356" s="544"/>
      <c r="AAF356" s="544"/>
      <c r="AAG356" s="544"/>
      <c r="AAH356" s="544"/>
      <c r="AAI356" s="544"/>
      <c r="AAJ356" s="544"/>
      <c r="AAK356" s="544"/>
      <c r="AAL356" s="544"/>
      <c r="AAM356" s="544"/>
      <c r="AAN356" s="544"/>
      <c r="AAO356" s="544"/>
      <c r="AAP356" s="544"/>
      <c r="AAQ356" s="544"/>
      <c r="AAR356" s="544"/>
      <c r="AAS356" s="544"/>
      <c r="AAT356" s="544"/>
      <c r="AAU356" s="544"/>
      <c r="AAV356" s="544"/>
      <c r="AAW356" s="544"/>
      <c r="AAX356" s="544"/>
      <c r="AAY356" s="544"/>
      <c r="AAZ356" s="544"/>
      <c r="ABA356" s="544"/>
      <c r="ABB356" s="544"/>
      <c r="ABC356" s="544"/>
      <c r="ABD356" s="544"/>
      <c r="ABE356" s="544"/>
      <c r="ABF356" s="544"/>
      <c r="ABG356" s="544"/>
      <c r="ABH356" s="544"/>
      <c r="ABI356" s="544"/>
      <c r="ABJ356" s="544"/>
      <c r="ABK356" s="544"/>
      <c r="ABL356" s="544"/>
      <c r="ABM356" s="544"/>
      <c r="ABN356" s="544"/>
      <c r="ABO356" s="544"/>
      <c r="ABP356" s="544"/>
      <c r="ABQ356" s="544"/>
      <c r="ABR356" s="544"/>
      <c r="ABS356" s="544"/>
      <c r="ABT356" s="544"/>
    </row>
    <row r="357" spans="1:748" s="542" customFormat="1" ht="15" customHeight="1" x14ac:dyDescent="0.15">
      <c r="A357" s="560">
        <v>43877</v>
      </c>
      <c r="B357" s="765">
        <f t="shared" si="7"/>
        <v>393</v>
      </c>
      <c r="C357" s="241"/>
      <c r="D357" s="552"/>
      <c r="E357" s="471"/>
      <c r="F357" s="577"/>
      <c r="G357" s="577"/>
      <c r="H357" s="541"/>
      <c r="I357" s="577"/>
      <c r="J357" s="553"/>
      <c r="K357" s="471"/>
      <c r="L357" s="557"/>
      <c r="M357" s="241">
        <v>390</v>
      </c>
      <c r="N357" s="552">
        <v>8.01</v>
      </c>
      <c r="O357" s="471">
        <v>5670</v>
      </c>
      <c r="P357" s="577">
        <v>24.5</v>
      </c>
      <c r="Q357" s="577"/>
      <c r="R357" s="541">
        <v>12.2</v>
      </c>
      <c r="S357" s="577"/>
      <c r="T357" s="553"/>
      <c r="U357" s="471"/>
      <c r="V357" s="557"/>
      <c r="W357" s="470"/>
      <c r="X357" s="552"/>
      <c r="Y357" s="555"/>
      <c r="Z357" s="577"/>
      <c r="AA357" s="577"/>
      <c r="AB357" s="541"/>
      <c r="AC357" s="577"/>
      <c r="AD357" s="541"/>
      <c r="AE357" s="471"/>
      <c r="AF357" s="557"/>
      <c r="AG357" s="554"/>
      <c r="AH357" s="552"/>
      <c r="AI357" s="555"/>
      <c r="AJ357" s="577"/>
      <c r="AK357" s="577"/>
      <c r="AL357" s="541"/>
      <c r="AM357" s="180"/>
      <c r="AN357" s="541"/>
      <c r="AO357" s="471"/>
      <c r="AP357" s="619"/>
      <c r="AQ357" s="554"/>
      <c r="AR357" s="552"/>
      <c r="AS357" s="555"/>
      <c r="AT357" s="577"/>
      <c r="AU357" s="577"/>
      <c r="AV357" s="541"/>
      <c r="AW357" s="577"/>
      <c r="AX357" s="541"/>
      <c r="AY357" s="471"/>
      <c r="AZ357" s="557"/>
      <c r="BA357" s="241"/>
      <c r="BB357" s="552"/>
      <c r="BC357" s="471"/>
      <c r="BD357" s="577"/>
      <c r="BE357" s="577"/>
      <c r="BF357" s="541"/>
      <c r="BG357" s="577"/>
      <c r="BH357" s="541"/>
      <c r="BI357" s="471"/>
      <c r="BJ357" s="557"/>
      <c r="BK357" s="554"/>
      <c r="BL357" s="552"/>
      <c r="BM357" s="555"/>
      <c r="BN357" s="577"/>
      <c r="BO357" s="577"/>
      <c r="BP357" s="541"/>
      <c r="BQ357" s="577"/>
      <c r="BR357" s="541"/>
      <c r="BS357" s="471"/>
      <c r="BT357" s="557"/>
      <c r="BU357" s="554">
        <v>3</v>
      </c>
      <c r="BV357" s="552"/>
      <c r="BW357" s="555"/>
      <c r="BX357" s="555"/>
      <c r="BY357" s="577"/>
      <c r="BZ357" s="541"/>
      <c r="CA357" s="577"/>
      <c r="CB357" s="541"/>
      <c r="CC357" s="471"/>
      <c r="CD357" s="557"/>
      <c r="CE357" s="554"/>
      <c r="CF357" s="552"/>
      <c r="CG357" s="555"/>
      <c r="CH357" s="577"/>
      <c r="CI357" s="577"/>
      <c r="CJ357" s="541"/>
      <c r="CK357" s="577"/>
      <c r="CL357" s="541"/>
      <c r="CM357" s="471"/>
      <c r="CN357" s="557"/>
      <c r="CO357" s="554"/>
      <c r="CP357" s="552"/>
      <c r="CQ357" s="471"/>
      <c r="CR357" s="577"/>
      <c r="CS357" s="577"/>
      <c r="CT357" s="541"/>
      <c r="CU357" s="577"/>
      <c r="CV357" s="541"/>
      <c r="CW357" s="471"/>
      <c r="CX357" s="557"/>
      <c r="CY357" s="554"/>
      <c r="CZ357" s="552"/>
      <c r="DA357" s="471"/>
      <c r="DB357" s="577"/>
      <c r="DC357" s="577"/>
      <c r="DD357" s="541"/>
      <c r="DE357" s="577"/>
      <c r="DF357" s="541"/>
      <c r="DG357" s="447"/>
      <c r="DH357" s="557"/>
      <c r="DI357" s="554"/>
      <c r="DJ357" s="552"/>
      <c r="DK357" s="556"/>
      <c r="DL357" s="577"/>
      <c r="DM357" s="577"/>
      <c r="DN357" s="541"/>
      <c r="DO357" s="577"/>
      <c r="DP357" s="541"/>
      <c r="DQ357" s="471"/>
      <c r="DR357" s="557"/>
      <c r="DS357" s="554"/>
      <c r="DT357" s="552"/>
      <c r="DU357" s="470"/>
      <c r="DV357" s="577"/>
      <c r="DW357" s="577"/>
      <c r="DX357" s="541"/>
      <c r="DY357" s="577"/>
      <c r="DZ357" s="541"/>
      <c r="EA357" s="577"/>
      <c r="EB357" s="557"/>
      <c r="EC357" s="554"/>
      <c r="ED357" s="552"/>
      <c r="EE357" s="558"/>
      <c r="EF357" s="577"/>
      <c r="EG357" s="577"/>
      <c r="EH357" s="541"/>
      <c r="EI357" s="577"/>
      <c r="EJ357" s="541"/>
      <c r="EK357" s="471"/>
      <c r="EL357" s="557"/>
      <c r="EM357" s="554"/>
      <c r="EN357" s="552"/>
      <c r="EO357" s="471"/>
      <c r="EP357" s="577"/>
      <c r="EQ357" s="577"/>
      <c r="ER357" s="541"/>
      <c r="ES357" s="577"/>
      <c r="ET357" s="470"/>
      <c r="EU357" s="471"/>
      <c r="EV357" s="557"/>
      <c r="EW357" s="554"/>
      <c r="EX357" s="552"/>
      <c r="EY357" s="471"/>
      <c r="EZ357" s="577"/>
      <c r="FA357" s="577"/>
      <c r="FB357" s="541"/>
      <c r="FC357" s="577"/>
      <c r="FD357" s="470"/>
      <c r="FE357" s="471"/>
      <c r="FF357" s="557"/>
      <c r="FG357" s="554"/>
      <c r="FH357" s="552"/>
      <c r="FI357" s="471"/>
      <c r="FJ357" s="577"/>
      <c r="FK357" s="577"/>
      <c r="FL357" s="541"/>
      <c r="FM357" s="577"/>
      <c r="FN357" s="470"/>
      <c r="FO357" s="471"/>
      <c r="FP357" s="557"/>
      <c r="FQ357" s="1261"/>
      <c r="FR357" s="584"/>
      <c r="FS357" s="589"/>
      <c r="FT357" s="584"/>
      <c r="FU357" s="590"/>
      <c r="FV357" s="584"/>
      <c r="FW357" s="590"/>
      <c r="FX357" s="584"/>
      <c r="FY357" s="584"/>
      <c r="FZ357" s="591"/>
      <c r="GA357" s="1261"/>
      <c r="GB357" s="584"/>
      <c r="GC357" s="584"/>
      <c r="GD357" s="584"/>
      <c r="GE357" s="590"/>
      <c r="GF357" s="584"/>
      <c r="GG357" s="590"/>
      <c r="GH357" s="584"/>
      <c r="GI357" s="584"/>
      <c r="GJ357" s="591"/>
      <c r="GK357" s="241"/>
      <c r="GL357" s="940"/>
      <c r="GM357" s="471"/>
      <c r="GN357" s="471"/>
      <c r="GO357" s="471"/>
      <c r="GP357" s="471"/>
      <c r="GQ357" s="471"/>
      <c r="GR357" s="471"/>
      <c r="GS357" s="471"/>
      <c r="GT357" s="557"/>
      <c r="GU357" s="241"/>
      <c r="GV357" s="471"/>
      <c r="GW357" s="471"/>
      <c r="GX357" s="471"/>
      <c r="GY357" s="471"/>
      <c r="GZ357" s="541"/>
      <c r="HA357" s="471"/>
      <c r="HB357" s="471"/>
      <c r="HC357" s="471"/>
      <c r="HD357" s="557"/>
      <c r="HE357" s="554"/>
      <c r="HF357" s="552"/>
      <c r="HG357" s="471"/>
      <c r="HH357" s="590"/>
      <c r="HI357" s="556"/>
      <c r="HJ357" s="541"/>
      <c r="HK357" s="577"/>
      <c r="HL357" s="541"/>
      <c r="HM357" s="471"/>
      <c r="HN357" s="557"/>
      <c r="HO357" s="554"/>
      <c r="HP357" s="552"/>
      <c r="HQ357" s="471"/>
      <c r="HR357" s="577"/>
      <c r="HS357" s="577"/>
      <c r="HT357" s="541"/>
      <c r="HU357" s="577"/>
      <c r="HV357" s="541"/>
      <c r="HW357" s="471"/>
      <c r="HX357" s="557"/>
      <c r="HY357" s="1587"/>
      <c r="HZ357" s="1587"/>
      <c r="IA357" s="1587"/>
      <c r="IB357" s="1587"/>
      <c r="IC357" s="1587"/>
      <c r="ID357" s="1587"/>
      <c r="IE357" s="1587"/>
      <c r="IF357" s="1587"/>
      <c r="IG357" s="1587"/>
      <c r="IH357" s="1587"/>
      <c r="II357" s="1587"/>
      <c r="IJ357" s="1587"/>
      <c r="IK357" s="1587"/>
      <c r="IL357" s="1587"/>
      <c r="IM357" s="1587"/>
      <c r="IN357" s="1587"/>
      <c r="IO357" s="1587"/>
      <c r="IP357" s="1587"/>
      <c r="IQ357" s="1587"/>
      <c r="IR357" s="1587"/>
      <c r="IS357" s="1587"/>
      <c r="IT357" s="1587"/>
      <c r="IU357" s="1587"/>
      <c r="IV357" s="1587"/>
      <c r="IW357" s="1587"/>
      <c r="IX357" s="1587"/>
      <c r="IY357" s="1587"/>
      <c r="IZ357" s="1587"/>
      <c r="JA357" s="1587"/>
      <c r="JB357" s="1587"/>
      <c r="JC357" s="1587"/>
      <c r="JD357" s="1587"/>
      <c r="JE357" s="1587"/>
      <c r="JF357" s="1587"/>
      <c r="JG357" s="1587"/>
      <c r="JH357" s="1587"/>
      <c r="JI357" s="1587"/>
      <c r="JJ357" s="1587"/>
      <c r="JK357" s="1587"/>
      <c r="JL357" s="1587"/>
      <c r="JM357" s="1587"/>
      <c r="JN357" s="1587"/>
      <c r="JO357" s="1587"/>
      <c r="JP357" s="1587"/>
      <c r="JQ357" s="1587"/>
      <c r="JR357" s="1587"/>
      <c r="JS357" s="1587"/>
      <c r="JT357" s="1587"/>
      <c r="JU357" s="1587"/>
      <c r="JV357" s="1587"/>
      <c r="JW357" s="1587"/>
      <c r="JX357" s="1587"/>
      <c r="JY357" s="1587"/>
      <c r="JZ357" s="1587"/>
      <c r="KA357" s="1587"/>
      <c r="KB357" s="1587"/>
      <c r="KC357" s="1587"/>
      <c r="KD357" s="1587"/>
      <c r="KE357" s="1587"/>
      <c r="KF357" s="1587"/>
      <c r="KG357" s="1587"/>
      <c r="KH357" s="1587"/>
      <c r="KI357" s="1587"/>
      <c r="KJ357" s="1587"/>
      <c r="KK357" s="1587"/>
      <c r="KL357" s="1587"/>
      <c r="KM357" s="1587"/>
      <c r="KN357" s="1587"/>
      <c r="KO357" s="1587"/>
      <c r="KP357" s="1587"/>
      <c r="KQ357" s="1587"/>
      <c r="KR357" s="1587"/>
      <c r="KS357" s="1587"/>
      <c r="KT357" s="1587"/>
      <c r="KU357" s="1587"/>
      <c r="KV357" s="1587"/>
      <c r="KW357" s="1587"/>
      <c r="KX357" s="1587"/>
      <c r="KY357" s="1587"/>
      <c r="KZ357" s="1587"/>
      <c r="LA357" s="1587"/>
      <c r="LB357" s="1587"/>
      <c r="LC357" s="1587"/>
      <c r="LD357" s="1587"/>
      <c r="LE357" s="1587"/>
      <c r="LF357" s="1587"/>
      <c r="LG357" s="1587"/>
      <c r="LH357" s="1587"/>
      <c r="LI357" s="1587"/>
      <c r="LJ357" s="1587"/>
      <c r="LK357" s="1587"/>
      <c r="LL357" s="1587"/>
      <c r="LM357" s="1587"/>
      <c r="LN357" s="1587"/>
      <c r="LO357" s="1587"/>
      <c r="LP357" s="1587"/>
      <c r="LQ357" s="1587"/>
      <c r="LR357" s="1587"/>
      <c r="LS357" s="1587"/>
      <c r="LT357" s="1587"/>
      <c r="LU357" s="1587"/>
      <c r="LV357" s="1587"/>
      <c r="LW357" s="1587"/>
      <c r="LX357" s="1587"/>
      <c r="LY357" s="1587"/>
      <c r="LZ357" s="1587"/>
      <c r="MA357" s="1587"/>
      <c r="MB357" s="1587"/>
      <c r="MC357" s="1587"/>
      <c r="MD357" s="1587"/>
      <c r="ME357" s="1587"/>
      <c r="MF357" s="1587"/>
      <c r="MG357" s="1587"/>
      <c r="MH357" s="1587"/>
      <c r="MI357" s="1587"/>
      <c r="MJ357" s="1587"/>
      <c r="MK357" s="1587"/>
      <c r="ML357" s="1587"/>
      <c r="MM357" s="1587"/>
      <c r="MN357" s="1587"/>
      <c r="MO357" s="1587"/>
      <c r="MP357" s="1587"/>
      <c r="MQ357" s="1587"/>
      <c r="MR357" s="1587"/>
      <c r="MS357" s="1587"/>
      <c r="MT357" s="1587"/>
      <c r="MU357" s="1587"/>
      <c r="MV357" s="1587"/>
      <c r="MW357" s="1587"/>
      <c r="MX357" s="1587"/>
      <c r="MY357" s="1587"/>
      <c r="MZ357" s="1587"/>
      <c r="NA357" s="1587"/>
      <c r="NB357" s="1587"/>
      <c r="NC357" s="1587"/>
      <c r="ND357" s="1587"/>
      <c r="NE357" s="1587"/>
      <c r="NF357" s="1587"/>
      <c r="NG357" s="1587"/>
      <c r="NH357" s="1587"/>
      <c r="NI357" s="1587"/>
      <c r="NJ357" s="1587"/>
      <c r="NK357" s="1587"/>
      <c r="NL357" s="1587"/>
      <c r="NM357" s="1587"/>
      <c r="NN357" s="1587"/>
      <c r="NO357" s="1587"/>
      <c r="NP357" s="1587"/>
      <c r="NQ357" s="1587"/>
      <c r="NR357" s="1587"/>
      <c r="NS357" s="1587"/>
      <c r="NT357" s="1587"/>
      <c r="NU357" s="1587"/>
      <c r="NV357" s="1587"/>
      <c r="NW357" s="1587"/>
      <c r="NX357" s="1587"/>
      <c r="NY357" s="1587"/>
      <c r="NZ357" s="1587"/>
      <c r="OA357" s="1587"/>
      <c r="OB357" s="1587"/>
      <c r="OC357" s="1587"/>
      <c r="OD357" s="1587"/>
      <c r="OE357" s="1587"/>
      <c r="OF357" s="1587"/>
      <c r="OG357" s="1587"/>
      <c r="OH357" s="1587"/>
      <c r="OI357" s="1587"/>
      <c r="OJ357" s="1587"/>
      <c r="OK357" s="1587"/>
      <c r="OL357" s="1587"/>
      <c r="OM357" s="1587"/>
      <c r="ON357" s="1587"/>
      <c r="OO357" s="1587"/>
      <c r="OP357" s="1587"/>
      <c r="OQ357" s="1587"/>
      <c r="OR357" s="1587"/>
      <c r="OS357" s="1587"/>
      <c r="OT357" s="1587"/>
      <c r="OU357" s="1587"/>
      <c r="OV357" s="1587"/>
      <c r="OW357" s="1587"/>
      <c r="OX357" s="1587"/>
      <c r="OY357" s="1587"/>
      <c r="OZ357" s="1587"/>
      <c r="PA357" s="1587"/>
      <c r="PB357" s="1587"/>
      <c r="PC357" s="1587"/>
      <c r="PD357" s="1587"/>
      <c r="PE357" s="1587"/>
      <c r="PF357" s="1587"/>
      <c r="PG357" s="1588"/>
      <c r="PH357" s="1588"/>
      <c r="PI357" s="1588"/>
      <c r="PJ357" s="1588"/>
      <c r="PK357" s="1588"/>
      <c r="PL357" s="1588"/>
      <c r="PM357" s="1588"/>
      <c r="PN357" s="1588"/>
      <c r="PO357" s="1588"/>
      <c r="PP357" s="1588"/>
      <c r="PQ357" s="1588"/>
      <c r="PR357" s="1588"/>
      <c r="PS357" s="1588"/>
      <c r="PT357" s="1588"/>
      <c r="PU357" s="1588"/>
      <c r="PV357" s="1588"/>
      <c r="PW357" s="1588"/>
      <c r="PX357" s="1588"/>
      <c r="PY357" s="1588"/>
      <c r="PZ357" s="1588"/>
      <c r="QA357" s="1588"/>
      <c r="QB357" s="1588"/>
      <c r="QC357" s="1588"/>
      <c r="QD357" s="1588"/>
      <c r="QE357" s="1588"/>
      <c r="QF357" s="1588"/>
      <c r="QG357" s="1588"/>
      <c r="QH357" s="1588"/>
      <c r="QI357" s="1588"/>
      <c r="QJ357" s="1588"/>
      <c r="QK357" s="1588"/>
      <c r="QL357" s="1588"/>
      <c r="QM357" s="1588"/>
      <c r="QN357" s="1588"/>
      <c r="QO357" s="1588"/>
      <c r="QP357" s="1588"/>
      <c r="QQ357" s="1588"/>
      <c r="QR357" s="1588"/>
      <c r="QS357" s="1588"/>
      <c r="QT357" s="1588"/>
      <c r="QU357" s="1588"/>
      <c r="QV357" s="1588"/>
      <c r="QW357" s="1588"/>
      <c r="QX357" s="1588"/>
      <c r="QY357" s="1588"/>
      <c r="QZ357" s="1588"/>
      <c r="RA357" s="1588"/>
      <c r="RB357" s="1588"/>
      <c r="RC357" s="1588"/>
      <c r="RD357" s="1588"/>
      <c r="RE357" s="1588"/>
      <c r="RF357" s="1588"/>
      <c r="RG357" s="1588"/>
      <c r="RH357" s="1588"/>
      <c r="RI357" s="1588"/>
      <c r="RJ357" s="1588"/>
      <c r="RK357" s="1588"/>
      <c r="RL357" s="1588"/>
      <c r="RM357" s="1588"/>
      <c r="RN357" s="1588"/>
      <c r="RO357" s="1588"/>
      <c r="RP357" s="1588"/>
      <c r="RQ357" s="1588"/>
      <c r="RR357" s="1588"/>
      <c r="RS357" s="1588"/>
      <c r="RT357" s="1588"/>
      <c r="RU357" s="1588"/>
      <c r="RV357" s="1588"/>
      <c r="RW357" s="1588"/>
      <c r="RX357" s="1588"/>
      <c r="RY357" s="1588"/>
      <c r="RZ357" s="1588"/>
      <c r="SA357" s="1588"/>
      <c r="SB357" s="1588"/>
      <c r="SC357" s="1588"/>
      <c r="SD357" s="1588"/>
      <c r="SE357" s="1588"/>
      <c r="SF357" s="1588"/>
      <c r="SG357" s="1588"/>
      <c r="SH357" s="1588"/>
      <c r="SI357" s="1588"/>
      <c r="SJ357" s="1588"/>
      <c r="SK357" s="1588"/>
      <c r="SL357" s="1588"/>
      <c r="SM357" s="1588"/>
      <c r="SN357" s="1588"/>
      <c r="SO357" s="1588"/>
      <c r="SP357" s="1588"/>
      <c r="SQ357" s="1588"/>
      <c r="SR357" s="1588"/>
      <c r="SS357" s="1588"/>
      <c r="ST357" s="1588"/>
      <c r="SU357" s="1588"/>
      <c r="SV357" s="1588"/>
      <c r="SW357" s="1588"/>
      <c r="SX357" s="1588"/>
      <c r="SY357" s="1588"/>
      <c r="SZ357" s="1588"/>
      <c r="TA357" s="1588"/>
      <c r="TB357" s="1588"/>
      <c r="TC357" s="1588"/>
    </row>
    <row r="358" spans="1:748" s="540" customFormat="1" ht="15" customHeight="1" x14ac:dyDescent="0.15">
      <c r="A358" s="559">
        <v>43878</v>
      </c>
      <c r="B358" s="415">
        <f t="shared" si="7"/>
        <v>755</v>
      </c>
      <c r="C358" s="231"/>
      <c r="D358" s="546"/>
      <c r="E358" s="467"/>
      <c r="F358" s="576"/>
      <c r="G358" s="883"/>
      <c r="H358" s="539"/>
      <c r="I358" s="576"/>
      <c r="J358" s="547"/>
      <c r="K358" s="467"/>
      <c r="L358" s="550"/>
      <c r="M358" s="231">
        <v>495</v>
      </c>
      <c r="N358" s="546"/>
      <c r="O358" s="467"/>
      <c r="P358" s="576"/>
      <c r="Q358" s="883"/>
      <c r="R358" s="539"/>
      <c r="S358" s="576"/>
      <c r="T358" s="547"/>
      <c r="U358" s="467"/>
      <c r="V358" s="550"/>
      <c r="W358" s="466"/>
      <c r="X358" s="546"/>
      <c r="Y358" s="548"/>
      <c r="Z358" s="576"/>
      <c r="AA358" s="883"/>
      <c r="AB358" s="539"/>
      <c r="AC358" s="576"/>
      <c r="AD358" s="539"/>
      <c r="AE358" s="467"/>
      <c r="AF358" s="550"/>
      <c r="AG358" s="494"/>
      <c r="AH358" s="546"/>
      <c r="AI358" s="548"/>
      <c r="AJ358" s="576"/>
      <c r="AK358" s="883"/>
      <c r="AL358" s="539"/>
      <c r="AM358" s="213"/>
      <c r="AN358" s="539"/>
      <c r="AO358" s="467"/>
      <c r="AP358" s="618"/>
      <c r="AQ358" s="494"/>
      <c r="AR358" s="546"/>
      <c r="AS358" s="548"/>
      <c r="AT358" s="576"/>
      <c r="AU358" s="883"/>
      <c r="AV358" s="539"/>
      <c r="AW358" s="576"/>
      <c r="AX358" s="539"/>
      <c r="AY358" s="467"/>
      <c r="AZ358" s="550"/>
      <c r="BA358" s="231"/>
      <c r="BB358" s="546"/>
      <c r="BC358" s="467"/>
      <c r="BD358" s="576"/>
      <c r="BE358" s="883"/>
      <c r="BF358" s="539"/>
      <c r="BG358" s="576"/>
      <c r="BH358" s="539"/>
      <c r="BI358" s="467"/>
      <c r="BJ358" s="550"/>
      <c r="BK358" s="494"/>
      <c r="BL358" s="546"/>
      <c r="BM358" s="548"/>
      <c r="BN358" s="576"/>
      <c r="BO358" s="883"/>
      <c r="BP358" s="539"/>
      <c r="BQ358" s="576"/>
      <c r="BR358" s="539"/>
      <c r="BS358" s="467"/>
      <c r="BT358" s="550"/>
      <c r="BU358" s="494">
        <v>4</v>
      </c>
      <c r="BV358" s="546"/>
      <c r="BW358" s="548"/>
      <c r="BX358" s="548"/>
      <c r="BY358" s="883"/>
      <c r="BZ358" s="539"/>
      <c r="CA358" s="576"/>
      <c r="CB358" s="539"/>
      <c r="CC358" s="467"/>
      <c r="CD358" s="550"/>
      <c r="CE358" s="494"/>
      <c r="CF358" s="546"/>
      <c r="CG358" s="548"/>
      <c r="CH358" s="576"/>
      <c r="CI358" s="883"/>
      <c r="CJ358" s="539"/>
      <c r="CK358" s="576"/>
      <c r="CL358" s="539"/>
      <c r="CM358" s="467"/>
      <c r="CN358" s="550"/>
      <c r="CO358" s="494"/>
      <c r="CP358" s="546"/>
      <c r="CQ358" s="467"/>
      <c r="CR358" s="576"/>
      <c r="CS358" s="883"/>
      <c r="CT358" s="539"/>
      <c r="CU358" s="576"/>
      <c r="CV358" s="539"/>
      <c r="CW358" s="467"/>
      <c r="CX358" s="550"/>
      <c r="CY358" s="494"/>
      <c r="CZ358" s="546"/>
      <c r="DA358" s="467"/>
      <c r="DB358" s="576"/>
      <c r="DC358" s="883"/>
      <c r="DD358" s="539"/>
      <c r="DE358" s="576"/>
      <c r="DF358" s="539"/>
      <c r="DG358" s="464"/>
      <c r="DH358" s="550"/>
      <c r="DI358" s="494"/>
      <c r="DJ358" s="546"/>
      <c r="DK358" s="549"/>
      <c r="DL358" s="576"/>
      <c r="DM358" s="883"/>
      <c r="DN358" s="539"/>
      <c r="DO358" s="576"/>
      <c r="DP358" s="539"/>
      <c r="DQ358" s="467"/>
      <c r="DR358" s="550"/>
      <c r="DS358" s="494"/>
      <c r="DT358" s="546"/>
      <c r="DU358" s="466"/>
      <c r="DV358" s="576"/>
      <c r="DW358" s="883"/>
      <c r="DX358" s="539"/>
      <c r="DY358" s="576"/>
      <c r="DZ358" s="539"/>
      <c r="EA358" s="576"/>
      <c r="EB358" s="550"/>
      <c r="EC358" s="494"/>
      <c r="ED358" s="546"/>
      <c r="EE358" s="551"/>
      <c r="EF358" s="576"/>
      <c r="EG358" s="883"/>
      <c r="EH358" s="539"/>
      <c r="EI358" s="576"/>
      <c r="EJ358" s="539"/>
      <c r="EK358" s="467"/>
      <c r="EL358" s="550"/>
      <c r="EM358" s="494"/>
      <c r="EN358" s="546"/>
      <c r="EO358" s="467"/>
      <c r="EP358" s="576"/>
      <c r="EQ358" s="576"/>
      <c r="ER358" s="539"/>
      <c r="ES358" s="576"/>
      <c r="ET358" s="466"/>
      <c r="EU358" s="467"/>
      <c r="EV358" s="550"/>
      <c r="EW358" s="494">
        <v>256</v>
      </c>
      <c r="EX358" s="546"/>
      <c r="EY358" s="467"/>
      <c r="EZ358" s="576"/>
      <c r="FA358" s="883"/>
      <c r="FB358" s="539"/>
      <c r="FC358" s="576"/>
      <c r="FD358" s="466"/>
      <c r="FE358" s="467"/>
      <c r="FF358" s="550"/>
      <c r="FG358" s="494"/>
      <c r="FH358" s="546"/>
      <c r="FI358" s="467"/>
      <c r="FJ358" s="576"/>
      <c r="FK358" s="883"/>
      <c r="FL358" s="539"/>
      <c r="FM358" s="576"/>
      <c r="FN358" s="466"/>
      <c r="FO358" s="467"/>
      <c r="FP358" s="550"/>
      <c r="FQ358" s="1262"/>
      <c r="FR358" s="1263"/>
      <c r="FS358" s="1444"/>
      <c r="FT358" s="1263"/>
      <c r="FU358" s="980"/>
      <c r="FV358" s="1263"/>
      <c r="FW358" s="954"/>
      <c r="FX358" s="1263"/>
      <c r="FY358" s="1263"/>
      <c r="FZ358" s="1419"/>
      <c r="GA358" s="1262"/>
      <c r="GB358" s="1263"/>
      <c r="GC358" s="1263"/>
      <c r="GD358" s="1263"/>
      <c r="GE358" s="980"/>
      <c r="GF358" s="1263"/>
      <c r="GG358" s="954"/>
      <c r="GH358" s="1263"/>
      <c r="GI358" s="1263"/>
      <c r="GJ358" s="1419"/>
      <c r="GK358" s="231"/>
      <c r="GL358" s="941"/>
      <c r="GM358" s="467"/>
      <c r="GN358" s="467"/>
      <c r="GO358" s="467"/>
      <c r="GP358" s="467"/>
      <c r="GQ358" s="467"/>
      <c r="GR358" s="467"/>
      <c r="GS358" s="467"/>
      <c r="GT358" s="550"/>
      <c r="GU358" s="231"/>
      <c r="GV358" s="467"/>
      <c r="GW358" s="467"/>
      <c r="GX358" s="467"/>
      <c r="GY358" s="467"/>
      <c r="GZ358" s="539"/>
      <c r="HA358" s="467"/>
      <c r="HB358" s="467"/>
      <c r="HC358" s="467"/>
      <c r="HD358" s="550"/>
      <c r="HE358" s="494"/>
      <c r="HF358" s="546"/>
      <c r="HG358" s="467"/>
      <c r="HH358" s="894"/>
      <c r="HI358" s="1432"/>
      <c r="HJ358" s="539"/>
      <c r="HK358" s="576"/>
      <c r="HL358" s="539"/>
      <c r="HM358" s="467"/>
      <c r="HN358" s="550"/>
      <c r="HO358" s="494"/>
      <c r="HP358" s="546"/>
      <c r="HQ358" s="467"/>
      <c r="HR358" s="576"/>
      <c r="HS358" s="576"/>
      <c r="HT358" s="539"/>
      <c r="HU358" s="576"/>
      <c r="HV358" s="539"/>
      <c r="HW358" s="467"/>
      <c r="HX358" s="550"/>
      <c r="HY358" s="1587"/>
      <c r="HZ358" s="1587"/>
      <c r="IA358" s="1587"/>
      <c r="IB358" s="1587"/>
      <c r="IC358" s="1587"/>
      <c r="ID358" s="1587"/>
      <c r="IE358" s="1587"/>
      <c r="IF358" s="1587"/>
      <c r="IG358" s="1587"/>
      <c r="IH358" s="1587"/>
      <c r="II358" s="1587"/>
      <c r="IJ358" s="1587"/>
      <c r="IK358" s="1587"/>
      <c r="IL358" s="1587"/>
      <c r="IM358" s="1587"/>
      <c r="IN358" s="1587"/>
      <c r="IO358" s="1587"/>
      <c r="IP358" s="1587"/>
      <c r="IQ358" s="1587"/>
      <c r="IR358" s="1587"/>
      <c r="IS358" s="1587"/>
      <c r="IT358" s="1587"/>
      <c r="IU358" s="1587"/>
      <c r="IV358" s="1587"/>
      <c r="IW358" s="1587"/>
      <c r="IX358" s="1587"/>
      <c r="IY358" s="1587"/>
      <c r="IZ358" s="1587"/>
      <c r="JA358" s="1587"/>
      <c r="JB358" s="1587"/>
      <c r="JC358" s="1587"/>
      <c r="JD358" s="1587"/>
      <c r="JE358" s="1587"/>
      <c r="JF358" s="1587"/>
      <c r="JG358" s="1587"/>
      <c r="JH358" s="1587"/>
      <c r="JI358" s="1587"/>
      <c r="JJ358" s="1587"/>
      <c r="JK358" s="1587"/>
      <c r="JL358" s="1587"/>
      <c r="JM358" s="1587"/>
      <c r="JN358" s="1587"/>
      <c r="JO358" s="1587"/>
      <c r="JP358" s="1587"/>
      <c r="JQ358" s="1587"/>
      <c r="JR358" s="1587"/>
      <c r="JS358" s="1587"/>
      <c r="JT358" s="1587"/>
      <c r="JU358" s="1587"/>
      <c r="JV358" s="1587"/>
      <c r="JW358" s="1587"/>
      <c r="JX358" s="1587"/>
      <c r="JY358" s="1587"/>
      <c r="JZ358" s="1587"/>
      <c r="KA358" s="1587"/>
      <c r="KB358" s="1587"/>
      <c r="KC358" s="1587"/>
      <c r="KD358" s="1587"/>
      <c r="KE358" s="1587"/>
      <c r="KF358" s="1587"/>
      <c r="KG358" s="1587"/>
      <c r="KH358" s="1587"/>
      <c r="KI358" s="1587"/>
      <c r="KJ358" s="1587"/>
      <c r="KK358" s="1587"/>
      <c r="KL358" s="1587"/>
      <c r="KM358" s="1587"/>
      <c r="KN358" s="1587"/>
      <c r="KO358" s="1587"/>
      <c r="KP358" s="1587"/>
      <c r="KQ358" s="1587"/>
      <c r="KR358" s="1587"/>
      <c r="KS358" s="1587"/>
      <c r="KT358" s="1587"/>
      <c r="KU358" s="1587"/>
      <c r="KV358" s="1587"/>
      <c r="KW358" s="1587"/>
      <c r="KX358" s="1587"/>
      <c r="KY358" s="1587"/>
      <c r="KZ358" s="1587"/>
      <c r="LA358" s="1587"/>
      <c r="LB358" s="1587"/>
      <c r="LC358" s="1587"/>
      <c r="LD358" s="1587"/>
      <c r="LE358" s="1587"/>
      <c r="LF358" s="1587"/>
      <c r="LG358" s="1587"/>
      <c r="LH358" s="1587"/>
      <c r="LI358" s="1587"/>
      <c r="LJ358" s="1587"/>
      <c r="LK358" s="1587"/>
      <c r="LL358" s="1587"/>
      <c r="LM358" s="1587"/>
      <c r="LN358" s="1587"/>
      <c r="LO358" s="1587"/>
      <c r="LP358" s="1587"/>
      <c r="LQ358" s="1587"/>
      <c r="LR358" s="1587"/>
      <c r="LS358" s="1587"/>
      <c r="LT358" s="1587"/>
      <c r="LU358" s="1587"/>
      <c r="LV358" s="1587"/>
      <c r="LW358" s="1587"/>
      <c r="LX358" s="1587"/>
      <c r="LY358" s="1587"/>
      <c r="LZ358" s="1587"/>
      <c r="MA358" s="1587"/>
      <c r="MB358" s="1587"/>
      <c r="MC358" s="1587"/>
      <c r="MD358" s="1587"/>
      <c r="ME358" s="1587"/>
      <c r="MF358" s="1587"/>
      <c r="MG358" s="1587"/>
      <c r="MH358" s="1587"/>
      <c r="MI358" s="1587"/>
      <c r="MJ358" s="1587"/>
      <c r="MK358" s="1587"/>
      <c r="ML358" s="1587"/>
      <c r="MM358" s="1587"/>
      <c r="MN358" s="1587"/>
      <c r="MO358" s="1587"/>
      <c r="MP358" s="1587"/>
      <c r="MQ358" s="1587"/>
      <c r="MR358" s="1587"/>
      <c r="MS358" s="1587"/>
      <c r="MT358" s="1587"/>
      <c r="MU358" s="1587"/>
      <c r="MV358" s="1587"/>
      <c r="MW358" s="1587"/>
      <c r="MX358" s="1587"/>
      <c r="MY358" s="1587"/>
      <c r="MZ358" s="1587"/>
      <c r="NA358" s="1587"/>
      <c r="NB358" s="1587"/>
      <c r="NC358" s="1587"/>
      <c r="ND358" s="1587"/>
      <c r="NE358" s="1587"/>
      <c r="NF358" s="1587"/>
      <c r="NG358" s="1587"/>
      <c r="NH358" s="1587"/>
      <c r="NI358" s="1587"/>
      <c r="NJ358" s="1587"/>
      <c r="NK358" s="1587"/>
      <c r="NL358" s="1587"/>
      <c r="NM358" s="1587"/>
      <c r="NN358" s="1587"/>
      <c r="NO358" s="1587"/>
      <c r="NP358" s="1587"/>
      <c r="NQ358" s="1587"/>
      <c r="NR358" s="1587"/>
      <c r="NS358" s="1587"/>
      <c r="NT358" s="1587"/>
      <c r="NU358" s="1587"/>
      <c r="NV358" s="1587"/>
      <c r="NW358" s="1587"/>
      <c r="NX358" s="1587"/>
      <c r="NY358" s="1587"/>
      <c r="NZ358" s="1587"/>
      <c r="OA358" s="1587"/>
      <c r="OB358" s="1587"/>
      <c r="OC358" s="1587"/>
      <c r="OD358" s="1587"/>
      <c r="OE358" s="1587"/>
      <c r="OF358" s="1587"/>
      <c r="OG358" s="1587"/>
      <c r="OH358" s="1587"/>
      <c r="OI358" s="1587"/>
      <c r="OJ358" s="1587"/>
      <c r="OK358" s="1587"/>
      <c r="OL358" s="1587"/>
      <c r="OM358" s="1587"/>
      <c r="ON358" s="1587"/>
      <c r="OO358" s="1587"/>
      <c r="OP358" s="1587"/>
      <c r="OQ358" s="1587"/>
      <c r="OR358" s="1587"/>
      <c r="OS358" s="1587"/>
      <c r="OT358" s="1587"/>
      <c r="OU358" s="1587"/>
      <c r="OV358" s="1587"/>
      <c r="OW358" s="1587"/>
      <c r="OX358" s="1587"/>
      <c r="OY358" s="1587"/>
      <c r="OZ358" s="1587"/>
      <c r="PA358" s="1587"/>
      <c r="PB358" s="1587"/>
      <c r="PC358" s="1587"/>
      <c r="PD358" s="1587"/>
      <c r="PE358" s="1587"/>
      <c r="PF358" s="1587"/>
      <c r="PG358" s="1588"/>
      <c r="PH358" s="1588"/>
      <c r="PI358" s="1588"/>
      <c r="PJ358" s="1588"/>
      <c r="PK358" s="1588"/>
      <c r="PL358" s="1588"/>
      <c r="PM358" s="1588"/>
      <c r="PN358" s="1588"/>
      <c r="PO358" s="1588"/>
      <c r="PP358" s="1588"/>
      <c r="PQ358" s="1588"/>
      <c r="PR358" s="1588"/>
      <c r="PS358" s="1588"/>
      <c r="PT358" s="1588"/>
      <c r="PU358" s="1588"/>
      <c r="PV358" s="1588"/>
      <c r="PW358" s="1588"/>
      <c r="PX358" s="1588"/>
      <c r="PY358" s="1588"/>
      <c r="PZ358" s="1588"/>
      <c r="QA358" s="1588"/>
      <c r="QB358" s="1588"/>
      <c r="QC358" s="1588"/>
      <c r="QD358" s="1588"/>
      <c r="QE358" s="1588"/>
      <c r="QF358" s="1588"/>
      <c r="QG358" s="1588"/>
      <c r="QH358" s="1588"/>
      <c r="QI358" s="1588"/>
      <c r="QJ358" s="1588"/>
      <c r="QK358" s="1588"/>
      <c r="QL358" s="1588"/>
      <c r="QM358" s="1588"/>
      <c r="QN358" s="1588"/>
      <c r="QO358" s="1588"/>
      <c r="QP358" s="1588"/>
      <c r="QQ358" s="1588"/>
      <c r="QR358" s="1588"/>
      <c r="QS358" s="1588"/>
      <c r="QT358" s="1588"/>
      <c r="QU358" s="1588"/>
      <c r="QV358" s="1588"/>
      <c r="QW358" s="1588"/>
      <c r="QX358" s="1588"/>
      <c r="QY358" s="1588"/>
      <c r="QZ358" s="1588"/>
      <c r="RA358" s="1588"/>
      <c r="RB358" s="1588"/>
      <c r="RC358" s="1588"/>
      <c r="RD358" s="1588"/>
      <c r="RE358" s="1588"/>
      <c r="RF358" s="1588"/>
      <c r="RG358" s="1588"/>
      <c r="RH358" s="1588"/>
      <c r="RI358" s="1588"/>
      <c r="RJ358" s="1588"/>
      <c r="RK358" s="1588"/>
      <c r="RL358" s="1588"/>
      <c r="RM358" s="1588"/>
      <c r="RN358" s="1588"/>
      <c r="RO358" s="1588"/>
      <c r="RP358" s="1588"/>
      <c r="RQ358" s="1588"/>
      <c r="RR358" s="1588"/>
      <c r="RS358" s="1588"/>
      <c r="RT358" s="1588"/>
      <c r="RU358" s="1588"/>
      <c r="RV358" s="1588"/>
      <c r="RW358" s="1588"/>
      <c r="RX358" s="1588"/>
      <c r="RY358" s="1588"/>
      <c r="RZ358" s="1588"/>
      <c r="SA358" s="1588"/>
      <c r="SB358" s="1588"/>
      <c r="SC358" s="1588"/>
      <c r="SD358" s="1588"/>
      <c r="SE358" s="1588"/>
      <c r="SF358" s="1588"/>
      <c r="SG358" s="1588"/>
      <c r="SH358" s="1588"/>
      <c r="SI358" s="1588"/>
      <c r="SJ358" s="1588"/>
      <c r="SK358" s="1588"/>
      <c r="SL358" s="1588"/>
      <c r="SM358" s="1588"/>
      <c r="SN358" s="1588"/>
      <c r="SO358" s="1588"/>
      <c r="SP358" s="1588"/>
      <c r="SQ358" s="1588"/>
      <c r="SR358" s="1588"/>
      <c r="SS358" s="1588"/>
      <c r="ST358" s="1588"/>
      <c r="SU358" s="1588"/>
      <c r="SV358" s="1588"/>
      <c r="SW358" s="1588"/>
      <c r="SX358" s="1588"/>
      <c r="SY358" s="1588"/>
      <c r="SZ358" s="1588"/>
      <c r="TA358" s="1588"/>
      <c r="TB358" s="1588"/>
      <c r="TC358" s="1588"/>
      <c r="TD358" s="544"/>
      <c r="TE358" s="544"/>
      <c r="TF358" s="544"/>
      <c r="TG358" s="544"/>
      <c r="TH358" s="544"/>
      <c r="TI358" s="544"/>
      <c r="TJ358" s="544"/>
      <c r="TK358" s="544"/>
      <c r="TL358" s="544"/>
      <c r="TM358" s="544"/>
      <c r="TN358" s="544"/>
      <c r="TO358" s="544"/>
      <c r="TP358" s="544"/>
      <c r="TQ358" s="544"/>
      <c r="TR358" s="544"/>
      <c r="TS358" s="544"/>
      <c r="TT358" s="544"/>
      <c r="TU358" s="544"/>
      <c r="TV358" s="544"/>
      <c r="TW358" s="544"/>
      <c r="TX358" s="544"/>
      <c r="TY358" s="544"/>
      <c r="TZ358" s="544"/>
      <c r="UA358" s="544"/>
      <c r="UB358" s="544"/>
      <c r="UC358" s="544"/>
      <c r="UD358" s="544"/>
      <c r="UE358" s="544"/>
      <c r="UF358" s="544"/>
      <c r="UG358" s="544"/>
      <c r="UH358" s="544"/>
      <c r="UI358" s="544"/>
      <c r="UJ358" s="544"/>
      <c r="UK358" s="544"/>
      <c r="UL358" s="544"/>
      <c r="UM358" s="544"/>
      <c r="UN358" s="544"/>
      <c r="UO358" s="544"/>
      <c r="UP358" s="544"/>
      <c r="UQ358" s="544"/>
      <c r="UR358" s="544"/>
      <c r="US358" s="544"/>
      <c r="UT358" s="544"/>
      <c r="UU358" s="544"/>
      <c r="UV358" s="544"/>
      <c r="UW358" s="544"/>
      <c r="UX358" s="544"/>
      <c r="UY358" s="544"/>
      <c r="UZ358" s="544"/>
      <c r="VA358" s="544"/>
      <c r="VB358" s="544"/>
      <c r="VC358" s="544"/>
      <c r="VD358" s="544"/>
      <c r="VE358" s="544"/>
      <c r="VF358" s="544"/>
      <c r="VG358" s="544"/>
      <c r="VH358" s="544"/>
      <c r="VI358" s="544"/>
      <c r="VJ358" s="544"/>
      <c r="VK358" s="544"/>
      <c r="VL358" s="544"/>
      <c r="VM358" s="544"/>
      <c r="VN358" s="544"/>
      <c r="VO358" s="544"/>
      <c r="VP358" s="544"/>
      <c r="VQ358" s="544"/>
      <c r="VR358" s="544"/>
      <c r="VS358" s="544"/>
      <c r="VT358" s="544"/>
      <c r="VU358" s="544"/>
      <c r="VV358" s="544"/>
      <c r="VW358" s="544"/>
      <c r="VX358" s="544"/>
      <c r="VY358" s="544"/>
      <c r="VZ358" s="544"/>
      <c r="WA358" s="544"/>
      <c r="WB358" s="544"/>
      <c r="WC358" s="544"/>
      <c r="WD358" s="544"/>
      <c r="WE358" s="544"/>
      <c r="WF358" s="544"/>
      <c r="WG358" s="544"/>
      <c r="WH358" s="544"/>
      <c r="WI358" s="544"/>
      <c r="WJ358" s="544"/>
      <c r="WK358" s="544"/>
      <c r="WL358" s="544"/>
      <c r="WM358" s="544"/>
      <c r="WN358" s="544"/>
      <c r="WO358" s="544"/>
      <c r="WP358" s="544"/>
      <c r="WQ358" s="544"/>
      <c r="WR358" s="544"/>
      <c r="WS358" s="544"/>
      <c r="WT358" s="544"/>
      <c r="WU358" s="544"/>
      <c r="WV358" s="544"/>
      <c r="WW358" s="544"/>
      <c r="WX358" s="544"/>
      <c r="WY358" s="544"/>
      <c r="WZ358" s="544"/>
      <c r="XA358" s="544"/>
      <c r="XB358" s="544"/>
      <c r="XC358" s="544"/>
      <c r="XD358" s="544"/>
      <c r="XE358" s="544"/>
      <c r="XF358" s="544"/>
      <c r="XG358" s="544"/>
      <c r="XH358" s="544"/>
      <c r="XI358" s="544"/>
      <c r="XJ358" s="544"/>
      <c r="XK358" s="544"/>
      <c r="XL358" s="544"/>
      <c r="XM358" s="544"/>
      <c r="XN358" s="544"/>
      <c r="XO358" s="544"/>
      <c r="XP358" s="544"/>
      <c r="XQ358" s="544"/>
      <c r="XR358" s="544"/>
      <c r="XS358" s="544"/>
      <c r="XT358" s="544"/>
      <c r="XU358" s="544"/>
      <c r="XV358" s="544"/>
      <c r="XW358" s="544"/>
      <c r="XX358" s="544"/>
      <c r="XY358" s="544"/>
      <c r="XZ358" s="544"/>
      <c r="YA358" s="544"/>
      <c r="YB358" s="544"/>
      <c r="YC358" s="544"/>
      <c r="YD358" s="544"/>
      <c r="YE358" s="544"/>
      <c r="YF358" s="544"/>
      <c r="YG358" s="544"/>
      <c r="YH358" s="544"/>
      <c r="YI358" s="544"/>
      <c r="YJ358" s="544"/>
      <c r="YK358" s="544"/>
      <c r="YL358" s="544"/>
      <c r="YM358" s="544"/>
      <c r="YN358" s="544"/>
      <c r="YO358" s="544"/>
      <c r="YP358" s="544"/>
      <c r="YQ358" s="544"/>
      <c r="YR358" s="544"/>
      <c r="YS358" s="544"/>
      <c r="YT358" s="544"/>
      <c r="YU358" s="544"/>
      <c r="YV358" s="544"/>
      <c r="YW358" s="544"/>
      <c r="YX358" s="544"/>
      <c r="YY358" s="544"/>
      <c r="YZ358" s="544"/>
      <c r="ZA358" s="544"/>
      <c r="ZB358" s="544"/>
      <c r="ZC358" s="544"/>
      <c r="ZD358" s="544"/>
      <c r="ZE358" s="544"/>
      <c r="ZF358" s="544"/>
      <c r="ZG358" s="544"/>
      <c r="ZH358" s="544"/>
      <c r="ZI358" s="544"/>
      <c r="ZJ358" s="544"/>
      <c r="ZK358" s="544"/>
      <c r="ZL358" s="544"/>
      <c r="ZM358" s="544"/>
      <c r="ZN358" s="544"/>
      <c r="ZO358" s="544"/>
      <c r="ZP358" s="544"/>
      <c r="ZQ358" s="544"/>
      <c r="ZR358" s="544"/>
      <c r="ZS358" s="544"/>
      <c r="ZT358" s="544"/>
      <c r="ZU358" s="544"/>
      <c r="ZV358" s="544"/>
      <c r="ZW358" s="544"/>
      <c r="ZX358" s="544"/>
      <c r="ZY358" s="544"/>
      <c r="ZZ358" s="544"/>
      <c r="AAA358" s="544"/>
      <c r="AAB358" s="544"/>
      <c r="AAC358" s="544"/>
      <c r="AAD358" s="544"/>
      <c r="AAE358" s="544"/>
      <c r="AAF358" s="544"/>
      <c r="AAG358" s="544"/>
      <c r="AAH358" s="544"/>
      <c r="AAI358" s="544"/>
      <c r="AAJ358" s="544"/>
      <c r="AAK358" s="544"/>
      <c r="AAL358" s="544"/>
      <c r="AAM358" s="544"/>
      <c r="AAN358" s="544"/>
      <c r="AAO358" s="544"/>
      <c r="AAP358" s="544"/>
      <c r="AAQ358" s="544"/>
      <c r="AAR358" s="544"/>
      <c r="AAS358" s="544"/>
      <c r="AAT358" s="544"/>
      <c r="AAU358" s="544"/>
      <c r="AAV358" s="544"/>
      <c r="AAW358" s="544"/>
      <c r="AAX358" s="544"/>
      <c r="AAY358" s="544"/>
      <c r="AAZ358" s="544"/>
      <c r="ABA358" s="544"/>
      <c r="ABB358" s="544"/>
      <c r="ABC358" s="544"/>
      <c r="ABD358" s="544"/>
      <c r="ABE358" s="544"/>
      <c r="ABF358" s="544"/>
      <c r="ABG358" s="544"/>
      <c r="ABH358" s="544"/>
      <c r="ABI358" s="544"/>
      <c r="ABJ358" s="544"/>
      <c r="ABK358" s="544"/>
      <c r="ABL358" s="544"/>
      <c r="ABM358" s="544"/>
      <c r="ABN358" s="544"/>
      <c r="ABO358" s="544"/>
      <c r="ABP358" s="544"/>
      <c r="ABQ358" s="544"/>
      <c r="ABR358" s="544"/>
      <c r="ABS358" s="544"/>
      <c r="ABT358" s="544"/>
    </row>
    <row r="359" spans="1:748" s="540" customFormat="1" ht="15" customHeight="1" x14ac:dyDescent="0.15">
      <c r="A359" s="559">
        <v>43879</v>
      </c>
      <c r="B359" s="415">
        <f t="shared" si="7"/>
        <v>760</v>
      </c>
      <c r="C359" s="231"/>
      <c r="D359" s="546"/>
      <c r="E359" s="467"/>
      <c r="F359" s="576"/>
      <c r="G359" s="883"/>
      <c r="H359" s="539"/>
      <c r="I359" s="576"/>
      <c r="J359" s="547"/>
      <c r="K359" s="467"/>
      <c r="L359" s="550"/>
      <c r="M359" s="231">
        <v>723</v>
      </c>
      <c r="N359" s="546"/>
      <c r="O359" s="467"/>
      <c r="P359" s="576"/>
      <c r="Q359" s="883"/>
      <c r="R359" s="539"/>
      <c r="S359" s="576"/>
      <c r="T359" s="547"/>
      <c r="U359" s="467"/>
      <c r="V359" s="550"/>
      <c r="W359" s="466"/>
      <c r="X359" s="546"/>
      <c r="Y359" s="548"/>
      <c r="Z359" s="576"/>
      <c r="AA359" s="883"/>
      <c r="AB359" s="539"/>
      <c r="AC359" s="576"/>
      <c r="AD359" s="539"/>
      <c r="AE359" s="467"/>
      <c r="AF359" s="550"/>
      <c r="AG359" s="494"/>
      <c r="AH359" s="546"/>
      <c r="AI359" s="548"/>
      <c r="AJ359" s="576"/>
      <c r="AK359" s="883"/>
      <c r="AL359" s="539"/>
      <c r="AM359" s="213"/>
      <c r="AN359" s="539"/>
      <c r="AO359" s="467"/>
      <c r="AP359" s="618"/>
      <c r="AQ359" s="494">
        <v>34</v>
      </c>
      <c r="AR359" s="546"/>
      <c r="AS359" s="548"/>
      <c r="AT359" s="576"/>
      <c r="AU359" s="883"/>
      <c r="AV359" s="539"/>
      <c r="AW359" s="576"/>
      <c r="AX359" s="539"/>
      <c r="AY359" s="467"/>
      <c r="AZ359" s="550"/>
      <c r="BA359" s="231"/>
      <c r="BB359" s="546"/>
      <c r="BC359" s="467"/>
      <c r="BD359" s="576"/>
      <c r="BE359" s="883"/>
      <c r="BF359" s="539"/>
      <c r="BG359" s="576"/>
      <c r="BH359" s="539"/>
      <c r="BI359" s="467"/>
      <c r="BJ359" s="550"/>
      <c r="BK359" s="494"/>
      <c r="BL359" s="546"/>
      <c r="BM359" s="548"/>
      <c r="BN359" s="576"/>
      <c r="BO359" s="883"/>
      <c r="BP359" s="539"/>
      <c r="BQ359" s="576"/>
      <c r="BR359" s="539"/>
      <c r="BS359" s="467"/>
      <c r="BT359" s="550"/>
      <c r="BU359" s="494">
        <v>3</v>
      </c>
      <c r="BV359" s="546"/>
      <c r="BW359" s="548"/>
      <c r="BX359" s="548"/>
      <c r="BY359" s="883"/>
      <c r="BZ359" s="539"/>
      <c r="CA359" s="576"/>
      <c r="CB359" s="539"/>
      <c r="CC359" s="467"/>
      <c r="CD359" s="550"/>
      <c r="CE359" s="494"/>
      <c r="CF359" s="546"/>
      <c r="CG359" s="548"/>
      <c r="CH359" s="576"/>
      <c r="CI359" s="883"/>
      <c r="CJ359" s="539"/>
      <c r="CK359" s="576"/>
      <c r="CL359" s="539"/>
      <c r="CM359" s="467"/>
      <c r="CN359" s="550"/>
      <c r="CO359" s="494"/>
      <c r="CP359" s="546"/>
      <c r="CQ359" s="467"/>
      <c r="CR359" s="576"/>
      <c r="CS359" s="883"/>
      <c r="CT359" s="539"/>
      <c r="CU359" s="576"/>
      <c r="CV359" s="539"/>
      <c r="CW359" s="467"/>
      <c r="CX359" s="550"/>
      <c r="CY359" s="494"/>
      <c r="CZ359" s="546"/>
      <c r="DA359" s="467"/>
      <c r="DB359" s="576"/>
      <c r="DC359" s="883"/>
      <c r="DD359" s="539"/>
      <c r="DE359" s="576"/>
      <c r="DF359" s="539"/>
      <c r="DG359" s="464"/>
      <c r="DH359" s="550"/>
      <c r="DI359" s="494"/>
      <c r="DJ359" s="546"/>
      <c r="DK359" s="549"/>
      <c r="DL359" s="576"/>
      <c r="DM359" s="883"/>
      <c r="DN359" s="539"/>
      <c r="DO359" s="576"/>
      <c r="DP359" s="539"/>
      <c r="DQ359" s="467"/>
      <c r="DR359" s="550"/>
      <c r="DS359" s="494"/>
      <c r="DT359" s="546"/>
      <c r="DU359" s="466"/>
      <c r="DV359" s="576"/>
      <c r="DW359" s="883"/>
      <c r="DX359" s="539"/>
      <c r="DY359" s="576"/>
      <c r="DZ359" s="539"/>
      <c r="EA359" s="576"/>
      <c r="EB359" s="550"/>
      <c r="EC359" s="494"/>
      <c r="ED359" s="546"/>
      <c r="EE359" s="551"/>
      <c r="EF359" s="576"/>
      <c r="EG359" s="883"/>
      <c r="EH359" s="539"/>
      <c r="EI359" s="576"/>
      <c r="EJ359" s="539"/>
      <c r="EK359" s="467"/>
      <c r="EL359" s="550"/>
      <c r="EM359" s="494"/>
      <c r="EN359" s="546"/>
      <c r="EO359" s="467"/>
      <c r="EP359" s="576"/>
      <c r="EQ359" s="576"/>
      <c r="ER359" s="539"/>
      <c r="ES359" s="576"/>
      <c r="ET359" s="466"/>
      <c r="EU359" s="467"/>
      <c r="EV359" s="550"/>
      <c r="EW359" s="494"/>
      <c r="EX359" s="546"/>
      <c r="EY359" s="467"/>
      <c r="EZ359" s="576"/>
      <c r="FA359" s="883"/>
      <c r="FB359" s="539"/>
      <c r="FC359" s="576"/>
      <c r="FD359" s="466"/>
      <c r="FE359" s="467"/>
      <c r="FF359" s="550"/>
      <c r="FG359" s="494"/>
      <c r="FH359" s="546"/>
      <c r="FI359" s="467"/>
      <c r="FJ359" s="576"/>
      <c r="FK359" s="883"/>
      <c r="FL359" s="539"/>
      <c r="FM359" s="576"/>
      <c r="FN359" s="466"/>
      <c r="FO359" s="467"/>
      <c r="FP359" s="550"/>
      <c r="FQ359" s="1262"/>
      <c r="FR359" s="1263"/>
      <c r="FS359" s="1444"/>
      <c r="FT359" s="1263"/>
      <c r="FU359" s="980"/>
      <c r="FV359" s="1263"/>
      <c r="FW359" s="954"/>
      <c r="FX359" s="1263"/>
      <c r="FY359" s="1263"/>
      <c r="FZ359" s="1419"/>
      <c r="GA359" s="1262"/>
      <c r="GB359" s="1263"/>
      <c r="GC359" s="1263"/>
      <c r="GD359" s="1263"/>
      <c r="GE359" s="980"/>
      <c r="GF359" s="1263"/>
      <c r="GG359" s="954"/>
      <c r="GH359" s="1263"/>
      <c r="GI359" s="1263"/>
      <c r="GJ359" s="1419"/>
      <c r="GK359" s="231"/>
      <c r="GL359" s="941"/>
      <c r="GM359" s="467"/>
      <c r="GN359" s="467"/>
      <c r="GO359" s="467"/>
      <c r="GP359" s="467"/>
      <c r="GQ359" s="467"/>
      <c r="GR359" s="467"/>
      <c r="GS359" s="467"/>
      <c r="GT359" s="550"/>
      <c r="GU359" s="231"/>
      <c r="GV359" s="467"/>
      <c r="GW359" s="467"/>
      <c r="GX359" s="467"/>
      <c r="GY359" s="467"/>
      <c r="GZ359" s="539"/>
      <c r="HA359" s="467"/>
      <c r="HB359" s="467"/>
      <c r="HC359" s="467"/>
      <c r="HD359" s="550"/>
      <c r="HE359" s="494"/>
      <c r="HF359" s="546"/>
      <c r="HG359" s="467"/>
      <c r="HH359" s="894"/>
      <c r="HI359" s="1432"/>
      <c r="HJ359" s="539"/>
      <c r="HK359" s="576"/>
      <c r="HL359" s="539"/>
      <c r="HM359" s="467"/>
      <c r="HN359" s="550"/>
      <c r="HO359" s="494"/>
      <c r="HP359" s="546"/>
      <c r="HQ359" s="467"/>
      <c r="HR359" s="576"/>
      <c r="HS359" s="576"/>
      <c r="HT359" s="539"/>
      <c r="HU359" s="576"/>
      <c r="HV359" s="539"/>
      <c r="HW359" s="467"/>
      <c r="HX359" s="550"/>
      <c r="HY359" s="1587"/>
      <c r="HZ359" s="1587"/>
      <c r="IA359" s="1587"/>
      <c r="IB359" s="1587"/>
      <c r="IC359" s="1587"/>
      <c r="ID359" s="1587"/>
      <c r="IE359" s="1587"/>
      <c r="IF359" s="1587"/>
      <c r="IG359" s="1587"/>
      <c r="IH359" s="1587"/>
      <c r="II359" s="1587"/>
      <c r="IJ359" s="1587"/>
      <c r="IK359" s="1587"/>
      <c r="IL359" s="1587"/>
      <c r="IM359" s="1587"/>
      <c r="IN359" s="1587"/>
      <c r="IO359" s="1587"/>
      <c r="IP359" s="1587"/>
      <c r="IQ359" s="1587"/>
      <c r="IR359" s="1587"/>
      <c r="IS359" s="1587"/>
      <c r="IT359" s="1587"/>
      <c r="IU359" s="1587"/>
      <c r="IV359" s="1587"/>
      <c r="IW359" s="1587"/>
      <c r="IX359" s="1587"/>
      <c r="IY359" s="1587"/>
      <c r="IZ359" s="1587"/>
      <c r="JA359" s="1587"/>
      <c r="JB359" s="1587"/>
      <c r="JC359" s="1587"/>
      <c r="JD359" s="1587"/>
      <c r="JE359" s="1587"/>
      <c r="JF359" s="1587"/>
      <c r="JG359" s="1587"/>
      <c r="JH359" s="1587"/>
      <c r="JI359" s="1587"/>
      <c r="JJ359" s="1587"/>
      <c r="JK359" s="1587"/>
      <c r="JL359" s="1587"/>
      <c r="JM359" s="1587"/>
      <c r="JN359" s="1587"/>
      <c r="JO359" s="1587"/>
      <c r="JP359" s="1587"/>
      <c r="JQ359" s="1587"/>
      <c r="JR359" s="1587"/>
      <c r="JS359" s="1587"/>
      <c r="JT359" s="1587"/>
      <c r="JU359" s="1587"/>
      <c r="JV359" s="1587"/>
      <c r="JW359" s="1587"/>
      <c r="JX359" s="1587"/>
      <c r="JY359" s="1587"/>
      <c r="JZ359" s="1587"/>
      <c r="KA359" s="1587"/>
      <c r="KB359" s="1587"/>
      <c r="KC359" s="1587"/>
      <c r="KD359" s="1587"/>
      <c r="KE359" s="1587"/>
      <c r="KF359" s="1587"/>
      <c r="KG359" s="1587"/>
      <c r="KH359" s="1587"/>
      <c r="KI359" s="1587"/>
      <c r="KJ359" s="1587"/>
      <c r="KK359" s="1587"/>
      <c r="KL359" s="1587"/>
      <c r="KM359" s="1587"/>
      <c r="KN359" s="1587"/>
      <c r="KO359" s="1587"/>
      <c r="KP359" s="1587"/>
      <c r="KQ359" s="1587"/>
      <c r="KR359" s="1587"/>
      <c r="KS359" s="1587"/>
      <c r="KT359" s="1587"/>
      <c r="KU359" s="1587"/>
      <c r="KV359" s="1587"/>
      <c r="KW359" s="1587"/>
      <c r="KX359" s="1587"/>
      <c r="KY359" s="1587"/>
      <c r="KZ359" s="1587"/>
      <c r="LA359" s="1587"/>
      <c r="LB359" s="1587"/>
      <c r="LC359" s="1587"/>
      <c r="LD359" s="1587"/>
      <c r="LE359" s="1587"/>
      <c r="LF359" s="1587"/>
      <c r="LG359" s="1587"/>
      <c r="LH359" s="1587"/>
      <c r="LI359" s="1587"/>
      <c r="LJ359" s="1587"/>
      <c r="LK359" s="1587"/>
      <c r="LL359" s="1587"/>
      <c r="LM359" s="1587"/>
      <c r="LN359" s="1587"/>
      <c r="LO359" s="1587"/>
      <c r="LP359" s="1587"/>
      <c r="LQ359" s="1587"/>
      <c r="LR359" s="1587"/>
      <c r="LS359" s="1587"/>
      <c r="LT359" s="1587"/>
      <c r="LU359" s="1587"/>
      <c r="LV359" s="1587"/>
      <c r="LW359" s="1587"/>
      <c r="LX359" s="1587"/>
      <c r="LY359" s="1587"/>
      <c r="LZ359" s="1587"/>
      <c r="MA359" s="1587"/>
      <c r="MB359" s="1587"/>
      <c r="MC359" s="1587"/>
      <c r="MD359" s="1587"/>
      <c r="ME359" s="1587"/>
      <c r="MF359" s="1587"/>
      <c r="MG359" s="1587"/>
      <c r="MH359" s="1587"/>
      <c r="MI359" s="1587"/>
      <c r="MJ359" s="1587"/>
      <c r="MK359" s="1587"/>
      <c r="ML359" s="1587"/>
      <c r="MM359" s="1587"/>
      <c r="MN359" s="1587"/>
      <c r="MO359" s="1587"/>
      <c r="MP359" s="1587"/>
      <c r="MQ359" s="1587"/>
      <c r="MR359" s="1587"/>
      <c r="MS359" s="1587"/>
      <c r="MT359" s="1587"/>
      <c r="MU359" s="1587"/>
      <c r="MV359" s="1587"/>
      <c r="MW359" s="1587"/>
      <c r="MX359" s="1587"/>
      <c r="MY359" s="1587"/>
      <c r="MZ359" s="1587"/>
      <c r="NA359" s="1587"/>
      <c r="NB359" s="1587"/>
      <c r="NC359" s="1587"/>
      <c r="ND359" s="1587"/>
      <c r="NE359" s="1587"/>
      <c r="NF359" s="1587"/>
      <c r="NG359" s="1587"/>
      <c r="NH359" s="1587"/>
      <c r="NI359" s="1587"/>
      <c r="NJ359" s="1587"/>
      <c r="NK359" s="1587"/>
      <c r="NL359" s="1587"/>
      <c r="NM359" s="1587"/>
      <c r="NN359" s="1587"/>
      <c r="NO359" s="1587"/>
      <c r="NP359" s="1587"/>
      <c r="NQ359" s="1587"/>
      <c r="NR359" s="1587"/>
      <c r="NS359" s="1587"/>
      <c r="NT359" s="1587"/>
      <c r="NU359" s="1587"/>
      <c r="NV359" s="1587"/>
      <c r="NW359" s="1587"/>
      <c r="NX359" s="1587"/>
      <c r="NY359" s="1587"/>
      <c r="NZ359" s="1587"/>
      <c r="OA359" s="1587"/>
      <c r="OB359" s="1587"/>
      <c r="OC359" s="1587"/>
      <c r="OD359" s="1587"/>
      <c r="OE359" s="1587"/>
      <c r="OF359" s="1587"/>
      <c r="OG359" s="1587"/>
      <c r="OH359" s="1587"/>
      <c r="OI359" s="1587"/>
      <c r="OJ359" s="1587"/>
      <c r="OK359" s="1587"/>
      <c r="OL359" s="1587"/>
      <c r="OM359" s="1587"/>
      <c r="ON359" s="1587"/>
      <c r="OO359" s="1587"/>
      <c r="OP359" s="1587"/>
      <c r="OQ359" s="1587"/>
      <c r="OR359" s="1587"/>
      <c r="OS359" s="1587"/>
      <c r="OT359" s="1587"/>
      <c r="OU359" s="1587"/>
      <c r="OV359" s="1587"/>
      <c r="OW359" s="1587"/>
      <c r="OX359" s="1587"/>
      <c r="OY359" s="1587"/>
      <c r="OZ359" s="1587"/>
      <c r="PA359" s="1587"/>
      <c r="PB359" s="1587"/>
      <c r="PC359" s="1587"/>
      <c r="PD359" s="1587"/>
      <c r="PE359" s="1587"/>
      <c r="PF359" s="1587"/>
      <c r="PG359" s="1588"/>
      <c r="PH359" s="1588"/>
      <c r="PI359" s="1588"/>
      <c r="PJ359" s="1588"/>
      <c r="PK359" s="1588"/>
      <c r="PL359" s="1588"/>
      <c r="PM359" s="1588"/>
      <c r="PN359" s="1588"/>
      <c r="PO359" s="1588"/>
      <c r="PP359" s="1588"/>
      <c r="PQ359" s="1588"/>
      <c r="PR359" s="1588"/>
      <c r="PS359" s="1588"/>
      <c r="PT359" s="1588"/>
      <c r="PU359" s="1588"/>
      <c r="PV359" s="1588"/>
      <c r="PW359" s="1588"/>
      <c r="PX359" s="1588"/>
      <c r="PY359" s="1588"/>
      <c r="PZ359" s="1588"/>
      <c r="QA359" s="1588"/>
      <c r="QB359" s="1588"/>
      <c r="QC359" s="1588"/>
      <c r="QD359" s="1588"/>
      <c r="QE359" s="1588"/>
      <c r="QF359" s="1588"/>
      <c r="QG359" s="1588"/>
      <c r="QH359" s="1588"/>
      <c r="QI359" s="1588"/>
      <c r="QJ359" s="1588"/>
      <c r="QK359" s="1588"/>
      <c r="QL359" s="1588"/>
      <c r="QM359" s="1588"/>
      <c r="QN359" s="1588"/>
      <c r="QO359" s="1588"/>
      <c r="QP359" s="1588"/>
      <c r="QQ359" s="1588"/>
      <c r="QR359" s="1588"/>
      <c r="QS359" s="1588"/>
      <c r="QT359" s="1588"/>
      <c r="QU359" s="1588"/>
      <c r="QV359" s="1588"/>
      <c r="QW359" s="1588"/>
      <c r="QX359" s="1588"/>
      <c r="QY359" s="1588"/>
      <c r="QZ359" s="1588"/>
      <c r="RA359" s="1588"/>
      <c r="RB359" s="1588"/>
      <c r="RC359" s="1588"/>
      <c r="RD359" s="1588"/>
      <c r="RE359" s="1588"/>
      <c r="RF359" s="1588"/>
      <c r="RG359" s="1588"/>
      <c r="RH359" s="1588"/>
      <c r="RI359" s="1588"/>
      <c r="RJ359" s="1588"/>
      <c r="RK359" s="1588"/>
      <c r="RL359" s="1588"/>
      <c r="RM359" s="1588"/>
      <c r="RN359" s="1588"/>
      <c r="RO359" s="1588"/>
      <c r="RP359" s="1588"/>
      <c r="RQ359" s="1588"/>
      <c r="RR359" s="1588"/>
      <c r="RS359" s="1588"/>
      <c r="RT359" s="1588"/>
      <c r="RU359" s="1588"/>
      <c r="RV359" s="1588"/>
      <c r="RW359" s="1588"/>
      <c r="RX359" s="1588"/>
      <c r="RY359" s="1588"/>
      <c r="RZ359" s="1588"/>
      <c r="SA359" s="1588"/>
      <c r="SB359" s="1588"/>
      <c r="SC359" s="1588"/>
      <c r="SD359" s="1588"/>
      <c r="SE359" s="1588"/>
      <c r="SF359" s="1588"/>
      <c r="SG359" s="1588"/>
      <c r="SH359" s="1588"/>
      <c r="SI359" s="1588"/>
      <c r="SJ359" s="1588"/>
      <c r="SK359" s="1588"/>
      <c r="SL359" s="1588"/>
      <c r="SM359" s="1588"/>
      <c r="SN359" s="1588"/>
      <c r="SO359" s="1588"/>
      <c r="SP359" s="1588"/>
      <c r="SQ359" s="1588"/>
      <c r="SR359" s="1588"/>
      <c r="SS359" s="1588"/>
      <c r="ST359" s="1588"/>
      <c r="SU359" s="1588"/>
      <c r="SV359" s="1588"/>
      <c r="SW359" s="1588"/>
      <c r="SX359" s="1588"/>
      <c r="SY359" s="1588"/>
      <c r="SZ359" s="1588"/>
      <c r="TA359" s="1588"/>
      <c r="TB359" s="1588"/>
      <c r="TC359" s="1588"/>
      <c r="TD359" s="544"/>
      <c r="TE359" s="544"/>
      <c r="TF359" s="544"/>
      <c r="TG359" s="544"/>
      <c r="TH359" s="544"/>
      <c r="TI359" s="544"/>
      <c r="TJ359" s="544"/>
      <c r="TK359" s="544"/>
      <c r="TL359" s="544"/>
      <c r="TM359" s="544"/>
      <c r="TN359" s="544"/>
      <c r="TO359" s="544"/>
      <c r="TP359" s="544"/>
      <c r="TQ359" s="544"/>
      <c r="TR359" s="544"/>
      <c r="TS359" s="544"/>
      <c r="TT359" s="544"/>
      <c r="TU359" s="544"/>
      <c r="TV359" s="544"/>
      <c r="TW359" s="544"/>
      <c r="TX359" s="544"/>
      <c r="TY359" s="544"/>
      <c r="TZ359" s="544"/>
      <c r="UA359" s="544"/>
      <c r="UB359" s="544"/>
      <c r="UC359" s="544"/>
      <c r="UD359" s="544"/>
      <c r="UE359" s="544"/>
      <c r="UF359" s="544"/>
      <c r="UG359" s="544"/>
      <c r="UH359" s="544"/>
      <c r="UI359" s="544"/>
      <c r="UJ359" s="544"/>
      <c r="UK359" s="544"/>
      <c r="UL359" s="544"/>
      <c r="UM359" s="544"/>
      <c r="UN359" s="544"/>
      <c r="UO359" s="544"/>
      <c r="UP359" s="544"/>
      <c r="UQ359" s="544"/>
      <c r="UR359" s="544"/>
      <c r="US359" s="544"/>
      <c r="UT359" s="544"/>
      <c r="UU359" s="544"/>
      <c r="UV359" s="544"/>
      <c r="UW359" s="544"/>
      <c r="UX359" s="544"/>
      <c r="UY359" s="544"/>
      <c r="UZ359" s="544"/>
      <c r="VA359" s="544"/>
      <c r="VB359" s="544"/>
      <c r="VC359" s="544"/>
      <c r="VD359" s="544"/>
      <c r="VE359" s="544"/>
      <c r="VF359" s="544"/>
      <c r="VG359" s="544"/>
      <c r="VH359" s="544"/>
      <c r="VI359" s="544"/>
      <c r="VJ359" s="544"/>
      <c r="VK359" s="544"/>
      <c r="VL359" s="544"/>
      <c r="VM359" s="544"/>
      <c r="VN359" s="544"/>
      <c r="VO359" s="544"/>
      <c r="VP359" s="544"/>
      <c r="VQ359" s="544"/>
      <c r="VR359" s="544"/>
      <c r="VS359" s="544"/>
      <c r="VT359" s="544"/>
      <c r="VU359" s="544"/>
      <c r="VV359" s="544"/>
      <c r="VW359" s="544"/>
      <c r="VX359" s="544"/>
      <c r="VY359" s="544"/>
      <c r="VZ359" s="544"/>
      <c r="WA359" s="544"/>
      <c r="WB359" s="544"/>
      <c r="WC359" s="544"/>
      <c r="WD359" s="544"/>
      <c r="WE359" s="544"/>
      <c r="WF359" s="544"/>
      <c r="WG359" s="544"/>
      <c r="WH359" s="544"/>
      <c r="WI359" s="544"/>
      <c r="WJ359" s="544"/>
      <c r="WK359" s="544"/>
      <c r="WL359" s="544"/>
      <c r="WM359" s="544"/>
      <c r="WN359" s="544"/>
      <c r="WO359" s="544"/>
      <c r="WP359" s="544"/>
      <c r="WQ359" s="544"/>
      <c r="WR359" s="544"/>
      <c r="WS359" s="544"/>
      <c r="WT359" s="544"/>
      <c r="WU359" s="544"/>
      <c r="WV359" s="544"/>
      <c r="WW359" s="544"/>
      <c r="WX359" s="544"/>
      <c r="WY359" s="544"/>
      <c r="WZ359" s="544"/>
      <c r="XA359" s="544"/>
      <c r="XB359" s="544"/>
      <c r="XC359" s="544"/>
      <c r="XD359" s="544"/>
      <c r="XE359" s="544"/>
      <c r="XF359" s="544"/>
      <c r="XG359" s="544"/>
      <c r="XH359" s="544"/>
      <c r="XI359" s="544"/>
      <c r="XJ359" s="544"/>
      <c r="XK359" s="544"/>
      <c r="XL359" s="544"/>
      <c r="XM359" s="544"/>
      <c r="XN359" s="544"/>
      <c r="XO359" s="544"/>
      <c r="XP359" s="544"/>
      <c r="XQ359" s="544"/>
      <c r="XR359" s="544"/>
      <c r="XS359" s="544"/>
      <c r="XT359" s="544"/>
      <c r="XU359" s="544"/>
      <c r="XV359" s="544"/>
      <c r="XW359" s="544"/>
      <c r="XX359" s="544"/>
      <c r="XY359" s="544"/>
      <c r="XZ359" s="544"/>
      <c r="YA359" s="544"/>
      <c r="YB359" s="544"/>
      <c r="YC359" s="544"/>
      <c r="YD359" s="544"/>
      <c r="YE359" s="544"/>
      <c r="YF359" s="544"/>
      <c r="YG359" s="544"/>
      <c r="YH359" s="544"/>
      <c r="YI359" s="544"/>
      <c r="YJ359" s="544"/>
      <c r="YK359" s="544"/>
      <c r="YL359" s="544"/>
      <c r="YM359" s="544"/>
      <c r="YN359" s="544"/>
      <c r="YO359" s="544"/>
      <c r="YP359" s="544"/>
      <c r="YQ359" s="544"/>
      <c r="YR359" s="544"/>
      <c r="YS359" s="544"/>
      <c r="YT359" s="544"/>
      <c r="YU359" s="544"/>
      <c r="YV359" s="544"/>
      <c r="YW359" s="544"/>
      <c r="YX359" s="544"/>
      <c r="YY359" s="544"/>
      <c r="YZ359" s="544"/>
      <c r="ZA359" s="544"/>
      <c r="ZB359" s="544"/>
      <c r="ZC359" s="544"/>
      <c r="ZD359" s="544"/>
      <c r="ZE359" s="544"/>
      <c r="ZF359" s="544"/>
      <c r="ZG359" s="544"/>
      <c r="ZH359" s="544"/>
      <c r="ZI359" s="544"/>
      <c r="ZJ359" s="544"/>
      <c r="ZK359" s="544"/>
      <c r="ZL359" s="544"/>
      <c r="ZM359" s="544"/>
      <c r="ZN359" s="544"/>
      <c r="ZO359" s="544"/>
      <c r="ZP359" s="544"/>
      <c r="ZQ359" s="544"/>
      <c r="ZR359" s="544"/>
      <c r="ZS359" s="544"/>
      <c r="ZT359" s="544"/>
      <c r="ZU359" s="544"/>
      <c r="ZV359" s="544"/>
      <c r="ZW359" s="544"/>
      <c r="ZX359" s="544"/>
      <c r="ZY359" s="544"/>
      <c r="ZZ359" s="544"/>
      <c r="AAA359" s="544"/>
      <c r="AAB359" s="544"/>
      <c r="AAC359" s="544"/>
      <c r="AAD359" s="544"/>
      <c r="AAE359" s="544"/>
      <c r="AAF359" s="544"/>
      <c r="AAG359" s="544"/>
      <c r="AAH359" s="544"/>
      <c r="AAI359" s="544"/>
      <c r="AAJ359" s="544"/>
      <c r="AAK359" s="544"/>
      <c r="AAL359" s="544"/>
      <c r="AAM359" s="544"/>
      <c r="AAN359" s="544"/>
      <c r="AAO359" s="544"/>
      <c r="AAP359" s="544"/>
      <c r="AAQ359" s="544"/>
      <c r="AAR359" s="544"/>
      <c r="AAS359" s="544"/>
      <c r="AAT359" s="544"/>
      <c r="AAU359" s="544"/>
      <c r="AAV359" s="544"/>
      <c r="AAW359" s="544"/>
      <c r="AAX359" s="544"/>
      <c r="AAY359" s="544"/>
      <c r="AAZ359" s="544"/>
      <c r="ABA359" s="544"/>
      <c r="ABB359" s="544"/>
      <c r="ABC359" s="544"/>
      <c r="ABD359" s="544"/>
      <c r="ABE359" s="544"/>
      <c r="ABF359" s="544"/>
      <c r="ABG359" s="544"/>
      <c r="ABH359" s="544"/>
      <c r="ABI359" s="544"/>
      <c r="ABJ359" s="544"/>
      <c r="ABK359" s="544"/>
      <c r="ABL359" s="544"/>
      <c r="ABM359" s="544"/>
      <c r="ABN359" s="544"/>
      <c r="ABO359" s="544"/>
      <c r="ABP359" s="544"/>
      <c r="ABQ359" s="544"/>
      <c r="ABR359" s="544"/>
      <c r="ABS359" s="544"/>
      <c r="ABT359" s="544"/>
    </row>
    <row r="360" spans="1:748" s="540" customFormat="1" ht="15" customHeight="1" x14ac:dyDescent="0.15">
      <c r="A360" s="559">
        <v>43880</v>
      </c>
      <c r="B360" s="415">
        <f t="shared" si="7"/>
        <v>805</v>
      </c>
      <c r="C360" s="231"/>
      <c r="D360" s="546"/>
      <c r="E360" s="467"/>
      <c r="F360" s="576"/>
      <c r="G360" s="883"/>
      <c r="H360" s="539"/>
      <c r="I360" s="576"/>
      <c r="J360" s="547"/>
      <c r="K360" s="467"/>
      <c r="L360" s="550"/>
      <c r="M360" s="231">
        <v>696</v>
      </c>
      <c r="N360" s="546">
        <v>8.35</v>
      </c>
      <c r="O360" s="467">
        <v>5940</v>
      </c>
      <c r="P360" s="576">
        <v>23.3</v>
      </c>
      <c r="Q360" s="883">
        <v>69.2</v>
      </c>
      <c r="R360" s="539">
        <v>1.5</v>
      </c>
      <c r="S360" s="576">
        <v>14.4</v>
      </c>
      <c r="T360" s="547"/>
      <c r="U360" s="467"/>
      <c r="V360" s="550"/>
      <c r="W360" s="466"/>
      <c r="X360" s="546"/>
      <c r="Y360" s="548"/>
      <c r="Z360" s="576"/>
      <c r="AA360" s="883"/>
      <c r="AB360" s="539"/>
      <c r="AC360" s="576"/>
      <c r="AD360" s="539"/>
      <c r="AE360" s="467"/>
      <c r="AF360" s="550"/>
      <c r="AG360" s="494"/>
      <c r="AH360" s="546"/>
      <c r="AI360" s="548"/>
      <c r="AJ360" s="576"/>
      <c r="AK360" s="883"/>
      <c r="AL360" s="539"/>
      <c r="AM360" s="213"/>
      <c r="AN360" s="539"/>
      <c r="AO360" s="467"/>
      <c r="AP360" s="618"/>
      <c r="AQ360" s="494">
        <v>105</v>
      </c>
      <c r="AR360" s="546"/>
      <c r="AS360" s="548"/>
      <c r="AT360" s="576"/>
      <c r="AU360" s="883"/>
      <c r="AV360" s="539"/>
      <c r="AW360" s="576"/>
      <c r="AX360" s="539"/>
      <c r="AY360" s="467"/>
      <c r="AZ360" s="550"/>
      <c r="BA360" s="231"/>
      <c r="BB360" s="546"/>
      <c r="BC360" s="467"/>
      <c r="BD360" s="576"/>
      <c r="BE360" s="883"/>
      <c r="BF360" s="539"/>
      <c r="BG360" s="576"/>
      <c r="BH360" s="539"/>
      <c r="BI360" s="467"/>
      <c r="BJ360" s="550"/>
      <c r="BK360" s="494"/>
      <c r="BL360" s="546"/>
      <c r="BM360" s="548"/>
      <c r="BN360" s="576"/>
      <c r="BO360" s="883"/>
      <c r="BP360" s="539"/>
      <c r="BQ360" s="576"/>
      <c r="BR360" s="539"/>
      <c r="BS360" s="467"/>
      <c r="BT360" s="550"/>
      <c r="BU360" s="494">
        <v>4</v>
      </c>
      <c r="BV360" s="546"/>
      <c r="BW360" s="548"/>
      <c r="BX360" s="548"/>
      <c r="BY360" s="883"/>
      <c r="BZ360" s="539"/>
      <c r="CA360" s="576"/>
      <c r="CB360" s="539"/>
      <c r="CC360" s="467"/>
      <c r="CD360" s="550"/>
      <c r="CE360" s="494"/>
      <c r="CF360" s="546"/>
      <c r="CG360" s="548"/>
      <c r="CH360" s="576"/>
      <c r="CI360" s="883"/>
      <c r="CJ360" s="539"/>
      <c r="CK360" s="576"/>
      <c r="CL360" s="539"/>
      <c r="CM360" s="467"/>
      <c r="CN360" s="550"/>
      <c r="CO360" s="494"/>
      <c r="CP360" s="546"/>
      <c r="CQ360" s="467"/>
      <c r="CR360" s="576"/>
      <c r="CS360" s="883"/>
      <c r="CT360" s="539"/>
      <c r="CU360" s="576"/>
      <c r="CV360" s="539"/>
      <c r="CW360" s="467"/>
      <c r="CX360" s="550"/>
      <c r="CY360" s="494"/>
      <c r="CZ360" s="546"/>
      <c r="DA360" s="467"/>
      <c r="DB360" s="576"/>
      <c r="DC360" s="883"/>
      <c r="DD360" s="539"/>
      <c r="DE360" s="576"/>
      <c r="DF360" s="539"/>
      <c r="DG360" s="464"/>
      <c r="DH360" s="550"/>
      <c r="DI360" s="494"/>
      <c r="DJ360" s="546"/>
      <c r="DK360" s="549"/>
      <c r="DL360" s="576"/>
      <c r="DM360" s="883"/>
      <c r="DN360" s="539"/>
      <c r="DO360" s="576"/>
      <c r="DP360" s="539"/>
      <c r="DQ360" s="467"/>
      <c r="DR360" s="550"/>
      <c r="DS360" s="494"/>
      <c r="DT360" s="546"/>
      <c r="DU360" s="466"/>
      <c r="DV360" s="576"/>
      <c r="DW360" s="883"/>
      <c r="DX360" s="539"/>
      <c r="DY360" s="576"/>
      <c r="DZ360" s="539"/>
      <c r="EA360" s="576"/>
      <c r="EB360" s="550"/>
      <c r="EC360" s="494"/>
      <c r="ED360" s="546"/>
      <c r="EE360" s="551"/>
      <c r="EF360" s="576"/>
      <c r="EG360" s="883"/>
      <c r="EH360" s="539"/>
      <c r="EI360" s="576"/>
      <c r="EJ360" s="539"/>
      <c r="EK360" s="467"/>
      <c r="EL360" s="550"/>
      <c r="EM360" s="494"/>
      <c r="EN360" s="546"/>
      <c r="EO360" s="467"/>
      <c r="EP360" s="576"/>
      <c r="EQ360" s="576"/>
      <c r="ER360" s="539"/>
      <c r="ES360" s="576"/>
      <c r="ET360" s="466"/>
      <c r="EU360" s="467"/>
      <c r="EV360" s="550"/>
      <c r="EW360" s="494"/>
      <c r="EX360" s="546"/>
      <c r="EY360" s="467"/>
      <c r="EZ360" s="576"/>
      <c r="FA360" s="883"/>
      <c r="FB360" s="539"/>
      <c r="FC360" s="576"/>
      <c r="FD360" s="466"/>
      <c r="FE360" s="467"/>
      <c r="FF360" s="550"/>
      <c r="FG360" s="494"/>
      <c r="FH360" s="546"/>
      <c r="FI360" s="467"/>
      <c r="FJ360" s="576"/>
      <c r="FK360" s="883"/>
      <c r="FL360" s="539"/>
      <c r="FM360" s="576"/>
      <c r="FN360" s="466"/>
      <c r="FO360" s="467"/>
      <c r="FP360" s="550"/>
      <c r="FQ360" s="1262"/>
      <c r="FR360" s="1263"/>
      <c r="FS360" s="1444"/>
      <c r="FT360" s="1263"/>
      <c r="FU360" s="980"/>
      <c r="FV360" s="1263"/>
      <c r="FW360" s="954"/>
      <c r="FX360" s="1263"/>
      <c r="FY360" s="1263"/>
      <c r="FZ360" s="1419"/>
      <c r="GA360" s="1262"/>
      <c r="GB360" s="1263"/>
      <c r="GC360" s="1263"/>
      <c r="GD360" s="1263"/>
      <c r="GE360" s="980"/>
      <c r="GF360" s="1263"/>
      <c r="GG360" s="954"/>
      <c r="GH360" s="1263"/>
      <c r="GI360" s="1263"/>
      <c r="GJ360" s="1419"/>
      <c r="GK360" s="231"/>
      <c r="GL360" s="941"/>
      <c r="GM360" s="467"/>
      <c r="GN360" s="467"/>
      <c r="GO360" s="467"/>
      <c r="GP360" s="467"/>
      <c r="GQ360" s="467"/>
      <c r="GR360" s="467"/>
      <c r="GS360" s="467"/>
      <c r="GT360" s="550"/>
      <c r="GU360" s="231"/>
      <c r="GV360" s="467"/>
      <c r="GW360" s="467"/>
      <c r="GX360" s="467"/>
      <c r="GY360" s="467"/>
      <c r="GZ360" s="539"/>
      <c r="HA360" s="467"/>
      <c r="HB360" s="467"/>
      <c r="HC360" s="467"/>
      <c r="HD360" s="550"/>
      <c r="HE360" s="494"/>
      <c r="HF360" s="546"/>
      <c r="HG360" s="467"/>
      <c r="HH360" s="894"/>
      <c r="HI360" s="1432"/>
      <c r="HJ360" s="539"/>
      <c r="HK360" s="576"/>
      <c r="HL360" s="539"/>
      <c r="HM360" s="467"/>
      <c r="HN360" s="550"/>
      <c r="HO360" s="494"/>
      <c r="HP360" s="546">
        <v>6.9</v>
      </c>
      <c r="HQ360" s="467">
        <v>6560</v>
      </c>
      <c r="HR360" s="576">
        <v>89.4</v>
      </c>
      <c r="HS360" s="576">
        <v>377.7</v>
      </c>
      <c r="HT360" s="539">
        <v>230.6</v>
      </c>
      <c r="HU360" s="576">
        <v>341.7</v>
      </c>
      <c r="HV360" s="539"/>
      <c r="HW360" s="467"/>
      <c r="HX360" s="550"/>
      <c r="HY360" s="1587"/>
      <c r="HZ360" s="1587"/>
      <c r="IA360" s="1587"/>
      <c r="IB360" s="1587"/>
      <c r="IC360" s="1587"/>
      <c r="ID360" s="1587"/>
      <c r="IE360" s="1587"/>
      <c r="IF360" s="1587"/>
      <c r="IG360" s="1587"/>
      <c r="IH360" s="1587"/>
      <c r="II360" s="1587"/>
      <c r="IJ360" s="1587"/>
      <c r="IK360" s="1587"/>
      <c r="IL360" s="1587"/>
      <c r="IM360" s="1587"/>
      <c r="IN360" s="1587"/>
      <c r="IO360" s="1587"/>
      <c r="IP360" s="1587"/>
      <c r="IQ360" s="1587"/>
      <c r="IR360" s="1587"/>
      <c r="IS360" s="1587"/>
      <c r="IT360" s="1587"/>
      <c r="IU360" s="1587"/>
      <c r="IV360" s="1587"/>
      <c r="IW360" s="1587"/>
      <c r="IX360" s="1587"/>
      <c r="IY360" s="1587"/>
      <c r="IZ360" s="1587"/>
      <c r="JA360" s="1587"/>
      <c r="JB360" s="1587"/>
      <c r="JC360" s="1587"/>
      <c r="JD360" s="1587"/>
      <c r="JE360" s="1587"/>
      <c r="JF360" s="1587"/>
      <c r="JG360" s="1587"/>
      <c r="JH360" s="1587"/>
      <c r="JI360" s="1587"/>
      <c r="JJ360" s="1587"/>
      <c r="JK360" s="1587"/>
      <c r="JL360" s="1587"/>
      <c r="JM360" s="1587"/>
      <c r="JN360" s="1587"/>
      <c r="JO360" s="1587"/>
      <c r="JP360" s="1587"/>
      <c r="JQ360" s="1587"/>
      <c r="JR360" s="1587"/>
      <c r="JS360" s="1587"/>
      <c r="JT360" s="1587"/>
      <c r="JU360" s="1587"/>
      <c r="JV360" s="1587"/>
      <c r="JW360" s="1587"/>
      <c r="JX360" s="1587"/>
      <c r="JY360" s="1587"/>
      <c r="JZ360" s="1587"/>
      <c r="KA360" s="1587"/>
      <c r="KB360" s="1587"/>
      <c r="KC360" s="1587"/>
      <c r="KD360" s="1587"/>
      <c r="KE360" s="1587"/>
      <c r="KF360" s="1587"/>
      <c r="KG360" s="1587"/>
      <c r="KH360" s="1587"/>
      <c r="KI360" s="1587"/>
      <c r="KJ360" s="1587"/>
      <c r="KK360" s="1587"/>
      <c r="KL360" s="1587"/>
      <c r="KM360" s="1587"/>
      <c r="KN360" s="1587"/>
      <c r="KO360" s="1587"/>
      <c r="KP360" s="1587"/>
      <c r="KQ360" s="1587"/>
      <c r="KR360" s="1587"/>
      <c r="KS360" s="1587"/>
      <c r="KT360" s="1587"/>
      <c r="KU360" s="1587"/>
      <c r="KV360" s="1587"/>
      <c r="KW360" s="1587"/>
      <c r="KX360" s="1587"/>
      <c r="KY360" s="1587"/>
      <c r="KZ360" s="1587"/>
      <c r="LA360" s="1587"/>
      <c r="LB360" s="1587"/>
      <c r="LC360" s="1587"/>
      <c r="LD360" s="1587"/>
      <c r="LE360" s="1587"/>
      <c r="LF360" s="1587"/>
      <c r="LG360" s="1587"/>
      <c r="LH360" s="1587"/>
      <c r="LI360" s="1587"/>
      <c r="LJ360" s="1587"/>
      <c r="LK360" s="1587"/>
      <c r="LL360" s="1587"/>
      <c r="LM360" s="1587"/>
      <c r="LN360" s="1587"/>
      <c r="LO360" s="1587"/>
      <c r="LP360" s="1587"/>
      <c r="LQ360" s="1587"/>
      <c r="LR360" s="1587"/>
      <c r="LS360" s="1587"/>
      <c r="LT360" s="1587"/>
      <c r="LU360" s="1587"/>
      <c r="LV360" s="1587"/>
      <c r="LW360" s="1587"/>
      <c r="LX360" s="1587"/>
      <c r="LY360" s="1587"/>
      <c r="LZ360" s="1587"/>
      <c r="MA360" s="1587"/>
      <c r="MB360" s="1587"/>
      <c r="MC360" s="1587"/>
      <c r="MD360" s="1587"/>
      <c r="ME360" s="1587"/>
      <c r="MF360" s="1587"/>
      <c r="MG360" s="1587"/>
      <c r="MH360" s="1587"/>
      <c r="MI360" s="1587"/>
      <c r="MJ360" s="1587"/>
      <c r="MK360" s="1587"/>
      <c r="ML360" s="1587"/>
      <c r="MM360" s="1587"/>
      <c r="MN360" s="1587"/>
      <c r="MO360" s="1587"/>
      <c r="MP360" s="1587"/>
      <c r="MQ360" s="1587"/>
      <c r="MR360" s="1587"/>
      <c r="MS360" s="1587"/>
      <c r="MT360" s="1587"/>
      <c r="MU360" s="1587"/>
      <c r="MV360" s="1587"/>
      <c r="MW360" s="1587"/>
      <c r="MX360" s="1587"/>
      <c r="MY360" s="1587"/>
      <c r="MZ360" s="1587"/>
      <c r="NA360" s="1587"/>
      <c r="NB360" s="1587"/>
      <c r="NC360" s="1587"/>
      <c r="ND360" s="1587"/>
      <c r="NE360" s="1587"/>
      <c r="NF360" s="1587"/>
      <c r="NG360" s="1587"/>
      <c r="NH360" s="1587"/>
      <c r="NI360" s="1587"/>
      <c r="NJ360" s="1587"/>
      <c r="NK360" s="1587"/>
      <c r="NL360" s="1587"/>
      <c r="NM360" s="1587"/>
      <c r="NN360" s="1587"/>
      <c r="NO360" s="1587"/>
      <c r="NP360" s="1587"/>
      <c r="NQ360" s="1587"/>
      <c r="NR360" s="1587"/>
      <c r="NS360" s="1587"/>
      <c r="NT360" s="1587"/>
      <c r="NU360" s="1587"/>
      <c r="NV360" s="1587"/>
      <c r="NW360" s="1587"/>
      <c r="NX360" s="1587"/>
      <c r="NY360" s="1587"/>
      <c r="NZ360" s="1587"/>
      <c r="OA360" s="1587"/>
      <c r="OB360" s="1587"/>
      <c r="OC360" s="1587"/>
      <c r="OD360" s="1587"/>
      <c r="OE360" s="1587"/>
      <c r="OF360" s="1587"/>
      <c r="OG360" s="1587"/>
      <c r="OH360" s="1587"/>
      <c r="OI360" s="1587"/>
      <c r="OJ360" s="1587"/>
      <c r="OK360" s="1587"/>
      <c r="OL360" s="1587"/>
      <c r="OM360" s="1587"/>
      <c r="ON360" s="1587"/>
      <c r="OO360" s="1587"/>
      <c r="OP360" s="1587"/>
      <c r="OQ360" s="1587"/>
      <c r="OR360" s="1587"/>
      <c r="OS360" s="1587"/>
      <c r="OT360" s="1587"/>
      <c r="OU360" s="1587"/>
      <c r="OV360" s="1587"/>
      <c r="OW360" s="1587"/>
      <c r="OX360" s="1587"/>
      <c r="OY360" s="1587"/>
      <c r="OZ360" s="1587"/>
      <c r="PA360" s="1587"/>
      <c r="PB360" s="1587"/>
      <c r="PC360" s="1587"/>
      <c r="PD360" s="1587"/>
      <c r="PE360" s="1587"/>
      <c r="PF360" s="1587"/>
      <c r="PG360" s="1588"/>
      <c r="PH360" s="1588"/>
      <c r="PI360" s="1588"/>
      <c r="PJ360" s="1588"/>
      <c r="PK360" s="1588"/>
      <c r="PL360" s="1588"/>
      <c r="PM360" s="1588"/>
      <c r="PN360" s="1588"/>
      <c r="PO360" s="1588"/>
      <c r="PP360" s="1588"/>
      <c r="PQ360" s="1588"/>
      <c r="PR360" s="1588"/>
      <c r="PS360" s="1588"/>
      <c r="PT360" s="1588"/>
      <c r="PU360" s="1588"/>
      <c r="PV360" s="1588"/>
      <c r="PW360" s="1588"/>
      <c r="PX360" s="1588"/>
      <c r="PY360" s="1588"/>
      <c r="PZ360" s="1588"/>
      <c r="QA360" s="1588"/>
      <c r="QB360" s="1588"/>
      <c r="QC360" s="1588"/>
      <c r="QD360" s="1588"/>
      <c r="QE360" s="1588"/>
      <c r="QF360" s="1588"/>
      <c r="QG360" s="1588"/>
      <c r="QH360" s="1588"/>
      <c r="QI360" s="1588"/>
      <c r="QJ360" s="1588"/>
      <c r="QK360" s="1588"/>
      <c r="QL360" s="1588"/>
      <c r="QM360" s="1588"/>
      <c r="QN360" s="1588"/>
      <c r="QO360" s="1588"/>
      <c r="QP360" s="1588"/>
      <c r="QQ360" s="1588"/>
      <c r="QR360" s="1588"/>
      <c r="QS360" s="1588"/>
      <c r="QT360" s="1588"/>
      <c r="QU360" s="1588"/>
      <c r="QV360" s="1588"/>
      <c r="QW360" s="1588"/>
      <c r="QX360" s="1588"/>
      <c r="QY360" s="1588"/>
      <c r="QZ360" s="1588"/>
      <c r="RA360" s="1588"/>
      <c r="RB360" s="1588"/>
      <c r="RC360" s="1588"/>
      <c r="RD360" s="1588"/>
      <c r="RE360" s="1588"/>
      <c r="RF360" s="1588"/>
      <c r="RG360" s="1588"/>
      <c r="RH360" s="1588"/>
      <c r="RI360" s="1588"/>
      <c r="RJ360" s="1588"/>
      <c r="RK360" s="1588"/>
      <c r="RL360" s="1588"/>
      <c r="RM360" s="1588"/>
      <c r="RN360" s="1588"/>
      <c r="RO360" s="1588"/>
      <c r="RP360" s="1588"/>
      <c r="RQ360" s="1588"/>
      <c r="RR360" s="1588"/>
      <c r="RS360" s="1588"/>
      <c r="RT360" s="1588"/>
      <c r="RU360" s="1588"/>
      <c r="RV360" s="1588"/>
      <c r="RW360" s="1588"/>
      <c r="RX360" s="1588"/>
      <c r="RY360" s="1588"/>
      <c r="RZ360" s="1588"/>
      <c r="SA360" s="1588"/>
      <c r="SB360" s="1588"/>
      <c r="SC360" s="1588"/>
      <c r="SD360" s="1588"/>
      <c r="SE360" s="1588"/>
      <c r="SF360" s="1588"/>
      <c r="SG360" s="1588"/>
      <c r="SH360" s="1588"/>
      <c r="SI360" s="1588"/>
      <c r="SJ360" s="1588"/>
      <c r="SK360" s="1588"/>
      <c r="SL360" s="1588"/>
      <c r="SM360" s="1588"/>
      <c r="SN360" s="1588"/>
      <c r="SO360" s="1588"/>
      <c r="SP360" s="1588"/>
      <c r="SQ360" s="1588"/>
      <c r="SR360" s="1588"/>
      <c r="SS360" s="1588"/>
      <c r="ST360" s="1588"/>
      <c r="SU360" s="1588"/>
      <c r="SV360" s="1588"/>
      <c r="SW360" s="1588"/>
      <c r="SX360" s="1588"/>
      <c r="SY360" s="1588"/>
      <c r="SZ360" s="1588"/>
      <c r="TA360" s="1588"/>
      <c r="TB360" s="1588"/>
      <c r="TC360" s="1588"/>
      <c r="TD360" s="544"/>
      <c r="TE360" s="544"/>
      <c r="TF360" s="544"/>
      <c r="TG360" s="544"/>
      <c r="TH360" s="544"/>
      <c r="TI360" s="544"/>
      <c r="TJ360" s="544"/>
      <c r="TK360" s="544"/>
      <c r="TL360" s="544"/>
      <c r="TM360" s="544"/>
      <c r="TN360" s="544"/>
      <c r="TO360" s="544"/>
      <c r="TP360" s="544"/>
      <c r="TQ360" s="544"/>
      <c r="TR360" s="544"/>
      <c r="TS360" s="544"/>
      <c r="TT360" s="544"/>
      <c r="TU360" s="544"/>
      <c r="TV360" s="544"/>
      <c r="TW360" s="544"/>
      <c r="TX360" s="544"/>
      <c r="TY360" s="544"/>
      <c r="TZ360" s="544"/>
      <c r="UA360" s="544"/>
      <c r="UB360" s="544"/>
      <c r="UC360" s="544"/>
      <c r="UD360" s="544"/>
      <c r="UE360" s="544"/>
      <c r="UF360" s="544"/>
      <c r="UG360" s="544"/>
      <c r="UH360" s="544"/>
      <c r="UI360" s="544"/>
      <c r="UJ360" s="544"/>
      <c r="UK360" s="544"/>
      <c r="UL360" s="544"/>
      <c r="UM360" s="544"/>
      <c r="UN360" s="544"/>
      <c r="UO360" s="544"/>
      <c r="UP360" s="544"/>
      <c r="UQ360" s="544"/>
      <c r="UR360" s="544"/>
      <c r="US360" s="544"/>
      <c r="UT360" s="544"/>
      <c r="UU360" s="544"/>
      <c r="UV360" s="544"/>
      <c r="UW360" s="544"/>
      <c r="UX360" s="544"/>
      <c r="UY360" s="544"/>
      <c r="UZ360" s="544"/>
      <c r="VA360" s="544"/>
      <c r="VB360" s="544"/>
      <c r="VC360" s="544"/>
      <c r="VD360" s="544"/>
      <c r="VE360" s="544"/>
      <c r="VF360" s="544"/>
      <c r="VG360" s="544"/>
      <c r="VH360" s="544"/>
      <c r="VI360" s="544"/>
      <c r="VJ360" s="544"/>
      <c r="VK360" s="544"/>
      <c r="VL360" s="544"/>
      <c r="VM360" s="544"/>
      <c r="VN360" s="544"/>
      <c r="VO360" s="544"/>
      <c r="VP360" s="544"/>
      <c r="VQ360" s="544"/>
      <c r="VR360" s="544"/>
      <c r="VS360" s="544"/>
      <c r="VT360" s="544"/>
      <c r="VU360" s="544"/>
      <c r="VV360" s="544"/>
      <c r="VW360" s="544"/>
      <c r="VX360" s="544"/>
      <c r="VY360" s="544"/>
      <c r="VZ360" s="544"/>
      <c r="WA360" s="544"/>
      <c r="WB360" s="544"/>
      <c r="WC360" s="544"/>
      <c r="WD360" s="544"/>
      <c r="WE360" s="544"/>
      <c r="WF360" s="544"/>
      <c r="WG360" s="544"/>
      <c r="WH360" s="544"/>
      <c r="WI360" s="544"/>
      <c r="WJ360" s="544"/>
      <c r="WK360" s="544"/>
      <c r="WL360" s="544"/>
      <c r="WM360" s="544"/>
      <c r="WN360" s="544"/>
      <c r="WO360" s="544"/>
      <c r="WP360" s="544"/>
      <c r="WQ360" s="544"/>
      <c r="WR360" s="544"/>
      <c r="WS360" s="544"/>
      <c r="WT360" s="544"/>
      <c r="WU360" s="544"/>
      <c r="WV360" s="544"/>
      <c r="WW360" s="544"/>
      <c r="WX360" s="544"/>
      <c r="WY360" s="544"/>
      <c r="WZ360" s="544"/>
      <c r="XA360" s="544"/>
      <c r="XB360" s="544"/>
      <c r="XC360" s="544"/>
      <c r="XD360" s="544"/>
      <c r="XE360" s="544"/>
      <c r="XF360" s="544"/>
      <c r="XG360" s="544"/>
      <c r="XH360" s="544"/>
      <c r="XI360" s="544"/>
      <c r="XJ360" s="544"/>
      <c r="XK360" s="544"/>
      <c r="XL360" s="544"/>
      <c r="XM360" s="544"/>
      <c r="XN360" s="544"/>
      <c r="XO360" s="544"/>
      <c r="XP360" s="544"/>
      <c r="XQ360" s="544"/>
      <c r="XR360" s="544"/>
      <c r="XS360" s="544"/>
      <c r="XT360" s="544"/>
      <c r="XU360" s="544"/>
      <c r="XV360" s="544"/>
      <c r="XW360" s="544"/>
      <c r="XX360" s="544"/>
      <c r="XY360" s="544"/>
      <c r="XZ360" s="544"/>
      <c r="YA360" s="544"/>
      <c r="YB360" s="544"/>
      <c r="YC360" s="544"/>
      <c r="YD360" s="544"/>
      <c r="YE360" s="544"/>
      <c r="YF360" s="544"/>
      <c r="YG360" s="544"/>
      <c r="YH360" s="544"/>
      <c r="YI360" s="544"/>
      <c r="YJ360" s="544"/>
      <c r="YK360" s="544"/>
      <c r="YL360" s="544"/>
      <c r="YM360" s="544"/>
      <c r="YN360" s="544"/>
      <c r="YO360" s="544"/>
      <c r="YP360" s="544"/>
      <c r="YQ360" s="544"/>
      <c r="YR360" s="544"/>
      <c r="YS360" s="544"/>
      <c r="YT360" s="544"/>
      <c r="YU360" s="544"/>
      <c r="YV360" s="544"/>
      <c r="YW360" s="544"/>
      <c r="YX360" s="544"/>
      <c r="YY360" s="544"/>
      <c r="YZ360" s="544"/>
      <c r="ZA360" s="544"/>
      <c r="ZB360" s="544"/>
      <c r="ZC360" s="544"/>
      <c r="ZD360" s="544"/>
      <c r="ZE360" s="544"/>
      <c r="ZF360" s="544"/>
      <c r="ZG360" s="544"/>
      <c r="ZH360" s="544"/>
      <c r="ZI360" s="544"/>
      <c r="ZJ360" s="544"/>
      <c r="ZK360" s="544"/>
      <c r="ZL360" s="544"/>
      <c r="ZM360" s="544"/>
      <c r="ZN360" s="544"/>
      <c r="ZO360" s="544"/>
      <c r="ZP360" s="544"/>
      <c r="ZQ360" s="544"/>
      <c r="ZR360" s="544"/>
      <c r="ZS360" s="544"/>
      <c r="ZT360" s="544"/>
      <c r="ZU360" s="544"/>
      <c r="ZV360" s="544"/>
      <c r="ZW360" s="544"/>
      <c r="ZX360" s="544"/>
      <c r="ZY360" s="544"/>
      <c r="ZZ360" s="544"/>
      <c r="AAA360" s="544"/>
      <c r="AAB360" s="544"/>
      <c r="AAC360" s="544"/>
      <c r="AAD360" s="544"/>
      <c r="AAE360" s="544"/>
      <c r="AAF360" s="544"/>
      <c r="AAG360" s="544"/>
      <c r="AAH360" s="544"/>
      <c r="AAI360" s="544"/>
      <c r="AAJ360" s="544"/>
      <c r="AAK360" s="544"/>
      <c r="AAL360" s="544"/>
      <c r="AAM360" s="544"/>
      <c r="AAN360" s="544"/>
      <c r="AAO360" s="544"/>
      <c r="AAP360" s="544"/>
      <c r="AAQ360" s="544"/>
      <c r="AAR360" s="544"/>
      <c r="AAS360" s="544"/>
      <c r="AAT360" s="544"/>
      <c r="AAU360" s="544"/>
      <c r="AAV360" s="544"/>
      <c r="AAW360" s="544"/>
      <c r="AAX360" s="544"/>
      <c r="AAY360" s="544"/>
      <c r="AAZ360" s="544"/>
      <c r="ABA360" s="544"/>
      <c r="ABB360" s="544"/>
      <c r="ABC360" s="544"/>
      <c r="ABD360" s="544"/>
      <c r="ABE360" s="544"/>
      <c r="ABF360" s="544"/>
      <c r="ABG360" s="544"/>
      <c r="ABH360" s="544"/>
      <c r="ABI360" s="544"/>
      <c r="ABJ360" s="544"/>
      <c r="ABK360" s="544"/>
      <c r="ABL360" s="544"/>
      <c r="ABM360" s="544"/>
      <c r="ABN360" s="544"/>
      <c r="ABO360" s="544"/>
      <c r="ABP360" s="544"/>
      <c r="ABQ360" s="544"/>
      <c r="ABR360" s="544"/>
      <c r="ABS360" s="544"/>
      <c r="ABT360" s="544"/>
    </row>
    <row r="361" spans="1:748" s="540" customFormat="1" ht="15" customHeight="1" x14ac:dyDescent="0.15">
      <c r="A361" s="559">
        <v>43881</v>
      </c>
      <c r="B361" s="415">
        <f t="shared" si="7"/>
        <v>1604</v>
      </c>
      <c r="C361" s="231"/>
      <c r="D361" s="546"/>
      <c r="E361" s="467"/>
      <c r="F361" s="576"/>
      <c r="G361" s="883"/>
      <c r="H361" s="539"/>
      <c r="I361" s="576"/>
      <c r="J361" s="547"/>
      <c r="K361" s="467"/>
      <c r="L361" s="550"/>
      <c r="M361" s="231">
        <v>1342</v>
      </c>
      <c r="N361" s="546">
        <v>7.87</v>
      </c>
      <c r="O361" s="467">
        <v>5470</v>
      </c>
      <c r="P361" s="576">
        <v>21.4</v>
      </c>
      <c r="Q361" s="883">
        <v>66.2</v>
      </c>
      <c r="R361" s="539">
        <v>1</v>
      </c>
      <c r="S361" s="576">
        <v>14.3</v>
      </c>
      <c r="T361" s="547"/>
      <c r="U361" s="467"/>
      <c r="V361" s="550"/>
      <c r="W361" s="466"/>
      <c r="X361" s="546">
        <v>8.01</v>
      </c>
      <c r="Y361" s="548">
        <v>2450</v>
      </c>
      <c r="Z361" s="576">
        <v>10.4</v>
      </c>
      <c r="AA361" s="883">
        <v>30.1</v>
      </c>
      <c r="AB361" s="539">
        <v>2</v>
      </c>
      <c r="AC361" s="576">
        <v>2.9</v>
      </c>
      <c r="AD361" s="539"/>
      <c r="AE361" s="467"/>
      <c r="AF361" s="550"/>
      <c r="AG361" s="494"/>
      <c r="AH361" s="546"/>
      <c r="AI361" s="548"/>
      <c r="AJ361" s="576"/>
      <c r="AK361" s="883"/>
      <c r="AL361" s="539"/>
      <c r="AM361" s="213"/>
      <c r="AN361" s="539"/>
      <c r="AO361" s="467"/>
      <c r="AP361" s="618"/>
      <c r="AQ361" s="494">
        <v>238</v>
      </c>
      <c r="AR361" s="546">
        <v>7.67</v>
      </c>
      <c r="AS361" s="548">
        <v>4590</v>
      </c>
      <c r="AT361" s="576">
        <v>49.4</v>
      </c>
      <c r="AU361" s="883">
        <v>158</v>
      </c>
      <c r="AV361" s="539">
        <v>7.6</v>
      </c>
      <c r="AW361" s="576">
        <v>13.4</v>
      </c>
      <c r="AX361" s="539"/>
      <c r="AY361" s="467"/>
      <c r="AZ361" s="550"/>
      <c r="BA361" s="231"/>
      <c r="BB361" s="546">
        <v>8.0399999999999991</v>
      </c>
      <c r="BC361" s="467">
        <v>7320</v>
      </c>
      <c r="BD361" s="576">
        <v>39.9</v>
      </c>
      <c r="BE361" s="883">
        <v>109.8</v>
      </c>
      <c r="BF361" s="539">
        <v>1.8</v>
      </c>
      <c r="BG361" s="576">
        <v>19.899999999999999</v>
      </c>
      <c r="BH361" s="539"/>
      <c r="BI361" s="467"/>
      <c r="BJ361" s="550"/>
      <c r="BK361" s="494"/>
      <c r="BL361" s="546"/>
      <c r="BM361" s="548"/>
      <c r="BN361" s="576"/>
      <c r="BO361" s="883"/>
      <c r="BP361" s="539"/>
      <c r="BQ361" s="576"/>
      <c r="BR361" s="539"/>
      <c r="BS361" s="467"/>
      <c r="BT361" s="550"/>
      <c r="BU361" s="494">
        <v>24</v>
      </c>
      <c r="BV361" s="546"/>
      <c r="BW361" s="548"/>
      <c r="BX361" s="548"/>
      <c r="BY361" s="883"/>
      <c r="BZ361" s="539"/>
      <c r="CA361" s="576"/>
      <c r="CB361" s="539"/>
      <c r="CC361" s="467"/>
      <c r="CD361" s="550"/>
      <c r="CE361" s="494"/>
      <c r="CF361" s="546"/>
      <c r="CG361" s="548"/>
      <c r="CH361" s="576"/>
      <c r="CI361" s="883"/>
      <c r="CJ361" s="539"/>
      <c r="CK361" s="576"/>
      <c r="CL361" s="539"/>
      <c r="CM361" s="467"/>
      <c r="CN361" s="550"/>
      <c r="CO361" s="494"/>
      <c r="CP361" s="546"/>
      <c r="CQ361" s="467"/>
      <c r="CR361" s="576"/>
      <c r="CS361" s="883"/>
      <c r="CT361" s="539"/>
      <c r="CU361" s="576"/>
      <c r="CV361" s="539"/>
      <c r="CW361" s="467"/>
      <c r="CX361" s="550"/>
      <c r="CY361" s="494"/>
      <c r="CZ361" s="546"/>
      <c r="DA361" s="467"/>
      <c r="DB361" s="576"/>
      <c r="DC361" s="883"/>
      <c r="DD361" s="539"/>
      <c r="DE361" s="576"/>
      <c r="DF361" s="539"/>
      <c r="DG361" s="464"/>
      <c r="DH361" s="550"/>
      <c r="DI361" s="494"/>
      <c r="DJ361" s="546"/>
      <c r="DK361" s="549"/>
      <c r="DL361" s="576"/>
      <c r="DM361" s="883"/>
      <c r="DN361" s="539"/>
      <c r="DO361" s="576"/>
      <c r="DP361" s="539"/>
      <c r="DQ361" s="467"/>
      <c r="DR361" s="550"/>
      <c r="DS361" s="494"/>
      <c r="DT361" s="546"/>
      <c r="DU361" s="466"/>
      <c r="DV361" s="576"/>
      <c r="DW361" s="883"/>
      <c r="DX361" s="539"/>
      <c r="DY361" s="576"/>
      <c r="DZ361" s="539"/>
      <c r="EA361" s="576"/>
      <c r="EB361" s="550"/>
      <c r="EC361" s="494"/>
      <c r="ED361" s="546"/>
      <c r="EE361" s="551"/>
      <c r="EF361" s="576"/>
      <c r="EG361" s="883"/>
      <c r="EH361" s="539"/>
      <c r="EI361" s="576"/>
      <c r="EJ361" s="539"/>
      <c r="EK361" s="467"/>
      <c r="EL361" s="550"/>
      <c r="EM361" s="494"/>
      <c r="EN361" s="546"/>
      <c r="EO361" s="467"/>
      <c r="EP361" s="576"/>
      <c r="EQ361" s="576"/>
      <c r="ER361" s="539"/>
      <c r="ES361" s="576"/>
      <c r="ET361" s="466"/>
      <c r="EU361" s="467"/>
      <c r="EV361" s="550"/>
      <c r="EW361" s="494"/>
      <c r="EX361" s="546"/>
      <c r="EY361" s="467"/>
      <c r="EZ361" s="576"/>
      <c r="FA361" s="883"/>
      <c r="FB361" s="539"/>
      <c r="FC361" s="576"/>
      <c r="FD361" s="466"/>
      <c r="FE361" s="467"/>
      <c r="FF361" s="550"/>
      <c r="FG361" s="494"/>
      <c r="FH361" s="546"/>
      <c r="FI361" s="467"/>
      <c r="FJ361" s="576"/>
      <c r="FK361" s="883"/>
      <c r="FL361" s="539"/>
      <c r="FM361" s="576"/>
      <c r="FN361" s="466"/>
      <c r="FO361" s="467"/>
      <c r="FP361" s="550"/>
      <c r="FQ361" s="1262"/>
      <c r="FR361" s="1263"/>
      <c r="FS361" s="1444"/>
      <c r="FT361" s="1263"/>
      <c r="FU361" s="980"/>
      <c r="FV361" s="1263"/>
      <c r="FW361" s="954"/>
      <c r="FX361" s="1263"/>
      <c r="FY361" s="1263"/>
      <c r="FZ361" s="1419"/>
      <c r="GA361" s="1262"/>
      <c r="GB361" s="1263"/>
      <c r="GC361" s="1263"/>
      <c r="GD361" s="1263"/>
      <c r="GE361" s="980"/>
      <c r="GF361" s="1263"/>
      <c r="GG361" s="954"/>
      <c r="GH361" s="1263"/>
      <c r="GI361" s="1263"/>
      <c r="GJ361" s="1419"/>
      <c r="GK361" s="231"/>
      <c r="GL361" s="941"/>
      <c r="GM361" s="467"/>
      <c r="GN361" s="467"/>
      <c r="GO361" s="467"/>
      <c r="GP361" s="467"/>
      <c r="GQ361" s="467"/>
      <c r="GR361" s="467"/>
      <c r="GS361" s="467"/>
      <c r="GT361" s="550"/>
      <c r="GU361" s="231"/>
      <c r="GV361" s="467"/>
      <c r="GW361" s="467"/>
      <c r="GX361" s="467"/>
      <c r="GY361" s="467"/>
      <c r="GZ361" s="539"/>
      <c r="HA361" s="467"/>
      <c r="HB361" s="467"/>
      <c r="HC361" s="467"/>
      <c r="HD361" s="550"/>
      <c r="HE361" s="494"/>
      <c r="HF361" s="546"/>
      <c r="HG361" s="467"/>
      <c r="HH361" s="894"/>
      <c r="HI361" s="1432"/>
      <c r="HJ361" s="539"/>
      <c r="HK361" s="576"/>
      <c r="HL361" s="539"/>
      <c r="HM361" s="467"/>
      <c r="HN361" s="550"/>
      <c r="HO361" s="494"/>
      <c r="HP361" s="546"/>
      <c r="HQ361" s="467"/>
      <c r="HR361" s="576"/>
      <c r="HS361" s="576"/>
      <c r="HT361" s="539"/>
      <c r="HU361" s="576"/>
      <c r="HV361" s="539"/>
      <c r="HW361" s="467"/>
      <c r="HX361" s="550"/>
      <c r="HY361" s="1587"/>
      <c r="HZ361" s="1587"/>
      <c r="IA361" s="1587"/>
      <c r="IB361" s="1587"/>
      <c r="IC361" s="1587"/>
      <c r="ID361" s="1587"/>
      <c r="IE361" s="1587"/>
      <c r="IF361" s="1587"/>
      <c r="IG361" s="1587"/>
      <c r="IH361" s="1587"/>
      <c r="II361" s="1587"/>
      <c r="IJ361" s="1587"/>
      <c r="IK361" s="1587"/>
      <c r="IL361" s="1587"/>
      <c r="IM361" s="1587"/>
      <c r="IN361" s="1587"/>
      <c r="IO361" s="1587"/>
      <c r="IP361" s="1587"/>
      <c r="IQ361" s="1587"/>
      <c r="IR361" s="1587"/>
      <c r="IS361" s="1587"/>
      <c r="IT361" s="1587"/>
      <c r="IU361" s="1587"/>
      <c r="IV361" s="1587"/>
      <c r="IW361" s="1587"/>
      <c r="IX361" s="1587"/>
      <c r="IY361" s="1587"/>
      <c r="IZ361" s="1587"/>
      <c r="JA361" s="1587"/>
      <c r="JB361" s="1587"/>
      <c r="JC361" s="1587"/>
      <c r="JD361" s="1587"/>
      <c r="JE361" s="1587"/>
      <c r="JF361" s="1587"/>
      <c r="JG361" s="1587"/>
      <c r="JH361" s="1587"/>
      <c r="JI361" s="1587"/>
      <c r="JJ361" s="1587"/>
      <c r="JK361" s="1587"/>
      <c r="JL361" s="1587"/>
      <c r="JM361" s="1587"/>
      <c r="JN361" s="1587"/>
      <c r="JO361" s="1587"/>
      <c r="JP361" s="1587"/>
      <c r="JQ361" s="1587"/>
      <c r="JR361" s="1587"/>
      <c r="JS361" s="1587"/>
      <c r="JT361" s="1587"/>
      <c r="JU361" s="1587"/>
      <c r="JV361" s="1587"/>
      <c r="JW361" s="1587"/>
      <c r="JX361" s="1587"/>
      <c r="JY361" s="1587"/>
      <c r="JZ361" s="1587"/>
      <c r="KA361" s="1587"/>
      <c r="KB361" s="1587"/>
      <c r="KC361" s="1587"/>
      <c r="KD361" s="1587"/>
      <c r="KE361" s="1587"/>
      <c r="KF361" s="1587"/>
      <c r="KG361" s="1587"/>
      <c r="KH361" s="1587"/>
      <c r="KI361" s="1587"/>
      <c r="KJ361" s="1587"/>
      <c r="KK361" s="1587"/>
      <c r="KL361" s="1587"/>
      <c r="KM361" s="1587"/>
      <c r="KN361" s="1587"/>
      <c r="KO361" s="1587"/>
      <c r="KP361" s="1587"/>
      <c r="KQ361" s="1587"/>
      <c r="KR361" s="1587"/>
      <c r="KS361" s="1587"/>
      <c r="KT361" s="1587"/>
      <c r="KU361" s="1587"/>
      <c r="KV361" s="1587"/>
      <c r="KW361" s="1587"/>
      <c r="KX361" s="1587"/>
      <c r="KY361" s="1587"/>
      <c r="KZ361" s="1587"/>
      <c r="LA361" s="1587"/>
      <c r="LB361" s="1587"/>
      <c r="LC361" s="1587"/>
      <c r="LD361" s="1587"/>
      <c r="LE361" s="1587"/>
      <c r="LF361" s="1587"/>
      <c r="LG361" s="1587"/>
      <c r="LH361" s="1587"/>
      <c r="LI361" s="1587"/>
      <c r="LJ361" s="1587"/>
      <c r="LK361" s="1587"/>
      <c r="LL361" s="1587"/>
      <c r="LM361" s="1587"/>
      <c r="LN361" s="1587"/>
      <c r="LO361" s="1587"/>
      <c r="LP361" s="1587"/>
      <c r="LQ361" s="1587"/>
      <c r="LR361" s="1587"/>
      <c r="LS361" s="1587"/>
      <c r="LT361" s="1587"/>
      <c r="LU361" s="1587"/>
      <c r="LV361" s="1587"/>
      <c r="LW361" s="1587"/>
      <c r="LX361" s="1587"/>
      <c r="LY361" s="1587"/>
      <c r="LZ361" s="1587"/>
      <c r="MA361" s="1587"/>
      <c r="MB361" s="1587"/>
      <c r="MC361" s="1587"/>
      <c r="MD361" s="1587"/>
      <c r="ME361" s="1587"/>
      <c r="MF361" s="1587"/>
      <c r="MG361" s="1587"/>
      <c r="MH361" s="1587"/>
      <c r="MI361" s="1587"/>
      <c r="MJ361" s="1587"/>
      <c r="MK361" s="1587"/>
      <c r="ML361" s="1587"/>
      <c r="MM361" s="1587"/>
      <c r="MN361" s="1587"/>
      <c r="MO361" s="1587"/>
      <c r="MP361" s="1587"/>
      <c r="MQ361" s="1587"/>
      <c r="MR361" s="1587"/>
      <c r="MS361" s="1587"/>
      <c r="MT361" s="1587"/>
      <c r="MU361" s="1587"/>
      <c r="MV361" s="1587"/>
      <c r="MW361" s="1587"/>
      <c r="MX361" s="1587"/>
      <c r="MY361" s="1587"/>
      <c r="MZ361" s="1587"/>
      <c r="NA361" s="1587"/>
      <c r="NB361" s="1587"/>
      <c r="NC361" s="1587"/>
      <c r="ND361" s="1587"/>
      <c r="NE361" s="1587"/>
      <c r="NF361" s="1587"/>
      <c r="NG361" s="1587"/>
      <c r="NH361" s="1587"/>
      <c r="NI361" s="1587"/>
      <c r="NJ361" s="1587"/>
      <c r="NK361" s="1587"/>
      <c r="NL361" s="1587"/>
      <c r="NM361" s="1587"/>
      <c r="NN361" s="1587"/>
      <c r="NO361" s="1587"/>
      <c r="NP361" s="1587"/>
      <c r="NQ361" s="1587"/>
      <c r="NR361" s="1587"/>
      <c r="NS361" s="1587"/>
      <c r="NT361" s="1587"/>
      <c r="NU361" s="1587"/>
      <c r="NV361" s="1587"/>
      <c r="NW361" s="1587"/>
      <c r="NX361" s="1587"/>
      <c r="NY361" s="1587"/>
      <c r="NZ361" s="1587"/>
      <c r="OA361" s="1587"/>
      <c r="OB361" s="1587"/>
      <c r="OC361" s="1587"/>
      <c r="OD361" s="1587"/>
      <c r="OE361" s="1587"/>
      <c r="OF361" s="1587"/>
      <c r="OG361" s="1587"/>
      <c r="OH361" s="1587"/>
      <c r="OI361" s="1587"/>
      <c r="OJ361" s="1587"/>
      <c r="OK361" s="1587"/>
      <c r="OL361" s="1587"/>
      <c r="OM361" s="1587"/>
      <c r="ON361" s="1587"/>
      <c r="OO361" s="1587"/>
      <c r="OP361" s="1587"/>
      <c r="OQ361" s="1587"/>
      <c r="OR361" s="1587"/>
      <c r="OS361" s="1587"/>
      <c r="OT361" s="1587"/>
      <c r="OU361" s="1587"/>
      <c r="OV361" s="1587"/>
      <c r="OW361" s="1587"/>
      <c r="OX361" s="1587"/>
      <c r="OY361" s="1587"/>
      <c r="OZ361" s="1587"/>
      <c r="PA361" s="1587"/>
      <c r="PB361" s="1587"/>
      <c r="PC361" s="1587"/>
      <c r="PD361" s="1587"/>
      <c r="PE361" s="1587"/>
      <c r="PF361" s="1587"/>
      <c r="PG361" s="1588"/>
      <c r="PH361" s="1588"/>
      <c r="PI361" s="1588"/>
      <c r="PJ361" s="1588"/>
      <c r="PK361" s="1588"/>
      <c r="PL361" s="1588"/>
      <c r="PM361" s="1588"/>
      <c r="PN361" s="1588"/>
      <c r="PO361" s="1588"/>
      <c r="PP361" s="1588"/>
      <c r="PQ361" s="1588"/>
      <c r="PR361" s="1588"/>
      <c r="PS361" s="1588"/>
      <c r="PT361" s="1588"/>
      <c r="PU361" s="1588"/>
      <c r="PV361" s="1588"/>
      <c r="PW361" s="1588"/>
      <c r="PX361" s="1588"/>
      <c r="PY361" s="1588"/>
      <c r="PZ361" s="1588"/>
      <c r="QA361" s="1588"/>
      <c r="QB361" s="1588"/>
      <c r="QC361" s="1588"/>
      <c r="QD361" s="1588"/>
      <c r="QE361" s="1588"/>
      <c r="QF361" s="1588"/>
      <c r="QG361" s="1588"/>
      <c r="QH361" s="1588"/>
      <c r="QI361" s="1588"/>
      <c r="QJ361" s="1588"/>
      <c r="QK361" s="1588"/>
      <c r="QL361" s="1588"/>
      <c r="QM361" s="1588"/>
      <c r="QN361" s="1588"/>
      <c r="QO361" s="1588"/>
      <c r="QP361" s="1588"/>
      <c r="QQ361" s="1588"/>
      <c r="QR361" s="1588"/>
      <c r="QS361" s="1588"/>
      <c r="QT361" s="1588"/>
      <c r="QU361" s="1588"/>
      <c r="QV361" s="1588"/>
      <c r="QW361" s="1588"/>
      <c r="QX361" s="1588"/>
      <c r="QY361" s="1588"/>
      <c r="QZ361" s="1588"/>
      <c r="RA361" s="1588"/>
      <c r="RB361" s="1588"/>
      <c r="RC361" s="1588"/>
      <c r="RD361" s="1588"/>
      <c r="RE361" s="1588"/>
      <c r="RF361" s="1588"/>
      <c r="RG361" s="1588"/>
      <c r="RH361" s="1588"/>
      <c r="RI361" s="1588"/>
      <c r="RJ361" s="1588"/>
      <c r="RK361" s="1588"/>
      <c r="RL361" s="1588"/>
      <c r="RM361" s="1588"/>
      <c r="RN361" s="1588"/>
      <c r="RO361" s="1588"/>
      <c r="RP361" s="1588"/>
      <c r="RQ361" s="1588"/>
      <c r="RR361" s="1588"/>
      <c r="RS361" s="1588"/>
      <c r="RT361" s="1588"/>
      <c r="RU361" s="1588"/>
      <c r="RV361" s="1588"/>
      <c r="RW361" s="1588"/>
      <c r="RX361" s="1588"/>
      <c r="RY361" s="1588"/>
      <c r="RZ361" s="1588"/>
      <c r="SA361" s="1588"/>
      <c r="SB361" s="1588"/>
      <c r="SC361" s="1588"/>
      <c r="SD361" s="1588"/>
      <c r="SE361" s="1588"/>
      <c r="SF361" s="1588"/>
      <c r="SG361" s="1588"/>
      <c r="SH361" s="1588"/>
      <c r="SI361" s="1588"/>
      <c r="SJ361" s="1588"/>
      <c r="SK361" s="1588"/>
      <c r="SL361" s="1588"/>
      <c r="SM361" s="1588"/>
      <c r="SN361" s="1588"/>
      <c r="SO361" s="1588"/>
      <c r="SP361" s="1588"/>
      <c r="SQ361" s="1588"/>
      <c r="SR361" s="1588"/>
      <c r="SS361" s="1588"/>
      <c r="ST361" s="1588"/>
      <c r="SU361" s="1588"/>
      <c r="SV361" s="1588"/>
      <c r="SW361" s="1588"/>
      <c r="SX361" s="1588"/>
      <c r="SY361" s="1588"/>
      <c r="SZ361" s="1588"/>
      <c r="TA361" s="1588"/>
      <c r="TB361" s="1588"/>
      <c r="TC361" s="1588"/>
      <c r="TD361" s="544"/>
      <c r="TE361" s="544"/>
      <c r="TF361" s="544"/>
      <c r="TG361" s="544"/>
      <c r="TH361" s="544"/>
      <c r="TI361" s="544"/>
      <c r="TJ361" s="544"/>
      <c r="TK361" s="544"/>
      <c r="TL361" s="544"/>
      <c r="TM361" s="544"/>
      <c r="TN361" s="544"/>
      <c r="TO361" s="544"/>
      <c r="TP361" s="544"/>
      <c r="TQ361" s="544"/>
      <c r="TR361" s="544"/>
      <c r="TS361" s="544"/>
      <c r="TT361" s="544"/>
      <c r="TU361" s="544"/>
      <c r="TV361" s="544"/>
      <c r="TW361" s="544"/>
      <c r="TX361" s="544"/>
      <c r="TY361" s="544"/>
      <c r="TZ361" s="544"/>
      <c r="UA361" s="544"/>
      <c r="UB361" s="544"/>
      <c r="UC361" s="544"/>
      <c r="UD361" s="544"/>
      <c r="UE361" s="544"/>
      <c r="UF361" s="544"/>
      <c r="UG361" s="544"/>
      <c r="UH361" s="544"/>
      <c r="UI361" s="544"/>
      <c r="UJ361" s="544"/>
      <c r="UK361" s="544"/>
      <c r="UL361" s="544"/>
      <c r="UM361" s="544"/>
      <c r="UN361" s="544"/>
      <c r="UO361" s="544"/>
      <c r="UP361" s="544"/>
      <c r="UQ361" s="544"/>
      <c r="UR361" s="544"/>
      <c r="US361" s="544"/>
      <c r="UT361" s="544"/>
      <c r="UU361" s="544"/>
      <c r="UV361" s="544"/>
      <c r="UW361" s="544"/>
      <c r="UX361" s="544"/>
      <c r="UY361" s="544"/>
      <c r="UZ361" s="544"/>
      <c r="VA361" s="544"/>
      <c r="VB361" s="544"/>
      <c r="VC361" s="544"/>
      <c r="VD361" s="544"/>
      <c r="VE361" s="544"/>
      <c r="VF361" s="544"/>
      <c r="VG361" s="544"/>
      <c r="VH361" s="544"/>
      <c r="VI361" s="544"/>
      <c r="VJ361" s="544"/>
      <c r="VK361" s="544"/>
      <c r="VL361" s="544"/>
      <c r="VM361" s="544"/>
      <c r="VN361" s="544"/>
      <c r="VO361" s="544"/>
      <c r="VP361" s="544"/>
      <c r="VQ361" s="544"/>
      <c r="VR361" s="544"/>
      <c r="VS361" s="544"/>
      <c r="VT361" s="544"/>
      <c r="VU361" s="544"/>
      <c r="VV361" s="544"/>
      <c r="VW361" s="544"/>
      <c r="VX361" s="544"/>
      <c r="VY361" s="544"/>
      <c r="VZ361" s="544"/>
      <c r="WA361" s="544"/>
      <c r="WB361" s="544"/>
      <c r="WC361" s="544"/>
      <c r="WD361" s="544"/>
      <c r="WE361" s="544"/>
      <c r="WF361" s="544"/>
      <c r="WG361" s="544"/>
      <c r="WH361" s="544"/>
      <c r="WI361" s="544"/>
      <c r="WJ361" s="544"/>
      <c r="WK361" s="544"/>
      <c r="WL361" s="544"/>
      <c r="WM361" s="544"/>
      <c r="WN361" s="544"/>
      <c r="WO361" s="544"/>
      <c r="WP361" s="544"/>
      <c r="WQ361" s="544"/>
      <c r="WR361" s="544"/>
      <c r="WS361" s="544"/>
      <c r="WT361" s="544"/>
      <c r="WU361" s="544"/>
      <c r="WV361" s="544"/>
      <c r="WW361" s="544"/>
      <c r="WX361" s="544"/>
      <c r="WY361" s="544"/>
      <c r="WZ361" s="544"/>
      <c r="XA361" s="544"/>
      <c r="XB361" s="544"/>
      <c r="XC361" s="544"/>
      <c r="XD361" s="544"/>
      <c r="XE361" s="544"/>
      <c r="XF361" s="544"/>
      <c r="XG361" s="544"/>
      <c r="XH361" s="544"/>
      <c r="XI361" s="544"/>
      <c r="XJ361" s="544"/>
      <c r="XK361" s="544"/>
      <c r="XL361" s="544"/>
      <c r="XM361" s="544"/>
      <c r="XN361" s="544"/>
      <c r="XO361" s="544"/>
      <c r="XP361" s="544"/>
      <c r="XQ361" s="544"/>
      <c r="XR361" s="544"/>
      <c r="XS361" s="544"/>
      <c r="XT361" s="544"/>
      <c r="XU361" s="544"/>
      <c r="XV361" s="544"/>
      <c r="XW361" s="544"/>
      <c r="XX361" s="544"/>
      <c r="XY361" s="544"/>
      <c r="XZ361" s="544"/>
      <c r="YA361" s="544"/>
      <c r="YB361" s="544"/>
      <c r="YC361" s="544"/>
      <c r="YD361" s="544"/>
      <c r="YE361" s="544"/>
      <c r="YF361" s="544"/>
      <c r="YG361" s="544"/>
      <c r="YH361" s="544"/>
      <c r="YI361" s="544"/>
      <c r="YJ361" s="544"/>
      <c r="YK361" s="544"/>
      <c r="YL361" s="544"/>
      <c r="YM361" s="544"/>
      <c r="YN361" s="544"/>
      <c r="YO361" s="544"/>
      <c r="YP361" s="544"/>
      <c r="YQ361" s="544"/>
      <c r="YR361" s="544"/>
      <c r="YS361" s="544"/>
      <c r="YT361" s="544"/>
      <c r="YU361" s="544"/>
      <c r="YV361" s="544"/>
      <c r="YW361" s="544"/>
      <c r="YX361" s="544"/>
      <c r="YY361" s="544"/>
      <c r="YZ361" s="544"/>
      <c r="ZA361" s="544"/>
      <c r="ZB361" s="544"/>
      <c r="ZC361" s="544"/>
      <c r="ZD361" s="544"/>
      <c r="ZE361" s="544"/>
      <c r="ZF361" s="544"/>
      <c r="ZG361" s="544"/>
      <c r="ZH361" s="544"/>
      <c r="ZI361" s="544"/>
      <c r="ZJ361" s="544"/>
      <c r="ZK361" s="544"/>
      <c r="ZL361" s="544"/>
      <c r="ZM361" s="544"/>
      <c r="ZN361" s="544"/>
      <c r="ZO361" s="544"/>
      <c r="ZP361" s="544"/>
      <c r="ZQ361" s="544"/>
      <c r="ZR361" s="544"/>
      <c r="ZS361" s="544"/>
      <c r="ZT361" s="544"/>
      <c r="ZU361" s="544"/>
      <c r="ZV361" s="544"/>
      <c r="ZW361" s="544"/>
      <c r="ZX361" s="544"/>
      <c r="ZY361" s="544"/>
      <c r="ZZ361" s="544"/>
      <c r="AAA361" s="544"/>
      <c r="AAB361" s="544"/>
      <c r="AAC361" s="544"/>
      <c r="AAD361" s="544"/>
      <c r="AAE361" s="544"/>
      <c r="AAF361" s="544"/>
      <c r="AAG361" s="544"/>
      <c r="AAH361" s="544"/>
      <c r="AAI361" s="544"/>
      <c r="AAJ361" s="544"/>
      <c r="AAK361" s="544"/>
      <c r="AAL361" s="544"/>
      <c r="AAM361" s="544"/>
      <c r="AAN361" s="544"/>
      <c r="AAO361" s="544"/>
      <c r="AAP361" s="544"/>
      <c r="AAQ361" s="544"/>
      <c r="AAR361" s="544"/>
      <c r="AAS361" s="544"/>
      <c r="AAT361" s="544"/>
      <c r="AAU361" s="544"/>
      <c r="AAV361" s="544"/>
      <c r="AAW361" s="544"/>
      <c r="AAX361" s="544"/>
      <c r="AAY361" s="544"/>
      <c r="AAZ361" s="544"/>
      <c r="ABA361" s="544"/>
      <c r="ABB361" s="544"/>
      <c r="ABC361" s="544"/>
      <c r="ABD361" s="544"/>
      <c r="ABE361" s="544"/>
      <c r="ABF361" s="544"/>
      <c r="ABG361" s="544"/>
      <c r="ABH361" s="544"/>
      <c r="ABI361" s="544"/>
      <c r="ABJ361" s="544"/>
      <c r="ABK361" s="544"/>
      <c r="ABL361" s="544"/>
      <c r="ABM361" s="544"/>
      <c r="ABN361" s="544"/>
      <c r="ABO361" s="544"/>
      <c r="ABP361" s="544"/>
      <c r="ABQ361" s="544"/>
      <c r="ABR361" s="544"/>
      <c r="ABS361" s="544"/>
      <c r="ABT361" s="544"/>
    </row>
    <row r="362" spans="1:748" s="540" customFormat="1" ht="15" customHeight="1" x14ac:dyDescent="0.15">
      <c r="A362" s="559">
        <v>43882</v>
      </c>
      <c r="B362" s="415">
        <f t="shared" si="7"/>
        <v>885</v>
      </c>
      <c r="C362" s="231"/>
      <c r="D362" s="578"/>
      <c r="E362" s="639"/>
      <c r="F362" s="815"/>
      <c r="G362" s="885"/>
      <c r="H362" s="579"/>
      <c r="I362" s="817"/>
      <c r="J362" s="547"/>
      <c r="K362" s="467"/>
      <c r="L362" s="550"/>
      <c r="M362" s="231">
        <v>653</v>
      </c>
      <c r="N362" s="578">
        <v>7.93</v>
      </c>
      <c r="O362" s="639">
        <v>5430</v>
      </c>
      <c r="P362" s="815">
        <v>22.5</v>
      </c>
      <c r="Q362" s="885">
        <v>78.3</v>
      </c>
      <c r="R362" s="579">
        <v>0.9</v>
      </c>
      <c r="S362" s="817">
        <v>17</v>
      </c>
      <c r="T362" s="547"/>
      <c r="U362" s="467"/>
      <c r="V362" s="550"/>
      <c r="W362" s="466"/>
      <c r="X362" s="546"/>
      <c r="Y362" s="548"/>
      <c r="Z362" s="576"/>
      <c r="AA362" s="883"/>
      <c r="AB362" s="539"/>
      <c r="AC362" s="576"/>
      <c r="AD362" s="539"/>
      <c r="AE362" s="467"/>
      <c r="AF362" s="550"/>
      <c r="AG362" s="494"/>
      <c r="AH362" s="546"/>
      <c r="AI362" s="548"/>
      <c r="AJ362" s="576"/>
      <c r="AK362" s="883"/>
      <c r="AL362" s="539"/>
      <c r="AM362" s="213"/>
      <c r="AN362" s="539"/>
      <c r="AO362" s="467"/>
      <c r="AP362" s="618"/>
      <c r="AQ362" s="494">
        <v>220</v>
      </c>
      <c r="AR362" s="546">
        <v>8.07</v>
      </c>
      <c r="AS362" s="548">
        <v>4980</v>
      </c>
      <c r="AT362" s="576">
        <v>55.9</v>
      </c>
      <c r="AU362" s="883">
        <v>215.2</v>
      </c>
      <c r="AV362" s="539">
        <v>0.7</v>
      </c>
      <c r="AW362" s="576">
        <v>13.3</v>
      </c>
      <c r="AX362" s="539"/>
      <c r="AY362" s="467"/>
      <c r="AZ362" s="550"/>
      <c r="BA362" s="231"/>
      <c r="BB362" s="546"/>
      <c r="BC362" s="467"/>
      <c r="BD362" s="576"/>
      <c r="BE362" s="883"/>
      <c r="BF362" s="539"/>
      <c r="BG362" s="576"/>
      <c r="BH362" s="539"/>
      <c r="BI362" s="467"/>
      <c r="BJ362" s="550"/>
      <c r="BK362" s="494"/>
      <c r="BL362" s="546"/>
      <c r="BM362" s="548"/>
      <c r="BN362" s="576"/>
      <c r="BO362" s="883"/>
      <c r="BP362" s="539"/>
      <c r="BQ362" s="576"/>
      <c r="BR362" s="539"/>
      <c r="BS362" s="467"/>
      <c r="BT362" s="550"/>
      <c r="BU362" s="494">
        <v>12</v>
      </c>
      <c r="BV362" s="546">
        <v>7.96</v>
      </c>
      <c r="BW362" s="548">
        <v>4410</v>
      </c>
      <c r="BX362" s="548">
        <v>9.6</v>
      </c>
      <c r="BY362" s="883">
        <v>49.7</v>
      </c>
      <c r="BZ362" s="539">
        <v>11.7</v>
      </c>
      <c r="CA362" s="576">
        <v>14.9</v>
      </c>
      <c r="CB362" s="539"/>
      <c r="CC362" s="467"/>
      <c r="CD362" s="550"/>
      <c r="CE362" s="494"/>
      <c r="CF362" s="546"/>
      <c r="CG362" s="548"/>
      <c r="CH362" s="576"/>
      <c r="CI362" s="883"/>
      <c r="CJ362" s="539"/>
      <c r="CK362" s="576"/>
      <c r="CL362" s="539"/>
      <c r="CM362" s="467"/>
      <c r="CN362" s="550"/>
      <c r="CO362" s="494"/>
      <c r="CP362" s="546"/>
      <c r="CQ362" s="467"/>
      <c r="CR362" s="576"/>
      <c r="CS362" s="883"/>
      <c r="CT362" s="539"/>
      <c r="CU362" s="576"/>
      <c r="CV362" s="539"/>
      <c r="CW362" s="467"/>
      <c r="CX362" s="550"/>
      <c r="CY362" s="494"/>
      <c r="CZ362" s="546"/>
      <c r="DA362" s="467"/>
      <c r="DB362" s="576"/>
      <c r="DC362" s="883"/>
      <c r="DD362" s="539"/>
      <c r="DE362" s="576"/>
      <c r="DF362" s="539"/>
      <c r="DG362" s="464"/>
      <c r="DH362" s="550"/>
      <c r="DI362" s="494"/>
      <c r="DJ362" s="546"/>
      <c r="DK362" s="549"/>
      <c r="DL362" s="576"/>
      <c r="DM362" s="883"/>
      <c r="DN362" s="539"/>
      <c r="DO362" s="576"/>
      <c r="DP362" s="539"/>
      <c r="DQ362" s="467"/>
      <c r="DR362" s="550"/>
      <c r="DS362" s="494"/>
      <c r="DT362" s="546"/>
      <c r="DU362" s="466"/>
      <c r="DV362" s="576"/>
      <c r="DW362" s="883"/>
      <c r="DX362" s="539"/>
      <c r="DY362" s="576"/>
      <c r="DZ362" s="539"/>
      <c r="EA362" s="576"/>
      <c r="EB362" s="550"/>
      <c r="EC362" s="494"/>
      <c r="ED362" s="546"/>
      <c r="EE362" s="551"/>
      <c r="EF362" s="576"/>
      <c r="EG362" s="883"/>
      <c r="EH362" s="539"/>
      <c r="EI362" s="576"/>
      <c r="EJ362" s="539"/>
      <c r="EK362" s="467"/>
      <c r="EL362" s="550"/>
      <c r="EM362" s="494"/>
      <c r="EN362" s="546"/>
      <c r="EO362" s="467"/>
      <c r="EP362" s="576"/>
      <c r="EQ362" s="576"/>
      <c r="ER362" s="539"/>
      <c r="ES362" s="576"/>
      <c r="ET362" s="466"/>
      <c r="EU362" s="467"/>
      <c r="EV362" s="550"/>
      <c r="EW362" s="494"/>
      <c r="EX362" s="546"/>
      <c r="EY362" s="467"/>
      <c r="EZ362" s="576"/>
      <c r="FA362" s="883"/>
      <c r="FB362" s="539"/>
      <c r="FC362" s="576"/>
      <c r="FD362" s="466"/>
      <c r="FE362" s="467"/>
      <c r="FF362" s="550"/>
      <c r="FG362" s="494"/>
      <c r="FH362" s="546"/>
      <c r="FI362" s="467"/>
      <c r="FJ362" s="576"/>
      <c r="FK362" s="883"/>
      <c r="FL362" s="539"/>
      <c r="FM362" s="576"/>
      <c r="FN362" s="466"/>
      <c r="FO362" s="467"/>
      <c r="FP362" s="550"/>
      <c r="FQ362" s="1262"/>
      <c r="FR362" s="1263"/>
      <c r="FS362" s="1444"/>
      <c r="FT362" s="1263"/>
      <c r="FU362" s="980"/>
      <c r="FV362" s="1263"/>
      <c r="FW362" s="954"/>
      <c r="FX362" s="1263"/>
      <c r="FY362" s="1263"/>
      <c r="FZ362" s="1419"/>
      <c r="GA362" s="1262"/>
      <c r="GB362" s="1263"/>
      <c r="GC362" s="1263"/>
      <c r="GD362" s="1263"/>
      <c r="GE362" s="980"/>
      <c r="GF362" s="1263"/>
      <c r="GG362" s="954"/>
      <c r="GH362" s="1263"/>
      <c r="GI362" s="1263"/>
      <c r="GJ362" s="1419"/>
      <c r="GK362" s="231"/>
      <c r="GL362" s="941"/>
      <c r="GM362" s="467"/>
      <c r="GN362" s="467"/>
      <c r="GO362" s="467"/>
      <c r="GP362" s="467"/>
      <c r="GQ362" s="467"/>
      <c r="GR362" s="467"/>
      <c r="GS362" s="467"/>
      <c r="GT362" s="550"/>
      <c r="GU362" s="231"/>
      <c r="GV362" s="467"/>
      <c r="GW362" s="467"/>
      <c r="GX362" s="467"/>
      <c r="GY362" s="467"/>
      <c r="GZ362" s="539"/>
      <c r="HA362" s="467"/>
      <c r="HB362" s="467"/>
      <c r="HC362" s="467"/>
      <c r="HD362" s="550"/>
      <c r="HE362" s="494"/>
      <c r="HF362" s="546"/>
      <c r="HG362" s="467"/>
      <c r="HH362" s="894"/>
      <c r="HI362" s="1432"/>
      <c r="HJ362" s="539"/>
      <c r="HK362" s="576"/>
      <c r="HL362" s="539"/>
      <c r="HM362" s="467"/>
      <c r="HN362" s="550"/>
      <c r="HO362" s="494"/>
      <c r="HP362" s="546"/>
      <c r="HQ362" s="467"/>
      <c r="HR362" s="576"/>
      <c r="HS362" s="576"/>
      <c r="HT362" s="539"/>
      <c r="HU362" s="576"/>
      <c r="HV362" s="539"/>
      <c r="HW362" s="467"/>
      <c r="HX362" s="550"/>
      <c r="HY362" s="1587"/>
      <c r="HZ362" s="1587"/>
      <c r="IA362" s="1587"/>
      <c r="IB362" s="1587"/>
      <c r="IC362" s="1587"/>
      <c r="ID362" s="1587"/>
      <c r="IE362" s="1587"/>
      <c r="IF362" s="1587"/>
      <c r="IG362" s="1587"/>
      <c r="IH362" s="1587"/>
      <c r="II362" s="1587"/>
      <c r="IJ362" s="1587"/>
      <c r="IK362" s="1587"/>
      <c r="IL362" s="1587"/>
      <c r="IM362" s="1587"/>
      <c r="IN362" s="1587"/>
      <c r="IO362" s="1587"/>
      <c r="IP362" s="1587"/>
      <c r="IQ362" s="1587"/>
      <c r="IR362" s="1587"/>
      <c r="IS362" s="1587"/>
      <c r="IT362" s="1587"/>
      <c r="IU362" s="1587"/>
      <c r="IV362" s="1587"/>
      <c r="IW362" s="1587"/>
      <c r="IX362" s="1587"/>
      <c r="IY362" s="1587"/>
      <c r="IZ362" s="1587"/>
      <c r="JA362" s="1587"/>
      <c r="JB362" s="1587"/>
      <c r="JC362" s="1587"/>
      <c r="JD362" s="1587"/>
      <c r="JE362" s="1587"/>
      <c r="JF362" s="1587"/>
      <c r="JG362" s="1587"/>
      <c r="JH362" s="1587"/>
      <c r="JI362" s="1587"/>
      <c r="JJ362" s="1587"/>
      <c r="JK362" s="1587"/>
      <c r="JL362" s="1587"/>
      <c r="JM362" s="1587"/>
      <c r="JN362" s="1587"/>
      <c r="JO362" s="1587"/>
      <c r="JP362" s="1587"/>
      <c r="JQ362" s="1587"/>
      <c r="JR362" s="1587"/>
      <c r="JS362" s="1587"/>
      <c r="JT362" s="1587"/>
      <c r="JU362" s="1587"/>
      <c r="JV362" s="1587"/>
      <c r="JW362" s="1587"/>
      <c r="JX362" s="1587"/>
      <c r="JY362" s="1587"/>
      <c r="JZ362" s="1587"/>
      <c r="KA362" s="1587"/>
      <c r="KB362" s="1587"/>
      <c r="KC362" s="1587"/>
      <c r="KD362" s="1587"/>
      <c r="KE362" s="1587"/>
      <c r="KF362" s="1587"/>
      <c r="KG362" s="1587"/>
      <c r="KH362" s="1587"/>
      <c r="KI362" s="1587"/>
      <c r="KJ362" s="1587"/>
      <c r="KK362" s="1587"/>
      <c r="KL362" s="1587"/>
      <c r="KM362" s="1587"/>
      <c r="KN362" s="1587"/>
      <c r="KO362" s="1587"/>
      <c r="KP362" s="1587"/>
      <c r="KQ362" s="1587"/>
      <c r="KR362" s="1587"/>
      <c r="KS362" s="1587"/>
      <c r="KT362" s="1587"/>
      <c r="KU362" s="1587"/>
      <c r="KV362" s="1587"/>
      <c r="KW362" s="1587"/>
      <c r="KX362" s="1587"/>
      <c r="KY362" s="1587"/>
      <c r="KZ362" s="1587"/>
      <c r="LA362" s="1587"/>
      <c r="LB362" s="1587"/>
      <c r="LC362" s="1587"/>
      <c r="LD362" s="1587"/>
      <c r="LE362" s="1587"/>
      <c r="LF362" s="1587"/>
      <c r="LG362" s="1587"/>
      <c r="LH362" s="1587"/>
      <c r="LI362" s="1587"/>
      <c r="LJ362" s="1587"/>
      <c r="LK362" s="1587"/>
      <c r="LL362" s="1587"/>
      <c r="LM362" s="1587"/>
      <c r="LN362" s="1587"/>
      <c r="LO362" s="1587"/>
      <c r="LP362" s="1587"/>
      <c r="LQ362" s="1587"/>
      <c r="LR362" s="1587"/>
      <c r="LS362" s="1587"/>
      <c r="LT362" s="1587"/>
      <c r="LU362" s="1587"/>
      <c r="LV362" s="1587"/>
      <c r="LW362" s="1587"/>
      <c r="LX362" s="1587"/>
      <c r="LY362" s="1587"/>
      <c r="LZ362" s="1587"/>
      <c r="MA362" s="1587"/>
      <c r="MB362" s="1587"/>
      <c r="MC362" s="1587"/>
      <c r="MD362" s="1587"/>
      <c r="ME362" s="1587"/>
      <c r="MF362" s="1587"/>
      <c r="MG362" s="1587"/>
      <c r="MH362" s="1587"/>
      <c r="MI362" s="1587"/>
      <c r="MJ362" s="1587"/>
      <c r="MK362" s="1587"/>
      <c r="ML362" s="1587"/>
      <c r="MM362" s="1587"/>
      <c r="MN362" s="1587"/>
      <c r="MO362" s="1587"/>
      <c r="MP362" s="1587"/>
      <c r="MQ362" s="1587"/>
      <c r="MR362" s="1587"/>
      <c r="MS362" s="1587"/>
      <c r="MT362" s="1587"/>
      <c r="MU362" s="1587"/>
      <c r="MV362" s="1587"/>
      <c r="MW362" s="1587"/>
      <c r="MX362" s="1587"/>
      <c r="MY362" s="1587"/>
      <c r="MZ362" s="1587"/>
      <c r="NA362" s="1587"/>
      <c r="NB362" s="1587"/>
      <c r="NC362" s="1587"/>
      <c r="ND362" s="1587"/>
      <c r="NE362" s="1587"/>
      <c r="NF362" s="1587"/>
      <c r="NG362" s="1587"/>
      <c r="NH362" s="1587"/>
      <c r="NI362" s="1587"/>
      <c r="NJ362" s="1587"/>
      <c r="NK362" s="1587"/>
      <c r="NL362" s="1587"/>
      <c r="NM362" s="1587"/>
      <c r="NN362" s="1587"/>
      <c r="NO362" s="1587"/>
      <c r="NP362" s="1587"/>
      <c r="NQ362" s="1587"/>
      <c r="NR362" s="1587"/>
      <c r="NS362" s="1587"/>
      <c r="NT362" s="1587"/>
      <c r="NU362" s="1587"/>
      <c r="NV362" s="1587"/>
      <c r="NW362" s="1587"/>
      <c r="NX362" s="1587"/>
      <c r="NY362" s="1587"/>
      <c r="NZ362" s="1587"/>
      <c r="OA362" s="1587"/>
      <c r="OB362" s="1587"/>
      <c r="OC362" s="1587"/>
      <c r="OD362" s="1587"/>
      <c r="OE362" s="1587"/>
      <c r="OF362" s="1587"/>
      <c r="OG362" s="1587"/>
      <c r="OH362" s="1587"/>
      <c r="OI362" s="1587"/>
      <c r="OJ362" s="1587"/>
      <c r="OK362" s="1587"/>
      <c r="OL362" s="1587"/>
      <c r="OM362" s="1587"/>
      <c r="ON362" s="1587"/>
      <c r="OO362" s="1587"/>
      <c r="OP362" s="1587"/>
      <c r="OQ362" s="1587"/>
      <c r="OR362" s="1587"/>
      <c r="OS362" s="1587"/>
      <c r="OT362" s="1587"/>
      <c r="OU362" s="1587"/>
      <c r="OV362" s="1587"/>
      <c r="OW362" s="1587"/>
      <c r="OX362" s="1587"/>
      <c r="OY362" s="1587"/>
      <c r="OZ362" s="1587"/>
      <c r="PA362" s="1587"/>
      <c r="PB362" s="1587"/>
      <c r="PC362" s="1587"/>
      <c r="PD362" s="1587"/>
      <c r="PE362" s="1587"/>
      <c r="PF362" s="1587"/>
      <c r="PG362" s="1588"/>
      <c r="PH362" s="1588"/>
      <c r="PI362" s="1588"/>
      <c r="PJ362" s="1588"/>
      <c r="PK362" s="1588"/>
      <c r="PL362" s="1588"/>
      <c r="PM362" s="1588"/>
      <c r="PN362" s="1588"/>
      <c r="PO362" s="1588"/>
      <c r="PP362" s="1588"/>
      <c r="PQ362" s="1588"/>
      <c r="PR362" s="1588"/>
      <c r="PS362" s="1588"/>
      <c r="PT362" s="1588"/>
      <c r="PU362" s="1588"/>
      <c r="PV362" s="1588"/>
      <c r="PW362" s="1588"/>
      <c r="PX362" s="1588"/>
      <c r="PY362" s="1588"/>
      <c r="PZ362" s="1588"/>
      <c r="QA362" s="1588"/>
      <c r="QB362" s="1588"/>
      <c r="QC362" s="1588"/>
      <c r="QD362" s="1588"/>
      <c r="QE362" s="1588"/>
      <c r="QF362" s="1588"/>
      <c r="QG362" s="1588"/>
      <c r="QH362" s="1588"/>
      <c r="QI362" s="1588"/>
      <c r="QJ362" s="1588"/>
      <c r="QK362" s="1588"/>
      <c r="QL362" s="1588"/>
      <c r="QM362" s="1588"/>
      <c r="QN362" s="1588"/>
      <c r="QO362" s="1588"/>
      <c r="QP362" s="1588"/>
      <c r="QQ362" s="1588"/>
      <c r="QR362" s="1588"/>
      <c r="QS362" s="1588"/>
      <c r="QT362" s="1588"/>
      <c r="QU362" s="1588"/>
      <c r="QV362" s="1588"/>
      <c r="QW362" s="1588"/>
      <c r="QX362" s="1588"/>
      <c r="QY362" s="1588"/>
      <c r="QZ362" s="1588"/>
      <c r="RA362" s="1588"/>
      <c r="RB362" s="1588"/>
      <c r="RC362" s="1588"/>
      <c r="RD362" s="1588"/>
      <c r="RE362" s="1588"/>
      <c r="RF362" s="1588"/>
      <c r="RG362" s="1588"/>
      <c r="RH362" s="1588"/>
      <c r="RI362" s="1588"/>
      <c r="RJ362" s="1588"/>
      <c r="RK362" s="1588"/>
      <c r="RL362" s="1588"/>
      <c r="RM362" s="1588"/>
      <c r="RN362" s="1588"/>
      <c r="RO362" s="1588"/>
      <c r="RP362" s="1588"/>
      <c r="RQ362" s="1588"/>
      <c r="RR362" s="1588"/>
      <c r="RS362" s="1588"/>
      <c r="RT362" s="1588"/>
      <c r="RU362" s="1588"/>
      <c r="RV362" s="1588"/>
      <c r="RW362" s="1588"/>
      <c r="RX362" s="1588"/>
      <c r="RY362" s="1588"/>
      <c r="RZ362" s="1588"/>
      <c r="SA362" s="1588"/>
      <c r="SB362" s="1588"/>
      <c r="SC362" s="1588"/>
      <c r="SD362" s="1588"/>
      <c r="SE362" s="1588"/>
      <c r="SF362" s="1588"/>
      <c r="SG362" s="1588"/>
      <c r="SH362" s="1588"/>
      <c r="SI362" s="1588"/>
      <c r="SJ362" s="1588"/>
      <c r="SK362" s="1588"/>
      <c r="SL362" s="1588"/>
      <c r="SM362" s="1588"/>
      <c r="SN362" s="1588"/>
      <c r="SO362" s="1588"/>
      <c r="SP362" s="1588"/>
      <c r="SQ362" s="1588"/>
      <c r="SR362" s="1588"/>
      <c r="SS362" s="1588"/>
      <c r="ST362" s="1588"/>
      <c r="SU362" s="1588"/>
      <c r="SV362" s="1588"/>
      <c r="SW362" s="1588"/>
      <c r="SX362" s="1588"/>
      <c r="SY362" s="1588"/>
      <c r="SZ362" s="1588"/>
      <c r="TA362" s="1588"/>
      <c r="TB362" s="1588"/>
      <c r="TC362" s="1588"/>
      <c r="TD362" s="544"/>
      <c r="TE362" s="544"/>
      <c r="TF362" s="544"/>
      <c r="TG362" s="544"/>
      <c r="TH362" s="544"/>
      <c r="TI362" s="544"/>
      <c r="TJ362" s="544"/>
      <c r="TK362" s="544"/>
      <c r="TL362" s="544"/>
      <c r="TM362" s="544"/>
      <c r="TN362" s="544"/>
      <c r="TO362" s="544"/>
      <c r="TP362" s="544"/>
      <c r="TQ362" s="544"/>
      <c r="TR362" s="544"/>
      <c r="TS362" s="544"/>
      <c r="TT362" s="544"/>
      <c r="TU362" s="544"/>
      <c r="TV362" s="544"/>
      <c r="TW362" s="544"/>
      <c r="TX362" s="544"/>
      <c r="TY362" s="544"/>
      <c r="TZ362" s="544"/>
      <c r="UA362" s="544"/>
      <c r="UB362" s="544"/>
      <c r="UC362" s="544"/>
      <c r="UD362" s="544"/>
      <c r="UE362" s="544"/>
      <c r="UF362" s="544"/>
      <c r="UG362" s="544"/>
      <c r="UH362" s="544"/>
      <c r="UI362" s="544"/>
      <c r="UJ362" s="544"/>
      <c r="UK362" s="544"/>
      <c r="UL362" s="544"/>
      <c r="UM362" s="544"/>
      <c r="UN362" s="544"/>
      <c r="UO362" s="544"/>
      <c r="UP362" s="544"/>
      <c r="UQ362" s="544"/>
      <c r="UR362" s="544"/>
      <c r="US362" s="544"/>
      <c r="UT362" s="544"/>
      <c r="UU362" s="544"/>
      <c r="UV362" s="544"/>
      <c r="UW362" s="544"/>
      <c r="UX362" s="544"/>
      <c r="UY362" s="544"/>
      <c r="UZ362" s="544"/>
      <c r="VA362" s="544"/>
      <c r="VB362" s="544"/>
      <c r="VC362" s="544"/>
      <c r="VD362" s="544"/>
      <c r="VE362" s="544"/>
      <c r="VF362" s="544"/>
      <c r="VG362" s="544"/>
      <c r="VH362" s="544"/>
      <c r="VI362" s="544"/>
      <c r="VJ362" s="544"/>
      <c r="VK362" s="544"/>
      <c r="VL362" s="544"/>
      <c r="VM362" s="544"/>
      <c r="VN362" s="544"/>
      <c r="VO362" s="544"/>
      <c r="VP362" s="544"/>
      <c r="VQ362" s="544"/>
      <c r="VR362" s="544"/>
      <c r="VS362" s="544"/>
      <c r="VT362" s="544"/>
      <c r="VU362" s="544"/>
      <c r="VV362" s="544"/>
      <c r="VW362" s="544"/>
      <c r="VX362" s="544"/>
      <c r="VY362" s="544"/>
      <c r="VZ362" s="544"/>
      <c r="WA362" s="544"/>
      <c r="WB362" s="544"/>
      <c r="WC362" s="544"/>
      <c r="WD362" s="544"/>
      <c r="WE362" s="544"/>
      <c r="WF362" s="544"/>
      <c r="WG362" s="544"/>
      <c r="WH362" s="544"/>
      <c r="WI362" s="544"/>
      <c r="WJ362" s="544"/>
      <c r="WK362" s="544"/>
      <c r="WL362" s="544"/>
      <c r="WM362" s="544"/>
      <c r="WN362" s="544"/>
      <c r="WO362" s="544"/>
      <c r="WP362" s="544"/>
      <c r="WQ362" s="544"/>
      <c r="WR362" s="544"/>
      <c r="WS362" s="544"/>
      <c r="WT362" s="544"/>
      <c r="WU362" s="544"/>
      <c r="WV362" s="544"/>
      <c r="WW362" s="544"/>
      <c r="WX362" s="544"/>
      <c r="WY362" s="544"/>
      <c r="WZ362" s="544"/>
      <c r="XA362" s="544"/>
      <c r="XB362" s="544"/>
      <c r="XC362" s="544"/>
      <c r="XD362" s="544"/>
      <c r="XE362" s="544"/>
      <c r="XF362" s="544"/>
      <c r="XG362" s="544"/>
      <c r="XH362" s="544"/>
      <c r="XI362" s="544"/>
      <c r="XJ362" s="544"/>
      <c r="XK362" s="544"/>
      <c r="XL362" s="544"/>
      <c r="XM362" s="544"/>
      <c r="XN362" s="544"/>
      <c r="XO362" s="544"/>
      <c r="XP362" s="544"/>
      <c r="XQ362" s="544"/>
      <c r="XR362" s="544"/>
      <c r="XS362" s="544"/>
      <c r="XT362" s="544"/>
      <c r="XU362" s="544"/>
      <c r="XV362" s="544"/>
      <c r="XW362" s="544"/>
      <c r="XX362" s="544"/>
      <c r="XY362" s="544"/>
      <c r="XZ362" s="544"/>
      <c r="YA362" s="544"/>
      <c r="YB362" s="544"/>
      <c r="YC362" s="544"/>
      <c r="YD362" s="544"/>
      <c r="YE362" s="544"/>
      <c r="YF362" s="544"/>
      <c r="YG362" s="544"/>
      <c r="YH362" s="544"/>
      <c r="YI362" s="544"/>
      <c r="YJ362" s="544"/>
      <c r="YK362" s="544"/>
      <c r="YL362" s="544"/>
      <c r="YM362" s="544"/>
      <c r="YN362" s="544"/>
      <c r="YO362" s="544"/>
      <c r="YP362" s="544"/>
      <c r="YQ362" s="544"/>
      <c r="YR362" s="544"/>
      <c r="YS362" s="544"/>
      <c r="YT362" s="544"/>
      <c r="YU362" s="544"/>
      <c r="YV362" s="544"/>
      <c r="YW362" s="544"/>
      <c r="YX362" s="544"/>
      <c r="YY362" s="544"/>
      <c r="YZ362" s="544"/>
      <c r="ZA362" s="544"/>
      <c r="ZB362" s="544"/>
      <c r="ZC362" s="544"/>
      <c r="ZD362" s="544"/>
      <c r="ZE362" s="544"/>
      <c r="ZF362" s="544"/>
      <c r="ZG362" s="544"/>
      <c r="ZH362" s="544"/>
      <c r="ZI362" s="544"/>
      <c r="ZJ362" s="544"/>
      <c r="ZK362" s="544"/>
      <c r="ZL362" s="544"/>
      <c r="ZM362" s="544"/>
      <c r="ZN362" s="544"/>
      <c r="ZO362" s="544"/>
      <c r="ZP362" s="544"/>
      <c r="ZQ362" s="544"/>
      <c r="ZR362" s="544"/>
      <c r="ZS362" s="544"/>
      <c r="ZT362" s="544"/>
      <c r="ZU362" s="544"/>
      <c r="ZV362" s="544"/>
      <c r="ZW362" s="544"/>
      <c r="ZX362" s="544"/>
      <c r="ZY362" s="544"/>
      <c r="ZZ362" s="544"/>
      <c r="AAA362" s="544"/>
      <c r="AAB362" s="544"/>
      <c r="AAC362" s="544"/>
      <c r="AAD362" s="544"/>
      <c r="AAE362" s="544"/>
      <c r="AAF362" s="544"/>
      <c r="AAG362" s="544"/>
      <c r="AAH362" s="544"/>
      <c r="AAI362" s="544"/>
      <c r="AAJ362" s="544"/>
      <c r="AAK362" s="544"/>
      <c r="AAL362" s="544"/>
      <c r="AAM362" s="544"/>
      <c r="AAN362" s="544"/>
      <c r="AAO362" s="544"/>
      <c r="AAP362" s="544"/>
      <c r="AAQ362" s="544"/>
      <c r="AAR362" s="544"/>
      <c r="AAS362" s="544"/>
      <c r="AAT362" s="544"/>
      <c r="AAU362" s="544"/>
      <c r="AAV362" s="544"/>
      <c r="AAW362" s="544"/>
      <c r="AAX362" s="544"/>
      <c r="AAY362" s="544"/>
      <c r="AAZ362" s="544"/>
      <c r="ABA362" s="544"/>
      <c r="ABB362" s="544"/>
      <c r="ABC362" s="544"/>
      <c r="ABD362" s="544"/>
      <c r="ABE362" s="544"/>
      <c r="ABF362" s="544"/>
      <c r="ABG362" s="544"/>
      <c r="ABH362" s="544"/>
      <c r="ABI362" s="544"/>
      <c r="ABJ362" s="544"/>
      <c r="ABK362" s="544"/>
      <c r="ABL362" s="544"/>
      <c r="ABM362" s="544"/>
      <c r="ABN362" s="544"/>
      <c r="ABO362" s="544"/>
      <c r="ABP362" s="544"/>
      <c r="ABQ362" s="544"/>
      <c r="ABR362" s="544"/>
      <c r="ABS362" s="544"/>
      <c r="ABT362" s="544"/>
    </row>
    <row r="363" spans="1:748" s="540" customFormat="1" ht="15" customHeight="1" x14ac:dyDescent="0.15">
      <c r="A363" s="559">
        <v>43883</v>
      </c>
      <c r="B363" s="415">
        <f t="shared" si="7"/>
        <v>1121</v>
      </c>
      <c r="C363" s="231"/>
      <c r="D363" s="546"/>
      <c r="E363" s="467"/>
      <c r="F363" s="576"/>
      <c r="G363" s="883"/>
      <c r="H363" s="539"/>
      <c r="I363" s="576"/>
      <c r="J363" s="547"/>
      <c r="K363" s="467"/>
      <c r="L363" s="550"/>
      <c r="M363" s="231">
        <v>538</v>
      </c>
      <c r="N363" s="546">
        <v>8.25</v>
      </c>
      <c r="O363" s="467">
        <v>5740</v>
      </c>
      <c r="P363" s="576">
        <v>21.4</v>
      </c>
      <c r="Q363" s="883">
        <v>68</v>
      </c>
      <c r="R363" s="539">
        <v>1</v>
      </c>
      <c r="S363" s="576">
        <v>17.2</v>
      </c>
      <c r="T363" s="547"/>
      <c r="U363" s="467"/>
      <c r="V363" s="550"/>
      <c r="W363" s="466"/>
      <c r="X363" s="546"/>
      <c r="Y363" s="548"/>
      <c r="Z363" s="576"/>
      <c r="AA363" s="883"/>
      <c r="AB363" s="539"/>
      <c r="AC363" s="576"/>
      <c r="AD363" s="539"/>
      <c r="AE363" s="467"/>
      <c r="AF363" s="550"/>
      <c r="AG363" s="494"/>
      <c r="AH363" s="546"/>
      <c r="AI363" s="548"/>
      <c r="AJ363" s="576"/>
      <c r="AK363" s="883"/>
      <c r="AL363" s="539"/>
      <c r="AM363" s="213"/>
      <c r="AN363" s="539"/>
      <c r="AO363" s="467"/>
      <c r="AP363" s="618"/>
      <c r="AQ363" s="494">
        <v>372</v>
      </c>
      <c r="AR363" s="546">
        <v>7.33</v>
      </c>
      <c r="AS363" s="548">
        <v>5830</v>
      </c>
      <c r="AT363" s="576">
        <v>64.5</v>
      </c>
      <c r="AU363" s="883">
        <v>197</v>
      </c>
      <c r="AV363" s="539">
        <v>0.5</v>
      </c>
      <c r="AW363" s="576">
        <v>15.4</v>
      </c>
      <c r="AX363" s="539"/>
      <c r="AY363" s="467"/>
      <c r="AZ363" s="550"/>
      <c r="BA363" s="231"/>
      <c r="BB363" s="546"/>
      <c r="BC363" s="467"/>
      <c r="BD363" s="576"/>
      <c r="BE363" s="883"/>
      <c r="BF363" s="539"/>
      <c r="BG363" s="576"/>
      <c r="BH363" s="539"/>
      <c r="BI363" s="467"/>
      <c r="BJ363" s="550"/>
      <c r="BK363" s="494"/>
      <c r="BL363" s="546"/>
      <c r="BM363" s="548"/>
      <c r="BN363" s="576"/>
      <c r="BO363" s="883"/>
      <c r="BP363" s="539"/>
      <c r="BQ363" s="576"/>
      <c r="BR363" s="539"/>
      <c r="BS363" s="467"/>
      <c r="BT363" s="550"/>
      <c r="BU363" s="494">
        <v>211</v>
      </c>
      <c r="BV363" s="546">
        <v>8.18</v>
      </c>
      <c r="BW363" s="548">
        <v>6490</v>
      </c>
      <c r="BX363" s="548">
        <v>12.3</v>
      </c>
      <c r="BY363" s="883">
        <v>30.1</v>
      </c>
      <c r="BZ363" s="539">
        <v>3.5</v>
      </c>
      <c r="CA363" s="576">
        <v>24.5</v>
      </c>
      <c r="CB363" s="539"/>
      <c r="CC363" s="467"/>
      <c r="CD363" s="550"/>
      <c r="CE363" s="494"/>
      <c r="CF363" s="546"/>
      <c r="CG363" s="548"/>
      <c r="CH363" s="576"/>
      <c r="CI363" s="883"/>
      <c r="CJ363" s="539"/>
      <c r="CK363" s="576"/>
      <c r="CL363" s="539"/>
      <c r="CM363" s="467"/>
      <c r="CN363" s="550"/>
      <c r="CO363" s="494"/>
      <c r="CP363" s="546"/>
      <c r="CQ363" s="467"/>
      <c r="CR363" s="576"/>
      <c r="CS363" s="883"/>
      <c r="CT363" s="539"/>
      <c r="CU363" s="576"/>
      <c r="CV363" s="539"/>
      <c r="CW363" s="467"/>
      <c r="CX363" s="550"/>
      <c r="CY363" s="494"/>
      <c r="CZ363" s="546"/>
      <c r="DA363" s="467"/>
      <c r="DB363" s="576"/>
      <c r="DC363" s="883"/>
      <c r="DD363" s="539"/>
      <c r="DE363" s="576"/>
      <c r="DF363" s="539"/>
      <c r="DG363" s="464"/>
      <c r="DH363" s="550"/>
      <c r="DI363" s="494"/>
      <c r="DJ363" s="546"/>
      <c r="DK363" s="549"/>
      <c r="DL363" s="576"/>
      <c r="DM363" s="883"/>
      <c r="DN363" s="539"/>
      <c r="DO363" s="576"/>
      <c r="DP363" s="539"/>
      <c r="DQ363" s="467"/>
      <c r="DR363" s="550"/>
      <c r="DS363" s="494"/>
      <c r="DT363" s="546"/>
      <c r="DU363" s="466"/>
      <c r="DV363" s="576"/>
      <c r="DW363" s="883"/>
      <c r="DX363" s="539"/>
      <c r="DY363" s="576"/>
      <c r="DZ363" s="539"/>
      <c r="EA363" s="576"/>
      <c r="EB363" s="550"/>
      <c r="EC363" s="494"/>
      <c r="ED363" s="546"/>
      <c r="EE363" s="551"/>
      <c r="EF363" s="576"/>
      <c r="EG363" s="883"/>
      <c r="EH363" s="539"/>
      <c r="EI363" s="576"/>
      <c r="EJ363" s="539"/>
      <c r="EK363" s="467"/>
      <c r="EL363" s="550"/>
      <c r="EM363" s="494"/>
      <c r="EN363" s="546"/>
      <c r="EO363" s="467"/>
      <c r="EP363" s="576"/>
      <c r="EQ363" s="576"/>
      <c r="ER363" s="539"/>
      <c r="ES363" s="576"/>
      <c r="ET363" s="466"/>
      <c r="EU363" s="467"/>
      <c r="EV363" s="550"/>
      <c r="EW363" s="494"/>
      <c r="EX363" s="546"/>
      <c r="EY363" s="467"/>
      <c r="EZ363" s="576"/>
      <c r="FA363" s="883"/>
      <c r="FB363" s="539"/>
      <c r="FC363" s="576"/>
      <c r="FD363" s="466"/>
      <c r="FE363" s="467"/>
      <c r="FF363" s="550"/>
      <c r="FG363" s="494"/>
      <c r="FH363" s="546"/>
      <c r="FI363" s="467"/>
      <c r="FJ363" s="576"/>
      <c r="FK363" s="883"/>
      <c r="FL363" s="539"/>
      <c r="FM363" s="576"/>
      <c r="FN363" s="466"/>
      <c r="FO363" s="467"/>
      <c r="FP363" s="550"/>
      <c r="FQ363" s="1262"/>
      <c r="FR363" s="1263"/>
      <c r="FS363" s="1444"/>
      <c r="FT363" s="1263"/>
      <c r="FU363" s="980"/>
      <c r="FV363" s="1263"/>
      <c r="FW363" s="954"/>
      <c r="FX363" s="1263"/>
      <c r="FY363" s="1263"/>
      <c r="FZ363" s="1419"/>
      <c r="GA363" s="1262"/>
      <c r="GB363" s="1263"/>
      <c r="GC363" s="1263"/>
      <c r="GD363" s="1263"/>
      <c r="GE363" s="980"/>
      <c r="GF363" s="1263"/>
      <c r="GG363" s="954"/>
      <c r="GH363" s="1263"/>
      <c r="GI363" s="1263"/>
      <c r="GJ363" s="1419"/>
      <c r="GK363" s="231"/>
      <c r="GL363" s="941"/>
      <c r="GM363" s="467"/>
      <c r="GN363" s="467"/>
      <c r="GO363" s="467"/>
      <c r="GP363" s="467"/>
      <c r="GQ363" s="467"/>
      <c r="GR363" s="467"/>
      <c r="GS363" s="467"/>
      <c r="GT363" s="550"/>
      <c r="GU363" s="231"/>
      <c r="GV363" s="467"/>
      <c r="GW363" s="467"/>
      <c r="GX363" s="467"/>
      <c r="GY363" s="467"/>
      <c r="GZ363" s="539"/>
      <c r="HA363" s="467"/>
      <c r="HB363" s="467"/>
      <c r="HC363" s="467"/>
      <c r="HD363" s="550"/>
      <c r="HE363" s="494"/>
      <c r="HF363" s="546"/>
      <c r="HG363" s="467"/>
      <c r="HH363" s="894"/>
      <c r="HI363" s="1432"/>
      <c r="HJ363" s="539"/>
      <c r="HK363" s="576"/>
      <c r="HL363" s="539"/>
      <c r="HM363" s="467"/>
      <c r="HN363" s="550"/>
      <c r="HO363" s="494"/>
      <c r="HP363" s="546"/>
      <c r="HQ363" s="467"/>
      <c r="HR363" s="576"/>
      <c r="HS363" s="576"/>
      <c r="HT363" s="539"/>
      <c r="HU363" s="576"/>
      <c r="HV363" s="539"/>
      <c r="HW363" s="467"/>
      <c r="HX363" s="550"/>
      <c r="HY363" s="1587"/>
      <c r="HZ363" s="1587"/>
      <c r="IA363" s="1587"/>
      <c r="IB363" s="1587"/>
      <c r="IC363" s="1587"/>
      <c r="ID363" s="1587"/>
      <c r="IE363" s="1587"/>
      <c r="IF363" s="1587"/>
      <c r="IG363" s="1587"/>
      <c r="IH363" s="1587"/>
      <c r="II363" s="1587"/>
      <c r="IJ363" s="1587"/>
      <c r="IK363" s="1587"/>
      <c r="IL363" s="1587"/>
      <c r="IM363" s="1587"/>
      <c r="IN363" s="1587"/>
      <c r="IO363" s="1587"/>
      <c r="IP363" s="1587"/>
      <c r="IQ363" s="1587"/>
      <c r="IR363" s="1587"/>
      <c r="IS363" s="1587"/>
      <c r="IT363" s="1587"/>
      <c r="IU363" s="1587"/>
      <c r="IV363" s="1587"/>
      <c r="IW363" s="1587"/>
      <c r="IX363" s="1587"/>
      <c r="IY363" s="1587"/>
      <c r="IZ363" s="1587"/>
      <c r="JA363" s="1587"/>
      <c r="JB363" s="1587"/>
      <c r="JC363" s="1587"/>
      <c r="JD363" s="1587"/>
      <c r="JE363" s="1587"/>
      <c r="JF363" s="1587"/>
      <c r="JG363" s="1587"/>
      <c r="JH363" s="1587"/>
      <c r="JI363" s="1587"/>
      <c r="JJ363" s="1587"/>
      <c r="JK363" s="1587"/>
      <c r="JL363" s="1587"/>
      <c r="JM363" s="1587"/>
      <c r="JN363" s="1587"/>
      <c r="JO363" s="1587"/>
      <c r="JP363" s="1587"/>
      <c r="JQ363" s="1587"/>
      <c r="JR363" s="1587"/>
      <c r="JS363" s="1587"/>
      <c r="JT363" s="1587"/>
      <c r="JU363" s="1587"/>
      <c r="JV363" s="1587"/>
      <c r="JW363" s="1587"/>
      <c r="JX363" s="1587"/>
      <c r="JY363" s="1587"/>
      <c r="JZ363" s="1587"/>
      <c r="KA363" s="1587"/>
      <c r="KB363" s="1587"/>
      <c r="KC363" s="1587"/>
      <c r="KD363" s="1587"/>
      <c r="KE363" s="1587"/>
      <c r="KF363" s="1587"/>
      <c r="KG363" s="1587"/>
      <c r="KH363" s="1587"/>
      <c r="KI363" s="1587"/>
      <c r="KJ363" s="1587"/>
      <c r="KK363" s="1587"/>
      <c r="KL363" s="1587"/>
      <c r="KM363" s="1587"/>
      <c r="KN363" s="1587"/>
      <c r="KO363" s="1587"/>
      <c r="KP363" s="1587"/>
      <c r="KQ363" s="1587"/>
      <c r="KR363" s="1587"/>
      <c r="KS363" s="1587"/>
      <c r="KT363" s="1587"/>
      <c r="KU363" s="1587"/>
      <c r="KV363" s="1587"/>
      <c r="KW363" s="1587"/>
      <c r="KX363" s="1587"/>
      <c r="KY363" s="1587"/>
      <c r="KZ363" s="1587"/>
      <c r="LA363" s="1587"/>
      <c r="LB363" s="1587"/>
      <c r="LC363" s="1587"/>
      <c r="LD363" s="1587"/>
      <c r="LE363" s="1587"/>
      <c r="LF363" s="1587"/>
      <c r="LG363" s="1587"/>
      <c r="LH363" s="1587"/>
      <c r="LI363" s="1587"/>
      <c r="LJ363" s="1587"/>
      <c r="LK363" s="1587"/>
      <c r="LL363" s="1587"/>
      <c r="LM363" s="1587"/>
      <c r="LN363" s="1587"/>
      <c r="LO363" s="1587"/>
      <c r="LP363" s="1587"/>
      <c r="LQ363" s="1587"/>
      <c r="LR363" s="1587"/>
      <c r="LS363" s="1587"/>
      <c r="LT363" s="1587"/>
      <c r="LU363" s="1587"/>
      <c r="LV363" s="1587"/>
      <c r="LW363" s="1587"/>
      <c r="LX363" s="1587"/>
      <c r="LY363" s="1587"/>
      <c r="LZ363" s="1587"/>
      <c r="MA363" s="1587"/>
      <c r="MB363" s="1587"/>
      <c r="MC363" s="1587"/>
      <c r="MD363" s="1587"/>
      <c r="ME363" s="1587"/>
      <c r="MF363" s="1587"/>
      <c r="MG363" s="1587"/>
      <c r="MH363" s="1587"/>
      <c r="MI363" s="1587"/>
      <c r="MJ363" s="1587"/>
      <c r="MK363" s="1587"/>
      <c r="ML363" s="1587"/>
      <c r="MM363" s="1587"/>
      <c r="MN363" s="1587"/>
      <c r="MO363" s="1587"/>
      <c r="MP363" s="1587"/>
      <c r="MQ363" s="1587"/>
      <c r="MR363" s="1587"/>
      <c r="MS363" s="1587"/>
      <c r="MT363" s="1587"/>
      <c r="MU363" s="1587"/>
      <c r="MV363" s="1587"/>
      <c r="MW363" s="1587"/>
      <c r="MX363" s="1587"/>
      <c r="MY363" s="1587"/>
      <c r="MZ363" s="1587"/>
      <c r="NA363" s="1587"/>
      <c r="NB363" s="1587"/>
      <c r="NC363" s="1587"/>
      <c r="ND363" s="1587"/>
      <c r="NE363" s="1587"/>
      <c r="NF363" s="1587"/>
      <c r="NG363" s="1587"/>
      <c r="NH363" s="1587"/>
      <c r="NI363" s="1587"/>
      <c r="NJ363" s="1587"/>
      <c r="NK363" s="1587"/>
      <c r="NL363" s="1587"/>
      <c r="NM363" s="1587"/>
      <c r="NN363" s="1587"/>
      <c r="NO363" s="1587"/>
      <c r="NP363" s="1587"/>
      <c r="NQ363" s="1587"/>
      <c r="NR363" s="1587"/>
      <c r="NS363" s="1587"/>
      <c r="NT363" s="1587"/>
      <c r="NU363" s="1587"/>
      <c r="NV363" s="1587"/>
      <c r="NW363" s="1587"/>
      <c r="NX363" s="1587"/>
      <c r="NY363" s="1587"/>
      <c r="NZ363" s="1587"/>
      <c r="OA363" s="1587"/>
      <c r="OB363" s="1587"/>
      <c r="OC363" s="1587"/>
      <c r="OD363" s="1587"/>
      <c r="OE363" s="1587"/>
      <c r="OF363" s="1587"/>
      <c r="OG363" s="1587"/>
      <c r="OH363" s="1587"/>
      <c r="OI363" s="1587"/>
      <c r="OJ363" s="1587"/>
      <c r="OK363" s="1587"/>
      <c r="OL363" s="1587"/>
      <c r="OM363" s="1587"/>
      <c r="ON363" s="1587"/>
      <c r="OO363" s="1587"/>
      <c r="OP363" s="1587"/>
      <c r="OQ363" s="1587"/>
      <c r="OR363" s="1587"/>
      <c r="OS363" s="1587"/>
      <c r="OT363" s="1587"/>
      <c r="OU363" s="1587"/>
      <c r="OV363" s="1587"/>
      <c r="OW363" s="1587"/>
      <c r="OX363" s="1587"/>
      <c r="OY363" s="1587"/>
      <c r="OZ363" s="1587"/>
      <c r="PA363" s="1587"/>
      <c r="PB363" s="1587"/>
      <c r="PC363" s="1587"/>
      <c r="PD363" s="1587"/>
      <c r="PE363" s="1587"/>
      <c r="PF363" s="1587"/>
      <c r="PG363" s="1588"/>
      <c r="PH363" s="1588"/>
      <c r="PI363" s="1588"/>
      <c r="PJ363" s="1588"/>
      <c r="PK363" s="1588"/>
      <c r="PL363" s="1588"/>
      <c r="PM363" s="1588"/>
      <c r="PN363" s="1588"/>
      <c r="PO363" s="1588"/>
      <c r="PP363" s="1588"/>
      <c r="PQ363" s="1588"/>
      <c r="PR363" s="1588"/>
      <c r="PS363" s="1588"/>
      <c r="PT363" s="1588"/>
      <c r="PU363" s="1588"/>
      <c r="PV363" s="1588"/>
      <c r="PW363" s="1588"/>
      <c r="PX363" s="1588"/>
      <c r="PY363" s="1588"/>
      <c r="PZ363" s="1588"/>
      <c r="QA363" s="1588"/>
      <c r="QB363" s="1588"/>
      <c r="QC363" s="1588"/>
      <c r="QD363" s="1588"/>
      <c r="QE363" s="1588"/>
      <c r="QF363" s="1588"/>
      <c r="QG363" s="1588"/>
      <c r="QH363" s="1588"/>
      <c r="QI363" s="1588"/>
      <c r="QJ363" s="1588"/>
      <c r="QK363" s="1588"/>
      <c r="QL363" s="1588"/>
      <c r="QM363" s="1588"/>
      <c r="QN363" s="1588"/>
      <c r="QO363" s="1588"/>
      <c r="QP363" s="1588"/>
      <c r="QQ363" s="1588"/>
      <c r="QR363" s="1588"/>
      <c r="QS363" s="1588"/>
      <c r="QT363" s="1588"/>
      <c r="QU363" s="1588"/>
      <c r="QV363" s="1588"/>
      <c r="QW363" s="1588"/>
      <c r="QX363" s="1588"/>
      <c r="QY363" s="1588"/>
      <c r="QZ363" s="1588"/>
      <c r="RA363" s="1588"/>
      <c r="RB363" s="1588"/>
      <c r="RC363" s="1588"/>
      <c r="RD363" s="1588"/>
      <c r="RE363" s="1588"/>
      <c r="RF363" s="1588"/>
      <c r="RG363" s="1588"/>
      <c r="RH363" s="1588"/>
      <c r="RI363" s="1588"/>
      <c r="RJ363" s="1588"/>
      <c r="RK363" s="1588"/>
      <c r="RL363" s="1588"/>
      <c r="RM363" s="1588"/>
      <c r="RN363" s="1588"/>
      <c r="RO363" s="1588"/>
      <c r="RP363" s="1588"/>
      <c r="RQ363" s="1588"/>
      <c r="RR363" s="1588"/>
      <c r="RS363" s="1588"/>
      <c r="RT363" s="1588"/>
      <c r="RU363" s="1588"/>
      <c r="RV363" s="1588"/>
      <c r="RW363" s="1588"/>
      <c r="RX363" s="1588"/>
      <c r="RY363" s="1588"/>
      <c r="RZ363" s="1588"/>
      <c r="SA363" s="1588"/>
      <c r="SB363" s="1588"/>
      <c r="SC363" s="1588"/>
      <c r="SD363" s="1588"/>
      <c r="SE363" s="1588"/>
      <c r="SF363" s="1588"/>
      <c r="SG363" s="1588"/>
      <c r="SH363" s="1588"/>
      <c r="SI363" s="1588"/>
      <c r="SJ363" s="1588"/>
      <c r="SK363" s="1588"/>
      <c r="SL363" s="1588"/>
      <c r="SM363" s="1588"/>
      <c r="SN363" s="1588"/>
      <c r="SO363" s="1588"/>
      <c r="SP363" s="1588"/>
      <c r="SQ363" s="1588"/>
      <c r="SR363" s="1588"/>
      <c r="SS363" s="1588"/>
      <c r="ST363" s="1588"/>
      <c r="SU363" s="1588"/>
      <c r="SV363" s="1588"/>
      <c r="SW363" s="1588"/>
      <c r="SX363" s="1588"/>
      <c r="SY363" s="1588"/>
      <c r="SZ363" s="1588"/>
      <c r="TA363" s="1588"/>
      <c r="TB363" s="1588"/>
      <c r="TC363" s="1588"/>
      <c r="TD363" s="544"/>
      <c r="TE363" s="544"/>
      <c r="TF363" s="544"/>
      <c r="TG363" s="544"/>
      <c r="TH363" s="544"/>
      <c r="TI363" s="544"/>
      <c r="TJ363" s="544"/>
      <c r="TK363" s="544"/>
      <c r="TL363" s="544"/>
      <c r="TM363" s="544"/>
      <c r="TN363" s="544"/>
      <c r="TO363" s="544"/>
      <c r="TP363" s="544"/>
      <c r="TQ363" s="544"/>
      <c r="TR363" s="544"/>
      <c r="TS363" s="544"/>
      <c r="TT363" s="544"/>
      <c r="TU363" s="544"/>
      <c r="TV363" s="544"/>
      <c r="TW363" s="544"/>
      <c r="TX363" s="544"/>
      <c r="TY363" s="544"/>
      <c r="TZ363" s="544"/>
      <c r="UA363" s="544"/>
      <c r="UB363" s="544"/>
      <c r="UC363" s="544"/>
      <c r="UD363" s="544"/>
      <c r="UE363" s="544"/>
      <c r="UF363" s="544"/>
      <c r="UG363" s="544"/>
      <c r="UH363" s="544"/>
      <c r="UI363" s="544"/>
      <c r="UJ363" s="544"/>
      <c r="UK363" s="544"/>
      <c r="UL363" s="544"/>
      <c r="UM363" s="544"/>
      <c r="UN363" s="544"/>
      <c r="UO363" s="544"/>
      <c r="UP363" s="544"/>
      <c r="UQ363" s="544"/>
      <c r="UR363" s="544"/>
      <c r="US363" s="544"/>
      <c r="UT363" s="544"/>
      <c r="UU363" s="544"/>
      <c r="UV363" s="544"/>
      <c r="UW363" s="544"/>
      <c r="UX363" s="544"/>
      <c r="UY363" s="544"/>
      <c r="UZ363" s="544"/>
      <c r="VA363" s="544"/>
      <c r="VB363" s="544"/>
      <c r="VC363" s="544"/>
      <c r="VD363" s="544"/>
      <c r="VE363" s="544"/>
      <c r="VF363" s="544"/>
      <c r="VG363" s="544"/>
      <c r="VH363" s="544"/>
      <c r="VI363" s="544"/>
      <c r="VJ363" s="544"/>
      <c r="VK363" s="544"/>
      <c r="VL363" s="544"/>
      <c r="VM363" s="544"/>
      <c r="VN363" s="544"/>
      <c r="VO363" s="544"/>
      <c r="VP363" s="544"/>
      <c r="VQ363" s="544"/>
      <c r="VR363" s="544"/>
      <c r="VS363" s="544"/>
      <c r="VT363" s="544"/>
      <c r="VU363" s="544"/>
      <c r="VV363" s="544"/>
      <c r="VW363" s="544"/>
      <c r="VX363" s="544"/>
      <c r="VY363" s="544"/>
      <c r="VZ363" s="544"/>
      <c r="WA363" s="544"/>
      <c r="WB363" s="544"/>
      <c r="WC363" s="544"/>
      <c r="WD363" s="544"/>
      <c r="WE363" s="544"/>
      <c r="WF363" s="544"/>
      <c r="WG363" s="544"/>
      <c r="WH363" s="544"/>
      <c r="WI363" s="544"/>
      <c r="WJ363" s="544"/>
      <c r="WK363" s="544"/>
      <c r="WL363" s="544"/>
      <c r="WM363" s="544"/>
      <c r="WN363" s="544"/>
      <c r="WO363" s="544"/>
      <c r="WP363" s="544"/>
      <c r="WQ363" s="544"/>
      <c r="WR363" s="544"/>
      <c r="WS363" s="544"/>
      <c r="WT363" s="544"/>
      <c r="WU363" s="544"/>
      <c r="WV363" s="544"/>
      <c r="WW363" s="544"/>
      <c r="WX363" s="544"/>
      <c r="WY363" s="544"/>
      <c r="WZ363" s="544"/>
      <c r="XA363" s="544"/>
      <c r="XB363" s="544"/>
      <c r="XC363" s="544"/>
      <c r="XD363" s="544"/>
      <c r="XE363" s="544"/>
      <c r="XF363" s="544"/>
      <c r="XG363" s="544"/>
      <c r="XH363" s="544"/>
      <c r="XI363" s="544"/>
      <c r="XJ363" s="544"/>
      <c r="XK363" s="544"/>
      <c r="XL363" s="544"/>
      <c r="XM363" s="544"/>
      <c r="XN363" s="544"/>
      <c r="XO363" s="544"/>
      <c r="XP363" s="544"/>
      <c r="XQ363" s="544"/>
      <c r="XR363" s="544"/>
      <c r="XS363" s="544"/>
      <c r="XT363" s="544"/>
      <c r="XU363" s="544"/>
      <c r="XV363" s="544"/>
      <c r="XW363" s="544"/>
      <c r="XX363" s="544"/>
      <c r="XY363" s="544"/>
      <c r="XZ363" s="544"/>
      <c r="YA363" s="544"/>
      <c r="YB363" s="544"/>
      <c r="YC363" s="544"/>
      <c r="YD363" s="544"/>
      <c r="YE363" s="544"/>
      <c r="YF363" s="544"/>
      <c r="YG363" s="544"/>
      <c r="YH363" s="544"/>
      <c r="YI363" s="544"/>
      <c r="YJ363" s="544"/>
      <c r="YK363" s="544"/>
      <c r="YL363" s="544"/>
      <c r="YM363" s="544"/>
      <c r="YN363" s="544"/>
      <c r="YO363" s="544"/>
      <c r="YP363" s="544"/>
      <c r="YQ363" s="544"/>
      <c r="YR363" s="544"/>
      <c r="YS363" s="544"/>
      <c r="YT363" s="544"/>
      <c r="YU363" s="544"/>
      <c r="YV363" s="544"/>
      <c r="YW363" s="544"/>
      <c r="YX363" s="544"/>
      <c r="YY363" s="544"/>
      <c r="YZ363" s="544"/>
      <c r="ZA363" s="544"/>
      <c r="ZB363" s="544"/>
      <c r="ZC363" s="544"/>
      <c r="ZD363" s="544"/>
      <c r="ZE363" s="544"/>
      <c r="ZF363" s="544"/>
      <c r="ZG363" s="544"/>
      <c r="ZH363" s="544"/>
      <c r="ZI363" s="544"/>
      <c r="ZJ363" s="544"/>
      <c r="ZK363" s="544"/>
      <c r="ZL363" s="544"/>
      <c r="ZM363" s="544"/>
      <c r="ZN363" s="544"/>
      <c r="ZO363" s="544"/>
      <c r="ZP363" s="544"/>
      <c r="ZQ363" s="544"/>
      <c r="ZR363" s="544"/>
      <c r="ZS363" s="544"/>
      <c r="ZT363" s="544"/>
      <c r="ZU363" s="544"/>
      <c r="ZV363" s="544"/>
      <c r="ZW363" s="544"/>
      <c r="ZX363" s="544"/>
      <c r="ZY363" s="544"/>
      <c r="ZZ363" s="544"/>
      <c r="AAA363" s="544"/>
      <c r="AAB363" s="544"/>
      <c r="AAC363" s="544"/>
      <c r="AAD363" s="544"/>
      <c r="AAE363" s="544"/>
      <c r="AAF363" s="544"/>
      <c r="AAG363" s="544"/>
      <c r="AAH363" s="544"/>
      <c r="AAI363" s="544"/>
      <c r="AAJ363" s="544"/>
      <c r="AAK363" s="544"/>
      <c r="AAL363" s="544"/>
      <c r="AAM363" s="544"/>
      <c r="AAN363" s="544"/>
      <c r="AAO363" s="544"/>
      <c r="AAP363" s="544"/>
      <c r="AAQ363" s="544"/>
      <c r="AAR363" s="544"/>
      <c r="AAS363" s="544"/>
      <c r="AAT363" s="544"/>
      <c r="AAU363" s="544"/>
      <c r="AAV363" s="544"/>
      <c r="AAW363" s="544"/>
      <c r="AAX363" s="544"/>
      <c r="AAY363" s="544"/>
      <c r="AAZ363" s="544"/>
      <c r="ABA363" s="544"/>
      <c r="ABB363" s="544"/>
      <c r="ABC363" s="544"/>
      <c r="ABD363" s="544"/>
      <c r="ABE363" s="544"/>
      <c r="ABF363" s="544"/>
      <c r="ABG363" s="544"/>
      <c r="ABH363" s="544"/>
      <c r="ABI363" s="544"/>
      <c r="ABJ363" s="544"/>
      <c r="ABK363" s="544"/>
      <c r="ABL363" s="544"/>
      <c r="ABM363" s="544"/>
      <c r="ABN363" s="544"/>
      <c r="ABO363" s="544"/>
      <c r="ABP363" s="544"/>
      <c r="ABQ363" s="544"/>
      <c r="ABR363" s="544"/>
      <c r="ABS363" s="544"/>
      <c r="ABT363" s="544"/>
    </row>
    <row r="364" spans="1:748" s="542" customFormat="1" ht="15" customHeight="1" x14ac:dyDescent="0.15">
      <c r="A364" s="560">
        <v>43884</v>
      </c>
      <c r="B364" s="765">
        <f t="shared" si="7"/>
        <v>1490</v>
      </c>
      <c r="C364" s="241"/>
      <c r="D364" s="552"/>
      <c r="E364" s="471"/>
      <c r="F364" s="577"/>
      <c r="G364" s="577"/>
      <c r="H364" s="541"/>
      <c r="I364" s="577"/>
      <c r="J364" s="553"/>
      <c r="K364" s="471"/>
      <c r="L364" s="557"/>
      <c r="M364" s="241">
        <v>838</v>
      </c>
      <c r="N364" s="552">
        <v>7.61</v>
      </c>
      <c r="O364" s="471">
        <v>7400</v>
      </c>
      <c r="P364" s="577">
        <v>17.7</v>
      </c>
      <c r="Q364" s="577">
        <v>45.2</v>
      </c>
      <c r="R364" s="541">
        <v>2.8</v>
      </c>
      <c r="S364" s="577">
        <v>19.600000000000001</v>
      </c>
      <c r="T364" s="553"/>
      <c r="U364" s="471"/>
      <c r="V364" s="557"/>
      <c r="W364" s="470"/>
      <c r="X364" s="552"/>
      <c r="Y364" s="555"/>
      <c r="Z364" s="577"/>
      <c r="AA364" s="577"/>
      <c r="AB364" s="541"/>
      <c r="AC364" s="577"/>
      <c r="AD364" s="541"/>
      <c r="AE364" s="444"/>
      <c r="AF364" s="446"/>
      <c r="AG364" s="440">
        <v>147</v>
      </c>
      <c r="AH364" s="435">
        <v>7.58</v>
      </c>
      <c r="AI364" s="441">
        <v>7320</v>
      </c>
      <c r="AJ364" s="445">
        <v>47.8</v>
      </c>
      <c r="AK364" s="445">
        <v>172.1</v>
      </c>
      <c r="AL364" s="438">
        <v>11.3</v>
      </c>
      <c r="AM364" s="645">
        <v>45.8</v>
      </c>
      <c r="AN364" s="438"/>
      <c r="AO364" s="444"/>
      <c r="AP364" s="617"/>
      <c r="AQ364" s="440">
        <v>233</v>
      </c>
      <c r="AR364" s="435">
        <v>7.88</v>
      </c>
      <c r="AS364" s="441">
        <v>5160</v>
      </c>
      <c r="AT364" s="445">
        <v>56.9</v>
      </c>
      <c r="AU364" s="445">
        <v>210.7</v>
      </c>
      <c r="AV364" s="438">
        <v>12</v>
      </c>
      <c r="AW364" s="445">
        <v>13.6</v>
      </c>
      <c r="AX364" s="438"/>
      <c r="AY364" s="444"/>
      <c r="AZ364" s="446"/>
      <c r="BA364" s="257">
        <v>214</v>
      </c>
      <c r="BB364" s="435"/>
      <c r="BC364" s="444"/>
      <c r="BD364" s="445"/>
      <c r="BE364" s="445"/>
      <c r="BF364" s="438"/>
      <c r="BG364" s="445"/>
      <c r="BH364" s="438"/>
      <c r="BI364" s="444"/>
      <c r="BJ364" s="446"/>
      <c r="BK364" s="440"/>
      <c r="BL364" s="435"/>
      <c r="BM364" s="441"/>
      <c r="BN364" s="445"/>
      <c r="BO364" s="445"/>
      <c r="BP364" s="438"/>
      <c r="BQ364" s="445"/>
      <c r="BR364" s="438"/>
      <c r="BS364" s="444"/>
      <c r="BT364" s="446"/>
      <c r="BU364" s="440"/>
      <c r="BV364" s="435">
        <v>7.52</v>
      </c>
      <c r="BW364" s="441">
        <v>5810</v>
      </c>
      <c r="BX364" s="441">
        <v>10.5</v>
      </c>
      <c r="BY364" s="445">
        <v>46.7</v>
      </c>
      <c r="BZ364" s="438">
        <v>1.7</v>
      </c>
      <c r="CA364" s="445">
        <v>23.1</v>
      </c>
      <c r="CB364" s="438"/>
      <c r="CC364" s="444"/>
      <c r="CD364" s="446"/>
      <c r="CE364" s="440"/>
      <c r="CF364" s="435"/>
      <c r="CG364" s="441"/>
      <c r="CH364" s="445"/>
      <c r="CI364" s="445"/>
      <c r="CJ364" s="438"/>
      <c r="CK364" s="445"/>
      <c r="CL364" s="438"/>
      <c r="CM364" s="444"/>
      <c r="CN364" s="446"/>
      <c r="CO364" s="440"/>
      <c r="CP364" s="435"/>
      <c r="CQ364" s="444"/>
      <c r="CR364" s="445"/>
      <c r="CS364" s="445"/>
      <c r="CT364" s="438"/>
      <c r="CU364" s="445"/>
      <c r="CV364" s="438"/>
      <c r="CW364" s="444"/>
      <c r="CX364" s="446"/>
      <c r="CY364" s="440"/>
      <c r="CZ364" s="435"/>
      <c r="DA364" s="444"/>
      <c r="DB364" s="445"/>
      <c r="DC364" s="445"/>
      <c r="DD364" s="438"/>
      <c r="DE364" s="445"/>
      <c r="DF364" s="438"/>
      <c r="DG364" s="447"/>
      <c r="DH364" s="446"/>
      <c r="DI364" s="440"/>
      <c r="DJ364" s="435"/>
      <c r="DK364" s="442"/>
      <c r="DL364" s="445"/>
      <c r="DM364" s="445"/>
      <c r="DN364" s="438"/>
      <c r="DO364" s="445"/>
      <c r="DP364" s="438"/>
      <c r="DQ364" s="444"/>
      <c r="DR364" s="446"/>
      <c r="DS364" s="440">
        <v>19</v>
      </c>
      <c r="DT364" s="435"/>
      <c r="DU364" s="437"/>
      <c r="DV364" s="445"/>
      <c r="DW364" s="445"/>
      <c r="DX364" s="438"/>
      <c r="DY364" s="445"/>
      <c r="DZ364" s="438"/>
      <c r="EA364" s="445"/>
      <c r="EB364" s="446"/>
      <c r="EC364" s="440"/>
      <c r="ED364" s="435"/>
      <c r="EE364" s="447"/>
      <c r="EF364" s="445"/>
      <c r="EG364" s="445"/>
      <c r="EH364" s="438"/>
      <c r="EI364" s="445"/>
      <c r="EJ364" s="438"/>
      <c r="EK364" s="444"/>
      <c r="EL364" s="446"/>
      <c r="EM364" s="440"/>
      <c r="EN364" s="435"/>
      <c r="EO364" s="444"/>
      <c r="EP364" s="445"/>
      <c r="EQ364" s="445"/>
      <c r="ER364" s="438"/>
      <c r="ES364" s="445"/>
      <c r="ET364" s="437"/>
      <c r="EU364" s="444"/>
      <c r="EV364" s="446"/>
      <c r="EW364" s="440"/>
      <c r="EX364" s="435"/>
      <c r="EY364" s="444"/>
      <c r="EZ364" s="445"/>
      <c r="FA364" s="445"/>
      <c r="FB364" s="438"/>
      <c r="FC364" s="445"/>
      <c r="FD364" s="437"/>
      <c r="FE364" s="444"/>
      <c r="FF364" s="446"/>
      <c r="FG364" s="440"/>
      <c r="FH364" s="435"/>
      <c r="FI364" s="444"/>
      <c r="FJ364" s="445"/>
      <c r="FK364" s="445"/>
      <c r="FL364" s="438"/>
      <c r="FM364" s="445"/>
      <c r="FN364" s="437"/>
      <c r="FO364" s="444"/>
      <c r="FP364" s="446"/>
      <c r="FQ364" s="1261"/>
      <c r="FR364" s="584"/>
      <c r="FS364" s="589"/>
      <c r="FT364" s="584"/>
      <c r="FU364" s="590"/>
      <c r="FV364" s="584"/>
      <c r="FW364" s="590"/>
      <c r="FX364" s="584"/>
      <c r="FY364" s="584"/>
      <c r="FZ364" s="591"/>
      <c r="GA364" s="1261"/>
      <c r="GB364" s="584"/>
      <c r="GC364" s="584"/>
      <c r="GD364" s="584"/>
      <c r="GE364" s="590"/>
      <c r="GF364" s="584"/>
      <c r="GG364" s="590"/>
      <c r="GH364" s="584"/>
      <c r="GI364" s="584"/>
      <c r="GJ364" s="591"/>
      <c r="GK364" s="241"/>
      <c r="GL364" s="940"/>
      <c r="GM364" s="471"/>
      <c r="GN364" s="471"/>
      <c r="GO364" s="471"/>
      <c r="GP364" s="471"/>
      <c r="GQ364" s="471"/>
      <c r="GR364" s="471"/>
      <c r="GS364" s="471"/>
      <c r="GT364" s="557"/>
      <c r="GU364" s="241"/>
      <c r="GV364" s="471"/>
      <c r="GW364" s="471"/>
      <c r="GX364" s="471"/>
      <c r="GY364" s="471"/>
      <c r="GZ364" s="541"/>
      <c r="HA364" s="471"/>
      <c r="HB364" s="471"/>
      <c r="HC364" s="471"/>
      <c r="HD364" s="557"/>
      <c r="HE364" s="440">
        <v>39</v>
      </c>
      <c r="HF364" s="435">
        <v>7.03</v>
      </c>
      <c r="HG364" s="444">
        <v>2400</v>
      </c>
      <c r="HH364" s="899">
        <v>6</v>
      </c>
      <c r="HI364" s="442">
        <v>38.5</v>
      </c>
      <c r="HJ364" s="438">
        <v>1.9</v>
      </c>
      <c r="HK364" s="445">
        <v>2.8</v>
      </c>
      <c r="HL364" s="438"/>
      <c r="HM364" s="444"/>
      <c r="HN364" s="446"/>
      <c r="HO364" s="440"/>
      <c r="HP364" s="435">
        <v>6.61</v>
      </c>
      <c r="HQ364" s="444">
        <v>7530</v>
      </c>
      <c r="HR364" s="445"/>
      <c r="HS364" s="445">
        <v>550.79999999999995</v>
      </c>
      <c r="HT364" s="438">
        <v>377</v>
      </c>
      <c r="HU364" s="445"/>
      <c r="HV364" s="438"/>
      <c r="HW364" s="444"/>
      <c r="HX364" s="446"/>
      <c r="HY364" s="1587"/>
      <c r="HZ364" s="1587"/>
      <c r="IA364" s="1587"/>
      <c r="IB364" s="1587"/>
      <c r="IC364" s="1587"/>
      <c r="ID364" s="1587"/>
      <c r="IE364" s="1587"/>
      <c r="IF364" s="1587"/>
      <c r="IG364" s="1587"/>
      <c r="IH364" s="1587"/>
      <c r="II364" s="1587"/>
      <c r="IJ364" s="1587"/>
      <c r="IK364" s="1587"/>
      <c r="IL364" s="1587"/>
      <c r="IM364" s="1587"/>
      <c r="IN364" s="1587"/>
      <c r="IO364" s="1587"/>
      <c r="IP364" s="1587"/>
      <c r="IQ364" s="1587"/>
      <c r="IR364" s="1587"/>
      <c r="IS364" s="1587"/>
      <c r="IT364" s="1587"/>
      <c r="IU364" s="1587"/>
      <c r="IV364" s="1587"/>
      <c r="IW364" s="1587"/>
      <c r="IX364" s="1587"/>
      <c r="IY364" s="1587"/>
      <c r="IZ364" s="1587"/>
      <c r="JA364" s="1587"/>
      <c r="JB364" s="1587"/>
      <c r="JC364" s="1587"/>
      <c r="JD364" s="1587"/>
      <c r="JE364" s="1587"/>
      <c r="JF364" s="1587"/>
      <c r="JG364" s="1587"/>
      <c r="JH364" s="1587"/>
      <c r="JI364" s="1587"/>
      <c r="JJ364" s="1587"/>
      <c r="JK364" s="1587"/>
      <c r="JL364" s="1587"/>
      <c r="JM364" s="1587"/>
      <c r="JN364" s="1587"/>
      <c r="JO364" s="1587"/>
      <c r="JP364" s="1587"/>
      <c r="JQ364" s="1587"/>
      <c r="JR364" s="1587"/>
      <c r="JS364" s="1587"/>
      <c r="JT364" s="1587"/>
      <c r="JU364" s="1587"/>
      <c r="JV364" s="1587"/>
      <c r="JW364" s="1587"/>
      <c r="JX364" s="1587"/>
      <c r="JY364" s="1587"/>
      <c r="JZ364" s="1587"/>
      <c r="KA364" s="1587"/>
      <c r="KB364" s="1587"/>
      <c r="KC364" s="1587"/>
      <c r="KD364" s="1587"/>
      <c r="KE364" s="1587"/>
      <c r="KF364" s="1587"/>
      <c r="KG364" s="1587"/>
      <c r="KH364" s="1587"/>
      <c r="KI364" s="1587"/>
      <c r="KJ364" s="1587"/>
      <c r="KK364" s="1587"/>
      <c r="KL364" s="1587"/>
      <c r="KM364" s="1587"/>
      <c r="KN364" s="1587"/>
      <c r="KO364" s="1587"/>
      <c r="KP364" s="1587"/>
      <c r="KQ364" s="1587"/>
      <c r="KR364" s="1587"/>
      <c r="KS364" s="1587"/>
      <c r="KT364" s="1587"/>
      <c r="KU364" s="1587"/>
      <c r="KV364" s="1587"/>
      <c r="KW364" s="1587"/>
      <c r="KX364" s="1587"/>
      <c r="KY364" s="1587"/>
      <c r="KZ364" s="1587"/>
      <c r="LA364" s="1587"/>
      <c r="LB364" s="1587"/>
      <c r="LC364" s="1587"/>
      <c r="LD364" s="1587"/>
      <c r="LE364" s="1587"/>
      <c r="LF364" s="1587"/>
      <c r="LG364" s="1587"/>
      <c r="LH364" s="1587"/>
      <c r="LI364" s="1587"/>
      <c r="LJ364" s="1587"/>
      <c r="LK364" s="1587"/>
      <c r="LL364" s="1587"/>
      <c r="LM364" s="1587"/>
      <c r="LN364" s="1587"/>
      <c r="LO364" s="1587"/>
      <c r="LP364" s="1587"/>
      <c r="LQ364" s="1587"/>
      <c r="LR364" s="1587"/>
      <c r="LS364" s="1587"/>
      <c r="LT364" s="1587"/>
      <c r="LU364" s="1587"/>
      <c r="LV364" s="1587"/>
      <c r="LW364" s="1587"/>
      <c r="LX364" s="1587"/>
      <c r="LY364" s="1587"/>
      <c r="LZ364" s="1587"/>
      <c r="MA364" s="1587"/>
      <c r="MB364" s="1587"/>
      <c r="MC364" s="1587"/>
      <c r="MD364" s="1587"/>
      <c r="ME364" s="1587"/>
      <c r="MF364" s="1587"/>
      <c r="MG364" s="1587"/>
      <c r="MH364" s="1587"/>
      <c r="MI364" s="1587"/>
      <c r="MJ364" s="1587"/>
      <c r="MK364" s="1587"/>
      <c r="ML364" s="1587"/>
      <c r="MM364" s="1587"/>
      <c r="MN364" s="1587"/>
      <c r="MO364" s="1587"/>
      <c r="MP364" s="1587"/>
      <c r="MQ364" s="1587"/>
      <c r="MR364" s="1587"/>
      <c r="MS364" s="1587"/>
      <c r="MT364" s="1587"/>
      <c r="MU364" s="1587"/>
      <c r="MV364" s="1587"/>
      <c r="MW364" s="1587"/>
      <c r="MX364" s="1587"/>
      <c r="MY364" s="1587"/>
      <c r="MZ364" s="1587"/>
      <c r="NA364" s="1587"/>
      <c r="NB364" s="1587"/>
      <c r="NC364" s="1587"/>
      <c r="ND364" s="1587"/>
      <c r="NE364" s="1587"/>
      <c r="NF364" s="1587"/>
      <c r="NG364" s="1587"/>
      <c r="NH364" s="1587"/>
      <c r="NI364" s="1587"/>
      <c r="NJ364" s="1587"/>
      <c r="NK364" s="1587"/>
      <c r="NL364" s="1587"/>
      <c r="NM364" s="1587"/>
      <c r="NN364" s="1587"/>
      <c r="NO364" s="1587"/>
      <c r="NP364" s="1587"/>
      <c r="NQ364" s="1587"/>
      <c r="NR364" s="1587"/>
      <c r="NS364" s="1587"/>
      <c r="NT364" s="1587"/>
      <c r="NU364" s="1587"/>
      <c r="NV364" s="1587"/>
      <c r="NW364" s="1587"/>
      <c r="NX364" s="1587"/>
      <c r="NY364" s="1587"/>
      <c r="NZ364" s="1587"/>
      <c r="OA364" s="1587"/>
      <c r="OB364" s="1587"/>
      <c r="OC364" s="1587"/>
      <c r="OD364" s="1587"/>
      <c r="OE364" s="1587"/>
      <c r="OF364" s="1587"/>
      <c r="OG364" s="1587"/>
      <c r="OH364" s="1587"/>
      <c r="OI364" s="1587"/>
      <c r="OJ364" s="1587"/>
      <c r="OK364" s="1587"/>
      <c r="OL364" s="1587"/>
      <c r="OM364" s="1587"/>
      <c r="ON364" s="1587"/>
      <c r="OO364" s="1587"/>
      <c r="OP364" s="1587"/>
      <c r="OQ364" s="1587"/>
      <c r="OR364" s="1587"/>
      <c r="OS364" s="1587"/>
      <c r="OT364" s="1587"/>
      <c r="OU364" s="1587"/>
      <c r="OV364" s="1587"/>
      <c r="OW364" s="1587"/>
      <c r="OX364" s="1587"/>
      <c r="OY364" s="1587"/>
      <c r="OZ364" s="1587"/>
      <c r="PA364" s="1587"/>
      <c r="PB364" s="1587"/>
      <c r="PC364" s="1587"/>
      <c r="PD364" s="1587"/>
      <c r="PE364" s="1587"/>
      <c r="PF364" s="1587"/>
      <c r="PG364" s="1588"/>
      <c r="PH364" s="1588"/>
      <c r="PI364" s="1588"/>
      <c r="PJ364" s="1588"/>
      <c r="PK364" s="1588"/>
      <c r="PL364" s="1588"/>
      <c r="PM364" s="1588"/>
      <c r="PN364" s="1588"/>
      <c r="PO364" s="1588"/>
      <c r="PP364" s="1588"/>
      <c r="PQ364" s="1588"/>
      <c r="PR364" s="1588"/>
      <c r="PS364" s="1588"/>
      <c r="PT364" s="1588"/>
      <c r="PU364" s="1588"/>
      <c r="PV364" s="1588"/>
      <c r="PW364" s="1588"/>
      <c r="PX364" s="1588"/>
      <c r="PY364" s="1588"/>
      <c r="PZ364" s="1588"/>
      <c r="QA364" s="1588"/>
      <c r="QB364" s="1588"/>
      <c r="QC364" s="1588"/>
      <c r="QD364" s="1588"/>
      <c r="QE364" s="1588"/>
      <c r="QF364" s="1588"/>
      <c r="QG364" s="1588"/>
      <c r="QH364" s="1588"/>
      <c r="QI364" s="1588"/>
      <c r="QJ364" s="1588"/>
      <c r="QK364" s="1588"/>
      <c r="QL364" s="1588"/>
      <c r="QM364" s="1588"/>
      <c r="QN364" s="1588"/>
      <c r="QO364" s="1588"/>
      <c r="QP364" s="1588"/>
      <c r="QQ364" s="1588"/>
      <c r="QR364" s="1588"/>
      <c r="QS364" s="1588"/>
      <c r="QT364" s="1588"/>
      <c r="QU364" s="1588"/>
      <c r="QV364" s="1588"/>
      <c r="QW364" s="1588"/>
      <c r="QX364" s="1588"/>
      <c r="QY364" s="1588"/>
      <c r="QZ364" s="1588"/>
      <c r="RA364" s="1588"/>
      <c r="RB364" s="1588"/>
      <c r="RC364" s="1588"/>
      <c r="RD364" s="1588"/>
      <c r="RE364" s="1588"/>
      <c r="RF364" s="1588"/>
      <c r="RG364" s="1588"/>
      <c r="RH364" s="1588"/>
      <c r="RI364" s="1588"/>
      <c r="RJ364" s="1588"/>
      <c r="RK364" s="1588"/>
      <c r="RL364" s="1588"/>
      <c r="RM364" s="1588"/>
      <c r="RN364" s="1588"/>
      <c r="RO364" s="1588"/>
      <c r="RP364" s="1588"/>
      <c r="RQ364" s="1588"/>
      <c r="RR364" s="1588"/>
      <c r="RS364" s="1588"/>
      <c r="RT364" s="1588"/>
      <c r="RU364" s="1588"/>
      <c r="RV364" s="1588"/>
      <c r="RW364" s="1588"/>
      <c r="RX364" s="1588"/>
      <c r="RY364" s="1588"/>
      <c r="RZ364" s="1588"/>
      <c r="SA364" s="1588"/>
      <c r="SB364" s="1588"/>
      <c r="SC364" s="1588"/>
      <c r="SD364" s="1588"/>
      <c r="SE364" s="1588"/>
      <c r="SF364" s="1588"/>
      <c r="SG364" s="1588"/>
      <c r="SH364" s="1588"/>
      <c r="SI364" s="1588"/>
      <c r="SJ364" s="1588"/>
      <c r="SK364" s="1588"/>
      <c r="SL364" s="1588"/>
      <c r="SM364" s="1588"/>
      <c r="SN364" s="1588"/>
      <c r="SO364" s="1588"/>
      <c r="SP364" s="1588"/>
      <c r="SQ364" s="1588"/>
      <c r="SR364" s="1588"/>
      <c r="SS364" s="1588"/>
      <c r="ST364" s="1588"/>
      <c r="SU364" s="1588"/>
      <c r="SV364" s="1588"/>
      <c r="SW364" s="1588"/>
      <c r="SX364" s="1588"/>
      <c r="SY364" s="1588"/>
      <c r="SZ364" s="1588"/>
      <c r="TA364" s="1588"/>
      <c r="TB364" s="1588"/>
      <c r="TC364" s="1588"/>
    </row>
    <row r="365" spans="1:748" s="540" customFormat="1" ht="15" customHeight="1" x14ac:dyDescent="0.15">
      <c r="A365" s="559">
        <v>43885</v>
      </c>
      <c r="B365" s="415">
        <f t="shared" si="7"/>
        <v>793</v>
      </c>
      <c r="C365" s="231"/>
      <c r="D365" s="546"/>
      <c r="E365" s="467"/>
      <c r="F365" s="576"/>
      <c r="G365" s="883"/>
      <c r="H365" s="539"/>
      <c r="I365" s="576"/>
      <c r="J365" s="547"/>
      <c r="K365" s="467"/>
      <c r="L365" s="550"/>
      <c r="M365" s="231">
        <v>110</v>
      </c>
      <c r="N365" s="546"/>
      <c r="O365" s="467"/>
      <c r="P365" s="576"/>
      <c r="Q365" s="883"/>
      <c r="R365" s="539"/>
      <c r="S365" s="576"/>
      <c r="T365" s="547"/>
      <c r="U365" s="467"/>
      <c r="V365" s="550"/>
      <c r="W365" s="466"/>
      <c r="X365" s="546"/>
      <c r="Y365" s="548"/>
      <c r="Z365" s="576"/>
      <c r="AA365" s="883"/>
      <c r="AB365" s="539"/>
      <c r="AC365" s="576"/>
      <c r="AD365" s="539"/>
      <c r="AE365" s="461"/>
      <c r="AF365" s="463"/>
      <c r="AG365" s="457">
        <v>124</v>
      </c>
      <c r="AH365" s="453">
        <v>7.86</v>
      </c>
      <c r="AI365" s="458">
        <v>1780</v>
      </c>
      <c r="AJ365" s="462">
        <v>9.4</v>
      </c>
      <c r="AK365" s="880">
        <v>32.4</v>
      </c>
      <c r="AL365" s="455">
        <v>0.5</v>
      </c>
      <c r="AM365" s="644">
        <v>9.8000000000000007</v>
      </c>
      <c r="AN365" s="455"/>
      <c r="AO365" s="461"/>
      <c r="AP365" s="616"/>
      <c r="AQ365" s="457">
        <v>273</v>
      </c>
      <c r="AR365" s="453">
        <v>8.8000000000000007</v>
      </c>
      <c r="AS365" s="458">
        <v>4930</v>
      </c>
      <c r="AT365" s="462">
        <v>59.4</v>
      </c>
      <c r="AU365" s="880">
        <v>187</v>
      </c>
      <c r="AV365" s="455">
        <v>4.5</v>
      </c>
      <c r="AW365" s="462">
        <v>15.9</v>
      </c>
      <c r="AX365" s="455"/>
      <c r="AY365" s="461"/>
      <c r="AZ365" s="463"/>
      <c r="BA365" s="195">
        <v>262</v>
      </c>
      <c r="BB365" s="453"/>
      <c r="BC365" s="461"/>
      <c r="BD365" s="462"/>
      <c r="BE365" s="880"/>
      <c r="BF365" s="455"/>
      <c r="BG365" s="462"/>
      <c r="BH365" s="455"/>
      <c r="BI365" s="461"/>
      <c r="BJ365" s="463"/>
      <c r="BK365" s="457"/>
      <c r="BL365" s="453"/>
      <c r="BM365" s="458"/>
      <c r="BN365" s="462"/>
      <c r="BO365" s="880"/>
      <c r="BP365" s="455"/>
      <c r="BQ365" s="462"/>
      <c r="BR365" s="455"/>
      <c r="BS365" s="461"/>
      <c r="BT365" s="463"/>
      <c r="BU365" s="457"/>
      <c r="BV365" s="453"/>
      <c r="BW365" s="458"/>
      <c r="BX365" s="458"/>
      <c r="BY365" s="880"/>
      <c r="BZ365" s="455"/>
      <c r="CA365" s="462"/>
      <c r="CB365" s="455"/>
      <c r="CC365" s="461"/>
      <c r="CD365" s="463"/>
      <c r="CE365" s="457"/>
      <c r="CF365" s="453"/>
      <c r="CG365" s="458"/>
      <c r="CH365" s="462"/>
      <c r="CI365" s="880"/>
      <c r="CJ365" s="455"/>
      <c r="CK365" s="462"/>
      <c r="CL365" s="455"/>
      <c r="CM365" s="461"/>
      <c r="CN365" s="463"/>
      <c r="CO365" s="457"/>
      <c r="CP365" s="453"/>
      <c r="CQ365" s="461"/>
      <c r="CR365" s="462"/>
      <c r="CS365" s="880"/>
      <c r="CT365" s="455"/>
      <c r="CU365" s="462"/>
      <c r="CV365" s="455"/>
      <c r="CW365" s="461"/>
      <c r="CX365" s="463"/>
      <c r="CY365" s="457"/>
      <c r="CZ365" s="453"/>
      <c r="DA365" s="461"/>
      <c r="DB365" s="462"/>
      <c r="DC365" s="880"/>
      <c r="DD365" s="455"/>
      <c r="DE365" s="462"/>
      <c r="DF365" s="455"/>
      <c r="DG365" s="464"/>
      <c r="DH365" s="463"/>
      <c r="DI365" s="457"/>
      <c r="DJ365" s="453"/>
      <c r="DK365" s="459"/>
      <c r="DL365" s="462"/>
      <c r="DM365" s="880"/>
      <c r="DN365" s="455"/>
      <c r="DO365" s="462"/>
      <c r="DP365" s="455"/>
      <c r="DQ365" s="461"/>
      <c r="DR365" s="463"/>
      <c r="DS365" s="457"/>
      <c r="DT365" s="453"/>
      <c r="DU365" s="454"/>
      <c r="DV365" s="462"/>
      <c r="DW365" s="880"/>
      <c r="DX365" s="455"/>
      <c r="DY365" s="462"/>
      <c r="DZ365" s="455"/>
      <c r="EA365" s="462"/>
      <c r="EB365" s="463"/>
      <c r="EC365" s="457"/>
      <c r="ED365" s="453"/>
      <c r="EE365" s="464"/>
      <c r="EF365" s="462"/>
      <c r="EG365" s="880"/>
      <c r="EH365" s="455"/>
      <c r="EI365" s="462"/>
      <c r="EJ365" s="455"/>
      <c r="EK365" s="461"/>
      <c r="EL365" s="463"/>
      <c r="EM365" s="457"/>
      <c r="EN365" s="453"/>
      <c r="EO365" s="461"/>
      <c r="EP365" s="462"/>
      <c r="EQ365" s="462"/>
      <c r="ER365" s="455"/>
      <c r="ES365" s="462"/>
      <c r="ET365" s="454"/>
      <c r="EU365" s="461"/>
      <c r="EV365" s="463"/>
      <c r="EW365" s="457"/>
      <c r="EX365" s="453"/>
      <c r="EY365" s="461"/>
      <c r="EZ365" s="462"/>
      <c r="FA365" s="880"/>
      <c r="FB365" s="455"/>
      <c r="FC365" s="462"/>
      <c r="FD365" s="454"/>
      <c r="FE365" s="461"/>
      <c r="FF365" s="463"/>
      <c r="FG365" s="457"/>
      <c r="FH365" s="453"/>
      <c r="FI365" s="461"/>
      <c r="FJ365" s="462"/>
      <c r="FK365" s="880"/>
      <c r="FL365" s="455"/>
      <c r="FM365" s="462"/>
      <c r="FN365" s="454"/>
      <c r="FO365" s="461"/>
      <c r="FP365" s="463"/>
      <c r="FQ365" s="1262"/>
      <c r="FR365" s="1263"/>
      <c r="FS365" s="1444"/>
      <c r="FT365" s="1263"/>
      <c r="FU365" s="980"/>
      <c r="FV365" s="1263"/>
      <c r="FW365" s="954"/>
      <c r="FX365" s="1263"/>
      <c r="FY365" s="1263"/>
      <c r="FZ365" s="1419"/>
      <c r="GA365" s="1262"/>
      <c r="GB365" s="1263"/>
      <c r="GC365" s="1263"/>
      <c r="GD365" s="1263"/>
      <c r="GE365" s="980"/>
      <c r="GF365" s="1263"/>
      <c r="GG365" s="954"/>
      <c r="GH365" s="1263"/>
      <c r="GI365" s="1263"/>
      <c r="GJ365" s="1419"/>
      <c r="GK365" s="231"/>
      <c r="GL365" s="941"/>
      <c r="GM365" s="467"/>
      <c r="GN365" s="467"/>
      <c r="GO365" s="467"/>
      <c r="GP365" s="467"/>
      <c r="GQ365" s="467"/>
      <c r="GR365" s="467"/>
      <c r="GS365" s="467"/>
      <c r="GT365" s="550"/>
      <c r="GU365" s="231"/>
      <c r="GV365" s="467"/>
      <c r="GW365" s="467"/>
      <c r="GX365" s="467"/>
      <c r="GY365" s="467"/>
      <c r="GZ365" s="539"/>
      <c r="HA365" s="467"/>
      <c r="HB365" s="467"/>
      <c r="HC365" s="467"/>
      <c r="HD365" s="550"/>
      <c r="HE365" s="457">
        <v>24</v>
      </c>
      <c r="HF365" s="453"/>
      <c r="HG365" s="461"/>
      <c r="HH365" s="893"/>
      <c r="HI365" s="1434"/>
      <c r="HJ365" s="455"/>
      <c r="HK365" s="462"/>
      <c r="HL365" s="455"/>
      <c r="HM365" s="461"/>
      <c r="HN365" s="463"/>
      <c r="HO365" s="457"/>
      <c r="HP365" s="453"/>
      <c r="HQ365" s="461"/>
      <c r="HR365" s="462"/>
      <c r="HS365" s="462"/>
      <c r="HT365" s="455"/>
      <c r="HU365" s="462"/>
      <c r="HV365" s="455"/>
      <c r="HW365" s="461"/>
      <c r="HX365" s="463"/>
      <c r="HY365" s="1587"/>
      <c r="HZ365" s="1587"/>
      <c r="IA365" s="1587"/>
      <c r="IB365" s="1587"/>
      <c r="IC365" s="1587"/>
      <c r="ID365" s="1587"/>
      <c r="IE365" s="1587"/>
      <c r="IF365" s="1587"/>
      <c r="IG365" s="1587"/>
      <c r="IH365" s="1587"/>
      <c r="II365" s="1587"/>
      <c r="IJ365" s="1587"/>
      <c r="IK365" s="1587"/>
      <c r="IL365" s="1587"/>
      <c r="IM365" s="1587"/>
      <c r="IN365" s="1587"/>
      <c r="IO365" s="1587"/>
      <c r="IP365" s="1587"/>
      <c r="IQ365" s="1587"/>
      <c r="IR365" s="1587"/>
      <c r="IS365" s="1587"/>
      <c r="IT365" s="1587"/>
      <c r="IU365" s="1587"/>
      <c r="IV365" s="1587"/>
      <c r="IW365" s="1587"/>
      <c r="IX365" s="1587"/>
      <c r="IY365" s="1587"/>
      <c r="IZ365" s="1587"/>
      <c r="JA365" s="1587"/>
      <c r="JB365" s="1587"/>
      <c r="JC365" s="1587"/>
      <c r="JD365" s="1587"/>
      <c r="JE365" s="1587"/>
      <c r="JF365" s="1587"/>
      <c r="JG365" s="1587"/>
      <c r="JH365" s="1587"/>
      <c r="JI365" s="1587"/>
      <c r="JJ365" s="1587"/>
      <c r="JK365" s="1587"/>
      <c r="JL365" s="1587"/>
      <c r="JM365" s="1587"/>
      <c r="JN365" s="1587"/>
      <c r="JO365" s="1587"/>
      <c r="JP365" s="1587"/>
      <c r="JQ365" s="1587"/>
      <c r="JR365" s="1587"/>
      <c r="JS365" s="1587"/>
      <c r="JT365" s="1587"/>
      <c r="JU365" s="1587"/>
      <c r="JV365" s="1587"/>
      <c r="JW365" s="1587"/>
      <c r="JX365" s="1587"/>
      <c r="JY365" s="1587"/>
      <c r="JZ365" s="1587"/>
      <c r="KA365" s="1587"/>
      <c r="KB365" s="1587"/>
      <c r="KC365" s="1587"/>
      <c r="KD365" s="1587"/>
      <c r="KE365" s="1587"/>
      <c r="KF365" s="1587"/>
      <c r="KG365" s="1587"/>
      <c r="KH365" s="1587"/>
      <c r="KI365" s="1587"/>
      <c r="KJ365" s="1587"/>
      <c r="KK365" s="1587"/>
      <c r="KL365" s="1587"/>
      <c r="KM365" s="1587"/>
      <c r="KN365" s="1587"/>
      <c r="KO365" s="1587"/>
      <c r="KP365" s="1587"/>
      <c r="KQ365" s="1587"/>
      <c r="KR365" s="1587"/>
      <c r="KS365" s="1587"/>
      <c r="KT365" s="1587"/>
      <c r="KU365" s="1587"/>
      <c r="KV365" s="1587"/>
      <c r="KW365" s="1587"/>
      <c r="KX365" s="1587"/>
      <c r="KY365" s="1587"/>
      <c r="KZ365" s="1587"/>
      <c r="LA365" s="1587"/>
      <c r="LB365" s="1587"/>
      <c r="LC365" s="1587"/>
      <c r="LD365" s="1587"/>
      <c r="LE365" s="1587"/>
      <c r="LF365" s="1587"/>
      <c r="LG365" s="1587"/>
      <c r="LH365" s="1587"/>
      <c r="LI365" s="1587"/>
      <c r="LJ365" s="1587"/>
      <c r="LK365" s="1587"/>
      <c r="LL365" s="1587"/>
      <c r="LM365" s="1587"/>
      <c r="LN365" s="1587"/>
      <c r="LO365" s="1587"/>
      <c r="LP365" s="1587"/>
      <c r="LQ365" s="1587"/>
      <c r="LR365" s="1587"/>
      <c r="LS365" s="1587"/>
      <c r="LT365" s="1587"/>
      <c r="LU365" s="1587"/>
      <c r="LV365" s="1587"/>
      <c r="LW365" s="1587"/>
      <c r="LX365" s="1587"/>
      <c r="LY365" s="1587"/>
      <c r="LZ365" s="1587"/>
      <c r="MA365" s="1587"/>
      <c r="MB365" s="1587"/>
      <c r="MC365" s="1587"/>
      <c r="MD365" s="1587"/>
      <c r="ME365" s="1587"/>
      <c r="MF365" s="1587"/>
      <c r="MG365" s="1587"/>
      <c r="MH365" s="1587"/>
      <c r="MI365" s="1587"/>
      <c r="MJ365" s="1587"/>
      <c r="MK365" s="1587"/>
      <c r="ML365" s="1587"/>
      <c r="MM365" s="1587"/>
      <c r="MN365" s="1587"/>
      <c r="MO365" s="1587"/>
      <c r="MP365" s="1587"/>
      <c r="MQ365" s="1587"/>
      <c r="MR365" s="1587"/>
      <c r="MS365" s="1587"/>
      <c r="MT365" s="1587"/>
      <c r="MU365" s="1587"/>
      <c r="MV365" s="1587"/>
      <c r="MW365" s="1587"/>
      <c r="MX365" s="1587"/>
      <c r="MY365" s="1587"/>
      <c r="MZ365" s="1587"/>
      <c r="NA365" s="1587"/>
      <c r="NB365" s="1587"/>
      <c r="NC365" s="1587"/>
      <c r="ND365" s="1587"/>
      <c r="NE365" s="1587"/>
      <c r="NF365" s="1587"/>
      <c r="NG365" s="1587"/>
      <c r="NH365" s="1587"/>
      <c r="NI365" s="1587"/>
      <c r="NJ365" s="1587"/>
      <c r="NK365" s="1587"/>
      <c r="NL365" s="1587"/>
      <c r="NM365" s="1587"/>
      <c r="NN365" s="1587"/>
      <c r="NO365" s="1587"/>
      <c r="NP365" s="1587"/>
      <c r="NQ365" s="1587"/>
      <c r="NR365" s="1587"/>
      <c r="NS365" s="1587"/>
      <c r="NT365" s="1587"/>
      <c r="NU365" s="1587"/>
      <c r="NV365" s="1587"/>
      <c r="NW365" s="1587"/>
      <c r="NX365" s="1587"/>
      <c r="NY365" s="1587"/>
      <c r="NZ365" s="1587"/>
      <c r="OA365" s="1587"/>
      <c r="OB365" s="1587"/>
      <c r="OC365" s="1587"/>
      <c r="OD365" s="1587"/>
      <c r="OE365" s="1587"/>
      <c r="OF365" s="1587"/>
      <c r="OG365" s="1587"/>
      <c r="OH365" s="1587"/>
      <c r="OI365" s="1587"/>
      <c r="OJ365" s="1587"/>
      <c r="OK365" s="1587"/>
      <c r="OL365" s="1587"/>
      <c r="OM365" s="1587"/>
      <c r="ON365" s="1587"/>
      <c r="OO365" s="1587"/>
      <c r="OP365" s="1587"/>
      <c r="OQ365" s="1587"/>
      <c r="OR365" s="1587"/>
      <c r="OS365" s="1587"/>
      <c r="OT365" s="1587"/>
      <c r="OU365" s="1587"/>
      <c r="OV365" s="1587"/>
      <c r="OW365" s="1587"/>
      <c r="OX365" s="1587"/>
      <c r="OY365" s="1587"/>
      <c r="OZ365" s="1587"/>
      <c r="PA365" s="1587"/>
      <c r="PB365" s="1587"/>
      <c r="PC365" s="1587"/>
      <c r="PD365" s="1587"/>
      <c r="PE365" s="1587"/>
      <c r="PF365" s="1587"/>
      <c r="PG365" s="1588"/>
      <c r="PH365" s="1588"/>
      <c r="PI365" s="1588"/>
      <c r="PJ365" s="1588"/>
      <c r="PK365" s="1588"/>
      <c r="PL365" s="1588"/>
      <c r="PM365" s="1588"/>
      <c r="PN365" s="1588"/>
      <c r="PO365" s="1588"/>
      <c r="PP365" s="1588"/>
      <c r="PQ365" s="1588"/>
      <c r="PR365" s="1588"/>
      <c r="PS365" s="1588"/>
      <c r="PT365" s="1588"/>
      <c r="PU365" s="1588"/>
      <c r="PV365" s="1588"/>
      <c r="PW365" s="1588"/>
      <c r="PX365" s="1588"/>
      <c r="PY365" s="1588"/>
      <c r="PZ365" s="1588"/>
      <c r="QA365" s="1588"/>
      <c r="QB365" s="1588"/>
      <c r="QC365" s="1588"/>
      <c r="QD365" s="1588"/>
      <c r="QE365" s="1588"/>
      <c r="QF365" s="1588"/>
      <c r="QG365" s="1588"/>
      <c r="QH365" s="1588"/>
      <c r="QI365" s="1588"/>
      <c r="QJ365" s="1588"/>
      <c r="QK365" s="1588"/>
      <c r="QL365" s="1588"/>
      <c r="QM365" s="1588"/>
      <c r="QN365" s="1588"/>
      <c r="QO365" s="1588"/>
      <c r="QP365" s="1588"/>
      <c r="QQ365" s="1588"/>
      <c r="QR365" s="1588"/>
      <c r="QS365" s="1588"/>
      <c r="QT365" s="1588"/>
      <c r="QU365" s="1588"/>
      <c r="QV365" s="1588"/>
      <c r="QW365" s="1588"/>
      <c r="QX365" s="1588"/>
      <c r="QY365" s="1588"/>
      <c r="QZ365" s="1588"/>
      <c r="RA365" s="1588"/>
      <c r="RB365" s="1588"/>
      <c r="RC365" s="1588"/>
      <c r="RD365" s="1588"/>
      <c r="RE365" s="1588"/>
      <c r="RF365" s="1588"/>
      <c r="RG365" s="1588"/>
      <c r="RH365" s="1588"/>
      <c r="RI365" s="1588"/>
      <c r="RJ365" s="1588"/>
      <c r="RK365" s="1588"/>
      <c r="RL365" s="1588"/>
      <c r="RM365" s="1588"/>
      <c r="RN365" s="1588"/>
      <c r="RO365" s="1588"/>
      <c r="RP365" s="1588"/>
      <c r="RQ365" s="1588"/>
      <c r="RR365" s="1588"/>
      <c r="RS365" s="1588"/>
      <c r="RT365" s="1588"/>
      <c r="RU365" s="1588"/>
      <c r="RV365" s="1588"/>
      <c r="RW365" s="1588"/>
      <c r="RX365" s="1588"/>
      <c r="RY365" s="1588"/>
      <c r="RZ365" s="1588"/>
      <c r="SA365" s="1588"/>
      <c r="SB365" s="1588"/>
      <c r="SC365" s="1588"/>
      <c r="SD365" s="1588"/>
      <c r="SE365" s="1588"/>
      <c r="SF365" s="1588"/>
      <c r="SG365" s="1588"/>
      <c r="SH365" s="1588"/>
      <c r="SI365" s="1588"/>
      <c r="SJ365" s="1588"/>
      <c r="SK365" s="1588"/>
      <c r="SL365" s="1588"/>
      <c r="SM365" s="1588"/>
      <c r="SN365" s="1588"/>
      <c r="SO365" s="1588"/>
      <c r="SP365" s="1588"/>
      <c r="SQ365" s="1588"/>
      <c r="SR365" s="1588"/>
      <c r="SS365" s="1588"/>
      <c r="ST365" s="1588"/>
      <c r="SU365" s="1588"/>
      <c r="SV365" s="1588"/>
      <c r="SW365" s="1588"/>
      <c r="SX365" s="1588"/>
      <c r="SY365" s="1588"/>
      <c r="SZ365" s="1588"/>
      <c r="TA365" s="1588"/>
      <c r="TB365" s="1588"/>
      <c r="TC365" s="1588"/>
      <c r="TD365" s="544"/>
      <c r="TE365" s="544"/>
      <c r="TF365" s="544"/>
      <c r="TG365" s="544"/>
      <c r="TH365" s="544"/>
      <c r="TI365" s="544"/>
      <c r="TJ365" s="544"/>
      <c r="TK365" s="544"/>
      <c r="TL365" s="544"/>
      <c r="TM365" s="544"/>
      <c r="TN365" s="544"/>
      <c r="TO365" s="544"/>
      <c r="TP365" s="544"/>
      <c r="TQ365" s="544"/>
      <c r="TR365" s="544"/>
      <c r="TS365" s="544"/>
      <c r="TT365" s="544"/>
      <c r="TU365" s="544"/>
      <c r="TV365" s="544"/>
      <c r="TW365" s="544"/>
      <c r="TX365" s="544"/>
      <c r="TY365" s="544"/>
      <c r="TZ365" s="544"/>
      <c r="UA365" s="544"/>
      <c r="UB365" s="544"/>
      <c r="UC365" s="544"/>
      <c r="UD365" s="544"/>
      <c r="UE365" s="544"/>
      <c r="UF365" s="544"/>
      <c r="UG365" s="544"/>
      <c r="UH365" s="544"/>
      <c r="UI365" s="544"/>
      <c r="UJ365" s="544"/>
      <c r="UK365" s="544"/>
      <c r="UL365" s="544"/>
      <c r="UM365" s="544"/>
      <c r="UN365" s="544"/>
      <c r="UO365" s="544"/>
      <c r="UP365" s="544"/>
      <c r="UQ365" s="544"/>
      <c r="UR365" s="544"/>
      <c r="US365" s="544"/>
      <c r="UT365" s="544"/>
      <c r="UU365" s="544"/>
      <c r="UV365" s="544"/>
      <c r="UW365" s="544"/>
      <c r="UX365" s="544"/>
      <c r="UY365" s="544"/>
      <c r="UZ365" s="544"/>
      <c r="VA365" s="544"/>
      <c r="VB365" s="544"/>
      <c r="VC365" s="544"/>
      <c r="VD365" s="544"/>
      <c r="VE365" s="544"/>
      <c r="VF365" s="544"/>
      <c r="VG365" s="544"/>
      <c r="VH365" s="544"/>
      <c r="VI365" s="544"/>
      <c r="VJ365" s="544"/>
      <c r="VK365" s="544"/>
      <c r="VL365" s="544"/>
      <c r="VM365" s="544"/>
      <c r="VN365" s="544"/>
      <c r="VO365" s="544"/>
      <c r="VP365" s="544"/>
      <c r="VQ365" s="544"/>
      <c r="VR365" s="544"/>
      <c r="VS365" s="544"/>
      <c r="VT365" s="544"/>
      <c r="VU365" s="544"/>
      <c r="VV365" s="544"/>
      <c r="VW365" s="544"/>
      <c r="VX365" s="544"/>
      <c r="VY365" s="544"/>
      <c r="VZ365" s="544"/>
      <c r="WA365" s="544"/>
      <c r="WB365" s="544"/>
      <c r="WC365" s="544"/>
      <c r="WD365" s="544"/>
      <c r="WE365" s="544"/>
      <c r="WF365" s="544"/>
      <c r="WG365" s="544"/>
      <c r="WH365" s="544"/>
      <c r="WI365" s="544"/>
      <c r="WJ365" s="544"/>
      <c r="WK365" s="544"/>
      <c r="WL365" s="544"/>
      <c r="WM365" s="544"/>
      <c r="WN365" s="544"/>
      <c r="WO365" s="544"/>
      <c r="WP365" s="544"/>
      <c r="WQ365" s="544"/>
      <c r="WR365" s="544"/>
      <c r="WS365" s="544"/>
      <c r="WT365" s="544"/>
      <c r="WU365" s="544"/>
      <c r="WV365" s="544"/>
      <c r="WW365" s="544"/>
      <c r="WX365" s="544"/>
      <c r="WY365" s="544"/>
      <c r="WZ365" s="544"/>
      <c r="XA365" s="544"/>
      <c r="XB365" s="544"/>
      <c r="XC365" s="544"/>
      <c r="XD365" s="544"/>
      <c r="XE365" s="544"/>
      <c r="XF365" s="544"/>
      <c r="XG365" s="544"/>
      <c r="XH365" s="544"/>
      <c r="XI365" s="544"/>
      <c r="XJ365" s="544"/>
      <c r="XK365" s="544"/>
      <c r="XL365" s="544"/>
      <c r="XM365" s="544"/>
      <c r="XN365" s="544"/>
      <c r="XO365" s="544"/>
      <c r="XP365" s="544"/>
      <c r="XQ365" s="544"/>
      <c r="XR365" s="544"/>
      <c r="XS365" s="544"/>
      <c r="XT365" s="544"/>
      <c r="XU365" s="544"/>
      <c r="XV365" s="544"/>
      <c r="XW365" s="544"/>
      <c r="XX365" s="544"/>
      <c r="XY365" s="544"/>
      <c r="XZ365" s="544"/>
      <c r="YA365" s="544"/>
      <c r="YB365" s="544"/>
      <c r="YC365" s="544"/>
      <c r="YD365" s="544"/>
      <c r="YE365" s="544"/>
      <c r="YF365" s="544"/>
      <c r="YG365" s="544"/>
      <c r="YH365" s="544"/>
      <c r="YI365" s="544"/>
      <c r="YJ365" s="544"/>
      <c r="YK365" s="544"/>
      <c r="YL365" s="544"/>
      <c r="YM365" s="544"/>
      <c r="YN365" s="544"/>
      <c r="YO365" s="544"/>
      <c r="YP365" s="544"/>
      <c r="YQ365" s="544"/>
      <c r="YR365" s="544"/>
      <c r="YS365" s="544"/>
      <c r="YT365" s="544"/>
      <c r="YU365" s="544"/>
      <c r="YV365" s="544"/>
      <c r="YW365" s="544"/>
      <c r="YX365" s="544"/>
      <c r="YY365" s="544"/>
      <c r="YZ365" s="544"/>
      <c r="ZA365" s="544"/>
      <c r="ZB365" s="544"/>
      <c r="ZC365" s="544"/>
      <c r="ZD365" s="544"/>
      <c r="ZE365" s="544"/>
      <c r="ZF365" s="544"/>
      <c r="ZG365" s="544"/>
      <c r="ZH365" s="544"/>
      <c r="ZI365" s="544"/>
      <c r="ZJ365" s="544"/>
      <c r="ZK365" s="544"/>
      <c r="ZL365" s="544"/>
      <c r="ZM365" s="544"/>
      <c r="ZN365" s="544"/>
      <c r="ZO365" s="544"/>
      <c r="ZP365" s="544"/>
      <c r="ZQ365" s="544"/>
      <c r="ZR365" s="544"/>
      <c r="ZS365" s="544"/>
      <c r="ZT365" s="544"/>
      <c r="ZU365" s="544"/>
      <c r="ZV365" s="544"/>
      <c r="ZW365" s="544"/>
      <c r="ZX365" s="544"/>
      <c r="ZY365" s="544"/>
      <c r="ZZ365" s="544"/>
      <c r="AAA365" s="544"/>
      <c r="AAB365" s="544"/>
      <c r="AAC365" s="544"/>
      <c r="AAD365" s="544"/>
      <c r="AAE365" s="544"/>
      <c r="AAF365" s="544"/>
      <c r="AAG365" s="544"/>
      <c r="AAH365" s="544"/>
      <c r="AAI365" s="544"/>
      <c r="AAJ365" s="544"/>
      <c r="AAK365" s="544"/>
      <c r="AAL365" s="544"/>
      <c r="AAM365" s="544"/>
      <c r="AAN365" s="544"/>
      <c r="AAO365" s="544"/>
      <c r="AAP365" s="544"/>
      <c r="AAQ365" s="544"/>
      <c r="AAR365" s="544"/>
      <c r="AAS365" s="544"/>
      <c r="AAT365" s="544"/>
      <c r="AAU365" s="544"/>
      <c r="AAV365" s="544"/>
      <c r="AAW365" s="544"/>
      <c r="AAX365" s="544"/>
      <c r="AAY365" s="544"/>
      <c r="AAZ365" s="544"/>
      <c r="ABA365" s="544"/>
      <c r="ABB365" s="544"/>
      <c r="ABC365" s="544"/>
      <c r="ABD365" s="544"/>
      <c r="ABE365" s="544"/>
      <c r="ABF365" s="544"/>
      <c r="ABG365" s="544"/>
      <c r="ABH365" s="544"/>
      <c r="ABI365" s="544"/>
      <c r="ABJ365" s="544"/>
      <c r="ABK365" s="544"/>
      <c r="ABL365" s="544"/>
      <c r="ABM365" s="544"/>
      <c r="ABN365" s="544"/>
      <c r="ABO365" s="544"/>
      <c r="ABP365" s="544"/>
      <c r="ABQ365" s="544"/>
      <c r="ABR365" s="544"/>
      <c r="ABS365" s="544"/>
      <c r="ABT365" s="544"/>
    </row>
    <row r="366" spans="1:748" s="540" customFormat="1" ht="15" customHeight="1" x14ac:dyDescent="0.15">
      <c r="A366" s="559">
        <v>43886</v>
      </c>
      <c r="B366" s="415">
        <f t="shared" si="7"/>
        <v>1188</v>
      </c>
      <c r="C366" s="231"/>
      <c r="D366" s="546"/>
      <c r="E366" s="467"/>
      <c r="F366" s="576"/>
      <c r="G366" s="883"/>
      <c r="H366" s="539"/>
      <c r="I366" s="576"/>
      <c r="J366" s="547"/>
      <c r="K366" s="467"/>
      <c r="L366" s="550"/>
      <c r="M366" s="231">
        <v>508</v>
      </c>
      <c r="N366" s="546">
        <v>8.24</v>
      </c>
      <c r="O366" s="467">
        <v>7260</v>
      </c>
      <c r="P366" s="576">
        <v>17.5</v>
      </c>
      <c r="Q366" s="883">
        <v>42.1</v>
      </c>
      <c r="R366" s="539">
        <v>1.4</v>
      </c>
      <c r="S366" s="576">
        <v>17.399999999999999</v>
      </c>
      <c r="T366" s="547"/>
      <c r="U366" s="467"/>
      <c r="V366" s="550"/>
      <c r="W366" s="466"/>
      <c r="X366" s="546"/>
      <c r="Y366" s="548"/>
      <c r="Z366" s="576"/>
      <c r="AA366" s="883"/>
      <c r="AB366" s="539"/>
      <c r="AC366" s="576"/>
      <c r="AD366" s="539"/>
      <c r="AE366" s="461"/>
      <c r="AF366" s="463"/>
      <c r="AG366" s="457">
        <v>212</v>
      </c>
      <c r="AH366" s="453">
        <v>8.6999999999999993</v>
      </c>
      <c r="AI366" s="458">
        <v>1935</v>
      </c>
      <c r="AJ366" s="462">
        <v>9.3000000000000007</v>
      </c>
      <c r="AK366" s="880">
        <v>33.1</v>
      </c>
      <c r="AL366" s="455">
        <v>10</v>
      </c>
      <c r="AM366" s="644">
        <v>10.9</v>
      </c>
      <c r="AN366" s="455"/>
      <c r="AO366" s="461"/>
      <c r="AP366" s="616"/>
      <c r="AQ366" s="457">
        <v>245</v>
      </c>
      <c r="AR366" s="453">
        <v>9.15</v>
      </c>
      <c r="AS366" s="458">
        <v>4970</v>
      </c>
      <c r="AT366" s="462">
        <v>57.6</v>
      </c>
      <c r="AU366" s="880">
        <v>207.6</v>
      </c>
      <c r="AV366" s="455">
        <v>11.9</v>
      </c>
      <c r="AW366" s="462">
        <v>14.2</v>
      </c>
      <c r="AX366" s="455"/>
      <c r="AY366" s="461"/>
      <c r="AZ366" s="463"/>
      <c r="BA366" s="195">
        <v>198</v>
      </c>
      <c r="BB366" s="453">
        <v>8.59</v>
      </c>
      <c r="BC366" s="461">
        <v>3650</v>
      </c>
      <c r="BD366" s="462">
        <v>27.8</v>
      </c>
      <c r="BE366" s="880">
        <v>79.8</v>
      </c>
      <c r="BF366" s="455">
        <v>2.8</v>
      </c>
      <c r="BG366" s="462">
        <v>7.6</v>
      </c>
      <c r="BH366" s="455"/>
      <c r="BI366" s="461"/>
      <c r="BJ366" s="463"/>
      <c r="BK366" s="457"/>
      <c r="BL366" s="453"/>
      <c r="BM366" s="458"/>
      <c r="BN366" s="462"/>
      <c r="BO366" s="880"/>
      <c r="BP366" s="455"/>
      <c r="BQ366" s="462"/>
      <c r="BR366" s="455"/>
      <c r="BS366" s="461"/>
      <c r="BT366" s="463"/>
      <c r="BU366" s="457"/>
      <c r="BV366" s="453">
        <v>8.4700000000000006</v>
      </c>
      <c r="BW366" s="458">
        <v>5840</v>
      </c>
      <c r="BX366" s="458">
        <v>12.6</v>
      </c>
      <c r="BY366" s="880">
        <v>42.1</v>
      </c>
      <c r="BZ366" s="455">
        <v>1.1000000000000001</v>
      </c>
      <c r="CA366" s="462">
        <v>33.9</v>
      </c>
      <c r="CB366" s="455"/>
      <c r="CC366" s="461"/>
      <c r="CD366" s="463"/>
      <c r="CE366" s="457"/>
      <c r="CF366" s="453"/>
      <c r="CG366" s="458"/>
      <c r="CH366" s="462"/>
      <c r="CI366" s="880"/>
      <c r="CJ366" s="455"/>
      <c r="CK366" s="462"/>
      <c r="CL366" s="455"/>
      <c r="CM366" s="461"/>
      <c r="CN366" s="463"/>
      <c r="CO366" s="457"/>
      <c r="CP366" s="453"/>
      <c r="CQ366" s="461"/>
      <c r="CR366" s="462"/>
      <c r="CS366" s="880"/>
      <c r="CT366" s="455"/>
      <c r="CU366" s="462"/>
      <c r="CV366" s="455"/>
      <c r="CW366" s="461"/>
      <c r="CX366" s="463"/>
      <c r="CY366" s="457"/>
      <c r="CZ366" s="453"/>
      <c r="DA366" s="461"/>
      <c r="DB366" s="462"/>
      <c r="DC366" s="880"/>
      <c r="DD366" s="455"/>
      <c r="DE366" s="462"/>
      <c r="DF366" s="455"/>
      <c r="DG366" s="464"/>
      <c r="DH366" s="463"/>
      <c r="DI366" s="457"/>
      <c r="DJ366" s="453"/>
      <c r="DK366" s="459"/>
      <c r="DL366" s="462"/>
      <c r="DM366" s="880"/>
      <c r="DN366" s="455"/>
      <c r="DO366" s="462"/>
      <c r="DP366" s="455"/>
      <c r="DQ366" s="461"/>
      <c r="DR366" s="463"/>
      <c r="DS366" s="457">
        <v>25</v>
      </c>
      <c r="DT366" s="453"/>
      <c r="DU366" s="454"/>
      <c r="DV366" s="462"/>
      <c r="DW366" s="880"/>
      <c r="DX366" s="455"/>
      <c r="DY366" s="462"/>
      <c r="DZ366" s="455"/>
      <c r="EA366" s="462"/>
      <c r="EB366" s="463"/>
      <c r="EC366" s="457"/>
      <c r="ED366" s="453"/>
      <c r="EE366" s="464"/>
      <c r="EF366" s="462"/>
      <c r="EG366" s="880"/>
      <c r="EH366" s="455"/>
      <c r="EI366" s="462"/>
      <c r="EJ366" s="455"/>
      <c r="EK366" s="461"/>
      <c r="EL366" s="463"/>
      <c r="EM366" s="457"/>
      <c r="EN366" s="453"/>
      <c r="EO366" s="461"/>
      <c r="EP366" s="462"/>
      <c r="EQ366" s="462"/>
      <c r="ER366" s="455"/>
      <c r="ES366" s="462"/>
      <c r="ET366" s="454"/>
      <c r="EU366" s="461"/>
      <c r="EV366" s="463"/>
      <c r="EW366" s="457"/>
      <c r="EX366" s="453"/>
      <c r="EY366" s="461"/>
      <c r="EZ366" s="462"/>
      <c r="FA366" s="880"/>
      <c r="FB366" s="455"/>
      <c r="FC366" s="462"/>
      <c r="FD366" s="454"/>
      <c r="FE366" s="461"/>
      <c r="FF366" s="463"/>
      <c r="FG366" s="457"/>
      <c r="FH366" s="453"/>
      <c r="FI366" s="461"/>
      <c r="FJ366" s="462"/>
      <c r="FK366" s="880"/>
      <c r="FL366" s="455"/>
      <c r="FM366" s="462"/>
      <c r="FN366" s="454"/>
      <c r="FO366" s="461"/>
      <c r="FP366" s="463"/>
      <c r="FQ366" s="1262"/>
      <c r="FR366" s="1263"/>
      <c r="FS366" s="1444"/>
      <c r="FT366" s="1263"/>
      <c r="FU366" s="980"/>
      <c r="FV366" s="1263"/>
      <c r="FW366" s="954"/>
      <c r="FX366" s="1263"/>
      <c r="FY366" s="1263"/>
      <c r="FZ366" s="1419"/>
      <c r="GA366" s="1262"/>
      <c r="GB366" s="1263"/>
      <c r="GC366" s="1263"/>
      <c r="GD366" s="1263"/>
      <c r="GE366" s="980"/>
      <c r="GF366" s="1263"/>
      <c r="GG366" s="954"/>
      <c r="GH366" s="1263"/>
      <c r="GI366" s="1263"/>
      <c r="GJ366" s="1419"/>
      <c r="GK366" s="231"/>
      <c r="GL366" s="941"/>
      <c r="GM366" s="467"/>
      <c r="GN366" s="467"/>
      <c r="GO366" s="467"/>
      <c r="GP366" s="467"/>
      <c r="GQ366" s="467"/>
      <c r="GR366" s="467"/>
      <c r="GS366" s="467"/>
      <c r="GT366" s="550"/>
      <c r="GU366" s="231"/>
      <c r="GV366" s="467"/>
      <c r="GW366" s="467"/>
      <c r="GX366" s="467"/>
      <c r="GY366" s="467"/>
      <c r="GZ366" s="539"/>
      <c r="HA366" s="467"/>
      <c r="HB366" s="467"/>
      <c r="HC366" s="467"/>
      <c r="HD366" s="550"/>
      <c r="HE366" s="457"/>
      <c r="HF366" s="453"/>
      <c r="HG366" s="461"/>
      <c r="HH366" s="893"/>
      <c r="HI366" s="1434"/>
      <c r="HJ366" s="455"/>
      <c r="HK366" s="462"/>
      <c r="HL366" s="455"/>
      <c r="HM366" s="461"/>
      <c r="HN366" s="463"/>
      <c r="HO366" s="457"/>
      <c r="HP366" s="453"/>
      <c r="HQ366" s="461"/>
      <c r="HR366" s="462"/>
      <c r="HS366" s="462"/>
      <c r="HT366" s="455"/>
      <c r="HU366" s="462"/>
      <c r="HV366" s="455"/>
      <c r="HW366" s="461"/>
      <c r="HX366" s="463"/>
      <c r="HY366" s="1587"/>
      <c r="HZ366" s="1587"/>
      <c r="IA366" s="1587"/>
      <c r="IB366" s="1587"/>
      <c r="IC366" s="1587"/>
      <c r="ID366" s="1587"/>
      <c r="IE366" s="1587"/>
      <c r="IF366" s="1587"/>
      <c r="IG366" s="1587"/>
      <c r="IH366" s="1587"/>
      <c r="II366" s="1587"/>
      <c r="IJ366" s="1587"/>
      <c r="IK366" s="1587"/>
      <c r="IL366" s="1587"/>
      <c r="IM366" s="1587"/>
      <c r="IN366" s="1587"/>
      <c r="IO366" s="1587"/>
      <c r="IP366" s="1587"/>
      <c r="IQ366" s="1587"/>
      <c r="IR366" s="1587"/>
      <c r="IS366" s="1587"/>
      <c r="IT366" s="1587"/>
      <c r="IU366" s="1587"/>
      <c r="IV366" s="1587"/>
      <c r="IW366" s="1587"/>
      <c r="IX366" s="1587"/>
      <c r="IY366" s="1587"/>
      <c r="IZ366" s="1587"/>
      <c r="JA366" s="1587"/>
      <c r="JB366" s="1587"/>
      <c r="JC366" s="1587"/>
      <c r="JD366" s="1587"/>
      <c r="JE366" s="1587"/>
      <c r="JF366" s="1587"/>
      <c r="JG366" s="1587"/>
      <c r="JH366" s="1587"/>
      <c r="JI366" s="1587"/>
      <c r="JJ366" s="1587"/>
      <c r="JK366" s="1587"/>
      <c r="JL366" s="1587"/>
      <c r="JM366" s="1587"/>
      <c r="JN366" s="1587"/>
      <c r="JO366" s="1587"/>
      <c r="JP366" s="1587"/>
      <c r="JQ366" s="1587"/>
      <c r="JR366" s="1587"/>
      <c r="JS366" s="1587"/>
      <c r="JT366" s="1587"/>
      <c r="JU366" s="1587"/>
      <c r="JV366" s="1587"/>
      <c r="JW366" s="1587"/>
      <c r="JX366" s="1587"/>
      <c r="JY366" s="1587"/>
      <c r="JZ366" s="1587"/>
      <c r="KA366" s="1587"/>
      <c r="KB366" s="1587"/>
      <c r="KC366" s="1587"/>
      <c r="KD366" s="1587"/>
      <c r="KE366" s="1587"/>
      <c r="KF366" s="1587"/>
      <c r="KG366" s="1587"/>
      <c r="KH366" s="1587"/>
      <c r="KI366" s="1587"/>
      <c r="KJ366" s="1587"/>
      <c r="KK366" s="1587"/>
      <c r="KL366" s="1587"/>
      <c r="KM366" s="1587"/>
      <c r="KN366" s="1587"/>
      <c r="KO366" s="1587"/>
      <c r="KP366" s="1587"/>
      <c r="KQ366" s="1587"/>
      <c r="KR366" s="1587"/>
      <c r="KS366" s="1587"/>
      <c r="KT366" s="1587"/>
      <c r="KU366" s="1587"/>
      <c r="KV366" s="1587"/>
      <c r="KW366" s="1587"/>
      <c r="KX366" s="1587"/>
      <c r="KY366" s="1587"/>
      <c r="KZ366" s="1587"/>
      <c r="LA366" s="1587"/>
      <c r="LB366" s="1587"/>
      <c r="LC366" s="1587"/>
      <c r="LD366" s="1587"/>
      <c r="LE366" s="1587"/>
      <c r="LF366" s="1587"/>
      <c r="LG366" s="1587"/>
      <c r="LH366" s="1587"/>
      <c r="LI366" s="1587"/>
      <c r="LJ366" s="1587"/>
      <c r="LK366" s="1587"/>
      <c r="LL366" s="1587"/>
      <c r="LM366" s="1587"/>
      <c r="LN366" s="1587"/>
      <c r="LO366" s="1587"/>
      <c r="LP366" s="1587"/>
      <c r="LQ366" s="1587"/>
      <c r="LR366" s="1587"/>
      <c r="LS366" s="1587"/>
      <c r="LT366" s="1587"/>
      <c r="LU366" s="1587"/>
      <c r="LV366" s="1587"/>
      <c r="LW366" s="1587"/>
      <c r="LX366" s="1587"/>
      <c r="LY366" s="1587"/>
      <c r="LZ366" s="1587"/>
      <c r="MA366" s="1587"/>
      <c r="MB366" s="1587"/>
      <c r="MC366" s="1587"/>
      <c r="MD366" s="1587"/>
      <c r="ME366" s="1587"/>
      <c r="MF366" s="1587"/>
      <c r="MG366" s="1587"/>
      <c r="MH366" s="1587"/>
      <c r="MI366" s="1587"/>
      <c r="MJ366" s="1587"/>
      <c r="MK366" s="1587"/>
      <c r="ML366" s="1587"/>
      <c r="MM366" s="1587"/>
      <c r="MN366" s="1587"/>
      <c r="MO366" s="1587"/>
      <c r="MP366" s="1587"/>
      <c r="MQ366" s="1587"/>
      <c r="MR366" s="1587"/>
      <c r="MS366" s="1587"/>
      <c r="MT366" s="1587"/>
      <c r="MU366" s="1587"/>
      <c r="MV366" s="1587"/>
      <c r="MW366" s="1587"/>
      <c r="MX366" s="1587"/>
      <c r="MY366" s="1587"/>
      <c r="MZ366" s="1587"/>
      <c r="NA366" s="1587"/>
      <c r="NB366" s="1587"/>
      <c r="NC366" s="1587"/>
      <c r="ND366" s="1587"/>
      <c r="NE366" s="1587"/>
      <c r="NF366" s="1587"/>
      <c r="NG366" s="1587"/>
      <c r="NH366" s="1587"/>
      <c r="NI366" s="1587"/>
      <c r="NJ366" s="1587"/>
      <c r="NK366" s="1587"/>
      <c r="NL366" s="1587"/>
      <c r="NM366" s="1587"/>
      <c r="NN366" s="1587"/>
      <c r="NO366" s="1587"/>
      <c r="NP366" s="1587"/>
      <c r="NQ366" s="1587"/>
      <c r="NR366" s="1587"/>
      <c r="NS366" s="1587"/>
      <c r="NT366" s="1587"/>
      <c r="NU366" s="1587"/>
      <c r="NV366" s="1587"/>
      <c r="NW366" s="1587"/>
      <c r="NX366" s="1587"/>
      <c r="NY366" s="1587"/>
      <c r="NZ366" s="1587"/>
      <c r="OA366" s="1587"/>
      <c r="OB366" s="1587"/>
      <c r="OC366" s="1587"/>
      <c r="OD366" s="1587"/>
      <c r="OE366" s="1587"/>
      <c r="OF366" s="1587"/>
      <c r="OG366" s="1587"/>
      <c r="OH366" s="1587"/>
      <c r="OI366" s="1587"/>
      <c r="OJ366" s="1587"/>
      <c r="OK366" s="1587"/>
      <c r="OL366" s="1587"/>
      <c r="OM366" s="1587"/>
      <c r="ON366" s="1587"/>
      <c r="OO366" s="1587"/>
      <c r="OP366" s="1587"/>
      <c r="OQ366" s="1587"/>
      <c r="OR366" s="1587"/>
      <c r="OS366" s="1587"/>
      <c r="OT366" s="1587"/>
      <c r="OU366" s="1587"/>
      <c r="OV366" s="1587"/>
      <c r="OW366" s="1587"/>
      <c r="OX366" s="1587"/>
      <c r="OY366" s="1587"/>
      <c r="OZ366" s="1587"/>
      <c r="PA366" s="1587"/>
      <c r="PB366" s="1587"/>
      <c r="PC366" s="1587"/>
      <c r="PD366" s="1587"/>
      <c r="PE366" s="1587"/>
      <c r="PF366" s="1587"/>
      <c r="PG366" s="1588"/>
      <c r="PH366" s="1588"/>
      <c r="PI366" s="1588"/>
      <c r="PJ366" s="1588"/>
      <c r="PK366" s="1588"/>
      <c r="PL366" s="1588"/>
      <c r="PM366" s="1588"/>
      <c r="PN366" s="1588"/>
      <c r="PO366" s="1588"/>
      <c r="PP366" s="1588"/>
      <c r="PQ366" s="1588"/>
      <c r="PR366" s="1588"/>
      <c r="PS366" s="1588"/>
      <c r="PT366" s="1588"/>
      <c r="PU366" s="1588"/>
      <c r="PV366" s="1588"/>
      <c r="PW366" s="1588"/>
      <c r="PX366" s="1588"/>
      <c r="PY366" s="1588"/>
      <c r="PZ366" s="1588"/>
      <c r="QA366" s="1588"/>
      <c r="QB366" s="1588"/>
      <c r="QC366" s="1588"/>
      <c r="QD366" s="1588"/>
      <c r="QE366" s="1588"/>
      <c r="QF366" s="1588"/>
      <c r="QG366" s="1588"/>
      <c r="QH366" s="1588"/>
      <c r="QI366" s="1588"/>
      <c r="QJ366" s="1588"/>
      <c r="QK366" s="1588"/>
      <c r="QL366" s="1588"/>
      <c r="QM366" s="1588"/>
      <c r="QN366" s="1588"/>
      <c r="QO366" s="1588"/>
      <c r="QP366" s="1588"/>
      <c r="QQ366" s="1588"/>
      <c r="QR366" s="1588"/>
      <c r="QS366" s="1588"/>
      <c r="QT366" s="1588"/>
      <c r="QU366" s="1588"/>
      <c r="QV366" s="1588"/>
      <c r="QW366" s="1588"/>
      <c r="QX366" s="1588"/>
      <c r="QY366" s="1588"/>
      <c r="QZ366" s="1588"/>
      <c r="RA366" s="1588"/>
      <c r="RB366" s="1588"/>
      <c r="RC366" s="1588"/>
      <c r="RD366" s="1588"/>
      <c r="RE366" s="1588"/>
      <c r="RF366" s="1588"/>
      <c r="RG366" s="1588"/>
      <c r="RH366" s="1588"/>
      <c r="RI366" s="1588"/>
      <c r="RJ366" s="1588"/>
      <c r="RK366" s="1588"/>
      <c r="RL366" s="1588"/>
      <c r="RM366" s="1588"/>
      <c r="RN366" s="1588"/>
      <c r="RO366" s="1588"/>
      <c r="RP366" s="1588"/>
      <c r="RQ366" s="1588"/>
      <c r="RR366" s="1588"/>
      <c r="RS366" s="1588"/>
      <c r="RT366" s="1588"/>
      <c r="RU366" s="1588"/>
      <c r="RV366" s="1588"/>
      <c r="RW366" s="1588"/>
      <c r="RX366" s="1588"/>
      <c r="RY366" s="1588"/>
      <c r="RZ366" s="1588"/>
      <c r="SA366" s="1588"/>
      <c r="SB366" s="1588"/>
      <c r="SC366" s="1588"/>
      <c r="SD366" s="1588"/>
      <c r="SE366" s="1588"/>
      <c r="SF366" s="1588"/>
      <c r="SG366" s="1588"/>
      <c r="SH366" s="1588"/>
      <c r="SI366" s="1588"/>
      <c r="SJ366" s="1588"/>
      <c r="SK366" s="1588"/>
      <c r="SL366" s="1588"/>
      <c r="SM366" s="1588"/>
      <c r="SN366" s="1588"/>
      <c r="SO366" s="1588"/>
      <c r="SP366" s="1588"/>
      <c r="SQ366" s="1588"/>
      <c r="SR366" s="1588"/>
      <c r="SS366" s="1588"/>
      <c r="ST366" s="1588"/>
      <c r="SU366" s="1588"/>
      <c r="SV366" s="1588"/>
      <c r="SW366" s="1588"/>
      <c r="SX366" s="1588"/>
      <c r="SY366" s="1588"/>
      <c r="SZ366" s="1588"/>
      <c r="TA366" s="1588"/>
      <c r="TB366" s="1588"/>
      <c r="TC366" s="1588"/>
      <c r="TD366" s="544"/>
      <c r="TE366" s="544"/>
      <c r="TF366" s="544"/>
      <c r="TG366" s="544"/>
      <c r="TH366" s="544"/>
      <c r="TI366" s="544"/>
      <c r="TJ366" s="544"/>
      <c r="TK366" s="544"/>
      <c r="TL366" s="544"/>
      <c r="TM366" s="544"/>
      <c r="TN366" s="544"/>
      <c r="TO366" s="544"/>
      <c r="TP366" s="544"/>
      <c r="TQ366" s="544"/>
      <c r="TR366" s="544"/>
      <c r="TS366" s="544"/>
      <c r="TT366" s="544"/>
      <c r="TU366" s="544"/>
      <c r="TV366" s="544"/>
      <c r="TW366" s="544"/>
      <c r="TX366" s="544"/>
      <c r="TY366" s="544"/>
      <c r="TZ366" s="544"/>
      <c r="UA366" s="544"/>
      <c r="UB366" s="544"/>
      <c r="UC366" s="544"/>
      <c r="UD366" s="544"/>
      <c r="UE366" s="544"/>
      <c r="UF366" s="544"/>
      <c r="UG366" s="544"/>
      <c r="UH366" s="544"/>
      <c r="UI366" s="544"/>
      <c r="UJ366" s="544"/>
      <c r="UK366" s="544"/>
      <c r="UL366" s="544"/>
      <c r="UM366" s="544"/>
      <c r="UN366" s="544"/>
      <c r="UO366" s="544"/>
      <c r="UP366" s="544"/>
      <c r="UQ366" s="544"/>
      <c r="UR366" s="544"/>
      <c r="US366" s="544"/>
      <c r="UT366" s="544"/>
      <c r="UU366" s="544"/>
      <c r="UV366" s="544"/>
      <c r="UW366" s="544"/>
      <c r="UX366" s="544"/>
      <c r="UY366" s="544"/>
      <c r="UZ366" s="544"/>
      <c r="VA366" s="544"/>
      <c r="VB366" s="544"/>
      <c r="VC366" s="544"/>
      <c r="VD366" s="544"/>
      <c r="VE366" s="544"/>
      <c r="VF366" s="544"/>
      <c r="VG366" s="544"/>
      <c r="VH366" s="544"/>
      <c r="VI366" s="544"/>
      <c r="VJ366" s="544"/>
      <c r="VK366" s="544"/>
      <c r="VL366" s="544"/>
      <c r="VM366" s="544"/>
      <c r="VN366" s="544"/>
      <c r="VO366" s="544"/>
      <c r="VP366" s="544"/>
      <c r="VQ366" s="544"/>
      <c r="VR366" s="544"/>
      <c r="VS366" s="544"/>
      <c r="VT366" s="544"/>
      <c r="VU366" s="544"/>
      <c r="VV366" s="544"/>
      <c r="VW366" s="544"/>
      <c r="VX366" s="544"/>
      <c r="VY366" s="544"/>
      <c r="VZ366" s="544"/>
      <c r="WA366" s="544"/>
      <c r="WB366" s="544"/>
      <c r="WC366" s="544"/>
      <c r="WD366" s="544"/>
      <c r="WE366" s="544"/>
      <c r="WF366" s="544"/>
      <c r="WG366" s="544"/>
      <c r="WH366" s="544"/>
      <c r="WI366" s="544"/>
      <c r="WJ366" s="544"/>
      <c r="WK366" s="544"/>
      <c r="WL366" s="544"/>
      <c r="WM366" s="544"/>
      <c r="WN366" s="544"/>
      <c r="WO366" s="544"/>
      <c r="WP366" s="544"/>
      <c r="WQ366" s="544"/>
      <c r="WR366" s="544"/>
      <c r="WS366" s="544"/>
      <c r="WT366" s="544"/>
      <c r="WU366" s="544"/>
      <c r="WV366" s="544"/>
      <c r="WW366" s="544"/>
      <c r="WX366" s="544"/>
      <c r="WY366" s="544"/>
      <c r="WZ366" s="544"/>
      <c r="XA366" s="544"/>
      <c r="XB366" s="544"/>
      <c r="XC366" s="544"/>
      <c r="XD366" s="544"/>
      <c r="XE366" s="544"/>
      <c r="XF366" s="544"/>
      <c r="XG366" s="544"/>
      <c r="XH366" s="544"/>
      <c r="XI366" s="544"/>
      <c r="XJ366" s="544"/>
      <c r="XK366" s="544"/>
      <c r="XL366" s="544"/>
      <c r="XM366" s="544"/>
      <c r="XN366" s="544"/>
      <c r="XO366" s="544"/>
      <c r="XP366" s="544"/>
      <c r="XQ366" s="544"/>
      <c r="XR366" s="544"/>
      <c r="XS366" s="544"/>
      <c r="XT366" s="544"/>
      <c r="XU366" s="544"/>
      <c r="XV366" s="544"/>
      <c r="XW366" s="544"/>
      <c r="XX366" s="544"/>
      <c r="XY366" s="544"/>
      <c r="XZ366" s="544"/>
      <c r="YA366" s="544"/>
      <c r="YB366" s="544"/>
      <c r="YC366" s="544"/>
      <c r="YD366" s="544"/>
      <c r="YE366" s="544"/>
      <c r="YF366" s="544"/>
      <c r="YG366" s="544"/>
      <c r="YH366" s="544"/>
      <c r="YI366" s="544"/>
      <c r="YJ366" s="544"/>
      <c r="YK366" s="544"/>
      <c r="YL366" s="544"/>
      <c r="YM366" s="544"/>
      <c r="YN366" s="544"/>
      <c r="YO366" s="544"/>
      <c r="YP366" s="544"/>
      <c r="YQ366" s="544"/>
      <c r="YR366" s="544"/>
      <c r="YS366" s="544"/>
      <c r="YT366" s="544"/>
      <c r="YU366" s="544"/>
      <c r="YV366" s="544"/>
      <c r="YW366" s="544"/>
      <c r="YX366" s="544"/>
      <c r="YY366" s="544"/>
      <c r="YZ366" s="544"/>
      <c r="ZA366" s="544"/>
      <c r="ZB366" s="544"/>
      <c r="ZC366" s="544"/>
      <c r="ZD366" s="544"/>
      <c r="ZE366" s="544"/>
      <c r="ZF366" s="544"/>
      <c r="ZG366" s="544"/>
      <c r="ZH366" s="544"/>
      <c r="ZI366" s="544"/>
      <c r="ZJ366" s="544"/>
      <c r="ZK366" s="544"/>
      <c r="ZL366" s="544"/>
      <c r="ZM366" s="544"/>
      <c r="ZN366" s="544"/>
      <c r="ZO366" s="544"/>
      <c r="ZP366" s="544"/>
      <c r="ZQ366" s="544"/>
      <c r="ZR366" s="544"/>
      <c r="ZS366" s="544"/>
      <c r="ZT366" s="544"/>
      <c r="ZU366" s="544"/>
      <c r="ZV366" s="544"/>
      <c r="ZW366" s="544"/>
      <c r="ZX366" s="544"/>
      <c r="ZY366" s="544"/>
      <c r="ZZ366" s="544"/>
      <c r="AAA366" s="544"/>
      <c r="AAB366" s="544"/>
      <c r="AAC366" s="544"/>
      <c r="AAD366" s="544"/>
      <c r="AAE366" s="544"/>
      <c r="AAF366" s="544"/>
      <c r="AAG366" s="544"/>
      <c r="AAH366" s="544"/>
      <c r="AAI366" s="544"/>
      <c r="AAJ366" s="544"/>
      <c r="AAK366" s="544"/>
      <c r="AAL366" s="544"/>
      <c r="AAM366" s="544"/>
      <c r="AAN366" s="544"/>
      <c r="AAO366" s="544"/>
      <c r="AAP366" s="544"/>
      <c r="AAQ366" s="544"/>
      <c r="AAR366" s="544"/>
      <c r="AAS366" s="544"/>
      <c r="AAT366" s="544"/>
      <c r="AAU366" s="544"/>
      <c r="AAV366" s="544"/>
      <c r="AAW366" s="544"/>
      <c r="AAX366" s="544"/>
      <c r="AAY366" s="544"/>
      <c r="AAZ366" s="544"/>
      <c r="ABA366" s="544"/>
      <c r="ABB366" s="544"/>
      <c r="ABC366" s="544"/>
      <c r="ABD366" s="544"/>
      <c r="ABE366" s="544"/>
      <c r="ABF366" s="544"/>
      <c r="ABG366" s="544"/>
      <c r="ABH366" s="544"/>
      <c r="ABI366" s="544"/>
      <c r="ABJ366" s="544"/>
      <c r="ABK366" s="544"/>
      <c r="ABL366" s="544"/>
      <c r="ABM366" s="544"/>
      <c r="ABN366" s="544"/>
      <c r="ABO366" s="544"/>
      <c r="ABP366" s="544"/>
      <c r="ABQ366" s="544"/>
      <c r="ABR366" s="544"/>
      <c r="ABS366" s="544"/>
      <c r="ABT366" s="544"/>
    </row>
    <row r="367" spans="1:748" s="540" customFormat="1" ht="15" customHeight="1" x14ac:dyDescent="0.15">
      <c r="A367" s="559">
        <v>43887</v>
      </c>
      <c r="B367" s="415">
        <f t="shared" si="7"/>
        <v>1554</v>
      </c>
      <c r="C367" s="231"/>
      <c r="D367" s="546"/>
      <c r="E367" s="467"/>
      <c r="F367" s="576"/>
      <c r="G367" s="883"/>
      <c r="H367" s="539"/>
      <c r="I367" s="576"/>
      <c r="J367" s="547"/>
      <c r="K367" s="467"/>
      <c r="L367" s="550"/>
      <c r="M367" s="231">
        <v>1015</v>
      </c>
      <c r="N367" s="546">
        <v>8.5500000000000007</v>
      </c>
      <c r="O367" s="467">
        <v>5810</v>
      </c>
      <c r="P367" s="576">
        <v>20</v>
      </c>
      <c r="Q367" s="883">
        <v>53</v>
      </c>
      <c r="R367" s="539">
        <v>1</v>
      </c>
      <c r="S367" s="576">
        <v>14.6</v>
      </c>
      <c r="T367" s="547"/>
      <c r="U367" s="467"/>
      <c r="V367" s="550"/>
      <c r="W367" s="466"/>
      <c r="X367" s="546"/>
      <c r="Y367" s="548"/>
      <c r="Z367" s="576"/>
      <c r="AA367" s="883"/>
      <c r="AB367" s="539"/>
      <c r="AC367" s="576"/>
      <c r="AD367" s="539"/>
      <c r="AE367" s="461"/>
      <c r="AF367" s="463"/>
      <c r="AG367" s="457"/>
      <c r="AH367" s="453"/>
      <c r="AI367" s="458"/>
      <c r="AJ367" s="462"/>
      <c r="AK367" s="880"/>
      <c r="AL367" s="455"/>
      <c r="AM367" s="644"/>
      <c r="AN367" s="455"/>
      <c r="AO367" s="461"/>
      <c r="AP367" s="616"/>
      <c r="AQ367" s="457">
        <v>326</v>
      </c>
      <c r="AR367" s="453">
        <v>8.99</v>
      </c>
      <c r="AS367" s="458">
        <v>5050</v>
      </c>
      <c r="AT367" s="462">
        <v>60.8</v>
      </c>
      <c r="AU367" s="880">
        <v>214</v>
      </c>
      <c r="AV367" s="455">
        <v>11.7</v>
      </c>
      <c r="AW367" s="462">
        <v>14.6</v>
      </c>
      <c r="AX367" s="455"/>
      <c r="AY367" s="461"/>
      <c r="AZ367" s="463"/>
      <c r="BA367" s="195">
        <v>201</v>
      </c>
      <c r="BB367" s="453">
        <v>8.56</v>
      </c>
      <c r="BC367" s="461">
        <v>3620</v>
      </c>
      <c r="BD367" s="462">
        <v>27.6</v>
      </c>
      <c r="BE367" s="880">
        <v>78.099999999999994</v>
      </c>
      <c r="BF367" s="455">
        <v>4</v>
      </c>
      <c r="BG367" s="462">
        <v>8.5</v>
      </c>
      <c r="BH367" s="455"/>
      <c r="BI367" s="461"/>
      <c r="BJ367" s="463"/>
      <c r="BK367" s="457"/>
      <c r="BL367" s="453"/>
      <c r="BM367" s="458"/>
      <c r="BN367" s="462"/>
      <c r="BO367" s="880"/>
      <c r="BP367" s="455"/>
      <c r="BQ367" s="462"/>
      <c r="BR367" s="455"/>
      <c r="BS367" s="461"/>
      <c r="BT367" s="463"/>
      <c r="BU367" s="457"/>
      <c r="BV367" s="453"/>
      <c r="BW367" s="458"/>
      <c r="BX367" s="458"/>
      <c r="BY367" s="880"/>
      <c r="BZ367" s="455"/>
      <c r="CA367" s="462"/>
      <c r="CB367" s="455"/>
      <c r="CC367" s="461"/>
      <c r="CD367" s="463"/>
      <c r="CE367" s="457"/>
      <c r="CF367" s="453"/>
      <c r="CG367" s="458"/>
      <c r="CH367" s="462"/>
      <c r="CI367" s="880"/>
      <c r="CJ367" s="455"/>
      <c r="CK367" s="462"/>
      <c r="CL367" s="455"/>
      <c r="CM367" s="461"/>
      <c r="CN367" s="463"/>
      <c r="CO367" s="457"/>
      <c r="CP367" s="453"/>
      <c r="CQ367" s="461"/>
      <c r="CR367" s="462"/>
      <c r="CS367" s="880"/>
      <c r="CT367" s="455"/>
      <c r="CU367" s="462"/>
      <c r="CV367" s="455"/>
      <c r="CW367" s="461"/>
      <c r="CX367" s="463"/>
      <c r="CY367" s="457"/>
      <c r="CZ367" s="453"/>
      <c r="DA367" s="461"/>
      <c r="DB367" s="462"/>
      <c r="DC367" s="880"/>
      <c r="DD367" s="455"/>
      <c r="DE367" s="462"/>
      <c r="DF367" s="455"/>
      <c r="DG367" s="464"/>
      <c r="DH367" s="463"/>
      <c r="DI367" s="457"/>
      <c r="DJ367" s="453"/>
      <c r="DK367" s="459"/>
      <c r="DL367" s="462"/>
      <c r="DM367" s="880"/>
      <c r="DN367" s="455"/>
      <c r="DO367" s="462"/>
      <c r="DP367" s="455"/>
      <c r="DQ367" s="461"/>
      <c r="DR367" s="463"/>
      <c r="DS367" s="457">
        <v>12</v>
      </c>
      <c r="DT367" s="453"/>
      <c r="DU367" s="454"/>
      <c r="DV367" s="462"/>
      <c r="DW367" s="880"/>
      <c r="DX367" s="455"/>
      <c r="DY367" s="462"/>
      <c r="DZ367" s="455"/>
      <c r="EA367" s="462"/>
      <c r="EB367" s="463"/>
      <c r="EC367" s="457"/>
      <c r="ED367" s="453"/>
      <c r="EE367" s="464"/>
      <c r="EF367" s="462"/>
      <c r="EG367" s="880"/>
      <c r="EH367" s="455"/>
      <c r="EI367" s="462"/>
      <c r="EJ367" s="455"/>
      <c r="EK367" s="461"/>
      <c r="EL367" s="463"/>
      <c r="EM367" s="457"/>
      <c r="EN367" s="453"/>
      <c r="EO367" s="461"/>
      <c r="EP367" s="462"/>
      <c r="EQ367" s="462"/>
      <c r="ER367" s="455"/>
      <c r="ES367" s="462"/>
      <c r="ET367" s="454"/>
      <c r="EU367" s="461"/>
      <c r="EV367" s="463"/>
      <c r="EW367" s="457"/>
      <c r="EX367" s="453"/>
      <c r="EY367" s="461"/>
      <c r="EZ367" s="462"/>
      <c r="FA367" s="880"/>
      <c r="FB367" s="455"/>
      <c r="FC367" s="462"/>
      <c r="FD367" s="454"/>
      <c r="FE367" s="461"/>
      <c r="FF367" s="463"/>
      <c r="FG367" s="457"/>
      <c r="FH367" s="453"/>
      <c r="FI367" s="461"/>
      <c r="FJ367" s="462"/>
      <c r="FK367" s="880"/>
      <c r="FL367" s="455"/>
      <c r="FM367" s="462"/>
      <c r="FN367" s="454"/>
      <c r="FO367" s="461"/>
      <c r="FP367" s="463"/>
      <c r="FQ367" s="1262"/>
      <c r="FR367" s="1263"/>
      <c r="FS367" s="1444"/>
      <c r="FT367" s="1263"/>
      <c r="FU367" s="980"/>
      <c r="FV367" s="1263"/>
      <c r="FW367" s="954"/>
      <c r="FX367" s="1263"/>
      <c r="FY367" s="1263"/>
      <c r="FZ367" s="1419"/>
      <c r="GA367" s="1262"/>
      <c r="GB367" s="1263"/>
      <c r="GC367" s="1263"/>
      <c r="GD367" s="1263"/>
      <c r="GE367" s="980"/>
      <c r="GF367" s="1263"/>
      <c r="GG367" s="954"/>
      <c r="GH367" s="1263"/>
      <c r="GI367" s="1263"/>
      <c r="GJ367" s="1419"/>
      <c r="GK367" s="231"/>
      <c r="GL367" s="941"/>
      <c r="GM367" s="467"/>
      <c r="GN367" s="467"/>
      <c r="GO367" s="467"/>
      <c r="GP367" s="467"/>
      <c r="GQ367" s="467"/>
      <c r="GR367" s="467"/>
      <c r="GS367" s="467"/>
      <c r="GT367" s="550"/>
      <c r="GU367" s="231"/>
      <c r="GV367" s="467"/>
      <c r="GW367" s="467"/>
      <c r="GX367" s="467"/>
      <c r="GY367" s="467"/>
      <c r="GZ367" s="539"/>
      <c r="HA367" s="467"/>
      <c r="HB367" s="467"/>
      <c r="HC367" s="467"/>
      <c r="HD367" s="550"/>
      <c r="HE367" s="457"/>
      <c r="HF367" s="453"/>
      <c r="HG367" s="461"/>
      <c r="HH367" s="893"/>
      <c r="HI367" s="1434"/>
      <c r="HJ367" s="455"/>
      <c r="HK367" s="462"/>
      <c r="HL367" s="455"/>
      <c r="HM367" s="461"/>
      <c r="HN367" s="463"/>
      <c r="HO367" s="457"/>
      <c r="HP367" s="453"/>
      <c r="HQ367" s="461"/>
      <c r="HR367" s="462"/>
      <c r="HS367" s="462"/>
      <c r="HT367" s="455"/>
      <c r="HU367" s="462"/>
      <c r="HV367" s="455"/>
      <c r="HW367" s="461"/>
      <c r="HX367" s="463"/>
      <c r="HY367" s="1587"/>
      <c r="HZ367" s="1587"/>
      <c r="IA367" s="1587"/>
      <c r="IB367" s="1587"/>
      <c r="IC367" s="1587"/>
      <c r="ID367" s="1587"/>
      <c r="IE367" s="1587"/>
      <c r="IF367" s="1587"/>
      <c r="IG367" s="1587"/>
      <c r="IH367" s="1587"/>
      <c r="II367" s="1587"/>
      <c r="IJ367" s="1587"/>
      <c r="IK367" s="1587"/>
      <c r="IL367" s="1587"/>
      <c r="IM367" s="1587"/>
      <c r="IN367" s="1587"/>
      <c r="IO367" s="1587"/>
      <c r="IP367" s="1587"/>
      <c r="IQ367" s="1587"/>
      <c r="IR367" s="1587"/>
      <c r="IS367" s="1587"/>
      <c r="IT367" s="1587"/>
      <c r="IU367" s="1587"/>
      <c r="IV367" s="1587"/>
      <c r="IW367" s="1587"/>
      <c r="IX367" s="1587"/>
      <c r="IY367" s="1587"/>
      <c r="IZ367" s="1587"/>
      <c r="JA367" s="1587"/>
      <c r="JB367" s="1587"/>
      <c r="JC367" s="1587"/>
      <c r="JD367" s="1587"/>
      <c r="JE367" s="1587"/>
      <c r="JF367" s="1587"/>
      <c r="JG367" s="1587"/>
      <c r="JH367" s="1587"/>
      <c r="JI367" s="1587"/>
      <c r="JJ367" s="1587"/>
      <c r="JK367" s="1587"/>
      <c r="JL367" s="1587"/>
      <c r="JM367" s="1587"/>
      <c r="JN367" s="1587"/>
      <c r="JO367" s="1587"/>
      <c r="JP367" s="1587"/>
      <c r="JQ367" s="1587"/>
      <c r="JR367" s="1587"/>
      <c r="JS367" s="1587"/>
      <c r="JT367" s="1587"/>
      <c r="JU367" s="1587"/>
      <c r="JV367" s="1587"/>
      <c r="JW367" s="1587"/>
      <c r="JX367" s="1587"/>
      <c r="JY367" s="1587"/>
      <c r="JZ367" s="1587"/>
      <c r="KA367" s="1587"/>
      <c r="KB367" s="1587"/>
      <c r="KC367" s="1587"/>
      <c r="KD367" s="1587"/>
      <c r="KE367" s="1587"/>
      <c r="KF367" s="1587"/>
      <c r="KG367" s="1587"/>
      <c r="KH367" s="1587"/>
      <c r="KI367" s="1587"/>
      <c r="KJ367" s="1587"/>
      <c r="KK367" s="1587"/>
      <c r="KL367" s="1587"/>
      <c r="KM367" s="1587"/>
      <c r="KN367" s="1587"/>
      <c r="KO367" s="1587"/>
      <c r="KP367" s="1587"/>
      <c r="KQ367" s="1587"/>
      <c r="KR367" s="1587"/>
      <c r="KS367" s="1587"/>
      <c r="KT367" s="1587"/>
      <c r="KU367" s="1587"/>
      <c r="KV367" s="1587"/>
      <c r="KW367" s="1587"/>
      <c r="KX367" s="1587"/>
      <c r="KY367" s="1587"/>
      <c r="KZ367" s="1587"/>
      <c r="LA367" s="1587"/>
      <c r="LB367" s="1587"/>
      <c r="LC367" s="1587"/>
      <c r="LD367" s="1587"/>
      <c r="LE367" s="1587"/>
      <c r="LF367" s="1587"/>
      <c r="LG367" s="1587"/>
      <c r="LH367" s="1587"/>
      <c r="LI367" s="1587"/>
      <c r="LJ367" s="1587"/>
      <c r="LK367" s="1587"/>
      <c r="LL367" s="1587"/>
      <c r="LM367" s="1587"/>
      <c r="LN367" s="1587"/>
      <c r="LO367" s="1587"/>
      <c r="LP367" s="1587"/>
      <c r="LQ367" s="1587"/>
      <c r="LR367" s="1587"/>
      <c r="LS367" s="1587"/>
      <c r="LT367" s="1587"/>
      <c r="LU367" s="1587"/>
      <c r="LV367" s="1587"/>
      <c r="LW367" s="1587"/>
      <c r="LX367" s="1587"/>
      <c r="LY367" s="1587"/>
      <c r="LZ367" s="1587"/>
      <c r="MA367" s="1587"/>
      <c r="MB367" s="1587"/>
      <c r="MC367" s="1587"/>
      <c r="MD367" s="1587"/>
      <c r="ME367" s="1587"/>
      <c r="MF367" s="1587"/>
      <c r="MG367" s="1587"/>
      <c r="MH367" s="1587"/>
      <c r="MI367" s="1587"/>
      <c r="MJ367" s="1587"/>
      <c r="MK367" s="1587"/>
      <c r="ML367" s="1587"/>
      <c r="MM367" s="1587"/>
      <c r="MN367" s="1587"/>
      <c r="MO367" s="1587"/>
      <c r="MP367" s="1587"/>
      <c r="MQ367" s="1587"/>
      <c r="MR367" s="1587"/>
      <c r="MS367" s="1587"/>
      <c r="MT367" s="1587"/>
      <c r="MU367" s="1587"/>
      <c r="MV367" s="1587"/>
      <c r="MW367" s="1587"/>
      <c r="MX367" s="1587"/>
      <c r="MY367" s="1587"/>
      <c r="MZ367" s="1587"/>
      <c r="NA367" s="1587"/>
      <c r="NB367" s="1587"/>
      <c r="NC367" s="1587"/>
      <c r="ND367" s="1587"/>
      <c r="NE367" s="1587"/>
      <c r="NF367" s="1587"/>
      <c r="NG367" s="1587"/>
      <c r="NH367" s="1587"/>
      <c r="NI367" s="1587"/>
      <c r="NJ367" s="1587"/>
      <c r="NK367" s="1587"/>
      <c r="NL367" s="1587"/>
      <c r="NM367" s="1587"/>
      <c r="NN367" s="1587"/>
      <c r="NO367" s="1587"/>
      <c r="NP367" s="1587"/>
      <c r="NQ367" s="1587"/>
      <c r="NR367" s="1587"/>
      <c r="NS367" s="1587"/>
      <c r="NT367" s="1587"/>
      <c r="NU367" s="1587"/>
      <c r="NV367" s="1587"/>
      <c r="NW367" s="1587"/>
      <c r="NX367" s="1587"/>
      <c r="NY367" s="1587"/>
      <c r="NZ367" s="1587"/>
      <c r="OA367" s="1587"/>
      <c r="OB367" s="1587"/>
      <c r="OC367" s="1587"/>
      <c r="OD367" s="1587"/>
      <c r="OE367" s="1587"/>
      <c r="OF367" s="1587"/>
      <c r="OG367" s="1587"/>
      <c r="OH367" s="1587"/>
      <c r="OI367" s="1587"/>
      <c r="OJ367" s="1587"/>
      <c r="OK367" s="1587"/>
      <c r="OL367" s="1587"/>
      <c r="OM367" s="1587"/>
      <c r="ON367" s="1587"/>
      <c r="OO367" s="1587"/>
      <c r="OP367" s="1587"/>
      <c r="OQ367" s="1587"/>
      <c r="OR367" s="1587"/>
      <c r="OS367" s="1587"/>
      <c r="OT367" s="1587"/>
      <c r="OU367" s="1587"/>
      <c r="OV367" s="1587"/>
      <c r="OW367" s="1587"/>
      <c r="OX367" s="1587"/>
      <c r="OY367" s="1587"/>
      <c r="OZ367" s="1587"/>
      <c r="PA367" s="1587"/>
      <c r="PB367" s="1587"/>
      <c r="PC367" s="1587"/>
      <c r="PD367" s="1587"/>
      <c r="PE367" s="1587"/>
      <c r="PF367" s="1587"/>
      <c r="PG367" s="1588"/>
      <c r="PH367" s="1588"/>
      <c r="PI367" s="1588"/>
      <c r="PJ367" s="1588"/>
      <c r="PK367" s="1588"/>
      <c r="PL367" s="1588"/>
      <c r="PM367" s="1588"/>
      <c r="PN367" s="1588"/>
      <c r="PO367" s="1588"/>
      <c r="PP367" s="1588"/>
      <c r="PQ367" s="1588"/>
      <c r="PR367" s="1588"/>
      <c r="PS367" s="1588"/>
      <c r="PT367" s="1588"/>
      <c r="PU367" s="1588"/>
      <c r="PV367" s="1588"/>
      <c r="PW367" s="1588"/>
      <c r="PX367" s="1588"/>
      <c r="PY367" s="1588"/>
      <c r="PZ367" s="1588"/>
      <c r="QA367" s="1588"/>
      <c r="QB367" s="1588"/>
      <c r="QC367" s="1588"/>
      <c r="QD367" s="1588"/>
      <c r="QE367" s="1588"/>
      <c r="QF367" s="1588"/>
      <c r="QG367" s="1588"/>
      <c r="QH367" s="1588"/>
      <c r="QI367" s="1588"/>
      <c r="QJ367" s="1588"/>
      <c r="QK367" s="1588"/>
      <c r="QL367" s="1588"/>
      <c r="QM367" s="1588"/>
      <c r="QN367" s="1588"/>
      <c r="QO367" s="1588"/>
      <c r="QP367" s="1588"/>
      <c r="QQ367" s="1588"/>
      <c r="QR367" s="1588"/>
      <c r="QS367" s="1588"/>
      <c r="QT367" s="1588"/>
      <c r="QU367" s="1588"/>
      <c r="QV367" s="1588"/>
      <c r="QW367" s="1588"/>
      <c r="QX367" s="1588"/>
      <c r="QY367" s="1588"/>
      <c r="QZ367" s="1588"/>
      <c r="RA367" s="1588"/>
      <c r="RB367" s="1588"/>
      <c r="RC367" s="1588"/>
      <c r="RD367" s="1588"/>
      <c r="RE367" s="1588"/>
      <c r="RF367" s="1588"/>
      <c r="RG367" s="1588"/>
      <c r="RH367" s="1588"/>
      <c r="RI367" s="1588"/>
      <c r="RJ367" s="1588"/>
      <c r="RK367" s="1588"/>
      <c r="RL367" s="1588"/>
      <c r="RM367" s="1588"/>
      <c r="RN367" s="1588"/>
      <c r="RO367" s="1588"/>
      <c r="RP367" s="1588"/>
      <c r="RQ367" s="1588"/>
      <c r="RR367" s="1588"/>
      <c r="RS367" s="1588"/>
      <c r="RT367" s="1588"/>
      <c r="RU367" s="1588"/>
      <c r="RV367" s="1588"/>
      <c r="RW367" s="1588"/>
      <c r="RX367" s="1588"/>
      <c r="RY367" s="1588"/>
      <c r="RZ367" s="1588"/>
      <c r="SA367" s="1588"/>
      <c r="SB367" s="1588"/>
      <c r="SC367" s="1588"/>
      <c r="SD367" s="1588"/>
      <c r="SE367" s="1588"/>
      <c r="SF367" s="1588"/>
      <c r="SG367" s="1588"/>
      <c r="SH367" s="1588"/>
      <c r="SI367" s="1588"/>
      <c r="SJ367" s="1588"/>
      <c r="SK367" s="1588"/>
      <c r="SL367" s="1588"/>
      <c r="SM367" s="1588"/>
      <c r="SN367" s="1588"/>
      <c r="SO367" s="1588"/>
      <c r="SP367" s="1588"/>
      <c r="SQ367" s="1588"/>
      <c r="SR367" s="1588"/>
      <c r="SS367" s="1588"/>
      <c r="ST367" s="1588"/>
      <c r="SU367" s="1588"/>
      <c r="SV367" s="1588"/>
      <c r="SW367" s="1588"/>
      <c r="SX367" s="1588"/>
      <c r="SY367" s="1588"/>
      <c r="SZ367" s="1588"/>
      <c r="TA367" s="1588"/>
      <c r="TB367" s="1588"/>
      <c r="TC367" s="1588"/>
      <c r="TD367" s="544"/>
      <c r="TE367" s="544"/>
      <c r="TF367" s="544"/>
      <c r="TG367" s="544"/>
      <c r="TH367" s="544"/>
      <c r="TI367" s="544"/>
      <c r="TJ367" s="544"/>
      <c r="TK367" s="544"/>
      <c r="TL367" s="544"/>
      <c r="TM367" s="544"/>
      <c r="TN367" s="544"/>
      <c r="TO367" s="544"/>
      <c r="TP367" s="544"/>
      <c r="TQ367" s="544"/>
      <c r="TR367" s="544"/>
      <c r="TS367" s="544"/>
      <c r="TT367" s="544"/>
      <c r="TU367" s="544"/>
      <c r="TV367" s="544"/>
      <c r="TW367" s="544"/>
      <c r="TX367" s="544"/>
      <c r="TY367" s="544"/>
      <c r="TZ367" s="544"/>
      <c r="UA367" s="544"/>
      <c r="UB367" s="544"/>
      <c r="UC367" s="544"/>
      <c r="UD367" s="544"/>
      <c r="UE367" s="544"/>
      <c r="UF367" s="544"/>
      <c r="UG367" s="544"/>
      <c r="UH367" s="544"/>
      <c r="UI367" s="544"/>
      <c r="UJ367" s="544"/>
      <c r="UK367" s="544"/>
      <c r="UL367" s="544"/>
      <c r="UM367" s="544"/>
      <c r="UN367" s="544"/>
      <c r="UO367" s="544"/>
      <c r="UP367" s="544"/>
      <c r="UQ367" s="544"/>
      <c r="UR367" s="544"/>
      <c r="US367" s="544"/>
      <c r="UT367" s="544"/>
      <c r="UU367" s="544"/>
      <c r="UV367" s="544"/>
      <c r="UW367" s="544"/>
      <c r="UX367" s="544"/>
      <c r="UY367" s="544"/>
      <c r="UZ367" s="544"/>
      <c r="VA367" s="544"/>
      <c r="VB367" s="544"/>
      <c r="VC367" s="544"/>
      <c r="VD367" s="544"/>
      <c r="VE367" s="544"/>
      <c r="VF367" s="544"/>
      <c r="VG367" s="544"/>
      <c r="VH367" s="544"/>
      <c r="VI367" s="544"/>
      <c r="VJ367" s="544"/>
      <c r="VK367" s="544"/>
      <c r="VL367" s="544"/>
      <c r="VM367" s="544"/>
      <c r="VN367" s="544"/>
      <c r="VO367" s="544"/>
      <c r="VP367" s="544"/>
      <c r="VQ367" s="544"/>
      <c r="VR367" s="544"/>
      <c r="VS367" s="544"/>
      <c r="VT367" s="544"/>
      <c r="VU367" s="544"/>
      <c r="VV367" s="544"/>
      <c r="VW367" s="544"/>
      <c r="VX367" s="544"/>
      <c r="VY367" s="544"/>
      <c r="VZ367" s="544"/>
      <c r="WA367" s="544"/>
      <c r="WB367" s="544"/>
      <c r="WC367" s="544"/>
      <c r="WD367" s="544"/>
      <c r="WE367" s="544"/>
      <c r="WF367" s="544"/>
      <c r="WG367" s="544"/>
      <c r="WH367" s="544"/>
      <c r="WI367" s="544"/>
      <c r="WJ367" s="544"/>
      <c r="WK367" s="544"/>
      <c r="WL367" s="544"/>
      <c r="WM367" s="544"/>
      <c r="WN367" s="544"/>
      <c r="WO367" s="544"/>
      <c r="WP367" s="544"/>
      <c r="WQ367" s="544"/>
      <c r="WR367" s="544"/>
      <c r="WS367" s="544"/>
      <c r="WT367" s="544"/>
      <c r="WU367" s="544"/>
      <c r="WV367" s="544"/>
      <c r="WW367" s="544"/>
      <c r="WX367" s="544"/>
      <c r="WY367" s="544"/>
      <c r="WZ367" s="544"/>
      <c r="XA367" s="544"/>
      <c r="XB367" s="544"/>
      <c r="XC367" s="544"/>
      <c r="XD367" s="544"/>
      <c r="XE367" s="544"/>
      <c r="XF367" s="544"/>
      <c r="XG367" s="544"/>
      <c r="XH367" s="544"/>
      <c r="XI367" s="544"/>
      <c r="XJ367" s="544"/>
      <c r="XK367" s="544"/>
      <c r="XL367" s="544"/>
      <c r="XM367" s="544"/>
      <c r="XN367" s="544"/>
      <c r="XO367" s="544"/>
      <c r="XP367" s="544"/>
      <c r="XQ367" s="544"/>
      <c r="XR367" s="544"/>
      <c r="XS367" s="544"/>
      <c r="XT367" s="544"/>
      <c r="XU367" s="544"/>
      <c r="XV367" s="544"/>
      <c r="XW367" s="544"/>
      <c r="XX367" s="544"/>
      <c r="XY367" s="544"/>
      <c r="XZ367" s="544"/>
      <c r="YA367" s="544"/>
      <c r="YB367" s="544"/>
      <c r="YC367" s="544"/>
      <c r="YD367" s="544"/>
      <c r="YE367" s="544"/>
      <c r="YF367" s="544"/>
      <c r="YG367" s="544"/>
      <c r="YH367" s="544"/>
      <c r="YI367" s="544"/>
      <c r="YJ367" s="544"/>
      <c r="YK367" s="544"/>
      <c r="YL367" s="544"/>
      <c r="YM367" s="544"/>
      <c r="YN367" s="544"/>
      <c r="YO367" s="544"/>
      <c r="YP367" s="544"/>
      <c r="YQ367" s="544"/>
      <c r="YR367" s="544"/>
      <c r="YS367" s="544"/>
      <c r="YT367" s="544"/>
      <c r="YU367" s="544"/>
      <c r="YV367" s="544"/>
      <c r="YW367" s="544"/>
      <c r="YX367" s="544"/>
      <c r="YY367" s="544"/>
      <c r="YZ367" s="544"/>
      <c r="ZA367" s="544"/>
      <c r="ZB367" s="544"/>
      <c r="ZC367" s="544"/>
      <c r="ZD367" s="544"/>
      <c r="ZE367" s="544"/>
      <c r="ZF367" s="544"/>
      <c r="ZG367" s="544"/>
      <c r="ZH367" s="544"/>
      <c r="ZI367" s="544"/>
      <c r="ZJ367" s="544"/>
      <c r="ZK367" s="544"/>
      <c r="ZL367" s="544"/>
      <c r="ZM367" s="544"/>
      <c r="ZN367" s="544"/>
      <c r="ZO367" s="544"/>
      <c r="ZP367" s="544"/>
      <c r="ZQ367" s="544"/>
      <c r="ZR367" s="544"/>
      <c r="ZS367" s="544"/>
      <c r="ZT367" s="544"/>
      <c r="ZU367" s="544"/>
      <c r="ZV367" s="544"/>
      <c r="ZW367" s="544"/>
      <c r="ZX367" s="544"/>
      <c r="ZY367" s="544"/>
      <c r="ZZ367" s="544"/>
      <c r="AAA367" s="544"/>
      <c r="AAB367" s="544"/>
      <c r="AAC367" s="544"/>
      <c r="AAD367" s="544"/>
      <c r="AAE367" s="544"/>
      <c r="AAF367" s="544"/>
      <c r="AAG367" s="544"/>
      <c r="AAH367" s="544"/>
      <c r="AAI367" s="544"/>
      <c r="AAJ367" s="544"/>
      <c r="AAK367" s="544"/>
      <c r="AAL367" s="544"/>
      <c r="AAM367" s="544"/>
      <c r="AAN367" s="544"/>
      <c r="AAO367" s="544"/>
      <c r="AAP367" s="544"/>
      <c r="AAQ367" s="544"/>
      <c r="AAR367" s="544"/>
      <c r="AAS367" s="544"/>
      <c r="AAT367" s="544"/>
      <c r="AAU367" s="544"/>
      <c r="AAV367" s="544"/>
      <c r="AAW367" s="544"/>
      <c r="AAX367" s="544"/>
      <c r="AAY367" s="544"/>
      <c r="AAZ367" s="544"/>
      <c r="ABA367" s="544"/>
      <c r="ABB367" s="544"/>
      <c r="ABC367" s="544"/>
      <c r="ABD367" s="544"/>
      <c r="ABE367" s="544"/>
      <c r="ABF367" s="544"/>
      <c r="ABG367" s="544"/>
      <c r="ABH367" s="544"/>
      <c r="ABI367" s="544"/>
      <c r="ABJ367" s="544"/>
      <c r="ABK367" s="544"/>
      <c r="ABL367" s="544"/>
      <c r="ABM367" s="544"/>
      <c r="ABN367" s="544"/>
      <c r="ABO367" s="544"/>
      <c r="ABP367" s="544"/>
      <c r="ABQ367" s="544"/>
      <c r="ABR367" s="544"/>
      <c r="ABS367" s="544"/>
      <c r="ABT367" s="544"/>
    </row>
    <row r="368" spans="1:748" s="540" customFormat="1" ht="15" customHeight="1" x14ac:dyDescent="0.15">
      <c r="A368" s="559">
        <v>43888</v>
      </c>
      <c r="B368" s="415">
        <f t="shared" si="7"/>
        <v>1817</v>
      </c>
      <c r="C368" s="231"/>
      <c r="D368" s="546"/>
      <c r="E368" s="467"/>
      <c r="F368" s="576"/>
      <c r="G368" s="883"/>
      <c r="H368" s="539"/>
      <c r="I368" s="576"/>
      <c r="J368" s="547"/>
      <c r="K368" s="467"/>
      <c r="L368" s="550"/>
      <c r="M368" s="231">
        <v>1074</v>
      </c>
      <c r="N368" s="546">
        <v>8.6300000000000008</v>
      </c>
      <c r="O368" s="467">
        <v>550</v>
      </c>
      <c r="P368" s="576">
        <v>20.6</v>
      </c>
      <c r="Q368" s="883">
        <v>63.2</v>
      </c>
      <c r="R368" s="539">
        <v>0.8</v>
      </c>
      <c r="S368" s="576">
        <v>15.9</v>
      </c>
      <c r="T368" s="547"/>
      <c r="U368" s="467"/>
      <c r="V368" s="550"/>
      <c r="W368" s="494"/>
      <c r="X368" s="546">
        <v>7.82</v>
      </c>
      <c r="Y368" s="548">
        <v>1340</v>
      </c>
      <c r="Z368" s="576">
        <v>7.3</v>
      </c>
      <c r="AA368" s="883">
        <v>25.6</v>
      </c>
      <c r="AB368" s="539">
        <v>1.5</v>
      </c>
      <c r="AC368" s="576">
        <v>2.6</v>
      </c>
      <c r="AD368" s="539"/>
      <c r="AE368" s="461"/>
      <c r="AF368" s="463"/>
      <c r="AG368" s="457">
        <v>72</v>
      </c>
      <c r="AH368" s="453"/>
      <c r="AI368" s="458"/>
      <c r="AJ368" s="462"/>
      <c r="AK368" s="880"/>
      <c r="AL368" s="455"/>
      <c r="AM368" s="644"/>
      <c r="AN368" s="455"/>
      <c r="AO368" s="461"/>
      <c r="AP368" s="616"/>
      <c r="AQ368" s="457">
        <v>354</v>
      </c>
      <c r="AR368" s="453">
        <v>8.81</v>
      </c>
      <c r="AS368" s="458">
        <v>5990</v>
      </c>
      <c r="AT368" s="462">
        <v>69.900000000000006</v>
      </c>
      <c r="AU368" s="880">
        <v>254.3</v>
      </c>
      <c r="AV368" s="455">
        <v>11.3</v>
      </c>
      <c r="AW368" s="462">
        <v>15.5</v>
      </c>
      <c r="AX368" s="455"/>
      <c r="AY368" s="461"/>
      <c r="AZ368" s="463"/>
      <c r="BA368" s="195">
        <v>242</v>
      </c>
      <c r="BB368" s="453">
        <v>8.4600000000000009</v>
      </c>
      <c r="BC368" s="461">
        <v>3610</v>
      </c>
      <c r="BD368" s="462">
        <v>30.2</v>
      </c>
      <c r="BE368" s="880">
        <v>91.8</v>
      </c>
      <c r="BF368" s="455">
        <v>4.4000000000000004</v>
      </c>
      <c r="BG368" s="462">
        <v>9.1999999999999993</v>
      </c>
      <c r="BH368" s="455"/>
      <c r="BI368" s="461"/>
      <c r="BJ368" s="463"/>
      <c r="BK368" s="457"/>
      <c r="BL368" s="453"/>
      <c r="BM368" s="458"/>
      <c r="BN368" s="462"/>
      <c r="BO368" s="880"/>
      <c r="BP368" s="455"/>
      <c r="BQ368" s="462"/>
      <c r="BR368" s="455"/>
      <c r="BS368" s="461"/>
      <c r="BT368" s="463"/>
      <c r="BU368" s="457"/>
      <c r="BV368" s="453">
        <v>7.47</v>
      </c>
      <c r="BW368" s="458">
        <v>5380</v>
      </c>
      <c r="BX368" s="458">
        <v>10.199999999999999</v>
      </c>
      <c r="BY368" s="880">
        <v>37.6</v>
      </c>
      <c r="BZ368" s="455">
        <v>0.3</v>
      </c>
      <c r="CA368" s="462">
        <v>28.8</v>
      </c>
      <c r="CB368" s="455"/>
      <c r="CC368" s="461"/>
      <c r="CD368" s="463"/>
      <c r="CE368" s="457">
        <v>75</v>
      </c>
      <c r="CF368" s="453">
        <v>7.34</v>
      </c>
      <c r="CG368" s="458">
        <v>8890</v>
      </c>
      <c r="CH368" s="462">
        <v>24.7</v>
      </c>
      <c r="CI368" s="880">
        <v>67.7</v>
      </c>
      <c r="CJ368" s="455">
        <v>1.6</v>
      </c>
      <c r="CK368" s="462">
        <v>42.2</v>
      </c>
      <c r="CL368" s="455"/>
      <c r="CM368" s="461"/>
      <c r="CN368" s="463"/>
      <c r="CO368" s="457"/>
      <c r="CP368" s="453"/>
      <c r="CQ368" s="461"/>
      <c r="CR368" s="462"/>
      <c r="CS368" s="880"/>
      <c r="CT368" s="455"/>
      <c r="CU368" s="462"/>
      <c r="CV368" s="455"/>
      <c r="CW368" s="461"/>
      <c r="CX368" s="463"/>
      <c r="CY368" s="457"/>
      <c r="CZ368" s="453"/>
      <c r="DA368" s="461"/>
      <c r="DB368" s="462"/>
      <c r="DC368" s="880"/>
      <c r="DD368" s="455"/>
      <c r="DE368" s="462"/>
      <c r="DF368" s="455"/>
      <c r="DG368" s="464"/>
      <c r="DH368" s="463"/>
      <c r="DI368" s="457"/>
      <c r="DJ368" s="453"/>
      <c r="DK368" s="459"/>
      <c r="DL368" s="462"/>
      <c r="DM368" s="880"/>
      <c r="DN368" s="455"/>
      <c r="DO368" s="462"/>
      <c r="DP368" s="455"/>
      <c r="DQ368" s="461"/>
      <c r="DR368" s="463"/>
      <c r="DS368" s="457"/>
      <c r="DT368" s="453"/>
      <c r="DU368" s="454"/>
      <c r="DV368" s="462"/>
      <c r="DW368" s="880"/>
      <c r="DX368" s="455"/>
      <c r="DY368" s="462"/>
      <c r="DZ368" s="455"/>
      <c r="EA368" s="462"/>
      <c r="EB368" s="463"/>
      <c r="EC368" s="457"/>
      <c r="ED368" s="453"/>
      <c r="EE368" s="464"/>
      <c r="EF368" s="462"/>
      <c r="EG368" s="880"/>
      <c r="EH368" s="455"/>
      <c r="EI368" s="462"/>
      <c r="EJ368" s="455"/>
      <c r="EK368" s="461"/>
      <c r="EL368" s="463"/>
      <c r="EM368" s="457"/>
      <c r="EN368" s="453"/>
      <c r="EO368" s="461"/>
      <c r="EP368" s="462"/>
      <c r="EQ368" s="462"/>
      <c r="ER368" s="455"/>
      <c r="ES368" s="462"/>
      <c r="ET368" s="454"/>
      <c r="EU368" s="461"/>
      <c r="EV368" s="463"/>
      <c r="EW368" s="457"/>
      <c r="EX368" s="453"/>
      <c r="EY368" s="461"/>
      <c r="EZ368" s="462"/>
      <c r="FA368" s="880"/>
      <c r="FB368" s="455"/>
      <c r="FC368" s="462"/>
      <c r="FD368" s="454"/>
      <c r="FE368" s="461"/>
      <c r="FF368" s="463"/>
      <c r="FG368" s="457"/>
      <c r="FH368" s="453"/>
      <c r="FI368" s="461"/>
      <c r="FJ368" s="462"/>
      <c r="FK368" s="880"/>
      <c r="FL368" s="455"/>
      <c r="FM368" s="462"/>
      <c r="FN368" s="454"/>
      <c r="FO368" s="461"/>
      <c r="FP368" s="463"/>
      <c r="FQ368" s="1262"/>
      <c r="FR368" s="1263"/>
      <c r="FS368" s="1444"/>
      <c r="FT368" s="1263"/>
      <c r="FU368" s="980"/>
      <c r="FV368" s="1263"/>
      <c r="FW368" s="954"/>
      <c r="FX368" s="1263"/>
      <c r="FY368" s="1263"/>
      <c r="FZ368" s="1419"/>
      <c r="GA368" s="1262"/>
      <c r="GB368" s="1263"/>
      <c r="GC368" s="1263"/>
      <c r="GD368" s="1263"/>
      <c r="GE368" s="980"/>
      <c r="GF368" s="1263"/>
      <c r="GG368" s="954"/>
      <c r="GH368" s="1263"/>
      <c r="GI368" s="1263"/>
      <c r="GJ368" s="1419"/>
      <c r="GK368" s="231"/>
      <c r="GL368" s="941"/>
      <c r="GM368" s="467"/>
      <c r="GN368" s="467"/>
      <c r="GO368" s="467"/>
      <c r="GP368" s="467"/>
      <c r="GQ368" s="467"/>
      <c r="GR368" s="467"/>
      <c r="GS368" s="467"/>
      <c r="GT368" s="550"/>
      <c r="GU368" s="231"/>
      <c r="GV368" s="467"/>
      <c r="GW368" s="467"/>
      <c r="GX368" s="467"/>
      <c r="GY368" s="467"/>
      <c r="GZ368" s="539"/>
      <c r="HA368" s="467"/>
      <c r="HB368" s="467"/>
      <c r="HC368" s="467"/>
      <c r="HD368" s="550"/>
      <c r="HE368" s="457"/>
      <c r="HF368" s="453"/>
      <c r="HG368" s="461"/>
      <c r="HH368" s="893"/>
      <c r="HI368" s="1434"/>
      <c r="HJ368" s="455"/>
      <c r="HK368" s="462"/>
      <c r="HL368" s="455"/>
      <c r="HM368" s="461"/>
      <c r="HN368" s="463"/>
      <c r="HO368" s="457"/>
      <c r="HP368" s="453"/>
      <c r="HQ368" s="461"/>
      <c r="HR368" s="462"/>
      <c r="HS368" s="462"/>
      <c r="HT368" s="455"/>
      <c r="HU368" s="462"/>
      <c r="HV368" s="455"/>
      <c r="HW368" s="461"/>
      <c r="HX368" s="463"/>
      <c r="HY368" s="1587"/>
      <c r="HZ368" s="1587"/>
      <c r="IA368" s="1587"/>
      <c r="IB368" s="1587"/>
      <c r="IC368" s="1587"/>
      <c r="ID368" s="1587"/>
      <c r="IE368" s="1587"/>
      <c r="IF368" s="1587"/>
      <c r="IG368" s="1587"/>
      <c r="IH368" s="1587"/>
      <c r="II368" s="1587"/>
      <c r="IJ368" s="1587"/>
      <c r="IK368" s="1587"/>
      <c r="IL368" s="1587"/>
      <c r="IM368" s="1587"/>
      <c r="IN368" s="1587"/>
      <c r="IO368" s="1587"/>
      <c r="IP368" s="1587"/>
      <c r="IQ368" s="1587"/>
      <c r="IR368" s="1587"/>
      <c r="IS368" s="1587"/>
      <c r="IT368" s="1587"/>
      <c r="IU368" s="1587"/>
      <c r="IV368" s="1587"/>
      <c r="IW368" s="1587"/>
      <c r="IX368" s="1587"/>
      <c r="IY368" s="1587"/>
      <c r="IZ368" s="1587"/>
      <c r="JA368" s="1587"/>
      <c r="JB368" s="1587"/>
      <c r="JC368" s="1587"/>
      <c r="JD368" s="1587"/>
      <c r="JE368" s="1587"/>
      <c r="JF368" s="1587"/>
      <c r="JG368" s="1587"/>
      <c r="JH368" s="1587"/>
      <c r="JI368" s="1587"/>
      <c r="JJ368" s="1587"/>
      <c r="JK368" s="1587"/>
      <c r="JL368" s="1587"/>
      <c r="JM368" s="1587"/>
      <c r="JN368" s="1587"/>
      <c r="JO368" s="1587"/>
      <c r="JP368" s="1587"/>
      <c r="JQ368" s="1587"/>
      <c r="JR368" s="1587"/>
      <c r="JS368" s="1587"/>
      <c r="JT368" s="1587"/>
      <c r="JU368" s="1587"/>
      <c r="JV368" s="1587"/>
      <c r="JW368" s="1587"/>
      <c r="JX368" s="1587"/>
      <c r="JY368" s="1587"/>
      <c r="JZ368" s="1587"/>
      <c r="KA368" s="1587"/>
      <c r="KB368" s="1587"/>
      <c r="KC368" s="1587"/>
      <c r="KD368" s="1587"/>
      <c r="KE368" s="1587"/>
      <c r="KF368" s="1587"/>
      <c r="KG368" s="1587"/>
      <c r="KH368" s="1587"/>
      <c r="KI368" s="1587"/>
      <c r="KJ368" s="1587"/>
      <c r="KK368" s="1587"/>
      <c r="KL368" s="1587"/>
      <c r="KM368" s="1587"/>
      <c r="KN368" s="1587"/>
      <c r="KO368" s="1587"/>
      <c r="KP368" s="1587"/>
      <c r="KQ368" s="1587"/>
      <c r="KR368" s="1587"/>
      <c r="KS368" s="1587"/>
      <c r="KT368" s="1587"/>
      <c r="KU368" s="1587"/>
      <c r="KV368" s="1587"/>
      <c r="KW368" s="1587"/>
      <c r="KX368" s="1587"/>
      <c r="KY368" s="1587"/>
      <c r="KZ368" s="1587"/>
      <c r="LA368" s="1587"/>
      <c r="LB368" s="1587"/>
      <c r="LC368" s="1587"/>
      <c r="LD368" s="1587"/>
      <c r="LE368" s="1587"/>
      <c r="LF368" s="1587"/>
      <c r="LG368" s="1587"/>
      <c r="LH368" s="1587"/>
      <c r="LI368" s="1587"/>
      <c r="LJ368" s="1587"/>
      <c r="LK368" s="1587"/>
      <c r="LL368" s="1587"/>
      <c r="LM368" s="1587"/>
      <c r="LN368" s="1587"/>
      <c r="LO368" s="1587"/>
      <c r="LP368" s="1587"/>
      <c r="LQ368" s="1587"/>
      <c r="LR368" s="1587"/>
      <c r="LS368" s="1587"/>
      <c r="LT368" s="1587"/>
      <c r="LU368" s="1587"/>
      <c r="LV368" s="1587"/>
      <c r="LW368" s="1587"/>
      <c r="LX368" s="1587"/>
      <c r="LY368" s="1587"/>
      <c r="LZ368" s="1587"/>
      <c r="MA368" s="1587"/>
      <c r="MB368" s="1587"/>
      <c r="MC368" s="1587"/>
      <c r="MD368" s="1587"/>
      <c r="ME368" s="1587"/>
      <c r="MF368" s="1587"/>
      <c r="MG368" s="1587"/>
      <c r="MH368" s="1587"/>
      <c r="MI368" s="1587"/>
      <c r="MJ368" s="1587"/>
      <c r="MK368" s="1587"/>
      <c r="ML368" s="1587"/>
      <c r="MM368" s="1587"/>
      <c r="MN368" s="1587"/>
      <c r="MO368" s="1587"/>
      <c r="MP368" s="1587"/>
      <c r="MQ368" s="1587"/>
      <c r="MR368" s="1587"/>
      <c r="MS368" s="1587"/>
      <c r="MT368" s="1587"/>
      <c r="MU368" s="1587"/>
      <c r="MV368" s="1587"/>
      <c r="MW368" s="1587"/>
      <c r="MX368" s="1587"/>
      <c r="MY368" s="1587"/>
      <c r="MZ368" s="1587"/>
      <c r="NA368" s="1587"/>
      <c r="NB368" s="1587"/>
      <c r="NC368" s="1587"/>
      <c r="ND368" s="1587"/>
      <c r="NE368" s="1587"/>
      <c r="NF368" s="1587"/>
      <c r="NG368" s="1587"/>
      <c r="NH368" s="1587"/>
      <c r="NI368" s="1587"/>
      <c r="NJ368" s="1587"/>
      <c r="NK368" s="1587"/>
      <c r="NL368" s="1587"/>
      <c r="NM368" s="1587"/>
      <c r="NN368" s="1587"/>
      <c r="NO368" s="1587"/>
      <c r="NP368" s="1587"/>
      <c r="NQ368" s="1587"/>
      <c r="NR368" s="1587"/>
      <c r="NS368" s="1587"/>
      <c r="NT368" s="1587"/>
      <c r="NU368" s="1587"/>
      <c r="NV368" s="1587"/>
      <c r="NW368" s="1587"/>
      <c r="NX368" s="1587"/>
      <c r="NY368" s="1587"/>
      <c r="NZ368" s="1587"/>
      <c r="OA368" s="1587"/>
      <c r="OB368" s="1587"/>
      <c r="OC368" s="1587"/>
      <c r="OD368" s="1587"/>
      <c r="OE368" s="1587"/>
      <c r="OF368" s="1587"/>
      <c r="OG368" s="1587"/>
      <c r="OH368" s="1587"/>
      <c r="OI368" s="1587"/>
      <c r="OJ368" s="1587"/>
      <c r="OK368" s="1587"/>
      <c r="OL368" s="1587"/>
      <c r="OM368" s="1587"/>
      <c r="ON368" s="1587"/>
      <c r="OO368" s="1587"/>
      <c r="OP368" s="1587"/>
      <c r="OQ368" s="1587"/>
      <c r="OR368" s="1587"/>
      <c r="OS368" s="1587"/>
      <c r="OT368" s="1587"/>
      <c r="OU368" s="1587"/>
      <c r="OV368" s="1587"/>
      <c r="OW368" s="1587"/>
      <c r="OX368" s="1587"/>
      <c r="OY368" s="1587"/>
      <c r="OZ368" s="1587"/>
      <c r="PA368" s="1587"/>
      <c r="PB368" s="1587"/>
      <c r="PC368" s="1587"/>
      <c r="PD368" s="1587"/>
      <c r="PE368" s="1587"/>
      <c r="PF368" s="1587"/>
      <c r="PG368" s="1588"/>
      <c r="PH368" s="1588"/>
      <c r="PI368" s="1588"/>
      <c r="PJ368" s="1588"/>
      <c r="PK368" s="1588"/>
      <c r="PL368" s="1588"/>
      <c r="PM368" s="1588"/>
      <c r="PN368" s="1588"/>
      <c r="PO368" s="1588"/>
      <c r="PP368" s="1588"/>
      <c r="PQ368" s="1588"/>
      <c r="PR368" s="1588"/>
      <c r="PS368" s="1588"/>
      <c r="PT368" s="1588"/>
      <c r="PU368" s="1588"/>
      <c r="PV368" s="1588"/>
      <c r="PW368" s="1588"/>
      <c r="PX368" s="1588"/>
      <c r="PY368" s="1588"/>
      <c r="PZ368" s="1588"/>
      <c r="QA368" s="1588"/>
      <c r="QB368" s="1588"/>
      <c r="QC368" s="1588"/>
      <c r="QD368" s="1588"/>
      <c r="QE368" s="1588"/>
      <c r="QF368" s="1588"/>
      <c r="QG368" s="1588"/>
      <c r="QH368" s="1588"/>
      <c r="QI368" s="1588"/>
      <c r="QJ368" s="1588"/>
      <c r="QK368" s="1588"/>
      <c r="QL368" s="1588"/>
      <c r="QM368" s="1588"/>
      <c r="QN368" s="1588"/>
      <c r="QO368" s="1588"/>
      <c r="QP368" s="1588"/>
      <c r="QQ368" s="1588"/>
      <c r="QR368" s="1588"/>
      <c r="QS368" s="1588"/>
      <c r="QT368" s="1588"/>
      <c r="QU368" s="1588"/>
      <c r="QV368" s="1588"/>
      <c r="QW368" s="1588"/>
      <c r="QX368" s="1588"/>
      <c r="QY368" s="1588"/>
      <c r="QZ368" s="1588"/>
      <c r="RA368" s="1588"/>
      <c r="RB368" s="1588"/>
      <c r="RC368" s="1588"/>
      <c r="RD368" s="1588"/>
      <c r="RE368" s="1588"/>
      <c r="RF368" s="1588"/>
      <c r="RG368" s="1588"/>
      <c r="RH368" s="1588"/>
      <c r="RI368" s="1588"/>
      <c r="RJ368" s="1588"/>
      <c r="RK368" s="1588"/>
      <c r="RL368" s="1588"/>
      <c r="RM368" s="1588"/>
      <c r="RN368" s="1588"/>
      <c r="RO368" s="1588"/>
      <c r="RP368" s="1588"/>
      <c r="RQ368" s="1588"/>
      <c r="RR368" s="1588"/>
      <c r="RS368" s="1588"/>
      <c r="RT368" s="1588"/>
      <c r="RU368" s="1588"/>
      <c r="RV368" s="1588"/>
      <c r="RW368" s="1588"/>
      <c r="RX368" s="1588"/>
      <c r="RY368" s="1588"/>
      <c r="RZ368" s="1588"/>
      <c r="SA368" s="1588"/>
      <c r="SB368" s="1588"/>
      <c r="SC368" s="1588"/>
      <c r="SD368" s="1588"/>
      <c r="SE368" s="1588"/>
      <c r="SF368" s="1588"/>
      <c r="SG368" s="1588"/>
      <c r="SH368" s="1588"/>
      <c r="SI368" s="1588"/>
      <c r="SJ368" s="1588"/>
      <c r="SK368" s="1588"/>
      <c r="SL368" s="1588"/>
      <c r="SM368" s="1588"/>
      <c r="SN368" s="1588"/>
      <c r="SO368" s="1588"/>
      <c r="SP368" s="1588"/>
      <c r="SQ368" s="1588"/>
      <c r="SR368" s="1588"/>
      <c r="SS368" s="1588"/>
      <c r="ST368" s="1588"/>
      <c r="SU368" s="1588"/>
      <c r="SV368" s="1588"/>
      <c r="SW368" s="1588"/>
      <c r="SX368" s="1588"/>
      <c r="SY368" s="1588"/>
      <c r="SZ368" s="1588"/>
      <c r="TA368" s="1588"/>
      <c r="TB368" s="1588"/>
      <c r="TC368" s="1588"/>
      <c r="TD368" s="544"/>
      <c r="TE368" s="544"/>
      <c r="TF368" s="544"/>
      <c r="TG368" s="544"/>
      <c r="TH368" s="544"/>
      <c r="TI368" s="544"/>
      <c r="TJ368" s="544"/>
      <c r="TK368" s="544"/>
      <c r="TL368" s="544"/>
      <c r="TM368" s="544"/>
      <c r="TN368" s="544"/>
      <c r="TO368" s="544"/>
      <c r="TP368" s="544"/>
      <c r="TQ368" s="544"/>
      <c r="TR368" s="544"/>
      <c r="TS368" s="544"/>
      <c r="TT368" s="544"/>
      <c r="TU368" s="544"/>
      <c r="TV368" s="544"/>
      <c r="TW368" s="544"/>
      <c r="TX368" s="544"/>
      <c r="TY368" s="544"/>
      <c r="TZ368" s="544"/>
      <c r="UA368" s="544"/>
      <c r="UB368" s="544"/>
      <c r="UC368" s="544"/>
      <c r="UD368" s="544"/>
      <c r="UE368" s="544"/>
      <c r="UF368" s="544"/>
      <c r="UG368" s="544"/>
      <c r="UH368" s="544"/>
      <c r="UI368" s="544"/>
      <c r="UJ368" s="544"/>
      <c r="UK368" s="544"/>
      <c r="UL368" s="544"/>
      <c r="UM368" s="544"/>
      <c r="UN368" s="544"/>
      <c r="UO368" s="544"/>
      <c r="UP368" s="544"/>
      <c r="UQ368" s="544"/>
      <c r="UR368" s="544"/>
      <c r="US368" s="544"/>
      <c r="UT368" s="544"/>
      <c r="UU368" s="544"/>
      <c r="UV368" s="544"/>
      <c r="UW368" s="544"/>
      <c r="UX368" s="544"/>
      <c r="UY368" s="544"/>
      <c r="UZ368" s="544"/>
      <c r="VA368" s="544"/>
      <c r="VB368" s="544"/>
      <c r="VC368" s="544"/>
      <c r="VD368" s="544"/>
      <c r="VE368" s="544"/>
      <c r="VF368" s="544"/>
      <c r="VG368" s="544"/>
      <c r="VH368" s="544"/>
      <c r="VI368" s="544"/>
      <c r="VJ368" s="544"/>
      <c r="VK368" s="544"/>
      <c r="VL368" s="544"/>
      <c r="VM368" s="544"/>
      <c r="VN368" s="544"/>
      <c r="VO368" s="544"/>
      <c r="VP368" s="544"/>
      <c r="VQ368" s="544"/>
      <c r="VR368" s="544"/>
      <c r="VS368" s="544"/>
      <c r="VT368" s="544"/>
      <c r="VU368" s="544"/>
      <c r="VV368" s="544"/>
      <c r="VW368" s="544"/>
      <c r="VX368" s="544"/>
      <c r="VY368" s="544"/>
      <c r="VZ368" s="544"/>
      <c r="WA368" s="544"/>
      <c r="WB368" s="544"/>
      <c r="WC368" s="544"/>
      <c r="WD368" s="544"/>
      <c r="WE368" s="544"/>
      <c r="WF368" s="544"/>
      <c r="WG368" s="544"/>
      <c r="WH368" s="544"/>
      <c r="WI368" s="544"/>
      <c r="WJ368" s="544"/>
      <c r="WK368" s="544"/>
      <c r="WL368" s="544"/>
      <c r="WM368" s="544"/>
      <c r="WN368" s="544"/>
      <c r="WO368" s="544"/>
      <c r="WP368" s="544"/>
      <c r="WQ368" s="544"/>
      <c r="WR368" s="544"/>
      <c r="WS368" s="544"/>
      <c r="WT368" s="544"/>
      <c r="WU368" s="544"/>
      <c r="WV368" s="544"/>
      <c r="WW368" s="544"/>
      <c r="WX368" s="544"/>
      <c r="WY368" s="544"/>
      <c r="WZ368" s="544"/>
      <c r="XA368" s="544"/>
      <c r="XB368" s="544"/>
      <c r="XC368" s="544"/>
      <c r="XD368" s="544"/>
      <c r="XE368" s="544"/>
      <c r="XF368" s="544"/>
      <c r="XG368" s="544"/>
      <c r="XH368" s="544"/>
      <c r="XI368" s="544"/>
      <c r="XJ368" s="544"/>
      <c r="XK368" s="544"/>
      <c r="XL368" s="544"/>
      <c r="XM368" s="544"/>
      <c r="XN368" s="544"/>
      <c r="XO368" s="544"/>
      <c r="XP368" s="544"/>
      <c r="XQ368" s="544"/>
      <c r="XR368" s="544"/>
      <c r="XS368" s="544"/>
      <c r="XT368" s="544"/>
      <c r="XU368" s="544"/>
      <c r="XV368" s="544"/>
      <c r="XW368" s="544"/>
      <c r="XX368" s="544"/>
      <c r="XY368" s="544"/>
      <c r="XZ368" s="544"/>
      <c r="YA368" s="544"/>
      <c r="YB368" s="544"/>
      <c r="YC368" s="544"/>
      <c r="YD368" s="544"/>
      <c r="YE368" s="544"/>
      <c r="YF368" s="544"/>
      <c r="YG368" s="544"/>
      <c r="YH368" s="544"/>
      <c r="YI368" s="544"/>
      <c r="YJ368" s="544"/>
      <c r="YK368" s="544"/>
      <c r="YL368" s="544"/>
      <c r="YM368" s="544"/>
      <c r="YN368" s="544"/>
      <c r="YO368" s="544"/>
      <c r="YP368" s="544"/>
      <c r="YQ368" s="544"/>
      <c r="YR368" s="544"/>
      <c r="YS368" s="544"/>
      <c r="YT368" s="544"/>
      <c r="YU368" s="544"/>
      <c r="YV368" s="544"/>
      <c r="YW368" s="544"/>
      <c r="YX368" s="544"/>
      <c r="YY368" s="544"/>
      <c r="YZ368" s="544"/>
      <c r="ZA368" s="544"/>
      <c r="ZB368" s="544"/>
      <c r="ZC368" s="544"/>
      <c r="ZD368" s="544"/>
      <c r="ZE368" s="544"/>
      <c r="ZF368" s="544"/>
      <c r="ZG368" s="544"/>
      <c r="ZH368" s="544"/>
      <c r="ZI368" s="544"/>
      <c r="ZJ368" s="544"/>
      <c r="ZK368" s="544"/>
      <c r="ZL368" s="544"/>
      <c r="ZM368" s="544"/>
      <c r="ZN368" s="544"/>
      <c r="ZO368" s="544"/>
      <c r="ZP368" s="544"/>
      <c r="ZQ368" s="544"/>
      <c r="ZR368" s="544"/>
      <c r="ZS368" s="544"/>
      <c r="ZT368" s="544"/>
      <c r="ZU368" s="544"/>
      <c r="ZV368" s="544"/>
      <c r="ZW368" s="544"/>
      <c r="ZX368" s="544"/>
      <c r="ZY368" s="544"/>
      <c r="ZZ368" s="544"/>
      <c r="AAA368" s="544"/>
      <c r="AAB368" s="544"/>
      <c r="AAC368" s="544"/>
      <c r="AAD368" s="544"/>
      <c r="AAE368" s="544"/>
      <c r="AAF368" s="544"/>
      <c r="AAG368" s="544"/>
      <c r="AAH368" s="544"/>
      <c r="AAI368" s="544"/>
      <c r="AAJ368" s="544"/>
      <c r="AAK368" s="544"/>
      <c r="AAL368" s="544"/>
      <c r="AAM368" s="544"/>
      <c r="AAN368" s="544"/>
      <c r="AAO368" s="544"/>
      <c r="AAP368" s="544"/>
      <c r="AAQ368" s="544"/>
      <c r="AAR368" s="544"/>
      <c r="AAS368" s="544"/>
      <c r="AAT368" s="544"/>
      <c r="AAU368" s="544"/>
      <c r="AAV368" s="544"/>
      <c r="AAW368" s="544"/>
      <c r="AAX368" s="544"/>
      <c r="AAY368" s="544"/>
      <c r="AAZ368" s="544"/>
      <c r="ABA368" s="544"/>
      <c r="ABB368" s="544"/>
      <c r="ABC368" s="544"/>
      <c r="ABD368" s="544"/>
      <c r="ABE368" s="544"/>
      <c r="ABF368" s="544"/>
      <c r="ABG368" s="544"/>
      <c r="ABH368" s="544"/>
      <c r="ABI368" s="544"/>
      <c r="ABJ368" s="544"/>
      <c r="ABK368" s="544"/>
      <c r="ABL368" s="544"/>
      <c r="ABM368" s="544"/>
      <c r="ABN368" s="544"/>
      <c r="ABO368" s="544"/>
      <c r="ABP368" s="544"/>
      <c r="ABQ368" s="544"/>
      <c r="ABR368" s="544"/>
      <c r="ABS368" s="544"/>
      <c r="ABT368" s="544"/>
    </row>
    <row r="369" spans="1:748" s="540" customFormat="1" ht="15" customHeight="1" x14ac:dyDescent="0.15">
      <c r="A369" s="559">
        <v>43889</v>
      </c>
      <c r="B369" s="415">
        <f t="shared" si="7"/>
        <v>2985</v>
      </c>
      <c r="C369" s="231"/>
      <c r="D369" s="819"/>
      <c r="E369" s="231"/>
      <c r="F369" s="624"/>
      <c r="G369" s="886"/>
      <c r="H369" s="547"/>
      <c r="I369" s="624"/>
      <c r="J369" s="547"/>
      <c r="K369" s="231"/>
      <c r="L369" s="550"/>
      <c r="M369" s="231">
        <v>1171</v>
      </c>
      <c r="N369" s="819">
        <v>8</v>
      </c>
      <c r="O369" s="231">
        <v>5670</v>
      </c>
      <c r="P369" s="624">
        <v>20.9</v>
      </c>
      <c r="Q369" s="886">
        <v>55.7</v>
      </c>
      <c r="R369" s="547">
        <v>0.7</v>
      </c>
      <c r="S369" s="624">
        <v>15.6</v>
      </c>
      <c r="T369" s="547"/>
      <c r="U369" s="231"/>
      <c r="V369" s="550"/>
      <c r="W369" s="231"/>
      <c r="X369" s="819">
        <v>8.9</v>
      </c>
      <c r="Y369" s="231">
        <v>1617</v>
      </c>
      <c r="Z369" s="624">
        <v>9.3000000000000007</v>
      </c>
      <c r="AA369" s="886">
        <v>24.1</v>
      </c>
      <c r="AB369" s="547">
        <v>2.8</v>
      </c>
      <c r="AC369" s="624">
        <v>5.5</v>
      </c>
      <c r="AD369" s="231"/>
      <c r="AE369" s="231"/>
      <c r="AF369" s="550"/>
      <c r="AG369" s="231">
        <v>1</v>
      </c>
      <c r="AH369" s="819"/>
      <c r="AI369" s="231"/>
      <c r="AJ369" s="624"/>
      <c r="AK369" s="886"/>
      <c r="AL369" s="547"/>
      <c r="AM369" s="624"/>
      <c r="AN369" s="547"/>
      <c r="AO369" s="231"/>
      <c r="AP369" s="550"/>
      <c r="AQ369" s="231">
        <v>305</v>
      </c>
      <c r="AR369" s="819">
        <v>7.96</v>
      </c>
      <c r="AS369" s="231">
        <v>6310</v>
      </c>
      <c r="AT369" s="624">
        <v>75.8</v>
      </c>
      <c r="AU369" s="886">
        <v>251</v>
      </c>
      <c r="AV369" s="547">
        <v>10</v>
      </c>
      <c r="AW369" s="624">
        <v>14.2</v>
      </c>
      <c r="AX369" s="547"/>
      <c r="AY369" s="231"/>
      <c r="AZ369" s="550"/>
      <c r="BA369" s="231">
        <v>193</v>
      </c>
      <c r="BB369" s="819">
        <v>7.86</v>
      </c>
      <c r="BC369" s="231">
        <v>6590</v>
      </c>
      <c r="BD369" s="624">
        <v>58.2</v>
      </c>
      <c r="BE369" s="886">
        <v>148.9</v>
      </c>
      <c r="BF369" s="547">
        <v>2.7</v>
      </c>
      <c r="BG369" s="624">
        <v>13.3</v>
      </c>
      <c r="BH369" s="547"/>
      <c r="BI369" s="231"/>
      <c r="BJ369" s="550"/>
      <c r="BK369" s="231">
        <v>54</v>
      </c>
      <c r="BL369" s="819">
        <v>9.1199999999999992</v>
      </c>
      <c r="BM369" s="231">
        <v>1456</v>
      </c>
      <c r="BN369" s="624">
        <v>57.1</v>
      </c>
      <c r="BO369" s="886">
        <v>106.8</v>
      </c>
      <c r="BP369" s="547">
        <v>0.3</v>
      </c>
      <c r="BQ369" s="624">
        <v>2.8</v>
      </c>
      <c r="BR369" s="547"/>
      <c r="BS369" s="231"/>
      <c r="BT369" s="550"/>
      <c r="BU369" s="231">
        <v>367</v>
      </c>
      <c r="BV369" s="819">
        <v>7.7</v>
      </c>
      <c r="BW369" s="231">
        <v>5930</v>
      </c>
      <c r="BX369" s="231">
        <v>12.7</v>
      </c>
      <c r="BY369" s="886">
        <v>48.2</v>
      </c>
      <c r="BZ369" s="547">
        <v>2.1</v>
      </c>
      <c r="CA369" s="624">
        <v>26.5</v>
      </c>
      <c r="CB369" s="547"/>
      <c r="CC369" s="231"/>
      <c r="CD369" s="550"/>
      <c r="CE369" s="231">
        <v>45</v>
      </c>
      <c r="CF369" s="819">
        <v>7.91</v>
      </c>
      <c r="CG369" s="231">
        <v>8160</v>
      </c>
      <c r="CH369" s="624">
        <v>25.1</v>
      </c>
      <c r="CI369" s="886">
        <v>60.2</v>
      </c>
      <c r="CJ369" s="547">
        <v>1.9</v>
      </c>
      <c r="CK369" s="624">
        <v>29.3</v>
      </c>
      <c r="CL369" s="547"/>
      <c r="CM369" s="231"/>
      <c r="CN369" s="550"/>
      <c r="CO369" s="231"/>
      <c r="CP369" s="819"/>
      <c r="CQ369" s="231"/>
      <c r="CR369" s="624"/>
      <c r="CS369" s="886"/>
      <c r="CT369" s="547"/>
      <c r="CU369" s="624"/>
      <c r="CV369" s="547"/>
      <c r="CW369" s="231"/>
      <c r="CX369" s="550"/>
      <c r="CY369" s="231">
        <v>103</v>
      </c>
      <c r="CZ369" s="819">
        <v>8.7100000000000009</v>
      </c>
      <c r="DA369" s="231">
        <v>5290</v>
      </c>
      <c r="DB369" s="624">
        <v>25.4</v>
      </c>
      <c r="DC369" s="886">
        <v>67.7</v>
      </c>
      <c r="DD369" s="547">
        <v>14.2</v>
      </c>
      <c r="DE369" s="624">
        <v>17.2</v>
      </c>
      <c r="DF369" s="547"/>
      <c r="DG369" s="231"/>
      <c r="DH369" s="550"/>
      <c r="DI369" s="231">
        <v>595</v>
      </c>
      <c r="DJ369" s="819">
        <v>8.1999999999999993</v>
      </c>
      <c r="DK369" s="231">
        <v>3180</v>
      </c>
      <c r="DL369" s="624">
        <v>43.8</v>
      </c>
      <c r="DM369" s="886">
        <v>141.4</v>
      </c>
      <c r="DN369" s="547">
        <v>22.1</v>
      </c>
      <c r="DO369" s="624">
        <v>27.4</v>
      </c>
      <c r="DP369" s="547"/>
      <c r="DQ369" s="231"/>
      <c r="DR369" s="550"/>
      <c r="DS369" s="231">
        <v>40</v>
      </c>
      <c r="DT369" s="819"/>
      <c r="DU369" s="231"/>
      <c r="DV369" s="624"/>
      <c r="DW369" s="886"/>
      <c r="DX369" s="547"/>
      <c r="DY369" s="624"/>
      <c r="DZ369" s="547"/>
      <c r="EA369" s="624"/>
      <c r="EB369" s="550"/>
      <c r="EC369" s="231">
        <v>19</v>
      </c>
      <c r="ED369" s="819">
        <v>8.8699999999999992</v>
      </c>
      <c r="EE369" s="580">
        <v>1608</v>
      </c>
      <c r="EF369" s="624">
        <v>8.8000000000000007</v>
      </c>
      <c r="EG369" s="886">
        <v>49.7</v>
      </c>
      <c r="EH369" s="547">
        <v>7.4</v>
      </c>
      <c r="EI369" s="624">
        <v>9.5</v>
      </c>
      <c r="EJ369" s="547"/>
      <c r="EK369" s="231"/>
      <c r="EL369" s="550"/>
      <c r="EM369" s="231"/>
      <c r="EN369" s="819"/>
      <c r="EO369" s="231"/>
      <c r="EP369" s="624"/>
      <c r="EQ369" s="624"/>
      <c r="ER369" s="547"/>
      <c r="ES369" s="624"/>
      <c r="ET369" s="231"/>
      <c r="EU369" s="231"/>
      <c r="EV369" s="550"/>
      <c r="EW369" s="231"/>
      <c r="EX369" s="819"/>
      <c r="EY369" s="231"/>
      <c r="EZ369" s="624"/>
      <c r="FA369" s="886"/>
      <c r="FB369" s="547"/>
      <c r="FC369" s="624"/>
      <c r="FD369" s="231"/>
      <c r="FE369" s="231"/>
      <c r="FF369" s="550"/>
      <c r="FG369" s="231"/>
      <c r="FH369" s="819"/>
      <c r="FI369" s="231"/>
      <c r="FJ369" s="624"/>
      <c r="FK369" s="886"/>
      <c r="FL369" s="547"/>
      <c r="FM369" s="624"/>
      <c r="FN369" s="231"/>
      <c r="FO369" s="231"/>
      <c r="FP369" s="550"/>
      <c r="FQ369" s="1262"/>
      <c r="FR369" s="1263"/>
      <c r="FS369" s="1444"/>
      <c r="FT369" s="1263"/>
      <c r="FU369" s="980"/>
      <c r="FV369" s="1263"/>
      <c r="FW369" s="954"/>
      <c r="FX369" s="1263"/>
      <c r="FY369" s="1263"/>
      <c r="FZ369" s="1419"/>
      <c r="GA369" s="1262"/>
      <c r="GB369" s="1263"/>
      <c r="GC369" s="1263"/>
      <c r="GD369" s="1263"/>
      <c r="GE369" s="980"/>
      <c r="GF369" s="1263"/>
      <c r="GG369" s="954"/>
      <c r="GH369" s="1263"/>
      <c r="GI369" s="1263"/>
      <c r="GJ369" s="1419"/>
      <c r="GK369" s="231"/>
      <c r="GL369" s="941"/>
      <c r="GM369" s="467"/>
      <c r="GN369" s="467"/>
      <c r="GO369" s="467"/>
      <c r="GP369" s="467"/>
      <c r="GQ369" s="467"/>
      <c r="GR369" s="467"/>
      <c r="GS369" s="467"/>
      <c r="GT369" s="550"/>
      <c r="GU369" s="231"/>
      <c r="GV369" s="467"/>
      <c r="GW369" s="467"/>
      <c r="GX369" s="467"/>
      <c r="GY369" s="467"/>
      <c r="GZ369" s="539"/>
      <c r="HA369" s="467"/>
      <c r="HB369" s="467"/>
      <c r="HC369" s="467"/>
      <c r="HD369" s="550"/>
      <c r="HE369" s="231">
        <v>92</v>
      </c>
      <c r="HF369" s="819">
        <v>8.43</v>
      </c>
      <c r="HG369" s="231">
        <v>2100</v>
      </c>
      <c r="HH369" s="898">
        <v>7.7</v>
      </c>
      <c r="HI369" s="1437">
        <v>42.1</v>
      </c>
      <c r="HJ369" s="547">
        <v>4</v>
      </c>
      <c r="HK369" s="624">
        <v>5.6</v>
      </c>
      <c r="HL369" s="547"/>
      <c r="HM369" s="231"/>
      <c r="HN369" s="550"/>
      <c r="HO369" s="231"/>
      <c r="HP369" s="819"/>
      <c r="HQ369" s="231"/>
      <c r="HR369" s="624"/>
      <c r="HS369" s="624"/>
      <c r="HT369" s="547"/>
      <c r="HU369" s="624"/>
      <c r="HV369" s="547"/>
      <c r="HW369" s="231"/>
      <c r="HX369" s="550"/>
      <c r="HY369" s="1587"/>
      <c r="HZ369" s="1587"/>
      <c r="IA369" s="1587"/>
      <c r="IB369" s="1587"/>
      <c r="IC369" s="1587"/>
      <c r="ID369" s="1587"/>
      <c r="IE369" s="1587"/>
      <c r="IF369" s="1587"/>
      <c r="IG369" s="1587"/>
      <c r="IH369" s="1587"/>
      <c r="II369" s="1587"/>
      <c r="IJ369" s="1587"/>
      <c r="IK369" s="1587"/>
      <c r="IL369" s="1587"/>
      <c r="IM369" s="1587"/>
      <c r="IN369" s="1587"/>
      <c r="IO369" s="1587"/>
      <c r="IP369" s="1587"/>
      <c r="IQ369" s="1587"/>
      <c r="IR369" s="1587"/>
      <c r="IS369" s="1587"/>
      <c r="IT369" s="1587"/>
      <c r="IU369" s="1587"/>
      <c r="IV369" s="1587"/>
      <c r="IW369" s="1587"/>
      <c r="IX369" s="1587"/>
      <c r="IY369" s="1587"/>
      <c r="IZ369" s="1587"/>
      <c r="JA369" s="1587"/>
      <c r="JB369" s="1587"/>
      <c r="JC369" s="1587"/>
      <c r="JD369" s="1587"/>
      <c r="JE369" s="1587"/>
      <c r="JF369" s="1587"/>
      <c r="JG369" s="1587"/>
      <c r="JH369" s="1587"/>
      <c r="JI369" s="1587"/>
      <c r="JJ369" s="1587"/>
      <c r="JK369" s="1587"/>
      <c r="JL369" s="1587"/>
      <c r="JM369" s="1587"/>
      <c r="JN369" s="1587"/>
      <c r="JO369" s="1587"/>
      <c r="JP369" s="1587"/>
      <c r="JQ369" s="1587"/>
      <c r="JR369" s="1587"/>
      <c r="JS369" s="1587"/>
      <c r="JT369" s="1587"/>
      <c r="JU369" s="1587"/>
      <c r="JV369" s="1587"/>
      <c r="JW369" s="1587"/>
      <c r="JX369" s="1587"/>
      <c r="JY369" s="1587"/>
      <c r="JZ369" s="1587"/>
      <c r="KA369" s="1587"/>
      <c r="KB369" s="1587"/>
      <c r="KC369" s="1587"/>
      <c r="KD369" s="1587"/>
      <c r="KE369" s="1587"/>
      <c r="KF369" s="1587"/>
      <c r="KG369" s="1587"/>
      <c r="KH369" s="1587"/>
      <c r="KI369" s="1587"/>
      <c r="KJ369" s="1587"/>
      <c r="KK369" s="1587"/>
      <c r="KL369" s="1587"/>
      <c r="KM369" s="1587"/>
      <c r="KN369" s="1587"/>
      <c r="KO369" s="1587"/>
      <c r="KP369" s="1587"/>
      <c r="KQ369" s="1587"/>
      <c r="KR369" s="1587"/>
      <c r="KS369" s="1587"/>
      <c r="KT369" s="1587"/>
      <c r="KU369" s="1587"/>
      <c r="KV369" s="1587"/>
      <c r="KW369" s="1587"/>
      <c r="KX369" s="1587"/>
      <c r="KY369" s="1587"/>
      <c r="KZ369" s="1587"/>
      <c r="LA369" s="1587"/>
      <c r="LB369" s="1587"/>
      <c r="LC369" s="1587"/>
      <c r="LD369" s="1587"/>
      <c r="LE369" s="1587"/>
      <c r="LF369" s="1587"/>
      <c r="LG369" s="1587"/>
      <c r="LH369" s="1587"/>
      <c r="LI369" s="1587"/>
      <c r="LJ369" s="1587"/>
      <c r="LK369" s="1587"/>
      <c r="LL369" s="1587"/>
      <c r="LM369" s="1587"/>
      <c r="LN369" s="1587"/>
      <c r="LO369" s="1587"/>
      <c r="LP369" s="1587"/>
      <c r="LQ369" s="1587"/>
      <c r="LR369" s="1587"/>
      <c r="LS369" s="1587"/>
      <c r="LT369" s="1587"/>
      <c r="LU369" s="1587"/>
      <c r="LV369" s="1587"/>
      <c r="LW369" s="1587"/>
      <c r="LX369" s="1587"/>
      <c r="LY369" s="1587"/>
      <c r="LZ369" s="1587"/>
      <c r="MA369" s="1587"/>
      <c r="MB369" s="1587"/>
      <c r="MC369" s="1587"/>
      <c r="MD369" s="1587"/>
      <c r="ME369" s="1587"/>
      <c r="MF369" s="1587"/>
      <c r="MG369" s="1587"/>
      <c r="MH369" s="1587"/>
      <c r="MI369" s="1587"/>
      <c r="MJ369" s="1587"/>
      <c r="MK369" s="1587"/>
      <c r="ML369" s="1587"/>
      <c r="MM369" s="1587"/>
      <c r="MN369" s="1587"/>
      <c r="MO369" s="1587"/>
      <c r="MP369" s="1587"/>
      <c r="MQ369" s="1587"/>
      <c r="MR369" s="1587"/>
      <c r="MS369" s="1587"/>
      <c r="MT369" s="1587"/>
      <c r="MU369" s="1587"/>
      <c r="MV369" s="1587"/>
      <c r="MW369" s="1587"/>
      <c r="MX369" s="1587"/>
      <c r="MY369" s="1587"/>
      <c r="MZ369" s="1587"/>
      <c r="NA369" s="1587"/>
      <c r="NB369" s="1587"/>
      <c r="NC369" s="1587"/>
      <c r="ND369" s="1587"/>
      <c r="NE369" s="1587"/>
      <c r="NF369" s="1587"/>
      <c r="NG369" s="1587"/>
      <c r="NH369" s="1587"/>
      <c r="NI369" s="1587"/>
      <c r="NJ369" s="1587"/>
      <c r="NK369" s="1587"/>
      <c r="NL369" s="1587"/>
      <c r="NM369" s="1587"/>
      <c r="NN369" s="1587"/>
      <c r="NO369" s="1587"/>
      <c r="NP369" s="1587"/>
      <c r="NQ369" s="1587"/>
      <c r="NR369" s="1587"/>
      <c r="NS369" s="1587"/>
      <c r="NT369" s="1587"/>
      <c r="NU369" s="1587"/>
      <c r="NV369" s="1587"/>
      <c r="NW369" s="1587"/>
      <c r="NX369" s="1587"/>
      <c r="NY369" s="1587"/>
      <c r="NZ369" s="1587"/>
      <c r="OA369" s="1587"/>
      <c r="OB369" s="1587"/>
      <c r="OC369" s="1587"/>
      <c r="OD369" s="1587"/>
      <c r="OE369" s="1587"/>
      <c r="OF369" s="1587"/>
      <c r="OG369" s="1587"/>
      <c r="OH369" s="1587"/>
      <c r="OI369" s="1587"/>
      <c r="OJ369" s="1587"/>
      <c r="OK369" s="1587"/>
      <c r="OL369" s="1587"/>
      <c r="OM369" s="1587"/>
      <c r="ON369" s="1587"/>
      <c r="OO369" s="1587"/>
      <c r="OP369" s="1587"/>
      <c r="OQ369" s="1587"/>
      <c r="OR369" s="1587"/>
      <c r="OS369" s="1587"/>
      <c r="OT369" s="1587"/>
      <c r="OU369" s="1587"/>
      <c r="OV369" s="1587"/>
      <c r="OW369" s="1587"/>
      <c r="OX369" s="1587"/>
      <c r="OY369" s="1587"/>
      <c r="OZ369" s="1587"/>
      <c r="PA369" s="1587"/>
      <c r="PB369" s="1587"/>
      <c r="PC369" s="1587"/>
      <c r="PD369" s="1587"/>
      <c r="PE369" s="1587"/>
      <c r="PF369" s="1587"/>
      <c r="PG369" s="1588"/>
      <c r="PH369" s="1588"/>
      <c r="PI369" s="1588"/>
      <c r="PJ369" s="1588"/>
      <c r="PK369" s="1588"/>
      <c r="PL369" s="1588"/>
      <c r="PM369" s="1588"/>
      <c r="PN369" s="1588"/>
      <c r="PO369" s="1588"/>
      <c r="PP369" s="1588"/>
      <c r="PQ369" s="1588"/>
      <c r="PR369" s="1588"/>
      <c r="PS369" s="1588"/>
      <c r="PT369" s="1588"/>
      <c r="PU369" s="1588"/>
      <c r="PV369" s="1588"/>
      <c r="PW369" s="1588"/>
      <c r="PX369" s="1588"/>
      <c r="PY369" s="1588"/>
      <c r="PZ369" s="1588"/>
      <c r="QA369" s="1588"/>
      <c r="QB369" s="1588"/>
      <c r="QC369" s="1588"/>
      <c r="QD369" s="1588"/>
      <c r="QE369" s="1588"/>
      <c r="QF369" s="1588"/>
      <c r="QG369" s="1588"/>
      <c r="QH369" s="1588"/>
      <c r="QI369" s="1588"/>
      <c r="QJ369" s="1588"/>
      <c r="QK369" s="1588"/>
      <c r="QL369" s="1588"/>
      <c r="QM369" s="1588"/>
      <c r="QN369" s="1588"/>
      <c r="QO369" s="1588"/>
      <c r="QP369" s="1588"/>
      <c r="QQ369" s="1588"/>
      <c r="QR369" s="1588"/>
      <c r="QS369" s="1588"/>
      <c r="QT369" s="1588"/>
      <c r="QU369" s="1588"/>
      <c r="QV369" s="1588"/>
      <c r="QW369" s="1588"/>
      <c r="QX369" s="1588"/>
      <c r="QY369" s="1588"/>
      <c r="QZ369" s="1588"/>
      <c r="RA369" s="1588"/>
      <c r="RB369" s="1588"/>
      <c r="RC369" s="1588"/>
      <c r="RD369" s="1588"/>
      <c r="RE369" s="1588"/>
      <c r="RF369" s="1588"/>
      <c r="RG369" s="1588"/>
      <c r="RH369" s="1588"/>
      <c r="RI369" s="1588"/>
      <c r="RJ369" s="1588"/>
      <c r="RK369" s="1588"/>
      <c r="RL369" s="1588"/>
      <c r="RM369" s="1588"/>
      <c r="RN369" s="1588"/>
      <c r="RO369" s="1588"/>
      <c r="RP369" s="1588"/>
      <c r="RQ369" s="1588"/>
      <c r="RR369" s="1588"/>
      <c r="RS369" s="1588"/>
      <c r="RT369" s="1588"/>
      <c r="RU369" s="1588"/>
      <c r="RV369" s="1588"/>
      <c r="RW369" s="1588"/>
      <c r="RX369" s="1588"/>
      <c r="RY369" s="1588"/>
      <c r="RZ369" s="1588"/>
      <c r="SA369" s="1588"/>
      <c r="SB369" s="1588"/>
      <c r="SC369" s="1588"/>
      <c r="SD369" s="1588"/>
      <c r="SE369" s="1588"/>
      <c r="SF369" s="1588"/>
      <c r="SG369" s="1588"/>
      <c r="SH369" s="1588"/>
      <c r="SI369" s="1588"/>
      <c r="SJ369" s="1588"/>
      <c r="SK369" s="1588"/>
      <c r="SL369" s="1588"/>
      <c r="SM369" s="1588"/>
      <c r="SN369" s="1588"/>
      <c r="SO369" s="1588"/>
      <c r="SP369" s="1588"/>
      <c r="SQ369" s="1588"/>
      <c r="SR369" s="1588"/>
      <c r="SS369" s="1588"/>
      <c r="ST369" s="1588"/>
      <c r="SU369" s="1588"/>
      <c r="SV369" s="1588"/>
      <c r="SW369" s="1588"/>
      <c r="SX369" s="1588"/>
      <c r="SY369" s="1588"/>
      <c r="SZ369" s="1588"/>
      <c r="TA369" s="1588"/>
      <c r="TB369" s="1588"/>
      <c r="TC369" s="1588"/>
      <c r="TD369" s="544"/>
      <c r="TE369" s="544"/>
      <c r="TF369" s="544"/>
      <c r="TG369" s="544"/>
      <c r="TH369" s="544"/>
      <c r="TI369" s="544"/>
      <c r="TJ369" s="544"/>
      <c r="TK369" s="544"/>
      <c r="TL369" s="544"/>
      <c r="TM369" s="544"/>
      <c r="TN369" s="544"/>
      <c r="TO369" s="544"/>
      <c r="TP369" s="544"/>
      <c r="TQ369" s="544"/>
      <c r="TR369" s="544"/>
      <c r="TS369" s="544"/>
      <c r="TT369" s="544"/>
      <c r="TU369" s="544"/>
      <c r="TV369" s="544"/>
      <c r="TW369" s="544"/>
      <c r="TX369" s="544"/>
      <c r="TY369" s="544"/>
      <c r="TZ369" s="544"/>
      <c r="UA369" s="544"/>
      <c r="UB369" s="544"/>
      <c r="UC369" s="544"/>
      <c r="UD369" s="544"/>
      <c r="UE369" s="544"/>
      <c r="UF369" s="544"/>
      <c r="UG369" s="544"/>
      <c r="UH369" s="544"/>
      <c r="UI369" s="544"/>
      <c r="UJ369" s="544"/>
      <c r="UK369" s="544"/>
      <c r="UL369" s="544"/>
      <c r="UM369" s="544"/>
      <c r="UN369" s="544"/>
      <c r="UO369" s="544"/>
      <c r="UP369" s="544"/>
      <c r="UQ369" s="544"/>
      <c r="UR369" s="544"/>
      <c r="US369" s="544"/>
      <c r="UT369" s="544"/>
      <c r="UU369" s="544"/>
      <c r="UV369" s="544"/>
      <c r="UW369" s="544"/>
      <c r="UX369" s="544"/>
      <c r="UY369" s="544"/>
      <c r="UZ369" s="544"/>
      <c r="VA369" s="544"/>
      <c r="VB369" s="544"/>
      <c r="VC369" s="544"/>
      <c r="VD369" s="544"/>
      <c r="VE369" s="544"/>
      <c r="VF369" s="544"/>
      <c r="VG369" s="544"/>
      <c r="VH369" s="544"/>
      <c r="VI369" s="544"/>
      <c r="VJ369" s="544"/>
      <c r="VK369" s="544"/>
      <c r="VL369" s="544"/>
      <c r="VM369" s="544"/>
      <c r="VN369" s="544"/>
      <c r="VO369" s="544"/>
      <c r="VP369" s="544"/>
      <c r="VQ369" s="544"/>
      <c r="VR369" s="544"/>
      <c r="VS369" s="544"/>
      <c r="VT369" s="544"/>
      <c r="VU369" s="544"/>
      <c r="VV369" s="544"/>
      <c r="VW369" s="544"/>
      <c r="VX369" s="544"/>
      <c r="VY369" s="544"/>
      <c r="VZ369" s="544"/>
      <c r="WA369" s="544"/>
      <c r="WB369" s="544"/>
      <c r="WC369" s="544"/>
      <c r="WD369" s="544"/>
      <c r="WE369" s="544"/>
      <c r="WF369" s="544"/>
      <c r="WG369" s="544"/>
      <c r="WH369" s="544"/>
      <c r="WI369" s="544"/>
      <c r="WJ369" s="544"/>
      <c r="WK369" s="544"/>
      <c r="WL369" s="544"/>
      <c r="WM369" s="544"/>
      <c r="WN369" s="544"/>
      <c r="WO369" s="544"/>
      <c r="WP369" s="544"/>
      <c r="WQ369" s="544"/>
      <c r="WR369" s="544"/>
      <c r="WS369" s="544"/>
      <c r="WT369" s="544"/>
      <c r="WU369" s="544"/>
      <c r="WV369" s="544"/>
      <c r="WW369" s="544"/>
      <c r="WX369" s="544"/>
      <c r="WY369" s="544"/>
      <c r="WZ369" s="544"/>
      <c r="XA369" s="544"/>
      <c r="XB369" s="544"/>
      <c r="XC369" s="544"/>
      <c r="XD369" s="544"/>
      <c r="XE369" s="544"/>
      <c r="XF369" s="544"/>
      <c r="XG369" s="544"/>
      <c r="XH369" s="544"/>
      <c r="XI369" s="544"/>
      <c r="XJ369" s="544"/>
      <c r="XK369" s="544"/>
      <c r="XL369" s="544"/>
      <c r="XM369" s="544"/>
      <c r="XN369" s="544"/>
      <c r="XO369" s="544"/>
      <c r="XP369" s="544"/>
      <c r="XQ369" s="544"/>
      <c r="XR369" s="544"/>
      <c r="XS369" s="544"/>
      <c r="XT369" s="544"/>
      <c r="XU369" s="544"/>
      <c r="XV369" s="544"/>
      <c r="XW369" s="544"/>
      <c r="XX369" s="544"/>
      <c r="XY369" s="544"/>
      <c r="XZ369" s="544"/>
      <c r="YA369" s="544"/>
      <c r="YB369" s="544"/>
      <c r="YC369" s="544"/>
      <c r="YD369" s="544"/>
      <c r="YE369" s="544"/>
      <c r="YF369" s="544"/>
      <c r="YG369" s="544"/>
      <c r="YH369" s="544"/>
      <c r="YI369" s="544"/>
      <c r="YJ369" s="544"/>
      <c r="YK369" s="544"/>
      <c r="YL369" s="544"/>
      <c r="YM369" s="544"/>
      <c r="YN369" s="544"/>
      <c r="YO369" s="544"/>
      <c r="YP369" s="544"/>
      <c r="YQ369" s="544"/>
      <c r="YR369" s="544"/>
      <c r="YS369" s="544"/>
      <c r="YT369" s="544"/>
      <c r="YU369" s="544"/>
      <c r="YV369" s="544"/>
      <c r="YW369" s="544"/>
      <c r="YX369" s="544"/>
      <c r="YY369" s="544"/>
      <c r="YZ369" s="544"/>
      <c r="ZA369" s="544"/>
      <c r="ZB369" s="544"/>
      <c r="ZC369" s="544"/>
      <c r="ZD369" s="544"/>
      <c r="ZE369" s="544"/>
      <c r="ZF369" s="544"/>
      <c r="ZG369" s="544"/>
      <c r="ZH369" s="544"/>
      <c r="ZI369" s="544"/>
      <c r="ZJ369" s="544"/>
      <c r="ZK369" s="544"/>
      <c r="ZL369" s="544"/>
      <c r="ZM369" s="544"/>
      <c r="ZN369" s="544"/>
      <c r="ZO369" s="544"/>
      <c r="ZP369" s="544"/>
      <c r="ZQ369" s="544"/>
      <c r="ZR369" s="544"/>
      <c r="ZS369" s="544"/>
      <c r="ZT369" s="544"/>
      <c r="ZU369" s="544"/>
      <c r="ZV369" s="544"/>
      <c r="ZW369" s="544"/>
      <c r="ZX369" s="544"/>
      <c r="ZY369" s="544"/>
      <c r="ZZ369" s="544"/>
      <c r="AAA369" s="544"/>
      <c r="AAB369" s="544"/>
      <c r="AAC369" s="544"/>
      <c r="AAD369" s="544"/>
      <c r="AAE369" s="544"/>
      <c r="AAF369" s="544"/>
      <c r="AAG369" s="544"/>
      <c r="AAH369" s="544"/>
      <c r="AAI369" s="544"/>
      <c r="AAJ369" s="544"/>
      <c r="AAK369" s="544"/>
      <c r="AAL369" s="544"/>
      <c r="AAM369" s="544"/>
      <c r="AAN369" s="544"/>
      <c r="AAO369" s="544"/>
      <c r="AAP369" s="544"/>
      <c r="AAQ369" s="544"/>
      <c r="AAR369" s="544"/>
      <c r="AAS369" s="544"/>
      <c r="AAT369" s="544"/>
      <c r="AAU369" s="544"/>
      <c r="AAV369" s="544"/>
      <c r="AAW369" s="544"/>
      <c r="AAX369" s="544"/>
      <c r="AAY369" s="544"/>
      <c r="AAZ369" s="544"/>
      <c r="ABA369" s="544"/>
      <c r="ABB369" s="544"/>
      <c r="ABC369" s="544"/>
      <c r="ABD369" s="544"/>
      <c r="ABE369" s="544"/>
      <c r="ABF369" s="544"/>
      <c r="ABG369" s="544"/>
      <c r="ABH369" s="544"/>
      <c r="ABI369" s="544"/>
      <c r="ABJ369" s="544"/>
      <c r="ABK369" s="544"/>
      <c r="ABL369" s="544"/>
      <c r="ABM369" s="544"/>
      <c r="ABN369" s="544"/>
      <c r="ABO369" s="544"/>
      <c r="ABP369" s="544"/>
      <c r="ABQ369" s="544"/>
      <c r="ABR369" s="544"/>
      <c r="ABS369" s="544"/>
      <c r="ABT369" s="544"/>
    </row>
    <row r="370" spans="1:748" s="540" customFormat="1" ht="15" customHeight="1" x14ac:dyDescent="0.15">
      <c r="A370" s="559">
        <v>43890</v>
      </c>
      <c r="B370" s="415">
        <f t="shared" si="7"/>
        <v>3487</v>
      </c>
      <c r="C370" s="231"/>
      <c r="D370" s="546"/>
      <c r="E370" s="467"/>
      <c r="F370" s="576"/>
      <c r="G370" s="883"/>
      <c r="H370" s="539"/>
      <c r="I370" s="576"/>
      <c r="J370" s="547"/>
      <c r="K370" s="467"/>
      <c r="L370" s="550"/>
      <c r="M370" s="231">
        <v>1089</v>
      </c>
      <c r="N370" s="546">
        <v>8.17</v>
      </c>
      <c r="O370" s="467">
        <v>5400</v>
      </c>
      <c r="P370" s="576">
        <v>20.100000000000001</v>
      </c>
      <c r="Q370" s="883">
        <v>60.2</v>
      </c>
      <c r="R370" s="539">
        <v>2.5</v>
      </c>
      <c r="S370" s="576">
        <v>14.1</v>
      </c>
      <c r="T370" s="547"/>
      <c r="U370" s="467"/>
      <c r="V370" s="550"/>
      <c r="W370" s="494">
        <v>583</v>
      </c>
      <c r="X370" s="546">
        <v>8.5</v>
      </c>
      <c r="Y370" s="548">
        <v>1648</v>
      </c>
      <c r="Z370" s="576">
        <v>11.5</v>
      </c>
      <c r="AA370" s="883">
        <v>25.6</v>
      </c>
      <c r="AB370" s="539">
        <v>3</v>
      </c>
      <c r="AC370" s="576">
        <v>3.7</v>
      </c>
      <c r="AD370" s="539"/>
      <c r="AE370" s="467"/>
      <c r="AF370" s="550"/>
      <c r="AG370" s="494">
        <v>1</v>
      </c>
      <c r="AH370" s="546"/>
      <c r="AI370" s="548"/>
      <c r="AJ370" s="576"/>
      <c r="AK370" s="883"/>
      <c r="AL370" s="539"/>
      <c r="AM370" s="213"/>
      <c r="AN370" s="539"/>
      <c r="AO370" s="467"/>
      <c r="AP370" s="618"/>
      <c r="AQ370" s="494">
        <v>248</v>
      </c>
      <c r="AR370" s="546">
        <v>7.91</v>
      </c>
      <c r="AS370" s="548">
        <v>4660</v>
      </c>
      <c r="AT370" s="576">
        <v>66.3</v>
      </c>
      <c r="AU370" s="883">
        <v>216.7</v>
      </c>
      <c r="AV370" s="539">
        <v>7.8</v>
      </c>
      <c r="AW370" s="576">
        <v>9.9</v>
      </c>
      <c r="AX370" s="539"/>
      <c r="AY370" s="467"/>
      <c r="AZ370" s="550"/>
      <c r="BA370" s="231">
        <v>175</v>
      </c>
      <c r="BB370" s="546">
        <v>8.9</v>
      </c>
      <c r="BC370" s="467">
        <v>5830</v>
      </c>
      <c r="BD370" s="576">
        <v>61.1</v>
      </c>
      <c r="BE370" s="883">
        <v>158</v>
      </c>
      <c r="BF370" s="539">
        <v>2.2999999999999998</v>
      </c>
      <c r="BG370" s="576">
        <v>14.7</v>
      </c>
      <c r="BH370" s="539"/>
      <c r="BI370" s="467"/>
      <c r="BJ370" s="550"/>
      <c r="BK370" s="494">
        <v>76</v>
      </c>
      <c r="BL370" s="546">
        <v>8.39</v>
      </c>
      <c r="BM370" s="548">
        <v>1529</v>
      </c>
      <c r="BN370" s="576">
        <v>57.6</v>
      </c>
      <c r="BO370" s="883">
        <v>102.3</v>
      </c>
      <c r="BP370" s="539">
        <v>0.7</v>
      </c>
      <c r="BQ370" s="576">
        <v>2.9</v>
      </c>
      <c r="BR370" s="539"/>
      <c r="BS370" s="467"/>
      <c r="BT370" s="550"/>
      <c r="BU370" s="494">
        <v>367</v>
      </c>
      <c r="BV370" s="546">
        <v>7.62</v>
      </c>
      <c r="BW370" s="548">
        <v>5840</v>
      </c>
      <c r="BX370" s="548">
        <v>21.4</v>
      </c>
      <c r="BY370" s="883">
        <v>81.3</v>
      </c>
      <c r="BZ370" s="539">
        <v>9.1</v>
      </c>
      <c r="CA370" s="576">
        <v>21.5</v>
      </c>
      <c r="CB370" s="539"/>
      <c r="CC370" s="467"/>
      <c r="CD370" s="550"/>
      <c r="CE370" s="494">
        <v>30</v>
      </c>
      <c r="CF370" s="546">
        <v>7.92</v>
      </c>
      <c r="CG370" s="548">
        <v>5550</v>
      </c>
      <c r="CH370" s="576">
        <v>38.9</v>
      </c>
      <c r="CI370" s="883">
        <v>121.9</v>
      </c>
      <c r="CJ370" s="539">
        <v>1.2</v>
      </c>
      <c r="CK370" s="576">
        <v>20.5</v>
      </c>
      <c r="CL370" s="539"/>
      <c r="CM370" s="467"/>
      <c r="CN370" s="550"/>
      <c r="CO370" s="494"/>
      <c r="CP370" s="546"/>
      <c r="CQ370" s="467"/>
      <c r="CR370" s="576"/>
      <c r="CS370" s="883"/>
      <c r="CT370" s="539"/>
      <c r="CU370" s="576"/>
      <c r="CV370" s="539"/>
      <c r="CW370" s="467"/>
      <c r="CX370" s="550"/>
      <c r="CY370" s="494">
        <v>110</v>
      </c>
      <c r="CZ370" s="546">
        <v>8.23</v>
      </c>
      <c r="DA370" s="467">
        <v>4600</v>
      </c>
      <c r="DB370" s="576">
        <v>22.8</v>
      </c>
      <c r="DC370" s="883">
        <v>55.7</v>
      </c>
      <c r="DD370" s="539">
        <v>13.6</v>
      </c>
      <c r="DE370" s="576">
        <v>15.4</v>
      </c>
      <c r="DF370" s="539"/>
      <c r="DG370" s="551"/>
      <c r="DH370" s="550"/>
      <c r="DI370" s="494">
        <v>525</v>
      </c>
      <c r="DJ370" s="546">
        <v>8.07</v>
      </c>
      <c r="DK370" s="549">
        <v>3180</v>
      </c>
      <c r="DL370" s="576">
        <v>51.4</v>
      </c>
      <c r="DM370" s="883">
        <v>148.9</v>
      </c>
      <c r="DN370" s="539">
        <v>27.5</v>
      </c>
      <c r="DO370" s="576">
        <v>29.5</v>
      </c>
      <c r="DP370" s="539"/>
      <c r="DQ370" s="467"/>
      <c r="DR370" s="550"/>
      <c r="DS370" s="494">
        <v>49</v>
      </c>
      <c r="DT370" s="546">
        <v>7.78</v>
      </c>
      <c r="DU370" s="466">
        <v>1432</v>
      </c>
      <c r="DV370" s="576">
        <v>296</v>
      </c>
      <c r="DW370" s="883">
        <v>326.5</v>
      </c>
      <c r="DX370" s="539">
        <v>2.5</v>
      </c>
      <c r="DY370" s="576">
        <v>2.7</v>
      </c>
      <c r="DZ370" s="539"/>
      <c r="EA370" s="576"/>
      <c r="EB370" s="550"/>
      <c r="EC370" s="494">
        <v>133</v>
      </c>
      <c r="ED370" s="546">
        <v>7.2</v>
      </c>
      <c r="EE370" s="551">
        <v>1849</v>
      </c>
      <c r="EF370" s="576"/>
      <c r="EG370" s="883">
        <v>225.6</v>
      </c>
      <c r="EH370" s="539">
        <v>11.4</v>
      </c>
      <c r="EI370" s="576">
        <v>12</v>
      </c>
      <c r="EJ370" s="539"/>
      <c r="EK370" s="467"/>
      <c r="EL370" s="550"/>
      <c r="EM370" s="494"/>
      <c r="EN370" s="546"/>
      <c r="EO370" s="467"/>
      <c r="EP370" s="576"/>
      <c r="EQ370" s="576"/>
      <c r="ER370" s="539"/>
      <c r="ES370" s="576"/>
      <c r="ET370" s="466"/>
      <c r="EU370" s="467"/>
      <c r="EV370" s="550"/>
      <c r="EW370" s="494"/>
      <c r="EX370" s="546"/>
      <c r="EY370" s="467"/>
      <c r="EZ370" s="576"/>
      <c r="FA370" s="883"/>
      <c r="FB370" s="539"/>
      <c r="FC370" s="576"/>
      <c r="FD370" s="466"/>
      <c r="FE370" s="467"/>
      <c r="FF370" s="550"/>
      <c r="FG370" s="494"/>
      <c r="FH370" s="546"/>
      <c r="FI370" s="467"/>
      <c r="FJ370" s="576"/>
      <c r="FK370" s="883"/>
      <c r="FL370" s="539"/>
      <c r="FM370" s="576"/>
      <c r="FN370" s="466"/>
      <c r="FO370" s="467"/>
      <c r="FP370" s="550"/>
      <c r="FQ370" s="1262"/>
      <c r="FR370" s="1263"/>
      <c r="FS370" s="1444"/>
      <c r="FT370" s="1263"/>
      <c r="FU370" s="980"/>
      <c r="FV370" s="1263"/>
      <c r="FW370" s="954"/>
      <c r="FX370" s="1263"/>
      <c r="FY370" s="1263"/>
      <c r="FZ370" s="1419"/>
      <c r="GA370" s="1262"/>
      <c r="GB370" s="1263"/>
      <c r="GC370" s="1263"/>
      <c r="GD370" s="1263"/>
      <c r="GE370" s="980"/>
      <c r="GF370" s="1263"/>
      <c r="GG370" s="954"/>
      <c r="GH370" s="1263"/>
      <c r="GI370" s="1263"/>
      <c r="GJ370" s="1419"/>
      <c r="GK370" s="231"/>
      <c r="GL370" s="941"/>
      <c r="GM370" s="467"/>
      <c r="GN370" s="467"/>
      <c r="GO370" s="467"/>
      <c r="GP370" s="467"/>
      <c r="GQ370" s="467"/>
      <c r="GR370" s="467"/>
      <c r="GS370" s="467"/>
      <c r="GT370" s="550"/>
      <c r="GU370" s="231"/>
      <c r="GV370" s="467"/>
      <c r="GW370" s="467"/>
      <c r="GX370" s="467"/>
      <c r="GY370" s="467"/>
      <c r="GZ370" s="539"/>
      <c r="HA370" s="467"/>
      <c r="HB370" s="467"/>
      <c r="HC370" s="467"/>
      <c r="HD370" s="550"/>
      <c r="HE370" s="494">
        <v>101</v>
      </c>
      <c r="HF370" s="546">
        <v>7.23</v>
      </c>
      <c r="HG370" s="467">
        <v>3130</v>
      </c>
      <c r="HH370" s="894">
        <v>21</v>
      </c>
      <c r="HI370" s="1432">
        <v>120.4</v>
      </c>
      <c r="HJ370" s="539">
        <v>5.6</v>
      </c>
      <c r="HK370" s="576">
        <v>5.7</v>
      </c>
      <c r="HL370" s="539"/>
      <c r="HM370" s="467"/>
      <c r="HN370" s="550"/>
      <c r="HO370" s="494"/>
      <c r="HP370" s="546"/>
      <c r="HQ370" s="467"/>
      <c r="HR370" s="576"/>
      <c r="HS370" s="576"/>
      <c r="HT370" s="539"/>
      <c r="HU370" s="576"/>
      <c r="HV370" s="539"/>
      <c r="HW370" s="467"/>
      <c r="HX370" s="550"/>
      <c r="HY370" s="1587"/>
      <c r="HZ370" s="1587"/>
      <c r="IA370" s="1587"/>
      <c r="IB370" s="1587"/>
      <c r="IC370" s="1587"/>
      <c r="ID370" s="1587"/>
      <c r="IE370" s="1587"/>
      <c r="IF370" s="1587"/>
      <c r="IG370" s="1587"/>
      <c r="IH370" s="1587"/>
      <c r="II370" s="1587"/>
      <c r="IJ370" s="1587"/>
      <c r="IK370" s="1587"/>
      <c r="IL370" s="1587"/>
      <c r="IM370" s="1587"/>
      <c r="IN370" s="1587"/>
      <c r="IO370" s="1587"/>
      <c r="IP370" s="1587"/>
      <c r="IQ370" s="1587"/>
      <c r="IR370" s="1587"/>
      <c r="IS370" s="1587"/>
      <c r="IT370" s="1587"/>
      <c r="IU370" s="1587"/>
      <c r="IV370" s="1587"/>
      <c r="IW370" s="1587"/>
      <c r="IX370" s="1587"/>
      <c r="IY370" s="1587"/>
      <c r="IZ370" s="1587"/>
      <c r="JA370" s="1587"/>
      <c r="JB370" s="1587"/>
      <c r="JC370" s="1587"/>
      <c r="JD370" s="1587"/>
      <c r="JE370" s="1587"/>
      <c r="JF370" s="1587"/>
      <c r="JG370" s="1587"/>
      <c r="JH370" s="1587"/>
      <c r="JI370" s="1587"/>
      <c r="JJ370" s="1587"/>
      <c r="JK370" s="1587"/>
      <c r="JL370" s="1587"/>
      <c r="JM370" s="1587"/>
      <c r="JN370" s="1587"/>
      <c r="JO370" s="1587"/>
      <c r="JP370" s="1587"/>
      <c r="JQ370" s="1587"/>
      <c r="JR370" s="1587"/>
      <c r="JS370" s="1587"/>
      <c r="JT370" s="1587"/>
      <c r="JU370" s="1587"/>
      <c r="JV370" s="1587"/>
      <c r="JW370" s="1587"/>
      <c r="JX370" s="1587"/>
      <c r="JY370" s="1587"/>
      <c r="JZ370" s="1587"/>
      <c r="KA370" s="1587"/>
      <c r="KB370" s="1587"/>
      <c r="KC370" s="1587"/>
      <c r="KD370" s="1587"/>
      <c r="KE370" s="1587"/>
      <c r="KF370" s="1587"/>
      <c r="KG370" s="1587"/>
      <c r="KH370" s="1587"/>
      <c r="KI370" s="1587"/>
      <c r="KJ370" s="1587"/>
      <c r="KK370" s="1587"/>
      <c r="KL370" s="1587"/>
      <c r="KM370" s="1587"/>
      <c r="KN370" s="1587"/>
      <c r="KO370" s="1587"/>
      <c r="KP370" s="1587"/>
      <c r="KQ370" s="1587"/>
      <c r="KR370" s="1587"/>
      <c r="KS370" s="1587"/>
      <c r="KT370" s="1587"/>
      <c r="KU370" s="1587"/>
      <c r="KV370" s="1587"/>
      <c r="KW370" s="1587"/>
      <c r="KX370" s="1587"/>
      <c r="KY370" s="1587"/>
      <c r="KZ370" s="1587"/>
      <c r="LA370" s="1587"/>
      <c r="LB370" s="1587"/>
      <c r="LC370" s="1587"/>
      <c r="LD370" s="1587"/>
      <c r="LE370" s="1587"/>
      <c r="LF370" s="1587"/>
      <c r="LG370" s="1587"/>
      <c r="LH370" s="1587"/>
      <c r="LI370" s="1587"/>
      <c r="LJ370" s="1587"/>
      <c r="LK370" s="1587"/>
      <c r="LL370" s="1587"/>
      <c r="LM370" s="1587"/>
      <c r="LN370" s="1587"/>
      <c r="LO370" s="1587"/>
      <c r="LP370" s="1587"/>
      <c r="LQ370" s="1587"/>
      <c r="LR370" s="1587"/>
      <c r="LS370" s="1587"/>
      <c r="LT370" s="1587"/>
      <c r="LU370" s="1587"/>
      <c r="LV370" s="1587"/>
      <c r="LW370" s="1587"/>
      <c r="LX370" s="1587"/>
      <c r="LY370" s="1587"/>
      <c r="LZ370" s="1587"/>
      <c r="MA370" s="1587"/>
      <c r="MB370" s="1587"/>
      <c r="MC370" s="1587"/>
      <c r="MD370" s="1587"/>
      <c r="ME370" s="1587"/>
      <c r="MF370" s="1587"/>
      <c r="MG370" s="1587"/>
      <c r="MH370" s="1587"/>
      <c r="MI370" s="1587"/>
      <c r="MJ370" s="1587"/>
      <c r="MK370" s="1587"/>
      <c r="ML370" s="1587"/>
      <c r="MM370" s="1587"/>
      <c r="MN370" s="1587"/>
      <c r="MO370" s="1587"/>
      <c r="MP370" s="1587"/>
      <c r="MQ370" s="1587"/>
      <c r="MR370" s="1587"/>
      <c r="MS370" s="1587"/>
      <c r="MT370" s="1587"/>
      <c r="MU370" s="1587"/>
      <c r="MV370" s="1587"/>
      <c r="MW370" s="1587"/>
      <c r="MX370" s="1587"/>
      <c r="MY370" s="1587"/>
      <c r="MZ370" s="1587"/>
      <c r="NA370" s="1587"/>
      <c r="NB370" s="1587"/>
      <c r="NC370" s="1587"/>
      <c r="ND370" s="1587"/>
      <c r="NE370" s="1587"/>
      <c r="NF370" s="1587"/>
      <c r="NG370" s="1587"/>
      <c r="NH370" s="1587"/>
      <c r="NI370" s="1587"/>
      <c r="NJ370" s="1587"/>
      <c r="NK370" s="1587"/>
      <c r="NL370" s="1587"/>
      <c r="NM370" s="1587"/>
      <c r="NN370" s="1587"/>
      <c r="NO370" s="1587"/>
      <c r="NP370" s="1587"/>
      <c r="NQ370" s="1587"/>
      <c r="NR370" s="1587"/>
      <c r="NS370" s="1587"/>
      <c r="NT370" s="1587"/>
      <c r="NU370" s="1587"/>
      <c r="NV370" s="1587"/>
      <c r="NW370" s="1587"/>
      <c r="NX370" s="1587"/>
      <c r="NY370" s="1587"/>
      <c r="NZ370" s="1587"/>
      <c r="OA370" s="1587"/>
      <c r="OB370" s="1587"/>
      <c r="OC370" s="1587"/>
      <c r="OD370" s="1587"/>
      <c r="OE370" s="1587"/>
      <c r="OF370" s="1587"/>
      <c r="OG370" s="1587"/>
      <c r="OH370" s="1587"/>
      <c r="OI370" s="1587"/>
      <c r="OJ370" s="1587"/>
      <c r="OK370" s="1587"/>
      <c r="OL370" s="1587"/>
      <c r="OM370" s="1587"/>
      <c r="ON370" s="1587"/>
      <c r="OO370" s="1587"/>
      <c r="OP370" s="1587"/>
      <c r="OQ370" s="1587"/>
      <c r="OR370" s="1587"/>
      <c r="OS370" s="1587"/>
      <c r="OT370" s="1587"/>
      <c r="OU370" s="1587"/>
      <c r="OV370" s="1587"/>
      <c r="OW370" s="1587"/>
      <c r="OX370" s="1587"/>
      <c r="OY370" s="1587"/>
      <c r="OZ370" s="1587"/>
      <c r="PA370" s="1587"/>
      <c r="PB370" s="1587"/>
      <c r="PC370" s="1587"/>
      <c r="PD370" s="1587"/>
      <c r="PE370" s="1587"/>
      <c r="PF370" s="1587"/>
      <c r="PG370" s="1588"/>
      <c r="PH370" s="1588"/>
      <c r="PI370" s="1588"/>
      <c r="PJ370" s="1588"/>
      <c r="PK370" s="1588"/>
      <c r="PL370" s="1588"/>
      <c r="PM370" s="1588"/>
      <c r="PN370" s="1588"/>
      <c r="PO370" s="1588"/>
      <c r="PP370" s="1588"/>
      <c r="PQ370" s="1588"/>
      <c r="PR370" s="1588"/>
      <c r="PS370" s="1588"/>
      <c r="PT370" s="1588"/>
      <c r="PU370" s="1588"/>
      <c r="PV370" s="1588"/>
      <c r="PW370" s="1588"/>
      <c r="PX370" s="1588"/>
      <c r="PY370" s="1588"/>
      <c r="PZ370" s="1588"/>
      <c r="QA370" s="1588"/>
      <c r="QB370" s="1588"/>
      <c r="QC370" s="1588"/>
      <c r="QD370" s="1588"/>
      <c r="QE370" s="1588"/>
      <c r="QF370" s="1588"/>
      <c r="QG370" s="1588"/>
      <c r="QH370" s="1588"/>
      <c r="QI370" s="1588"/>
      <c r="QJ370" s="1588"/>
      <c r="QK370" s="1588"/>
      <c r="QL370" s="1588"/>
      <c r="QM370" s="1588"/>
      <c r="QN370" s="1588"/>
      <c r="QO370" s="1588"/>
      <c r="QP370" s="1588"/>
      <c r="QQ370" s="1588"/>
      <c r="QR370" s="1588"/>
      <c r="QS370" s="1588"/>
      <c r="QT370" s="1588"/>
      <c r="QU370" s="1588"/>
      <c r="QV370" s="1588"/>
      <c r="QW370" s="1588"/>
      <c r="QX370" s="1588"/>
      <c r="QY370" s="1588"/>
      <c r="QZ370" s="1588"/>
      <c r="RA370" s="1588"/>
      <c r="RB370" s="1588"/>
      <c r="RC370" s="1588"/>
      <c r="RD370" s="1588"/>
      <c r="RE370" s="1588"/>
      <c r="RF370" s="1588"/>
      <c r="RG370" s="1588"/>
      <c r="RH370" s="1588"/>
      <c r="RI370" s="1588"/>
      <c r="RJ370" s="1588"/>
      <c r="RK370" s="1588"/>
      <c r="RL370" s="1588"/>
      <c r="RM370" s="1588"/>
      <c r="RN370" s="1588"/>
      <c r="RO370" s="1588"/>
      <c r="RP370" s="1588"/>
      <c r="RQ370" s="1588"/>
      <c r="RR370" s="1588"/>
      <c r="RS370" s="1588"/>
      <c r="RT370" s="1588"/>
      <c r="RU370" s="1588"/>
      <c r="RV370" s="1588"/>
      <c r="RW370" s="1588"/>
      <c r="RX370" s="1588"/>
      <c r="RY370" s="1588"/>
      <c r="RZ370" s="1588"/>
      <c r="SA370" s="1588"/>
      <c r="SB370" s="1588"/>
      <c r="SC370" s="1588"/>
      <c r="SD370" s="1588"/>
      <c r="SE370" s="1588"/>
      <c r="SF370" s="1588"/>
      <c r="SG370" s="1588"/>
      <c r="SH370" s="1588"/>
      <c r="SI370" s="1588"/>
      <c r="SJ370" s="1588"/>
      <c r="SK370" s="1588"/>
      <c r="SL370" s="1588"/>
      <c r="SM370" s="1588"/>
      <c r="SN370" s="1588"/>
      <c r="SO370" s="1588"/>
      <c r="SP370" s="1588"/>
      <c r="SQ370" s="1588"/>
      <c r="SR370" s="1588"/>
      <c r="SS370" s="1588"/>
      <c r="ST370" s="1588"/>
      <c r="SU370" s="1588"/>
      <c r="SV370" s="1588"/>
      <c r="SW370" s="1588"/>
      <c r="SX370" s="1588"/>
      <c r="SY370" s="1588"/>
      <c r="SZ370" s="1588"/>
      <c r="TA370" s="1588"/>
      <c r="TB370" s="1588"/>
      <c r="TC370" s="1588"/>
      <c r="TD370" s="544"/>
      <c r="TE370" s="544"/>
      <c r="TF370" s="544"/>
      <c r="TG370" s="544"/>
      <c r="TH370" s="544"/>
      <c r="TI370" s="544"/>
      <c r="TJ370" s="544"/>
      <c r="TK370" s="544"/>
      <c r="TL370" s="544"/>
      <c r="TM370" s="544"/>
      <c r="TN370" s="544"/>
      <c r="TO370" s="544"/>
      <c r="TP370" s="544"/>
      <c r="TQ370" s="544"/>
      <c r="TR370" s="544"/>
      <c r="TS370" s="544"/>
      <c r="TT370" s="544"/>
      <c r="TU370" s="544"/>
      <c r="TV370" s="544"/>
      <c r="TW370" s="544"/>
      <c r="TX370" s="544"/>
      <c r="TY370" s="544"/>
      <c r="TZ370" s="544"/>
      <c r="UA370" s="544"/>
      <c r="UB370" s="544"/>
      <c r="UC370" s="544"/>
      <c r="UD370" s="544"/>
      <c r="UE370" s="544"/>
      <c r="UF370" s="544"/>
      <c r="UG370" s="544"/>
      <c r="UH370" s="544"/>
      <c r="UI370" s="544"/>
      <c r="UJ370" s="544"/>
      <c r="UK370" s="544"/>
      <c r="UL370" s="544"/>
      <c r="UM370" s="544"/>
      <c r="UN370" s="544"/>
      <c r="UO370" s="544"/>
      <c r="UP370" s="544"/>
      <c r="UQ370" s="544"/>
      <c r="UR370" s="544"/>
      <c r="US370" s="544"/>
      <c r="UT370" s="544"/>
      <c r="UU370" s="544"/>
      <c r="UV370" s="544"/>
      <c r="UW370" s="544"/>
      <c r="UX370" s="544"/>
      <c r="UY370" s="544"/>
      <c r="UZ370" s="544"/>
      <c r="VA370" s="544"/>
      <c r="VB370" s="544"/>
      <c r="VC370" s="544"/>
      <c r="VD370" s="544"/>
      <c r="VE370" s="544"/>
      <c r="VF370" s="544"/>
      <c r="VG370" s="544"/>
      <c r="VH370" s="544"/>
      <c r="VI370" s="544"/>
      <c r="VJ370" s="544"/>
      <c r="VK370" s="544"/>
      <c r="VL370" s="544"/>
      <c r="VM370" s="544"/>
      <c r="VN370" s="544"/>
      <c r="VO370" s="544"/>
      <c r="VP370" s="544"/>
      <c r="VQ370" s="544"/>
      <c r="VR370" s="544"/>
      <c r="VS370" s="544"/>
      <c r="VT370" s="544"/>
      <c r="VU370" s="544"/>
      <c r="VV370" s="544"/>
      <c r="VW370" s="544"/>
      <c r="VX370" s="544"/>
      <c r="VY370" s="544"/>
      <c r="VZ370" s="544"/>
      <c r="WA370" s="544"/>
      <c r="WB370" s="544"/>
      <c r="WC370" s="544"/>
      <c r="WD370" s="544"/>
      <c r="WE370" s="544"/>
      <c r="WF370" s="544"/>
      <c r="WG370" s="544"/>
      <c r="WH370" s="544"/>
      <c r="WI370" s="544"/>
      <c r="WJ370" s="544"/>
      <c r="WK370" s="544"/>
      <c r="WL370" s="544"/>
      <c r="WM370" s="544"/>
      <c r="WN370" s="544"/>
      <c r="WO370" s="544"/>
      <c r="WP370" s="544"/>
      <c r="WQ370" s="544"/>
      <c r="WR370" s="544"/>
      <c r="WS370" s="544"/>
      <c r="WT370" s="544"/>
      <c r="WU370" s="544"/>
      <c r="WV370" s="544"/>
      <c r="WW370" s="544"/>
      <c r="WX370" s="544"/>
      <c r="WY370" s="544"/>
      <c r="WZ370" s="544"/>
      <c r="XA370" s="544"/>
      <c r="XB370" s="544"/>
      <c r="XC370" s="544"/>
      <c r="XD370" s="544"/>
      <c r="XE370" s="544"/>
      <c r="XF370" s="544"/>
      <c r="XG370" s="544"/>
      <c r="XH370" s="544"/>
      <c r="XI370" s="544"/>
      <c r="XJ370" s="544"/>
      <c r="XK370" s="544"/>
      <c r="XL370" s="544"/>
      <c r="XM370" s="544"/>
      <c r="XN370" s="544"/>
      <c r="XO370" s="544"/>
      <c r="XP370" s="544"/>
      <c r="XQ370" s="544"/>
      <c r="XR370" s="544"/>
      <c r="XS370" s="544"/>
      <c r="XT370" s="544"/>
      <c r="XU370" s="544"/>
      <c r="XV370" s="544"/>
      <c r="XW370" s="544"/>
      <c r="XX370" s="544"/>
      <c r="XY370" s="544"/>
      <c r="XZ370" s="544"/>
      <c r="YA370" s="544"/>
      <c r="YB370" s="544"/>
      <c r="YC370" s="544"/>
      <c r="YD370" s="544"/>
      <c r="YE370" s="544"/>
      <c r="YF370" s="544"/>
      <c r="YG370" s="544"/>
      <c r="YH370" s="544"/>
      <c r="YI370" s="544"/>
      <c r="YJ370" s="544"/>
      <c r="YK370" s="544"/>
      <c r="YL370" s="544"/>
      <c r="YM370" s="544"/>
      <c r="YN370" s="544"/>
      <c r="YO370" s="544"/>
      <c r="YP370" s="544"/>
      <c r="YQ370" s="544"/>
      <c r="YR370" s="544"/>
      <c r="YS370" s="544"/>
      <c r="YT370" s="544"/>
      <c r="YU370" s="544"/>
      <c r="YV370" s="544"/>
      <c r="YW370" s="544"/>
      <c r="YX370" s="544"/>
      <c r="YY370" s="544"/>
      <c r="YZ370" s="544"/>
      <c r="ZA370" s="544"/>
      <c r="ZB370" s="544"/>
      <c r="ZC370" s="544"/>
      <c r="ZD370" s="544"/>
      <c r="ZE370" s="544"/>
      <c r="ZF370" s="544"/>
      <c r="ZG370" s="544"/>
      <c r="ZH370" s="544"/>
      <c r="ZI370" s="544"/>
      <c r="ZJ370" s="544"/>
      <c r="ZK370" s="544"/>
      <c r="ZL370" s="544"/>
      <c r="ZM370" s="544"/>
      <c r="ZN370" s="544"/>
      <c r="ZO370" s="544"/>
      <c r="ZP370" s="544"/>
      <c r="ZQ370" s="544"/>
      <c r="ZR370" s="544"/>
      <c r="ZS370" s="544"/>
      <c r="ZT370" s="544"/>
      <c r="ZU370" s="544"/>
      <c r="ZV370" s="544"/>
      <c r="ZW370" s="544"/>
      <c r="ZX370" s="544"/>
      <c r="ZY370" s="544"/>
      <c r="ZZ370" s="544"/>
      <c r="AAA370" s="544"/>
      <c r="AAB370" s="544"/>
      <c r="AAC370" s="544"/>
      <c r="AAD370" s="544"/>
      <c r="AAE370" s="544"/>
      <c r="AAF370" s="544"/>
      <c r="AAG370" s="544"/>
      <c r="AAH370" s="544"/>
      <c r="AAI370" s="544"/>
      <c r="AAJ370" s="544"/>
      <c r="AAK370" s="544"/>
      <c r="AAL370" s="544"/>
      <c r="AAM370" s="544"/>
      <c r="AAN370" s="544"/>
      <c r="AAO370" s="544"/>
      <c r="AAP370" s="544"/>
      <c r="AAQ370" s="544"/>
      <c r="AAR370" s="544"/>
      <c r="AAS370" s="544"/>
      <c r="AAT370" s="544"/>
      <c r="AAU370" s="544"/>
      <c r="AAV370" s="544"/>
      <c r="AAW370" s="544"/>
      <c r="AAX370" s="544"/>
      <c r="AAY370" s="544"/>
      <c r="AAZ370" s="544"/>
      <c r="ABA370" s="544"/>
      <c r="ABB370" s="544"/>
      <c r="ABC370" s="544"/>
      <c r="ABD370" s="544"/>
      <c r="ABE370" s="544"/>
      <c r="ABF370" s="544"/>
      <c r="ABG370" s="544"/>
      <c r="ABH370" s="544"/>
      <c r="ABI370" s="544"/>
      <c r="ABJ370" s="544"/>
      <c r="ABK370" s="544"/>
      <c r="ABL370" s="544"/>
      <c r="ABM370" s="544"/>
      <c r="ABN370" s="544"/>
      <c r="ABO370" s="544"/>
      <c r="ABP370" s="544"/>
      <c r="ABQ370" s="544"/>
      <c r="ABR370" s="544"/>
      <c r="ABS370" s="544"/>
      <c r="ABT370" s="544"/>
    </row>
    <row r="371" spans="1:748" s="593" customFormat="1" ht="15" customHeight="1" x14ac:dyDescent="0.15">
      <c r="A371" s="581">
        <v>43891</v>
      </c>
      <c r="B371" s="765">
        <f t="shared" si="7"/>
        <v>3474</v>
      </c>
      <c r="C371" s="582"/>
      <c r="D371" s="583"/>
      <c r="E371" s="326"/>
      <c r="F371" s="590"/>
      <c r="G371" s="590"/>
      <c r="H371" s="585"/>
      <c r="I371" s="590"/>
      <c r="J371" s="586"/>
      <c r="K371" s="326"/>
      <c r="L371" s="591"/>
      <c r="M371" s="582">
        <v>1142</v>
      </c>
      <c r="N371" s="583">
        <v>8.23</v>
      </c>
      <c r="O371" s="326">
        <v>5210</v>
      </c>
      <c r="P371" s="590">
        <v>20.399999999999999</v>
      </c>
      <c r="Q371" s="590">
        <v>54</v>
      </c>
      <c r="R371" s="585">
        <v>0.9</v>
      </c>
      <c r="S371" s="590">
        <v>13.7</v>
      </c>
      <c r="T371" s="586"/>
      <c r="U371" s="326"/>
      <c r="V371" s="591"/>
      <c r="W371" s="584">
        <v>538</v>
      </c>
      <c r="X371" s="583">
        <v>8.56</v>
      </c>
      <c r="Y371" s="587">
        <v>2080</v>
      </c>
      <c r="Z371" s="590">
        <v>18.5</v>
      </c>
      <c r="AA371" s="590">
        <v>36.1</v>
      </c>
      <c r="AB371" s="585">
        <v>1.3</v>
      </c>
      <c r="AC371" s="590">
        <v>2.6</v>
      </c>
      <c r="AD371" s="585"/>
      <c r="AE371" s="326"/>
      <c r="AF371" s="591"/>
      <c r="AG371" s="588">
        <v>112</v>
      </c>
      <c r="AH371" s="583">
        <v>8.1300000000000008</v>
      </c>
      <c r="AI371" s="587">
        <v>4000</v>
      </c>
      <c r="AJ371" s="590">
        <v>24.4</v>
      </c>
      <c r="AK371" s="590">
        <v>73.7</v>
      </c>
      <c r="AL371" s="585">
        <v>7.63</v>
      </c>
      <c r="AM371" s="646">
        <v>10.9</v>
      </c>
      <c r="AN371" s="585"/>
      <c r="AO371" s="326"/>
      <c r="AP371" s="620"/>
      <c r="AQ371" s="588">
        <v>318</v>
      </c>
      <c r="AR371" s="583">
        <v>7.99</v>
      </c>
      <c r="AS371" s="587">
        <v>4270</v>
      </c>
      <c r="AT371" s="590">
        <v>66.2</v>
      </c>
      <c r="AU371" s="590">
        <v>206.1</v>
      </c>
      <c r="AV371" s="585">
        <v>5.4</v>
      </c>
      <c r="AW371" s="590">
        <v>8.4</v>
      </c>
      <c r="AX371" s="585"/>
      <c r="AY371" s="326"/>
      <c r="AZ371" s="591"/>
      <c r="BA371" s="582">
        <v>181</v>
      </c>
      <c r="BB371" s="583">
        <v>8.6300000000000008</v>
      </c>
      <c r="BC371" s="326">
        <v>5780</v>
      </c>
      <c r="BD371" s="590">
        <v>66.900000000000006</v>
      </c>
      <c r="BE371" s="590">
        <v>153.5</v>
      </c>
      <c r="BF371" s="585">
        <v>2.5</v>
      </c>
      <c r="BG371" s="590">
        <v>17.3</v>
      </c>
      <c r="BH371" s="585"/>
      <c r="BI371" s="326"/>
      <c r="BJ371" s="591"/>
      <c r="BK371" s="588">
        <v>95</v>
      </c>
      <c r="BL371" s="583">
        <v>8.4</v>
      </c>
      <c r="BM371" s="587">
        <v>1467</v>
      </c>
      <c r="BN371" s="590">
        <v>57.5</v>
      </c>
      <c r="BO371" s="590">
        <v>96.3</v>
      </c>
      <c r="BP371" s="585">
        <v>0.6</v>
      </c>
      <c r="BQ371" s="590">
        <v>2.6</v>
      </c>
      <c r="BR371" s="585"/>
      <c r="BS371" s="326"/>
      <c r="BT371" s="591"/>
      <c r="BU371" s="588">
        <v>241</v>
      </c>
      <c r="BV371" s="583">
        <v>7.64</v>
      </c>
      <c r="BW371" s="587">
        <v>5320</v>
      </c>
      <c r="BX371" s="587">
        <v>14.4</v>
      </c>
      <c r="BY371" s="590">
        <v>45.2</v>
      </c>
      <c r="BZ371" s="585">
        <v>5.6</v>
      </c>
      <c r="CA371" s="590">
        <v>18.600000000000001</v>
      </c>
      <c r="CB371" s="585"/>
      <c r="CC371" s="326"/>
      <c r="CD371" s="591"/>
      <c r="CE371" s="588">
        <v>53</v>
      </c>
      <c r="CF371" s="583"/>
      <c r="CG371" s="587"/>
      <c r="CH371" s="590"/>
      <c r="CI371" s="590"/>
      <c r="CJ371" s="585"/>
      <c r="CK371" s="590"/>
      <c r="CL371" s="585"/>
      <c r="CM371" s="326"/>
      <c r="CN371" s="591"/>
      <c r="CO371" s="588"/>
      <c r="CP371" s="583"/>
      <c r="CQ371" s="326"/>
      <c r="CR371" s="590"/>
      <c r="CS371" s="590"/>
      <c r="CT371" s="585"/>
      <c r="CU371" s="590"/>
      <c r="CV371" s="585"/>
      <c r="CW371" s="326"/>
      <c r="CX371" s="591"/>
      <c r="CY371" s="588"/>
      <c r="CZ371" s="583"/>
      <c r="DA371" s="326"/>
      <c r="DB371" s="590"/>
      <c r="DC371" s="590"/>
      <c r="DD371" s="585"/>
      <c r="DE371" s="590"/>
      <c r="DF371" s="585"/>
      <c r="DG371" s="592"/>
      <c r="DH371" s="591"/>
      <c r="DI371" s="588">
        <v>588</v>
      </c>
      <c r="DJ371" s="583">
        <v>8.68</v>
      </c>
      <c r="DK371" s="589">
        <v>2910</v>
      </c>
      <c r="DL371" s="590">
        <v>50.3</v>
      </c>
      <c r="DM371" s="590">
        <v>147.4</v>
      </c>
      <c r="DN371" s="585">
        <v>21.7</v>
      </c>
      <c r="DO371" s="590">
        <v>24.2</v>
      </c>
      <c r="DP371" s="585"/>
      <c r="DQ371" s="326"/>
      <c r="DR371" s="591"/>
      <c r="DS371" s="588"/>
      <c r="DT371" s="583"/>
      <c r="DU371" s="584"/>
      <c r="DV371" s="590"/>
      <c r="DW371" s="590"/>
      <c r="DX371" s="585"/>
      <c r="DY371" s="590"/>
      <c r="DZ371" s="585"/>
      <c r="EA371" s="590"/>
      <c r="EB371" s="591"/>
      <c r="EC371" s="588">
        <v>109</v>
      </c>
      <c r="ED371" s="583">
        <v>8.3000000000000007</v>
      </c>
      <c r="EE371" s="592">
        <v>1914</v>
      </c>
      <c r="EF371" s="590">
        <v>15.8</v>
      </c>
      <c r="EG371" s="590">
        <v>70.7</v>
      </c>
      <c r="EH371" s="585">
        <v>12.5</v>
      </c>
      <c r="EI371" s="590">
        <v>11.9</v>
      </c>
      <c r="EJ371" s="585"/>
      <c r="EK371" s="326"/>
      <c r="EL371" s="591"/>
      <c r="EM371" s="588"/>
      <c r="EN371" s="583"/>
      <c r="EO371" s="326"/>
      <c r="EP371" s="590"/>
      <c r="EQ371" s="590"/>
      <c r="ER371" s="585"/>
      <c r="ES371" s="590"/>
      <c r="ET371" s="584"/>
      <c r="EU371" s="326"/>
      <c r="EV371" s="591"/>
      <c r="EW371" s="588"/>
      <c r="EX371" s="583"/>
      <c r="EY371" s="326"/>
      <c r="EZ371" s="590"/>
      <c r="FA371" s="590"/>
      <c r="FB371" s="585"/>
      <c r="FC371" s="590"/>
      <c r="FD371" s="584"/>
      <c r="FE371" s="326"/>
      <c r="FF371" s="591"/>
      <c r="FG371" s="588"/>
      <c r="FH371" s="583"/>
      <c r="FI371" s="326"/>
      <c r="FJ371" s="590"/>
      <c r="FK371" s="590"/>
      <c r="FL371" s="585"/>
      <c r="FM371" s="590"/>
      <c r="FN371" s="584"/>
      <c r="FO371" s="326"/>
      <c r="FP371" s="591"/>
      <c r="FQ371" s="1261"/>
      <c r="FR371" s="584"/>
      <c r="FS371" s="589"/>
      <c r="FT371" s="584"/>
      <c r="FU371" s="590"/>
      <c r="FV371" s="584"/>
      <c r="FW371" s="590"/>
      <c r="FX371" s="584"/>
      <c r="FY371" s="584"/>
      <c r="FZ371" s="591"/>
      <c r="GA371" s="1261"/>
      <c r="GB371" s="584"/>
      <c r="GC371" s="584"/>
      <c r="GD371" s="584"/>
      <c r="GE371" s="590"/>
      <c r="GF371" s="584"/>
      <c r="GG371" s="590"/>
      <c r="GH371" s="584"/>
      <c r="GI371" s="584"/>
      <c r="GJ371" s="591"/>
      <c r="GK371" s="582"/>
      <c r="GL371" s="951"/>
      <c r="GM371" s="326"/>
      <c r="GN371" s="326"/>
      <c r="GO371" s="326"/>
      <c r="GP371" s="326"/>
      <c r="GQ371" s="326"/>
      <c r="GR371" s="326"/>
      <c r="GS371" s="326"/>
      <c r="GT371" s="591"/>
      <c r="GU371" s="582"/>
      <c r="GV371" s="326"/>
      <c r="GW371" s="326"/>
      <c r="GX371" s="326"/>
      <c r="GY371" s="326"/>
      <c r="GZ371" s="585"/>
      <c r="HA371" s="326"/>
      <c r="HB371" s="326"/>
      <c r="HC371" s="326"/>
      <c r="HD371" s="591"/>
      <c r="HE371" s="588">
        <v>97</v>
      </c>
      <c r="HF371" s="583">
        <v>7.96</v>
      </c>
      <c r="HG371" s="326">
        <v>2740</v>
      </c>
      <c r="HH371" s="590">
        <v>7.4</v>
      </c>
      <c r="HI371" s="589">
        <v>48.2</v>
      </c>
      <c r="HJ371" s="585">
        <v>2.7</v>
      </c>
      <c r="HK371" s="590">
        <v>3.2</v>
      </c>
      <c r="HL371" s="585"/>
      <c r="HM371" s="326"/>
      <c r="HN371" s="591"/>
      <c r="HO371" s="588"/>
      <c r="HP371" s="583">
        <v>7.12</v>
      </c>
      <c r="HQ371" s="326">
        <v>5040</v>
      </c>
      <c r="HR371" s="590"/>
      <c r="HS371" s="590">
        <v>501</v>
      </c>
      <c r="HT371" s="585">
        <v>340</v>
      </c>
      <c r="HU371" s="590"/>
      <c r="HV371" s="585"/>
      <c r="HW371" s="326"/>
      <c r="HX371" s="591"/>
      <c r="HY371" s="1587"/>
      <c r="HZ371" s="1587"/>
      <c r="IA371" s="1587"/>
      <c r="IB371" s="1587"/>
      <c r="IC371" s="1587"/>
      <c r="ID371" s="1587"/>
      <c r="IE371" s="1587"/>
      <c r="IF371" s="1587"/>
      <c r="IG371" s="1587"/>
      <c r="IH371" s="1587"/>
      <c r="II371" s="1587"/>
      <c r="IJ371" s="1587"/>
      <c r="IK371" s="1587"/>
      <c r="IL371" s="1587"/>
      <c r="IM371" s="1587"/>
      <c r="IN371" s="1587"/>
      <c r="IO371" s="1587"/>
      <c r="IP371" s="1587"/>
      <c r="IQ371" s="1587"/>
      <c r="IR371" s="1587"/>
      <c r="IS371" s="1587"/>
      <c r="IT371" s="1587"/>
      <c r="IU371" s="1587"/>
      <c r="IV371" s="1587"/>
      <c r="IW371" s="1587"/>
      <c r="IX371" s="1587"/>
      <c r="IY371" s="1587"/>
      <c r="IZ371" s="1587"/>
      <c r="JA371" s="1587"/>
      <c r="JB371" s="1587"/>
      <c r="JC371" s="1587"/>
      <c r="JD371" s="1587"/>
      <c r="JE371" s="1587"/>
      <c r="JF371" s="1587"/>
      <c r="JG371" s="1587"/>
      <c r="JH371" s="1587"/>
      <c r="JI371" s="1587"/>
      <c r="JJ371" s="1587"/>
      <c r="JK371" s="1587"/>
      <c r="JL371" s="1587"/>
      <c r="JM371" s="1587"/>
      <c r="JN371" s="1587"/>
      <c r="JO371" s="1587"/>
      <c r="JP371" s="1587"/>
      <c r="JQ371" s="1587"/>
      <c r="JR371" s="1587"/>
      <c r="JS371" s="1587"/>
      <c r="JT371" s="1587"/>
      <c r="JU371" s="1587"/>
      <c r="JV371" s="1587"/>
      <c r="JW371" s="1587"/>
      <c r="JX371" s="1587"/>
      <c r="JY371" s="1587"/>
      <c r="JZ371" s="1587"/>
      <c r="KA371" s="1587"/>
      <c r="KB371" s="1587"/>
      <c r="KC371" s="1587"/>
      <c r="KD371" s="1587"/>
      <c r="KE371" s="1587"/>
      <c r="KF371" s="1587"/>
      <c r="KG371" s="1587"/>
      <c r="KH371" s="1587"/>
      <c r="KI371" s="1587"/>
      <c r="KJ371" s="1587"/>
      <c r="KK371" s="1587"/>
      <c r="KL371" s="1587"/>
      <c r="KM371" s="1587"/>
      <c r="KN371" s="1587"/>
      <c r="KO371" s="1587"/>
      <c r="KP371" s="1587"/>
      <c r="KQ371" s="1587"/>
      <c r="KR371" s="1587"/>
      <c r="KS371" s="1587"/>
      <c r="KT371" s="1587"/>
      <c r="KU371" s="1587"/>
      <c r="KV371" s="1587"/>
      <c r="KW371" s="1587"/>
      <c r="KX371" s="1587"/>
      <c r="KY371" s="1587"/>
      <c r="KZ371" s="1587"/>
      <c r="LA371" s="1587"/>
      <c r="LB371" s="1587"/>
      <c r="LC371" s="1587"/>
      <c r="LD371" s="1587"/>
      <c r="LE371" s="1587"/>
      <c r="LF371" s="1587"/>
      <c r="LG371" s="1587"/>
      <c r="LH371" s="1587"/>
      <c r="LI371" s="1587"/>
      <c r="LJ371" s="1587"/>
      <c r="LK371" s="1587"/>
      <c r="LL371" s="1587"/>
      <c r="LM371" s="1587"/>
      <c r="LN371" s="1587"/>
      <c r="LO371" s="1587"/>
      <c r="LP371" s="1587"/>
      <c r="LQ371" s="1587"/>
      <c r="LR371" s="1587"/>
      <c r="LS371" s="1587"/>
      <c r="LT371" s="1587"/>
      <c r="LU371" s="1587"/>
      <c r="LV371" s="1587"/>
      <c r="LW371" s="1587"/>
      <c r="LX371" s="1587"/>
      <c r="LY371" s="1587"/>
      <c r="LZ371" s="1587"/>
      <c r="MA371" s="1587"/>
      <c r="MB371" s="1587"/>
      <c r="MC371" s="1587"/>
      <c r="MD371" s="1587"/>
      <c r="ME371" s="1587"/>
      <c r="MF371" s="1587"/>
      <c r="MG371" s="1587"/>
      <c r="MH371" s="1587"/>
      <c r="MI371" s="1587"/>
      <c r="MJ371" s="1587"/>
      <c r="MK371" s="1587"/>
      <c r="ML371" s="1587"/>
      <c r="MM371" s="1587"/>
      <c r="MN371" s="1587"/>
      <c r="MO371" s="1587"/>
      <c r="MP371" s="1587"/>
      <c r="MQ371" s="1587"/>
      <c r="MR371" s="1587"/>
      <c r="MS371" s="1587"/>
      <c r="MT371" s="1587"/>
      <c r="MU371" s="1587"/>
      <c r="MV371" s="1587"/>
      <c r="MW371" s="1587"/>
      <c r="MX371" s="1587"/>
      <c r="MY371" s="1587"/>
      <c r="MZ371" s="1587"/>
      <c r="NA371" s="1587"/>
      <c r="NB371" s="1587"/>
      <c r="NC371" s="1587"/>
      <c r="ND371" s="1587"/>
      <c r="NE371" s="1587"/>
      <c r="NF371" s="1587"/>
      <c r="NG371" s="1587"/>
      <c r="NH371" s="1587"/>
      <c r="NI371" s="1587"/>
      <c r="NJ371" s="1587"/>
      <c r="NK371" s="1587"/>
      <c r="NL371" s="1587"/>
      <c r="NM371" s="1587"/>
      <c r="NN371" s="1587"/>
      <c r="NO371" s="1587"/>
      <c r="NP371" s="1587"/>
      <c r="NQ371" s="1587"/>
      <c r="NR371" s="1587"/>
      <c r="NS371" s="1587"/>
      <c r="NT371" s="1587"/>
      <c r="NU371" s="1587"/>
      <c r="NV371" s="1587"/>
      <c r="NW371" s="1587"/>
      <c r="NX371" s="1587"/>
      <c r="NY371" s="1587"/>
      <c r="NZ371" s="1587"/>
      <c r="OA371" s="1587"/>
      <c r="OB371" s="1587"/>
      <c r="OC371" s="1587"/>
      <c r="OD371" s="1587"/>
      <c r="OE371" s="1587"/>
      <c r="OF371" s="1587"/>
      <c r="OG371" s="1587"/>
      <c r="OH371" s="1587"/>
      <c r="OI371" s="1587"/>
      <c r="OJ371" s="1587"/>
      <c r="OK371" s="1587"/>
      <c r="OL371" s="1587"/>
      <c r="OM371" s="1587"/>
      <c r="ON371" s="1587"/>
      <c r="OO371" s="1587"/>
      <c r="OP371" s="1587"/>
      <c r="OQ371" s="1587"/>
      <c r="OR371" s="1587"/>
      <c r="OS371" s="1587"/>
      <c r="OT371" s="1587"/>
      <c r="OU371" s="1587"/>
      <c r="OV371" s="1587"/>
      <c r="OW371" s="1587"/>
      <c r="OX371" s="1587"/>
      <c r="OY371" s="1587"/>
      <c r="OZ371" s="1587"/>
      <c r="PA371" s="1587"/>
      <c r="PB371" s="1587"/>
      <c r="PC371" s="1587"/>
      <c r="PD371" s="1587"/>
      <c r="PE371" s="1587"/>
      <c r="PF371" s="1587"/>
      <c r="PG371" s="1588"/>
      <c r="PH371" s="1588"/>
      <c r="PI371" s="1588"/>
      <c r="PJ371" s="1588"/>
      <c r="PK371" s="1588"/>
      <c r="PL371" s="1588"/>
      <c r="PM371" s="1588"/>
      <c r="PN371" s="1588"/>
      <c r="PO371" s="1588"/>
      <c r="PP371" s="1588"/>
      <c r="PQ371" s="1588"/>
      <c r="PR371" s="1588"/>
      <c r="PS371" s="1588"/>
      <c r="PT371" s="1588"/>
      <c r="PU371" s="1588"/>
      <c r="PV371" s="1588"/>
      <c r="PW371" s="1588"/>
      <c r="PX371" s="1588"/>
      <c r="PY371" s="1588"/>
      <c r="PZ371" s="1588"/>
      <c r="QA371" s="1588"/>
      <c r="QB371" s="1588"/>
      <c r="QC371" s="1588"/>
      <c r="QD371" s="1588"/>
      <c r="QE371" s="1588"/>
      <c r="QF371" s="1588"/>
      <c r="QG371" s="1588"/>
      <c r="QH371" s="1588"/>
      <c r="QI371" s="1588"/>
      <c r="QJ371" s="1588"/>
      <c r="QK371" s="1588"/>
      <c r="QL371" s="1588"/>
      <c r="QM371" s="1588"/>
      <c r="QN371" s="1588"/>
      <c r="QO371" s="1588"/>
      <c r="QP371" s="1588"/>
      <c r="QQ371" s="1588"/>
      <c r="QR371" s="1588"/>
      <c r="QS371" s="1588"/>
      <c r="QT371" s="1588"/>
      <c r="QU371" s="1588"/>
      <c r="QV371" s="1588"/>
      <c r="QW371" s="1588"/>
      <c r="QX371" s="1588"/>
      <c r="QY371" s="1588"/>
      <c r="QZ371" s="1588"/>
      <c r="RA371" s="1588"/>
      <c r="RB371" s="1588"/>
      <c r="RC371" s="1588"/>
      <c r="RD371" s="1588"/>
      <c r="RE371" s="1588"/>
      <c r="RF371" s="1588"/>
      <c r="RG371" s="1588"/>
      <c r="RH371" s="1588"/>
      <c r="RI371" s="1588"/>
      <c r="RJ371" s="1588"/>
      <c r="RK371" s="1588"/>
      <c r="RL371" s="1588"/>
      <c r="RM371" s="1588"/>
      <c r="RN371" s="1588"/>
      <c r="RO371" s="1588"/>
      <c r="RP371" s="1588"/>
      <c r="RQ371" s="1588"/>
      <c r="RR371" s="1588"/>
      <c r="RS371" s="1588"/>
      <c r="RT371" s="1588"/>
      <c r="RU371" s="1588"/>
      <c r="RV371" s="1588"/>
      <c r="RW371" s="1588"/>
      <c r="RX371" s="1588"/>
      <c r="RY371" s="1588"/>
      <c r="RZ371" s="1588"/>
      <c r="SA371" s="1588"/>
      <c r="SB371" s="1588"/>
      <c r="SC371" s="1588"/>
      <c r="SD371" s="1588"/>
      <c r="SE371" s="1588"/>
      <c r="SF371" s="1588"/>
      <c r="SG371" s="1588"/>
      <c r="SH371" s="1588"/>
      <c r="SI371" s="1588"/>
      <c r="SJ371" s="1588"/>
      <c r="SK371" s="1588"/>
      <c r="SL371" s="1588"/>
      <c r="SM371" s="1588"/>
      <c r="SN371" s="1588"/>
      <c r="SO371" s="1588"/>
      <c r="SP371" s="1588"/>
      <c r="SQ371" s="1588"/>
      <c r="SR371" s="1588"/>
      <c r="SS371" s="1588"/>
      <c r="ST371" s="1588"/>
      <c r="SU371" s="1588"/>
      <c r="SV371" s="1588"/>
      <c r="SW371" s="1588"/>
      <c r="SX371" s="1588"/>
      <c r="SY371" s="1588"/>
      <c r="SZ371" s="1588"/>
      <c r="TA371" s="1588"/>
      <c r="TB371" s="1588"/>
      <c r="TC371" s="1588"/>
    </row>
    <row r="372" spans="1:748" s="540" customFormat="1" ht="15" customHeight="1" x14ac:dyDescent="0.15">
      <c r="A372" s="559">
        <v>43892</v>
      </c>
      <c r="B372" s="415">
        <f t="shared" si="7"/>
        <v>3638</v>
      </c>
      <c r="C372" s="231"/>
      <c r="D372" s="546"/>
      <c r="E372" s="467"/>
      <c r="F372" s="576"/>
      <c r="G372" s="883"/>
      <c r="H372" s="539"/>
      <c r="I372" s="576"/>
      <c r="J372" s="547"/>
      <c r="K372" s="467"/>
      <c r="L372" s="550"/>
      <c r="M372" s="231">
        <v>1107</v>
      </c>
      <c r="N372" s="546">
        <v>7.93</v>
      </c>
      <c r="O372" s="467">
        <v>4980</v>
      </c>
      <c r="P372" s="576">
        <v>20.7</v>
      </c>
      <c r="Q372" s="883">
        <v>57.2</v>
      </c>
      <c r="R372" s="539">
        <v>1.1000000000000001</v>
      </c>
      <c r="S372" s="576">
        <v>12</v>
      </c>
      <c r="T372" s="547"/>
      <c r="U372" s="467">
        <v>446.1</v>
      </c>
      <c r="V372" s="550"/>
      <c r="W372" s="466">
        <v>571</v>
      </c>
      <c r="X372" s="546">
        <v>8.18</v>
      </c>
      <c r="Y372" s="548">
        <v>2430</v>
      </c>
      <c r="Z372" s="576">
        <v>23.3</v>
      </c>
      <c r="AA372" s="883">
        <v>42.1</v>
      </c>
      <c r="AB372" s="539">
        <v>1.4</v>
      </c>
      <c r="AC372" s="576">
        <v>3</v>
      </c>
      <c r="AD372" s="539"/>
      <c r="AE372" s="467">
        <v>47.7</v>
      </c>
      <c r="AF372" s="550"/>
      <c r="AG372" s="494">
        <v>67</v>
      </c>
      <c r="AH372" s="546"/>
      <c r="AI372" s="548"/>
      <c r="AJ372" s="576"/>
      <c r="AK372" s="883"/>
      <c r="AL372" s="539"/>
      <c r="AM372" s="213"/>
      <c r="AN372" s="539"/>
      <c r="AO372" s="467"/>
      <c r="AP372" s="618"/>
      <c r="AQ372" s="494">
        <v>258</v>
      </c>
      <c r="AR372" s="546">
        <v>7.79</v>
      </c>
      <c r="AS372" s="548">
        <v>5380</v>
      </c>
      <c r="AT372" s="576">
        <v>81.900000000000006</v>
      </c>
      <c r="AU372" s="883">
        <v>215.2</v>
      </c>
      <c r="AV372" s="539">
        <v>6.4</v>
      </c>
      <c r="AW372" s="576">
        <v>12.1</v>
      </c>
      <c r="AX372" s="539"/>
      <c r="AY372" s="467">
        <v>557.6</v>
      </c>
      <c r="AZ372" s="550"/>
      <c r="BA372" s="231">
        <v>210</v>
      </c>
      <c r="BB372" s="546">
        <v>7.58</v>
      </c>
      <c r="BC372" s="467">
        <v>6210</v>
      </c>
      <c r="BD372" s="576">
        <v>63.8</v>
      </c>
      <c r="BE372" s="883">
        <v>145.9</v>
      </c>
      <c r="BF372" s="539">
        <v>2.7</v>
      </c>
      <c r="BG372" s="576">
        <v>20.3</v>
      </c>
      <c r="BH372" s="539"/>
      <c r="BI372" s="467">
        <v>2169.6999999999998</v>
      </c>
      <c r="BJ372" s="550"/>
      <c r="BK372" s="494">
        <v>123</v>
      </c>
      <c r="BL372" s="546">
        <v>8.2100000000000009</v>
      </c>
      <c r="BM372" s="548">
        <v>1470</v>
      </c>
      <c r="BN372" s="576">
        <v>59.2</v>
      </c>
      <c r="BO372" s="883">
        <v>112.8</v>
      </c>
      <c r="BP372" s="539">
        <v>0.6</v>
      </c>
      <c r="BQ372" s="576">
        <v>2.6</v>
      </c>
      <c r="BR372" s="539"/>
      <c r="BS372" s="467">
        <v>324.39999999999998</v>
      </c>
      <c r="BT372" s="550"/>
      <c r="BU372" s="494">
        <v>403</v>
      </c>
      <c r="BV372" s="546">
        <v>7.68</v>
      </c>
      <c r="BW372" s="548">
        <v>6570</v>
      </c>
      <c r="BX372" s="548">
        <v>20</v>
      </c>
      <c r="BY372" s="883">
        <v>82.7</v>
      </c>
      <c r="BZ372" s="539">
        <v>6.5</v>
      </c>
      <c r="CA372" s="576">
        <v>17.5</v>
      </c>
      <c r="CB372" s="539"/>
      <c r="CC372" s="467"/>
      <c r="CD372" s="550"/>
      <c r="CE372" s="494">
        <v>40</v>
      </c>
      <c r="CF372" s="546">
        <v>7.88</v>
      </c>
      <c r="CG372" s="548">
        <v>6910</v>
      </c>
      <c r="CH372" s="576">
        <v>24</v>
      </c>
      <c r="CI372" s="883">
        <v>49.7</v>
      </c>
      <c r="CJ372" s="539">
        <v>4.2</v>
      </c>
      <c r="CK372" s="576">
        <v>32.700000000000003</v>
      </c>
      <c r="CL372" s="539"/>
      <c r="CM372" s="467"/>
      <c r="CN372" s="550"/>
      <c r="CO372" s="494"/>
      <c r="CP372" s="546"/>
      <c r="CQ372" s="467"/>
      <c r="CR372" s="576"/>
      <c r="CS372" s="883"/>
      <c r="CT372" s="539"/>
      <c r="CU372" s="576"/>
      <c r="CV372" s="539"/>
      <c r="CW372" s="467"/>
      <c r="CX372" s="550"/>
      <c r="CY372" s="494">
        <v>18</v>
      </c>
      <c r="CZ372" s="546"/>
      <c r="DA372" s="467"/>
      <c r="DB372" s="576"/>
      <c r="DC372" s="883"/>
      <c r="DD372" s="539"/>
      <c r="DE372" s="576"/>
      <c r="DF372" s="539"/>
      <c r="DG372" s="551"/>
      <c r="DH372" s="550"/>
      <c r="DI372" s="494">
        <v>741</v>
      </c>
      <c r="DJ372" s="546">
        <v>7.76</v>
      </c>
      <c r="DK372" s="549">
        <v>2860</v>
      </c>
      <c r="DL372" s="576">
        <v>49.5</v>
      </c>
      <c r="DM372" s="883">
        <v>180.6</v>
      </c>
      <c r="DN372" s="539">
        <v>21.8</v>
      </c>
      <c r="DO372" s="576">
        <v>22.4</v>
      </c>
      <c r="DP372" s="539"/>
      <c r="DQ372" s="467"/>
      <c r="DR372" s="550"/>
      <c r="DS372" s="494"/>
      <c r="DT372" s="546"/>
      <c r="DU372" s="466"/>
      <c r="DV372" s="576"/>
      <c r="DW372" s="883"/>
      <c r="DX372" s="539"/>
      <c r="DY372" s="576"/>
      <c r="DZ372" s="539"/>
      <c r="EA372" s="576"/>
      <c r="EB372" s="550"/>
      <c r="EC372" s="494"/>
      <c r="ED372" s="546"/>
      <c r="EE372" s="551"/>
      <c r="EF372" s="576"/>
      <c r="EG372" s="883"/>
      <c r="EH372" s="539"/>
      <c r="EI372" s="576"/>
      <c r="EJ372" s="539"/>
      <c r="EK372" s="467"/>
      <c r="EL372" s="550"/>
      <c r="EM372" s="494"/>
      <c r="EN372" s="546"/>
      <c r="EO372" s="467"/>
      <c r="EP372" s="576"/>
      <c r="EQ372" s="576"/>
      <c r="ER372" s="539"/>
      <c r="ES372" s="576"/>
      <c r="ET372" s="466"/>
      <c r="EU372" s="467"/>
      <c r="EV372" s="550"/>
      <c r="EW372" s="494"/>
      <c r="EX372" s="546"/>
      <c r="EY372" s="467"/>
      <c r="EZ372" s="576"/>
      <c r="FA372" s="883"/>
      <c r="FB372" s="539"/>
      <c r="FC372" s="576"/>
      <c r="FD372" s="466"/>
      <c r="FE372" s="467"/>
      <c r="FF372" s="550"/>
      <c r="FG372" s="494"/>
      <c r="FH372" s="546"/>
      <c r="FI372" s="467"/>
      <c r="FJ372" s="576"/>
      <c r="FK372" s="883"/>
      <c r="FL372" s="539"/>
      <c r="FM372" s="576"/>
      <c r="FN372" s="466"/>
      <c r="FO372" s="467"/>
      <c r="FP372" s="550"/>
      <c r="FQ372" s="1262"/>
      <c r="FR372" s="1263"/>
      <c r="FS372" s="1444"/>
      <c r="FT372" s="1263"/>
      <c r="FU372" s="980"/>
      <c r="FV372" s="1263"/>
      <c r="FW372" s="954"/>
      <c r="FX372" s="1263"/>
      <c r="FY372" s="1263"/>
      <c r="FZ372" s="1419"/>
      <c r="GA372" s="1262"/>
      <c r="GB372" s="1263"/>
      <c r="GC372" s="1263"/>
      <c r="GD372" s="1263"/>
      <c r="GE372" s="980"/>
      <c r="GF372" s="1263"/>
      <c r="GG372" s="954"/>
      <c r="GH372" s="1263"/>
      <c r="GI372" s="1263"/>
      <c r="GJ372" s="1419"/>
      <c r="GK372" s="231"/>
      <c r="GL372" s="941"/>
      <c r="GM372" s="467"/>
      <c r="GN372" s="467"/>
      <c r="GO372" s="467"/>
      <c r="GP372" s="467"/>
      <c r="GQ372" s="467"/>
      <c r="GR372" s="467"/>
      <c r="GS372" s="467"/>
      <c r="GT372" s="550"/>
      <c r="GU372" s="231"/>
      <c r="GV372" s="467"/>
      <c r="GW372" s="467"/>
      <c r="GX372" s="467"/>
      <c r="GY372" s="467"/>
      <c r="GZ372" s="539"/>
      <c r="HA372" s="467"/>
      <c r="HB372" s="467"/>
      <c r="HC372" s="467"/>
      <c r="HD372" s="550"/>
      <c r="HE372" s="494">
        <v>100</v>
      </c>
      <c r="HF372" s="546">
        <v>7.49</v>
      </c>
      <c r="HG372" s="467">
        <v>2210</v>
      </c>
      <c r="HH372" s="894">
        <v>7</v>
      </c>
      <c r="HI372" s="1432">
        <v>60.3</v>
      </c>
      <c r="HJ372" s="539">
        <v>4</v>
      </c>
      <c r="HK372" s="576">
        <v>4.2</v>
      </c>
      <c r="HL372" s="539"/>
      <c r="HM372" s="467"/>
      <c r="HN372" s="550"/>
      <c r="HO372" s="494"/>
      <c r="HP372" s="546">
        <v>6.49</v>
      </c>
      <c r="HQ372" s="467">
        <v>5840</v>
      </c>
      <c r="HR372" s="576"/>
      <c r="HS372" s="576">
        <v>547.79999999999995</v>
      </c>
      <c r="HT372" s="539">
        <v>359.2</v>
      </c>
      <c r="HU372" s="576"/>
      <c r="HV372" s="539"/>
      <c r="HW372" s="467"/>
      <c r="HX372" s="550"/>
      <c r="HY372" s="1587"/>
      <c r="HZ372" s="1587"/>
      <c r="IA372" s="1587"/>
      <c r="IB372" s="1587"/>
      <c r="IC372" s="1587"/>
      <c r="ID372" s="1587"/>
      <c r="IE372" s="1587"/>
      <c r="IF372" s="1587"/>
      <c r="IG372" s="1587"/>
      <c r="IH372" s="1587"/>
      <c r="II372" s="1587"/>
      <c r="IJ372" s="1587"/>
      <c r="IK372" s="1587"/>
      <c r="IL372" s="1587"/>
      <c r="IM372" s="1587"/>
      <c r="IN372" s="1587"/>
      <c r="IO372" s="1587"/>
      <c r="IP372" s="1587"/>
      <c r="IQ372" s="1587"/>
      <c r="IR372" s="1587"/>
      <c r="IS372" s="1587"/>
      <c r="IT372" s="1587"/>
      <c r="IU372" s="1587"/>
      <c r="IV372" s="1587"/>
      <c r="IW372" s="1587"/>
      <c r="IX372" s="1587"/>
      <c r="IY372" s="1587"/>
      <c r="IZ372" s="1587"/>
      <c r="JA372" s="1587"/>
      <c r="JB372" s="1587"/>
      <c r="JC372" s="1587"/>
      <c r="JD372" s="1587"/>
      <c r="JE372" s="1587"/>
      <c r="JF372" s="1587"/>
      <c r="JG372" s="1587"/>
      <c r="JH372" s="1587"/>
      <c r="JI372" s="1587"/>
      <c r="JJ372" s="1587"/>
      <c r="JK372" s="1587"/>
      <c r="JL372" s="1587"/>
      <c r="JM372" s="1587"/>
      <c r="JN372" s="1587"/>
      <c r="JO372" s="1587"/>
      <c r="JP372" s="1587"/>
      <c r="JQ372" s="1587"/>
      <c r="JR372" s="1587"/>
      <c r="JS372" s="1587"/>
      <c r="JT372" s="1587"/>
      <c r="JU372" s="1587"/>
      <c r="JV372" s="1587"/>
      <c r="JW372" s="1587"/>
      <c r="JX372" s="1587"/>
      <c r="JY372" s="1587"/>
      <c r="JZ372" s="1587"/>
      <c r="KA372" s="1587"/>
      <c r="KB372" s="1587"/>
      <c r="KC372" s="1587"/>
      <c r="KD372" s="1587"/>
      <c r="KE372" s="1587"/>
      <c r="KF372" s="1587"/>
      <c r="KG372" s="1587"/>
      <c r="KH372" s="1587"/>
      <c r="KI372" s="1587"/>
      <c r="KJ372" s="1587"/>
      <c r="KK372" s="1587"/>
      <c r="KL372" s="1587"/>
      <c r="KM372" s="1587"/>
      <c r="KN372" s="1587"/>
      <c r="KO372" s="1587"/>
      <c r="KP372" s="1587"/>
      <c r="KQ372" s="1587"/>
      <c r="KR372" s="1587"/>
      <c r="KS372" s="1587"/>
      <c r="KT372" s="1587"/>
      <c r="KU372" s="1587"/>
      <c r="KV372" s="1587"/>
      <c r="KW372" s="1587"/>
      <c r="KX372" s="1587"/>
      <c r="KY372" s="1587"/>
      <c r="KZ372" s="1587"/>
      <c r="LA372" s="1587"/>
      <c r="LB372" s="1587"/>
      <c r="LC372" s="1587"/>
      <c r="LD372" s="1587"/>
      <c r="LE372" s="1587"/>
      <c r="LF372" s="1587"/>
      <c r="LG372" s="1587"/>
      <c r="LH372" s="1587"/>
      <c r="LI372" s="1587"/>
      <c r="LJ372" s="1587"/>
      <c r="LK372" s="1587"/>
      <c r="LL372" s="1587"/>
      <c r="LM372" s="1587"/>
      <c r="LN372" s="1587"/>
      <c r="LO372" s="1587"/>
      <c r="LP372" s="1587"/>
      <c r="LQ372" s="1587"/>
      <c r="LR372" s="1587"/>
      <c r="LS372" s="1587"/>
      <c r="LT372" s="1587"/>
      <c r="LU372" s="1587"/>
      <c r="LV372" s="1587"/>
      <c r="LW372" s="1587"/>
      <c r="LX372" s="1587"/>
      <c r="LY372" s="1587"/>
      <c r="LZ372" s="1587"/>
      <c r="MA372" s="1587"/>
      <c r="MB372" s="1587"/>
      <c r="MC372" s="1587"/>
      <c r="MD372" s="1587"/>
      <c r="ME372" s="1587"/>
      <c r="MF372" s="1587"/>
      <c r="MG372" s="1587"/>
      <c r="MH372" s="1587"/>
      <c r="MI372" s="1587"/>
      <c r="MJ372" s="1587"/>
      <c r="MK372" s="1587"/>
      <c r="ML372" s="1587"/>
      <c r="MM372" s="1587"/>
      <c r="MN372" s="1587"/>
      <c r="MO372" s="1587"/>
      <c r="MP372" s="1587"/>
      <c r="MQ372" s="1587"/>
      <c r="MR372" s="1587"/>
      <c r="MS372" s="1587"/>
      <c r="MT372" s="1587"/>
      <c r="MU372" s="1587"/>
      <c r="MV372" s="1587"/>
      <c r="MW372" s="1587"/>
      <c r="MX372" s="1587"/>
      <c r="MY372" s="1587"/>
      <c r="MZ372" s="1587"/>
      <c r="NA372" s="1587"/>
      <c r="NB372" s="1587"/>
      <c r="NC372" s="1587"/>
      <c r="ND372" s="1587"/>
      <c r="NE372" s="1587"/>
      <c r="NF372" s="1587"/>
      <c r="NG372" s="1587"/>
      <c r="NH372" s="1587"/>
      <c r="NI372" s="1587"/>
      <c r="NJ372" s="1587"/>
      <c r="NK372" s="1587"/>
      <c r="NL372" s="1587"/>
      <c r="NM372" s="1587"/>
      <c r="NN372" s="1587"/>
      <c r="NO372" s="1587"/>
      <c r="NP372" s="1587"/>
      <c r="NQ372" s="1587"/>
      <c r="NR372" s="1587"/>
      <c r="NS372" s="1587"/>
      <c r="NT372" s="1587"/>
      <c r="NU372" s="1587"/>
      <c r="NV372" s="1587"/>
      <c r="NW372" s="1587"/>
      <c r="NX372" s="1587"/>
      <c r="NY372" s="1587"/>
      <c r="NZ372" s="1587"/>
      <c r="OA372" s="1587"/>
      <c r="OB372" s="1587"/>
      <c r="OC372" s="1587"/>
      <c r="OD372" s="1587"/>
      <c r="OE372" s="1587"/>
      <c r="OF372" s="1587"/>
      <c r="OG372" s="1587"/>
      <c r="OH372" s="1587"/>
      <c r="OI372" s="1587"/>
      <c r="OJ372" s="1587"/>
      <c r="OK372" s="1587"/>
      <c r="OL372" s="1587"/>
      <c r="OM372" s="1587"/>
      <c r="ON372" s="1587"/>
      <c r="OO372" s="1587"/>
      <c r="OP372" s="1587"/>
      <c r="OQ372" s="1587"/>
      <c r="OR372" s="1587"/>
      <c r="OS372" s="1587"/>
      <c r="OT372" s="1587"/>
      <c r="OU372" s="1587"/>
      <c r="OV372" s="1587"/>
      <c r="OW372" s="1587"/>
      <c r="OX372" s="1587"/>
      <c r="OY372" s="1587"/>
      <c r="OZ372" s="1587"/>
      <c r="PA372" s="1587"/>
      <c r="PB372" s="1587"/>
      <c r="PC372" s="1587"/>
      <c r="PD372" s="1587"/>
      <c r="PE372" s="1587"/>
      <c r="PF372" s="1587"/>
      <c r="PG372" s="1588"/>
      <c r="PH372" s="1588"/>
      <c r="PI372" s="1588"/>
      <c r="PJ372" s="1588"/>
      <c r="PK372" s="1588"/>
      <c r="PL372" s="1588"/>
      <c r="PM372" s="1588"/>
      <c r="PN372" s="1588"/>
      <c r="PO372" s="1588"/>
      <c r="PP372" s="1588"/>
      <c r="PQ372" s="1588"/>
      <c r="PR372" s="1588"/>
      <c r="PS372" s="1588"/>
      <c r="PT372" s="1588"/>
      <c r="PU372" s="1588"/>
      <c r="PV372" s="1588"/>
      <c r="PW372" s="1588"/>
      <c r="PX372" s="1588"/>
      <c r="PY372" s="1588"/>
      <c r="PZ372" s="1588"/>
      <c r="QA372" s="1588"/>
      <c r="QB372" s="1588"/>
      <c r="QC372" s="1588"/>
      <c r="QD372" s="1588"/>
      <c r="QE372" s="1588"/>
      <c r="QF372" s="1588"/>
      <c r="QG372" s="1588"/>
      <c r="QH372" s="1588"/>
      <c r="QI372" s="1588"/>
      <c r="QJ372" s="1588"/>
      <c r="QK372" s="1588"/>
      <c r="QL372" s="1588"/>
      <c r="QM372" s="1588"/>
      <c r="QN372" s="1588"/>
      <c r="QO372" s="1588"/>
      <c r="QP372" s="1588"/>
      <c r="QQ372" s="1588"/>
      <c r="QR372" s="1588"/>
      <c r="QS372" s="1588"/>
      <c r="QT372" s="1588"/>
      <c r="QU372" s="1588"/>
      <c r="QV372" s="1588"/>
      <c r="QW372" s="1588"/>
      <c r="QX372" s="1588"/>
      <c r="QY372" s="1588"/>
      <c r="QZ372" s="1588"/>
      <c r="RA372" s="1588"/>
      <c r="RB372" s="1588"/>
      <c r="RC372" s="1588"/>
      <c r="RD372" s="1588"/>
      <c r="RE372" s="1588"/>
      <c r="RF372" s="1588"/>
      <c r="RG372" s="1588"/>
      <c r="RH372" s="1588"/>
      <c r="RI372" s="1588"/>
      <c r="RJ372" s="1588"/>
      <c r="RK372" s="1588"/>
      <c r="RL372" s="1588"/>
      <c r="RM372" s="1588"/>
      <c r="RN372" s="1588"/>
      <c r="RO372" s="1588"/>
      <c r="RP372" s="1588"/>
      <c r="RQ372" s="1588"/>
      <c r="RR372" s="1588"/>
      <c r="RS372" s="1588"/>
      <c r="RT372" s="1588"/>
      <c r="RU372" s="1588"/>
      <c r="RV372" s="1588"/>
      <c r="RW372" s="1588"/>
      <c r="RX372" s="1588"/>
      <c r="RY372" s="1588"/>
      <c r="RZ372" s="1588"/>
      <c r="SA372" s="1588"/>
      <c r="SB372" s="1588"/>
      <c r="SC372" s="1588"/>
      <c r="SD372" s="1588"/>
      <c r="SE372" s="1588"/>
      <c r="SF372" s="1588"/>
      <c r="SG372" s="1588"/>
      <c r="SH372" s="1588"/>
      <c r="SI372" s="1588"/>
      <c r="SJ372" s="1588"/>
      <c r="SK372" s="1588"/>
      <c r="SL372" s="1588"/>
      <c r="SM372" s="1588"/>
      <c r="SN372" s="1588"/>
      <c r="SO372" s="1588"/>
      <c r="SP372" s="1588"/>
      <c r="SQ372" s="1588"/>
      <c r="SR372" s="1588"/>
      <c r="SS372" s="1588"/>
      <c r="ST372" s="1588"/>
      <c r="SU372" s="1588"/>
      <c r="SV372" s="1588"/>
      <c r="SW372" s="1588"/>
      <c r="SX372" s="1588"/>
      <c r="SY372" s="1588"/>
      <c r="SZ372" s="1588"/>
      <c r="TA372" s="1588"/>
      <c r="TB372" s="1588"/>
      <c r="TC372" s="1588"/>
      <c r="TD372" s="544"/>
      <c r="TE372" s="544"/>
      <c r="TF372" s="544"/>
      <c r="TG372" s="544"/>
      <c r="TH372" s="544"/>
      <c r="TI372" s="544"/>
      <c r="TJ372" s="544"/>
      <c r="TK372" s="544"/>
      <c r="TL372" s="544"/>
      <c r="TM372" s="544"/>
      <c r="TN372" s="544"/>
      <c r="TO372" s="544"/>
      <c r="TP372" s="544"/>
      <c r="TQ372" s="544"/>
      <c r="TR372" s="544"/>
      <c r="TS372" s="544"/>
      <c r="TT372" s="544"/>
      <c r="TU372" s="544"/>
      <c r="TV372" s="544"/>
      <c r="TW372" s="544"/>
      <c r="TX372" s="544"/>
      <c r="TY372" s="544"/>
      <c r="TZ372" s="544"/>
      <c r="UA372" s="544"/>
      <c r="UB372" s="544"/>
      <c r="UC372" s="544"/>
      <c r="UD372" s="544"/>
      <c r="UE372" s="544"/>
      <c r="UF372" s="544"/>
      <c r="UG372" s="544"/>
      <c r="UH372" s="544"/>
      <c r="UI372" s="544"/>
      <c r="UJ372" s="544"/>
      <c r="UK372" s="544"/>
      <c r="UL372" s="544"/>
      <c r="UM372" s="544"/>
      <c r="UN372" s="544"/>
      <c r="UO372" s="544"/>
      <c r="UP372" s="544"/>
      <c r="UQ372" s="544"/>
      <c r="UR372" s="544"/>
      <c r="US372" s="544"/>
      <c r="UT372" s="544"/>
      <c r="UU372" s="544"/>
      <c r="UV372" s="544"/>
      <c r="UW372" s="544"/>
      <c r="UX372" s="544"/>
      <c r="UY372" s="544"/>
      <c r="UZ372" s="544"/>
      <c r="VA372" s="544"/>
      <c r="VB372" s="544"/>
      <c r="VC372" s="544"/>
      <c r="VD372" s="544"/>
      <c r="VE372" s="544"/>
      <c r="VF372" s="544"/>
      <c r="VG372" s="544"/>
      <c r="VH372" s="544"/>
      <c r="VI372" s="544"/>
      <c r="VJ372" s="544"/>
      <c r="VK372" s="544"/>
      <c r="VL372" s="544"/>
      <c r="VM372" s="544"/>
      <c r="VN372" s="544"/>
      <c r="VO372" s="544"/>
      <c r="VP372" s="544"/>
      <c r="VQ372" s="544"/>
      <c r="VR372" s="544"/>
      <c r="VS372" s="544"/>
      <c r="VT372" s="544"/>
      <c r="VU372" s="544"/>
      <c r="VV372" s="544"/>
      <c r="VW372" s="544"/>
      <c r="VX372" s="544"/>
      <c r="VY372" s="544"/>
      <c r="VZ372" s="544"/>
      <c r="WA372" s="544"/>
      <c r="WB372" s="544"/>
      <c r="WC372" s="544"/>
      <c r="WD372" s="544"/>
      <c r="WE372" s="544"/>
      <c r="WF372" s="544"/>
      <c r="WG372" s="544"/>
      <c r="WH372" s="544"/>
      <c r="WI372" s="544"/>
      <c r="WJ372" s="544"/>
      <c r="WK372" s="544"/>
      <c r="WL372" s="544"/>
      <c r="WM372" s="544"/>
      <c r="WN372" s="544"/>
      <c r="WO372" s="544"/>
      <c r="WP372" s="544"/>
      <c r="WQ372" s="544"/>
      <c r="WR372" s="544"/>
      <c r="WS372" s="544"/>
      <c r="WT372" s="544"/>
      <c r="WU372" s="544"/>
      <c r="WV372" s="544"/>
      <c r="WW372" s="544"/>
      <c r="WX372" s="544"/>
      <c r="WY372" s="544"/>
      <c r="WZ372" s="544"/>
      <c r="XA372" s="544"/>
      <c r="XB372" s="544"/>
      <c r="XC372" s="544"/>
      <c r="XD372" s="544"/>
      <c r="XE372" s="544"/>
      <c r="XF372" s="544"/>
      <c r="XG372" s="544"/>
      <c r="XH372" s="544"/>
      <c r="XI372" s="544"/>
      <c r="XJ372" s="544"/>
      <c r="XK372" s="544"/>
      <c r="XL372" s="544"/>
      <c r="XM372" s="544"/>
      <c r="XN372" s="544"/>
      <c r="XO372" s="544"/>
      <c r="XP372" s="544"/>
      <c r="XQ372" s="544"/>
      <c r="XR372" s="544"/>
      <c r="XS372" s="544"/>
      <c r="XT372" s="544"/>
      <c r="XU372" s="544"/>
      <c r="XV372" s="544"/>
      <c r="XW372" s="544"/>
      <c r="XX372" s="544"/>
      <c r="XY372" s="544"/>
      <c r="XZ372" s="544"/>
      <c r="YA372" s="544"/>
      <c r="YB372" s="544"/>
      <c r="YC372" s="544"/>
      <c r="YD372" s="544"/>
      <c r="YE372" s="544"/>
      <c r="YF372" s="544"/>
      <c r="YG372" s="544"/>
      <c r="YH372" s="544"/>
      <c r="YI372" s="544"/>
      <c r="YJ372" s="544"/>
      <c r="YK372" s="544"/>
      <c r="YL372" s="544"/>
      <c r="YM372" s="544"/>
      <c r="YN372" s="544"/>
      <c r="YO372" s="544"/>
      <c r="YP372" s="544"/>
      <c r="YQ372" s="544"/>
      <c r="YR372" s="544"/>
      <c r="YS372" s="544"/>
      <c r="YT372" s="544"/>
      <c r="YU372" s="544"/>
      <c r="YV372" s="544"/>
      <c r="YW372" s="544"/>
      <c r="YX372" s="544"/>
      <c r="YY372" s="544"/>
      <c r="YZ372" s="544"/>
      <c r="ZA372" s="544"/>
      <c r="ZB372" s="544"/>
      <c r="ZC372" s="544"/>
      <c r="ZD372" s="544"/>
      <c r="ZE372" s="544"/>
      <c r="ZF372" s="544"/>
      <c r="ZG372" s="544"/>
      <c r="ZH372" s="544"/>
      <c r="ZI372" s="544"/>
      <c r="ZJ372" s="544"/>
      <c r="ZK372" s="544"/>
      <c r="ZL372" s="544"/>
      <c r="ZM372" s="544"/>
      <c r="ZN372" s="544"/>
      <c r="ZO372" s="544"/>
      <c r="ZP372" s="544"/>
      <c r="ZQ372" s="544"/>
      <c r="ZR372" s="544"/>
      <c r="ZS372" s="544"/>
      <c r="ZT372" s="544"/>
      <c r="ZU372" s="544"/>
      <c r="ZV372" s="544"/>
      <c r="ZW372" s="544"/>
      <c r="ZX372" s="544"/>
      <c r="ZY372" s="544"/>
      <c r="ZZ372" s="544"/>
      <c r="AAA372" s="544"/>
      <c r="AAB372" s="544"/>
      <c r="AAC372" s="544"/>
      <c r="AAD372" s="544"/>
      <c r="AAE372" s="544"/>
      <c r="AAF372" s="544"/>
      <c r="AAG372" s="544"/>
      <c r="AAH372" s="544"/>
      <c r="AAI372" s="544"/>
      <c r="AAJ372" s="544"/>
      <c r="AAK372" s="544"/>
      <c r="AAL372" s="544"/>
      <c r="AAM372" s="544"/>
      <c r="AAN372" s="544"/>
      <c r="AAO372" s="544"/>
      <c r="AAP372" s="544"/>
      <c r="AAQ372" s="544"/>
      <c r="AAR372" s="544"/>
      <c r="AAS372" s="544"/>
      <c r="AAT372" s="544"/>
      <c r="AAU372" s="544"/>
      <c r="AAV372" s="544"/>
      <c r="AAW372" s="544"/>
      <c r="AAX372" s="544"/>
      <c r="AAY372" s="544"/>
      <c r="AAZ372" s="544"/>
      <c r="ABA372" s="544"/>
      <c r="ABB372" s="544"/>
      <c r="ABC372" s="544"/>
      <c r="ABD372" s="544"/>
      <c r="ABE372" s="544"/>
      <c r="ABF372" s="544"/>
      <c r="ABG372" s="544"/>
      <c r="ABH372" s="544"/>
      <c r="ABI372" s="544"/>
      <c r="ABJ372" s="544"/>
      <c r="ABK372" s="544"/>
      <c r="ABL372" s="544"/>
      <c r="ABM372" s="544"/>
      <c r="ABN372" s="544"/>
      <c r="ABO372" s="544"/>
      <c r="ABP372" s="544"/>
      <c r="ABQ372" s="544"/>
      <c r="ABR372" s="544"/>
      <c r="ABS372" s="544"/>
      <c r="ABT372" s="544"/>
    </row>
    <row r="373" spans="1:748" s="540" customFormat="1" ht="15" customHeight="1" x14ac:dyDescent="0.15">
      <c r="A373" s="559">
        <v>43893</v>
      </c>
      <c r="B373" s="415">
        <f t="shared" si="7"/>
        <v>3836</v>
      </c>
      <c r="C373" s="231"/>
      <c r="D373" s="546"/>
      <c r="E373" s="467"/>
      <c r="F373" s="576"/>
      <c r="G373" s="883"/>
      <c r="H373" s="539"/>
      <c r="I373" s="576"/>
      <c r="J373" s="547"/>
      <c r="K373" s="467"/>
      <c r="L373" s="550"/>
      <c r="M373" s="231">
        <v>928</v>
      </c>
      <c r="N373" s="546">
        <v>8.26</v>
      </c>
      <c r="O373" s="467">
        <v>5240</v>
      </c>
      <c r="P373" s="576">
        <v>22.8</v>
      </c>
      <c r="Q373" s="883">
        <v>49.7</v>
      </c>
      <c r="R373" s="539">
        <v>1.4</v>
      </c>
      <c r="S373" s="576">
        <v>12.6</v>
      </c>
      <c r="T373" s="547"/>
      <c r="U373" s="467"/>
      <c r="V373" s="550"/>
      <c r="W373" s="466">
        <v>536</v>
      </c>
      <c r="X373" s="546">
        <v>8.4</v>
      </c>
      <c r="Y373" s="548">
        <v>2390</v>
      </c>
      <c r="Z373" s="576">
        <v>26</v>
      </c>
      <c r="AA373" s="883">
        <v>55.7</v>
      </c>
      <c r="AB373" s="539">
        <v>2</v>
      </c>
      <c r="AC373" s="576">
        <v>2.8</v>
      </c>
      <c r="AD373" s="539"/>
      <c r="AE373" s="467"/>
      <c r="AF373" s="550"/>
      <c r="AG373" s="494">
        <v>88</v>
      </c>
      <c r="AH373" s="546">
        <v>7.88</v>
      </c>
      <c r="AI373" s="548">
        <v>4380</v>
      </c>
      <c r="AJ373" s="576">
        <v>22</v>
      </c>
      <c r="AK373" s="883">
        <v>54.2</v>
      </c>
      <c r="AL373" s="539">
        <v>10.4</v>
      </c>
      <c r="AM373" s="213">
        <v>14.1</v>
      </c>
      <c r="AN373" s="539"/>
      <c r="AO373" s="467"/>
      <c r="AP373" s="618"/>
      <c r="AQ373" s="494">
        <v>303</v>
      </c>
      <c r="AR373" s="546">
        <v>7.92</v>
      </c>
      <c r="AS373" s="548">
        <v>5820</v>
      </c>
      <c r="AT373" s="576">
        <v>81.8</v>
      </c>
      <c r="AU373" s="883">
        <v>206.1</v>
      </c>
      <c r="AV373" s="539">
        <v>7.5</v>
      </c>
      <c r="AW373" s="576">
        <v>13.2</v>
      </c>
      <c r="AX373" s="539"/>
      <c r="AY373" s="467"/>
      <c r="AZ373" s="550"/>
      <c r="BA373" s="231">
        <v>220</v>
      </c>
      <c r="BB373" s="546">
        <v>7.71</v>
      </c>
      <c r="BC373" s="467">
        <v>6580</v>
      </c>
      <c r="BD373" s="576">
        <v>61.9</v>
      </c>
      <c r="BE373" s="883">
        <v>142.9</v>
      </c>
      <c r="BF373" s="539">
        <v>3</v>
      </c>
      <c r="BG373" s="576">
        <v>25.4</v>
      </c>
      <c r="BH373" s="539"/>
      <c r="BI373" s="467"/>
      <c r="BJ373" s="550"/>
      <c r="BK373" s="494">
        <v>119</v>
      </c>
      <c r="BL373" s="546">
        <v>8.2100000000000009</v>
      </c>
      <c r="BM373" s="548">
        <v>1470</v>
      </c>
      <c r="BN373" s="576">
        <v>61.5</v>
      </c>
      <c r="BO373" s="883">
        <v>106.8</v>
      </c>
      <c r="BP373" s="539">
        <v>0.8</v>
      </c>
      <c r="BQ373" s="576">
        <v>2.6</v>
      </c>
      <c r="BR373" s="539"/>
      <c r="BS373" s="467"/>
      <c r="BT373" s="550"/>
      <c r="BU373" s="494">
        <v>385</v>
      </c>
      <c r="BV373" s="546">
        <v>7.8</v>
      </c>
      <c r="BW373" s="548">
        <v>6790</v>
      </c>
      <c r="BX373" s="548">
        <v>22.1</v>
      </c>
      <c r="BY373" s="883">
        <v>60.2</v>
      </c>
      <c r="BZ373" s="539">
        <v>5.0999999999999996</v>
      </c>
      <c r="CA373" s="576">
        <v>22.1</v>
      </c>
      <c r="CB373" s="539"/>
      <c r="CC373" s="467"/>
      <c r="CD373" s="550"/>
      <c r="CE373" s="494">
        <v>45</v>
      </c>
      <c r="CF373" s="546">
        <v>7.67</v>
      </c>
      <c r="CG373" s="548">
        <v>7260</v>
      </c>
      <c r="CH373" s="576">
        <v>24.2</v>
      </c>
      <c r="CI373" s="883">
        <v>55.7</v>
      </c>
      <c r="CJ373" s="539">
        <v>1.7</v>
      </c>
      <c r="CK373" s="576">
        <v>33.700000000000003</v>
      </c>
      <c r="CL373" s="539"/>
      <c r="CM373" s="467"/>
      <c r="CN373" s="550"/>
      <c r="CO373" s="494"/>
      <c r="CP373" s="546"/>
      <c r="CQ373" s="467"/>
      <c r="CR373" s="576"/>
      <c r="CS373" s="883"/>
      <c r="CT373" s="539"/>
      <c r="CU373" s="576"/>
      <c r="CV373" s="539"/>
      <c r="CW373" s="467"/>
      <c r="CX373" s="550"/>
      <c r="CY373" s="494">
        <v>74</v>
      </c>
      <c r="CZ373" s="546"/>
      <c r="DA373" s="467"/>
      <c r="DB373" s="576"/>
      <c r="DC373" s="883"/>
      <c r="DD373" s="539"/>
      <c r="DE373" s="576"/>
      <c r="DF373" s="539"/>
      <c r="DG373" s="551"/>
      <c r="DH373" s="550"/>
      <c r="DI373" s="494">
        <v>733</v>
      </c>
      <c r="DJ373" s="546">
        <v>7.91</v>
      </c>
      <c r="DK373" s="549">
        <v>2630</v>
      </c>
      <c r="DL373" s="576">
        <v>47.2</v>
      </c>
      <c r="DM373" s="883">
        <v>135.4</v>
      </c>
      <c r="DN373" s="539">
        <v>19.600000000000001</v>
      </c>
      <c r="DO373" s="576">
        <v>19.899999999999999</v>
      </c>
      <c r="DP373" s="539"/>
      <c r="DQ373" s="467"/>
      <c r="DR373" s="550"/>
      <c r="DS373" s="494"/>
      <c r="DT373" s="546"/>
      <c r="DU373" s="466"/>
      <c r="DV373" s="576"/>
      <c r="DW373" s="883"/>
      <c r="DX373" s="539"/>
      <c r="DY373" s="576"/>
      <c r="DZ373" s="539"/>
      <c r="EA373" s="576"/>
      <c r="EB373" s="550"/>
      <c r="EC373" s="494">
        <v>116</v>
      </c>
      <c r="ED373" s="546"/>
      <c r="EE373" s="551"/>
      <c r="EF373" s="576"/>
      <c r="EG373" s="883"/>
      <c r="EH373" s="539"/>
      <c r="EI373" s="576"/>
      <c r="EJ373" s="539"/>
      <c r="EK373" s="467"/>
      <c r="EL373" s="550"/>
      <c r="EM373" s="494"/>
      <c r="EN373" s="546"/>
      <c r="EO373" s="467"/>
      <c r="EP373" s="576"/>
      <c r="EQ373" s="576"/>
      <c r="ER373" s="539"/>
      <c r="ES373" s="576"/>
      <c r="ET373" s="466"/>
      <c r="EU373" s="467"/>
      <c r="EV373" s="550"/>
      <c r="EW373" s="494">
        <v>195</v>
      </c>
      <c r="EX373" s="546"/>
      <c r="EY373" s="467"/>
      <c r="EZ373" s="576"/>
      <c r="FA373" s="883"/>
      <c r="FB373" s="539"/>
      <c r="FC373" s="576"/>
      <c r="FD373" s="466"/>
      <c r="FE373" s="467"/>
      <c r="FF373" s="550"/>
      <c r="FG373" s="494"/>
      <c r="FH373" s="546"/>
      <c r="FI373" s="467"/>
      <c r="FJ373" s="576"/>
      <c r="FK373" s="883"/>
      <c r="FL373" s="539"/>
      <c r="FM373" s="576"/>
      <c r="FN373" s="466"/>
      <c r="FO373" s="467"/>
      <c r="FP373" s="550"/>
      <c r="FQ373" s="1262"/>
      <c r="FR373" s="1263"/>
      <c r="FS373" s="1444"/>
      <c r="FT373" s="1263"/>
      <c r="FU373" s="980"/>
      <c r="FV373" s="1263"/>
      <c r="FW373" s="954"/>
      <c r="FX373" s="1263"/>
      <c r="FY373" s="1263"/>
      <c r="FZ373" s="1419"/>
      <c r="GA373" s="1262"/>
      <c r="GB373" s="1263"/>
      <c r="GC373" s="1263"/>
      <c r="GD373" s="1263"/>
      <c r="GE373" s="980"/>
      <c r="GF373" s="1263"/>
      <c r="GG373" s="954"/>
      <c r="GH373" s="1263"/>
      <c r="GI373" s="1263"/>
      <c r="GJ373" s="1419"/>
      <c r="GK373" s="231"/>
      <c r="GL373" s="941"/>
      <c r="GM373" s="467"/>
      <c r="GN373" s="467"/>
      <c r="GO373" s="467"/>
      <c r="GP373" s="467"/>
      <c r="GQ373" s="467"/>
      <c r="GR373" s="467"/>
      <c r="GS373" s="467"/>
      <c r="GT373" s="550"/>
      <c r="GU373" s="231"/>
      <c r="GV373" s="467"/>
      <c r="GW373" s="467"/>
      <c r="GX373" s="467"/>
      <c r="GY373" s="467"/>
      <c r="GZ373" s="539"/>
      <c r="HA373" s="467"/>
      <c r="HB373" s="467"/>
      <c r="HC373" s="467"/>
      <c r="HD373" s="550"/>
      <c r="HE373" s="494">
        <v>94</v>
      </c>
      <c r="HF373" s="546">
        <v>7.32</v>
      </c>
      <c r="HG373" s="467">
        <v>2880</v>
      </c>
      <c r="HH373" s="894">
        <v>7.1</v>
      </c>
      <c r="HI373" s="1432">
        <v>37.6</v>
      </c>
      <c r="HJ373" s="539">
        <v>5.2</v>
      </c>
      <c r="HK373" s="576">
        <v>6.2</v>
      </c>
      <c r="HL373" s="539"/>
      <c r="HM373" s="467"/>
      <c r="HN373" s="550"/>
      <c r="HO373" s="494"/>
      <c r="HP373" s="546"/>
      <c r="HQ373" s="467"/>
      <c r="HR373" s="576"/>
      <c r="HS373" s="576"/>
      <c r="HT373" s="539"/>
      <c r="HU373" s="576"/>
      <c r="HV373" s="539"/>
      <c r="HW373" s="467"/>
      <c r="HX373" s="550"/>
      <c r="HY373" s="1587"/>
      <c r="HZ373" s="1587"/>
      <c r="IA373" s="1587"/>
      <c r="IB373" s="1587"/>
      <c r="IC373" s="1587"/>
      <c r="ID373" s="1587"/>
      <c r="IE373" s="1587"/>
      <c r="IF373" s="1587"/>
      <c r="IG373" s="1587"/>
      <c r="IH373" s="1587"/>
      <c r="II373" s="1587"/>
      <c r="IJ373" s="1587"/>
      <c r="IK373" s="1587"/>
      <c r="IL373" s="1587"/>
      <c r="IM373" s="1587"/>
      <c r="IN373" s="1587"/>
      <c r="IO373" s="1587"/>
      <c r="IP373" s="1587"/>
      <c r="IQ373" s="1587"/>
      <c r="IR373" s="1587"/>
      <c r="IS373" s="1587"/>
      <c r="IT373" s="1587"/>
      <c r="IU373" s="1587"/>
      <c r="IV373" s="1587"/>
      <c r="IW373" s="1587"/>
      <c r="IX373" s="1587"/>
      <c r="IY373" s="1587"/>
      <c r="IZ373" s="1587"/>
      <c r="JA373" s="1587"/>
      <c r="JB373" s="1587"/>
      <c r="JC373" s="1587"/>
      <c r="JD373" s="1587"/>
      <c r="JE373" s="1587"/>
      <c r="JF373" s="1587"/>
      <c r="JG373" s="1587"/>
      <c r="JH373" s="1587"/>
      <c r="JI373" s="1587"/>
      <c r="JJ373" s="1587"/>
      <c r="JK373" s="1587"/>
      <c r="JL373" s="1587"/>
      <c r="JM373" s="1587"/>
      <c r="JN373" s="1587"/>
      <c r="JO373" s="1587"/>
      <c r="JP373" s="1587"/>
      <c r="JQ373" s="1587"/>
      <c r="JR373" s="1587"/>
      <c r="JS373" s="1587"/>
      <c r="JT373" s="1587"/>
      <c r="JU373" s="1587"/>
      <c r="JV373" s="1587"/>
      <c r="JW373" s="1587"/>
      <c r="JX373" s="1587"/>
      <c r="JY373" s="1587"/>
      <c r="JZ373" s="1587"/>
      <c r="KA373" s="1587"/>
      <c r="KB373" s="1587"/>
      <c r="KC373" s="1587"/>
      <c r="KD373" s="1587"/>
      <c r="KE373" s="1587"/>
      <c r="KF373" s="1587"/>
      <c r="KG373" s="1587"/>
      <c r="KH373" s="1587"/>
      <c r="KI373" s="1587"/>
      <c r="KJ373" s="1587"/>
      <c r="KK373" s="1587"/>
      <c r="KL373" s="1587"/>
      <c r="KM373" s="1587"/>
      <c r="KN373" s="1587"/>
      <c r="KO373" s="1587"/>
      <c r="KP373" s="1587"/>
      <c r="KQ373" s="1587"/>
      <c r="KR373" s="1587"/>
      <c r="KS373" s="1587"/>
      <c r="KT373" s="1587"/>
      <c r="KU373" s="1587"/>
      <c r="KV373" s="1587"/>
      <c r="KW373" s="1587"/>
      <c r="KX373" s="1587"/>
      <c r="KY373" s="1587"/>
      <c r="KZ373" s="1587"/>
      <c r="LA373" s="1587"/>
      <c r="LB373" s="1587"/>
      <c r="LC373" s="1587"/>
      <c r="LD373" s="1587"/>
      <c r="LE373" s="1587"/>
      <c r="LF373" s="1587"/>
      <c r="LG373" s="1587"/>
      <c r="LH373" s="1587"/>
      <c r="LI373" s="1587"/>
      <c r="LJ373" s="1587"/>
      <c r="LK373" s="1587"/>
      <c r="LL373" s="1587"/>
      <c r="LM373" s="1587"/>
      <c r="LN373" s="1587"/>
      <c r="LO373" s="1587"/>
      <c r="LP373" s="1587"/>
      <c r="LQ373" s="1587"/>
      <c r="LR373" s="1587"/>
      <c r="LS373" s="1587"/>
      <c r="LT373" s="1587"/>
      <c r="LU373" s="1587"/>
      <c r="LV373" s="1587"/>
      <c r="LW373" s="1587"/>
      <c r="LX373" s="1587"/>
      <c r="LY373" s="1587"/>
      <c r="LZ373" s="1587"/>
      <c r="MA373" s="1587"/>
      <c r="MB373" s="1587"/>
      <c r="MC373" s="1587"/>
      <c r="MD373" s="1587"/>
      <c r="ME373" s="1587"/>
      <c r="MF373" s="1587"/>
      <c r="MG373" s="1587"/>
      <c r="MH373" s="1587"/>
      <c r="MI373" s="1587"/>
      <c r="MJ373" s="1587"/>
      <c r="MK373" s="1587"/>
      <c r="ML373" s="1587"/>
      <c r="MM373" s="1587"/>
      <c r="MN373" s="1587"/>
      <c r="MO373" s="1587"/>
      <c r="MP373" s="1587"/>
      <c r="MQ373" s="1587"/>
      <c r="MR373" s="1587"/>
      <c r="MS373" s="1587"/>
      <c r="MT373" s="1587"/>
      <c r="MU373" s="1587"/>
      <c r="MV373" s="1587"/>
      <c r="MW373" s="1587"/>
      <c r="MX373" s="1587"/>
      <c r="MY373" s="1587"/>
      <c r="MZ373" s="1587"/>
      <c r="NA373" s="1587"/>
      <c r="NB373" s="1587"/>
      <c r="NC373" s="1587"/>
      <c r="ND373" s="1587"/>
      <c r="NE373" s="1587"/>
      <c r="NF373" s="1587"/>
      <c r="NG373" s="1587"/>
      <c r="NH373" s="1587"/>
      <c r="NI373" s="1587"/>
      <c r="NJ373" s="1587"/>
      <c r="NK373" s="1587"/>
      <c r="NL373" s="1587"/>
      <c r="NM373" s="1587"/>
      <c r="NN373" s="1587"/>
      <c r="NO373" s="1587"/>
      <c r="NP373" s="1587"/>
      <c r="NQ373" s="1587"/>
      <c r="NR373" s="1587"/>
      <c r="NS373" s="1587"/>
      <c r="NT373" s="1587"/>
      <c r="NU373" s="1587"/>
      <c r="NV373" s="1587"/>
      <c r="NW373" s="1587"/>
      <c r="NX373" s="1587"/>
      <c r="NY373" s="1587"/>
      <c r="NZ373" s="1587"/>
      <c r="OA373" s="1587"/>
      <c r="OB373" s="1587"/>
      <c r="OC373" s="1587"/>
      <c r="OD373" s="1587"/>
      <c r="OE373" s="1587"/>
      <c r="OF373" s="1587"/>
      <c r="OG373" s="1587"/>
      <c r="OH373" s="1587"/>
      <c r="OI373" s="1587"/>
      <c r="OJ373" s="1587"/>
      <c r="OK373" s="1587"/>
      <c r="OL373" s="1587"/>
      <c r="OM373" s="1587"/>
      <c r="ON373" s="1587"/>
      <c r="OO373" s="1587"/>
      <c r="OP373" s="1587"/>
      <c r="OQ373" s="1587"/>
      <c r="OR373" s="1587"/>
      <c r="OS373" s="1587"/>
      <c r="OT373" s="1587"/>
      <c r="OU373" s="1587"/>
      <c r="OV373" s="1587"/>
      <c r="OW373" s="1587"/>
      <c r="OX373" s="1587"/>
      <c r="OY373" s="1587"/>
      <c r="OZ373" s="1587"/>
      <c r="PA373" s="1587"/>
      <c r="PB373" s="1587"/>
      <c r="PC373" s="1587"/>
      <c r="PD373" s="1587"/>
      <c r="PE373" s="1587"/>
      <c r="PF373" s="1587"/>
      <c r="PG373" s="1588"/>
      <c r="PH373" s="1588"/>
      <c r="PI373" s="1588"/>
      <c r="PJ373" s="1588"/>
      <c r="PK373" s="1588"/>
      <c r="PL373" s="1588"/>
      <c r="PM373" s="1588"/>
      <c r="PN373" s="1588"/>
      <c r="PO373" s="1588"/>
      <c r="PP373" s="1588"/>
      <c r="PQ373" s="1588"/>
      <c r="PR373" s="1588"/>
      <c r="PS373" s="1588"/>
      <c r="PT373" s="1588"/>
      <c r="PU373" s="1588"/>
      <c r="PV373" s="1588"/>
      <c r="PW373" s="1588"/>
      <c r="PX373" s="1588"/>
      <c r="PY373" s="1588"/>
      <c r="PZ373" s="1588"/>
      <c r="QA373" s="1588"/>
      <c r="QB373" s="1588"/>
      <c r="QC373" s="1588"/>
      <c r="QD373" s="1588"/>
      <c r="QE373" s="1588"/>
      <c r="QF373" s="1588"/>
      <c r="QG373" s="1588"/>
      <c r="QH373" s="1588"/>
      <c r="QI373" s="1588"/>
      <c r="QJ373" s="1588"/>
      <c r="QK373" s="1588"/>
      <c r="QL373" s="1588"/>
      <c r="QM373" s="1588"/>
      <c r="QN373" s="1588"/>
      <c r="QO373" s="1588"/>
      <c r="QP373" s="1588"/>
      <c r="QQ373" s="1588"/>
      <c r="QR373" s="1588"/>
      <c r="QS373" s="1588"/>
      <c r="QT373" s="1588"/>
      <c r="QU373" s="1588"/>
      <c r="QV373" s="1588"/>
      <c r="QW373" s="1588"/>
      <c r="QX373" s="1588"/>
      <c r="QY373" s="1588"/>
      <c r="QZ373" s="1588"/>
      <c r="RA373" s="1588"/>
      <c r="RB373" s="1588"/>
      <c r="RC373" s="1588"/>
      <c r="RD373" s="1588"/>
      <c r="RE373" s="1588"/>
      <c r="RF373" s="1588"/>
      <c r="RG373" s="1588"/>
      <c r="RH373" s="1588"/>
      <c r="RI373" s="1588"/>
      <c r="RJ373" s="1588"/>
      <c r="RK373" s="1588"/>
      <c r="RL373" s="1588"/>
      <c r="RM373" s="1588"/>
      <c r="RN373" s="1588"/>
      <c r="RO373" s="1588"/>
      <c r="RP373" s="1588"/>
      <c r="RQ373" s="1588"/>
      <c r="RR373" s="1588"/>
      <c r="RS373" s="1588"/>
      <c r="RT373" s="1588"/>
      <c r="RU373" s="1588"/>
      <c r="RV373" s="1588"/>
      <c r="RW373" s="1588"/>
      <c r="RX373" s="1588"/>
      <c r="RY373" s="1588"/>
      <c r="RZ373" s="1588"/>
      <c r="SA373" s="1588"/>
      <c r="SB373" s="1588"/>
      <c r="SC373" s="1588"/>
      <c r="SD373" s="1588"/>
      <c r="SE373" s="1588"/>
      <c r="SF373" s="1588"/>
      <c r="SG373" s="1588"/>
      <c r="SH373" s="1588"/>
      <c r="SI373" s="1588"/>
      <c r="SJ373" s="1588"/>
      <c r="SK373" s="1588"/>
      <c r="SL373" s="1588"/>
      <c r="SM373" s="1588"/>
      <c r="SN373" s="1588"/>
      <c r="SO373" s="1588"/>
      <c r="SP373" s="1588"/>
      <c r="SQ373" s="1588"/>
      <c r="SR373" s="1588"/>
      <c r="SS373" s="1588"/>
      <c r="ST373" s="1588"/>
      <c r="SU373" s="1588"/>
      <c r="SV373" s="1588"/>
      <c r="SW373" s="1588"/>
      <c r="SX373" s="1588"/>
      <c r="SY373" s="1588"/>
      <c r="SZ373" s="1588"/>
      <c r="TA373" s="1588"/>
      <c r="TB373" s="1588"/>
      <c r="TC373" s="1588"/>
      <c r="TD373" s="544"/>
      <c r="TE373" s="544"/>
      <c r="TF373" s="544"/>
      <c r="TG373" s="544"/>
      <c r="TH373" s="544"/>
      <c r="TI373" s="544"/>
      <c r="TJ373" s="544"/>
      <c r="TK373" s="544"/>
      <c r="TL373" s="544"/>
      <c r="TM373" s="544"/>
      <c r="TN373" s="544"/>
      <c r="TO373" s="544"/>
      <c r="TP373" s="544"/>
      <c r="TQ373" s="544"/>
      <c r="TR373" s="544"/>
      <c r="TS373" s="544"/>
      <c r="TT373" s="544"/>
      <c r="TU373" s="544"/>
      <c r="TV373" s="544"/>
      <c r="TW373" s="544"/>
      <c r="TX373" s="544"/>
      <c r="TY373" s="544"/>
      <c r="TZ373" s="544"/>
      <c r="UA373" s="544"/>
      <c r="UB373" s="544"/>
      <c r="UC373" s="544"/>
      <c r="UD373" s="544"/>
      <c r="UE373" s="544"/>
      <c r="UF373" s="544"/>
      <c r="UG373" s="544"/>
      <c r="UH373" s="544"/>
      <c r="UI373" s="544"/>
      <c r="UJ373" s="544"/>
      <c r="UK373" s="544"/>
      <c r="UL373" s="544"/>
      <c r="UM373" s="544"/>
      <c r="UN373" s="544"/>
      <c r="UO373" s="544"/>
      <c r="UP373" s="544"/>
      <c r="UQ373" s="544"/>
      <c r="UR373" s="544"/>
      <c r="US373" s="544"/>
      <c r="UT373" s="544"/>
      <c r="UU373" s="544"/>
      <c r="UV373" s="544"/>
      <c r="UW373" s="544"/>
      <c r="UX373" s="544"/>
      <c r="UY373" s="544"/>
      <c r="UZ373" s="544"/>
      <c r="VA373" s="544"/>
      <c r="VB373" s="544"/>
      <c r="VC373" s="544"/>
      <c r="VD373" s="544"/>
      <c r="VE373" s="544"/>
      <c r="VF373" s="544"/>
      <c r="VG373" s="544"/>
      <c r="VH373" s="544"/>
      <c r="VI373" s="544"/>
      <c r="VJ373" s="544"/>
      <c r="VK373" s="544"/>
      <c r="VL373" s="544"/>
      <c r="VM373" s="544"/>
      <c r="VN373" s="544"/>
      <c r="VO373" s="544"/>
      <c r="VP373" s="544"/>
      <c r="VQ373" s="544"/>
      <c r="VR373" s="544"/>
      <c r="VS373" s="544"/>
      <c r="VT373" s="544"/>
      <c r="VU373" s="544"/>
      <c r="VV373" s="544"/>
      <c r="VW373" s="544"/>
      <c r="VX373" s="544"/>
      <c r="VY373" s="544"/>
      <c r="VZ373" s="544"/>
      <c r="WA373" s="544"/>
      <c r="WB373" s="544"/>
      <c r="WC373" s="544"/>
      <c r="WD373" s="544"/>
      <c r="WE373" s="544"/>
      <c r="WF373" s="544"/>
      <c r="WG373" s="544"/>
      <c r="WH373" s="544"/>
      <c r="WI373" s="544"/>
      <c r="WJ373" s="544"/>
      <c r="WK373" s="544"/>
      <c r="WL373" s="544"/>
      <c r="WM373" s="544"/>
      <c r="WN373" s="544"/>
      <c r="WO373" s="544"/>
      <c r="WP373" s="544"/>
      <c r="WQ373" s="544"/>
      <c r="WR373" s="544"/>
      <c r="WS373" s="544"/>
      <c r="WT373" s="544"/>
      <c r="WU373" s="544"/>
      <c r="WV373" s="544"/>
      <c r="WW373" s="544"/>
      <c r="WX373" s="544"/>
      <c r="WY373" s="544"/>
      <c r="WZ373" s="544"/>
      <c r="XA373" s="544"/>
      <c r="XB373" s="544"/>
      <c r="XC373" s="544"/>
      <c r="XD373" s="544"/>
      <c r="XE373" s="544"/>
      <c r="XF373" s="544"/>
      <c r="XG373" s="544"/>
      <c r="XH373" s="544"/>
      <c r="XI373" s="544"/>
      <c r="XJ373" s="544"/>
      <c r="XK373" s="544"/>
      <c r="XL373" s="544"/>
      <c r="XM373" s="544"/>
      <c r="XN373" s="544"/>
      <c r="XO373" s="544"/>
      <c r="XP373" s="544"/>
      <c r="XQ373" s="544"/>
      <c r="XR373" s="544"/>
      <c r="XS373" s="544"/>
      <c r="XT373" s="544"/>
      <c r="XU373" s="544"/>
      <c r="XV373" s="544"/>
      <c r="XW373" s="544"/>
      <c r="XX373" s="544"/>
      <c r="XY373" s="544"/>
      <c r="XZ373" s="544"/>
      <c r="YA373" s="544"/>
      <c r="YB373" s="544"/>
      <c r="YC373" s="544"/>
      <c r="YD373" s="544"/>
      <c r="YE373" s="544"/>
      <c r="YF373" s="544"/>
      <c r="YG373" s="544"/>
      <c r="YH373" s="544"/>
      <c r="YI373" s="544"/>
      <c r="YJ373" s="544"/>
      <c r="YK373" s="544"/>
      <c r="YL373" s="544"/>
      <c r="YM373" s="544"/>
      <c r="YN373" s="544"/>
      <c r="YO373" s="544"/>
      <c r="YP373" s="544"/>
      <c r="YQ373" s="544"/>
      <c r="YR373" s="544"/>
      <c r="YS373" s="544"/>
      <c r="YT373" s="544"/>
      <c r="YU373" s="544"/>
      <c r="YV373" s="544"/>
      <c r="YW373" s="544"/>
      <c r="YX373" s="544"/>
      <c r="YY373" s="544"/>
      <c r="YZ373" s="544"/>
      <c r="ZA373" s="544"/>
      <c r="ZB373" s="544"/>
      <c r="ZC373" s="544"/>
      <c r="ZD373" s="544"/>
      <c r="ZE373" s="544"/>
      <c r="ZF373" s="544"/>
      <c r="ZG373" s="544"/>
      <c r="ZH373" s="544"/>
      <c r="ZI373" s="544"/>
      <c r="ZJ373" s="544"/>
      <c r="ZK373" s="544"/>
      <c r="ZL373" s="544"/>
      <c r="ZM373" s="544"/>
      <c r="ZN373" s="544"/>
      <c r="ZO373" s="544"/>
      <c r="ZP373" s="544"/>
      <c r="ZQ373" s="544"/>
      <c r="ZR373" s="544"/>
      <c r="ZS373" s="544"/>
      <c r="ZT373" s="544"/>
      <c r="ZU373" s="544"/>
      <c r="ZV373" s="544"/>
      <c r="ZW373" s="544"/>
      <c r="ZX373" s="544"/>
      <c r="ZY373" s="544"/>
      <c r="ZZ373" s="544"/>
      <c r="AAA373" s="544"/>
      <c r="AAB373" s="544"/>
      <c r="AAC373" s="544"/>
      <c r="AAD373" s="544"/>
      <c r="AAE373" s="544"/>
      <c r="AAF373" s="544"/>
      <c r="AAG373" s="544"/>
      <c r="AAH373" s="544"/>
      <c r="AAI373" s="544"/>
      <c r="AAJ373" s="544"/>
      <c r="AAK373" s="544"/>
      <c r="AAL373" s="544"/>
      <c r="AAM373" s="544"/>
      <c r="AAN373" s="544"/>
      <c r="AAO373" s="544"/>
      <c r="AAP373" s="544"/>
      <c r="AAQ373" s="544"/>
      <c r="AAR373" s="544"/>
      <c r="AAS373" s="544"/>
      <c r="AAT373" s="544"/>
      <c r="AAU373" s="544"/>
      <c r="AAV373" s="544"/>
      <c r="AAW373" s="544"/>
      <c r="AAX373" s="544"/>
      <c r="AAY373" s="544"/>
      <c r="AAZ373" s="544"/>
      <c r="ABA373" s="544"/>
      <c r="ABB373" s="544"/>
      <c r="ABC373" s="544"/>
      <c r="ABD373" s="544"/>
      <c r="ABE373" s="544"/>
      <c r="ABF373" s="544"/>
      <c r="ABG373" s="544"/>
      <c r="ABH373" s="544"/>
      <c r="ABI373" s="544"/>
      <c r="ABJ373" s="544"/>
      <c r="ABK373" s="544"/>
      <c r="ABL373" s="544"/>
      <c r="ABM373" s="544"/>
      <c r="ABN373" s="544"/>
      <c r="ABO373" s="544"/>
      <c r="ABP373" s="544"/>
      <c r="ABQ373" s="544"/>
      <c r="ABR373" s="544"/>
      <c r="ABS373" s="544"/>
      <c r="ABT373" s="544"/>
    </row>
    <row r="374" spans="1:748" s="540" customFormat="1" ht="15" customHeight="1" x14ac:dyDescent="0.15">
      <c r="A374" s="559">
        <v>43894</v>
      </c>
      <c r="B374" s="415">
        <f t="shared" si="7"/>
        <v>3782</v>
      </c>
      <c r="C374" s="231"/>
      <c r="D374" s="546"/>
      <c r="E374" s="467"/>
      <c r="F374" s="576"/>
      <c r="G374" s="883"/>
      <c r="H374" s="539"/>
      <c r="I374" s="576"/>
      <c r="J374" s="547"/>
      <c r="K374" s="467"/>
      <c r="L374" s="550"/>
      <c r="M374" s="231">
        <v>1123</v>
      </c>
      <c r="N374" s="546">
        <v>7.59</v>
      </c>
      <c r="O374" s="467">
        <v>5110</v>
      </c>
      <c r="P374" s="576">
        <v>18.899999999999999</v>
      </c>
      <c r="Q374" s="883">
        <v>60.2</v>
      </c>
      <c r="R374" s="539">
        <v>1.1000000000000001</v>
      </c>
      <c r="S374" s="576">
        <v>10.6</v>
      </c>
      <c r="T374" s="547"/>
      <c r="U374" s="467"/>
      <c r="V374" s="550"/>
      <c r="W374" s="466">
        <v>392</v>
      </c>
      <c r="X374" s="546">
        <v>7.82</v>
      </c>
      <c r="Y374" s="548">
        <v>1842</v>
      </c>
      <c r="Z374" s="576">
        <v>18.3</v>
      </c>
      <c r="AA374" s="883">
        <v>40.6</v>
      </c>
      <c r="AB374" s="539">
        <v>1.3</v>
      </c>
      <c r="AC374" s="576">
        <v>2.2000000000000002</v>
      </c>
      <c r="AD374" s="539"/>
      <c r="AE374" s="467"/>
      <c r="AF374" s="550"/>
      <c r="AG374" s="494">
        <v>103</v>
      </c>
      <c r="AH374" s="546">
        <v>7.56</v>
      </c>
      <c r="AI374" s="548">
        <v>5140</v>
      </c>
      <c r="AJ374" s="576">
        <v>24.2</v>
      </c>
      <c r="AK374" s="883">
        <v>82.8</v>
      </c>
      <c r="AL374" s="539">
        <v>4.5999999999999996</v>
      </c>
      <c r="AM374" s="213">
        <v>8.6</v>
      </c>
      <c r="AN374" s="539"/>
      <c r="AO374" s="467"/>
      <c r="AP374" s="618"/>
      <c r="AQ374" s="494">
        <v>332</v>
      </c>
      <c r="AR374" s="546">
        <v>7.27</v>
      </c>
      <c r="AS374" s="548">
        <v>5100</v>
      </c>
      <c r="AT374" s="576">
        <v>79.7</v>
      </c>
      <c r="AU374" s="883">
        <v>200</v>
      </c>
      <c r="AV374" s="539">
        <v>8.6</v>
      </c>
      <c r="AW374" s="576">
        <v>13.9</v>
      </c>
      <c r="AX374" s="539"/>
      <c r="AY374" s="467"/>
      <c r="AZ374" s="550">
        <v>110</v>
      </c>
      <c r="BA374" s="231">
        <v>221</v>
      </c>
      <c r="BB374" s="546">
        <v>7.1</v>
      </c>
      <c r="BC374" s="467">
        <v>6670</v>
      </c>
      <c r="BD374" s="576">
        <v>62.9</v>
      </c>
      <c r="BE374" s="883">
        <v>153.5</v>
      </c>
      <c r="BF374" s="539">
        <v>2.8</v>
      </c>
      <c r="BG374" s="576">
        <v>30.1</v>
      </c>
      <c r="BH374" s="539"/>
      <c r="BI374" s="467"/>
      <c r="BJ374" s="550"/>
      <c r="BK374" s="494">
        <v>133</v>
      </c>
      <c r="BL374" s="546">
        <v>7.68</v>
      </c>
      <c r="BM374" s="548">
        <v>1462</v>
      </c>
      <c r="BN374" s="576">
        <v>66.2</v>
      </c>
      <c r="BO374" s="883">
        <v>112.8</v>
      </c>
      <c r="BP374" s="539">
        <v>0.7</v>
      </c>
      <c r="BQ374" s="576">
        <v>2.6</v>
      </c>
      <c r="BR374" s="539"/>
      <c r="BS374" s="467"/>
      <c r="BT374" s="550"/>
      <c r="BU374" s="494">
        <v>398</v>
      </c>
      <c r="BV374" s="546">
        <v>7.16</v>
      </c>
      <c r="BW374" s="548">
        <v>6750</v>
      </c>
      <c r="BX374" s="548">
        <v>22.5</v>
      </c>
      <c r="BY374" s="883">
        <v>70.7</v>
      </c>
      <c r="BZ374" s="539">
        <v>3.7</v>
      </c>
      <c r="CA374" s="576">
        <v>20.3</v>
      </c>
      <c r="CB374" s="539"/>
      <c r="CC374" s="467">
        <v>2561</v>
      </c>
      <c r="CD374" s="550"/>
      <c r="CE374" s="494">
        <v>46</v>
      </c>
      <c r="CF374" s="546">
        <v>7.5</v>
      </c>
      <c r="CG374" s="548">
        <v>6740</v>
      </c>
      <c r="CH374" s="576">
        <v>26.4</v>
      </c>
      <c r="CI374" s="883">
        <v>55.7</v>
      </c>
      <c r="CJ374" s="539">
        <v>1.7</v>
      </c>
      <c r="CK374" s="576">
        <v>32.4</v>
      </c>
      <c r="CL374" s="539"/>
      <c r="CM374" s="467">
        <v>223.1</v>
      </c>
      <c r="CN374" s="550"/>
      <c r="CO374" s="494"/>
      <c r="CP374" s="546">
        <v>7.97</v>
      </c>
      <c r="CQ374" s="467">
        <v>1425</v>
      </c>
      <c r="CR374" s="576">
        <v>7.7</v>
      </c>
      <c r="CS374" s="883">
        <v>15.1</v>
      </c>
      <c r="CT374" s="539">
        <v>0.6</v>
      </c>
      <c r="CU374" s="576">
        <v>8.8000000000000007</v>
      </c>
      <c r="CV374" s="539"/>
      <c r="CW374" s="467">
        <v>138.9</v>
      </c>
      <c r="CX374" s="550"/>
      <c r="CY374" s="494">
        <v>95</v>
      </c>
      <c r="CZ374" s="546">
        <v>7.27</v>
      </c>
      <c r="DA374" s="467">
        <v>6590</v>
      </c>
      <c r="DB374" s="576">
        <v>32.799999999999997</v>
      </c>
      <c r="DC374" s="883">
        <v>75.3</v>
      </c>
      <c r="DD374" s="539">
        <v>11</v>
      </c>
      <c r="DE374" s="576">
        <v>16</v>
      </c>
      <c r="DF374" s="539"/>
      <c r="DG374" s="551">
        <v>1201</v>
      </c>
      <c r="DH374" s="550"/>
      <c r="DI374" s="494">
        <v>740</v>
      </c>
      <c r="DJ374" s="546">
        <v>7.77</v>
      </c>
      <c r="DK374" s="549">
        <v>3850</v>
      </c>
      <c r="DL374" s="576">
        <v>75</v>
      </c>
      <c r="DM374" s="883">
        <v>215.2</v>
      </c>
      <c r="DN374" s="539">
        <v>28.6</v>
      </c>
      <c r="DO374" s="576">
        <v>29</v>
      </c>
      <c r="DP374" s="539"/>
      <c r="DQ374" s="467">
        <v>1079.8</v>
      </c>
      <c r="DR374" s="550"/>
      <c r="DS374" s="494"/>
      <c r="DT374" s="546"/>
      <c r="DU374" s="466"/>
      <c r="DV374" s="576"/>
      <c r="DW374" s="883"/>
      <c r="DX374" s="539"/>
      <c r="DY374" s="576"/>
      <c r="DZ374" s="539"/>
      <c r="EA374" s="576"/>
      <c r="EB374" s="550"/>
      <c r="EC374" s="494">
        <v>99</v>
      </c>
      <c r="ED374" s="546">
        <v>7.67</v>
      </c>
      <c r="EE374" s="551">
        <v>1830</v>
      </c>
      <c r="EF374" s="576">
        <v>17.600000000000001</v>
      </c>
      <c r="EG374" s="883">
        <v>81.3</v>
      </c>
      <c r="EH374" s="539">
        <v>9.9</v>
      </c>
      <c r="EI374" s="576">
        <v>8.4</v>
      </c>
      <c r="EJ374" s="539"/>
      <c r="EK374" s="467">
        <v>476.5</v>
      </c>
      <c r="EL374" s="550"/>
      <c r="EM374" s="494"/>
      <c r="EN374" s="546"/>
      <c r="EO374" s="467"/>
      <c r="EP374" s="576"/>
      <c r="EQ374" s="576"/>
      <c r="ER374" s="539"/>
      <c r="ES374" s="576"/>
      <c r="ET374" s="466"/>
      <c r="EU374" s="467"/>
      <c r="EV374" s="550"/>
      <c r="EW374" s="494"/>
      <c r="EX374" s="546">
        <v>7.21</v>
      </c>
      <c r="EY374" s="467">
        <v>8360</v>
      </c>
      <c r="EZ374" s="576">
        <v>5.4</v>
      </c>
      <c r="FA374" s="883">
        <v>224.2</v>
      </c>
      <c r="FB374" s="539">
        <v>0.6</v>
      </c>
      <c r="FC374" s="576">
        <v>0.6</v>
      </c>
      <c r="FD374" s="466"/>
      <c r="FE374" s="467">
        <v>4689.2</v>
      </c>
      <c r="FF374" s="550"/>
      <c r="FG374" s="494"/>
      <c r="FH374" s="546"/>
      <c r="FI374" s="467"/>
      <c r="FJ374" s="576"/>
      <c r="FK374" s="883"/>
      <c r="FL374" s="539"/>
      <c r="FM374" s="576"/>
      <c r="FN374" s="466"/>
      <c r="FO374" s="467"/>
      <c r="FP374" s="550"/>
      <c r="FQ374" s="1262"/>
      <c r="FR374" s="1263"/>
      <c r="FS374" s="1444"/>
      <c r="FT374" s="1263"/>
      <c r="FU374" s="980"/>
      <c r="FV374" s="1263"/>
      <c r="FW374" s="954"/>
      <c r="FX374" s="1263"/>
      <c r="FY374" s="1263"/>
      <c r="FZ374" s="1419"/>
      <c r="GA374" s="1262"/>
      <c r="GB374" s="1263"/>
      <c r="GC374" s="1263"/>
      <c r="GD374" s="1263"/>
      <c r="GE374" s="980"/>
      <c r="GF374" s="1263"/>
      <c r="GG374" s="954"/>
      <c r="GH374" s="1263"/>
      <c r="GI374" s="1263"/>
      <c r="GJ374" s="1419"/>
      <c r="GK374" s="231"/>
      <c r="GL374" s="941"/>
      <c r="GM374" s="467"/>
      <c r="GN374" s="467"/>
      <c r="GO374" s="467"/>
      <c r="GP374" s="467"/>
      <c r="GQ374" s="467"/>
      <c r="GR374" s="467"/>
      <c r="GS374" s="467"/>
      <c r="GT374" s="550"/>
      <c r="GU374" s="231"/>
      <c r="GV374" s="467"/>
      <c r="GW374" s="467"/>
      <c r="GX374" s="467"/>
      <c r="GY374" s="467"/>
      <c r="GZ374" s="539"/>
      <c r="HA374" s="467"/>
      <c r="HB374" s="467"/>
      <c r="HC374" s="467"/>
      <c r="HD374" s="550"/>
      <c r="HE374" s="494">
        <v>100</v>
      </c>
      <c r="HF374" s="546">
        <v>7.46</v>
      </c>
      <c r="HG374" s="467">
        <v>2520</v>
      </c>
      <c r="HH374" s="894">
        <v>7</v>
      </c>
      <c r="HI374" s="1432">
        <v>33.1</v>
      </c>
      <c r="HJ374" s="539">
        <v>4.8</v>
      </c>
      <c r="HK374" s="576">
        <v>6.8</v>
      </c>
      <c r="HL374" s="539"/>
      <c r="HM374" s="467">
        <v>83.1</v>
      </c>
      <c r="HN374" s="550"/>
      <c r="HO374" s="494"/>
      <c r="HP374" s="546"/>
      <c r="HQ374" s="467"/>
      <c r="HR374" s="576"/>
      <c r="HS374" s="576"/>
      <c r="HT374" s="539"/>
      <c r="HU374" s="576"/>
      <c r="HV374" s="539"/>
      <c r="HW374" s="467"/>
      <c r="HX374" s="550"/>
      <c r="HY374" s="1587"/>
      <c r="HZ374" s="1587"/>
      <c r="IA374" s="1587"/>
      <c r="IB374" s="1587"/>
      <c r="IC374" s="1587"/>
      <c r="ID374" s="1587"/>
      <c r="IE374" s="1587"/>
      <c r="IF374" s="1587"/>
      <c r="IG374" s="1587"/>
      <c r="IH374" s="1587"/>
      <c r="II374" s="1587"/>
      <c r="IJ374" s="1587"/>
      <c r="IK374" s="1587"/>
      <c r="IL374" s="1587"/>
      <c r="IM374" s="1587"/>
      <c r="IN374" s="1587"/>
      <c r="IO374" s="1587"/>
      <c r="IP374" s="1587"/>
      <c r="IQ374" s="1587"/>
      <c r="IR374" s="1587"/>
      <c r="IS374" s="1587"/>
      <c r="IT374" s="1587"/>
      <c r="IU374" s="1587"/>
      <c r="IV374" s="1587"/>
      <c r="IW374" s="1587"/>
      <c r="IX374" s="1587"/>
      <c r="IY374" s="1587"/>
      <c r="IZ374" s="1587"/>
      <c r="JA374" s="1587"/>
      <c r="JB374" s="1587"/>
      <c r="JC374" s="1587"/>
      <c r="JD374" s="1587"/>
      <c r="JE374" s="1587"/>
      <c r="JF374" s="1587"/>
      <c r="JG374" s="1587"/>
      <c r="JH374" s="1587"/>
      <c r="JI374" s="1587"/>
      <c r="JJ374" s="1587"/>
      <c r="JK374" s="1587"/>
      <c r="JL374" s="1587"/>
      <c r="JM374" s="1587"/>
      <c r="JN374" s="1587"/>
      <c r="JO374" s="1587"/>
      <c r="JP374" s="1587"/>
      <c r="JQ374" s="1587"/>
      <c r="JR374" s="1587"/>
      <c r="JS374" s="1587"/>
      <c r="JT374" s="1587"/>
      <c r="JU374" s="1587"/>
      <c r="JV374" s="1587"/>
      <c r="JW374" s="1587"/>
      <c r="JX374" s="1587"/>
      <c r="JY374" s="1587"/>
      <c r="JZ374" s="1587"/>
      <c r="KA374" s="1587"/>
      <c r="KB374" s="1587"/>
      <c r="KC374" s="1587"/>
      <c r="KD374" s="1587"/>
      <c r="KE374" s="1587"/>
      <c r="KF374" s="1587"/>
      <c r="KG374" s="1587"/>
      <c r="KH374" s="1587"/>
      <c r="KI374" s="1587"/>
      <c r="KJ374" s="1587"/>
      <c r="KK374" s="1587"/>
      <c r="KL374" s="1587"/>
      <c r="KM374" s="1587"/>
      <c r="KN374" s="1587"/>
      <c r="KO374" s="1587"/>
      <c r="KP374" s="1587"/>
      <c r="KQ374" s="1587"/>
      <c r="KR374" s="1587"/>
      <c r="KS374" s="1587"/>
      <c r="KT374" s="1587"/>
      <c r="KU374" s="1587"/>
      <c r="KV374" s="1587"/>
      <c r="KW374" s="1587"/>
      <c r="KX374" s="1587"/>
      <c r="KY374" s="1587"/>
      <c r="KZ374" s="1587"/>
      <c r="LA374" s="1587"/>
      <c r="LB374" s="1587"/>
      <c r="LC374" s="1587"/>
      <c r="LD374" s="1587"/>
      <c r="LE374" s="1587"/>
      <c r="LF374" s="1587"/>
      <c r="LG374" s="1587"/>
      <c r="LH374" s="1587"/>
      <c r="LI374" s="1587"/>
      <c r="LJ374" s="1587"/>
      <c r="LK374" s="1587"/>
      <c r="LL374" s="1587"/>
      <c r="LM374" s="1587"/>
      <c r="LN374" s="1587"/>
      <c r="LO374" s="1587"/>
      <c r="LP374" s="1587"/>
      <c r="LQ374" s="1587"/>
      <c r="LR374" s="1587"/>
      <c r="LS374" s="1587"/>
      <c r="LT374" s="1587"/>
      <c r="LU374" s="1587"/>
      <c r="LV374" s="1587"/>
      <c r="LW374" s="1587"/>
      <c r="LX374" s="1587"/>
      <c r="LY374" s="1587"/>
      <c r="LZ374" s="1587"/>
      <c r="MA374" s="1587"/>
      <c r="MB374" s="1587"/>
      <c r="MC374" s="1587"/>
      <c r="MD374" s="1587"/>
      <c r="ME374" s="1587"/>
      <c r="MF374" s="1587"/>
      <c r="MG374" s="1587"/>
      <c r="MH374" s="1587"/>
      <c r="MI374" s="1587"/>
      <c r="MJ374" s="1587"/>
      <c r="MK374" s="1587"/>
      <c r="ML374" s="1587"/>
      <c r="MM374" s="1587"/>
      <c r="MN374" s="1587"/>
      <c r="MO374" s="1587"/>
      <c r="MP374" s="1587"/>
      <c r="MQ374" s="1587"/>
      <c r="MR374" s="1587"/>
      <c r="MS374" s="1587"/>
      <c r="MT374" s="1587"/>
      <c r="MU374" s="1587"/>
      <c r="MV374" s="1587"/>
      <c r="MW374" s="1587"/>
      <c r="MX374" s="1587"/>
      <c r="MY374" s="1587"/>
      <c r="MZ374" s="1587"/>
      <c r="NA374" s="1587"/>
      <c r="NB374" s="1587"/>
      <c r="NC374" s="1587"/>
      <c r="ND374" s="1587"/>
      <c r="NE374" s="1587"/>
      <c r="NF374" s="1587"/>
      <c r="NG374" s="1587"/>
      <c r="NH374" s="1587"/>
      <c r="NI374" s="1587"/>
      <c r="NJ374" s="1587"/>
      <c r="NK374" s="1587"/>
      <c r="NL374" s="1587"/>
      <c r="NM374" s="1587"/>
      <c r="NN374" s="1587"/>
      <c r="NO374" s="1587"/>
      <c r="NP374" s="1587"/>
      <c r="NQ374" s="1587"/>
      <c r="NR374" s="1587"/>
      <c r="NS374" s="1587"/>
      <c r="NT374" s="1587"/>
      <c r="NU374" s="1587"/>
      <c r="NV374" s="1587"/>
      <c r="NW374" s="1587"/>
      <c r="NX374" s="1587"/>
      <c r="NY374" s="1587"/>
      <c r="NZ374" s="1587"/>
      <c r="OA374" s="1587"/>
      <c r="OB374" s="1587"/>
      <c r="OC374" s="1587"/>
      <c r="OD374" s="1587"/>
      <c r="OE374" s="1587"/>
      <c r="OF374" s="1587"/>
      <c r="OG374" s="1587"/>
      <c r="OH374" s="1587"/>
      <c r="OI374" s="1587"/>
      <c r="OJ374" s="1587"/>
      <c r="OK374" s="1587"/>
      <c r="OL374" s="1587"/>
      <c r="OM374" s="1587"/>
      <c r="ON374" s="1587"/>
      <c r="OO374" s="1587"/>
      <c r="OP374" s="1587"/>
      <c r="OQ374" s="1587"/>
      <c r="OR374" s="1587"/>
      <c r="OS374" s="1587"/>
      <c r="OT374" s="1587"/>
      <c r="OU374" s="1587"/>
      <c r="OV374" s="1587"/>
      <c r="OW374" s="1587"/>
      <c r="OX374" s="1587"/>
      <c r="OY374" s="1587"/>
      <c r="OZ374" s="1587"/>
      <c r="PA374" s="1587"/>
      <c r="PB374" s="1587"/>
      <c r="PC374" s="1587"/>
      <c r="PD374" s="1587"/>
      <c r="PE374" s="1587"/>
      <c r="PF374" s="1587"/>
      <c r="PG374" s="1588"/>
      <c r="PH374" s="1588"/>
      <c r="PI374" s="1588"/>
      <c r="PJ374" s="1588"/>
      <c r="PK374" s="1588"/>
      <c r="PL374" s="1588"/>
      <c r="PM374" s="1588"/>
      <c r="PN374" s="1588"/>
      <c r="PO374" s="1588"/>
      <c r="PP374" s="1588"/>
      <c r="PQ374" s="1588"/>
      <c r="PR374" s="1588"/>
      <c r="PS374" s="1588"/>
      <c r="PT374" s="1588"/>
      <c r="PU374" s="1588"/>
      <c r="PV374" s="1588"/>
      <c r="PW374" s="1588"/>
      <c r="PX374" s="1588"/>
      <c r="PY374" s="1588"/>
      <c r="PZ374" s="1588"/>
      <c r="QA374" s="1588"/>
      <c r="QB374" s="1588"/>
      <c r="QC374" s="1588"/>
      <c r="QD374" s="1588"/>
      <c r="QE374" s="1588"/>
      <c r="QF374" s="1588"/>
      <c r="QG374" s="1588"/>
      <c r="QH374" s="1588"/>
      <c r="QI374" s="1588"/>
      <c r="QJ374" s="1588"/>
      <c r="QK374" s="1588"/>
      <c r="QL374" s="1588"/>
      <c r="QM374" s="1588"/>
      <c r="QN374" s="1588"/>
      <c r="QO374" s="1588"/>
      <c r="QP374" s="1588"/>
      <c r="QQ374" s="1588"/>
      <c r="QR374" s="1588"/>
      <c r="QS374" s="1588"/>
      <c r="QT374" s="1588"/>
      <c r="QU374" s="1588"/>
      <c r="QV374" s="1588"/>
      <c r="QW374" s="1588"/>
      <c r="QX374" s="1588"/>
      <c r="QY374" s="1588"/>
      <c r="QZ374" s="1588"/>
      <c r="RA374" s="1588"/>
      <c r="RB374" s="1588"/>
      <c r="RC374" s="1588"/>
      <c r="RD374" s="1588"/>
      <c r="RE374" s="1588"/>
      <c r="RF374" s="1588"/>
      <c r="RG374" s="1588"/>
      <c r="RH374" s="1588"/>
      <c r="RI374" s="1588"/>
      <c r="RJ374" s="1588"/>
      <c r="RK374" s="1588"/>
      <c r="RL374" s="1588"/>
      <c r="RM374" s="1588"/>
      <c r="RN374" s="1588"/>
      <c r="RO374" s="1588"/>
      <c r="RP374" s="1588"/>
      <c r="RQ374" s="1588"/>
      <c r="RR374" s="1588"/>
      <c r="RS374" s="1588"/>
      <c r="RT374" s="1588"/>
      <c r="RU374" s="1588"/>
      <c r="RV374" s="1588"/>
      <c r="RW374" s="1588"/>
      <c r="RX374" s="1588"/>
      <c r="RY374" s="1588"/>
      <c r="RZ374" s="1588"/>
      <c r="SA374" s="1588"/>
      <c r="SB374" s="1588"/>
      <c r="SC374" s="1588"/>
      <c r="SD374" s="1588"/>
      <c r="SE374" s="1588"/>
      <c r="SF374" s="1588"/>
      <c r="SG374" s="1588"/>
      <c r="SH374" s="1588"/>
      <c r="SI374" s="1588"/>
      <c r="SJ374" s="1588"/>
      <c r="SK374" s="1588"/>
      <c r="SL374" s="1588"/>
      <c r="SM374" s="1588"/>
      <c r="SN374" s="1588"/>
      <c r="SO374" s="1588"/>
      <c r="SP374" s="1588"/>
      <c r="SQ374" s="1588"/>
      <c r="SR374" s="1588"/>
      <c r="SS374" s="1588"/>
      <c r="ST374" s="1588"/>
      <c r="SU374" s="1588"/>
      <c r="SV374" s="1588"/>
      <c r="SW374" s="1588"/>
      <c r="SX374" s="1588"/>
      <c r="SY374" s="1588"/>
      <c r="SZ374" s="1588"/>
      <c r="TA374" s="1588"/>
      <c r="TB374" s="1588"/>
      <c r="TC374" s="1588"/>
      <c r="TD374" s="544"/>
      <c r="TE374" s="544"/>
      <c r="TF374" s="544"/>
      <c r="TG374" s="544"/>
      <c r="TH374" s="544"/>
      <c r="TI374" s="544"/>
      <c r="TJ374" s="544"/>
      <c r="TK374" s="544"/>
      <c r="TL374" s="544"/>
      <c r="TM374" s="544"/>
      <c r="TN374" s="544"/>
      <c r="TO374" s="544"/>
      <c r="TP374" s="544"/>
      <c r="TQ374" s="544"/>
      <c r="TR374" s="544"/>
      <c r="TS374" s="544"/>
      <c r="TT374" s="544"/>
      <c r="TU374" s="544"/>
      <c r="TV374" s="544"/>
      <c r="TW374" s="544"/>
      <c r="TX374" s="544"/>
      <c r="TY374" s="544"/>
      <c r="TZ374" s="544"/>
      <c r="UA374" s="544"/>
      <c r="UB374" s="544"/>
      <c r="UC374" s="544"/>
      <c r="UD374" s="544"/>
      <c r="UE374" s="544"/>
      <c r="UF374" s="544"/>
      <c r="UG374" s="544"/>
      <c r="UH374" s="544"/>
      <c r="UI374" s="544"/>
      <c r="UJ374" s="544"/>
      <c r="UK374" s="544"/>
      <c r="UL374" s="544"/>
      <c r="UM374" s="544"/>
      <c r="UN374" s="544"/>
      <c r="UO374" s="544"/>
      <c r="UP374" s="544"/>
      <c r="UQ374" s="544"/>
      <c r="UR374" s="544"/>
      <c r="US374" s="544"/>
      <c r="UT374" s="544"/>
      <c r="UU374" s="544"/>
      <c r="UV374" s="544"/>
      <c r="UW374" s="544"/>
      <c r="UX374" s="544"/>
      <c r="UY374" s="544"/>
      <c r="UZ374" s="544"/>
      <c r="VA374" s="544"/>
      <c r="VB374" s="544"/>
      <c r="VC374" s="544"/>
      <c r="VD374" s="544"/>
      <c r="VE374" s="544"/>
      <c r="VF374" s="544"/>
      <c r="VG374" s="544"/>
      <c r="VH374" s="544"/>
      <c r="VI374" s="544"/>
      <c r="VJ374" s="544"/>
      <c r="VK374" s="544"/>
      <c r="VL374" s="544"/>
      <c r="VM374" s="544"/>
      <c r="VN374" s="544"/>
      <c r="VO374" s="544"/>
      <c r="VP374" s="544"/>
      <c r="VQ374" s="544"/>
      <c r="VR374" s="544"/>
      <c r="VS374" s="544"/>
      <c r="VT374" s="544"/>
      <c r="VU374" s="544"/>
      <c r="VV374" s="544"/>
      <c r="VW374" s="544"/>
      <c r="VX374" s="544"/>
      <c r="VY374" s="544"/>
      <c r="VZ374" s="544"/>
      <c r="WA374" s="544"/>
      <c r="WB374" s="544"/>
      <c r="WC374" s="544"/>
      <c r="WD374" s="544"/>
      <c r="WE374" s="544"/>
      <c r="WF374" s="544"/>
      <c r="WG374" s="544"/>
      <c r="WH374" s="544"/>
      <c r="WI374" s="544"/>
      <c r="WJ374" s="544"/>
      <c r="WK374" s="544"/>
      <c r="WL374" s="544"/>
      <c r="WM374" s="544"/>
      <c r="WN374" s="544"/>
      <c r="WO374" s="544"/>
      <c r="WP374" s="544"/>
      <c r="WQ374" s="544"/>
      <c r="WR374" s="544"/>
      <c r="WS374" s="544"/>
      <c r="WT374" s="544"/>
      <c r="WU374" s="544"/>
      <c r="WV374" s="544"/>
      <c r="WW374" s="544"/>
      <c r="WX374" s="544"/>
      <c r="WY374" s="544"/>
      <c r="WZ374" s="544"/>
      <c r="XA374" s="544"/>
      <c r="XB374" s="544"/>
      <c r="XC374" s="544"/>
      <c r="XD374" s="544"/>
      <c r="XE374" s="544"/>
      <c r="XF374" s="544"/>
      <c r="XG374" s="544"/>
      <c r="XH374" s="544"/>
      <c r="XI374" s="544"/>
      <c r="XJ374" s="544"/>
      <c r="XK374" s="544"/>
      <c r="XL374" s="544"/>
      <c r="XM374" s="544"/>
      <c r="XN374" s="544"/>
      <c r="XO374" s="544"/>
      <c r="XP374" s="544"/>
      <c r="XQ374" s="544"/>
      <c r="XR374" s="544"/>
      <c r="XS374" s="544"/>
      <c r="XT374" s="544"/>
      <c r="XU374" s="544"/>
      <c r="XV374" s="544"/>
      <c r="XW374" s="544"/>
      <c r="XX374" s="544"/>
      <c r="XY374" s="544"/>
      <c r="XZ374" s="544"/>
      <c r="YA374" s="544"/>
      <c r="YB374" s="544"/>
      <c r="YC374" s="544"/>
      <c r="YD374" s="544"/>
      <c r="YE374" s="544"/>
      <c r="YF374" s="544"/>
      <c r="YG374" s="544"/>
      <c r="YH374" s="544"/>
      <c r="YI374" s="544"/>
      <c r="YJ374" s="544"/>
      <c r="YK374" s="544"/>
      <c r="YL374" s="544"/>
      <c r="YM374" s="544"/>
      <c r="YN374" s="544"/>
      <c r="YO374" s="544"/>
      <c r="YP374" s="544"/>
      <c r="YQ374" s="544"/>
      <c r="YR374" s="544"/>
      <c r="YS374" s="544"/>
      <c r="YT374" s="544"/>
      <c r="YU374" s="544"/>
      <c r="YV374" s="544"/>
      <c r="YW374" s="544"/>
      <c r="YX374" s="544"/>
      <c r="YY374" s="544"/>
      <c r="YZ374" s="544"/>
      <c r="ZA374" s="544"/>
      <c r="ZB374" s="544"/>
      <c r="ZC374" s="544"/>
      <c r="ZD374" s="544"/>
      <c r="ZE374" s="544"/>
      <c r="ZF374" s="544"/>
      <c r="ZG374" s="544"/>
      <c r="ZH374" s="544"/>
      <c r="ZI374" s="544"/>
      <c r="ZJ374" s="544"/>
      <c r="ZK374" s="544"/>
      <c r="ZL374" s="544"/>
      <c r="ZM374" s="544"/>
      <c r="ZN374" s="544"/>
      <c r="ZO374" s="544"/>
      <c r="ZP374" s="544"/>
      <c r="ZQ374" s="544"/>
      <c r="ZR374" s="544"/>
      <c r="ZS374" s="544"/>
      <c r="ZT374" s="544"/>
      <c r="ZU374" s="544"/>
      <c r="ZV374" s="544"/>
      <c r="ZW374" s="544"/>
      <c r="ZX374" s="544"/>
      <c r="ZY374" s="544"/>
      <c r="ZZ374" s="544"/>
      <c r="AAA374" s="544"/>
      <c r="AAB374" s="544"/>
      <c r="AAC374" s="544"/>
      <c r="AAD374" s="544"/>
      <c r="AAE374" s="544"/>
      <c r="AAF374" s="544"/>
      <c r="AAG374" s="544"/>
      <c r="AAH374" s="544"/>
      <c r="AAI374" s="544"/>
      <c r="AAJ374" s="544"/>
      <c r="AAK374" s="544"/>
      <c r="AAL374" s="544"/>
      <c r="AAM374" s="544"/>
      <c r="AAN374" s="544"/>
      <c r="AAO374" s="544"/>
      <c r="AAP374" s="544"/>
      <c r="AAQ374" s="544"/>
      <c r="AAR374" s="544"/>
      <c r="AAS374" s="544"/>
      <c r="AAT374" s="544"/>
      <c r="AAU374" s="544"/>
      <c r="AAV374" s="544"/>
      <c r="AAW374" s="544"/>
      <c r="AAX374" s="544"/>
      <c r="AAY374" s="544"/>
      <c r="AAZ374" s="544"/>
      <c r="ABA374" s="544"/>
      <c r="ABB374" s="544"/>
      <c r="ABC374" s="544"/>
      <c r="ABD374" s="544"/>
      <c r="ABE374" s="544"/>
      <c r="ABF374" s="544"/>
      <c r="ABG374" s="544"/>
      <c r="ABH374" s="544"/>
      <c r="ABI374" s="544"/>
      <c r="ABJ374" s="544"/>
      <c r="ABK374" s="544"/>
      <c r="ABL374" s="544"/>
      <c r="ABM374" s="544"/>
      <c r="ABN374" s="544"/>
      <c r="ABO374" s="544"/>
      <c r="ABP374" s="544"/>
      <c r="ABQ374" s="544"/>
      <c r="ABR374" s="544"/>
      <c r="ABS374" s="544"/>
      <c r="ABT374" s="544"/>
    </row>
    <row r="375" spans="1:748" s="540" customFormat="1" ht="15" customHeight="1" x14ac:dyDescent="0.15">
      <c r="A375" s="559">
        <v>43895</v>
      </c>
      <c r="B375" s="415">
        <f t="shared" si="7"/>
        <v>4028</v>
      </c>
      <c r="C375" s="231"/>
      <c r="D375" s="546"/>
      <c r="E375" s="467"/>
      <c r="F375" s="576"/>
      <c r="G375" s="883"/>
      <c r="H375" s="539"/>
      <c r="I375" s="576"/>
      <c r="J375" s="547"/>
      <c r="K375" s="467"/>
      <c r="L375" s="550"/>
      <c r="M375" s="231">
        <v>1196</v>
      </c>
      <c r="N375" s="546">
        <v>7.84</v>
      </c>
      <c r="O375" s="467">
        <v>4790</v>
      </c>
      <c r="P375" s="576">
        <v>20.5</v>
      </c>
      <c r="Q375" s="883">
        <v>55.6</v>
      </c>
      <c r="R375" s="539">
        <v>1.2</v>
      </c>
      <c r="S375" s="576">
        <v>10.4</v>
      </c>
      <c r="T375" s="547"/>
      <c r="U375" s="467"/>
      <c r="V375" s="550"/>
      <c r="W375" s="466">
        <v>588</v>
      </c>
      <c r="X375" s="546">
        <v>7.95</v>
      </c>
      <c r="Y375" s="548">
        <v>2030</v>
      </c>
      <c r="Z375" s="576">
        <v>18.8</v>
      </c>
      <c r="AA375" s="883">
        <v>33.700000000000003</v>
      </c>
      <c r="AB375" s="539">
        <v>1.4</v>
      </c>
      <c r="AC375" s="576">
        <v>2.2000000000000002</v>
      </c>
      <c r="AD375" s="539"/>
      <c r="AE375" s="467"/>
      <c r="AF375" s="550"/>
      <c r="AG375" s="494">
        <v>85</v>
      </c>
      <c r="AH375" s="546">
        <v>8.1</v>
      </c>
      <c r="AI375" s="548">
        <v>5000</v>
      </c>
      <c r="AJ375" s="576">
        <v>26.4</v>
      </c>
      <c r="AK375" s="883">
        <v>67.7</v>
      </c>
      <c r="AL375" s="539">
        <v>0.7</v>
      </c>
      <c r="AM375" s="213">
        <v>6.2</v>
      </c>
      <c r="AN375" s="539"/>
      <c r="AO375" s="467"/>
      <c r="AP375" s="618"/>
      <c r="AQ375" s="494">
        <v>317</v>
      </c>
      <c r="AR375" s="546">
        <v>7.54</v>
      </c>
      <c r="AS375" s="548">
        <v>4630</v>
      </c>
      <c r="AT375" s="576">
        <v>74.099999999999994</v>
      </c>
      <c r="AU375" s="883">
        <v>205</v>
      </c>
      <c r="AV375" s="539">
        <v>9.8000000000000007</v>
      </c>
      <c r="AW375" s="576">
        <v>13.2</v>
      </c>
      <c r="AX375" s="539"/>
      <c r="AY375" s="467"/>
      <c r="AZ375" s="550"/>
      <c r="BA375" s="231">
        <v>242</v>
      </c>
      <c r="BB375" s="546">
        <v>7.4</v>
      </c>
      <c r="BC375" s="467">
        <v>6930</v>
      </c>
      <c r="BD375" s="576">
        <v>66</v>
      </c>
      <c r="BE375" s="883">
        <v>181.9</v>
      </c>
      <c r="BF375" s="539">
        <v>2.9</v>
      </c>
      <c r="BG375" s="576">
        <v>35.4</v>
      </c>
      <c r="BH375" s="539"/>
      <c r="BI375" s="467"/>
      <c r="BJ375" s="550"/>
      <c r="BK375" s="494">
        <v>119</v>
      </c>
      <c r="BL375" s="546">
        <v>7.91</v>
      </c>
      <c r="BM375" s="548">
        <v>1436</v>
      </c>
      <c r="BN375" s="576">
        <v>69.099999999999994</v>
      </c>
      <c r="BO375" s="883">
        <v>115.8</v>
      </c>
      <c r="BP375" s="539">
        <v>0.7</v>
      </c>
      <c r="BQ375" s="576">
        <v>2.5</v>
      </c>
      <c r="BR375" s="539"/>
      <c r="BS375" s="467"/>
      <c r="BT375" s="550"/>
      <c r="BU375" s="494">
        <v>313</v>
      </c>
      <c r="BV375" s="546">
        <v>7.38</v>
      </c>
      <c r="BW375" s="548">
        <v>8280</v>
      </c>
      <c r="BX375" s="548">
        <v>25.3</v>
      </c>
      <c r="BY375" s="883">
        <v>85.8</v>
      </c>
      <c r="BZ375" s="539">
        <v>2.9</v>
      </c>
      <c r="CA375" s="576">
        <v>19.100000000000001</v>
      </c>
      <c r="CB375" s="539"/>
      <c r="CC375" s="467"/>
      <c r="CD375" s="550"/>
      <c r="CE375" s="494">
        <v>56</v>
      </c>
      <c r="CF375" s="546">
        <v>7.74</v>
      </c>
      <c r="CG375" s="548">
        <v>5840</v>
      </c>
      <c r="CH375" s="576">
        <v>19.600000000000001</v>
      </c>
      <c r="CI375" s="883">
        <v>58.7</v>
      </c>
      <c r="CJ375" s="539">
        <v>1.8</v>
      </c>
      <c r="CK375" s="576">
        <v>27</v>
      </c>
      <c r="CL375" s="539"/>
      <c r="CM375" s="467"/>
      <c r="CN375" s="550"/>
      <c r="CO375" s="494"/>
      <c r="CP375" s="546"/>
      <c r="CQ375" s="467"/>
      <c r="CR375" s="576"/>
      <c r="CS375" s="883"/>
      <c r="CT375" s="539"/>
      <c r="CU375" s="576"/>
      <c r="CV375" s="539"/>
      <c r="CW375" s="467"/>
      <c r="CX375" s="550"/>
      <c r="CY375" s="494">
        <v>99</v>
      </c>
      <c r="CZ375" s="546">
        <v>8.08</v>
      </c>
      <c r="DA375" s="467">
        <v>6550</v>
      </c>
      <c r="DB375" s="576">
        <v>31.5</v>
      </c>
      <c r="DC375" s="883">
        <v>79.8</v>
      </c>
      <c r="DD375" s="539">
        <v>13.1</v>
      </c>
      <c r="DE375" s="576">
        <v>17.600000000000001</v>
      </c>
      <c r="DF375" s="539"/>
      <c r="DG375" s="551"/>
      <c r="DH375" s="550"/>
      <c r="DI375" s="494">
        <v>804</v>
      </c>
      <c r="DJ375" s="546">
        <v>8</v>
      </c>
      <c r="DK375" s="549">
        <v>3560</v>
      </c>
      <c r="DL375" s="576">
        <v>68.599999999999994</v>
      </c>
      <c r="DM375" s="883">
        <v>197.1</v>
      </c>
      <c r="DN375" s="539">
        <v>21.9</v>
      </c>
      <c r="DO375" s="576">
        <v>24.6</v>
      </c>
      <c r="DP375" s="539"/>
      <c r="DQ375" s="467"/>
      <c r="DR375" s="550"/>
      <c r="DS375" s="494"/>
      <c r="DT375" s="546"/>
      <c r="DU375" s="466"/>
      <c r="DV375" s="576"/>
      <c r="DW375" s="883"/>
      <c r="DX375" s="539"/>
      <c r="DY375" s="576"/>
      <c r="DZ375" s="539"/>
      <c r="EA375" s="576"/>
      <c r="EB375" s="550"/>
      <c r="EC375" s="494">
        <v>106</v>
      </c>
      <c r="ED375" s="546">
        <v>7.74</v>
      </c>
      <c r="EE375" s="551">
        <v>2020</v>
      </c>
      <c r="EF375" s="576">
        <v>16.8</v>
      </c>
      <c r="EG375" s="883">
        <v>79.7</v>
      </c>
      <c r="EH375" s="539">
        <v>11.7</v>
      </c>
      <c r="EI375" s="576">
        <v>8.9</v>
      </c>
      <c r="EJ375" s="539"/>
      <c r="EK375" s="467"/>
      <c r="EL375" s="550"/>
      <c r="EM375" s="494"/>
      <c r="EN375" s="546"/>
      <c r="EO375" s="467"/>
      <c r="EP375" s="576"/>
      <c r="EQ375" s="576"/>
      <c r="ER375" s="539"/>
      <c r="ES375" s="576"/>
      <c r="ET375" s="466"/>
      <c r="EU375" s="467"/>
      <c r="EV375" s="550"/>
      <c r="EW375" s="494"/>
      <c r="EX375" s="546"/>
      <c r="EY375" s="467"/>
      <c r="EZ375" s="576"/>
      <c r="FA375" s="883"/>
      <c r="FB375" s="539"/>
      <c r="FC375" s="576"/>
      <c r="FD375" s="466"/>
      <c r="FE375" s="467"/>
      <c r="FF375" s="550"/>
      <c r="FG375" s="494"/>
      <c r="FH375" s="546"/>
      <c r="FI375" s="467"/>
      <c r="FJ375" s="576"/>
      <c r="FK375" s="883"/>
      <c r="FL375" s="539"/>
      <c r="FM375" s="576"/>
      <c r="FN375" s="466"/>
      <c r="FO375" s="467"/>
      <c r="FP375" s="550"/>
      <c r="FQ375" s="1262"/>
      <c r="FR375" s="1263"/>
      <c r="FS375" s="1444"/>
      <c r="FT375" s="1263"/>
      <c r="FU375" s="980"/>
      <c r="FV375" s="1263"/>
      <c r="FW375" s="954"/>
      <c r="FX375" s="1263"/>
      <c r="FY375" s="1263"/>
      <c r="FZ375" s="1419"/>
      <c r="GA375" s="1262"/>
      <c r="GB375" s="1263"/>
      <c r="GC375" s="1263"/>
      <c r="GD375" s="1263"/>
      <c r="GE375" s="980"/>
      <c r="GF375" s="1263"/>
      <c r="GG375" s="954"/>
      <c r="GH375" s="1263"/>
      <c r="GI375" s="1263"/>
      <c r="GJ375" s="1419"/>
      <c r="GK375" s="231"/>
      <c r="GL375" s="941"/>
      <c r="GM375" s="467"/>
      <c r="GN375" s="467"/>
      <c r="GO375" s="467"/>
      <c r="GP375" s="467"/>
      <c r="GQ375" s="467"/>
      <c r="GR375" s="467"/>
      <c r="GS375" s="467"/>
      <c r="GT375" s="550"/>
      <c r="GU375" s="231"/>
      <c r="GV375" s="467"/>
      <c r="GW375" s="467"/>
      <c r="GX375" s="467"/>
      <c r="GY375" s="467"/>
      <c r="GZ375" s="539"/>
      <c r="HA375" s="467"/>
      <c r="HB375" s="467"/>
      <c r="HC375" s="467"/>
      <c r="HD375" s="550"/>
      <c r="HE375" s="494">
        <v>103</v>
      </c>
      <c r="HF375" s="546">
        <v>6.77</v>
      </c>
      <c r="HG375" s="467">
        <v>6380</v>
      </c>
      <c r="HH375" s="894">
        <v>13.7</v>
      </c>
      <c r="HI375" s="1432">
        <v>227</v>
      </c>
      <c r="HJ375" s="539">
        <v>2.9</v>
      </c>
      <c r="HK375" s="576">
        <v>6.6</v>
      </c>
      <c r="HL375" s="539"/>
      <c r="HM375" s="467"/>
      <c r="HN375" s="550"/>
      <c r="HO375" s="494"/>
      <c r="HP375" s="546"/>
      <c r="HQ375" s="467"/>
      <c r="HR375" s="576"/>
      <c r="HS375" s="576"/>
      <c r="HT375" s="539"/>
      <c r="HU375" s="576"/>
      <c r="HV375" s="539"/>
      <c r="HW375" s="467"/>
      <c r="HX375" s="550"/>
      <c r="HY375" s="1587"/>
      <c r="HZ375" s="1587"/>
      <c r="IA375" s="1587"/>
      <c r="IB375" s="1587"/>
      <c r="IC375" s="1587"/>
      <c r="ID375" s="1587"/>
      <c r="IE375" s="1587"/>
      <c r="IF375" s="1587"/>
      <c r="IG375" s="1587"/>
      <c r="IH375" s="1587"/>
      <c r="II375" s="1587"/>
      <c r="IJ375" s="1587"/>
      <c r="IK375" s="1587"/>
      <c r="IL375" s="1587"/>
      <c r="IM375" s="1587"/>
      <c r="IN375" s="1587"/>
      <c r="IO375" s="1587"/>
      <c r="IP375" s="1587"/>
      <c r="IQ375" s="1587"/>
      <c r="IR375" s="1587"/>
      <c r="IS375" s="1587"/>
      <c r="IT375" s="1587"/>
      <c r="IU375" s="1587"/>
      <c r="IV375" s="1587"/>
      <c r="IW375" s="1587"/>
      <c r="IX375" s="1587"/>
      <c r="IY375" s="1587"/>
      <c r="IZ375" s="1587"/>
      <c r="JA375" s="1587"/>
      <c r="JB375" s="1587"/>
      <c r="JC375" s="1587"/>
      <c r="JD375" s="1587"/>
      <c r="JE375" s="1587"/>
      <c r="JF375" s="1587"/>
      <c r="JG375" s="1587"/>
      <c r="JH375" s="1587"/>
      <c r="JI375" s="1587"/>
      <c r="JJ375" s="1587"/>
      <c r="JK375" s="1587"/>
      <c r="JL375" s="1587"/>
      <c r="JM375" s="1587"/>
      <c r="JN375" s="1587"/>
      <c r="JO375" s="1587"/>
      <c r="JP375" s="1587"/>
      <c r="JQ375" s="1587"/>
      <c r="JR375" s="1587"/>
      <c r="JS375" s="1587"/>
      <c r="JT375" s="1587"/>
      <c r="JU375" s="1587"/>
      <c r="JV375" s="1587"/>
      <c r="JW375" s="1587"/>
      <c r="JX375" s="1587"/>
      <c r="JY375" s="1587"/>
      <c r="JZ375" s="1587"/>
      <c r="KA375" s="1587"/>
      <c r="KB375" s="1587"/>
      <c r="KC375" s="1587"/>
      <c r="KD375" s="1587"/>
      <c r="KE375" s="1587"/>
      <c r="KF375" s="1587"/>
      <c r="KG375" s="1587"/>
      <c r="KH375" s="1587"/>
      <c r="KI375" s="1587"/>
      <c r="KJ375" s="1587"/>
      <c r="KK375" s="1587"/>
      <c r="KL375" s="1587"/>
      <c r="KM375" s="1587"/>
      <c r="KN375" s="1587"/>
      <c r="KO375" s="1587"/>
      <c r="KP375" s="1587"/>
      <c r="KQ375" s="1587"/>
      <c r="KR375" s="1587"/>
      <c r="KS375" s="1587"/>
      <c r="KT375" s="1587"/>
      <c r="KU375" s="1587"/>
      <c r="KV375" s="1587"/>
      <c r="KW375" s="1587"/>
      <c r="KX375" s="1587"/>
      <c r="KY375" s="1587"/>
      <c r="KZ375" s="1587"/>
      <c r="LA375" s="1587"/>
      <c r="LB375" s="1587"/>
      <c r="LC375" s="1587"/>
      <c r="LD375" s="1587"/>
      <c r="LE375" s="1587"/>
      <c r="LF375" s="1587"/>
      <c r="LG375" s="1587"/>
      <c r="LH375" s="1587"/>
      <c r="LI375" s="1587"/>
      <c r="LJ375" s="1587"/>
      <c r="LK375" s="1587"/>
      <c r="LL375" s="1587"/>
      <c r="LM375" s="1587"/>
      <c r="LN375" s="1587"/>
      <c r="LO375" s="1587"/>
      <c r="LP375" s="1587"/>
      <c r="LQ375" s="1587"/>
      <c r="LR375" s="1587"/>
      <c r="LS375" s="1587"/>
      <c r="LT375" s="1587"/>
      <c r="LU375" s="1587"/>
      <c r="LV375" s="1587"/>
      <c r="LW375" s="1587"/>
      <c r="LX375" s="1587"/>
      <c r="LY375" s="1587"/>
      <c r="LZ375" s="1587"/>
      <c r="MA375" s="1587"/>
      <c r="MB375" s="1587"/>
      <c r="MC375" s="1587"/>
      <c r="MD375" s="1587"/>
      <c r="ME375" s="1587"/>
      <c r="MF375" s="1587"/>
      <c r="MG375" s="1587"/>
      <c r="MH375" s="1587"/>
      <c r="MI375" s="1587"/>
      <c r="MJ375" s="1587"/>
      <c r="MK375" s="1587"/>
      <c r="ML375" s="1587"/>
      <c r="MM375" s="1587"/>
      <c r="MN375" s="1587"/>
      <c r="MO375" s="1587"/>
      <c r="MP375" s="1587"/>
      <c r="MQ375" s="1587"/>
      <c r="MR375" s="1587"/>
      <c r="MS375" s="1587"/>
      <c r="MT375" s="1587"/>
      <c r="MU375" s="1587"/>
      <c r="MV375" s="1587"/>
      <c r="MW375" s="1587"/>
      <c r="MX375" s="1587"/>
      <c r="MY375" s="1587"/>
      <c r="MZ375" s="1587"/>
      <c r="NA375" s="1587"/>
      <c r="NB375" s="1587"/>
      <c r="NC375" s="1587"/>
      <c r="ND375" s="1587"/>
      <c r="NE375" s="1587"/>
      <c r="NF375" s="1587"/>
      <c r="NG375" s="1587"/>
      <c r="NH375" s="1587"/>
      <c r="NI375" s="1587"/>
      <c r="NJ375" s="1587"/>
      <c r="NK375" s="1587"/>
      <c r="NL375" s="1587"/>
      <c r="NM375" s="1587"/>
      <c r="NN375" s="1587"/>
      <c r="NO375" s="1587"/>
      <c r="NP375" s="1587"/>
      <c r="NQ375" s="1587"/>
      <c r="NR375" s="1587"/>
      <c r="NS375" s="1587"/>
      <c r="NT375" s="1587"/>
      <c r="NU375" s="1587"/>
      <c r="NV375" s="1587"/>
      <c r="NW375" s="1587"/>
      <c r="NX375" s="1587"/>
      <c r="NY375" s="1587"/>
      <c r="NZ375" s="1587"/>
      <c r="OA375" s="1587"/>
      <c r="OB375" s="1587"/>
      <c r="OC375" s="1587"/>
      <c r="OD375" s="1587"/>
      <c r="OE375" s="1587"/>
      <c r="OF375" s="1587"/>
      <c r="OG375" s="1587"/>
      <c r="OH375" s="1587"/>
      <c r="OI375" s="1587"/>
      <c r="OJ375" s="1587"/>
      <c r="OK375" s="1587"/>
      <c r="OL375" s="1587"/>
      <c r="OM375" s="1587"/>
      <c r="ON375" s="1587"/>
      <c r="OO375" s="1587"/>
      <c r="OP375" s="1587"/>
      <c r="OQ375" s="1587"/>
      <c r="OR375" s="1587"/>
      <c r="OS375" s="1587"/>
      <c r="OT375" s="1587"/>
      <c r="OU375" s="1587"/>
      <c r="OV375" s="1587"/>
      <c r="OW375" s="1587"/>
      <c r="OX375" s="1587"/>
      <c r="OY375" s="1587"/>
      <c r="OZ375" s="1587"/>
      <c r="PA375" s="1587"/>
      <c r="PB375" s="1587"/>
      <c r="PC375" s="1587"/>
      <c r="PD375" s="1587"/>
      <c r="PE375" s="1587"/>
      <c r="PF375" s="1587"/>
      <c r="PG375" s="1588"/>
      <c r="PH375" s="1588"/>
      <c r="PI375" s="1588"/>
      <c r="PJ375" s="1588"/>
      <c r="PK375" s="1588"/>
      <c r="PL375" s="1588"/>
      <c r="PM375" s="1588"/>
      <c r="PN375" s="1588"/>
      <c r="PO375" s="1588"/>
      <c r="PP375" s="1588"/>
      <c r="PQ375" s="1588"/>
      <c r="PR375" s="1588"/>
      <c r="PS375" s="1588"/>
      <c r="PT375" s="1588"/>
      <c r="PU375" s="1588"/>
      <c r="PV375" s="1588"/>
      <c r="PW375" s="1588"/>
      <c r="PX375" s="1588"/>
      <c r="PY375" s="1588"/>
      <c r="PZ375" s="1588"/>
      <c r="QA375" s="1588"/>
      <c r="QB375" s="1588"/>
      <c r="QC375" s="1588"/>
      <c r="QD375" s="1588"/>
      <c r="QE375" s="1588"/>
      <c r="QF375" s="1588"/>
      <c r="QG375" s="1588"/>
      <c r="QH375" s="1588"/>
      <c r="QI375" s="1588"/>
      <c r="QJ375" s="1588"/>
      <c r="QK375" s="1588"/>
      <c r="QL375" s="1588"/>
      <c r="QM375" s="1588"/>
      <c r="QN375" s="1588"/>
      <c r="QO375" s="1588"/>
      <c r="QP375" s="1588"/>
      <c r="QQ375" s="1588"/>
      <c r="QR375" s="1588"/>
      <c r="QS375" s="1588"/>
      <c r="QT375" s="1588"/>
      <c r="QU375" s="1588"/>
      <c r="QV375" s="1588"/>
      <c r="QW375" s="1588"/>
      <c r="QX375" s="1588"/>
      <c r="QY375" s="1588"/>
      <c r="QZ375" s="1588"/>
      <c r="RA375" s="1588"/>
      <c r="RB375" s="1588"/>
      <c r="RC375" s="1588"/>
      <c r="RD375" s="1588"/>
      <c r="RE375" s="1588"/>
      <c r="RF375" s="1588"/>
      <c r="RG375" s="1588"/>
      <c r="RH375" s="1588"/>
      <c r="RI375" s="1588"/>
      <c r="RJ375" s="1588"/>
      <c r="RK375" s="1588"/>
      <c r="RL375" s="1588"/>
      <c r="RM375" s="1588"/>
      <c r="RN375" s="1588"/>
      <c r="RO375" s="1588"/>
      <c r="RP375" s="1588"/>
      <c r="RQ375" s="1588"/>
      <c r="RR375" s="1588"/>
      <c r="RS375" s="1588"/>
      <c r="RT375" s="1588"/>
      <c r="RU375" s="1588"/>
      <c r="RV375" s="1588"/>
      <c r="RW375" s="1588"/>
      <c r="RX375" s="1588"/>
      <c r="RY375" s="1588"/>
      <c r="RZ375" s="1588"/>
      <c r="SA375" s="1588"/>
      <c r="SB375" s="1588"/>
      <c r="SC375" s="1588"/>
      <c r="SD375" s="1588"/>
      <c r="SE375" s="1588"/>
      <c r="SF375" s="1588"/>
      <c r="SG375" s="1588"/>
      <c r="SH375" s="1588"/>
      <c r="SI375" s="1588"/>
      <c r="SJ375" s="1588"/>
      <c r="SK375" s="1588"/>
      <c r="SL375" s="1588"/>
      <c r="SM375" s="1588"/>
      <c r="SN375" s="1588"/>
      <c r="SO375" s="1588"/>
      <c r="SP375" s="1588"/>
      <c r="SQ375" s="1588"/>
      <c r="SR375" s="1588"/>
      <c r="SS375" s="1588"/>
      <c r="ST375" s="1588"/>
      <c r="SU375" s="1588"/>
      <c r="SV375" s="1588"/>
      <c r="SW375" s="1588"/>
      <c r="SX375" s="1588"/>
      <c r="SY375" s="1588"/>
      <c r="SZ375" s="1588"/>
      <c r="TA375" s="1588"/>
      <c r="TB375" s="1588"/>
      <c r="TC375" s="1588"/>
      <c r="TD375" s="544"/>
      <c r="TE375" s="544"/>
      <c r="TF375" s="544"/>
      <c r="TG375" s="544"/>
      <c r="TH375" s="544"/>
      <c r="TI375" s="544"/>
      <c r="TJ375" s="544"/>
      <c r="TK375" s="544"/>
      <c r="TL375" s="544"/>
      <c r="TM375" s="544"/>
      <c r="TN375" s="544"/>
      <c r="TO375" s="544"/>
      <c r="TP375" s="544"/>
      <c r="TQ375" s="544"/>
      <c r="TR375" s="544"/>
      <c r="TS375" s="544"/>
      <c r="TT375" s="544"/>
      <c r="TU375" s="544"/>
      <c r="TV375" s="544"/>
      <c r="TW375" s="544"/>
      <c r="TX375" s="544"/>
      <c r="TY375" s="544"/>
      <c r="TZ375" s="544"/>
      <c r="UA375" s="544"/>
      <c r="UB375" s="544"/>
      <c r="UC375" s="544"/>
      <c r="UD375" s="544"/>
      <c r="UE375" s="544"/>
      <c r="UF375" s="544"/>
      <c r="UG375" s="544"/>
      <c r="UH375" s="544"/>
      <c r="UI375" s="544"/>
      <c r="UJ375" s="544"/>
      <c r="UK375" s="544"/>
      <c r="UL375" s="544"/>
      <c r="UM375" s="544"/>
      <c r="UN375" s="544"/>
      <c r="UO375" s="544"/>
      <c r="UP375" s="544"/>
      <c r="UQ375" s="544"/>
      <c r="UR375" s="544"/>
      <c r="US375" s="544"/>
      <c r="UT375" s="544"/>
      <c r="UU375" s="544"/>
      <c r="UV375" s="544"/>
      <c r="UW375" s="544"/>
      <c r="UX375" s="544"/>
      <c r="UY375" s="544"/>
      <c r="UZ375" s="544"/>
      <c r="VA375" s="544"/>
      <c r="VB375" s="544"/>
      <c r="VC375" s="544"/>
      <c r="VD375" s="544"/>
      <c r="VE375" s="544"/>
      <c r="VF375" s="544"/>
      <c r="VG375" s="544"/>
      <c r="VH375" s="544"/>
      <c r="VI375" s="544"/>
      <c r="VJ375" s="544"/>
      <c r="VK375" s="544"/>
      <c r="VL375" s="544"/>
      <c r="VM375" s="544"/>
      <c r="VN375" s="544"/>
      <c r="VO375" s="544"/>
      <c r="VP375" s="544"/>
      <c r="VQ375" s="544"/>
      <c r="VR375" s="544"/>
      <c r="VS375" s="544"/>
      <c r="VT375" s="544"/>
      <c r="VU375" s="544"/>
      <c r="VV375" s="544"/>
      <c r="VW375" s="544"/>
      <c r="VX375" s="544"/>
      <c r="VY375" s="544"/>
      <c r="VZ375" s="544"/>
      <c r="WA375" s="544"/>
      <c r="WB375" s="544"/>
      <c r="WC375" s="544"/>
      <c r="WD375" s="544"/>
      <c r="WE375" s="544"/>
      <c r="WF375" s="544"/>
      <c r="WG375" s="544"/>
      <c r="WH375" s="544"/>
      <c r="WI375" s="544"/>
      <c r="WJ375" s="544"/>
      <c r="WK375" s="544"/>
      <c r="WL375" s="544"/>
      <c r="WM375" s="544"/>
      <c r="WN375" s="544"/>
      <c r="WO375" s="544"/>
      <c r="WP375" s="544"/>
      <c r="WQ375" s="544"/>
      <c r="WR375" s="544"/>
      <c r="WS375" s="544"/>
      <c r="WT375" s="544"/>
      <c r="WU375" s="544"/>
      <c r="WV375" s="544"/>
      <c r="WW375" s="544"/>
      <c r="WX375" s="544"/>
      <c r="WY375" s="544"/>
      <c r="WZ375" s="544"/>
      <c r="XA375" s="544"/>
      <c r="XB375" s="544"/>
      <c r="XC375" s="544"/>
      <c r="XD375" s="544"/>
      <c r="XE375" s="544"/>
      <c r="XF375" s="544"/>
      <c r="XG375" s="544"/>
      <c r="XH375" s="544"/>
      <c r="XI375" s="544"/>
      <c r="XJ375" s="544"/>
      <c r="XK375" s="544"/>
      <c r="XL375" s="544"/>
      <c r="XM375" s="544"/>
      <c r="XN375" s="544"/>
      <c r="XO375" s="544"/>
      <c r="XP375" s="544"/>
      <c r="XQ375" s="544"/>
      <c r="XR375" s="544"/>
      <c r="XS375" s="544"/>
      <c r="XT375" s="544"/>
      <c r="XU375" s="544"/>
      <c r="XV375" s="544"/>
      <c r="XW375" s="544"/>
      <c r="XX375" s="544"/>
      <c r="XY375" s="544"/>
      <c r="XZ375" s="544"/>
      <c r="YA375" s="544"/>
      <c r="YB375" s="544"/>
      <c r="YC375" s="544"/>
      <c r="YD375" s="544"/>
      <c r="YE375" s="544"/>
      <c r="YF375" s="544"/>
      <c r="YG375" s="544"/>
      <c r="YH375" s="544"/>
      <c r="YI375" s="544"/>
      <c r="YJ375" s="544"/>
      <c r="YK375" s="544"/>
      <c r="YL375" s="544"/>
      <c r="YM375" s="544"/>
      <c r="YN375" s="544"/>
      <c r="YO375" s="544"/>
      <c r="YP375" s="544"/>
      <c r="YQ375" s="544"/>
      <c r="YR375" s="544"/>
      <c r="YS375" s="544"/>
      <c r="YT375" s="544"/>
      <c r="YU375" s="544"/>
      <c r="YV375" s="544"/>
      <c r="YW375" s="544"/>
      <c r="YX375" s="544"/>
      <c r="YY375" s="544"/>
      <c r="YZ375" s="544"/>
      <c r="ZA375" s="544"/>
      <c r="ZB375" s="544"/>
      <c r="ZC375" s="544"/>
      <c r="ZD375" s="544"/>
      <c r="ZE375" s="544"/>
      <c r="ZF375" s="544"/>
      <c r="ZG375" s="544"/>
      <c r="ZH375" s="544"/>
      <c r="ZI375" s="544"/>
      <c r="ZJ375" s="544"/>
      <c r="ZK375" s="544"/>
      <c r="ZL375" s="544"/>
      <c r="ZM375" s="544"/>
      <c r="ZN375" s="544"/>
      <c r="ZO375" s="544"/>
      <c r="ZP375" s="544"/>
      <c r="ZQ375" s="544"/>
      <c r="ZR375" s="544"/>
      <c r="ZS375" s="544"/>
      <c r="ZT375" s="544"/>
      <c r="ZU375" s="544"/>
      <c r="ZV375" s="544"/>
      <c r="ZW375" s="544"/>
      <c r="ZX375" s="544"/>
      <c r="ZY375" s="544"/>
      <c r="ZZ375" s="544"/>
      <c r="AAA375" s="544"/>
      <c r="AAB375" s="544"/>
      <c r="AAC375" s="544"/>
      <c r="AAD375" s="544"/>
      <c r="AAE375" s="544"/>
      <c r="AAF375" s="544"/>
      <c r="AAG375" s="544"/>
      <c r="AAH375" s="544"/>
      <c r="AAI375" s="544"/>
      <c r="AAJ375" s="544"/>
      <c r="AAK375" s="544"/>
      <c r="AAL375" s="544"/>
      <c r="AAM375" s="544"/>
      <c r="AAN375" s="544"/>
      <c r="AAO375" s="544"/>
      <c r="AAP375" s="544"/>
      <c r="AAQ375" s="544"/>
      <c r="AAR375" s="544"/>
      <c r="AAS375" s="544"/>
      <c r="AAT375" s="544"/>
      <c r="AAU375" s="544"/>
      <c r="AAV375" s="544"/>
      <c r="AAW375" s="544"/>
      <c r="AAX375" s="544"/>
      <c r="AAY375" s="544"/>
      <c r="AAZ375" s="544"/>
      <c r="ABA375" s="544"/>
      <c r="ABB375" s="544"/>
      <c r="ABC375" s="544"/>
      <c r="ABD375" s="544"/>
      <c r="ABE375" s="544"/>
      <c r="ABF375" s="544"/>
      <c r="ABG375" s="544"/>
      <c r="ABH375" s="544"/>
      <c r="ABI375" s="544"/>
      <c r="ABJ375" s="544"/>
      <c r="ABK375" s="544"/>
      <c r="ABL375" s="544"/>
      <c r="ABM375" s="544"/>
      <c r="ABN375" s="544"/>
      <c r="ABO375" s="544"/>
      <c r="ABP375" s="544"/>
      <c r="ABQ375" s="544"/>
      <c r="ABR375" s="544"/>
      <c r="ABS375" s="544"/>
      <c r="ABT375" s="544"/>
    </row>
    <row r="376" spans="1:748" s="540" customFormat="1" ht="15" customHeight="1" x14ac:dyDescent="0.15">
      <c r="A376" s="559">
        <v>43896</v>
      </c>
      <c r="B376" s="415">
        <f t="shared" si="7"/>
        <v>3491</v>
      </c>
      <c r="C376" s="231"/>
      <c r="D376" s="546"/>
      <c r="E376" s="467"/>
      <c r="F376" s="576"/>
      <c r="G376" s="883"/>
      <c r="H376" s="539"/>
      <c r="I376" s="576"/>
      <c r="J376" s="547"/>
      <c r="K376" s="467"/>
      <c r="L376" s="550">
        <v>29</v>
      </c>
      <c r="M376" s="231">
        <v>1090</v>
      </c>
      <c r="N376" s="546">
        <v>7.75</v>
      </c>
      <c r="O376" s="467">
        <v>4610</v>
      </c>
      <c r="P376" s="576">
        <v>21.2</v>
      </c>
      <c r="Q376" s="883">
        <v>63.2</v>
      </c>
      <c r="R376" s="539">
        <v>1.2</v>
      </c>
      <c r="S376" s="576">
        <v>10.6</v>
      </c>
      <c r="T376" s="547"/>
      <c r="U376" s="467"/>
      <c r="V376" s="550">
        <v>29</v>
      </c>
      <c r="W376" s="466">
        <v>483</v>
      </c>
      <c r="X376" s="546">
        <v>7.46</v>
      </c>
      <c r="Y376" s="548">
        <v>2980</v>
      </c>
      <c r="Z376" s="576">
        <v>25.3</v>
      </c>
      <c r="AA376" s="883">
        <v>49.7</v>
      </c>
      <c r="AB376" s="539">
        <v>3.7</v>
      </c>
      <c r="AC376" s="576">
        <v>4.2</v>
      </c>
      <c r="AD376" s="539"/>
      <c r="AE376" s="467"/>
      <c r="AF376" s="550"/>
      <c r="AG376" s="494">
        <v>77</v>
      </c>
      <c r="AH376" s="546"/>
      <c r="AI376" s="548"/>
      <c r="AJ376" s="576"/>
      <c r="AK376" s="883"/>
      <c r="AL376" s="539"/>
      <c r="AM376" s="213"/>
      <c r="AN376" s="539"/>
      <c r="AO376" s="467"/>
      <c r="AP376" s="618"/>
      <c r="AQ376" s="494">
        <v>369</v>
      </c>
      <c r="AR376" s="546">
        <v>7.5</v>
      </c>
      <c r="AS376" s="548">
        <v>5060</v>
      </c>
      <c r="AT376" s="576">
        <v>85.5</v>
      </c>
      <c r="AU376" s="883">
        <v>228.2</v>
      </c>
      <c r="AV376" s="539">
        <v>11.8</v>
      </c>
      <c r="AW376" s="576">
        <v>16.899999999999999</v>
      </c>
      <c r="AX376" s="539"/>
      <c r="AY376" s="467"/>
      <c r="AZ376" s="550">
        <v>114</v>
      </c>
      <c r="BA376" s="231">
        <v>190</v>
      </c>
      <c r="BB376" s="546">
        <v>7.94</v>
      </c>
      <c r="BC376" s="467">
        <v>6670</v>
      </c>
      <c r="BD376" s="576">
        <v>60.4</v>
      </c>
      <c r="BE376" s="883">
        <v>141.4</v>
      </c>
      <c r="BF376" s="539">
        <v>2.6</v>
      </c>
      <c r="BG376" s="576">
        <v>36.4</v>
      </c>
      <c r="BH376" s="539"/>
      <c r="BI376" s="467"/>
      <c r="BJ376" s="550"/>
      <c r="BK376" s="494">
        <v>90</v>
      </c>
      <c r="BL376" s="546">
        <v>7.66</v>
      </c>
      <c r="BM376" s="548">
        <v>1411</v>
      </c>
      <c r="BN376" s="576">
        <v>71.3</v>
      </c>
      <c r="BO376" s="883">
        <v>120</v>
      </c>
      <c r="BP376" s="539">
        <v>0.7</v>
      </c>
      <c r="BQ376" s="576">
        <v>2.7</v>
      </c>
      <c r="BR376" s="539"/>
      <c r="BS376" s="467"/>
      <c r="BT376" s="550"/>
      <c r="BU376" s="494">
        <v>194</v>
      </c>
      <c r="BV376" s="546">
        <v>7.41</v>
      </c>
      <c r="BW376" s="548">
        <v>6970</v>
      </c>
      <c r="BX376" s="548">
        <v>23.2</v>
      </c>
      <c r="BY376" s="883">
        <v>73.7</v>
      </c>
      <c r="BZ376" s="539">
        <v>4</v>
      </c>
      <c r="CA376" s="576">
        <v>19.399999999999999</v>
      </c>
      <c r="CB376" s="539"/>
      <c r="CC376" s="467"/>
      <c r="CD376" s="550"/>
      <c r="CE376" s="494">
        <v>33</v>
      </c>
      <c r="CF376" s="546">
        <v>7.65</v>
      </c>
      <c r="CG376" s="548">
        <v>5300</v>
      </c>
      <c r="CH376" s="576">
        <v>21.3</v>
      </c>
      <c r="CI376" s="883">
        <v>52.7</v>
      </c>
      <c r="CJ376" s="539">
        <v>1</v>
      </c>
      <c r="CK376" s="576">
        <v>28.2</v>
      </c>
      <c r="CL376" s="539"/>
      <c r="CM376" s="467"/>
      <c r="CN376" s="550"/>
      <c r="CO376" s="494"/>
      <c r="CP376" s="546">
        <v>8.02</v>
      </c>
      <c r="CQ376" s="467">
        <v>1579</v>
      </c>
      <c r="CR376" s="576">
        <v>7.8</v>
      </c>
      <c r="CS376" s="883">
        <v>19.600000000000001</v>
      </c>
      <c r="CT376" s="539">
        <v>0.5</v>
      </c>
      <c r="CU376" s="576">
        <v>9.8000000000000007</v>
      </c>
      <c r="CV376" s="539"/>
      <c r="CW376" s="467"/>
      <c r="CX376" s="550"/>
      <c r="CY376" s="494"/>
      <c r="CZ376" s="546">
        <v>7.85</v>
      </c>
      <c r="DA376" s="467">
        <v>6660</v>
      </c>
      <c r="DB376" s="576">
        <v>30.8</v>
      </c>
      <c r="DC376" s="883">
        <v>72.2</v>
      </c>
      <c r="DD376" s="539">
        <v>8.4</v>
      </c>
      <c r="DE376" s="576">
        <v>14.9</v>
      </c>
      <c r="DF376" s="539"/>
      <c r="DG376" s="551"/>
      <c r="DH376" s="550"/>
      <c r="DI376" s="494">
        <v>713</v>
      </c>
      <c r="DJ376" s="546">
        <v>8.0399999999999991</v>
      </c>
      <c r="DK376" s="549">
        <v>3030</v>
      </c>
      <c r="DL376" s="576">
        <v>57</v>
      </c>
      <c r="DM376" s="883">
        <v>170</v>
      </c>
      <c r="DN376" s="539">
        <v>18.899999999999999</v>
      </c>
      <c r="DO376" s="576">
        <v>19.7</v>
      </c>
      <c r="DP376" s="539"/>
      <c r="DQ376" s="467"/>
      <c r="DR376" s="550"/>
      <c r="DS376" s="494"/>
      <c r="DT376" s="546"/>
      <c r="DU376" s="466"/>
      <c r="DV376" s="576"/>
      <c r="DW376" s="883"/>
      <c r="DX376" s="539"/>
      <c r="DY376" s="576"/>
      <c r="DZ376" s="539"/>
      <c r="EA376" s="576"/>
      <c r="EB376" s="550"/>
      <c r="EC376" s="494">
        <v>95</v>
      </c>
      <c r="ED376" s="546">
        <v>7.89</v>
      </c>
      <c r="EE376" s="551">
        <v>2090</v>
      </c>
      <c r="EF376" s="576">
        <v>21</v>
      </c>
      <c r="EG376" s="883">
        <v>78.3</v>
      </c>
      <c r="EH376" s="539">
        <v>8.8000000000000007</v>
      </c>
      <c r="EI376" s="576">
        <v>10.4</v>
      </c>
      <c r="EJ376" s="539"/>
      <c r="EK376" s="467"/>
      <c r="EL376" s="550"/>
      <c r="EM376" s="494">
        <v>51</v>
      </c>
      <c r="EN376" s="546"/>
      <c r="EO376" s="467"/>
      <c r="EP376" s="576"/>
      <c r="EQ376" s="576"/>
      <c r="ER376" s="539"/>
      <c r="ES376" s="576"/>
      <c r="ET376" s="466"/>
      <c r="EU376" s="467"/>
      <c r="EV376" s="550"/>
      <c r="EW376" s="494"/>
      <c r="EX376" s="546"/>
      <c r="EY376" s="467"/>
      <c r="EZ376" s="576"/>
      <c r="FA376" s="883"/>
      <c r="FB376" s="539"/>
      <c r="FC376" s="576"/>
      <c r="FD376" s="466"/>
      <c r="FE376" s="467"/>
      <c r="FF376" s="550"/>
      <c r="FG376" s="494"/>
      <c r="FH376" s="546"/>
      <c r="FI376" s="467"/>
      <c r="FJ376" s="576"/>
      <c r="FK376" s="883"/>
      <c r="FL376" s="539"/>
      <c r="FM376" s="576"/>
      <c r="FN376" s="466"/>
      <c r="FO376" s="467"/>
      <c r="FP376" s="550"/>
      <c r="FQ376" s="1262"/>
      <c r="FR376" s="1263"/>
      <c r="FS376" s="1444"/>
      <c r="FT376" s="1263"/>
      <c r="FU376" s="980"/>
      <c r="FV376" s="1263"/>
      <c r="FW376" s="954"/>
      <c r="FX376" s="1263"/>
      <c r="FY376" s="1263"/>
      <c r="FZ376" s="1419"/>
      <c r="GA376" s="1262"/>
      <c r="GB376" s="1263"/>
      <c r="GC376" s="1263"/>
      <c r="GD376" s="1263"/>
      <c r="GE376" s="980"/>
      <c r="GF376" s="1263"/>
      <c r="GG376" s="954"/>
      <c r="GH376" s="1263"/>
      <c r="GI376" s="1263"/>
      <c r="GJ376" s="1419"/>
      <c r="GK376" s="231"/>
      <c r="GL376" s="941"/>
      <c r="GM376" s="467"/>
      <c r="GN376" s="467"/>
      <c r="GO376" s="467"/>
      <c r="GP376" s="467"/>
      <c r="GQ376" s="467"/>
      <c r="GR376" s="467"/>
      <c r="GS376" s="467"/>
      <c r="GT376" s="550"/>
      <c r="GU376" s="231"/>
      <c r="GV376" s="467"/>
      <c r="GW376" s="467"/>
      <c r="GX376" s="467"/>
      <c r="GY376" s="467"/>
      <c r="GZ376" s="539"/>
      <c r="HA376" s="467"/>
      <c r="HB376" s="467"/>
      <c r="HC376" s="467"/>
      <c r="HD376" s="550"/>
      <c r="HE376" s="494">
        <v>106</v>
      </c>
      <c r="HF376" s="546">
        <v>6.8</v>
      </c>
      <c r="HG376" s="467">
        <v>6380</v>
      </c>
      <c r="HH376" s="894">
        <v>16.100000000000001</v>
      </c>
      <c r="HI376" s="1432">
        <v>297.89999999999998</v>
      </c>
      <c r="HJ376" s="539">
        <v>11.4</v>
      </c>
      <c r="HK376" s="576">
        <v>7.8</v>
      </c>
      <c r="HL376" s="539"/>
      <c r="HM376" s="467"/>
      <c r="HN376" s="550"/>
      <c r="HO376" s="494"/>
      <c r="HP376" s="546"/>
      <c r="HQ376" s="467"/>
      <c r="HR376" s="576"/>
      <c r="HS376" s="576"/>
      <c r="HT376" s="539"/>
      <c r="HU376" s="576"/>
      <c r="HV376" s="539"/>
      <c r="HW376" s="467"/>
      <c r="HX376" s="550"/>
      <c r="HY376" s="1587"/>
      <c r="HZ376" s="1587"/>
      <c r="IA376" s="1587"/>
      <c r="IB376" s="1587"/>
      <c r="IC376" s="1587"/>
      <c r="ID376" s="1587"/>
      <c r="IE376" s="1587"/>
      <c r="IF376" s="1587"/>
      <c r="IG376" s="1587"/>
      <c r="IH376" s="1587"/>
      <c r="II376" s="1587"/>
      <c r="IJ376" s="1587"/>
      <c r="IK376" s="1587"/>
      <c r="IL376" s="1587"/>
      <c r="IM376" s="1587"/>
      <c r="IN376" s="1587"/>
      <c r="IO376" s="1587"/>
      <c r="IP376" s="1587"/>
      <c r="IQ376" s="1587"/>
      <c r="IR376" s="1587"/>
      <c r="IS376" s="1587"/>
      <c r="IT376" s="1587"/>
      <c r="IU376" s="1587"/>
      <c r="IV376" s="1587"/>
      <c r="IW376" s="1587"/>
      <c r="IX376" s="1587"/>
      <c r="IY376" s="1587"/>
      <c r="IZ376" s="1587"/>
      <c r="JA376" s="1587"/>
      <c r="JB376" s="1587"/>
      <c r="JC376" s="1587"/>
      <c r="JD376" s="1587"/>
      <c r="JE376" s="1587"/>
      <c r="JF376" s="1587"/>
      <c r="JG376" s="1587"/>
      <c r="JH376" s="1587"/>
      <c r="JI376" s="1587"/>
      <c r="JJ376" s="1587"/>
      <c r="JK376" s="1587"/>
      <c r="JL376" s="1587"/>
      <c r="JM376" s="1587"/>
      <c r="JN376" s="1587"/>
      <c r="JO376" s="1587"/>
      <c r="JP376" s="1587"/>
      <c r="JQ376" s="1587"/>
      <c r="JR376" s="1587"/>
      <c r="JS376" s="1587"/>
      <c r="JT376" s="1587"/>
      <c r="JU376" s="1587"/>
      <c r="JV376" s="1587"/>
      <c r="JW376" s="1587"/>
      <c r="JX376" s="1587"/>
      <c r="JY376" s="1587"/>
      <c r="JZ376" s="1587"/>
      <c r="KA376" s="1587"/>
      <c r="KB376" s="1587"/>
      <c r="KC376" s="1587"/>
      <c r="KD376" s="1587"/>
      <c r="KE376" s="1587"/>
      <c r="KF376" s="1587"/>
      <c r="KG376" s="1587"/>
      <c r="KH376" s="1587"/>
      <c r="KI376" s="1587"/>
      <c r="KJ376" s="1587"/>
      <c r="KK376" s="1587"/>
      <c r="KL376" s="1587"/>
      <c r="KM376" s="1587"/>
      <c r="KN376" s="1587"/>
      <c r="KO376" s="1587"/>
      <c r="KP376" s="1587"/>
      <c r="KQ376" s="1587"/>
      <c r="KR376" s="1587"/>
      <c r="KS376" s="1587"/>
      <c r="KT376" s="1587"/>
      <c r="KU376" s="1587"/>
      <c r="KV376" s="1587"/>
      <c r="KW376" s="1587"/>
      <c r="KX376" s="1587"/>
      <c r="KY376" s="1587"/>
      <c r="KZ376" s="1587"/>
      <c r="LA376" s="1587"/>
      <c r="LB376" s="1587"/>
      <c r="LC376" s="1587"/>
      <c r="LD376" s="1587"/>
      <c r="LE376" s="1587"/>
      <c r="LF376" s="1587"/>
      <c r="LG376" s="1587"/>
      <c r="LH376" s="1587"/>
      <c r="LI376" s="1587"/>
      <c r="LJ376" s="1587"/>
      <c r="LK376" s="1587"/>
      <c r="LL376" s="1587"/>
      <c r="LM376" s="1587"/>
      <c r="LN376" s="1587"/>
      <c r="LO376" s="1587"/>
      <c r="LP376" s="1587"/>
      <c r="LQ376" s="1587"/>
      <c r="LR376" s="1587"/>
      <c r="LS376" s="1587"/>
      <c r="LT376" s="1587"/>
      <c r="LU376" s="1587"/>
      <c r="LV376" s="1587"/>
      <c r="LW376" s="1587"/>
      <c r="LX376" s="1587"/>
      <c r="LY376" s="1587"/>
      <c r="LZ376" s="1587"/>
      <c r="MA376" s="1587"/>
      <c r="MB376" s="1587"/>
      <c r="MC376" s="1587"/>
      <c r="MD376" s="1587"/>
      <c r="ME376" s="1587"/>
      <c r="MF376" s="1587"/>
      <c r="MG376" s="1587"/>
      <c r="MH376" s="1587"/>
      <c r="MI376" s="1587"/>
      <c r="MJ376" s="1587"/>
      <c r="MK376" s="1587"/>
      <c r="ML376" s="1587"/>
      <c r="MM376" s="1587"/>
      <c r="MN376" s="1587"/>
      <c r="MO376" s="1587"/>
      <c r="MP376" s="1587"/>
      <c r="MQ376" s="1587"/>
      <c r="MR376" s="1587"/>
      <c r="MS376" s="1587"/>
      <c r="MT376" s="1587"/>
      <c r="MU376" s="1587"/>
      <c r="MV376" s="1587"/>
      <c r="MW376" s="1587"/>
      <c r="MX376" s="1587"/>
      <c r="MY376" s="1587"/>
      <c r="MZ376" s="1587"/>
      <c r="NA376" s="1587"/>
      <c r="NB376" s="1587"/>
      <c r="NC376" s="1587"/>
      <c r="ND376" s="1587"/>
      <c r="NE376" s="1587"/>
      <c r="NF376" s="1587"/>
      <c r="NG376" s="1587"/>
      <c r="NH376" s="1587"/>
      <c r="NI376" s="1587"/>
      <c r="NJ376" s="1587"/>
      <c r="NK376" s="1587"/>
      <c r="NL376" s="1587"/>
      <c r="NM376" s="1587"/>
      <c r="NN376" s="1587"/>
      <c r="NO376" s="1587"/>
      <c r="NP376" s="1587"/>
      <c r="NQ376" s="1587"/>
      <c r="NR376" s="1587"/>
      <c r="NS376" s="1587"/>
      <c r="NT376" s="1587"/>
      <c r="NU376" s="1587"/>
      <c r="NV376" s="1587"/>
      <c r="NW376" s="1587"/>
      <c r="NX376" s="1587"/>
      <c r="NY376" s="1587"/>
      <c r="NZ376" s="1587"/>
      <c r="OA376" s="1587"/>
      <c r="OB376" s="1587"/>
      <c r="OC376" s="1587"/>
      <c r="OD376" s="1587"/>
      <c r="OE376" s="1587"/>
      <c r="OF376" s="1587"/>
      <c r="OG376" s="1587"/>
      <c r="OH376" s="1587"/>
      <c r="OI376" s="1587"/>
      <c r="OJ376" s="1587"/>
      <c r="OK376" s="1587"/>
      <c r="OL376" s="1587"/>
      <c r="OM376" s="1587"/>
      <c r="ON376" s="1587"/>
      <c r="OO376" s="1587"/>
      <c r="OP376" s="1587"/>
      <c r="OQ376" s="1587"/>
      <c r="OR376" s="1587"/>
      <c r="OS376" s="1587"/>
      <c r="OT376" s="1587"/>
      <c r="OU376" s="1587"/>
      <c r="OV376" s="1587"/>
      <c r="OW376" s="1587"/>
      <c r="OX376" s="1587"/>
      <c r="OY376" s="1587"/>
      <c r="OZ376" s="1587"/>
      <c r="PA376" s="1587"/>
      <c r="PB376" s="1587"/>
      <c r="PC376" s="1587"/>
      <c r="PD376" s="1587"/>
      <c r="PE376" s="1587"/>
      <c r="PF376" s="1587"/>
      <c r="PG376" s="1588"/>
      <c r="PH376" s="1588"/>
      <c r="PI376" s="1588"/>
      <c r="PJ376" s="1588"/>
      <c r="PK376" s="1588"/>
      <c r="PL376" s="1588"/>
      <c r="PM376" s="1588"/>
      <c r="PN376" s="1588"/>
      <c r="PO376" s="1588"/>
      <c r="PP376" s="1588"/>
      <c r="PQ376" s="1588"/>
      <c r="PR376" s="1588"/>
      <c r="PS376" s="1588"/>
      <c r="PT376" s="1588"/>
      <c r="PU376" s="1588"/>
      <c r="PV376" s="1588"/>
      <c r="PW376" s="1588"/>
      <c r="PX376" s="1588"/>
      <c r="PY376" s="1588"/>
      <c r="PZ376" s="1588"/>
      <c r="QA376" s="1588"/>
      <c r="QB376" s="1588"/>
      <c r="QC376" s="1588"/>
      <c r="QD376" s="1588"/>
      <c r="QE376" s="1588"/>
      <c r="QF376" s="1588"/>
      <c r="QG376" s="1588"/>
      <c r="QH376" s="1588"/>
      <c r="QI376" s="1588"/>
      <c r="QJ376" s="1588"/>
      <c r="QK376" s="1588"/>
      <c r="QL376" s="1588"/>
      <c r="QM376" s="1588"/>
      <c r="QN376" s="1588"/>
      <c r="QO376" s="1588"/>
      <c r="QP376" s="1588"/>
      <c r="QQ376" s="1588"/>
      <c r="QR376" s="1588"/>
      <c r="QS376" s="1588"/>
      <c r="QT376" s="1588"/>
      <c r="QU376" s="1588"/>
      <c r="QV376" s="1588"/>
      <c r="QW376" s="1588"/>
      <c r="QX376" s="1588"/>
      <c r="QY376" s="1588"/>
      <c r="QZ376" s="1588"/>
      <c r="RA376" s="1588"/>
      <c r="RB376" s="1588"/>
      <c r="RC376" s="1588"/>
      <c r="RD376" s="1588"/>
      <c r="RE376" s="1588"/>
      <c r="RF376" s="1588"/>
      <c r="RG376" s="1588"/>
      <c r="RH376" s="1588"/>
      <c r="RI376" s="1588"/>
      <c r="RJ376" s="1588"/>
      <c r="RK376" s="1588"/>
      <c r="RL376" s="1588"/>
      <c r="RM376" s="1588"/>
      <c r="RN376" s="1588"/>
      <c r="RO376" s="1588"/>
      <c r="RP376" s="1588"/>
      <c r="RQ376" s="1588"/>
      <c r="RR376" s="1588"/>
      <c r="RS376" s="1588"/>
      <c r="RT376" s="1588"/>
      <c r="RU376" s="1588"/>
      <c r="RV376" s="1588"/>
      <c r="RW376" s="1588"/>
      <c r="RX376" s="1588"/>
      <c r="RY376" s="1588"/>
      <c r="RZ376" s="1588"/>
      <c r="SA376" s="1588"/>
      <c r="SB376" s="1588"/>
      <c r="SC376" s="1588"/>
      <c r="SD376" s="1588"/>
      <c r="SE376" s="1588"/>
      <c r="SF376" s="1588"/>
      <c r="SG376" s="1588"/>
      <c r="SH376" s="1588"/>
      <c r="SI376" s="1588"/>
      <c r="SJ376" s="1588"/>
      <c r="SK376" s="1588"/>
      <c r="SL376" s="1588"/>
      <c r="SM376" s="1588"/>
      <c r="SN376" s="1588"/>
      <c r="SO376" s="1588"/>
      <c r="SP376" s="1588"/>
      <c r="SQ376" s="1588"/>
      <c r="SR376" s="1588"/>
      <c r="SS376" s="1588"/>
      <c r="ST376" s="1588"/>
      <c r="SU376" s="1588"/>
      <c r="SV376" s="1588"/>
      <c r="SW376" s="1588"/>
      <c r="SX376" s="1588"/>
      <c r="SY376" s="1588"/>
      <c r="SZ376" s="1588"/>
      <c r="TA376" s="1588"/>
      <c r="TB376" s="1588"/>
      <c r="TC376" s="1588"/>
      <c r="TD376" s="544"/>
      <c r="TE376" s="544"/>
      <c r="TF376" s="544"/>
      <c r="TG376" s="544"/>
      <c r="TH376" s="544"/>
      <c r="TI376" s="544"/>
      <c r="TJ376" s="544"/>
      <c r="TK376" s="544"/>
      <c r="TL376" s="544"/>
      <c r="TM376" s="544"/>
      <c r="TN376" s="544"/>
      <c r="TO376" s="544"/>
      <c r="TP376" s="544"/>
      <c r="TQ376" s="544"/>
      <c r="TR376" s="544"/>
      <c r="TS376" s="544"/>
      <c r="TT376" s="544"/>
      <c r="TU376" s="544"/>
      <c r="TV376" s="544"/>
      <c r="TW376" s="544"/>
      <c r="TX376" s="544"/>
      <c r="TY376" s="544"/>
      <c r="TZ376" s="544"/>
      <c r="UA376" s="544"/>
      <c r="UB376" s="544"/>
      <c r="UC376" s="544"/>
      <c r="UD376" s="544"/>
      <c r="UE376" s="544"/>
      <c r="UF376" s="544"/>
      <c r="UG376" s="544"/>
      <c r="UH376" s="544"/>
      <c r="UI376" s="544"/>
      <c r="UJ376" s="544"/>
      <c r="UK376" s="544"/>
      <c r="UL376" s="544"/>
      <c r="UM376" s="544"/>
      <c r="UN376" s="544"/>
      <c r="UO376" s="544"/>
      <c r="UP376" s="544"/>
      <c r="UQ376" s="544"/>
      <c r="UR376" s="544"/>
      <c r="US376" s="544"/>
      <c r="UT376" s="544"/>
      <c r="UU376" s="544"/>
      <c r="UV376" s="544"/>
      <c r="UW376" s="544"/>
      <c r="UX376" s="544"/>
      <c r="UY376" s="544"/>
      <c r="UZ376" s="544"/>
      <c r="VA376" s="544"/>
      <c r="VB376" s="544"/>
      <c r="VC376" s="544"/>
      <c r="VD376" s="544"/>
      <c r="VE376" s="544"/>
      <c r="VF376" s="544"/>
      <c r="VG376" s="544"/>
      <c r="VH376" s="544"/>
      <c r="VI376" s="544"/>
      <c r="VJ376" s="544"/>
      <c r="VK376" s="544"/>
      <c r="VL376" s="544"/>
      <c r="VM376" s="544"/>
      <c r="VN376" s="544"/>
      <c r="VO376" s="544"/>
      <c r="VP376" s="544"/>
      <c r="VQ376" s="544"/>
      <c r="VR376" s="544"/>
      <c r="VS376" s="544"/>
      <c r="VT376" s="544"/>
      <c r="VU376" s="544"/>
      <c r="VV376" s="544"/>
      <c r="VW376" s="544"/>
      <c r="VX376" s="544"/>
      <c r="VY376" s="544"/>
      <c r="VZ376" s="544"/>
      <c r="WA376" s="544"/>
      <c r="WB376" s="544"/>
      <c r="WC376" s="544"/>
      <c r="WD376" s="544"/>
      <c r="WE376" s="544"/>
      <c r="WF376" s="544"/>
      <c r="WG376" s="544"/>
      <c r="WH376" s="544"/>
      <c r="WI376" s="544"/>
      <c r="WJ376" s="544"/>
      <c r="WK376" s="544"/>
      <c r="WL376" s="544"/>
      <c r="WM376" s="544"/>
      <c r="WN376" s="544"/>
      <c r="WO376" s="544"/>
      <c r="WP376" s="544"/>
      <c r="WQ376" s="544"/>
      <c r="WR376" s="544"/>
      <c r="WS376" s="544"/>
      <c r="WT376" s="544"/>
      <c r="WU376" s="544"/>
      <c r="WV376" s="544"/>
      <c r="WW376" s="544"/>
      <c r="WX376" s="544"/>
      <c r="WY376" s="544"/>
      <c r="WZ376" s="544"/>
      <c r="XA376" s="544"/>
      <c r="XB376" s="544"/>
      <c r="XC376" s="544"/>
      <c r="XD376" s="544"/>
      <c r="XE376" s="544"/>
      <c r="XF376" s="544"/>
      <c r="XG376" s="544"/>
      <c r="XH376" s="544"/>
      <c r="XI376" s="544"/>
      <c r="XJ376" s="544"/>
      <c r="XK376" s="544"/>
      <c r="XL376" s="544"/>
      <c r="XM376" s="544"/>
      <c r="XN376" s="544"/>
      <c r="XO376" s="544"/>
      <c r="XP376" s="544"/>
      <c r="XQ376" s="544"/>
      <c r="XR376" s="544"/>
      <c r="XS376" s="544"/>
      <c r="XT376" s="544"/>
      <c r="XU376" s="544"/>
      <c r="XV376" s="544"/>
      <c r="XW376" s="544"/>
      <c r="XX376" s="544"/>
      <c r="XY376" s="544"/>
      <c r="XZ376" s="544"/>
      <c r="YA376" s="544"/>
      <c r="YB376" s="544"/>
      <c r="YC376" s="544"/>
      <c r="YD376" s="544"/>
      <c r="YE376" s="544"/>
      <c r="YF376" s="544"/>
      <c r="YG376" s="544"/>
      <c r="YH376" s="544"/>
      <c r="YI376" s="544"/>
      <c r="YJ376" s="544"/>
      <c r="YK376" s="544"/>
      <c r="YL376" s="544"/>
      <c r="YM376" s="544"/>
      <c r="YN376" s="544"/>
      <c r="YO376" s="544"/>
      <c r="YP376" s="544"/>
      <c r="YQ376" s="544"/>
      <c r="YR376" s="544"/>
      <c r="YS376" s="544"/>
      <c r="YT376" s="544"/>
      <c r="YU376" s="544"/>
      <c r="YV376" s="544"/>
      <c r="YW376" s="544"/>
      <c r="YX376" s="544"/>
      <c r="YY376" s="544"/>
      <c r="YZ376" s="544"/>
      <c r="ZA376" s="544"/>
      <c r="ZB376" s="544"/>
      <c r="ZC376" s="544"/>
      <c r="ZD376" s="544"/>
      <c r="ZE376" s="544"/>
      <c r="ZF376" s="544"/>
      <c r="ZG376" s="544"/>
      <c r="ZH376" s="544"/>
      <c r="ZI376" s="544"/>
      <c r="ZJ376" s="544"/>
      <c r="ZK376" s="544"/>
      <c r="ZL376" s="544"/>
      <c r="ZM376" s="544"/>
      <c r="ZN376" s="544"/>
      <c r="ZO376" s="544"/>
      <c r="ZP376" s="544"/>
      <c r="ZQ376" s="544"/>
      <c r="ZR376" s="544"/>
      <c r="ZS376" s="544"/>
      <c r="ZT376" s="544"/>
      <c r="ZU376" s="544"/>
      <c r="ZV376" s="544"/>
      <c r="ZW376" s="544"/>
      <c r="ZX376" s="544"/>
      <c r="ZY376" s="544"/>
      <c r="ZZ376" s="544"/>
      <c r="AAA376" s="544"/>
      <c r="AAB376" s="544"/>
      <c r="AAC376" s="544"/>
      <c r="AAD376" s="544"/>
      <c r="AAE376" s="544"/>
      <c r="AAF376" s="544"/>
      <c r="AAG376" s="544"/>
      <c r="AAH376" s="544"/>
      <c r="AAI376" s="544"/>
      <c r="AAJ376" s="544"/>
      <c r="AAK376" s="544"/>
      <c r="AAL376" s="544"/>
      <c r="AAM376" s="544"/>
      <c r="AAN376" s="544"/>
      <c r="AAO376" s="544"/>
      <c r="AAP376" s="544"/>
      <c r="AAQ376" s="544"/>
      <c r="AAR376" s="544"/>
      <c r="AAS376" s="544"/>
      <c r="AAT376" s="544"/>
      <c r="AAU376" s="544"/>
      <c r="AAV376" s="544"/>
      <c r="AAW376" s="544"/>
      <c r="AAX376" s="544"/>
      <c r="AAY376" s="544"/>
      <c r="AAZ376" s="544"/>
      <c r="ABA376" s="544"/>
      <c r="ABB376" s="544"/>
      <c r="ABC376" s="544"/>
      <c r="ABD376" s="544"/>
      <c r="ABE376" s="544"/>
      <c r="ABF376" s="544"/>
      <c r="ABG376" s="544"/>
      <c r="ABH376" s="544"/>
      <c r="ABI376" s="544"/>
      <c r="ABJ376" s="544"/>
      <c r="ABK376" s="544"/>
      <c r="ABL376" s="544"/>
      <c r="ABM376" s="544"/>
      <c r="ABN376" s="544"/>
      <c r="ABO376" s="544"/>
      <c r="ABP376" s="544"/>
      <c r="ABQ376" s="544"/>
      <c r="ABR376" s="544"/>
      <c r="ABS376" s="544"/>
      <c r="ABT376" s="544"/>
    </row>
    <row r="377" spans="1:748" s="540" customFormat="1" ht="15" customHeight="1" x14ac:dyDescent="0.15">
      <c r="A377" s="559">
        <v>43897</v>
      </c>
      <c r="B377" s="415">
        <f t="shared" si="7"/>
        <v>3607</v>
      </c>
      <c r="C377" s="231"/>
      <c r="D377" s="546"/>
      <c r="E377" s="467"/>
      <c r="F377" s="576"/>
      <c r="G377" s="883"/>
      <c r="H377" s="539"/>
      <c r="I377" s="576"/>
      <c r="J377" s="547"/>
      <c r="K377" s="467"/>
      <c r="L377" s="550"/>
      <c r="M377" s="231">
        <v>1230</v>
      </c>
      <c r="N377" s="546">
        <v>8.36</v>
      </c>
      <c r="O377" s="467">
        <v>4340</v>
      </c>
      <c r="P377" s="576">
        <v>16.8</v>
      </c>
      <c r="Q377" s="883">
        <v>46.7</v>
      </c>
      <c r="R377" s="539">
        <v>1.1000000000000001</v>
      </c>
      <c r="S377" s="576">
        <v>8.8000000000000007</v>
      </c>
      <c r="T377" s="547"/>
      <c r="U377" s="467"/>
      <c r="V377" s="550"/>
      <c r="W377" s="466">
        <v>552</v>
      </c>
      <c r="X377" s="546">
        <v>8.43</v>
      </c>
      <c r="Y377" s="548">
        <v>2630</v>
      </c>
      <c r="Z377" s="576">
        <v>17.5</v>
      </c>
      <c r="AA377" s="883">
        <v>39.1</v>
      </c>
      <c r="AB377" s="539">
        <v>3.7</v>
      </c>
      <c r="AC377" s="213">
        <v>3.9</v>
      </c>
      <c r="AD377" s="539"/>
      <c r="AE377" s="467"/>
      <c r="AF377" s="550"/>
      <c r="AG377" s="494">
        <v>88</v>
      </c>
      <c r="AH377" s="546">
        <v>7.33</v>
      </c>
      <c r="AI377" s="548">
        <v>4870</v>
      </c>
      <c r="AJ377" s="576">
        <v>29.4</v>
      </c>
      <c r="AK377" s="883">
        <v>72.2</v>
      </c>
      <c r="AL377" s="539">
        <v>3.7</v>
      </c>
      <c r="AM377" s="213">
        <v>53.8</v>
      </c>
      <c r="AN377" s="539"/>
      <c r="AO377" s="467"/>
      <c r="AP377" s="618"/>
      <c r="AQ377" s="494">
        <v>312</v>
      </c>
      <c r="AR377" s="546">
        <v>7.79</v>
      </c>
      <c r="AS377" s="548">
        <v>4880</v>
      </c>
      <c r="AT377" s="576">
        <v>82.9</v>
      </c>
      <c r="AU377" s="883">
        <v>231.7</v>
      </c>
      <c r="AV377" s="539">
        <v>13.1</v>
      </c>
      <c r="AW377" s="576">
        <v>16.100000000000001</v>
      </c>
      <c r="AX377" s="539"/>
      <c r="AY377" s="467"/>
      <c r="AZ377" s="550"/>
      <c r="BA377" s="231">
        <v>207</v>
      </c>
      <c r="BB377" s="546">
        <v>7.84</v>
      </c>
      <c r="BC377" s="467">
        <v>6410</v>
      </c>
      <c r="BD377" s="576">
        <v>60.3</v>
      </c>
      <c r="BE377" s="883">
        <v>142.9</v>
      </c>
      <c r="BF377" s="539">
        <v>2.5</v>
      </c>
      <c r="BG377" s="576">
        <v>37.4</v>
      </c>
      <c r="BH377" s="539"/>
      <c r="BI377" s="467"/>
      <c r="BJ377" s="550"/>
      <c r="BK377" s="494">
        <v>132</v>
      </c>
      <c r="BL377" s="546">
        <v>8.1199999999999992</v>
      </c>
      <c r="BM377" s="548">
        <v>1407</v>
      </c>
      <c r="BN377" s="576">
        <v>65.099999999999994</v>
      </c>
      <c r="BO377" s="883">
        <v>118.8</v>
      </c>
      <c r="BP377" s="539">
        <v>0.6</v>
      </c>
      <c r="BQ377" s="576">
        <v>2.2999999999999998</v>
      </c>
      <c r="BR377" s="539"/>
      <c r="BS377" s="467"/>
      <c r="BT377" s="550"/>
      <c r="BU377" s="494">
        <v>343</v>
      </c>
      <c r="BV377" s="546">
        <v>7.97</v>
      </c>
      <c r="BW377" s="548">
        <v>11220</v>
      </c>
      <c r="BX377" s="548">
        <v>37.200000000000003</v>
      </c>
      <c r="BY377" s="883">
        <v>228.7</v>
      </c>
      <c r="BZ377" s="539">
        <v>6.6</v>
      </c>
      <c r="CA377" s="576">
        <v>18.3</v>
      </c>
      <c r="CB377" s="539"/>
      <c r="CC377" s="467"/>
      <c r="CD377" s="550"/>
      <c r="CE377" s="494">
        <v>39</v>
      </c>
      <c r="CF377" s="546">
        <v>8.43</v>
      </c>
      <c r="CG377" s="548">
        <v>4550</v>
      </c>
      <c r="CH377" s="576">
        <v>16.600000000000001</v>
      </c>
      <c r="CI377" s="883">
        <v>43.6</v>
      </c>
      <c r="CJ377" s="539">
        <v>1.3</v>
      </c>
      <c r="CK377" s="576">
        <v>21</v>
      </c>
      <c r="CL377" s="539"/>
      <c r="CM377" s="467"/>
      <c r="CN377" s="550"/>
      <c r="CO377" s="494"/>
      <c r="CP377" s="546"/>
      <c r="CQ377" s="467"/>
      <c r="CR377" s="576"/>
      <c r="CS377" s="883"/>
      <c r="CT377" s="539"/>
      <c r="CU377" s="576"/>
      <c r="CV377" s="539"/>
      <c r="CW377" s="467"/>
      <c r="CX377" s="550"/>
      <c r="CY377" s="494"/>
      <c r="CZ377" s="546">
        <v>8.07</v>
      </c>
      <c r="DA377" s="467">
        <v>6520</v>
      </c>
      <c r="DB377" s="576">
        <v>28.3</v>
      </c>
      <c r="DC377" s="883">
        <v>67.599999999999994</v>
      </c>
      <c r="DD377" s="539">
        <v>8.3000000000000007</v>
      </c>
      <c r="DE377" s="576">
        <v>12.7</v>
      </c>
      <c r="DF377" s="539"/>
      <c r="DG377" s="551"/>
      <c r="DH377" s="550"/>
      <c r="DI377" s="494">
        <v>438</v>
      </c>
      <c r="DJ377" s="546">
        <v>7.7</v>
      </c>
      <c r="DK377" s="549">
        <v>3340</v>
      </c>
      <c r="DL377" s="576">
        <v>67.3</v>
      </c>
      <c r="DM377" s="883">
        <v>203.1</v>
      </c>
      <c r="DN377" s="539">
        <v>20</v>
      </c>
      <c r="DO377" s="576">
        <v>21</v>
      </c>
      <c r="DP377" s="539"/>
      <c r="DQ377" s="467"/>
      <c r="DR377" s="550"/>
      <c r="DS377" s="494"/>
      <c r="DT377" s="546"/>
      <c r="DU377" s="466"/>
      <c r="DV377" s="576"/>
      <c r="DW377" s="883"/>
      <c r="DX377" s="539"/>
      <c r="DY377" s="576"/>
      <c r="DZ377" s="539"/>
      <c r="EA377" s="576"/>
      <c r="EB377" s="550"/>
      <c r="EC377" s="494">
        <v>140</v>
      </c>
      <c r="ED377" s="546">
        <v>7.68</v>
      </c>
      <c r="EE377" s="551">
        <v>2010</v>
      </c>
      <c r="EF377" s="576">
        <v>13.1</v>
      </c>
      <c r="EG377" s="883">
        <v>55.7</v>
      </c>
      <c r="EH377" s="539">
        <v>6.1</v>
      </c>
      <c r="EI377" s="576">
        <v>7.2</v>
      </c>
      <c r="EJ377" s="539"/>
      <c r="EK377" s="467"/>
      <c r="EL377" s="550"/>
      <c r="EM377" s="494"/>
      <c r="EN377" s="546">
        <v>8.48</v>
      </c>
      <c r="EO377" s="467">
        <v>1294</v>
      </c>
      <c r="EP377" s="576">
        <v>11.8</v>
      </c>
      <c r="EQ377" s="576">
        <v>37.6</v>
      </c>
      <c r="ER377" s="539">
        <v>0.9</v>
      </c>
      <c r="ES377" s="576">
        <v>23.2</v>
      </c>
      <c r="ET377" s="466"/>
      <c r="EU377" s="467"/>
      <c r="EV377" s="550"/>
      <c r="EW377" s="494"/>
      <c r="EX377" s="546"/>
      <c r="EY377" s="467"/>
      <c r="EZ377" s="576"/>
      <c r="FA377" s="883"/>
      <c r="FB377" s="539"/>
      <c r="FC377" s="576"/>
      <c r="FD377" s="466"/>
      <c r="FE377" s="467"/>
      <c r="FF377" s="550"/>
      <c r="FG377" s="494"/>
      <c r="FH377" s="546"/>
      <c r="FI377" s="467"/>
      <c r="FJ377" s="576"/>
      <c r="FK377" s="883"/>
      <c r="FL377" s="539"/>
      <c r="FM377" s="576"/>
      <c r="FN377" s="466"/>
      <c r="FO377" s="467"/>
      <c r="FP377" s="550"/>
      <c r="FQ377" s="1262"/>
      <c r="FR377" s="1263"/>
      <c r="FS377" s="1444"/>
      <c r="FT377" s="1263"/>
      <c r="FU377" s="980"/>
      <c r="FV377" s="1263"/>
      <c r="FW377" s="954"/>
      <c r="FX377" s="1263"/>
      <c r="FY377" s="1263"/>
      <c r="FZ377" s="1419"/>
      <c r="GA377" s="1262"/>
      <c r="GB377" s="1263"/>
      <c r="GC377" s="1263"/>
      <c r="GD377" s="1263"/>
      <c r="GE377" s="980"/>
      <c r="GF377" s="1263"/>
      <c r="GG377" s="954"/>
      <c r="GH377" s="1263"/>
      <c r="GI377" s="1263"/>
      <c r="GJ377" s="1419"/>
      <c r="GK377" s="231"/>
      <c r="GL377" s="941"/>
      <c r="GM377" s="467"/>
      <c r="GN377" s="467"/>
      <c r="GO377" s="467"/>
      <c r="GP377" s="467"/>
      <c r="GQ377" s="467"/>
      <c r="GR377" s="467"/>
      <c r="GS377" s="467"/>
      <c r="GT377" s="550"/>
      <c r="GU377" s="231"/>
      <c r="GV377" s="467"/>
      <c r="GW377" s="467"/>
      <c r="GX377" s="467"/>
      <c r="GY377" s="467"/>
      <c r="GZ377" s="539"/>
      <c r="HA377" s="467"/>
      <c r="HB377" s="467"/>
      <c r="HC377" s="467"/>
      <c r="HD377" s="550"/>
      <c r="HE377" s="494">
        <v>126</v>
      </c>
      <c r="HF377" s="546">
        <v>7.69</v>
      </c>
      <c r="HG377" s="467">
        <v>1673</v>
      </c>
      <c r="HH377" s="894">
        <v>7.8</v>
      </c>
      <c r="HI377" s="1432">
        <v>24.1</v>
      </c>
      <c r="HJ377" s="539">
        <v>2.9</v>
      </c>
      <c r="HK377" s="576">
        <v>3.7</v>
      </c>
      <c r="HL377" s="539"/>
      <c r="HM377" s="467"/>
      <c r="HN377" s="550"/>
      <c r="HO377" s="494"/>
      <c r="HP377" s="546">
        <v>7.62</v>
      </c>
      <c r="HQ377" s="467">
        <v>825</v>
      </c>
      <c r="HR377" s="576"/>
      <c r="HS377" s="576">
        <v>18.100000000000001</v>
      </c>
      <c r="HT377" s="539">
        <v>12.2</v>
      </c>
      <c r="HU377" s="576"/>
      <c r="HV377" s="539"/>
      <c r="HW377" s="467"/>
      <c r="HX377" s="550"/>
      <c r="HY377" s="1587"/>
      <c r="HZ377" s="1587"/>
      <c r="IA377" s="1587"/>
      <c r="IB377" s="1587"/>
      <c r="IC377" s="1587"/>
      <c r="ID377" s="1587"/>
      <c r="IE377" s="1587"/>
      <c r="IF377" s="1587"/>
      <c r="IG377" s="1587"/>
      <c r="IH377" s="1587"/>
      <c r="II377" s="1587"/>
      <c r="IJ377" s="1587"/>
      <c r="IK377" s="1587"/>
      <c r="IL377" s="1587"/>
      <c r="IM377" s="1587"/>
      <c r="IN377" s="1587"/>
      <c r="IO377" s="1587"/>
      <c r="IP377" s="1587"/>
      <c r="IQ377" s="1587"/>
      <c r="IR377" s="1587"/>
      <c r="IS377" s="1587"/>
      <c r="IT377" s="1587"/>
      <c r="IU377" s="1587"/>
      <c r="IV377" s="1587"/>
      <c r="IW377" s="1587"/>
      <c r="IX377" s="1587"/>
      <c r="IY377" s="1587"/>
      <c r="IZ377" s="1587"/>
      <c r="JA377" s="1587"/>
      <c r="JB377" s="1587"/>
      <c r="JC377" s="1587"/>
      <c r="JD377" s="1587"/>
      <c r="JE377" s="1587"/>
      <c r="JF377" s="1587"/>
      <c r="JG377" s="1587"/>
      <c r="JH377" s="1587"/>
      <c r="JI377" s="1587"/>
      <c r="JJ377" s="1587"/>
      <c r="JK377" s="1587"/>
      <c r="JL377" s="1587"/>
      <c r="JM377" s="1587"/>
      <c r="JN377" s="1587"/>
      <c r="JO377" s="1587"/>
      <c r="JP377" s="1587"/>
      <c r="JQ377" s="1587"/>
      <c r="JR377" s="1587"/>
      <c r="JS377" s="1587"/>
      <c r="JT377" s="1587"/>
      <c r="JU377" s="1587"/>
      <c r="JV377" s="1587"/>
      <c r="JW377" s="1587"/>
      <c r="JX377" s="1587"/>
      <c r="JY377" s="1587"/>
      <c r="JZ377" s="1587"/>
      <c r="KA377" s="1587"/>
      <c r="KB377" s="1587"/>
      <c r="KC377" s="1587"/>
      <c r="KD377" s="1587"/>
      <c r="KE377" s="1587"/>
      <c r="KF377" s="1587"/>
      <c r="KG377" s="1587"/>
      <c r="KH377" s="1587"/>
      <c r="KI377" s="1587"/>
      <c r="KJ377" s="1587"/>
      <c r="KK377" s="1587"/>
      <c r="KL377" s="1587"/>
      <c r="KM377" s="1587"/>
      <c r="KN377" s="1587"/>
      <c r="KO377" s="1587"/>
      <c r="KP377" s="1587"/>
      <c r="KQ377" s="1587"/>
      <c r="KR377" s="1587"/>
      <c r="KS377" s="1587"/>
      <c r="KT377" s="1587"/>
      <c r="KU377" s="1587"/>
      <c r="KV377" s="1587"/>
      <c r="KW377" s="1587"/>
      <c r="KX377" s="1587"/>
      <c r="KY377" s="1587"/>
      <c r="KZ377" s="1587"/>
      <c r="LA377" s="1587"/>
      <c r="LB377" s="1587"/>
      <c r="LC377" s="1587"/>
      <c r="LD377" s="1587"/>
      <c r="LE377" s="1587"/>
      <c r="LF377" s="1587"/>
      <c r="LG377" s="1587"/>
      <c r="LH377" s="1587"/>
      <c r="LI377" s="1587"/>
      <c r="LJ377" s="1587"/>
      <c r="LK377" s="1587"/>
      <c r="LL377" s="1587"/>
      <c r="LM377" s="1587"/>
      <c r="LN377" s="1587"/>
      <c r="LO377" s="1587"/>
      <c r="LP377" s="1587"/>
      <c r="LQ377" s="1587"/>
      <c r="LR377" s="1587"/>
      <c r="LS377" s="1587"/>
      <c r="LT377" s="1587"/>
      <c r="LU377" s="1587"/>
      <c r="LV377" s="1587"/>
      <c r="LW377" s="1587"/>
      <c r="LX377" s="1587"/>
      <c r="LY377" s="1587"/>
      <c r="LZ377" s="1587"/>
      <c r="MA377" s="1587"/>
      <c r="MB377" s="1587"/>
      <c r="MC377" s="1587"/>
      <c r="MD377" s="1587"/>
      <c r="ME377" s="1587"/>
      <c r="MF377" s="1587"/>
      <c r="MG377" s="1587"/>
      <c r="MH377" s="1587"/>
      <c r="MI377" s="1587"/>
      <c r="MJ377" s="1587"/>
      <c r="MK377" s="1587"/>
      <c r="ML377" s="1587"/>
      <c r="MM377" s="1587"/>
      <c r="MN377" s="1587"/>
      <c r="MO377" s="1587"/>
      <c r="MP377" s="1587"/>
      <c r="MQ377" s="1587"/>
      <c r="MR377" s="1587"/>
      <c r="MS377" s="1587"/>
      <c r="MT377" s="1587"/>
      <c r="MU377" s="1587"/>
      <c r="MV377" s="1587"/>
      <c r="MW377" s="1587"/>
      <c r="MX377" s="1587"/>
      <c r="MY377" s="1587"/>
      <c r="MZ377" s="1587"/>
      <c r="NA377" s="1587"/>
      <c r="NB377" s="1587"/>
      <c r="NC377" s="1587"/>
      <c r="ND377" s="1587"/>
      <c r="NE377" s="1587"/>
      <c r="NF377" s="1587"/>
      <c r="NG377" s="1587"/>
      <c r="NH377" s="1587"/>
      <c r="NI377" s="1587"/>
      <c r="NJ377" s="1587"/>
      <c r="NK377" s="1587"/>
      <c r="NL377" s="1587"/>
      <c r="NM377" s="1587"/>
      <c r="NN377" s="1587"/>
      <c r="NO377" s="1587"/>
      <c r="NP377" s="1587"/>
      <c r="NQ377" s="1587"/>
      <c r="NR377" s="1587"/>
      <c r="NS377" s="1587"/>
      <c r="NT377" s="1587"/>
      <c r="NU377" s="1587"/>
      <c r="NV377" s="1587"/>
      <c r="NW377" s="1587"/>
      <c r="NX377" s="1587"/>
      <c r="NY377" s="1587"/>
      <c r="NZ377" s="1587"/>
      <c r="OA377" s="1587"/>
      <c r="OB377" s="1587"/>
      <c r="OC377" s="1587"/>
      <c r="OD377" s="1587"/>
      <c r="OE377" s="1587"/>
      <c r="OF377" s="1587"/>
      <c r="OG377" s="1587"/>
      <c r="OH377" s="1587"/>
      <c r="OI377" s="1587"/>
      <c r="OJ377" s="1587"/>
      <c r="OK377" s="1587"/>
      <c r="OL377" s="1587"/>
      <c r="OM377" s="1587"/>
      <c r="ON377" s="1587"/>
      <c r="OO377" s="1587"/>
      <c r="OP377" s="1587"/>
      <c r="OQ377" s="1587"/>
      <c r="OR377" s="1587"/>
      <c r="OS377" s="1587"/>
      <c r="OT377" s="1587"/>
      <c r="OU377" s="1587"/>
      <c r="OV377" s="1587"/>
      <c r="OW377" s="1587"/>
      <c r="OX377" s="1587"/>
      <c r="OY377" s="1587"/>
      <c r="OZ377" s="1587"/>
      <c r="PA377" s="1587"/>
      <c r="PB377" s="1587"/>
      <c r="PC377" s="1587"/>
      <c r="PD377" s="1587"/>
      <c r="PE377" s="1587"/>
      <c r="PF377" s="1587"/>
      <c r="PG377" s="1588"/>
      <c r="PH377" s="1588"/>
      <c r="PI377" s="1588"/>
      <c r="PJ377" s="1588"/>
      <c r="PK377" s="1588"/>
      <c r="PL377" s="1588"/>
      <c r="PM377" s="1588"/>
      <c r="PN377" s="1588"/>
      <c r="PO377" s="1588"/>
      <c r="PP377" s="1588"/>
      <c r="PQ377" s="1588"/>
      <c r="PR377" s="1588"/>
      <c r="PS377" s="1588"/>
      <c r="PT377" s="1588"/>
      <c r="PU377" s="1588"/>
      <c r="PV377" s="1588"/>
      <c r="PW377" s="1588"/>
      <c r="PX377" s="1588"/>
      <c r="PY377" s="1588"/>
      <c r="PZ377" s="1588"/>
      <c r="QA377" s="1588"/>
      <c r="QB377" s="1588"/>
      <c r="QC377" s="1588"/>
      <c r="QD377" s="1588"/>
      <c r="QE377" s="1588"/>
      <c r="QF377" s="1588"/>
      <c r="QG377" s="1588"/>
      <c r="QH377" s="1588"/>
      <c r="QI377" s="1588"/>
      <c r="QJ377" s="1588"/>
      <c r="QK377" s="1588"/>
      <c r="QL377" s="1588"/>
      <c r="QM377" s="1588"/>
      <c r="QN377" s="1588"/>
      <c r="QO377" s="1588"/>
      <c r="QP377" s="1588"/>
      <c r="QQ377" s="1588"/>
      <c r="QR377" s="1588"/>
      <c r="QS377" s="1588"/>
      <c r="QT377" s="1588"/>
      <c r="QU377" s="1588"/>
      <c r="QV377" s="1588"/>
      <c r="QW377" s="1588"/>
      <c r="QX377" s="1588"/>
      <c r="QY377" s="1588"/>
      <c r="QZ377" s="1588"/>
      <c r="RA377" s="1588"/>
      <c r="RB377" s="1588"/>
      <c r="RC377" s="1588"/>
      <c r="RD377" s="1588"/>
      <c r="RE377" s="1588"/>
      <c r="RF377" s="1588"/>
      <c r="RG377" s="1588"/>
      <c r="RH377" s="1588"/>
      <c r="RI377" s="1588"/>
      <c r="RJ377" s="1588"/>
      <c r="RK377" s="1588"/>
      <c r="RL377" s="1588"/>
      <c r="RM377" s="1588"/>
      <c r="RN377" s="1588"/>
      <c r="RO377" s="1588"/>
      <c r="RP377" s="1588"/>
      <c r="RQ377" s="1588"/>
      <c r="RR377" s="1588"/>
      <c r="RS377" s="1588"/>
      <c r="RT377" s="1588"/>
      <c r="RU377" s="1588"/>
      <c r="RV377" s="1588"/>
      <c r="RW377" s="1588"/>
      <c r="RX377" s="1588"/>
      <c r="RY377" s="1588"/>
      <c r="RZ377" s="1588"/>
      <c r="SA377" s="1588"/>
      <c r="SB377" s="1588"/>
      <c r="SC377" s="1588"/>
      <c r="SD377" s="1588"/>
      <c r="SE377" s="1588"/>
      <c r="SF377" s="1588"/>
      <c r="SG377" s="1588"/>
      <c r="SH377" s="1588"/>
      <c r="SI377" s="1588"/>
      <c r="SJ377" s="1588"/>
      <c r="SK377" s="1588"/>
      <c r="SL377" s="1588"/>
      <c r="SM377" s="1588"/>
      <c r="SN377" s="1588"/>
      <c r="SO377" s="1588"/>
      <c r="SP377" s="1588"/>
      <c r="SQ377" s="1588"/>
      <c r="SR377" s="1588"/>
      <c r="SS377" s="1588"/>
      <c r="ST377" s="1588"/>
      <c r="SU377" s="1588"/>
      <c r="SV377" s="1588"/>
      <c r="SW377" s="1588"/>
      <c r="SX377" s="1588"/>
      <c r="SY377" s="1588"/>
      <c r="SZ377" s="1588"/>
      <c r="TA377" s="1588"/>
      <c r="TB377" s="1588"/>
      <c r="TC377" s="1588"/>
      <c r="TD377" s="544"/>
      <c r="TE377" s="544"/>
      <c r="TF377" s="544"/>
      <c r="TG377" s="544"/>
      <c r="TH377" s="544"/>
      <c r="TI377" s="544"/>
      <c r="TJ377" s="544"/>
      <c r="TK377" s="544"/>
      <c r="TL377" s="544"/>
      <c r="TM377" s="544"/>
      <c r="TN377" s="544"/>
      <c r="TO377" s="544"/>
      <c r="TP377" s="544"/>
      <c r="TQ377" s="544"/>
      <c r="TR377" s="544"/>
      <c r="TS377" s="544"/>
      <c r="TT377" s="544"/>
      <c r="TU377" s="544"/>
      <c r="TV377" s="544"/>
      <c r="TW377" s="544"/>
      <c r="TX377" s="544"/>
      <c r="TY377" s="544"/>
      <c r="TZ377" s="544"/>
      <c r="UA377" s="544"/>
      <c r="UB377" s="544"/>
      <c r="UC377" s="544"/>
      <c r="UD377" s="544"/>
      <c r="UE377" s="544"/>
      <c r="UF377" s="544"/>
      <c r="UG377" s="544"/>
      <c r="UH377" s="544"/>
      <c r="UI377" s="544"/>
      <c r="UJ377" s="544"/>
      <c r="UK377" s="544"/>
      <c r="UL377" s="544"/>
      <c r="UM377" s="544"/>
      <c r="UN377" s="544"/>
      <c r="UO377" s="544"/>
      <c r="UP377" s="544"/>
      <c r="UQ377" s="544"/>
      <c r="UR377" s="544"/>
      <c r="US377" s="544"/>
      <c r="UT377" s="544"/>
      <c r="UU377" s="544"/>
      <c r="UV377" s="544"/>
      <c r="UW377" s="544"/>
      <c r="UX377" s="544"/>
      <c r="UY377" s="544"/>
      <c r="UZ377" s="544"/>
      <c r="VA377" s="544"/>
      <c r="VB377" s="544"/>
      <c r="VC377" s="544"/>
      <c r="VD377" s="544"/>
      <c r="VE377" s="544"/>
      <c r="VF377" s="544"/>
      <c r="VG377" s="544"/>
      <c r="VH377" s="544"/>
      <c r="VI377" s="544"/>
      <c r="VJ377" s="544"/>
      <c r="VK377" s="544"/>
      <c r="VL377" s="544"/>
      <c r="VM377" s="544"/>
      <c r="VN377" s="544"/>
      <c r="VO377" s="544"/>
      <c r="VP377" s="544"/>
      <c r="VQ377" s="544"/>
      <c r="VR377" s="544"/>
      <c r="VS377" s="544"/>
      <c r="VT377" s="544"/>
      <c r="VU377" s="544"/>
      <c r="VV377" s="544"/>
      <c r="VW377" s="544"/>
      <c r="VX377" s="544"/>
      <c r="VY377" s="544"/>
      <c r="VZ377" s="544"/>
      <c r="WA377" s="544"/>
      <c r="WB377" s="544"/>
      <c r="WC377" s="544"/>
      <c r="WD377" s="544"/>
      <c r="WE377" s="544"/>
      <c r="WF377" s="544"/>
      <c r="WG377" s="544"/>
      <c r="WH377" s="544"/>
      <c r="WI377" s="544"/>
      <c r="WJ377" s="544"/>
      <c r="WK377" s="544"/>
      <c r="WL377" s="544"/>
      <c r="WM377" s="544"/>
      <c r="WN377" s="544"/>
      <c r="WO377" s="544"/>
      <c r="WP377" s="544"/>
      <c r="WQ377" s="544"/>
      <c r="WR377" s="544"/>
      <c r="WS377" s="544"/>
      <c r="WT377" s="544"/>
      <c r="WU377" s="544"/>
      <c r="WV377" s="544"/>
      <c r="WW377" s="544"/>
      <c r="WX377" s="544"/>
      <c r="WY377" s="544"/>
      <c r="WZ377" s="544"/>
      <c r="XA377" s="544"/>
      <c r="XB377" s="544"/>
      <c r="XC377" s="544"/>
      <c r="XD377" s="544"/>
      <c r="XE377" s="544"/>
      <c r="XF377" s="544"/>
      <c r="XG377" s="544"/>
      <c r="XH377" s="544"/>
      <c r="XI377" s="544"/>
      <c r="XJ377" s="544"/>
      <c r="XK377" s="544"/>
      <c r="XL377" s="544"/>
      <c r="XM377" s="544"/>
      <c r="XN377" s="544"/>
      <c r="XO377" s="544"/>
      <c r="XP377" s="544"/>
      <c r="XQ377" s="544"/>
      <c r="XR377" s="544"/>
      <c r="XS377" s="544"/>
      <c r="XT377" s="544"/>
      <c r="XU377" s="544"/>
      <c r="XV377" s="544"/>
      <c r="XW377" s="544"/>
      <c r="XX377" s="544"/>
      <c r="XY377" s="544"/>
      <c r="XZ377" s="544"/>
      <c r="YA377" s="544"/>
      <c r="YB377" s="544"/>
      <c r="YC377" s="544"/>
      <c r="YD377" s="544"/>
      <c r="YE377" s="544"/>
      <c r="YF377" s="544"/>
      <c r="YG377" s="544"/>
      <c r="YH377" s="544"/>
      <c r="YI377" s="544"/>
      <c r="YJ377" s="544"/>
      <c r="YK377" s="544"/>
      <c r="YL377" s="544"/>
      <c r="YM377" s="544"/>
      <c r="YN377" s="544"/>
      <c r="YO377" s="544"/>
      <c r="YP377" s="544"/>
      <c r="YQ377" s="544"/>
      <c r="YR377" s="544"/>
      <c r="YS377" s="544"/>
      <c r="YT377" s="544"/>
      <c r="YU377" s="544"/>
      <c r="YV377" s="544"/>
      <c r="YW377" s="544"/>
      <c r="YX377" s="544"/>
      <c r="YY377" s="544"/>
      <c r="YZ377" s="544"/>
      <c r="ZA377" s="544"/>
      <c r="ZB377" s="544"/>
      <c r="ZC377" s="544"/>
      <c r="ZD377" s="544"/>
      <c r="ZE377" s="544"/>
      <c r="ZF377" s="544"/>
      <c r="ZG377" s="544"/>
      <c r="ZH377" s="544"/>
      <c r="ZI377" s="544"/>
      <c r="ZJ377" s="544"/>
      <c r="ZK377" s="544"/>
      <c r="ZL377" s="544"/>
      <c r="ZM377" s="544"/>
      <c r="ZN377" s="544"/>
      <c r="ZO377" s="544"/>
      <c r="ZP377" s="544"/>
      <c r="ZQ377" s="544"/>
      <c r="ZR377" s="544"/>
      <c r="ZS377" s="544"/>
      <c r="ZT377" s="544"/>
      <c r="ZU377" s="544"/>
      <c r="ZV377" s="544"/>
      <c r="ZW377" s="544"/>
      <c r="ZX377" s="544"/>
      <c r="ZY377" s="544"/>
      <c r="ZZ377" s="544"/>
      <c r="AAA377" s="544"/>
      <c r="AAB377" s="544"/>
      <c r="AAC377" s="544"/>
      <c r="AAD377" s="544"/>
      <c r="AAE377" s="544"/>
      <c r="AAF377" s="544"/>
      <c r="AAG377" s="544"/>
      <c r="AAH377" s="544"/>
      <c r="AAI377" s="544"/>
      <c r="AAJ377" s="544"/>
      <c r="AAK377" s="544"/>
      <c r="AAL377" s="544"/>
      <c r="AAM377" s="544"/>
      <c r="AAN377" s="544"/>
      <c r="AAO377" s="544"/>
      <c r="AAP377" s="544"/>
      <c r="AAQ377" s="544"/>
      <c r="AAR377" s="544"/>
      <c r="AAS377" s="544"/>
      <c r="AAT377" s="544"/>
      <c r="AAU377" s="544"/>
      <c r="AAV377" s="544"/>
      <c r="AAW377" s="544"/>
      <c r="AAX377" s="544"/>
      <c r="AAY377" s="544"/>
      <c r="AAZ377" s="544"/>
      <c r="ABA377" s="544"/>
      <c r="ABB377" s="544"/>
      <c r="ABC377" s="544"/>
      <c r="ABD377" s="544"/>
      <c r="ABE377" s="544"/>
      <c r="ABF377" s="544"/>
      <c r="ABG377" s="544"/>
      <c r="ABH377" s="544"/>
      <c r="ABI377" s="544"/>
      <c r="ABJ377" s="544"/>
      <c r="ABK377" s="544"/>
      <c r="ABL377" s="544"/>
      <c r="ABM377" s="544"/>
      <c r="ABN377" s="544"/>
      <c r="ABO377" s="544"/>
      <c r="ABP377" s="544"/>
      <c r="ABQ377" s="544"/>
      <c r="ABR377" s="544"/>
      <c r="ABS377" s="544"/>
      <c r="ABT377" s="544"/>
    </row>
    <row r="378" spans="1:748" s="542" customFormat="1" ht="15" customHeight="1" x14ac:dyDescent="0.15">
      <c r="A378" s="560">
        <v>43898</v>
      </c>
      <c r="B378" s="765">
        <f t="shared" si="7"/>
        <v>3433</v>
      </c>
      <c r="C378" s="241"/>
      <c r="D378" s="552"/>
      <c r="E378" s="471"/>
      <c r="F378" s="577"/>
      <c r="G378" s="577"/>
      <c r="H378" s="541"/>
      <c r="I378" s="577"/>
      <c r="J378" s="553"/>
      <c r="K378" s="471"/>
      <c r="L378" s="557"/>
      <c r="M378" s="241">
        <v>1643</v>
      </c>
      <c r="N378" s="552">
        <v>8.0500000000000007</v>
      </c>
      <c r="O378" s="471">
        <v>4340</v>
      </c>
      <c r="P378" s="577">
        <v>16.899999999999999</v>
      </c>
      <c r="Q378" s="577">
        <v>51.2</v>
      </c>
      <c r="R378" s="541">
        <v>1.1000000000000001</v>
      </c>
      <c r="S378" s="577">
        <v>9</v>
      </c>
      <c r="T378" s="553"/>
      <c r="U378" s="471"/>
      <c r="V378" s="557"/>
      <c r="W378" s="554">
        <v>265</v>
      </c>
      <c r="X378" s="552">
        <v>8.2100000000000009</v>
      </c>
      <c r="Y378" s="555">
        <v>2580</v>
      </c>
      <c r="Z378" s="577">
        <v>14</v>
      </c>
      <c r="AA378" s="577">
        <v>33.1</v>
      </c>
      <c r="AB378" s="541">
        <v>3.5</v>
      </c>
      <c r="AC378" s="577">
        <v>4</v>
      </c>
      <c r="AD378" s="541"/>
      <c r="AE378" s="471"/>
      <c r="AF378" s="557"/>
      <c r="AG378" s="554">
        <v>74</v>
      </c>
      <c r="AH378" s="552">
        <v>7.52</v>
      </c>
      <c r="AI378" s="555">
        <v>4940</v>
      </c>
      <c r="AJ378" s="577">
        <v>98.8</v>
      </c>
      <c r="AK378" s="577">
        <v>264.7</v>
      </c>
      <c r="AL378" s="541">
        <v>4.3</v>
      </c>
      <c r="AM378" s="180">
        <v>66.7</v>
      </c>
      <c r="AN378" s="541"/>
      <c r="AO378" s="471"/>
      <c r="AP378" s="619"/>
      <c r="AQ378" s="554">
        <v>393</v>
      </c>
      <c r="AR378" s="552">
        <v>7.74</v>
      </c>
      <c r="AS378" s="555">
        <v>4850</v>
      </c>
      <c r="AT378" s="577">
        <v>76.8</v>
      </c>
      <c r="AU378" s="577">
        <v>215.7</v>
      </c>
      <c r="AV378" s="541">
        <v>13.2</v>
      </c>
      <c r="AW378" s="577">
        <v>15.8</v>
      </c>
      <c r="AX378" s="541"/>
      <c r="AY378" s="471"/>
      <c r="AZ378" s="557">
        <v>101</v>
      </c>
      <c r="BA378" s="241">
        <v>293</v>
      </c>
      <c r="BB378" s="552">
        <v>7.52</v>
      </c>
      <c r="BC378" s="471">
        <v>7220</v>
      </c>
      <c r="BD378" s="577">
        <v>60.2</v>
      </c>
      <c r="BE378" s="577">
        <v>136.9</v>
      </c>
      <c r="BF378" s="541">
        <v>2.2000000000000002</v>
      </c>
      <c r="BG378" s="577">
        <v>38.4</v>
      </c>
      <c r="BH378" s="541"/>
      <c r="BI378" s="471"/>
      <c r="BJ378" s="557"/>
      <c r="BK378" s="554">
        <v>135</v>
      </c>
      <c r="BL378" s="552">
        <v>8.07</v>
      </c>
      <c r="BM378" s="555">
        <v>1408</v>
      </c>
      <c r="BN378" s="577">
        <v>67.5</v>
      </c>
      <c r="BO378" s="577">
        <v>124.9</v>
      </c>
      <c r="BP378" s="541">
        <v>0.6</v>
      </c>
      <c r="BQ378" s="577">
        <v>2.5</v>
      </c>
      <c r="BR378" s="541"/>
      <c r="BS378" s="471"/>
      <c r="BT378" s="557"/>
      <c r="BU378" s="554">
        <v>391</v>
      </c>
      <c r="BV378" s="552">
        <v>7.3</v>
      </c>
      <c r="BW378" s="555">
        <v>6690</v>
      </c>
      <c r="BX378" s="555">
        <v>17.399999999999999</v>
      </c>
      <c r="BY378" s="577">
        <v>57.2</v>
      </c>
      <c r="BZ378" s="541">
        <v>0.9</v>
      </c>
      <c r="CA378" s="577">
        <v>13.4</v>
      </c>
      <c r="CB378" s="541"/>
      <c r="CC378" s="471"/>
      <c r="CD378" s="557"/>
      <c r="CE378" s="554">
        <v>52</v>
      </c>
      <c r="CF378" s="552">
        <v>7.51</v>
      </c>
      <c r="CG378" s="555">
        <v>4780</v>
      </c>
      <c r="CH378" s="577">
        <v>15</v>
      </c>
      <c r="CI378" s="577">
        <v>55.7</v>
      </c>
      <c r="CJ378" s="541">
        <v>1.2</v>
      </c>
      <c r="CK378" s="577">
        <v>18.7</v>
      </c>
      <c r="CL378" s="541"/>
      <c r="CM378" s="471"/>
      <c r="CN378" s="557"/>
      <c r="CO378" s="554"/>
      <c r="CP378" s="552">
        <v>7.86</v>
      </c>
      <c r="CQ378" s="471">
        <v>1600</v>
      </c>
      <c r="CR378" s="577">
        <v>6.5</v>
      </c>
      <c r="CS378" s="577">
        <v>18.100000000000001</v>
      </c>
      <c r="CT378" s="541">
        <v>0.2</v>
      </c>
      <c r="CU378" s="577">
        <v>9.1999999999999993</v>
      </c>
      <c r="CV378" s="541"/>
      <c r="CW378" s="471"/>
      <c r="CX378" s="557"/>
      <c r="CY378" s="554"/>
      <c r="CZ378" s="552">
        <v>7.26</v>
      </c>
      <c r="DA378" s="471">
        <v>7060</v>
      </c>
      <c r="DB378" s="577">
        <v>26.9</v>
      </c>
      <c r="DC378" s="577">
        <v>70.7</v>
      </c>
      <c r="DD378" s="541">
        <v>8.1999999999999993</v>
      </c>
      <c r="DE378" s="577">
        <v>11.9</v>
      </c>
      <c r="DF378" s="541"/>
      <c r="DG378" s="558"/>
      <c r="DH378" s="557"/>
      <c r="DI378" s="554">
        <v>102</v>
      </c>
      <c r="DJ378" s="552">
        <v>7.78</v>
      </c>
      <c r="DK378" s="556">
        <v>2770</v>
      </c>
      <c r="DL378" s="577">
        <v>44</v>
      </c>
      <c r="DM378" s="577">
        <v>139.9</v>
      </c>
      <c r="DN378" s="541">
        <v>12.9</v>
      </c>
      <c r="DO378" s="577">
        <v>14.4</v>
      </c>
      <c r="DP378" s="541"/>
      <c r="DQ378" s="471"/>
      <c r="DR378" s="557"/>
      <c r="DS378" s="554"/>
      <c r="DT378" s="552"/>
      <c r="DU378" s="470"/>
      <c r="DV378" s="577"/>
      <c r="DW378" s="577"/>
      <c r="DX378" s="541"/>
      <c r="DY378" s="577"/>
      <c r="DZ378" s="541"/>
      <c r="EA378" s="577"/>
      <c r="EB378" s="557"/>
      <c r="EC378" s="554">
        <v>28</v>
      </c>
      <c r="ED378" s="552">
        <v>7.73</v>
      </c>
      <c r="EE378" s="558">
        <v>2140</v>
      </c>
      <c r="EF378" s="577">
        <v>14.6</v>
      </c>
      <c r="EG378" s="577">
        <v>6.7</v>
      </c>
      <c r="EH378" s="541">
        <v>6.2</v>
      </c>
      <c r="EI378" s="577">
        <v>7.8</v>
      </c>
      <c r="EJ378" s="541"/>
      <c r="EK378" s="471"/>
      <c r="EL378" s="557"/>
      <c r="EM378" s="554"/>
      <c r="EN378" s="552"/>
      <c r="EO378" s="471"/>
      <c r="EP378" s="577"/>
      <c r="EQ378" s="577"/>
      <c r="ER378" s="541"/>
      <c r="ES378" s="577"/>
      <c r="ET378" s="470"/>
      <c r="EU378" s="471"/>
      <c r="EV378" s="557"/>
      <c r="EW378" s="554"/>
      <c r="EX378" s="552"/>
      <c r="EY378" s="471"/>
      <c r="EZ378" s="577"/>
      <c r="FA378" s="577"/>
      <c r="FB378" s="541"/>
      <c r="FC378" s="577"/>
      <c r="FD378" s="470"/>
      <c r="FE378" s="471"/>
      <c r="FF378" s="557"/>
      <c r="FG378" s="554"/>
      <c r="FH378" s="552"/>
      <c r="FI378" s="471"/>
      <c r="FJ378" s="577"/>
      <c r="FK378" s="577"/>
      <c r="FL378" s="541"/>
      <c r="FM378" s="577"/>
      <c r="FN378" s="470"/>
      <c r="FO378" s="471"/>
      <c r="FP378" s="557"/>
      <c r="FQ378" s="1261"/>
      <c r="FR378" s="584"/>
      <c r="FS378" s="589"/>
      <c r="FT378" s="584"/>
      <c r="FU378" s="590"/>
      <c r="FV378" s="584"/>
      <c r="FW378" s="590"/>
      <c r="FX378" s="584"/>
      <c r="FY378" s="584"/>
      <c r="FZ378" s="591"/>
      <c r="GA378" s="1261"/>
      <c r="GB378" s="584"/>
      <c r="GC378" s="584"/>
      <c r="GD378" s="584"/>
      <c r="GE378" s="590"/>
      <c r="GF378" s="584"/>
      <c r="GG378" s="590"/>
      <c r="GH378" s="584"/>
      <c r="GI378" s="584"/>
      <c r="GJ378" s="591"/>
      <c r="GK378" s="241"/>
      <c r="GL378" s="940"/>
      <c r="GM378" s="471"/>
      <c r="GN378" s="471"/>
      <c r="GO378" s="471"/>
      <c r="GP378" s="471"/>
      <c r="GQ378" s="471"/>
      <c r="GR378" s="471"/>
      <c r="GS378" s="471"/>
      <c r="GT378" s="557"/>
      <c r="GU378" s="241"/>
      <c r="GV378" s="471"/>
      <c r="GW378" s="471"/>
      <c r="GX378" s="471"/>
      <c r="GY378" s="471"/>
      <c r="GZ378" s="541"/>
      <c r="HA378" s="471"/>
      <c r="HB378" s="471"/>
      <c r="HC378" s="471"/>
      <c r="HD378" s="557"/>
      <c r="HE378" s="554">
        <v>57</v>
      </c>
      <c r="HF378" s="552">
        <v>7.24</v>
      </c>
      <c r="HG378" s="471">
        <v>7370</v>
      </c>
      <c r="HH378" s="590">
        <v>10.9</v>
      </c>
      <c r="HI378" s="556">
        <v>288.89999999999998</v>
      </c>
      <c r="HJ378" s="541">
        <v>11.2</v>
      </c>
      <c r="HK378" s="577">
        <v>5.0999999999999996</v>
      </c>
      <c r="HL378" s="541"/>
      <c r="HM378" s="471"/>
      <c r="HN378" s="557"/>
      <c r="HO378" s="554"/>
      <c r="HP378" s="552"/>
      <c r="HQ378" s="471"/>
      <c r="HR378" s="577"/>
      <c r="HS378" s="577"/>
      <c r="HT378" s="541"/>
      <c r="HU378" s="577"/>
      <c r="HV378" s="541"/>
      <c r="HW378" s="471"/>
      <c r="HX378" s="557"/>
      <c r="HY378" s="1587"/>
      <c r="HZ378" s="1587"/>
      <c r="IA378" s="1587"/>
      <c r="IB378" s="1587"/>
      <c r="IC378" s="1587"/>
      <c r="ID378" s="1587"/>
      <c r="IE378" s="1587"/>
      <c r="IF378" s="1587"/>
      <c r="IG378" s="1587"/>
      <c r="IH378" s="1587"/>
      <c r="II378" s="1587"/>
      <c r="IJ378" s="1587"/>
      <c r="IK378" s="1587"/>
      <c r="IL378" s="1587"/>
      <c r="IM378" s="1587"/>
      <c r="IN378" s="1587"/>
      <c r="IO378" s="1587"/>
      <c r="IP378" s="1587"/>
      <c r="IQ378" s="1587"/>
      <c r="IR378" s="1587"/>
      <c r="IS378" s="1587"/>
      <c r="IT378" s="1587"/>
      <c r="IU378" s="1587"/>
      <c r="IV378" s="1587"/>
      <c r="IW378" s="1587"/>
      <c r="IX378" s="1587"/>
      <c r="IY378" s="1587"/>
      <c r="IZ378" s="1587"/>
      <c r="JA378" s="1587"/>
      <c r="JB378" s="1587"/>
      <c r="JC378" s="1587"/>
      <c r="JD378" s="1587"/>
      <c r="JE378" s="1587"/>
      <c r="JF378" s="1587"/>
      <c r="JG378" s="1587"/>
      <c r="JH378" s="1587"/>
      <c r="JI378" s="1587"/>
      <c r="JJ378" s="1587"/>
      <c r="JK378" s="1587"/>
      <c r="JL378" s="1587"/>
      <c r="JM378" s="1587"/>
      <c r="JN378" s="1587"/>
      <c r="JO378" s="1587"/>
      <c r="JP378" s="1587"/>
      <c r="JQ378" s="1587"/>
      <c r="JR378" s="1587"/>
      <c r="JS378" s="1587"/>
      <c r="JT378" s="1587"/>
      <c r="JU378" s="1587"/>
      <c r="JV378" s="1587"/>
      <c r="JW378" s="1587"/>
      <c r="JX378" s="1587"/>
      <c r="JY378" s="1587"/>
      <c r="JZ378" s="1587"/>
      <c r="KA378" s="1587"/>
      <c r="KB378" s="1587"/>
      <c r="KC378" s="1587"/>
      <c r="KD378" s="1587"/>
      <c r="KE378" s="1587"/>
      <c r="KF378" s="1587"/>
      <c r="KG378" s="1587"/>
      <c r="KH378" s="1587"/>
      <c r="KI378" s="1587"/>
      <c r="KJ378" s="1587"/>
      <c r="KK378" s="1587"/>
      <c r="KL378" s="1587"/>
      <c r="KM378" s="1587"/>
      <c r="KN378" s="1587"/>
      <c r="KO378" s="1587"/>
      <c r="KP378" s="1587"/>
      <c r="KQ378" s="1587"/>
      <c r="KR378" s="1587"/>
      <c r="KS378" s="1587"/>
      <c r="KT378" s="1587"/>
      <c r="KU378" s="1587"/>
      <c r="KV378" s="1587"/>
      <c r="KW378" s="1587"/>
      <c r="KX378" s="1587"/>
      <c r="KY378" s="1587"/>
      <c r="KZ378" s="1587"/>
      <c r="LA378" s="1587"/>
      <c r="LB378" s="1587"/>
      <c r="LC378" s="1587"/>
      <c r="LD378" s="1587"/>
      <c r="LE378" s="1587"/>
      <c r="LF378" s="1587"/>
      <c r="LG378" s="1587"/>
      <c r="LH378" s="1587"/>
      <c r="LI378" s="1587"/>
      <c r="LJ378" s="1587"/>
      <c r="LK378" s="1587"/>
      <c r="LL378" s="1587"/>
      <c r="LM378" s="1587"/>
      <c r="LN378" s="1587"/>
      <c r="LO378" s="1587"/>
      <c r="LP378" s="1587"/>
      <c r="LQ378" s="1587"/>
      <c r="LR378" s="1587"/>
      <c r="LS378" s="1587"/>
      <c r="LT378" s="1587"/>
      <c r="LU378" s="1587"/>
      <c r="LV378" s="1587"/>
      <c r="LW378" s="1587"/>
      <c r="LX378" s="1587"/>
      <c r="LY378" s="1587"/>
      <c r="LZ378" s="1587"/>
      <c r="MA378" s="1587"/>
      <c r="MB378" s="1587"/>
      <c r="MC378" s="1587"/>
      <c r="MD378" s="1587"/>
      <c r="ME378" s="1587"/>
      <c r="MF378" s="1587"/>
      <c r="MG378" s="1587"/>
      <c r="MH378" s="1587"/>
      <c r="MI378" s="1587"/>
      <c r="MJ378" s="1587"/>
      <c r="MK378" s="1587"/>
      <c r="ML378" s="1587"/>
      <c r="MM378" s="1587"/>
      <c r="MN378" s="1587"/>
      <c r="MO378" s="1587"/>
      <c r="MP378" s="1587"/>
      <c r="MQ378" s="1587"/>
      <c r="MR378" s="1587"/>
      <c r="MS378" s="1587"/>
      <c r="MT378" s="1587"/>
      <c r="MU378" s="1587"/>
      <c r="MV378" s="1587"/>
      <c r="MW378" s="1587"/>
      <c r="MX378" s="1587"/>
      <c r="MY378" s="1587"/>
      <c r="MZ378" s="1587"/>
      <c r="NA378" s="1587"/>
      <c r="NB378" s="1587"/>
      <c r="NC378" s="1587"/>
      <c r="ND378" s="1587"/>
      <c r="NE378" s="1587"/>
      <c r="NF378" s="1587"/>
      <c r="NG378" s="1587"/>
      <c r="NH378" s="1587"/>
      <c r="NI378" s="1587"/>
      <c r="NJ378" s="1587"/>
      <c r="NK378" s="1587"/>
      <c r="NL378" s="1587"/>
      <c r="NM378" s="1587"/>
      <c r="NN378" s="1587"/>
      <c r="NO378" s="1587"/>
      <c r="NP378" s="1587"/>
      <c r="NQ378" s="1587"/>
      <c r="NR378" s="1587"/>
      <c r="NS378" s="1587"/>
      <c r="NT378" s="1587"/>
      <c r="NU378" s="1587"/>
      <c r="NV378" s="1587"/>
      <c r="NW378" s="1587"/>
      <c r="NX378" s="1587"/>
      <c r="NY378" s="1587"/>
      <c r="NZ378" s="1587"/>
      <c r="OA378" s="1587"/>
      <c r="OB378" s="1587"/>
      <c r="OC378" s="1587"/>
      <c r="OD378" s="1587"/>
      <c r="OE378" s="1587"/>
      <c r="OF378" s="1587"/>
      <c r="OG378" s="1587"/>
      <c r="OH378" s="1587"/>
      <c r="OI378" s="1587"/>
      <c r="OJ378" s="1587"/>
      <c r="OK378" s="1587"/>
      <c r="OL378" s="1587"/>
      <c r="OM378" s="1587"/>
      <c r="ON378" s="1587"/>
      <c r="OO378" s="1587"/>
      <c r="OP378" s="1587"/>
      <c r="OQ378" s="1587"/>
      <c r="OR378" s="1587"/>
      <c r="OS378" s="1587"/>
      <c r="OT378" s="1587"/>
      <c r="OU378" s="1587"/>
      <c r="OV378" s="1587"/>
      <c r="OW378" s="1587"/>
      <c r="OX378" s="1587"/>
      <c r="OY378" s="1587"/>
      <c r="OZ378" s="1587"/>
      <c r="PA378" s="1587"/>
      <c r="PB378" s="1587"/>
      <c r="PC378" s="1587"/>
      <c r="PD378" s="1587"/>
      <c r="PE378" s="1587"/>
      <c r="PF378" s="1587"/>
      <c r="PG378" s="1588"/>
      <c r="PH378" s="1588"/>
      <c r="PI378" s="1588"/>
      <c r="PJ378" s="1588"/>
      <c r="PK378" s="1588"/>
      <c r="PL378" s="1588"/>
      <c r="PM378" s="1588"/>
      <c r="PN378" s="1588"/>
      <c r="PO378" s="1588"/>
      <c r="PP378" s="1588"/>
      <c r="PQ378" s="1588"/>
      <c r="PR378" s="1588"/>
      <c r="PS378" s="1588"/>
      <c r="PT378" s="1588"/>
      <c r="PU378" s="1588"/>
      <c r="PV378" s="1588"/>
      <c r="PW378" s="1588"/>
      <c r="PX378" s="1588"/>
      <c r="PY378" s="1588"/>
      <c r="PZ378" s="1588"/>
      <c r="QA378" s="1588"/>
      <c r="QB378" s="1588"/>
      <c r="QC378" s="1588"/>
      <c r="QD378" s="1588"/>
      <c r="QE378" s="1588"/>
      <c r="QF378" s="1588"/>
      <c r="QG378" s="1588"/>
      <c r="QH378" s="1588"/>
      <c r="QI378" s="1588"/>
      <c r="QJ378" s="1588"/>
      <c r="QK378" s="1588"/>
      <c r="QL378" s="1588"/>
      <c r="QM378" s="1588"/>
      <c r="QN378" s="1588"/>
      <c r="QO378" s="1588"/>
      <c r="QP378" s="1588"/>
      <c r="QQ378" s="1588"/>
      <c r="QR378" s="1588"/>
      <c r="QS378" s="1588"/>
      <c r="QT378" s="1588"/>
      <c r="QU378" s="1588"/>
      <c r="QV378" s="1588"/>
      <c r="QW378" s="1588"/>
      <c r="QX378" s="1588"/>
      <c r="QY378" s="1588"/>
      <c r="QZ378" s="1588"/>
      <c r="RA378" s="1588"/>
      <c r="RB378" s="1588"/>
      <c r="RC378" s="1588"/>
      <c r="RD378" s="1588"/>
      <c r="RE378" s="1588"/>
      <c r="RF378" s="1588"/>
      <c r="RG378" s="1588"/>
      <c r="RH378" s="1588"/>
      <c r="RI378" s="1588"/>
      <c r="RJ378" s="1588"/>
      <c r="RK378" s="1588"/>
      <c r="RL378" s="1588"/>
      <c r="RM378" s="1588"/>
      <c r="RN378" s="1588"/>
      <c r="RO378" s="1588"/>
      <c r="RP378" s="1588"/>
      <c r="RQ378" s="1588"/>
      <c r="RR378" s="1588"/>
      <c r="RS378" s="1588"/>
      <c r="RT378" s="1588"/>
      <c r="RU378" s="1588"/>
      <c r="RV378" s="1588"/>
      <c r="RW378" s="1588"/>
      <c r="RX378" s="1588"/>
      <c r="RY378" s="1588"/>
      <c r="RZ378" s="1588"/>
      <c r="SA378" s="1588"/>
      <c r="SB378" s="1588"/>
      <c r="SC378" s="1588"/>
      <c r="SD378" s="1588"/>
      <c r="SE378" s="1588"/>
      <c r="SF378" s="1588"/>
      <c r="SG378" s="1588"/>
      <c r="SH378" s="1588"/>
      <c r="SI378" s="1588"/>
      <c r="SJ378" s="1588"/>
      <c r="SK378" s="1588"/>
      <c r="SL378" s="1588"/>
      <c r="SM378" s="1588"/>
      <c r="SN378" s="1588"/>
      <c r="SO378" s="1588"/>
      <c r="SP378" s="1588"/>
      <c r="SQ378" s="1588"/>
      <c r="SR378" s="1588"/>
      <c r="SS378" s="1588"/>
      <c r="ST378" s="1588"/>
      <c r="SU378" s="1588"/>
      <c r="SV378" s="1588"/>
      <c r="SW378" s="1588"/>
      <c r="SX378" s="1588"/>
      <c r="SY378" s="1588"/>
      <c r="SZ378" s="1588"/>
      <c r="TA378" s="1588"/>
      <c r="TB378" s="1588"/>
      <c r="TC378" s="1588"/>
    </row>
    <row r="379" spans="1:748" s="540" customFormat="1" ht="15" customHeight="1" x14ac:dyDescent="0.15">
      <c r="A379" s="559">
        <v>43899</v>
      </c>
      <c r="B379" s="415">
        <f t="shared" si="7"/>
        <v>3713</v>
      </c>
      <c r="C379" s="231"/>
      <c r="D379" s="546"/>
      <c r="E379" s="467"/>
      <c r="F379" s="576"/>
      <c r="G379" s="883"/>
      <c r="H379" s="539"/>
      <c r="I379" s="576"/>
      <c r="J379" s="547"/>
      <c r="K379" s="467"/>
      <c r="L379" s="550"/>
      <c r="M379" s="231">
        <v>1757</v>
      </c>
      <c r="N379" s="546">
        <v>8.1</v>
      </c>
      <c r="O379" s="467">
        <v>4260</v>
      </c>
      <c r="P379" s="576">
        <v>16.2</v>
      </c>
      <c r="Q379" s="883">
        <v>49.7</v>
      </c>
      <c r="R379" s="539">
        <v>0.9</v>
      </c>
      <c r="S379" s="576">
        <v>9.3000000000000007</v>
      </c>
      <c r="T379" s="547"/>
      <c r="U379" s="467"/>
      <c r="V379" s="550"/>
      <c r="W379" s="494">
        <v>564</v>
      </c>
      <c r="X379" s="546">
        <v>8.18</v>
      </c>
      <c r="Y379" s="548">
        <v>4470</v>
      </c>
      <c r="Z379" s="576">
        <v>28.7</v>
      </c>
      <c r="AA379" s="883">
        <v>57.2</v>
      </c>
      <c r="AB379" s="539">
        <v>5.8</v>
      </c>
      <c r="AC379" s="576">
        <v>6.6</v>
      </c>
      <c r="AD379" s="539"/>
      <c r="AE379" s="467"/>
      <c r="AF379" s="550"/>
      <c r="AG379" s="494">
        <v>111</v>
      </c>
      <c r="AH379" s="546"/>
      <c r="AI379" s="548"/>
      <c r="AJ379" s="576"/>
      <c r="AK379" s="883"/>
      <c r="AL379" s="539"/>
      <c r="AM379" s="213"/>
      <c r="AN379" s="539"/>
      <c r="AO379" s="467"/>
      <c r="AP379" s="618"/>
      <c r="AQ379" s="494">
        <v>319</v>
      </c>
      <c r="AR379" s="546">
        <v>8.1300000000000008</v>
      </c>
      <c r="AS379" s="548">
        <v>4610</v>
      </c>
      <c r="AT379" s="576">
        <v>78</v>
      </c>
      <c r="AU379" s="883">
        <v>233.2</v>
      </c>
      <c r="AV379" s="539">
        <v>16</v>
      </c>
      <c r="AW379" s="576">
        <v>17.2</v>
      </c>
      <c r="AX379" s="539"/>
      <c r="AY379" s="467"/>
      <c r="AZ379" s="550"/>
      <c r="BA379" s="231">
        <v>236</v>
      </c>
      <c r="BB379" s="546">
        <v>7.81</v>
      </c>
      <c r="BC379" s="467">
        <v>6170</v>
      </c>
      <c r="BD379" s="576">
        <v>59.7</v>
      </c>
      <c r="BE379" s="883">
        <v>127.9</v>
      </c>
      <c r="BF379" s="539">
        <v>1.9</v>
      </c>
      <c r="BG379" s="576">
        <v>34.6</v>
      </c>
      <c r="BH379" s="539"/>
      <c r="BI379" s="467"/>
      <c r="BJ379" s="550"/>
      <c r="BK379" s="494">
        <v>136</v>
      </c>
      <c r="BL379" s="546">
        <v>8.33</v>
      </c>
      <c r="BM379" s="548">
        <v>1264</v>
      </c>
      <c r="BN379" s="576">
        <v>69.8</v>
      </c>
      <c r="BO379" s="883">
        <v>132</v>
      </c>
      <c r="BP379" s="539">
        <v>0.7</v>
      </c>
      <c r="BQ379" s="576">
        <v>2.7</v>
      </c>
      <c r="BR379" s="539"/>
      <c r="BS379" s="467"/>
      <c r="BT379" s="550"/>
      <c r="BU379" s="494">
        <v>228</v>
      </c>
      <c r="BV379" s="546">
        <v>7.62</v>
      </c>
      <c r="BW379" s="548">
        <v>6180</v>
      </c>
      <c r="BX379" s="548">
        <v>17.899999999999999</v>
      </c>
      <c r="BY379" s="883">
        <v>69.2</v>
      </c>
      <c r="BZ379" s="539">
        <v>0.8</v>
      </c>
      <c r="CA379" s="576">
        <v>13.4</v>
      </c>
      <c r="CB379" s="539"/>
      <c r="CC379" s="467"/>
      <c r="CD379" s="550"/>
      <c r="CE379" s="494">
        <v>45</v>
      </c>
      <c r="CF379" s="546">
        <v>7.96</v>
      </c>
      <c r="CG379" s="548">
        <v>4850</v>
      </c>
      <c r="CH379" s="576">
        <v>18.3</v>
      </c>
      <c r="CI379" s="883">
        <v>49.7</v>
      </c>
      <c r="CJ379" s="539">
        <v>0.8</v>
      </c>
      <c r="CK379" s="576">
        <v>20</v>
      </c>
      <c r="CL379" s="539"/>
      <c r="CM379" s="467"/>
      <c r="CN379" s="550"/>
      <c r="CO379" s="494"/>
      <c r="CP379" s="546"/>
      <c r="CQ379" s="467"/>
      <c r="CR379" s="576"/>
      <c r="CS379" s="883"/>
      <c r="CT379" s="539"/>
      <c r="CU379" s="576"/>
      <c r="CV379" s="539"/>
      <c r="CW379" s="467"/>
      <c r="CX379" s="550"/>
      <c r="CY379" s="494"/>
      <c r="CZ379" s="546">
        <v>8.0299999999999994</v>
      </c>
      <c r="DA379" s="467">
        <v>6730</v>
      </c>
      <c r="DB379" s="576">
        <v>27.6</v>
      </c>
      <c r="DC379" s="883">
        <v>76.8</v>
      </c>
      <c r="DD379" s="539">
        <v>9</v>
      </c>
      <c r="DE379" s="576">
        <v>11.8</v>
      </c>
      <c r="DF379" s="539"/>
      <c r="DG379" s="551"/>
      <c r="DH379" s="550"/>
      <c r="DI379" s="494">
        <v>167</v>
      </c>
      <c r="DJ379" s="546">
        <v>8.1999999999999993</v>
      </c>
      <c r="DK379" s="549">
        <v>2980</v>
      </c>
      <c r="DL379" s="576">
        <v>57.3</v>
      </c>
      <c r="DM379" s="883">
        <v>231.7</v>
      </c>
      <c r="DN379" s="539">
        <v>14.2</v>
      </c>
      <c r="DO379" s="576">
        <v>15.9</v>
      </c>
      <c r="DP379" s="539"/>
      <c r="DQ379" s="467"/>
      <c r="DR379" s="550"/>
      <c r="DS379" s="494"/>
      <c r="DT379" s="546"/>
      <c r="DU379" s="466"/>
      <c r="DV379" s="576"/>
      <c r="DW379" s="883"/>
      <c r="DX379" s="539"/>
      <c r="DY379" s="576"/>
      <c r="DZ379" s="539"/>
      <c r="EA379" s="576"/>
      <c r="EB379" s="550"/>
      <c r="EC379" s="494"/>
      <c r="ED379" s="546">
        <v>4.95</v>
      </c>
      <c r="EE379" s="551">
        <v>3090</v>
      </c>
      <c r="EF379" s="576"/>
      <c r="EG379" s="883">
        <v>76.8</v>
      </c>
      <c r="EH379" s="539">
        <v>14.2</v>
      </c>
      <c r="EI379" s="576"/>
      <c r="EJ379" s="539"/>
      <c r="EK379" s="467"/>
      <c r="EL379" s="550"/>
      <c r="EM379" s="494"/>
      <c r="EN379" s="546"/>
      <c r="EO379" s="467"/>
      <c r="EP379" s="576"/>
      <c r="EQ379" s="576"/>
      <c r="ER379" s="539"/>
      <c r="ES379" s="576"/>
      <c r="ET379" s="466"/>
      <c r="EU379" s="467"/>
      <c r="EV379" s="550"/>
      <c r="EW379" s="494">
        <v>150</v>
      </c>
      <c r="EX379" s="546">
        <v>7.7</v>
      </c>
      <c r="EY379" s="467">
        <v>9620</v>
      </c>
      <c r="EZ379" s="576">
        <v>5.4</v>
      </c>
      <c r="FA379" s="883"/>
      <c r="FB379" s="539">
        <v>0.2</v>
      </c>
      <c r="FC379" s="576">
        <v>0.4</v>
      </c>
      <c r="FD379" s="466"/>
      <c r="FE379" s="467"/>
      <c r="FF379" s="550"/>
      <c r="FG379" s="494"/>
      <c r="FH379" s="546"/>
      <c r="FI379" s="467"/>
      <c r="FJ379" s="576"/>
      <c r="FK379" s="883"/>
      <c r="FL379" s="539"/>
      <c r="FM379" s="576"/>
      <c r="FN379" s="466"/>
      <c r="FO379" s="467"/>
      <c r="FP379" s="550"/>
      <c r="FQ379" s="1262"/>
      <c r="FR379" s="1263"/>
      <c r="FS379" s="1444"/>
      <c r="FT379" s="1263"/>
      <c r="FU379" s="980"/>
      <c r="FV379" s="1263"/>
      <c r="FW379" s="954"/>
      <c r="FX379" s="1263"/>
      <c r="FY379" s="1263"/>
      <c r="FZ379" s="1419"/>
      <c r="GA379" s="1262"/>
      <c r="GB379" s="1263"/>
      <c r="GC379" s="1263"/>
      <c r="GD379" s="1263"/>
      <c r="GE379" s="980"/>
      <c r="GF379" s="1263"/>
      <c r="GG379" s="954"/>
      <c r="GH379" s="1263"/>
      <c r="GI379" s="1263"/>
      <c r="GJ379" s="1419"/>
      <c r="GK379" s="231"/>
      <c r="GL379" s="941"/>
      <c r="GM379" s="467"/>
      <c r="GN379" s="467"/>
      <c r="GO379" s="467"/>
      <c r="GP379" s="467"/>
      <c r="GQ379" s="467"/>
      <c r="GR379" s="467"/>
      <c r="GS379" s="467"/>
      <c r="GT379" s="550"/>
      <c r="GU379" s="231"/>
      <c r="GV379" s="467"/>
      <c r="GW379" s="467"/>
      <c r="GX379" s="467"/>
      <c r="GY379" s="467"/>
      <c r="GZ379" s="539"/>
      <c r="HA379" s="467"/>
      <c r="HB379" s="467"/>
      <c r="HC379" s="467"/>
      <c r="HD379" s="550"/>
      <c r="HE379" s="494"/>
      <c r="HF379" s="546">
        <v>8.2200000000000006</v>
      </c>
      <c r="HG379" s="467">
        <v>1351</v>
      </c>
      <c r="HH379" s="894">
        <v>4.3</v>
      </c>
      <c r="HI379" s="1432">
        <v>16.600000000000001</v>
      </c>
      <c r="HJ379" s="539">
        <v>1.2</v>
      </c>
      <c r="HK379" s="576">
        <v>1.6</v>
      </c>
      <c r="HL379" s="539"/>
      <c r="HM379" s="467"/>
      <c r="HN379" s="550"/>
      <c r="HO379" s="494"/>
      <c r="HP379" s="546">
        <v>7.67</v>
      </c>
      <c r="HQ379" s="467">
        <v>2810</v>
      </c>
      <c r="HR379" s="576"/>
      <c r="HS379" s="576">
        <v>127.9</v>
      </c>
      <c r="HT379" s="539">
        <v>110.4</v>
      </c>
      <c r="HU379" s="576"/>
      <c r="HV379" s="539"/>
      <c r="HW379" s="467"/>
      <c r="HX379" s="550"/>
      <c r="HY379" s="1587"/>
      <c r="HZ379" s="1587"/>
      <c r="IA379" s="1587"/>
      <c r="IB379" s="1587"/>
      <c r="IC379" s="1587"/>
      <c r="ID379" s="1587"/>
      <c r="IE379" s="1587"/>
      <c r="IF379" s="1587"/>
      <c r="IG379" s="1587"/>
      <c r="IH379" s="1587"/>
      <c r="II379" s="1587"/>
      <c r="IJ379" s="1587"/>
      <c r="IK379" s="1587"/>
      <c r="IL379" s="1587"/>
      <c r="IM379" s="1587"/>
      <c r="IN379" s="1587"/>
      <c r="IO379" s="1587"/>
      <c r="IP379" s="1587"/>
      <c r="IQ379" s="1587"/>
      <c r="IR379" s="1587"/>
      <c r="IS379" s="1587"/>
      <c r="IT379" s="1587"/>
      <c r="IU379" s="1587"/>
      <c r="IV379" s="1587"/>
      <c r="IW379" s="1587"/>
      <c r="IX379" s="1587"/>
      <c r="IY379" s="1587"/>
      <c r="IZ379" s="1587"/>
      <c r="JA379" s="1587"/>
      <c r="JB379" s="1587"/>
      <c r="JC379" s="1587"/>
      <c r="JD379" s="1587"/>
      <c r="JE379" s="1587"/>
      <c r="JF379" s="1587"/>
      <c r="JG379" s="1587"/>
      <c r="JH379" s="1587"/>
      <c r="JI379" s="1587"/>
      <c r="JJ379" s="1587"/>
      <c r="JK379" s="1587"/>
      <c r="JL379" s="1587"/>
      <c r="JM379" s="1587"/>
      <c r="JN379" s="1587"/>
      <c r="JO379" s="1587"/>
      <c r="JP379" s="1587"/>
      <c r="JQ379" s="1587"/>
      <c r="JR379" s="1587"/>
      <c r="JS379" s="1587"/>
      <c r="JT379" s="1587"/>
      <c r="JU379" s="1587"/>
      <c r="JV379" s="1587"/>
      <c r="JW379" s="1587"/>
      <c r="JX379" s="1587"/>
      <c r="JY379" s="1587"/>
      <c r="JZ379" s="1587"/>
      <c r="KA379" s="1587"/>
      <c r="KB379" s="1587"/>
      <c r="KC379" s="1587"/>
      <c r="KD379" s="1587"/>
      <c r="KE379" s="1587"/>
      <c r="KF379" s="1587"/>
      <c r="KG379" s="1587"/>
      <c r="KH379" s="1587"/>
      <c r="KI379" s="1587"/>
      <c r="KJ379" s="1587"/>
      <c r="KK379" s="1587"/>
      <c r="KL379" s="1587"/>
      <c r="KM379" s="1587"/>
      <c r="KN379" s="1587"/>
      <c r="KO379" s="1587"/>
      <c r="KP379" s="1587"/>
      <c r="KQ379" s="1587"/>
      <c r="KR379" s="1587"/>
      <c r="KS379" s="1587"/>
      <c r="KT379" s="1587"/>
      <c r="KU379" s="1587"/>
      <c r="KV379" s="1587"/>
      <c r="KW379" s="1587"/>
      <c r="KX379" s="1587"/>
      <c r="KY379" s="1587"/>
      <c r="KZ379" s="1587"/>
      <c r="LA379" s="1587"/>
      <c r="LB379" s="1587"/>
      <c r="LC379" s="1587"/>
      <c r="LD379" s="1587"/>
      <c r="LE379" s="1587"/>
      <c r="LF379" s="1587"/>
      <c r="LG379" s="1587"/>
      <c r="LH379" s="1587"/>
      <c r="LI379" s="1587"/>
      <c r="LJ379" s="1587"/>
      <c r="LK379" s="1587"/>
      <c r="LL379" s="1587"/>
      <c r="LM379" s="1587"/>
      <c r="LN379" s="1587"/>
      <c r="LO379" s="1587"/>
      <c r="LP379" s="1587"/>
      <c r="LQ379" s="1587"/>
      <c r="LR379" s="1587"/>
      <c r="LS379" s="1587"/>
      <c r="LT379" s="1587"/>
      <c r="LU379" s="1587"/>
      <c r="LV379" s="1587"/>
      <c r="LW379" s="1587"/>
      <c r="LX379" s="1587"/>
      <c r="LY379" s="1587"/>
      <c r="LZ379" s="1587"/>
      <c r="MA379" s="1587"/>
      <c r="MB379" s="1587"/>
      <c r="MC379" s="1587"/>
      <c r="MD379" s="1587"/>
      <c r="ME379" s="1587"/>
      <c r="MF379" s="1587"/>
      <c r="MG379" s="1587"/>
      <c r="MH379" s="1587"/>
      <c r="MI379" s="1587"/>
      <c r="MJ379" s="1587"/>
      <c r="MK379" s="1587"/>
      <c r="ML379" s="1587"/>
      <c r="MM379" s="1587"/>
      <c r="MN379" s="1587"/>
      <c r="MO379" s="1587"/>
      <c r="MP379" s="1587"/>
      <c r="MQ379" s="1587"/>
      <c r="MR379" s="1587"/>
      <c r="MS379" s="1587"/>
      <c r="MT379" s="1587"/>
      <c r="MU379" s="1587"/>
      <c r="MV379" s="1587"/>
      <c r="MW379" s="1587"/>
      <c r="MX379" s="1587"/>
      <c r="MY379" s="1587"/>
      <c r="MZ379" s="1587"/>
      <c r="NA379" s="1587"/>
      <c r="NB379" s="1587"/>
      <c r="NC379" s="1587"/>
      <c r="ND379" s="1587"/>
      <c r="NE379" s="1587"/>
      <c r="NF379" s="1587"/>
      <c r="NG379" s="1587"/>
      <c r="NH379" s="1587"/>
      <c r="NI379" s="1587"/>
      <c r="NJ379" s="1587"/>
      <c r="NK379" s="1587"/>
      <c r="NL379" s="1587"/>
      <c r="NM379" s="1587"/>
      <c r="NN379" s="1587"/>
      <c r="NO379" s="1587"/>
      <c r="NP379" s="1587"/>
      <c r="NQ379" s="1587"/>
      <c r="NR379" s="1587"/>
      <c r="NS379" s="1587"/>
      <c r="NT379" s="1587"/>
      <c r="NU379" s="1587"/>
      <c r="NV379" s="1587"/>
      <c r="NW379" s="1587"/>
      <c r="NX379" s="1587"/>
      <c r="NY379" s="1587"/>
      <c r="NZ379" s="1587"/>
      <c r="OA379" s="1587"/>
      <c r="OB379" s="1587"/>
      <c r="OC379" s="1587"/>
      <c r="OD379" s="1587"/>
      <c r="OE379" s="1587"/>
      <c r="OF379" s="1587"/>
      <c r="OG379" s="1587"/>
      <c r="OH379" s="1587"/>
      <c r="OI379" s="1587"/>
      <c r="OJ379" s="1587"/>
      <c r="OK379" s="1587"/>
      <c r="OL379" s="1587"/>
      <c r="OM379" s="1587"/>
      <c r="ON379" s="1587"/>
      <c r="OO379" s="1587"/>
      <c r="OP379" s="1587"/>
      <c r="OQ379" s="1587"/>
      <c r="OR379" s="1587"/>
      <c r="OS379" s="1587"/>
      <c r="OT379" s="1587"/>
      <c r="OU379" s="1587"/>
      <c r="OV379" s="1587"/>
      <c r="OW379" s="1587"/>
      <c r="OX379" s="1587"/>
      <c r="OY379" s="1587"/>
      <c r="OZ379" s="1587"/>
      <c r="PA379" s="1587"/>
      <c r="PB379" s="1587"/>
      <c r="PC379" s="1587"/>
      <c r="PD379" s="1587"/>
      <c r="PE379" s="1587"/>
      <c r="PF379" s="1587"/>
      <c r="PG379" s="1588"/>
      <c r="PH379" s="1588"/>
      <c r="PI379" s="1588"/>
      <c r="PJ379" s="1588"/>
      <c r="PK379" s="1588"/>
      <c r="PL379" s="1588"/>
      <c r="PM379" s="1588"/>
      <c r="PN379" s="1588"/>
      <c r="PO379" s="1588"/>
      <c r="PP379" s="1588"/>
      <c r="PQ379" s="1588"/>
      <c r="PR379" s="1588"/>
      <c r="PS379" s="1588"/>
      <c r="PT379" s="1588"/>
      <c r="PU379" s="1588"/>
      <c r="PV379" s="1588"/>
      <c r="PW379" s="1588"/>
      <c r="PX379" s="1588"/>
      <c r="PY379" s="1588"/>
      <c r="PZ379" s="1588"/>
      <c r="QA379" s="1588"/>
      <c r="QB379" s="1588"/>
      <c r="QC379" s="1588"/>
      <c r="QD379" s="1588"/>
      <c r="QE379" s="1588"/>
      <c r="QF379" s="1588"/>
      <c r="QG379" s="1588"/>
      <c r="QH379" s="1588"/>
      <c r="QI379" s="1588"/>
      <c r="QJ379" s="1588"/>
      <c r="QK379" s="1588"/>
      <c r="QL379" s="1588"/>
      <c r="QM379" s="1588"/>
      <c r="QN379" s="1588"/>
      <c r="QO379" s="1588"/>
      <c r="QP379" s="1588"/>
      <c r="QQ379" s="1588"/>
      <c r="QR379" s="1588"/>
      <c r="QS379" s="1588"/>
      <c r="QT379" s="1588"/>
      <c r="QU379" s="1588"/>
      <c r="QV379" s="1588"/>
      <c r="QW379" s="1588"/>
      <c r="QX379" s="1588"/>
      <c r="QY379" s="1588"/>
      <c r="QZ379" s="1588"/>
      <c r="RA379" s="1588"/>
      <c r="RB379" s="1588"/>
      <c r="RC379" s="1588"/>
      <c r="RD379" s="1588"/>
      <c r="RE379" s="1588"/>
      <c r="RF379" s="1588"/>
      <c r="RG379" s="1588"/>
      <c r="RH379" s="1588"/>
      <c r="RI379" s="1588"/>
      <c r="RJ379" s="1588"/>
      <c r="RK379" s="1588"/>
      <c r="RL379" s="1588"/>
      <c r="RM379" s="1588"/>
      <c r="RN379" s="1588"/>
      <c r="RO379" s="1588"/>
      <c r="RP379" s="1588"/>
      <c r="RQ379" s="1588"/>
      <c r="RR379" s="1588"/>
      <c r="RS379" s="1588"/>
      <c r="RT379" s="1588"/>
      <c r="RU379" s="1588"/>
      <c r="RV379" s="1588"/>
      <c r="RW379" s="1588"/>
      <c r="RX379" s="1588"/>
      <c r="RY379" s="1588"/>
      <c r="RZ379" s="1588"/>
      <c r="SA379" s="1588"/>
      <c r="SB379" s="1588"/>
      <c r="SC379" s="1588"/>
      <c r="SD379" s="1588"/>
      <c r="SE379" s="1588"/>
      <c r="SF379" s="1588"/>
      <c r="SG379" s="1588"/>
      <c r="SH379" s="1588"/>
      <c r="SI379" s="1588"/>
      <c r="SJ379" s="1588"/>
      <c r="SK379" s="1588"/>
      <c r="SL379" s="1588"/>
      <c r="SM379" s="1588"/>
      <c r="SN379" s="1588"/>
      <c r="SO379" s="1588"/>
      <c r="SP379" s="1588"/>
      <c r="SQ379" s="1588"/>
      <c r="SR379" s="1588"/>
      <c r="SS379" s="1588"/>
      <c r="ST379" s="1588"/>
      <c r="SU379" s="1588"/>
      <c r="SV379" s="1588"/>
      <c r="SW379" s="1588"/>
      <c r="SX379" s="1588"/>
      <c r="SY379" s="1588"/>
      <c r="SZ379" s="1588"/>
      <c r="TA379" s="1588"/>
      <c r="TB379" s="1588"/>
      <c r="TC379" s="1588"/>
      <c r="TD379" s="544"/>
      <c r="TE379" s="544"/>
      <c r="TF379" s="544"/>
      <c r="TG379" s="544"/>
      <c r="TH379" s="544"/>
      <c r="TI379" s="544"/>
      <c r="TJ379" s="544"/>
      <c r="TK379" s="544"/>
      <c r="TL379" s="544"/>
      <c r="TM379" s="544"/>
      <c r="TN379" s="544"/>
      <c r="TO379" s="544"/>
      <c r="TP379" s="544"/>
      <c r="TQ379" s="544"/>
      <c r="TR379" s="544"/>
      <c r="TS379" s="544"/>
      <c r="TT379" s="544"/>
      <c r="TU379" s="544"/>
      <c r="TV379" s="544"/>
      <c r="TW379" s="544"/>
      <c r="TX379" s="544"/>
      <c r="TY379" s="544"/>
      <c r="TZ379" s="544"/>
      <c r="UA379" s="544"/>
      <c r="UB379" s="544"/>
      <c r="UC379" s="544"/>
      <c r="UD379" s="544"/>
      <c r="UE379" s="544"/>
      <c r="UF379" s="544"/>
      <c r="UG379" s="544"/>
      <c r="UH379" s="544"/>
      <c r="UI379" s="544"/>
      <c r="UJ379" s="544"/>
      <c r="UK379" s="544"/>
      <c r="UL379" s="544"/>
      <c r="UM379" s="544"/>
      <c r="UN379" s="544"/>
      <c r="UO379" s="544"/>
      <c r="UP379" s="544"/>
      <c r="UQ379" s="544"/>
      <c r="UR379" s="544"/>
      <c r="US379" s="544"/>
      <c r="UT379" s="544"/>
      <c r="UU379" s="544"/>
      <c r="UV379" s="544"/>
      <c r="UW379" s="544"/>
      <c r="UX379" s="544"/>
      <c r="UY379" s="544"/>
      <c r="UZ379" s="544"/>
      <c r="VA379" s="544"/>
      <c r="VB379" s="544"/>
      <c r="VC379" s="544"/>
      <c r="VD379" s="544"/>
      <c r="VE379" s="544"/>
      <c r="VF379" s="544"/>
      <c r="VG379" s="544"/>
      <c r="VH379" s="544"/>
      <c r="VI379" s="544"/>
      <c r="VJ379" s="544"/>
      <c r="VK379" s="544"/>
      <c r="VL379" s="544"/>
      <c r="VM379" s="544"/>
      <c r="VN379" s="544"/>
      <c r="VO379" s="544"/>
      <c r="VP379" s="544"/>
      <c r="VQ379" s="544"/>
      <c r="VR379" s="544"/>
      <c r="VS379" s="544"/>
      <c r="VT379" s="544"/>
      <c r="VU379" s="544"/>
      <c r="VV379" s="544"/>
      <c r="VW379" s="544"/>
      <c r="VX379" s="544"/>
      <c r="VY379" s="544"/>
      <c r="VZ379" s="544"/>
      <c r="WA379" s="544"/>
      <c r="WB379" s="544"/>
      <c r="WC379" s="544"/>
      <c r="WD379" s="544"/>
      <c r="WE379" s="544"/>
      <c r="WF379" s="544"/>
      <c r="WG379" s="544"/>
      <c r="WH379" s="544"/>
      <c r="WI379" s="544"/>
      <c r="WJ379" s="544"/>
      <c r="WK379" s="544"/>
      <c r="WL379" s="544"/>
      <c r="WM379" s="544"/>
      <c r="WN379" s="544"/>
      <c r="WO379" s="544"/>
      <c r="WP379" s="544"/>
      <c r="WQ379" s="544"/>
      <c r="WR379" s="544"/>
      <c r="WS379" s="544"/>
      <c r="WT379" s="544"/>
      <c r="WU379" s="544"/>
      <c r="WV379" s="544"/>
      <c r="WW379" s="544"/>
      <c r="WX379" s="544"/>
      <c r="WY379" s="544"/>
      <c r="WZ379" s="544"/>
      <c r="XA379" s="544"/>
      <c r="XB379" s="544"/>
      <c r="XC379" s="544"/>
      <c r="XD379" s="544"/>
      <c r="XE379" s="544"/>
      <c r="XF379" s="544"/>
      <c r="XG379" s="544"/>
      <c r="XH379" s="544"/>
      <c r="XI379" s="544"/>
      <c r="XJ379" s="544"/>
      <c r="XK379" s="544"/>
      <c r="XL379" s="544"/>
      <c r="XM379" s="544"/>
      <c r="XN379" s="544"/>
      <c r="XO379" s="544"/>
      <c r="XP379" s="544"/>
      <c r="XQ379" s="544"/>
      <c r="XR379" s="544"/>
      <c r="XS379" s="544"/>
      <c r="XT379" s="544"/>
      <c r="XU379" s="544"/>
      <c r="XV379" s="544"/>
      <c r="XW379" s="544"/>
      <c r="XX379" s="544"/>
      <c r="XY379" s="544"/>
      <c r="XZ379" s="544"/>
      <c r="YA379" s="544"/>
      <c r="YB379" s="544"/>
      <c r="YC379" s="544"/>
      <c r="YD379" s="544"/>
      <c r="YE379" s="544"/>
      <c r="YF379" s="544"/>
      <c r="YG379" s="544"/>
      <c r="YH379" s="544"/>
      <c r="YI379" s="544"/>
      <c r="YJ379" s="544"/>
      <c r="YK379" s="544"/>
      <c r="YL379" s="544"/>
      <c r="YM379" s="544"/>
      <c r="YN379" s="544"/>
      <c r="YO379" s="544"/>
      <c r="YP379" s="544"/>
      <c r="YQ379" s="544"/>
      <c r="YR379" s="544"/>
      <c r="YS379" s="544"/>
      <c r="YT379" s="544"/>
      <c r="YU379" s="544"/>
      <c r="YV379" s="544"/>
      <c r="YW379" s="544"/>
      <c r="YX379" s="544"/>
      <c r="YY379" s="544"/>
      <c r="YZ379" s="544"/>
      <c r="ZA379" s="544"/>
      <c r="ZB379" s="544"/>
      <c r="ZC379" s="544"/>
      <c r="ZD379" s="544"/>
      <c r="ZE379" s="544"/>
      <c r="ZF379" s="544"/>
      <c r="ZG379" s="544"/>
      <c r="ZH379" s="544"/>
      <c r="ZI379" s="544"/>
      <c r="ZJ379" s="544"/>
      <c r="ZK379" s="544"/>
      <c r="ZL379" s="544"/>
      <c r="ZM379" s="544"/>
      <c r="ZN379" s="544"/>
      <c r="ZO379" s="544"/>
      <c r="ZP379" s="544"/>
      <c r="ZQ379" s="544"/>
      <c r="ZR379" s="544"/>
      <c r="ZS379" s="544"/>
      <c r="ZT379" s="544"/>
      <c r="ZU379" s="544"/>
      <c r="ZV379" s="544"/>
      <c r="ZW379" s="544"/>
      <c r="ZX379" s="544"/>
      <c r="ZY379" s="544"/>
      <c r="ZZ379" s="544"/>
      <c r="AAA379" s="544"/>
      <c r="AAB379" s="544"/>
      <c r="AAC379" s="544"/>
      <c r="AAD379" s="544"/>
      <c r="AAE379" s="544"/>
      <c r="AAF379" s="544"/>
      <c r="AAG379" s="544"/>
      <c r="AAH379" s="544"/>
      <c r="AAI379" s="544"/>
      <c r="AAJ379" s="544"/>
      <c r="AAK379" s="544"/>
      <c r="AAL379" s="544"/>
      <c r="AAM379" s="544"/>
      <c r="AAN379" s="544"/>
      <c r="AAO379" s="544"/>
      <c r="AAP379" s="544"/>
      <c r="AAQ379" s="544"/>
      <c r="AAR379" s="544"/>
      <c r="AAS379" s="544"/>
      <c r="AAT379" s="544"/>
      <c r="AAU379" s="544"/>
      <c r="AAV379" s="544"/>
      <c r="AAW379" s="544"/>
      <c r="AAX379" s="544"/>
      <c r="AAY379" s="544"/>
      <c r="AAZ379" s="544"/>
      <c r="ABA379" s="544"/>
      <c r="ABB379" s="544"/>
      <c r="ABC379" s="544"/>
      <c r="ABD379" s="544"/>
      <c r="ABE379" s="544"/>
      <c r="ABF379" s="544"/>
      <c r="ABG379" s="544"/>
      <c r="ABH379" s="544"/>
      <c r="ABI379" s="544"/>
      <c r="ABJ379" s="544"/>
      <c r="ABK379" s="544"/>
      <c r="ABL379" s="544"/>
      <c r="ABM379" s="544"/>
      <c r="ABN379" s="544"/>
      <c r="ABO379" s="544"/>
      <c r="ABP379" s="544"/>
      <c r="ABQ379" s="544"/>
      <c r="ABR379" s="544"/>
      <c r="ABS379" s="544"/>
      <c r="ABT379" s="544"/>
    </row>
    <row r="380" spans="1:748" s="540" customFormat="1" ht="15" customHeight="1" x14ac:dyDescent="0.15">
      <c r="A380" s="559">
        <v>43900</v>
      </c>
      <c r="B380" s="415">
        <f t="shared" si="7"/>
        <v>3245</v>
      </c>
      <c r="C380" s="231"/>
      <c r="D380" s="546"/>
      <c r="E380" s="467"/>
      <c r="F380" s="576"/>
      <c r="G380" s="883"/>
      <c r="H380" s="539"/>
      <c r="I380" s="576"/>
      <c r="J380" s="547"/>
      <c r="K380" s="467"/>
      <c r="L380" s="550"/>
      <c r="M380" s="231">
        <v>1397</v>
      </c>
      <c r="N380" s="546">
        <v>8.2899999999999991</v>
      </c>
      <c r="O380" s="467">
        <v>4120</v>
      </c>
      <c r="P380" s="576">
        <v>15.6</v>
      </c>
      <c r="Q380" s="883">
        <v>37.6</v>
      </c>
      <c r="R380" s="539">
        <v>1</v>
      </c>
      <c r="S380" s="576">
        <v>8.4</v>
      </c>
      <c r="T380" s="547"/>
      <c r="U380" s="467"/>
      <c r="V380" s="550"/>
      <c r="W380" s="494">
        <v>395</v>
      </c>
      <c r="X380" s="546">
        <v>8.48</v>
      </c>
      <c r="Y380" s="548">
        <v>2460</v>
      </c>
      <c r="Z380" s="576">
        <v>15.9</v>
      </c>
      <c r="AA380" s="883">
        <v>27.1</v>
      </c>
      <c r="AB380" s="539">
        <v>4.3</v>
      </c>
      <c r="AC380" s="576">
        <v>4.7</v>
      </c>
      <c r="AD380" s="539"/>
      <c r="AE380" s="467"/>
      <c r="AF380" s="550"/>
      <c r="AG380" s="494">
        <v>93</v>
      </c>
      <c r="AH380" s="546">
        <v>8.15</v>
      </c>
      <c r="AI380" s="548">
        <v>4100</v>
      </c>
      <c r="AJ380" s="576">
        <v>118.3</v>
      </c>
      <c r="AK380" s="883">
        <v>63.2</v>
      </c>
      <c r="AL380" s="539">
        <v>0.8</v>
      </c>
      <c r="AM380" s="213">
        <v>77.3</v>
      </c>
      <c r="AN380" s="539"/>
      <c r="AO380" s="467"/>
      <c r="AP380" s="618"/>
      <c r="AQ380" s="494">
        <v>192</v>
      </c>
      <c r="AR380" s="546">
        <v>8.02</v>
      </c>
      <c r="AS380" s="548">
        <v>4560</v>
      </c>
      <c r="AT380" s="576">
        <v>89.5</v>
      </c>
      <c r="AU380" s="883">
        <v>252.8</v>
      </c>
      <c r="AV380" s="539">
        <v>16</v>
      </c>
      <c r="AW380" s="576">
        <v>16.899999999999999</v>
      </c>
      <c r="AX380" s="539"/>
      <c r="AY380" s="467"/>
      <c r="AZ380" s="550"/>
      <c r="BA380" s="231">
        <v>339</v>
      </c>
      <c r="BB380" s="546">
        <v>7.89</v>
      </c>
      <c r="BC380" s="467">
        <v>6770</v>
      </c>
      <c r="BD380" s="576">
        <v>61.6</v>
      </c>
      <c r="BE380" s="883">
        <v>135.4</v>
      </c>
      <c r="BF380" s="539">
        <v>2.5</v>
      </c>
      <c r="BG380" s="576">
        <v>37.700000000000003</v>
      </c>
      <c r="BH380" s="539"/>
      <c r="BI380" s="467"/>
      <c r="BJ380" s="550"/>
      <c r="BK380" s="494">
        <v>127</v>
      </c>
      <c r="BL380" s="546">
        <v>8.5299999999999994</v>
      </c>
      <c r="BM380" s="548">
        <v>1346</v>
      </c>
      <c r="BN380" s="576">
        <v>76.599999999999994</v>
      </c>
      <c r="BO380" s="883">
        <v>126.4</v>
      </c>
      <c r="BP380" s="539">
        <v>0.8</v>
      </c>
      <c r="BQ380" s="576">
        <v>2.5</v>
      </c>
      <c r="BR380" s="539"/>
      <c r="BS380" s="467"/>
      <c r="BT380" s="550"/>
      <c r="BU380" s="494">
        <v>302</v>
      </c>
      <c r="BV380" s="546">
        <v>7.74</v>
      </c>
      <c r="BW380" s="548">
        <v>7420</v>
      </c>
      <c r="BX380" s="548">
        <v>23.3</v>
      </c>
      <c r="BY380" s="883">
        <v>69.2</v>
      </c>
      <c r="BZ380" s="539">
        <v>1.3</v>
      </c>
      <c r="CA380" s="576">
        <v>15.1</v>
      </c>
      <c r="CB380" s="539"/>
      <c r="CC380" s="467"/>
      <c r="CD380" s="550"/>
      <c r="CE380" s="494">
        <v>61</v>
      </c>
      <c r="CF380" s="546">
        <v>8.0500000000000007</v>
      </c>
      <c r="CG380" s="548">
        <v>6750</v>
      </c>
      <c r="CH380" s="576">
        <v>24.4</v>
      </c>
      <c r="CI380" s="883">
        <v>54.2</v>
      </c>
      <c r="CJ380" s="539">
        <v>1.6</v>
      </c>
      <c r="CK380" s="576">
        <v>25.1</v>
      </c>
      <c r="CL380" s="539"/>
      <c r="CM380" s="467"/>
      <c r="CN380" s="550"/>
      <c r="CO380" s="494"/>
      <c r="CP380" s="546"/>
      <c r="CQ380" s="467"/>
      <c r="CR380" s="576"/>
      <c r="CS380" s="883"/>
      <c r="CT380" s="539"/>
      <c r="CU380" s="576"/>
      <c r="CV380" s="539"/>
      <c r="CW380" s="467"/>
      <c r="CX380" s="550"/>
      <c r="CY380" s="494">
        <v>82</v>
      </c>
      <c r="CZ380" s="546">
        <v>7.8</v>
      </c>
      <c r="DA380" s="467">
        <v>6810</v>
      </c>
      <c r="DB380" s="576">
        <v>30.2</v>
      </c>
      <c r="DC380" s="883">
        <v>63.2</v>
      </c>
      <c r="DD380" s="539">
        <v>8.4</v>
      </c>
      <c r="DE380" s="576">
        <v>12.7</v>
      </c>
      <c r="DF380" s="539"/>
      <c r="DG380" s="551"/>
      <c r="DH380" s="550"/>
      <c r="DI380" s="494">
        <v>102</v>
      </c>
      <c r="DJ380" s="546">
        <v>8.3000000000000007</v>
      </c>
      <c r="DK380" s="549">
        <v>3700</v>
      </c>
      <c r="DL380" s="576">
        <v>80.2</v>
      </c>
      <c r="DM380" s="883">
        <v>231.7</v>
      </c>
      <c r="DN380" s="539">
        <v>19.2</v>
      </c>
      <c r="DO380" s="576">
        <v>20.100000000000001</v>
      </c>
      <c r="DP380" s="539"/>
      <c r="DQ380" s="467"/>
      <c r="DR380" s="550"/>
      <c r="DS380" s="494"/>
      <c r="DT380" s="546"/>
      <c r="DU380" s="466"/>
      <c r="DV380" s="576"/>
      <c r="DW380" s="883"/>
      <c r="DX380" s="539"/>
      <c r="DY380" s="576"/>
      <c r="DZ380" s="539"/>
      <c r="EA380" s="576"/>
      <c r="EB380" s="550"/>
      <c r="EC380" s="494">
        <v>38</v>
      </c>
      <c r="ED380" s="546">
        <v>7.96</v>
      </c>
      <c r="EE380" s="551">
        <v>2320</v>
      </c>
      <c r="EF380" s="576">
        <v>17.100000000000001</v>
      </c>
      <c r="EG380" s="883">
        <v>52.7</v>
      </c>
      <c r="EH380" s="539">
        <v>6.3</v>
      </c>
      <c r="EI380" s="576">
        <v>8.6999999999999993</v>
      </c>
      <c r="EJ380" s="539"/>
      <c r="EK380" s="467"/>
      <c r="EL380" s="550"/>
      <c r="EM380" s="494"/>
      <c r="EN380" s="546"/>
      <c r="EO380" s="467"/>
      <c r="EP380" s="576"/>
      <c r="EQ380" s="576"/>
      <c r="ER380" s="539"/>
      <c r="ES380" s="576"/>
      <c r="ET380" s="466"/>
      <c r="EU380" s="467"/>
      <c r="EV380" s="550"/>
      <c r="EW380" s="494"/>
      <c r="EX380" s="546">
        <v>7.34</v>
      </c>
      <c r="EY380" s="467">
        <v>9400</v>
      </c>
      <c r="EZ380" s="576">
        <v>6.1</v>
      </c>
      <c r="FA380" s="883"/>
      <c r="FB380" s="539">
        <v>0.5</v>
      </c>
      <c r="FC380" s="576">
        <v>0.6</v>
      </c>
      <c r="FD380" s="466"/>
      <c r="FE380" s="467"/>
      <c r="FF380" s="550"/>
      <c r="FG380" s="494"/>
      <c r="FH380" s="546"/>
      <c r="FI380" s="467"/>
      <c r="FJ380" s="576"/>
      <c r="FK380" s="883"/>
      <c r="FL380" s="539"/>
      <c r="FM380" s="576"/>
      <c r="FN380" s="466"/>
      <c r="FO380" s="467"/>
      <c r="FP380" s="550"/>
      <c r="FQ380" s="1262"/>
      <c r="FR380" s="1263"/>
      <c r="FS380" s="1444"/>
      <c r="FT380" s="1263"/>
      <c r="FU380" s="980"/>
      <c r="FV380" s="1263"/>
      <c r="FW380" s="954"/>
      <c r="FX380" s="1263"/>
      <c r="FY380" s="1263"/>
      <c r="FZ380" s="1419"/>
      <c r="GA380" s="1262"/>
      <c r="GB380" s="1263"/>
      <c r="GC380" s="1263"/>
      <c r="GD380" s="1263"/>
      <c r="GE380" s="980"/>
      <c r="GF380" s="1263"/>
      <c r="GG380" s="954"/>
      <c r="GH380" s="1263"/>
      <c r="GI380" s="1263"/>
      <c r="GJ380" s="1419"/>
      <c r="GK380" s="231"/>
      <c r="GL380" s="941"/>
      <c r="GM380" s="467"/>
      <c r="GN380" s="467"/>
      <c r="GO380" s="467"/>
      <c r="GP380" s="467"/>
      <c r="GQ380" s="467"/>
      <c r="GR380" s="467"/>
      <c r="GS380" s="467"/>
      <c r="GT380" s="550"/>
      <c r="GU380" s="231"/>
      <c r="GV380" s="467"/>
      <c r="GW380" s="467"/>
      <c r="GX380" s="467"/>
      <c r="GY380" s="467"/>
      <c r="GZ380" s="539"/>
      <c r="HA380" s="467"/>
      <c r="HB380" s="467"/>
      <c r="HC380" s="467"/>
      <c r="HD380" s="550"/>
      <c r="HE380" s="494">
        <v>117</v>
      </c>
      <c r="HF380" s="546">
        <v>7.98</v>
      </c>
      <c r="HG380" s="467">
        <v>2600</v>
      </c>
      <c r="HH380" s="894">
        <v>6.5</v>
      </c>
      <c r="HI380" s="1432">
        <v>33.1</v>
      </c>
      <c r="HJ380" s="539">
        <v>0.8</v>
      </c>
      <c r="HK380" s="576">
        <v>1.5</v>
      </c>
      <c r="HL380" s="539"/>
      <c r="HM380" s="467"/>
      <c r="HN380" s="550"/>
      <c r="HO380" s="494"/>
      <c r="HP380" s="546"/>
      <c r="HQ380" s="467"/>
      <c r="HR380" s="576"/>
      <c r="HS380" s="576"/>
      <c r="HT380" s="539"/>
      <c r="HU380" s="576"/>
      <c r="HV380" s="539"/>
      <c r="HW380" s="467"/>
      <c r="HX380" s="550"/>
      <c r="HY380" s="1587"/>
      <c r="HZ380" s="1587"/>
      <c r="IA380" s="1587"/>
      <c r="IB380" s="1587"/>
      <c r="IC380" s="1587"/>
      <c r="ID380" s="1587"/>
      <c r="IE380" s="1587"/>
      <c r="IF380" s="1587"/>
      <c r="IG380" s="1587"/>
      <c r="IH380" s="1587"/>
      <c r="II380" s="1587"/>
      <c r="IJ380" s="1587"/>
      <c r="IK380" s="1587"/>
      <c r="IL380" s="1587"/>
      <c r="IM380" s="1587"/>
      <c r="IN380" s="1587"/>
      <c r="IO380" s="1587"/>
      <c r="IP380" s="1587"/>
      <c r="IQ380" s="1587"/>
      <c r="IR380" s="1587"/>
      <c r="IS380" s="1587"/>
      <c r="IT380" s="1587"/>
      <c r="IU380" s="1587"/>
      <c r="IV380" s="1587"/>
      <c r="IW380" s="1587"/>
      <c r="IX380" s="1587"/>
      <c r="IY380" s="1587"/>
      <c r="IZ380" s="1587"/>
      <c r="JA380" s="1587"/>
      <c r="JB380" s="1587"/>
      <c r="JC380" s="1587"/>
      <c r="JD380" s="1587"/>
      <c r="JE380" s="1587"/>
      <c r="JF380" s="1587"/>
      <c r="JG380" s="1587"/>
      <c r="JH380" s="1587"/>
      <c r="JI380" s="1587"/>
      <c r="JJ380" s="1587"/>
      <c r="JK380" s="1587"/>
      <c r="JL380" s="1587"/>
      <c r="JM380" s="1587"/>
      <c r="JN380" s="1587"/>
      <c r="JO380" s="1587"/>
      <c r="JP380" s="1587"/>
      <c r="JQ380" s="1587"/>
      <c r="JR380" s="1587"/>
      <c r="JS380" s="1587"/>
      <c r="JT380" s="1587"/>
      <c r="JU380" s="1587"/>
      <c r="JV380" s="1587"/>
      <c r="JW380" s="1587"/>
      <c r="JX380" s="1587"/>
      <c r="JY380" s="1587"/>
      <c r="JZ380" s="1587"/>
      <c r="KA380" s="1587"/>
      <c r="KB380" s="1587"/>
      <c r="KC380" s="1587"/>
      <c r="KD380" s="1587"/>
      <c r="KE380" s="1587"/>
      <c r="KF380" s="1587"/>
      <c r="KG380" s="1587"/>
      <c r="KH380" s="1587"/>
      <c r="KI380" s="1587"/>
      <c r="KJ380" s="1587"/>
      <c r="KK380" s="1587"/>
      <c r="KL380" s="1587"/>
      <c r="KM380" s="1587"/>
      <c r="KN380" s="1587"/>
      <c r="KO380" s="1587"/>
      <c r="KP380" s="1587"/>
      <c r="KQ380" s="1587"/>
      <c r="KR380" s="1587"/>
      <c r="KS380" s="1587"/>
      <c r="KT380" s="1587"/>
      <c r="KU380" s="1587"/>
      <c r="KV380" s="1587"/>
      <c r="KW380" s="1587"/>
      <c r="KX380" s="1587"/>
      <c r="KY380" s="1587"/>
      <c r="KZ380" s="1587"/>
      <c r="LA380" s="1587"/>
      <c r="LB380" s="1587"/>
      <c r="LC380" s="1587"/>
      <c r="LD380" s="1587"/>
      <c r="LE380" s="1587"/>
      <c r="LF380" s="1587"/>
      <c r="LG380" s="1587"/>
      <c r="LH380" s="1587"/>
      <c r="LI380" s="1587"/>
      <c r="LJ380" s="1587"/>
      <c r="LK380" s="1587"/>
      <c r="LL380" s="1587"/>
      <c r="LM380" s="1587"/>
      <c r="LN380" s="1587"/>
      <c r="LO380" s="1587"/>
      <c r="LP380" s="1587"/>
      <c r="LQ380" s="1587"/>
      <c r="LR380" s="1587"/>
      <c r="LS380" s="1587"/>
      <c r="LT380" s="1587"/>
      <c r="LU380" s="1587"/>
      <c r="LV380" s="1587"/>
      <c r="LW380" s="1587"/>
      <c r="LX380" s="1587"/>
      <c r="LY380" s="1587"/>
      <c r="LZ380" s="1587"/>
      <c r="MA380" s="1587"/>
      <c r="MB380" s="1587"/>
      <c r="MC380" s="1587"/>
      <c r="MD380" s="1587"/>
      <c r="ME380" s="1587"/>
      <c r="MF380" s="1587"/>
      <c r="MG380" s="1587"/>
      <c r="MH380" s="1587"/>
      <c r="MI380" s="1587"/>
      <c r="MJ380" s="1587"/>
      <c r="MK380" s="1587"/>
      <c r="ML380" s="1587"/>
      <c r="MM380" s="1587"/>
      <c r="MN380" s="1587"/>
      <c r="MO380" s="1587"/>
      <c r="MP380" s="1587"/>
      <c r="MQ380" s="1587"/>
      <c r="MR380" s="1587"/>
      <c r="MS380" s="1587"/>
      <c r="MT380" s="1587"/>
      <c r="MU380" s="1587"/>
      <c r="MV380" s="1587"/>
      <c r="MW380" s="1587"/>
      <c r="MX380" s="1587"/>
      <c r="MY380" s="1587"/>
      <c r="MZ380" s="1587"/>
      <c r="NA380" s="1587"/>
      <c r="NB380" s="1587"/>
      <c r="NC380" s="1587"/>
      <c r="ND380" s="1587"/>
      <c r="NE380" s="1587"/>
      <c r="NF380" s="1587"/>
      <c r="NG380" s="1587"/>
      <c r="NH380" s="1587"/>
      <c r="NI380" s="1587"/>
      <c r="NJ380" s="1587"/>
      <c r="NK380" s="1587"/>
      <c r="NL380" s="1587"/>
      <c r="NM380" s="1587"/>
      <c r="NN380" s="1587"/>
      <c r="NO380" s="1587"/>
      <c r="NP380" s="1587"/>
      <c r="NQ380" s="1587"/>
      <c r="NR380" s="1587"/>
      <c r="NS380" s="1587"/>
      <c r="NT380" s="1587"/>
      <c r="NU380" s="1587"/>
      <c r="NV380" s="1587"/>
      <c r="NW380" s="1587"/>
      <c r="NX380" s="1587"/>
      <c r="NY380" s="1587"/>
      <c r="NZ380" s="1587"/>
      <c r="OA380" s="1587"/>
      <c r="OB380" s="1587"/>
      <c r="OC380" s="1587"/>
      <c r="OD380" s="1587"/>
      <c r="OE380" s="1587"/>
      <c r="OF380" s="1587"/>
      <c r="OG380" s="1587"/>
      <c r="OH380" s="1587"/>
      <c r="OI380" s="1587"/>
      <c r="OJ380" s="1587"/>
      <c r="OK380" s="1587"/>
      <c r="OL380" s="1587"/>
      <c r="OM380" s="1587"/>
      <c r="ON380" s="1587"/>
      <c r="OO380" s="1587"/>
      <c r="OP380" s="1587"/>
      <c r="OQ380" s="1587"/>
      <c r="OR380" s="1587"/>
      <c r="OS380" s="1587"/>
      <c r="OT380" s="1587"/>
      <c r="OU380" s="1587"/>
      <c r="OV380" s="1587"/>
      <c r="OW380" s="1587"/>
      <c r="OX380" s="1587"/>
      <c r="OY380" s="1587"/>
      <c r="OZ380" s="1587"/>
      <c r="PA380" s="1587"/>
      <c r="PB380" s="1587"/>
      <c r="PC380" s="1587"/>
      <c r="PD380" s="1587"/>
      <c r="PE380" s="1587"/>
      <c r="PF380" s="1587"/>
      <c r="PG380" s="1588"/>
      <c r="PH380" s="1588"/>
      <c r="PI380" s="1588"/>
      <c r="PJ380" s="1588"/>
      <c r="PK380" s="1588"/>
      <c r="PL380" s="1588"/>
      <c r="PM380" s="1588"/>
      <c r="PN380" s="1588"/>
      <c r="PO380" s="1588"/>
      <c r="PP380" s="1588"/>
      <c r="PQ380" s="1588"/>
      <c r="PR380" s="1588"/>
      <c r="PS380" s="1588"/>
      <c r="PT380" s="1588"/>
      <c r="PU380" s="1588"/>
      <c r="PV380" s="1588"/>
      <c r="PW380" s="1588"/>
      <c r="PX380" s="1588"/>
      <c r="PY380" s="1588"/>
      <c r="PZ380" s="1588"/>
      <c r="QA380" s="1588"/>
      <c r="QB380" s="1588"/>
      <c r="QC380" s="1588"/>
      <c r="QD380" s="1588"/>
      <c r="QE380" s="1588"/>
      <c r="QF380" s="1588"/>
      <c r="QG380" s="1588"/>
      <c r="QH380" s="1588"/>
      <c r="QI380" s="1588"/>
      <c r="QJ380" s="1588"/>
      <c r="QK380" s="1588"/>
      <c r="QL380" s="1588"/>
      <c r="QM380" s="1588"/>
      <c r="QN380" s="1588"/>
      <c r="QO380" s="1588"/>
      <c r="QP380" s="1588"/>
      <c r="QQ380" s="1588"/>
      <c r="QR380" s="1588"/>
      <c r="QS380" s="1588"/>
      <c r="QT380" s="1588"/>
      <c r="QU380" s="1588"/>
      <c r="QV380" s="1588"/>
      <c r="QW380" s="1588"/>
      <c r="QX380" s="1588"/>
      <c r="QY380" s="1588"/>
      <c r="QZ380" s="1588"/>
      <c r="RA380" s="1588"/>
      <c r="RB380" s="1588"/>
      <c r="RC380" s="1588"/>
      <c r="RD380" s="1588"/>
      <c r="RE380" s="1588"/>
      <c r="RF380" s="1588"/>
      <c r="RG380" s="1588"/>
      <c r="RH380" s="1588"/>
      <c r="RI380" s="1588"/>
      <c r="RJ380" s="1588"/>
      <c r="RK380" s="1588"/>
      <c r="RL380" s="1588"/>
      <c r="RM380" s="1588"/>
      <c r="RN380" s="1588"/>
      <c r="RO380" s="1588"/>
      <c r="RP380" s="1588"/>
      <c r="RQ380" s="1588"/>
      <c r="RR380" s="1588"/>
      <c r="RS380" s="1588"/>
      <c r="RT380" s="1588"/>
      <c r="RU380" s="1588"/>
      <c r="RV380" s="1588"/>
      <c r="RW380" s="1588"/>
      <c r="RX380" s="1588"/>
      <c r="RY380" s="1588"/>
      <c r="RZ380" s="1588"/>
      <c r="SA380" s="1588"/>
      <c r="SB380" s="1588"/>
      <c r="SC380" s="1588"/>
      <c r="SD380" s="1588"/>
      <c r="SE380" s="1588"/>
      <c r="SF380" s="1588"/>
      <c r="SG380" s="1588"/>
      <c r="SH380" s="1588"/>
      <c r="SI380" s="1588"/>
      <c r="SJ380" s="1588"/>
      <c r="SK380" s="1588"/>
      <c r="SL380" s="1588"/>
      <c r="SM380" s="1588"/>
      <c r="SN380" s="1588"/>
      <c r="SO380" s="1588"/>
      <c r="SP380" s="1588"/>
      <c r="SQ380" s="1588"/>
      <c r="SR380" s="1588"/>
      <c r="SS380" s="1588"/>
      <c r="ST380" s="1588"/>
      <c r="SU380" s="1588"/>
      <c r="SV380" s="1588"/>
      <c r="SW380" s="1588"/>
      <c r="SX380" s="1588"/>
      <c r="SY380" s="1588"/>
      <c r="SZ380" s="1588"/>
      <c r="TA380" s="1588"/>
      <c r="TB380" s="1588"/>
      <c r="TC380" s="1588"/>
      <c r="TD380" s="544"/>
      <c r="TE380" s="544"/>
      <c r="TF380" s="544"/>
      <c r="TG380" s="544"/>
      <c r="TH380" s="544"/>
      <c r="TI380" s="544"/>
      <c r="TJ380" s="544"/>
      <c r="TK380" s="544"/>
      <c r="TL380" s="544"/>
      <c r="TM380" s="544"/>
      <c r="TN380" s="544"/>
      <c r="TO380" s="544"/>
      <c r="TP380" s="544"/>
      <c r="TQ380" s="544"/>
      <c r="TR380" s="544"/>
      <c r="TS380" s="544"/>
      <c r="TT380" s="544"/>
      <c r="TU380" s="544"/>
      <c r="TV380" s="544"/>
      <c r="TW380" s="544"/>
      <c r="TX380" s="544"/>
      <c r="TY380" s="544"/>
      <c r="TZ380" s="544"/>
      <c r="UA380" s="544"/>
      <c r="UB380" s="544"/>
      <c r="UC380" s="544"/>
      <c r="UD380" s="544"/>
      <c r="UE380" s="544"/>
      <c r="UF380" s="544"/>
      <c r="UG380" s="544"/>
      <c r="UH380" s="544"/>
      <c r="UI380" s="544"/>
      <c r="UJ380" s="544"/>
      <c r="UK380" s="544"/>
      <c r="UL380" s="544"/>
      <c r="UM380" s="544"/>
      <c r="UN380" s="544"/>
      <c r="UO380" s="544"/>
      <c r="UP380" s="544"/>
      <c r="UQ380" s="544"/>
      <c r="UR380" s="544"/>
      <c r="US380" s="544"/>
      <c r="UT380" s="544"/>
      <c r="UU380" s="544"/>
      <c r="UV380" s="544"/>
      <c r="UW380" s="544"/>
      <c r="UX380" s="544"/>
      <c r="UY380" s="544"/>
      <c r="UZ380" s="544"/>
      <c r="VA380" s="544"/>
      <c r="VB380" s="544"/>
      <c r="VC380" s="544"/>
      <c r="VD380" s="544"/>
      <c r="VE380" s="544"/>
      <c r="VF380" s="544"/>
      <c r="VG380" s="544"/>
      <c r="VH380" s="544"/>
      <c r="VI380" s="544"/>
      <c r="VJ380" s="544"/>
      <c r="VK380" s="544"/>
      <c r="VL380" s="544"/>
      <c r="VM380" s="544"/>
      <c r="VN380" s="544"/>
      <c r="VO380" s="544"/>
      <c r="VP380" s="544"/>
      <c r="VQ380" s="544"/>
      <c r="VR380" s="544"/>
      <c r="VS380" s="544"/>
      <c r="VT380" s="544"/>
      <c r="VU380" s="544"/>
      <c r="VV380" s="544"/>
      <c r="VW380" s="544"/>
      <c r="VX380" s="544"/>
      <c r="VY380" s="544"/>
      <c r="VZ380" s="544"/>
      <c r="WA380" s="544"/>
      <c r="WB380" s="544"/>
      <c r="WC380" s="544"/>
      <c r="WD380" s="544"/>
      <c r="WE380" s="544"/>
      <c r="WF380" s="544"/>
      <c r="WG380" s="544"/>
      <c r="WH380" s="544"/>
      <c r="WI380" s="544"/>
      <c r="WJ380" s="544"/>
      <c r="WK380" s="544"/>
      <c r="WL380" s="544"/>
      <c r="WM380" s="544"/>
      <c r="WN380" s="544"/>
      <c r="WO380" s="544"/>
      <c r="WP380" s="544"/>
      <c r="WQ380" s="544"/>
      <c r="WR380" s="544"/>
      <c r="WS380" s="544"/>
      <c r="WT380" s="544"/>
      <c r="WU380" s="544"/>
      <c r="WV380" s="544"/>
      <c r="WW380" s="544"/>
      <c r="WX380" s="544"/>
      <c r="WY380" s="544"/>
      <c r="WZ380" s="544"/>
      <c r="XA380" s="544"/>
      <c r="XB380" s="544"/>
      <c r="XC380" s="544"/>
      <c r="XD380" s="544"/>
      <c r="XE380" s="544"/>
      <c r="XF380" s="544"/>
      <c r="XG380" s="544"/>
      <c r="XH380" s="544"/>
      <c r="XI380" s="544"/>
      <c r="XJ380" s="544"/>
      <c r="XK380" s="544"/>
      <c r="XL380" s="544"/>
      <c r="XM380" s="544"/>
      <c r="XN380" s="544"/>
      <c r="XO380" s="544"/>
      <c r="XP380" s="544"/>
      <c r="XQ380" s="544"/>
      <c r="XR380" s="544"/>
      <c r="XS380" s="544"/>
      <c r="XT380" s="544"/>
      <c r="XU380" s="544"/>
      <c r="XV380" s="544"/>
      <c r="XW380" s="544"/>
      <c r="XX380" s="544"/>
      <c r="XY380" s="544"/>
      <c r="XZ380" s="544"/>
      <c r="YA380" s="544"/>
      <c r="YB380" s="544"/>
      <c r="YC380" s="544"/>
      <c r="YD380" s="544"/>
      <c r="YE380" s="544"/>
      <c r="YF380" s="544"/>
      <c r="YG380" s="544"/>
      <c r="YH380" s="544"/>
      <c r="YI380" s="544"/>
      <c r="YJ380" s="544"/>
      <c r="YK380" s="544"/>
      <c r="YL380" s="544"/>
      <c r="YM380" s="544"/>
      <c r="YN380" s="544"/>
      <c r="YO380" s="544"/>
      <c r="YP380" s="544"/>
      <c r="YQ380" s="544"/>
      <c r="YR380" s="544"/>
      <c r="YS380" s="544"/>
      <c r="YT380" s="544"/>
      <c r="YU380" s="544"/>
      <c r="YV380" s="544"/>
      <c r="YW380" s="544"/>
      <c r="YX380" s="544"/>
      <c r="YY380" s="544"/>
      <c r="YZ380" s="544"/>
      <c r="ZA380" s="544"/>
      <c r="ZB380" s="544"/>
      <c r="ZC380" s="544"/>
      <c r="ZD380" s="544"/>
      <c r="ZE380" s="544"/>
      <c r="ZF380" s="544"/>
      <c r="ZG380" s="544"/>
      <c r="ZH380" s="544"/>
      <c r="ZI380" s="544"/>
      <c r="ZJ380" s="544"/>
      <c r="ZK380" s="544"/>
      <c r="ZL380" s="544"/>
      <c r="ZM380" s="544"/>
      <c r="ZN380" s="544"/>
      <c r="ZO380" s="544"/>
      <c r="ZP380" s="544"/>
      <c r="ZQ380" s="544"/>
      <c r="ZR380" s="544"/>
      <c r="ZS380" s="544"/>
      <c r="ZT380" s="544"/>
      <c r="ZU380" s="544"/>
      <c r="ZV380" s="544"/>
      <c r="ZW380" s="544"/>
      <c r="ZX380" s="544"/>
      <c r="ZY380" s="544"/>
      <c r="ZZ380" s="544"/>
      <c r="AAA380" s="544"/>
      <c r="AAB380" s="544"/>
      <c r="AAC380" s="544"/>
      <c r="AAD380" s="544"/>
      <c r="AAE380" s="544"/>
      <c r="AAF380" s="544"/>
      <c r="AAG380" s="544"/>
      <c r="AAH380" s="544"/>
      <c r="AAI380" s="544"/>
      <c r="AAJ380" s="544"/>
      <c r="AAK380" s="544"/>
      <c r="AAL380" s="544"/>
      <c r="AAM380" s="544"/>
      <c r="AAN380" s="544"/>
      <c r="AAO380" s="544"/>
      <c r="AAP380" s="544"/>
      <c r="AAQ380" s="544"/>
      <c r="AAR380" s="544"/>
      <c r="AAS380" s="544"/>
      <c r="AAT380" s="544"/>
      <c r="AAU380" s="544"/>
      <c r="AAV380" s="544"/>
      <c r="AAW380" s="544"/>
      <c r="AAX380" s="544"/>
      <c r="AAY380" s="544"/>
      <c r="AAZ380" s="544"/>
      <c r="ABA380" s="544"/>
      <c r="ABB380" s="544"/>
      <c r="ABC380" s="544"/>
      <c r="ABD380" s="544"/>
      <c r="ABE380" s="544"/>
      <c r="ABF380" s="544"/>
      <c r="ABG380" s="544"/>
      <c r="ABH380" s="544"/>
      <c r="ABI380" s="544"/>
      <c r="ABJ380" s="544"/>
      <c r="ABK380" s="544"/>
      <c r="ABL380" s="544"/>
      <c r="ABM380" s="544"/>
      <c r="ABN380" s="544"/>
      <c r="ABO380" s="544"/>
      <c r="ABP380" s="544"/>
      <c r="ABQ380" s="544"/>
      <c r="ABR380" s="544"/>
      <c r="ABS380" s="544"/>
      <c r="ABT380" s="544"/>
    </row>
    <row r="381" spans="1:748" s="540" customFormat="1" ht="15" customHeight="1" x14ac:dyDescent="0.15">
      <c r="A381" s="559">
        <v>43901</v>
      </c>
      <c r="B381" s="415">
        <f t="shared" si="7"/>
        <v>2805</v>
      </c>
      <c r="C381" s="231"/>
      <c r="D381" s="546"/>
      <c r="E381" s="467"/>
      <c r="F381" s="576"/>
      <c r="G381" s="883"/>
      <c r="H381" s="539"/>
      <c r="I381" s="576"/>
      <c r="J381" s="547"/>
      <c r="K381" s="467"/>
      <c r="L381" s="550"/>
      <c r="M381" s="231">
        <v>1195</v>
      </c>
      <c r="N381" s="546">
        <v>7.91</v>
      </c>
      <c r="O381" s="467">
        <v>3700</v>
      </c>
      <c r="P381" s="576">
        <v>17.3</v>
      </c>
      <c r="Q381" s="883">
        <v>45.2</v>
      </c>
      <c r="R381" s="539">
        <v>0.8</v>
      </c>
      <c r="S381" s="576">
        <v>8.9</v>
      </c>
      <c r="T381" s="547"/>
      <c r="U381" s="467"/>
      <c r="V381" s="550"/>
      <c r="W381" s="494">
        <v>306</v>
      </c>
      <c r="X381" s="546">
        <v>8.08</v>
      </c>
      <c r="Y381" s="548">
        <v>2620</v>
      </c>
      <c r="Z381" s="576">
        <v>16.399999999999999</v>
      </c>
      <c r="AA381" s="883">
        <v>33.1</v>
      </c>
      <c r="AB381" s="539">
        <v>4</v>
      </c>
      <c r="AC381" s="576">
        <v>4.8</v>
      </c>
      <c r="AD381" s="539"/>
      <c r="AE381" s="467"/>
      <c r="AF381" s="550"/>
      <c r="AG381" s="494">
        <v>97</v>
      </c>
      <c r="AH381" s="546">
        <v>8.51</v>
      </c>
      <c r="AI381" s="548">
        <v>4140</v>
      </c>
      <c r="AJ381" s="576">
        <v>22.7</v>
      </c>
      <c r="AK381" s="883">
        <v>57.2</v>
      </c>
      <c r="AL381" s="539">
        <v>4.4000000000000004</v>
      </c>
      <c r="AM381" s="213">
        <v>10.5</v>
      </c>
      <c r="AN381" s="539"/>
      <c r="AO381" s="467"/>
      <c r="AP381" s="618"/>
      <c r="AQ381" s="494">
        <v>177</v>
      </c>
      <c r="AR381" s="546">
        <v>7.58</v>
      </c>
      <c r="AS381" s="548">
        <v>6700</v>
      </c>
      <c r="AT381" s="576">
        <v>91.9</v>
      </c>
      <c r="AU381" s="883">
        <v>209</v>
      </c>
      <c r="AV381" s="539">
        <v>26.3</v>
      </c>
      <c r="AW381" s="576">
        <v>28.5</v>
      </c>
      <c r="AX381" s="539"/>
      <c r="AY381" s="467"/>
      <c r="AZ381" s="550"/>
      <c r="BA381" s="231">
        <v>304</v>
      </c>
      <c r="BB381" s="546">
        <v>7.45</v>
      </c>
      <c r="BC381" s="467">
        <v>6490</v>
      </c>
      <c r="BD381" s="576">
        <v>64.3</v>
      </c>
      <c r="BE381" s="883">
        <v>139.9</v>
      </c>
      <c r="BF381" s="539">
        <v>2.4</v>
      </c>
      <c r="BG381" s="576">
        <v>41.4</v>
      </c>
      <c r="BH381" s="539"/>
      <c r="BI381" s="467"/>
      <c r="BJ381" s="550"/>
      <c r="BK381" s="494">
        <v>130</v>
      </c>
      <c r="BL381" s="546">
        <v>8.24</v>
      </c>
      <c r="BM381" s="548">
        <v>1326</v>
      </c>
      <c r="BN381" s="576">
        <v>76.2</v>
      </c>
      <c r="BO381" s="883">
        <v>135.4</v>
      </c>
      <c r="BP381" s="539">
        <v>0.6</v>
      </c>
      <c r="BQ381" s="576">
        <v>2.7</v>
      </c>
      <c r="BR381" s="539"/>
      <c r="BS381" s="467"/>
      <c r="BT381" s="550"/>
      <c r="BU381" s="494">
        <v>202</v>
      </c>
      <c r="BV381" s="546">
        <v>7.62</v>
      </c>
      <c r="BW381" s="548">
        <v>7390</v>
      </c>
      <c r="BX381" s="548">
        <v>24.1</v>
      </c>
      <c r="BY381" s="883">
        <v>72.2</v>
      </c>
      <c r="BZ381" s="539">
        <v>1.2</v>
      </c>
      <c r="CA381" s="576">
        <v>17.3</v>
      </c>
      <c r="CB381" s="539"/>
      <c r="CC381" s="467"/>
      <c r="CD381" s="550"/>
      <c r="CE381" s="494">
        <v>25</v>
      </c>
      <c r="CF381" s="546">
        <v>7.87</v>
      </c>
      <c r="CG381" s="548">
        <v>6690</v>
      </c>
      <c r="CH381" s="576">
        <v>28</v>
      </c>
      <c r="CI381" s="883">
        <v>81.3</v>
      </c>
      <c r="CJ381" s="539">
        <v>1.4</v>
      </c>
      <c r="CK381" s="576">
        <v>24.5</v>
      </c>
      <c r="CL381" s="539"/>
      <c r="CM381" s="467"/>
      <c r="CN381" s="550"/>
      <c r="CO381" s="494"/>
      <c r="CP381" s="546"/>
      <c r="CQ381" s="467"/>
      <c r="CR381" s="576"/>
      <c r="CS381" s="883"/>
      <c r="CT381" s="539"/>
      <c r="CU381" s="576"/>
      <c r="CV381" s="539"/>
      <c r="CW381" s="467"/>
      <c r="CX381" s="550"/>
      <c r="CY381" s="494">
        <v>33</v>
      </c>
      <c r="CZ381" s="546">
        <v>8.08</v>
      </c>
      <c r="DA381" s="467">
        <v>6530</v>
      </c>
      <c r="DB381" s="576">
        <v>29.4</v>
      </c>
      <c r="DC381" s="883">
        <v>75.3</v>
      </c>
      <c r="DD381" s="539">
        <v>14.1</v>
      </c>
      <c r="DE381" s="576">
        <v>15.7</v>
      </c>
      <c r="DF381" s="539"/>
      <c r="DG381" s="551"/>
      <c r="DH381" s="550"/>
      <c r="DI381" s="494">
        <v>178</v>
      </c>
      <c r="DJ381" s="546">
        <v>7.86</v>
      </c>
      <c r="DK381" s="549">
        <v>2770</v>
      </c>
      <c r="DL381" s="576">
        <v>61.4</v>
      </c>
      <c r="DM381" s="883">
        <v>176</v>
      </c>
      <c r="DN381" s="539">
        <v>15</v>
      </c>
      <c r="DO381" s="576">
        <v>15.7</v>
      </c>
      <c r="DP381" s="539"/>
      <c r="DQ381" s="467"/>
      <c r="DR381" s="550"/>
      <c r="DS381" s="494"/>
      <c r="DT381" s="546"/>
      <c r="DU381" s="466"/>
      <c r="DV381" s="576"/>
      <c r="DW381" s="883"/>
      <c r="DX381" s="539"/>
      <c r="DY381" s="576"/>
      <c r="DZ381" s="539"/>
      <c r="EA381" s="576"/>
      <c r="EB381" s="550"/>
      <c r="EC381" s="494">
        <v>51</v>
      </c>
      <c r="ED381" s="546">
        <v>8</v>
      </c>
      <c r="EE381" s="551">
        <v>1693</v>
      </c>
      <c r="EF381" s="576">
        <v>9</v>
      </c>
      <c r="EG381" s="883">
        <v>39.1</v>
      </c>
      <c r="EH381" s="539">
        <v>5.9</v>
      </c>
      <c r="EI381" s="576">
        <v>7</v>
      </c>
      <c r="EJ381" s="539"/>
      <c r="EK381" s="467"/>
      <c r="EL381" s="550"/>
      <c r="EM381" s="494"/>
      <c r="EN381" s="546"/>
      <c r="EO381" s="467"/>
      <c r="EP381" s="576"/>
      <c r="EQ381" s="576"/>
      <c r="ER381" s="539"/>
      <c r="ES381" s="576"/>
      <c r="ET381" s="466"/>
      <c r="EU381" s="467"/>
      <c r="EV381" s="550"/>
      <c r="EW381" s="494"/>
      <c r="EX381" s="546"/>
      <c r="EY381" s="467"/>
      <c r="EZ381" s="576"/>
      <c r="FA381" s="883"/>
      <c r="FB381" s="539"/>
      <c r="FC381" s="576"/>
      <c r="FD381" s="466"/>
      <c r="FE381" s="467"/>
      <c r="FF381" s="550"/>
      <c r="FG381" s="494"/>
      <c r="FH381" s="546"/>
      <c r="FI381" s="467"/>
      <c r="FJ381" s="576"/>
      <c r="FK381" s="883"/>
      <c r="FL381" s="539"/>
      <c r="FM381" s="576"/>
      <c r="FN381" s="466"/>
      <c r="FO381" s="467"/>
      <c r="FP381" s="550"/>
      <c r="FQ381" s="1262"/>
      <c r="FR381" s="1263"/>
      <c r="FS381" s="1444"/>
      <c r="FT381" s="1263"/>
      <c r="FU381" s="980"/>
      <c r="FV381" s="1263"/>
      <c r="FW381" s="954"/>
      <c r="FX381" s="1263"/>
      <c r="FY381" s="1263"/>
      <c r="FZ381" s="1419"/>
      <c r="GA381" s="1262"/>
      <c r="GB381" s="1263"/>
      <c r="GC381" s="1263"/>
      <c r="GD381" s="1263"/>
      <c r="GE381" s="980"/>
      <c r="GF381" s="1263"/>
      <c r="GG381" s="954"/>
      <c r="GH381" s="1263"/>
      <c r="GI381" s="1263"/>
      <c r="GJ381" s="1419"/>
      <c r="GK381" s="231"/>
      <c r="GL381" s="941"/>
      <c r="GM381" s="467"/>
      <c r="GN381" s="467"/>
      <c r="GO381" s="467"/>
      <c r="GP381" s="467"/>
      <c r="GQ381" s="467"/>
      <c r="GR381" s="467"/>
      <c r="GS381" s="467"/>
      <c r="GT381" s="550"/>
      <c r="GU381" s="231"/>
      <c r="GV381" s="467"/>
      <c r="GW381" s="467"/>
      <c r="GX381" s="467"/>
      <c r="GY381" s="467"/>
      <c r="GZ381" s="539"/>
      <c r="HA381" s="467"/>
      <c r="HB381" s="467"/>
      <c r="HC381" s="467"/>
      <c r="HD381" s="550"/>
      <c r="HE381" s="494">
        <v>107</v>
      </c>
      <c r="HF381" s="546">
        <v>8.08</v>
      </c>
      <c r="HG381" s="467">
        <v>2360</v>
      </c>
      <c r="HH381" s="894">
        <v>7.6</v>
      </c>
      <c r="HI381" s="1432">
        <v>33.1</v>
      </c>
      <c r="HJ381" s="539">
        <v>2</v>
      </c>
      <c r="HK381" s="576">
        <v>3.5</v>
      </c>
      <c r="HL381" s="539"/>
      <c r="HM381" s="467"/>
      <c r="HN381" s="550"/>
      <c r="HO381" s="494"/>
      <c r="HP381" s="546"/>
      <c r="HQ381" s="467"/>
      <c r="HR381" s="576"/>
      <c r="HS381" s="576"/>
      <c r="HT381" s="539"/>
      <c r="HU381" s="576"/>
      <c r="HV381" s="539"/>
      <c r="HW381" s="467"/>
      <c r="HX381" s="550"/>
      <c r="HY381" s="1587"/>
      <c r="HZ381" s="1587"/>
      <c r="IA381" s="1587"/>
      <c r="IB381" s="1587"/>
      <c r="IC381" s="1587"/>
      <c r="ID381" s="1587"/>
      <c r="IE381" s="1587"/>
      <c r="IF381" s="1587"/>
      <c r="IG381" s="1587"/>
      <c r="IH381" s="1587"/>
      <c r="II381" s="1587"/>
      <c r="IJ381" s="1587"/>
      <c r="IK381" s="1587"/>
      <c r="IL381" s="1587"/>
      <c r="IM381" s="1587"/>
      <c r="IN381" s="1587"/>
      <c r="IO381" s="1587"/>
      <c r="IP381" s="1587"/>
      <c r="IQ381" s="1587"/>
      <c r="IR381" s="1587"/>
      <c r="IS381" s="1587"/>
      <c r="IT381" s="1587"/>
      <c r="IU381" s="1587"/>
      <c r="IV381" s="1587"/>
      <c r="IW381" s="1587"/>
      <c r="IX381" s="1587"/>
      <c r="IY381" s="1587"/>
      <c r="IZ381" s="1587"/>
      <c r="JA381" s="1587"/>
      <c r="JB381" s="1587"/>
      <c r="JC381" s="1587"/>
      <c r="JD381" s="1587"/>
      <c r="JE381" s="1587"/>
      <c r="JF381" s="1587"/>
      <c r="JG381" s="1587"/>
      <c r="JH381" s="1587"/>
      <c r="JI381" s="1587"/>
      <c r="JJ381" s="1587"/>
      <c r="JK381" s="1587"/>
      <c r="JL381" s="1587"/>
      <c r="JM381" s="1587"/>
      <c r="JN381" s="1587"/>
      <c r="JO381" s="1587"/>
      <c r="JP381" s="1587"/>
      <c r="JQ381" s="1587"/>
      <c r="JR381" s="1587"/>
      <c r="JS381" s="1587"/>
      <c r="JT381" s="1587"/>
      <c r="JU381" s="1587"/>
      <c r="JV381" s="1587"/>
      <c r="JW381" s="1587"/>
      <c r="JX381" s="1587"/>
      <c r="JY381" s="1587"/>
      <c r="JZ381" s="1587"/>
      <c r="KA381" s="1587"/>
      <c r="KB381" s="1587"/>
      <c r="KC381" s="1587"/>
      <c r="KD381" s="1587"/>
      <c r="KE381" s="1587"/>
      <c r="KF381" s="1587"/>
      <c r="KG381" s="1587"/>
      <c r="KH381" s="1587"/>
      <c r="KI381" s="1587"/>
      <c r="KJ381" s="1587"/>
      <c r="KK381" s="1587"/>
      <c r="KL381" s="1587"/>
      <c r="KM381" s="1587"/>
      <c r="KN381" s="1587"/>
      <c r="KO381" s="1587"/>
      <c r="KP381" s="1587"/>
      <c r="KQ381" s="1587"/>
      <c r="KR381" s="1587"/>
      <c r="KS381" s="1587"/>
      <c r="KT381" s="1587"/>
      <c r="KU381" s="1587"/>
      <c r="KV381" s="1587"/>
      <c r="KW381" s="1587"/>
      <c r="KX381" s="1587"/>
      <c r="KY381" s="1587"/>
      <c r="KZ381" s="1587"/>
      <c r="LA381" s="1587"/>
      <c r="LB381" s="1587"/>
      <c r="LC381" s="1587"/>
      <c r="LD381" s="1587"/>
      <c r="LE381" s="1587"/>
      <c r="LF381" s="1587"/>
      <c r="LG381" s="1587"/>
      <c r="LH381" s="1587"/>
      <c r="LI381" s="1587"/>
      <c r="LJ381" s="1587"/>
      <c r="LK381" s="1587"/>
      <c r="LL381" s="1587"/>
      <c r="LM381" s="1587"/>
      <c r="LN381" s="1587"/>
      <c r="LO381" s="1587"/>
      <c r="LP381" s="1587"/>
      <c r="LQ381" s="1587"/>
      <c r="LR381" s="1587"/>
      <c r="LS381" s="1587"/>
      <c r="LT381" s="1587"/>
      <c r="LU381" s="1587"/>
      <c r="LV381" s="1587"/>
      <c r="LW381" s="1587"/>
      <c r="LX381" s="1587"/>
      <c r="LY381" s="1587"/>
      <c r="LZ381" s="1587"/>
      <c r="MA381" s="1587"/>
      <c r="MB381" s="1587"/>
      <c r="MC381" s="1587"/>
      <c r="MD381" s="1587"/>
      <c r="ME381" s="1587"/>
      <c r="MF381" s="1587"/>
      <c r="MG381" s="1587"/>
      <c r="MH381" s="1587"/>
      <c r="MI381" s="1587"/>
      <c r="MJ381" s="1587"/>
      <c r="MK381" s="1587"/>
      <c r="ML381" s="1587"/>
      <c r="MM381" s="1587"/>
      <c r="MN381" s="1587"/>
      <c r="MO381" s="1587"/>
      <c r="MP381" s="1587"/>
      <c r="MQ381" s="1587"/>
      <c r="MR381" s="1587"/>
      <c r="MS381" s="1587"/>
      <c r="MT381" s="1587"/>
      <c r="MU381" s="1587"/>
      <c r="MV381" s="1587"/>
      <c r="MW381" s="1587"/>
      <c r="MX381" s="1587"/>
      <c r="MY381" s="1587"/>
      <c r="MZ381" s="1587"/>
      <c r="NA381" s="1587"/>
      <c r="NB381" s="1587"/>
      <c r="NC381" s="1587"/>
      <c r="ND381" s="1587"/>
      <c r="NE381" s="1587"/>
      <c r="NF381" s="1587"/>
      <c r="NG381" s="1587"/>
      <c r="NH381" s="1587"/>
      <c r="NI381" s="1587"/>
      <c r="NJ381" s="1587"/>
      <c r="NK381" s="1587"/>
      <c r="NL381" s="1587"/>
      <c r="NM381" s="1587"/>
      <c r="NN381" s="1587"/>
      <c r="NO381" s="1587"/>
      <c r="NP381" s="1587"/>
      <c r="NQ381" s="1587"/>
      <c r="NR381" s="1587"/>
      <c r="NS381" s="1587"/>
      <c r="NT381" s="1587"/>
      <c r="NU381" s="1587"/>
      <c r="NV381" s="1587"/>
      <c r="NW381" s="1587"/>
      <c r="NX381" s="1587"/>
      <c r="NY381" s="1587"/>
      <c r="NZ381" s="1587"/>
      <c r="OA381" s="1587"/>
      <c r="OB381" s="1587"/>
      <c r="OC381" s="1587"/>
      <c r="OD381" s="1587"/>
      <c r="OE381" s="1587"/>
      <c r="OF381" s="1587"/>
      <c r="OG381" s="1587"/>
      <c r="OH381" s="1587"/>
      <c r="OI381" s="1587"/>
      <c r="OJ381" s="1587"/>
      <c r="OK381" s="1587"/>
      <c r="OL381" s="1587"/>
      <c r="OM381" s="1587"/>
      <c r="ON381" s="1587"/>
      <c r="OO381" s="1587"/>
      <c r="OP381" s="1587"/>
      <c r="OQ381" s="1587"/>
      <c r="OR381" s="1587"/>
      <c r="OS381" s="1587"/>
      <c r="OT381" s="1587"/>
      <c r="OU381" s="1587"/>
      <c r="OV381" s="1587"/>
      <c r="OW381" s="1587"/>
      <c r="OX381" s="1587"/>
      <c r="OY381" s="1587"/>
      <c r="OZ381" s="1587"/>
      <c r="PA381" s="1587"/>
      <c r="PB381" s="1587"/>
      <c r="PC381" s="1587"/>
      <c r="PD381" s="1587"/>
      <c r="PE381" s="1587"/>
      <c r="PF381" s="1587"/>
      <c r="PG381" s="1588"/>
      <c r="PH381" s="1588"/>
      <c r="PI381" s="1588"/>
      <c r="PJ381" s="1588"/>
      <c r="PK381" s="1588"/>
      <c r="PL381" s="1588"/>
      <c r="PM381" s="1588"/>
      <c r="PN381" s="1588"/>
      <c r="PO381" s="1588"/>
      <c r="PP381" s="1588"/>
      <c r="PQ381" s="1588"/>
      <c r="PR381" s="1588"/>
      <c r="PS381" s="1588"/>
      <c r="PT381" s="1588"/>
      <c r="PU381" s="1588"/>
      <c r="PV381" s="1588"/>
      <c r="PW381" s="1588"/>
      <c r="PX381" s="1588"/>
      <c r="PY381" s="1588"/>
      <c r="PZ381" s="1588"/>
      <c r="QA381" s="1588"/>
      <c r="QB381" s="1588"/>
      <c r="QC381" s="1588"/>
      <c r="QD381" s="1588"/>
      <c r="QE381" s="1588"/>
      <c r="QF381" s="1588"/>
      <c r="QG381" s="1588"/>
      <c r="QH381" s="1588"/>
      <c r="QI381" s="1588"/>
      <c r="QJ381" s="1588"/>
      <c r="QK381" s="1588"/>
      <c r="QL381" s="1588"/>
      <c r="QM381" s="1588"/>
      <c r="QN381" s="1588"/>
      <c r="QO381" s="1588"/>
      <c r="QP381" s="1588"/>
      <c r="QQ381" s="1588"/>
      <c r="QR381" s="1588"/>
      <c r="QS381" s="1588"/>
      <c r="QT381" s="1588"/>
      <c r="QU381" s="1588"/>
      <c r="QV381" s="1588"/>
      <c r="QW381" s="1588"/>
      <c r="QX381" s="1588"/>
      <c r="QY381" s="1588"/>
      <c r="QZ381" s="1588"/>
      <c r="RA381" s="1588"/>
      <c r="RB381" s="1588"/>
      <c r="RC381" s="1588"/>
      <c r="RD381" s="1588"/>
      <c r="RE381" s="1588"/>
      <c r="RF381" s="1588"/>
      <c r="RG381" s="1588"/>
      <c r="RH381" s="1588"/>
      <c r="RI381" s="1588"/>
      <c r="RJ381" s="1588"/>
      <c r="RK381" s="1588"/>
      <c r="RL381" s="1588"/>
      <c r="RM381" s="1588"/>
      <c r="RN381" s="1588"/>
      <c r="RO381" s="1588"/>
      <c r="RP381" s="1588"/>
      <c r="RQ381" s="1588"/>
      <c r="RR381" s="1588"/>
      <c r="RS381" s="1588"/>
      <c r="RT381" s="1588"/>
      <c r="RU381" s="1588"/>
      <c r="RV381" s="1588"/>
      <c r="RW381" s="1588"/>
      <c r="RX381" s="1588"/>
      <c r="RY381" s="1588"/>
      <c r="RZ381" s="1588"/>
      <c r="SA381" s="1588"/>
      <c r="SB381" s="1588"/>
      <c r="SC381" s="1588"/>
      <c r="SD381" s="1588"/>
      <c r="SE381" s="1588"/>
      <c r="SF381" s="1588"/>
      <c r="SG381" s="1588"/>
      <c r="SH381" s="1588"/>
      <c r="SI381" s="1588"/>
      <c r="SJ381" s="1588"/>
      <c r="SK381" s="1588"/>
      <c r="SL381" s="1588"/>
      <c r="SM381" s="1588"/>
      <c r="SN381" s="1588"/>
      <c r="SO381" s="1588"/>
      <c r="SP381" s="1588"/>
      <c r="SQ381" s="1588"/>
      <c r="SR381" s="1588"/>
      <c r="SS381" s="1588"/>
      <c r="ST381" s="1588"/>
      <c r="SU381" s="1588"/>
      <c r="SV381" s="1588"/>
      <c r="SW381" s="1588"/>
      <c r="SX381" s="1588"/>
      <c r="SY381" s="1588"/>
      <c r="SZ381" s="1588"/>
      <c r="TA381" s="1588"/>
      <c r="TB381" s="1588"/>
      <c r="TC381" s="1588"/>
      <c r="TD381" s="544"/>
      <c r="TE381" s="544"/>
      <c r="TF381" s="544"/>
      <c r="TG381" s="544"/>
      <c r="TH381" s="544"/>
      <c r="TI381" s="544"/>
      <c r="TJ381" s="544"/>
      <c r="TK381" s="544"/>
      <c r="TL381" s="544"/>
      <c r="TM381" s="544"/>
      <c r="TN381" s="544"/>
      <c r="TO381" s="544"/>
      <c r="TP381" s="544"/>
      <c r="TQ381" s="544"/>
      <c r="TR381" s="544"/>
      <c r="TS381" s="544"/>
      <c r="TT381" s="544"/>
      <c r="TU381" s="544"/>
      <c r="TV381" s="544"/>
      <c r="TW381" s="544"/>
      <c r="TX381" s="544"/>
      <c r="TY381" s="544"/>
      <c r="TZ381" s="544"/>
      <c r="UA381" s="544"/>
      <c r="UB381" s="544"/>
      <c r="UC381" s="544"/>
      <c r="UD381" s="544"/>
      <c r="UE381" s="544"/>
      <c r="UF381" s="544"/>
      <c r="UG381" s="544"/>
      <c r="UH381" s="544"/>
      <c r="UI381" s="544"/>
      <c r="UJ381" s="544"/>
      <c r="UK381" s="544"/>
      <c r="UL381" s="544"/>
      <c r="UM381" s="544"/>
      <c r="UN381" s="544"/>
      <c r="UO381" s="544"/>
      <c r="UP381" s="544"/>
      <c r="UQ381" s="544"/>
      <c r="UR381" s="544"/>
      <c r="US381" s="544"/>
      <c r="UT381" s="544"/>
      <c r="UU381" s="544"/>
      <c r="UV381" s="544"/>
      <c r="UW381" s="544"/>
      <c r="UX381" s="544"/>
      <c r="UY381" s="544"/>
      <c r="UZ381" s="544"/>
      <c r="VA381" s="544"/>
      <c r="VB381" s="544"/>
      <c r="VC381" s="544"/>
      <c r="VD381" s="544"/>
      <c r="VE381" s="544"/>
      <c r="VF381" s="544"/>
      <c r="VG381" s="544"/>
      <c r="VH381" s="544"/>
      <c r="VI381" s="544"/>
      <c r="VJ381" s="544"/>
      <c r="VK381" s="544"/>
      <c r="VL381" s="544"/>
      <c r="VM381" s="544"/>
      <c r="VN381" s="544"/>
      <c r="VO381" s="544"/>
      <c r="VP381" s="544"/>
      <c r="VQ381" s="544"/>
      <c r="VR381" s="544"/>
      <c r="VS381" s="544"/>
      <c r="VT381" s="544"/>
      <c r="VU381" s="544"/>
      <c r="VV381" s="544"/>
      <c r="VW381" s="544"/>
      <c r="VX381" s="544"/>
      <c r="VY381" s="544"/>
      <c r="VZ381" s="544"/>
      <c r="WA381" s="544"/>
      <c r="WB381" s="544"/>
      <c r="WC381" s="544"/>
      <c r="WD381" s="544"/>
      <c r="WE381" s="544"/>
      <c r="WF381" s="544"/>
      <c r="WG381" s="544"/>
      <c r="WH381" s="544"/>
      <c r="WI381" s="544"/>
      <c r="WJ381" s="544"/>
      <c r="WK381" s="544"/>
      <c r="WL381" s="544"/>
      <c r="WM381" s="544"/>
      <c r="WN381" s="544"/>
      <c r="WO381" s="544"/>
      <c r="WP381" s="544"/>
      <c r="WQ381" s="544"/>
      <c r="WR381" s="544"/>
      <c r="WS381" s="544"/>
      <c r="WT381" s="544"/>
      <c r="WU381" s="544"/>
      <c r="WV381" s="544"/>
      <c r="WW381" s="544"/>
      <c r="WX381" s="544"/>
      <c r="WY381" s="544"/>
      <c r="WZ381" s="544"/>
      <c r="XA381" s="544"/>
      <c r="XB381" s="544"/>
      <c r="XC381" s="544"/>
      <c r="XD381" s="544"/>
      <c r="XE381" s="544"/>
      <c r="XF381" s="544"/>
      <c r="XG381" s="544"/>
      <c r="XH381" s="544"/>
      <c r="XI381" s="544"/>
      <c r="XJ381" s="544"/>
      <c r="XK381" s="544"/>
      <c r="XL381" s="544"/>
      <c r="XM381" s="544"/>
      <c r="XN381" s="544"/>
      <c r="XO381" s="544"/>
      <c r="XP381" s="544"/>
      <c r="XQ381" s="544"/>
      <c r="XR381" s="544"/>
      <c r="XS381" s="544"/>
      <c r="XT381" s="544"/>
      <c r="XU381" s="544"/>
      <c r="XV381" s="544"/>
      <c r="XW381" s="544"/>
      <c r="XX381" s="544"/>
      <c r="XY381" s="544"/>
      <c r="XZ381" s="544"/>
      <c r="YA381" s="544"/>
      <c r="YB381" s="544"/>
      <c r="YC381" s="544"/>
      <c r="YD381" s="544"/>
      <c r="YE381" s="544"/>
      <c r="YF381" s="544"/>
      <c r="YG381" s="544"/>
      <c r="YH381" s="544"/>
      <c r="YI381" s="544"/>
      <c r="YJ381" s="544"/>
      <c r="YK381" s="544"/>
      <c r="YL381" s="544"/>
      <c r="YM381" s="544"/>
      <c r="YN381" s="544"/>
      <c r="YO381" s="544"/>
      <c r="YP381" s="544"/>
      <c r="YQ381" s="544"/>
      <c r="YR381" s="544"/>
      <c r="YS381" s="544"/>
      <c r="YT381" s="544"/>
      <c r="YU381" s="544"/>
      <c r="YV381" s="544"/>
      <c r="YW381" s="544"/>
      <c r="YX381" s="544"/>
      <c r="YY381" s="544"/>
      <c r="YZ381" s="544"/>
      <c r="ZA381" s="544"/>
      <c r="ZB381" s="544"/>
      <c r="ZC381" s="544"/>
      <c r="ZD381" s="544"/>
      <c r="ZE381" s="544"/>
      <c r="ZF381" s="544"/>
      <c r="ZG381" s="544"/>
      <c r="ZH381" s="544"/>
      <c r="ZI381" s="544"/>
      <c r="ZJ381" s="544"/>
      <c r="ZK381" s="544"/>
      <c r="ZL381" s="544"/>
      <c r="ZM381" s="544"/>
      <c r="ZN381" s="544"/>
      <c r="ZO381" s="544"/>
      <c r="ZP381" s="544"/>
      <c r="ZQ381" s="544"/>
      <c r="ZR381" s="544"/>
      <c r="ZS381" s="544"/>
      <c r="ZT381" s="544"/>
      <c r="ZU381" s="544"/>
      <c r="ZV381" s="544"/>
      <c r="ZW381" s="544"/>
      <c r="ZX381" s="544"/>
      <c r="ZY381" s="544"/>
      <c r="ZZ381" s="544"/>
      <c r="AAA381" s="544"/>
      <c r="AAB381" s="544"/>
      <c r="AAC381" s="544"/>
      <c r="AAD381" s="544"/>
      <c r="AAE381" s="544"/>
      <c r="AAF381" s="544"/>
      <c r="AAG381" s="544"/>
      <c r="AAH381" s="544"/>
      <c r="AAI381" s="544"/>
      <c r="AAJ381" s="544"/>
      <c r="AAK381" s="544"/>
      <c r="AAL381" s="544"/>
      <c r="AAM381" s="544"/>
      <c r="AAN381" s="544"/>
      <c r="AAO381" s="544"/>
      <c r="AAP381" s="544"/>
      <c r="AAQ381" s="544"/>
      <c r="AAR381" s="544"/>
      <c r="AAS381" s="544"/>
      <c r="AAT381" s="544"/>
      <c r="AAU381" s="544"/>
      <c r="AAV381" s="544"/>
      <c r="AAW381" s="544"/>
      <c r="AAX381" s="544"/>
      <c r="AAY381" s="544"/>
      <c r="AAZ381" s="544"/>
      <c r="ABA381" s="544"/>
      <c r="ABB381" s="544"/>
      <c r="ABC381" s="544"/>
      <c r="ABD381" s="544"/>
      <c r="ABE381" s="544"/>
      <c r="ABF381" s="544"/>
      <c r="ABG381" s="544"/>
      <c r="ABH381" s="544"/>
      <c r="ABI381" s="544"/>
      <c r="ABJ381" s="544"/>
      <c r="ABK381" s="544"/>
      <c r="ABL381" s="544"/>
      <c r="ABM381" s="544"/>
      <c r="ABN381" s="544"/>
      <c r="ABO381" s="544"/>
      <c r="ABP381" s="544"/>
      <c r="ABQ381" s="544"/>
      <c r="ABR381" s="544"/>
      <c r="ABS381" s="544"/>
      <c r="ABT381" s="544"/>
    </row>
    <row r="382" spans="1:748" s="540" customFormat="1" ht="15" customHeight="1" x14ac:dyDescent="0.15">
      <c r="A382" s="559">
        <v>43902</v>
      </c>
      <c r="B382" s="415">
        <f t="shared" si="7"/>
        <v>2235</v>
      </c>
      <c r="C382" s="231"/>
      <c r="D382" s="546"/>
      <c r="E382" s="467"/>
      <c r="F382" s="576"/>
      <c r="G382" s="883"/>
      <c r="H382" s="539"/>
      <c r="I382" s="576"/>
      <c r="J382" s="547"/>
      <c r="K382" s="467"/>
      <c r="L382" s="550"/>
      <c r="M382" s="231">
        <v>568</v>
      </c>
      <c r="N382" s="546">
        <v>8.27</v>
      </c>
      <c r="O382" s="467">
        <v>3560</v>
      </c>
      <c r="P382" s="576">
        <v>16.899999999999999</v>
      </c>
      <c r="Q382" s="883">
        <v>45.2</v>
      </c>
      <c r="R382" s="539">
        <v>1</v>
      </c>
      <c r="S382" s="576">
        <v>8.4</v>
      </c>
      <c r="T382" s="547"/>
      <c r="U382" s="467"/>
      <c r="V382" s="550"/>
      <c r="W382" s="494">
        <v>324</v>
      </c>
      <c r="X382" s="546">
        <v>8.15</v>
      </c>
      <c r="Y382" s="548">
        <v>3950</v>
      </c>
      <c r="Z382" s="576">
        <v>20</v>
      </c>
      <c r="AA382" s="883">
        <v>42.1</v>
      </c>
      <c r="AB382" s="539">
        <v>4.7</v>
      </c>
      <c r="AC382" s="576">
        <v>6.1</v>
      </c>
      <c r="AD382" s="539"/>
      <c r="AE382" s="467"/>
      <c r="AF382" s="550"/>
      <c r="AG382" s="494">
        <v>89</v>
      </c>
      <c r="AH382" s="546">
        <v>7.62</v>
      </c>
      <c r="AI382" s="548">
        <v>4210</v>
      </c>
      <c r="AJ382" s="576">
        <v>20.3</v>
      </c>
      <c r="AK382" s="883">
        <v>75.3</v>
      </c>
      <c r="AL382" s="539">
        <v>5.7</v>
      </c>
      <c r="AM382" s="213">
        <v>10.1</v>
      </c>
      <c r="AN382" s="539"/>
      <c r="AO382" s="467"/>
      <c r="AP382" s="618"/>
      <c r="AQ382" s="494">
        <v>194</v>
      </c>
      <c r="AR382" s="546">
        <v>7.75</v>
      </c>
      <c r="AS382" s="548">
        <v>6660</v>
      </c>
      <c r="AT382" s="576">
        <v>82.6</v>
      </c>
      <c r="AU382" s="883">
        <v>203.1</v>
      </c>
      <c r="AV382" s="539">
        <v>24.2</v>
      </c>
      <c r="AW382" s="576">
        <v>24.9</v>
      </c>
      <c r="AX382" s="539"/>
      <c r="AY382" s="467"/>
      <c r="AZ382" s="550"/>
      <c r="BA382" s="231">
        <v>283</v>
      </c>
      <c r="BB382" s="546">
        <v>7.68</v>
      </c>
      <c r="BC382" s="467">
        <v>6600</v>
      </c>
      <c r="BD382" s="576">
        <v>62.2</v>
      </c>
      <c r="BE382" s="883">
        <v>144.4</v>
      </c>
      <c r="BF382" s="539">
        <v>2.4</v>
      </c>
      <c r="BG382" s="576">
        <v>41.7</v>
      </c>
      <c r="BH382" s="539"/>
      <c r="BI382" s="467"/>
      <c r="BJ382" s="550"/>
      <c r="BK382" s="494">
        <v>138</v>
      </c>
      <c r="BL382" s="546">
        <v>8.17</v>
      </c>
      <c r="BM382" s="548">
        <v>1323</v>
      </c>
      <c r="BN382" s="576">
        <v>71.099999999999994</v>
      </c>
      <c r="BO382" s="883">
        <v>132.4</v>
      </c>
      <c r="BP382" s="539">
        <v>0.8</v>
      </c>
      <c r="BQ382" s="576">
        <v>2.2000000000000002</v>
      </c>
      <c r="BR382" s="539"/>
      <c r="BS382" s="467"/>
      <c r="BT382" s="550"/>
      <c r="BU382" s="494">
        <v>227</v>
      </c>
      <c r="BV382" s="546">
        <v>7.61</v>
      </c>
      <c r="BW382" s="548">
        <v>7320</v>
      </c>
      <c r="BX382" s="548">
        <v>22.9</v>
      </c>
      <c r="BY382" s="883">
        <v>78.3</v>
      </c>
      <c r="BZ382" s="539">
        <v>1.3</v>
      </c>
      <c r="CA382" s="576">
        <v>17.5</v>
      </c>
      <c r="CB382" s="539"/>
      <c r="CC382" s="467"/>
      <c r="CD382" s="550"/>
      <c r="CE382" s="494">
        <v>54</v>
      </c>
      <c r="CF382" s="546">
        <v>7.86</v>
      </c>
      <c r="CG382" s="548">
        <v>6920</v>
      </c>
      <c r="CH382" s="576">
        <v>26.9</v>
      </c>
      <c r="CI382" s="883">
        <v>87.3</v>
      </c>
      <c r="CJ382" s="539">
        <v>1.2</v>
      </c>
      <c r="CK382" s="576">
        <v>21</v>
      </c>
      <c r="CL382" s="539"/>
      <c r="CM382" s="467"/>
      <c r="CN382" s="550"/>
      <c r="CO382" s="494"/>
      <c r="CP382" s="546"/>
      <c r="CQ382" s="467"/>
      <c r="CR382" s="576"/>
      <c r="CS382" s="883"/>
      <c r="CT382" s="539"/>
      <c r="CU382" s="576"/>
      <c r="CV382" s="539"/>
      <c r="CW382" s="467"/>
      <c r="CX382" s="550"/>
      <c r="CY382" s="494">
        <v>106</v>
      </c>
      <c r="CZ382" s="546">
        <v>7.73</v>
      </c>
      <c r="DA382" s="467">
        <v>6630</v>
      </c>
      <c r="DB382" s="576">
        <v>28.4</v>
      </c>
      <c r="DC382" s="883">
        <v>73.7</v>
      </c>
      <c r="DD382" s="539">
        <v>14.5</v>
      </c>
      <c r="DE382" s="576">
        <v>15.1</v>
      </c>
      <c r="DF382" s="539"/>
      <c r="DG382" s="551"/>
      <c r="DH382" s="550"/>
      <c r="DI382" s="494">
        <v>105</v>
      </c>
      <c r="DJ382" s="546">
        <v>7.85</v>
      </c>
      <c r="DK382" s="549">
        <v>2880</v>
      </c>
      <c r="DL382" s="576">
        <v>63.9</v>
      </c>
      <c r="DM382" s="883">
        <v>204.1</v>
      </c>
      <c r="DN382" s="539">
        <v>15.1</v>
      </c>
      <c r="DO382" s="576">
        <v>15.6</v>
      </c>
      <c r="DP382" s="539"/>
      <c r="DQ382" s="467"/>
      <c r="DR382" s="550"/>
      <c r="DS382" s="494"/>
      <c r="DT382" s="546"/>
      <c r="DU382" s="466"/>
      <c r="DV382" s="576"/>
      <c r="DW382" s="883"/>
      <c r="DX382" s="539"/>
      <c r="DY382" s="576"/>
      <c r="DZ382" s="539"/>
      <c r="EA382" s="576"/>
      <c r="EB382" s="550"/>
      <c r="EC382" s="494">
        <v>43</v>
      </c>
      <c r="ED382" s="546">
        <v>8.08</v>
      </c>
      <c r="EE382" s="551">
        <v>9300</v>
      </c>
      <c r="EF382" s="576">
        <v>8.1</v>
      </c>
      <c r="EG382" s="883">
        <v>51.2</v>
      </c>
      <c r="EH382" s="539">
        <v>4.5</v>
      </c>
      <c r="EI382" s="576">
        <v>8</v>
      </c>
      <c r="EJ382" s="539"/>
      <c r="EK382" s="467"/>
      <c r="EL382" s="550"/>
      <c r="EM382" s="494"/>
      <c r="EN382" s="546"/>
      <c r="EO382" s="467"/>
      <c r="EP382" s="576"/>
      <c r="EQ382" s="576"/>
      <c r="ER382" s="539"/>
      <c r="ES382" s="576"/>
      <c r="ET382" s="466"/>
      <c r="EU382" s="467"/>
      <c r="EV382" s="550"/>
      <c r="EW382" s="494"/>
      <c r="EX382" s="546"/>
      <c r="EY382" s="467"/>
      <c r="EZ382" s="576"/>
      <c r="FA382" s="883"/>
      <c r="FB382" s="539"/>
      <c r="FC382" s="576"/>
      <c r="FD382" s="466"/>
      <c r="FE382" s="467"/>
      <c r="FF382" s="550"/>
      <c r="FG382" s="494"/>
      <c r="FH382" s="546"/>
      <c r="FI382" s="467"/>
      <c r="FJ382" s="576"/>
      <c r="FK382" s="883"/>
      <c r="FL382" s="539"/>
      <c r="FM382" s="576"/>
      <c r="FN382" s="466"/>
      <c r="FO382" s="467"/>
      <c r="FP382" s="550"/>
      <c r="FQ382" s="1262"/>
      <c r="FR382" s="1263"/>
      <c r="FS382" s="1444"/>
      <c r="FT382" s="1263"/>
      <c r="FU382" s="980"/>
      <c r="FV382" s="1263"/>
      <c r="FW382" s="954"/>
      <c r="FX382" s="1263"/>
      <c r="FY382" s="1263"/>
      <c r="FZ382" s="1419"/>
      <c r="GA382" s="1262"/>
      <c r="GB382" s="1263"/>
      <c r="GC382" s="1263"/>
      <c r="GD382" s="1263"/>
      <c r="GE382" s="980"/>
      <c r="GF382" s="1263"/>
      <c r="GG382" s="954"/>
      <c r="GH382" s="1263"/>
      <c r="GI382" s="1263"/>
      <c r="GJ382" s="1419"/>
      <c r="GK382" s="231"/>
      <c r="GL382" s="941"/>
      <c r="GM382" s="467"/>
      <c r="GN382" s="467"/>
      <c r="GO382" s="467"/>
      <c r="GP382" s="467"/>
      <c r="GQ382" s="467"/>
      <c r="GR382" s="467"/>
      <c r="GS382" s="467"/>
      <c r="GT382" s="550"/>
      <c r="GU382" s="231"/>
      <c r="GV382" s="467"/>
      <c r="GW382" s="467"/>
      <c r="GX382" s="467"/>
      <c r="GY382" s="467"/>
      <c r="GZ382" s="539"/>
      <c r="HA382" s="467"/>
      <c r="HB382" s="467"/>
      <c r="HC382" s="467"/>
      <c r="HD382" s="550"/>
      <c r="HE382" s="494">
        <v>104</v>
      </c>
      <c r="HF382" s="546">
        <v>7.78</v>
      </c>
      <c r="HG382" s="467">
        <v>2140</v>
      </c>
      <c r="HH382" s="894">
        <v>6.6</v>
      </c>
      <c r="HI382" s="1432">
        <v>33.1</v>
      </c>
      <c r="HJ382" s="539">
        <v>5.4</v>
      </c>
      <c r="HK382" s="576">
        <v>3.7</v>
      </c>
      <c r="HL382" s="539"/>
      <c r="HM382" s="467"/>
      <c r="HN382" s="550"/>
      <c r="HO382" s="494"/>
      <c r="HP382" s="546"/>
      <c r="HQ382" s="467"/>
      <c r="HR382" s="576"/>
      <c r="HS382" s="576"/>
      <c r="HT382" s="539"/>
      <c r="HU382" s="576"/>
      <c r="HV382" s="539"/>
      <c r="HW382" s="467"/>
      <c r="HX382" s="550"/>
      <c r="HY382" s="1587"/>
      <c r="HZ382" s="1587"/>
      <c r="IA382" s="1587"/>
      <c r="IB382" s="1587"/>
      <c r="IC382" s="1587"/>
      <c r="ID382" s="1587"/>
      <c r="IE382" s="1587"/>
      <c r="IF382" s="1587"/>
      <c r="IG382" s="1587"/>
      <c r="IH382" s="1587"/>
      <c r="II382" s="1587"/>
      <c r="IJ382" s="1587"/>
      <c r="IK382" s="1587"/>
      <c r="IL382" s="1587"/>
      <c r="IM382" s="1587"/>
      <c r="IN382" s="1587"/>
      <c r="IO382" s="1587"/>
      <c r="IP382" s="1587"/>
      <c r="IQ382" s="1587"/>
      <c r="IR382" s="1587"/>
      <c r="IS382" s="1587"/>
      <c r="IT382" s="1587"/>
      <c r="IU382" s="1587"/>
      <c r="IV382" s="1587"/>
      <c r="IW382" s="1587"/>
      <c r="IX382" s="1587"/>
      <c r="IY382" s="1587"/>
      <c r="IZ382" s="1587"/>
      <c r="JA382" s="1587"/>
      <c r="JB382" s="1587"/>
      <c r="JC382" s="1587"/>
      <c r="JD382" s="1587"/>
      <c r="JE382" s="1587"/>
      <c r="JF382" s="1587"/>
      <c r="JG382" s="1587"/>
      <c r="JH382" s="1587"/>
      <c r="JI382" s="1587"/>
      <c r="JJ382" s="1587"/>
      <c r="JK382" s="1587"/>
      <c r="JL382" s="1587"/>
      <c r="JM382" s="1587"/>
      <c r="JN382" s="1587"/>
      <c r="JO382" s="1587"/>
      <c r="JP382" s="1587"/>
      <c r="JQ382" s="1587"/>
      <c r="JR382" s="1587"/>
      <c r="JS382" s="1587"/>
      <c r="JT382" s="1587"/>
      <c r="JU382" s="1587"/>
      <c r="JV382" s="1587"/>
      <c r="JW382" s="1587"/>
      <c r="JX382" s="1587"/>
      <c r="JY382" s="1587"/>
      <c r="JZ382" s="1587"/>
      <c r="KA382" s="1587"/>
      <c r="KB382" s="1587"/>
      <c r="KC382" s="1587"/>
      <c r="KD382" s="1587"/>
      <c r="KE382" s="1587"/>
      <c r="KF382" s="1587"/>
      <c r="KG382" s="1587"/>
      <c r="KH382" s="1587"/>
      <c r="KI382" s="1587"/>
      <c r="KJ382" s="1587"/>
      <c r="KK382" s="1587"/>
      <c r="KL382" s="1587"/>
      <c r="KM382" s="1587"/>
      <c r="KN382" s="1587"/>
      <c r="KO382" s="1587"/>
      <c r="KP382" s="1587"/>
      <c r="KQ382" s="1587"/>
      <c r="KR382" s="1587"/>
      <c r="KS382" s="1587"/>
      <c r="KT382" s="1587"/>
      <c r="KU382" s="1587"/>
      <c r="KV382" s="1587"/>
      <c r="KW382" s="1587"/>
      <c r="KX382" s="1587"/>
      <c r="KY382" s="1587"/>
      <c r="KZ382" s="1587"/>
      <c r="LA382" s="1587"/>
      <c r="LB382" s="1587"/>
      <c r="LC382" s="1587"/>
      <c r="LD382" s="1587"/>
      <c r="LE382" s="1587"/>
      <c r="LF382" s="1587"/>
      <c r="LG382" s="1587"/>
      <c r="LH382" s="1587"/>
      <c r="LI382" s="1587"/>
      <c r="LJ382" s="1587"/>
      <c r="LK382" s="1587"/>
      <c r="LL382" s="1587"/>
      <c r="LM382" s="1587"/>
      <c r="LN382" s="1587"/>
      <c r="LO382" s="1587"/>
      <c r="LP382" s="1587"/>
      <c r="LQ382" s="1587"/>
      <c r="LR382" s="1587"/>
      <c r="LS382" s="1587"/>
      <c r="LT382" s="1587"/>
      <c r="LU382" s="1587"/>
      <c r="LV382" s="1587"/>
      <c r="LW382" s="1587"/>
      <c r="LX382" s="1587"/>
      <c r="LY382" s="1587"/>
      <c r="LZ382" s="1587"/>
      <c r="MA382" s="1587"/>
      <c r="MB382" s="1587"/>
      <c r="MC382" s="1587"/>
      <c r="MD382" s="1587"/>
      <c r="ME382" s="1587"/>
      <c r="MF382" s="1587"/>
      <c r="MG382" s="1587"/>
      <c r="MH382" s="1587"/>
      <c r="MI382" s="1587"/>
      <c r="MJ382" s="1587"/>
      <c r="MK382" s="1587"/>
      <c r="ML382" s="1587"/>
      <c r="MM382" s="1587"/>
      <c r="MN382" s="1587"/>
      <c r="MO382" s="1587"/>
      <c r="MP382" s="1587"/>
      <c r="MQ382" s="1587"/>
      <c r="MR382" s="1587"/>
      <c r="MS382" s="1587"/>
      <c r="MT382" s="1587"/>
      <c r="MU382" s="1587"/>
      <c r="MV382" s="1587"/>
      <c r="MW382" s="1587"/>
      <c r="MX382" s="1587"/>
      <c r="MY382" s="1587"/>
      <c r="MZ382" s="1587"/>
      <c r="NA382" s="1587"/>
      <c r="NB382" s="1587"/>
      <c r="NC382" s="1587"/>
      <c r="ND382" s="1587"/>
      <c r="NE382" s="1587"/>
      <c r="NF382" s="1587"/>
      <c r="NG382" s="1587"/>
      <c r="NH382" s="1587"/>
      <c r="NI382" s="1587"/>
      <c r="NJ382" s="1587"/>
      <c r="NK382" s="1587"/>
      <c r="NL382" s="1587"/>
      <c r="NM382" s="1587"/>
      <c r="NN382" s="1587"/>
      <c r="NO382" s="1587"/>
      <c r="NP382" s="1587"/>
      <c r="NQ382" s="1587"/>
      <c r="NR382" s="1587"/>
      <c r="NS382" s="1587"/>
      <c r="NT382" s="1587"/>
      <c r="NU382" s="1587"/>
      <c r="NV382" s="1587"/>
      <c r="NW382" s="1587"/>
      <c r="NX382" s="1587"/>
      <c r="NY382" s="1587"/>
      <c r="NZ382" s="1587"/>
      <c r="OA382" s="1587"/>
      <c r="OB382" s="1587"/>
      <c r="OC382" s="1587"/>
      <c r="OD382" s="1587"/>
      <c r="OE382" s="1587"/>
      <c r="OF382" s="1587"/>
      <c r="OG382" s="1587"/>
      <c r="OH382" s="1587"/>
      <c r="OI382" s="1587"/>
      <c r="OJ382" s="1587"/>
      <c r="OK382" s="1587"/>
      <c r="OL382" s="1587"/>
      <c r="OM382" s="1587"/>
      <c r="ON382" s="1587"/>
      <c r="OO382" s="1587"/>
      <c r="OP382" s="1587"/>
      <c r="OQ382" s="1587"/>
      <c r="OR382" s="1587"/>
      <c r="OS382" s="1587"/>
      <c r="OT382" s="1587"/>
      <c r="OU382" s="1587"/>
      <c r="OV382" s="1587"/>
      <c r="OW382" s="1587"/>
      <c r="OX382" s="1587"/>
      <c r="OY382" s="1587"/>
      <c r="OZ382" s="1587"/>
      <c r="PA382" s="1587"/>
      <c r="PB382" s="1587"/>
      <c r="PC382" s="1587"/>
      <c r="PD382" s="1587"/>
      <c r="PE382" s="1587"/>
      <c r="PF382" s="1587"/>
      <c r="PG382" s="1588"/>
      <c r="PH382" s="1588"/>
      <c r="PI382" s="1588"/>
      <c r="PJ382" s="1588"/>
      <c r="PK382" s="1588"/>
      <c r="PL382" s="1588"/>
      <c r="PM382" s="1588"/>
      <c r="PN382" s="1588"/>
      <c r="PO382" s="1588"/>
      <c r="PP382" s="1588"/>
      <c r="PQ382" s="1588"/>
      <c r="PR382" s="1588"/>
      <c r="PS382" s="1588"/>
      <c r="PT382" s="1588"/>
      <c r="PU382" s="1588"/>
      <c r="PV382" s="1588"/>
      <c r="PW382" s="1588"/>
      <c r="PX382" s="1588"/>
      <c r="PY382" s="1588"/>
      <c r="PZ382" s="1588"/>
      <c r="QA382" s="1588"/>
      <c r="QB382" s="1588"/>
      <c r="QC382" s="1588"/>
      <c r="QD382" s="1588"/>
      <c r="QE382" s="1588"/>
      <c r="QF382" s="1588"/>
      <c r="QG382" s="1588"/>
      <c r="QH382" s="1588"/>
      <c r="QI382" s="1588"/>
      <c r="QJ382" s="1588"/>
      <c r="QK382" s="1588"/>
      <c r="QL382" s="1588"/>
      <c r="QM382" s="1588"/>
      <c r="QN382" s="1588"/>
      <c r="QO382" s="1588"/>
      <c r="QP382" s="1588"/>
      <c r="QQ382" s="1588"/>
      <c r="QR382" s="1588"/>
      <c r="QS382" s="1588"/>
      <c r="QT382" s="1588"/>
      <c r="QU382" s="1588"/>
      <c r="QV382" s="1588"/>
      <c r="QW382" s="1588"/>
      <c r="QX382" s="1588"/>
      <c r="QY382" s="1588"/>
      <c r="QZ382" s="1588"/>
      <c r="RA382" s="1588"/>
      <c r="RB382" s="1588"/>
      <c r="RC382" s="1588"/>
      <c r="RD382" s="1588"/>
      <c r="RE382" s="1588"/>
      <c r="RF382" s="1588"/>
      <c r="RG382" s="1588"/>
      <c r="RH382" s="1588"/>
      <c r="RI382" s="1588"/>
      <c r="RJ382" s="1588"/>
      <c r="RK382" s="1588"/>
      <c r="RL382" s="1588"/>
      <c r="RM382" s="1588"/>
      <c r="RN382" s="1588"/>
      <c r="RO382" s="1588"/>
      <c r="RP382" s="1588"/>
      <c r="RQ382" s="1588"/>
      <c r="RR382" s="1588"/>
      <c r="RS382" s="1588"/>
      <c r="RT382" s="1588"/>
      <c r="RU382" s="1588"/>
      <c r="RV382" s="1588"/>
      <c r="RW382" s="1588"/>
      <c r="RX382" s="1588"/>
      <c r="RY382" s="1588"/>
      <c r="RZ382" s="1588"/>
      <c r="SA382" s="1588"/>
      <c r="SB382" s="1588"/>
      <c r="SC382" s="1588"/>
      <c r="SD382" s="1588"/>
      <c r="SE382" s="1588"/>
      <c r="SF382" s="1588"/>
      <c r="SG382" s="1588"/>
      <c r="SH382" s="1588"/>
      <c r="SI382" s="1588"/>
      <c r="SJ382" s="1588"/>
      <c r="SK382" s="1588"/>
      <c r="SL382" s="1588"/>
      <c r="SM382" s="1588"/>
      <c r="SN382" s="1588"/>
      <c r="SO382" s="1588"/>
      <c r="SP382" s="1588"/>
      <c r="SQ382" s="1588"/>
      <c r="SR382" s="1588"/>
      <c r="SS382" s="1588"/>
      <c r="ST382" s="1588"/>
      <c r="SU382" s="1588"/>
      <c r="SV382" s="1588"/>
      <c r="SW382" s="1588"/>
      <c r="SX382" s="1588"/>
      <c r="SY382" s="1588"/>
      <c r="SZ382" s="1588"/>
      <c r="TA382" s="1588"/>
      <c r="TB382" s="1588"/>
      <c r="TC382" s="1588"/>
      <c r="TD382" s="544"/>
      <c r="TE382" s="544"/>
      <c r="TF382" s="544"/>
      <c r="TG382" s="544"/>
      <c r="TH382" s="544"/>
      <c r="TI382" s="544"/>
      <c r="TJ382" s="544"/>
      <c r="TK382" s="544"/>
      <c r="TL382" s="544"/>
      <c r="TM382" s="544"/>
      <c r="TN382" s="544"/>
      <c r="TO382" s="544"/>
      <c r="TP382" s="544"/>
      <c r="TQ382" s="544"/>
      <c r="TR382" s="544"/>
      <c r="TS382" s="544"/>
      <c r="TT382" s="544"/>
      <c r="TU382" s="544"/>
      <c r="TV382" s="544"/>
      <c r="TW382" s="544"/>
      <c r="TX382" s="544"/>
      <c r="TY382" s="544"/>
      <c r="TZ382" s="544"/>
      <c r="UA382" s="544"/>
      <c r="UB382" s="544"/>
      <c r="UC382" s="544"/>
      <c r="UD382" s="544"/>
      <c r="UE382" s="544"/>
      <c r="UF382" s="544"/>
      <c r="UG382" s="544"/>
      <c r="UH382" s="544"/>
      <c r="UI382" s="544"/>
      <c r="UJ382" s="544"/>
      <c r="UK382" s="544"/>
      <c r="UL382" s="544"/>
      <c r="UM382" s="544"/>
      <c r="UN382" s="544"/>
      <c r="UO382" s="544"/>
      <c r="UP382" s="544"/>
      <c r="UQ382" s="544"/>
      <c r="UR382" s="544"/>
      <c r="US382" s="544"/>
      <c r="UT382" s="544"/>
      <c r="UU382" s="544"/>
      <c r="UV382" s="544"/>
      <c r="UW382" s="544"/>
      <c r="UX382" s="544"/>
      <c r="UY382" s="544"/>
      <c r="UZ382" s="544"/>
      <c r="VA382" s="544"/>
      <c r="VB382" s="544"/>
      <c r="VC382" s="544"/>
      <c r="VD382" s="544"/>
      <c r="VE382" s="544"/>
      <c r="VF382" s="544"/>
      <c r="VG382" s="544"/>
      <c r="VH382" s="544"/>
      <c r="VI382" s="544"/>
      <c r="VJ382" s="544"/>
      <c r="VK382" s="544"/>
      <c r="VL382" s="544"/>
      <c r="VM382" s="544"/>
      <c r="VN382" s="544"/>
      <c r="VO382" s="544"/>
      <c r="VP382" s="544"/>
      <c r="VQ382" s="544"/>
      <c r="VR382" s="544"/>
      <c r="VS382" s="544"/>
      <c r="VT382" s="544"/>
      <c r="VU382" s="544"/>
      <c r="VV382" s="544"/>
      <c r="VW382" s="544"/>
      <c r="VX382" s="544"/>
      <c r="VY382" s="544"/>
      <c r="VZ382" s="544"/>
      <c r="WA382" s="544"/>
      <c r="WB382" s="544"/>
      <c r="WC382" s="544"/>
      <c r="WD382" s="544"/>
      <c r="WE382" s="544"/>
      <c r="WF382" s="544"/>
      <c r="WG382" s="544"/>
      <c r="WH382" s="544"/>
      <c r="WI382" s="544"/>
      <c r="WJ382" s="544"/>
      <c r="WK382" s="544"/>
      <c r="WL382" s="544"/>
      <c r="WM382" s="544"/>
      <c r="WN382" s="544"/>
      <c r="WO382" s="544"/>
      <c r="WP382" s="544"/>
      <c r="WQ382" s="544"/>
      <c r="WR382" s="544"/>
      <c r="WS382" s="544"/>
      <c r="WT382" s="544"/>
      <c r="WU382" s="544"/>
      <c r="WV382" s="544"/>
      <c r="WW382" s="544"/>
      <c r="WX382" s="544"/>
      <c r="WY382" s="544"/>
      <c r="WZ382" s="544"/>
      <c r="XA382" s="544"/>
      <c r="XB382" s="544"/>
      <c r="XC382" s="544"/>
      <c r="XD382" s="544"/>
      <c r="XE382" s="544"/>
      <c r="XF382" s="544"/>
      <c r="XG382" s="544"/>
      <c r="XH382" s="544"/>
      <c r="XI382" s="544"/>
      <c r="XJ382" s="544"/>
      <c r="XK382" s="544"/>
      <c r="XL382" s="544"/>
      <c r="XM382" s="544"/>
      <c r="XN382" s="544"/>
      <c r="XO382" s="544"/>
      <c r="XP382" s="544"/>
      <c r="XQ382" s="544"/>
      <c r="XR382" s="544"/>
      <c r="XS382" s="544"/>
      <c r="XT382" s="544"/>
      <c r="XU382" s="544"/>
      <c r="XV382" s="544"/>
      <c r="XW382" s="544"/>
      <c r="XX382" s="544"/>
      <c r="XY382" s="544"/>
      <c r="XZ382" s="544"/>
      <c r="YA382" s="544"/>
      <c r="YB382" s="544"/>
      <c r="YC382" s="544"/>
      <c r="YD382" s="544"/>
      <c r="YE382" s="544"/>
      <c r="YF382" s="544"/>
      <c r="YG382" s="544"/>
      <c r="YH382" s="544"/>
      <c r="YI382" s="544"/>
      <c r="YJ382" s="544"/>
      <c r="YK382" s="544"/>
      <c r="YL382" s="544"/>
      <c r="YM382" s="544"/>
      <c r="YN382" s="544"/>
      <c r="YO382" s="544"/>
      <c r="YP382" s="544"/>
      <c r="YQ382" s="544"/>
      <c r="YR382" s="544"/>
      <c r="YS382" s="544"/>
      <c r="YT382" s="544"/>
      <c r="YU382" s="544"/>
      <c r="YV382" s="544"/>
      <c r="YW382" s="544"/>
      <c r="YX382" s="544"/>
      <c r="YY382" s="544"/>
      <c r="YZ382" s="544"/>
      <c r="ZA382" s="544"/>
      <c r="ZB382" s="544"/>
      <c r="ZC382" s="544"/>
      <c r="ZD382" s="544"/>
      <c r="ZE382" s="544"/>
      <c r="ZF382" s="544"/>
      <c r="ZG382" s="544"/>
      <c r="ZH382" s="544"/>
      <c r="ZI382" s="544"/>
      <c r="ZJ382" s="544"/>
      <c r="ZK382" s="544"/>
      <c r="ZL382" s="544"/>
      <c r="ZM382" s="544"/>
      <c r="ZN382" s="544"/>
      <c r="ZO382" s="544"/>
      <c r="ZP382" s="544"/>
      <c r="ZQ382" s="544"/>
      <c r="ZR382" s="544"/>
      <c r="ZS382" s="544"/>
      <c r="ZT382" s="544"/>
      <c r="ZU382" s="544"/>
      <c r="ZV382" s="544"/>
      <c r="ZW382" s="544"/>
      <c r="ZX382" s="544"/>
      <c r="ZY382" s="544"/>
      <c r="ZZ382" s="544"/>
      <c r="AAA382" s="544"/>
      <c r="AAB382" s="544"/>
      <c r="AAC382" s="544"/>
      <c r="AAD382" s="544"/>
      <c r="AAE382" s="544"/>
      <c r="AAF382" s="544"/>
      <c r="AAG382" s="544"/>
      <c r="AAH382" s="544"/>
      <c r="AAI382" s="544"/>
      <c r="AAJ382" s="544"/>
      <c r="AAK382" s="544"/>
      <c r="AAL382" s="544"/>
      <c r="AAM382" s="544"/>
      <c r="AAN382" s="544"/>
      <c r="AAO382" s="544"/>
      <c r="AAP382" s="544"/>
      <c r="AAQ382" s="544"/>
      <c r="AAR382" s="544"/>
      <c r="AAS382" s="544"/>
      <c r="AAT382" s="544"/>
      <c r="AAU382" s="544"/>
      <c r="AAV382" s="544"/>
      <c r="AAW382" s="544"/>
      <c r="AAX382" s="544"/>
      <c r="AAY382" s="544"/>
      <c r="AAZ382" s="544"/>
      <c r="ABA382" s="544"/>
      <c r="ABB382" s="544"/>
      <c r="ABC382" s="544"/>
      <c r="ABD382" s="544"/>
      <c r="ABE382" s="544"/>
      <c r="ABF382" s="544"/>
      <c r="ABG382" s="544"/>
      <c r="ABH382" s="544"/>
      <c r="ABI382" s="544"/>
      <c r="ABJ382" s="544"/>
      <c r="ABK382" s="544"/>
      <c r="ABL382" s="544"/>
      <c r="ABM382" s="544"/>
      <c r="ABN382" s="544"/>
      <c r="ABO382" s="544"/>
      <c r="ABP382" s="544"/>
      <c r="ABQ382" s="544"/>
      <c r="ABR382" s="544"/>
      <c r="ABS382" s="544"/>
      <c r="ABT382" s="544"/>
    </row>
    <row r="383" spans="1:748" s="540" customFormat="1" ht="15" customHeight="1" x14ac:dyDescent="0.15">
      <c r="A383" s="559">
        <v>43903</v>
      </c>
      <c r="B383" s="415">
        <f t="shared" si="7"/>
        <v>2657</v>
      </c>
      <c r="C383" s="231"/>
      <c r="D383" s="546"/>
      <c r="E383" s="467"/>
      <c r="F383" s="576"/>
      <c r="G383" s="883"/>
      <c r="H383" s="539"/>
      <c r="I383" s="576"/>
      <c r="J383" s="547"/>
      <c r="K383" s="467"/>
      <c r="L383" s="550"/>
      <c r="M383" s="231">
        <v>776</v>
      </c>
      <c r="N383" s="546">
        <v>8.59</v>
      </c>
      <c r="O383" s="467">
        <v>3500</v>
      </c>
      <c r="P383" s="576">
        <v>17</v>
      </c>
      <c r="Q383" s="883">
        <v>52.7</v>
      </c>
      <c r="R383" s="539">
        <v>1.1000000000000001</v>
      </c>
      <c r="S383" s="576">
        <v>5.0999999999999996</v>
      </c>
      <c r="T383" s="547"/>
      <c r="U383" s="467">
        <v>324.39999999999998</v>
      </c>
      <c r="V383" s="550"/>
      <c r="W383" s="494">
        <v>300</v>
      </c>
      <c r="X383" s="546">
        <v>8.5</v>
      </c>
      <c r="Y383" s="548">
        <v>3090</v>
      </c>
      <c r="Z383" s="576">
        <v>15.5</v>
      </c>
      <c r="AA383" s="883">
        <v>31.6</v>
      </c>
      <c r="AB383" s="539">
        <v>2.9</v>
      </c>
      <c r="AC383" s="576">
        <v>15.1</v>
      </c>
      <c r="AD383" s="539"/>
      <c r="AE383" s="467">
        <v>55.8</v>
      </c>
      <c r="AF383" s="550"/>
      <c r="AG383" s="494">
        <v>103</v>
      </c>
      <c r="AH383" s="546">
        <v>7.86</v>
      </c>
      <c r="AI383" s="548">
        <v>4350</v>
      </c>
      <c r="AJ383" s="576">
        <v>18.399999999999999</v>
      </c>
      <c r="AK383" s="883">
        <v>64.7</v>
      </c>
      <c r="AL383" s="539">
        <v>6.8</v>
      </c>
      <c r="AM383" s="213">
        <v>8.5</v>
      </c>
      <c r="AN383" s="539"/>
      <c r="AO383" s="467">
        <v>1485.3</v>
      </c>
      <c r="AP383" s="618">
        <v>14</v>
      </c>
      <c r="AQ383" s="494">
        <v>208</v>
      </c>
      <c r="AR383" s="546">
        <v>7.94</v>
      </c>
      <c r="AS383" s="548">
        <v>5940</v>
      </c>
      <c r="AT383" s="576">
        <v>84.9</v>
      </c>
      <c r="AU383" s="883">
        <v>197</v>
      </c>
      <c r="AV383" s="539">
        <v>19.5</v>
      </c>
      <c r="AW383" s="576">
        <v>24.2</v>
      </c>
      <c r="AX383" s="539"/>
      <c r="AY383" s="467">
        <v>770.5</v>
      </c>
      <c r="AZ383" s="550">
        <v>92</v>
      </c>
      <c r="BA383" s="231">
        <v>282</v>
      </c>
      <c r="BB383" s="546">
        <v>7.56</v>
      </c>
      <c r="BC383" s="467">
        <v>6450</v>
      </c>
      <c r="BD383" s="576">
        <v>61.8</v>
      </c>
      <c r="BE383" s="883">
        <v>150.5</v>
      </c>
      <c r="BF383" s="539">
        <v>2.7</v>
      </c>
      <c r="BG383" s="576">
        <v>40.200000000000003</v>
      </c>
      <c r="BH383" s="539"/>
      <c r="BI383" s="467">
        <v>2215.3000000000002</v>
      </c>
      <c r="BJ383" s="550">
        <v>19</v>
      </c>
      <c r="BK383" s="494">
        <v>137</v>
      </c>
      <c r="BL383" s="546">
        <v>8.34</v>
      </c>
      <c r="BM383" s="548">
        <v>1298</v>
      </c>
      <c r="BN383" s="576">
        <v>79.2</v>
      </c>
      <c r="BO383" s="883">
        <v>135</v>
      </c>
      <c r="BP383" s="539">
        <v>0.7</v>
      </c>
      <c r="BQ383" s="576">
        <v>2.6</v>
      </c>
      <c r="BR383" s="539"/>
      <c r="BS383" s="467">
        <v>230.2</v>
      </c>
      <c r="BT383" s="550">
        <v>7</v>
      </c>
      <c r="BU383" s="494">
        <v>289</v>
      </c>
      <c r="BV383" s="546">
        <v>7.93</v>
      </c>
      <c r="BW383" s="548">
        <v>7720</v>
      </c>
      <c r="BX383" s="548">
        <v>28.8</v>
      </c>
      <c r="BY383" s="883">
        <v>96.3</v>
      </c>
      <c r="BZ383" s="539">
        <v>1.9</v>
      </c>
      <c r="CA383" s="576">
        <v>20.3</v>
      </c>
      <c r="CB383" s="539"/>
      <c r="CC383" s="467">
        <v>3168.3</v>
      </c>
      <c r="CD383" s="550">
        <v>14</v>
      </c>
      <c r="CE383" s="494">
        <v>42</v>
      </c>
      <c r="CF383" s="546">
        <v>8.07</v>
      </c>
      <c r="CG383" s="548">
        <v>7730</v>
      </c>
      <c r="CH383" s="576">
        <v>33.5</v>
      </c>
      <c r="CI383" s="883">
        <v>91.8</v>
      </c>
      <c r="CJ383" s="539">
        <v>1.8</v>
      </c>
      <c r="CK383" s="576">
        <v>22.9</v>
      </c>
      <c r="CL383" s="539"/>
      <c r="CM383" s="467">
        <v>331.5</v>
      </c>
      <c r="CN383" s="550">
        <v>16</v>
      </c>
      <c r="CO383" s="494"/>
      <c r="CP383" s="546">
        <v>8.42</v>
      </c>
      <c r="CQ383" s="467">
        <v>1565</v>
      </c>
      <c r="CR383" s="576">
        <v>7.3</v>
      </c>
      <c r="CS383" s="883">
        <v>46.7</v>
      </c>
      <c r="CT383" s="539">
        <v>0.8</v>
      </c>
      <c r="CU383" s="576">
        <v>8.1999999999999993</v>
      </c>
      <c r="CV383" s="539"/>
      <c r="CW383" s="467">
        <v>182.5</v>
      </c>
      <c r="CX383" s="550">
        <v>13</v>
      </c>
      <c r="CY383" s="494">
        <v>130</v>
      </c>
      <c r="CZ383" s="546">
        <v>7.71</v>
      </c>
      <c r="DA383" s="467">
        <v>7160</v>
      </c>
      <c r="DB383" s="576">
        <v>31.7</v>
      </c>
      <c r="DC383" s="883">
        <v>103.8</v>
      </c>
      <c r="DD383" s="539">
        <v>13.3</v>
      </c>
      <c r="DE383" s="576">
        <v>15</v>
      </c>
      <c r="DF383" s="539"/>
      <c r="DG383" s="551">
        <v>1299.8</v>
      </c>
      <c r="DH383" s="550">
        <v>14</v>
      </c>
      <c r="DI383" s="494">
        <v>129</v>
      </c>
      <c r="DJ383" s="546">
        <v>8.08</v>
      </c>
      <c r="DK383" s="549">
        <v>3300</v>
      </c>
      <c r="DL383" s="576">
        <v>78.8</v>
      </c>
      <c r="DM383" s="883">
        <v>243.8</v>
      </c>
      <c r="DN383" s="539">
        <v>16.2</v>
      </c>
      <c r="DO383" s="576">
        <v>17.3</v>
      </c>
      <c r="DP383" s="539"/>
      <c r="DQ383" s="467">
        <v>766.5</v>
      </c>
      <c r="DR383" s="550">
        <v>86</v>
      </c>
      <c r="DS383" s="494"/>
      <c r="DT383" s="546"/>
      <c r="DU383" s="466"/>
      <c r="DV383" s="576"/>
      <c r="DW383" s="883"/>
      <c r="DX383" s="539"/>
      <c r="DY383" s="576"/>
      <c r="DZ383" s="539"/>
      <c r="EA383" s="576"/>
      <c r="EB383" s="550"/>
      <c r="EC383" s="494">
        <v>152</v>
      </c>
      <c r="ED383" s="546">
        <v>7.87</v>
      </c>
      <c r="EE383" s="551">
        <v>2070</v>
      </c>
      <c r="EF383" s="576">
        <v>8.1999999999999993</v>
      </c>
      <c r="EG383" s="883">
        <v>60.2</v>
      </c>
      <c r="EH383" s="539">
        <v>4.5999999999999996</v>
      </c>
      <c r="EI383" s="576">
        <v>5.6</v>
      </c>
      <c r="EJ383" s="539"/>
      <c r="EK383" s="467">
        <v>604.29999999999995</v>
      </c>
      <c r="EL383" s="550"/>
      <c r="EM383" s="494"/>
      <c r="EN383" s="546"/>
      <c r="EO383" s="467"/>
      <c r="EP383" s="576"/>
      <c r="EQ383" s="576"/>
      <c r="ER383" s="539"/>
      <c r="ES383" s="576"/>
      <c r="ET383" s="466"/>
      <c r="EU383" s="467"/>
      <c r="EV383" s="550"/>
      <c r="EW383" s="494"/>
      <c r="EX383" s="546"/>
      <c r="EY383" s="467"/>
      <c r="EZ383" s="576"/>
      <c r="FA383" s="883"/>
      <c r="FB383" s="539"/>
      <c r="FC383" s="576"/>
      <c r="FD383" s="466"/>
      <c r="FE383" s="467"/>
      <c r="FF383" s="550"/>
      <c r="FG383" s="494"/>
      <c r="FH383" s="546"/>
      <c r="FI383" s="467"/>
      <c r="FJ383" s="576"/>
      <c r="FK383" s="883"/>
      <c r="FL383" s="539"/>
      <c r="FM383" s="576"/>
      <c r="FN383" s="466"/>
      <c r="FO383" s="467"/>
      <c r="FP383" s="550"/>
      <c r="FQ383" s="1262"/>
      <c r="FR383" s="1263"/>
      <c r="FS383" s="1444"/>
      <c r="FT383" s="1263"/>
      <c r="FU383" s="980"/>
      <c r="FV383" s="1263"/>
      <c r="FW383" s="954"/>
      <c r="FX383" s="1263"/>
      <c r="FY383" s="1263"/>
      <c r="FZ383" s="1419"/>
      <c r="GA383" s="1262"/>
      <c r="GB383" s="1263"/>
      <c r="GC383" s="1263"/>
      <c r="GD383" s="1263"/>
      <c r="GE383" s="980"/>
      <c r="GF383" s="1263"/>
      <c r="GG383" s="954"/>
      <c r="GH383" s="1263"/>
      <c r="GI383" s="1263"/>
      <c r="GJ383" s="1419"/>
      <c r="GK383" s="231"/>
      <c r="GL383" s="941"/>
      <c r="GM383" s="467"/>
      <c r="GN383" s="467"/>
      <c r="GO383" s="467"/>
      <c r="GP383" s="467"/>
      <c r="GQ383" s="467"/>
      <c r="GR383" s="467"/>
      <c r="GS383" s="467"/>
      <c r="GT383" s="550"/>
      <c r="GU383" s="231"/>
      <c r="GV383" s="467"/>
      <c r="GW383" s="467"/>
      <c r="GX383" s="467"/>
      <c r="GY383" s="467"/>
      <c r="GZ383" s="539"/>
      <c r="HA383" s="467"/>
      <c r="HB383" s="467"/>
      <c r="HC383" s="467"/>
      <c r="HD383" s="550"/>
      <c r="HE383" s="494">
        <v>109</v>
      </c>
      <c r="HF383" s="546">
        <v>7.21</v>
      </c>
      <c r="HG383" s="467">
        <v>6560</v>
      </c>
      <c r="HH383" s="894">
        <v>21.4</v>
      </c>
      <c r="HI383" s="1432">
        <v>314.5</v>
      </c>
      <c r="HJ383" s="539">
        <v>10.3</v>
      </c>
      <c r="HK383" s="576">
        <v>11.4</v>
      </c>
      <c r="HL383" s="539"/>
      <c r="HM383" s="467">
        <v>131.80000000000001</v>
      </c>
      <c r="HN383" s="550">
        <v>89</v>
      </c>
      <c r="HO383" s="494"/>
      <c r="HP383" s="546">
        <v>6.61</v>
      </c>
      <c r="HQ383" s="467">
        <v>4700</v>
      </c>
      <c r="HR383" s="576"/>
      <c r="HS383" s="576">
        <v>352.1</v>
      </c>
      <c r="HT383" s="539">
        <v>284</v>
      </c>
      <c r="HU383" s="576"/>
      <c r="HV383" s="539"/>
      <c r="HW383" s="467"/>
      <c r="HX383" s="550"/>
      <c r="HY383" s="1587"/>
      <c r="HZ383" s="1587"/>
      <c r="IA383" s="1587"/>
      <c r="IB383" s="1587"/>
      <c r="IC383" s="1587"/>
      <c r="ID383" s="1587"/>
      <c r="IE383" s="1587"/>
      <c r="IF383" s="1587"/>
      <c r="IG383" s="1587"/>
      <c r="IH383" s="1587"/>
      <c r="II383" s="1587"/>
      <c r="IJ383" s="1587"/>
      <c r="IK383" s="1587"/>
      <c r="IL383" s="1587"/>
      <c r="IM383" s="1587"/>
      <c r="IN383" s="1587"/>
      <c r="IO383" s="1587"/>
      <c r="IP383" s="1587"/>
      <c r="IQ383" s="1587"/>
      <c r="IR383" s="1587"/>
      <c r="IS383" s="1587"/>
      <c r="IT383" s="1587"/>
      <c r="IU383" s="1587"/>
      <c r="IV383" s="1587"/>
      <c r="IW383" s="1587"/>
      <c r="IX383" s="1587"/>
      <c r="IY383" s="1587"/>
      <c r="IZ383" s="1587"/>
      <c r="JA383" s="1587"/>
      <c r="JB383" s="1587"/>
      <c r="JC383" s="1587"/>
      <c r="JD383" s="1587"/>
      <c r="JE383" s="1587"/>
      <c r="JF383" s="1587"/>
      <c r="JG383" s="1587"/>
      <c r="JH383" s="1587"/>
      <c r="JI383" s="1587"/>
      <c r="JJ383" s="1587"/>
      <c r="JK383" s="1587"/>
      <c r="JL383" s="1587"/>
      <c r="JM383" s="1587"/>
      <c r="JN383" s="1587"/>
      <c r="JO383" s="1587"/>
      <c r="JP383" s="1587"/>
      <c r="JQ383" s="1587"/>
      <c r="JR383" s="1587"/>
      <c r="JS383" s="1587"/>
      <c r="JT383" s="1587"/>
      <c r="JU383" s="1587"/>
      <c r="JV383" s="1587"/>
      <c r="JW383" s="1587"/>
      <c r="JX383" s="1587"/>
      <c r="JY383" s="1587"/>
      <c r="JZ383" s="1587"/>
      <c r="KA383" s="1587"/>
      <c r="KB383" s="1587"/>
      <c r="KC383" s="1587"/>
      <c r="KD383" s="1587"/>
      <c r="KE383" s="1587"/>
      <c r="KF383" s="1587"/>
      <c r="KG383" s="1587"/>
      <c r="KH383" s="1587"/>
      <c r="KI383" s="1587"/>
      <c r="KJ383" s="1587"/>
      <c r="KK383" s="1587"/>
      <c r="KL383" s="1587"/>
      <c r="KM383" s="1587"/>
      <c r="KN383" s="1587"/>
      <c r="KO383" s="1587"/>
      <c r="KP383" s="1587"/>
      <c r="KQ383" s="1587"/>
      <c r="KR383" s="1587"/>
      <c r="KS383" s="1587"/>
      <c r="KT383" s="1587"/>
      <c r="KU383" s="1587"/>
      <c r="KV383" s="1587"/>
      <c r="KW383" s="1587"/>
      <c r="KX383" s="1587"/>
      <c r="KY383" s="1587"/>
      <c r="KZ383" s="1587"/>
      <c r="LA383" s="1587"/>
      <c r="LB383" s="1587"/>
      <c r="LC383" s="1587"/>
      <c r="LD383" s="1587"/>
      <c r="LE383" s="1587"/>
      <c r="LF383" s="1587"/>
      <c r="LG383" s="1587"/>
      <c r="LH383" s="1587"/>
      <c r="LI383" s="1587"/>
      <c r="LJ383" s="1587"/>
      <c r="LK383" s="1587"/>
      <c r="LL383" s="1587"/>
      <c r="LM383" s="1587"/>
      <c r="LN383" s="1587"/>
      <c r="LO383" s="1587"/>
      <c r="LP383" s="1587"/>
      <c r="LQ383" s="1587"/>
      <c r="LR383" s="1587"/>
      <c r="LS383" s="1587"/>
      <c r="LT383" s="1587"/>
      <c r="LU383" s="1587"/>
      <c r="LV383" s="1587"/>
      <c r="LW383" s="1587"/>
      <c r="LX383" s="1587"/>
      <c r="LY383" s="1587"/>
      <c r="LZ383" s="1587"/>
      <c r="MA383" s="1587"/>
      <c r="MB383" s="1587"/>
      <c r="MC383" s="1587"/>
      <c r="MD383" s="1587"/>
      <c r="ME383" s="1587"/>
      <c r="MF383" s="1587"/>
      <c r="MG383" s="1587"/>
      <c r="MH383" s="1587"/>
      <c r="MI383" s="1587"/>
      <c r="MJ383" s="1587"/>
      <c r="MK383" s="1587"/>
      <c r="ML383" s="1587"/>
      <c r="MM383" s="1587"/>
      <c r="MN383" s="1587"/>
      <c r="MO383" s="1587"/>
      <c r="MP383" s="1587"/>
      <c r="MQ383" s="1587"/>
      <c r="MR383" s="1587"/>
      <c r="MS383" s="1587"/>
      <c r="MT383" s="1587"/>
      <c r="MU383" s="1587"/>
      <c r="MV383" s="1587"/>
      <c r="MW383" s="1587"/>
      <c r="MX383" s="1587"/>
      <c r="MY383" s="1587"/>
      <c r="MZ383" s="1587"/>
      <c r="NA383" s="1587"/>
      <c r="NB383" s="1587"/>
      <c r="NC383" s="1587"/>
      <c r="ND383" s="1587"/>
      <c r="NE383" s="1587"/>
      <c r="NF383" s="1587"/>
      <c r="NG383" s="1587"/>
      <c r="NH383" s="1587"/>
      <c r="NI383" s="1587"/>
      <c r="NJ383" s="1587"/>
      <c r="NK383" s="1587"/>
      <c r="NL383" s="1587"/>
      <c r="NM383" s="1587"/>
      <c r="NN383" s="1587"/>
      <c r="NO383" s="1587"/>
      <c r="NP383" s="1587"/>
      <c r="NQ383" s="1587"/>
      <c r="NR383" s="1587"/>
      <c r="NS383" s="1587"/>
      <c r="NT383" s="1587"/>
      <c r="NU383" s="1587"/>
      <c r="NV383" s="1587"/>
      <c r="NW383" s="1587"/>
      <c r="NX383" s="1587"/>
      <c r="NY383" s="1587"/>
      <c r="NZ383" s="1587"/>
      <c r="OA383" s="1587"/>
      <c r="OB383" s="1587"/>
      <c r="OC383" s="1587"/>
      <c r="OD383" s="1587"/>
      <c r="OE383" s="1587"/>
      <c r="OF383" s="1587"/>
      <c r="OG383" s="1587"/>
      <c r="OH383" s="1587"/>
      <c r="OI383" s="1587"/>
      <c r="OJ383" s="1587"/>
      <c r="OK383" s="1587"/>
      <c r="OL383" s="1587"/>
      <c r="OM383" s="1587"/>
      <c r="ON383" s="1587"/>
      <c r="OO383" s="1587"/>
      <c r="OP383" s="1587"/>
      <c r="OQ383" s="1587"/>
      <c r="OR383" s="1587"/>
      <c r="OS383" s="1587"/>
      <c r="OT383" s="1587"/>
      <c r="OU383" s="1587"/>
      <c r="OV383" s="1587"/>
      <c r="OW383" s="1587"/>
      <c r="OX383" s="1587"/>
      <c r="OY383" s="1587"/>
      <c r="OZ383" s="1587"/>
      <c r="PA383" s="1587"/>
      <c r="PB383" s="1587"/>
      <c r="PC383" s="1587"/>
      <c r="PD383" s="1587"/>
      <c r="PE383" s="1587"/>
      <c r="PF383" s="1587"/>
      <c r="PG383" s="1588"/>
      <c r="PH383" s="1588"/>
      <c r="PI383" s="1588"/>
      <c r="PJ383" s="1588"/>
      <c r="PK383" s="1588"/>
      <c r="PL383" s="1588"/>
      <c r="PM383" s="1588"/>
      <c r="PN383" s="1588"/>
      <c r="PO383" s="1588"/>
      <c r="PP383" s="1588"/>
      <c r="PQ383" s="1588"/>
      <c r="PR383" s="1588"/>
      <c r="PS383" s="1588"/>
      <c r="PT383" s="1588"/>
      <c r="PU383" s="1588"/>
      <c r="PV383" s="1588"/>
      <c r="PW383" s="1588"/>
      <c r="PX383" s="1588"/>
      <c r="PY383" s="1588"/>
      <c r="PZ383" s="1588"/>
      <c r="QA383" s="1588"/>
      <c r="QB383" s="1588"/>
      <c r="QC383" s="1588"/>
      <c r="QD383" s="1588"/>
      <c r="QE383" s="1588"/>
      <c r="QF383" s="1588"/>
      <c r="QG383" s="1588"/>
      <c r="QH383" s="1588"/>
      <c r="QI383" s="1588"/>
      <c r="QJ383" s="1588"/>
      <c r="QK383" s="1588"/>
      <c r="QL383" s="1588"/>
      <c r="QM383" s="1588"/>
      <c r="QN383" s="1588"/>
      <c r="QO383" s="1588"/>
      <c r="QP383" s="1588"/>
      <c r="QQ383" s="1588"/>
      <c r="QR383" s="1588"/>
      <c r="QS383" s="1588"/>
      <c r="QT383" s="1588"/>
      <c r="QU383" s="1588"/>
      <c r="QV383" s="1588"/>
      <c r="QW383" s="1588"/>
      <c r="QX383" s="1588"/>
      <c r="QY383" s="1588"/>
      <c r="QZ383" s="1588"/>
      <c r="RA383" s="1588"/>
      <c r="RB383" s="1588"/>
      <c r="RC383" s="1588"/>
      <c r="RD383" s="1588"/>
      <c r="RE383" s="1588"/>
      <c r="RF383" s="1588"/>
      <c r="RG383" s="1588"/>
      <c r="RH383" s="1588"/>
      <c r="RI383" s="1588"/>
      <c r="RJ383" s="1588"/>
      <c r="RK383" s="1588"/>
      <c r="RL383" s="1588"/>
      <c r="RM383" s="1588"/>
      <c r="RN383" s="1588"/>
      <c r="RO383" s="1588"/>
      <c r="RP383" s="1588"/>
      <c r="RQ383" s="1588"/>
      <c r="RR383" s="1588"/>
      <c r="RS383" s="1588"/>
      <c r="RT383" s="1588"/>
      <c r="RU383" s="1588"/>
      <c r="RV383" s="1588"/>
      <c r="RW383" s="1588"/>
      <c r="RX383" s="1588"/>
      <c r="RY383" s="1588"/>
      <c r="RZ383" s="1588"/>
      <c r="SA383" s="1588"/>
      <c r="SB383" s="1588"/>
      <c r="SC383" s="1588"/>
      <c r="SD383" s="1588"/>
      <c r="SE383" s="1588"/>
      <c r="SF383" s="1588"/>
      <c r="SG383" s="1588"/>
      <c r="SH383" s="1588"/>
      <c r="SI383" s="1588"/>
      <c r="SJ383" s="1588"/>
      <c r="SK383" s="1588"/>
      <c r="SL383" s="1588"/>
      <c r="SM383" s="1588"/>
      <c r="SN383" s="1588"/>
      <c r="SO383" s="1588"/>
      <c r="SP383" s="1588"/>
      <c r="SQ383" s="1588"/>
      <c r="SR383" s="1588"/>
      <c r="SS383" s="1588"/>
      <c r="ST383" s="1588"/>
      <c r="SU383" s="1588"/>
      <c r="SV383" s="1588"/>
      <c r="SW383" s="1588"/>
      <c r="SX383" s="1588"/>
      <c r="SY383" s="1588"/>
      <c r="SZ383" s="1588"/>
      <c r="TA383" s="1588"/>
      <c r="TB383" s="1588"/>
      <c r="TC383" s="1588"/>
      <c r="TD383" s="544"/>
      <c r="TE383" s="544"/>
      <c r="TF383" s="544"/>
      <c r="TG383" s="544"/>
      <c r="TH383" s="544"/>
      <c r="TI383" s="544"/>
      <c r="TJ383" s="544"/>
      <c r="TK383" s="544"/>
      <c r="TL383" s="544"/>
      <c r="TM383" s="544"/>
      <c r="TN383" s="544"/>
      <c r="TO383" s="544"/>
      <c r="TP383" s="544"/>
      <c r="TQ383" s="544"/>
      <c r="TR383" s="544"/>
      <c r="TS383" s="544"/>
      <c r="TT383" s="544"/>
      <c r="TU383" s="544"/>
      <c r="TV383" s="544"/>
      <c r="TW383" s="544"/>
      <c r="TX383" s="544"/>
      <c r="TY383" s="544"/>
      <c r="TZ383" s="544"/>
      <c r="UA383" s="544"/>
      <c r="UB383" s="544"/>
      <c r="UC383" s="544"/>
      <c r="UD383" s="544"/>
      <c r="UE383" s="544"/>
      <c r="UF383" s="544"/>
      <c r="UG383" s="544"/>
      <c r="UH383" s="544"/>
      <c r="UI383" s="544"/>
      <c r="UJ383" s="544"/>
      <c r="UK383" s="544"/>
      <c r="UL383" s="544"/>
      <c r="UM383" s="544"/>
      <c r="UN383" s="544"/>
      <c r="UO383" s="544"/>
      <c r="UP383" s="544"/>
      <c r="UQ383" s="544"/>
      <c r="UR383" s="544"/>
      <c r="US383" s="544"/>
      <c r="UT383" s="544"/>
      <c r="UU383" s="544"/>
      <c r="UV383" s="544"/>
      <c r="UW383" s="544"/>
      <c r="UX383" s="544"/>
      <c r="UY383" s="544"/>
      <c r="UZ383" s="544"/>
      <c r="VA383" s="544"/>
      <c r="VB383" s="544"/>
      <c r="VC383" s="544"/>
      <c r="VD383" s="544"/>
      <c r="VE383" s="544"/>
      <c r="VF383" s="544"/>
      <c r="VG383" s="544"/>
      <c r="VH383" s="544"/>
      <c r="VI383" s="544"/>
      <c r="VJ383" s="544"/>
      <c r="VK383" s="544"/>
      <c r="VL383" s="544"/>
      <c r="VM383" s="544"/>
      <c r="VN383" s="544"/>
      <c r="VO383" s="544"/>
      <c r="VP383" s="544"/>
      <c r="VQ383" s="544"/>
      <c r="VR383" s="544"/>
      <c r="VS383" s="544"/>
      <c r="VT383" s="544"/>
      <c r="VU383" s="544"/>
      <c r="VV383" s="544"/>
      <c r="VW383" s="544"/>
      <c r="VX383" s="544"/>
      <c r="VY383" s="544"/>
      <c r="VZ383" s="544"/>
      <c r="WA383" s="544"/>
      <c r="WB383" s="544"/>
      <c r="WC383" s="544"/>
      <c r="WD383" s="544"/>
      <c r="WE383" s="544"/>
      <c r="WF383" s="544"/>
      <c r="WG383" s="544"/>
      <c r="WH383" s="544"/>
      <c r="WI383" s="544"/>
      <c r="WJ383" s="544"/>
      <c r="WK383" s="544"/>
      <c r="WL383" s="544"/>
      <c r="WM383" s="544"/>
      <c r="WN383" s="544"/>
      <c r="WO383" s="544"/>
      <c r="WP383" s="544"/>
      <c r="WQ383" s="544"/>
      <c r="WR383" s="544"/>
      <c r="WS383" s="544"/>
      <c r="WT383" s="544"/>
      <c r="WU383" s="544"/>
      <c r="WV383" s="544"/>
      <c r="WW383" s="544"/>
      <c r="WX383" s="544"/>
      <c r="WY383" s="544"/>
      <c r="WZ383" s="544"/>
      <c r="XA383" s="544"/>
      <c r="XB383" s="544"/>
      <c r="XC383" s="544"/>
      <c r="XD383" s="544"/>
      <c r="XE383" s="544"/>
      <c r="XF383" s="544"/>
      <c r="XG383" s="544"/>
      <c r="XH383" s="544"/>
      <c r="XI383" s="544"/>
      <c r="XJ383" s="544"/>
      <c r="XK383" s="544"/>
      <c r="XL383" s="544"/>
      <c r="XM383" s="544"/>
      <c r="XN383" s="544"/>
      <c r="XO383" s="544"/>
      <c r="XP383" s="544"/>
      <c r="XQ383" s="544"/>
      <c r="XR383" s="544"/>
      <c r="XS383" s="544"/>
      <c r="XT383" s="544"/>
      <c r="XU383" s="544"/>
      <c r="XV383" s="544"/>
      <c r="XW383" s="544"/>
      <c r="XX383" s="544"/>
      <c r="XY383" s="544"/>
      <c r="XZ383" s="544"/>
      <c r="YA383" s="544"/>
      <c r="YB383" s="544"/>
      <c r="YC383" s="544"/>
      <c r="YD383" s="544"/>
      <c r="YE383" s="544"/>
      <c r="YF383" s="544"/>
      <c r="YG383" s="544"/>
      <c r="YH383" s="544"/>
      <c r="YI383" s="544"/>
      <c r="YJ383" s="544"/>
      <c r="YK383" s="544"/>
      <c r="YL383" s="544"/>
      <c r="YM383" s="544"/>
      <c r="YN383" s="544"/>
      <c r="YO383" s="544"/>
      <c r="YP383" s="544"/>
      <c r="YQ383" s="544"/>
      <c r="YR383" s="544"/>
      <c r="YS383" s="544"/>
      <c r="YT383" s="544"/>
      <c r="YU383" s="544"/>
      <c r="YV383" s="544"/>
      <c r="YW383" s="544"/>
      <c r="YX383" s="544"/>
      <c r="YY383" s="544"/>
      <c r="YZ383" s="544"/>
      <c r="ZA383" s="544"/>
      <c r="ZB383" s="544"/>
      <c r="ZC383" s="544"/>
      <c r="ZD383" s="544"/>
      <c r="ZE383" s="544"/>
      <c r="ZF383" s="544"/>
      <c r="ZG383" s="544"/>
      <c r="ZH383" s="544"/>
      <c r="ZI383" s="544"/>
      <c r="ZJ383" s="544"/>
      <c r="ZK383" s="544"/>
      <c r="ZL383" s="544"/>
      <c r="ZM383" s="544"/>
      <c r="ZN383" s="544"/>
      <c r="ZO383" s="544"/>
      <c r="ZP383" s="544"/>
      <c r="ZQ383" s="544"/>
      <c r="ZR383" s="544"/>
      <c r="ZS383" s="544"/>
      <c r="ZT383" s="544"/>
      <c r="ZU383" s="544"/>
      <c r="ZV383" s="544"/>
      <c r="ZW383" s="544"/>
      <c r="ZX383" s="544"/>
      <c r="ZY383" s="544"/>
      <c r="ZZ383" s="544"/>
      <c r="AAA383" s="544"/>
      <c r="AAB383" s="544"/>
      <c r="AAC383" s="544"/>
      <c r="AAD383" s="544"/>
      <c r="AAE383" s="544"/>
      <c r="AAF383" s="544"/>
      <c r="AAG383" s="544"/>
      <c r="AAH383" s="544"/>
      <c r="AAI383" s="544"/>
      <c r="AAJ383" s="544"/>
      <c r="AAK383" s="544"/>
      <c r="AAL383" s="544"/>
      <c r="AAM383" s="544"/>
      <c r="AAN383" s="544"/>
      <c r="AAO383" s="544"/>
      <c r="AAP383" s="544"/>
      <c r="AAQ383" s="544"/>
      <c r="AAR383" s="544"/>
      <c r="AAS383" s="544"/>
      <c r="AAT383" s="544"/>
      <c r="AAU383" s="544"/>
      <c r="AAV383" s="544"/>
      <c r="AAW383" s="544"/>
      <c r="AAX383" s="544"/>
      <c r="AAY383" s="544"/>
      <c r="AAZ383" s="544"/>
      <c r="ABA383" s="544"/>
      <c r="ABB383" s="544"/>
      <c r="ABC383" s="544"/>
      <c r="ABD383" s="544"/>
      <c r="ABE383" s="544"/>
      <c r="ABF383" s="544"/>
      <c r="ABG383" s="544"/>
      <c r="ABH383" s="544"/>
      <c r="ABI383" s="544"/>
      <c r="ABJ383" s="544"/>
      <c r="ABK383" s="544"/>
      <c r="ABL383" s="544"/>
      <c r="ABM383" s="544"/>
      <c r="ABN383" s="544"/>
      <c r="ABO383" s="544"/>
      <c r="ABP383" s="544"/>
      <c r="ABQ383" s="544"/>
      <c r="ABR383" s="544"/>
      <c r="ABS383" s="544"/>
      <c r="ABT383" s="544"/>
    </row>
    <row r="384" spans="1:748" s="544" customFormat="1" ht="15" customHeight="1" x14ac:dyDescent="0.15">
      <c r="A384" s="594">
        <v>43904</v>
      </c>
      <c r="B384" s="415">
        <f t="shared" si="7"/>
        <v>3519</v>
      </c>
      <c r="C384" s="595"/>
      <c r="D384" s="596"/>
      <c r="E384" s="602"/>
      <c r="F384" s="603"/>
      <c r="G384" s="883"/>
      <c r="H384" s="543"/>
      <c r="I384" s="603"/>
      <c r="J384" s="598"/>
      <c r="K384" s="602"/>
      <c r="L384" s="604"/>
      <c r="M384" s="595">
        <v>1471</v>
      </c>
      <c r="N384" s="596">
        <v>8.67</v>
      </c>
      <c r="O384" s="602">
        <v>3280</v>
      </c>
      <c r="P384" s="603">
        <v>17.7</v>
      </c>
      <c r="Q384" s="883">
        <v>55.7</v>
      </c>
      <c r="R384" s="543">
        <v>1</v>
      </c>
      <c r="S384" s="603">
        <v>6.4</v>
      </c>
      <c r="T384" s="598"/>
      <c r="U384" s="602"/>
      <c r="V384" s="604"/>
      <c r="W384" s="599">
        <v>643</v>
      </c>
      <c r="X384" s="596">
        <v>8.4600000000000009</v>
      </c>
      <c r="Y384" s="600">
        <v>3070</v>
      </c>
      <c r="Z384" s="603">
        <v>15.2</v>
      </c>
      <c r="AA384" s="883">
        <v>40.6</v>
      </c>
      <c r="AB384" s="543">
        <v>3.5</v>
      </c>
      <c r="AC384" s="603">
        <v>4.8</v>
      </c>
      <c r="AD384" s="543"/>
      <c r="AE384" s="602"/>
      <c r="AF384" s="604"/>
      <c r="AG384" s="599">
        <v>93</v>
      </c>
      <c r="AH384" s="596">
        <v>7.67</v>
      </c>
      <c r="AI384" s="600">
        <v>4460</v>
      </c>
      <c r="AJ384" s="603">
        <v>18.2</v>
      </c>
      <c r="AK384" s="883">
        <v>66</v>
      </c>
      <c r="AL384" s="543">
        <v>3.7</v>
      </c>
      <c r="AM384" s="135">
        <v>6.1</v>
      </c>
      <c r="AN384" s="543"/>
      <c r="AO384" s="602"/>
      <c r="AP384" s="621"/>
      <c r="AQ384" s="599">
        <v>226</v>
      </c>
      <c r="AR384" s="596">
        <v>7.99</v>
      </c>
      <c r="AS384" s="600">
        <v>6420</v>
      </c>
      <c r="AT384" s="603">
        <v>88.8</v>
      </c>
      <c r="AU384" s="883">
        <v>231.7</v>
      </c>
      <c r="AV384" s="543">
        <v>15.3</v>
      </c>
      <c r="AW384" s="603">
        <v>26.8</v>
      </c>
      <c r="AX384" s="543"/>
      <c r="AY384" s="602"/>
      <c r="AZ384" s="604"/>
      <c r="BA384" s="595">
        <v>267</v>
      </c>
      <c r="BB384" s="596">
        <v>7.89</v>
      </c>
      <c r="BC384" s="602">
        <v>6150</v>
      </c>
      <c r="BD384" s="603">
        <v>58.4</v>
      </c>
      <c r="BE384" s="883">
        <v>140</v>
      </c>
      <c r="BF384" s="543">
        <v>2.6</v>
      </c>
      <c r="BG384" s="603">
        <v>40.299999999999997</v>
      </c>
      <c r="BH384" s="543"/>
      <c r="BI384" s="602"/>
      <c r="BJ384" s="604"/>
      <c r="BK384" s="599">
        <v>143</v>
      </c>
      <c r="BL384" s="596">
        <v>8.33</v>
      </c>
      <c r="BM384" s="600">
        <v>1321</v>
      </c>
      <c r="BN384" s="603">
        <v>80.400000000000006</v>
      </c>
      <c r="BO384" s="883">
        <v>138.4</v>
      </c>
      <c r="BP384" s="543">
        <v>0.7</v>
      </c>
      <c r="BQ384" s="603">
        <v>2.6</v>
      </c>
      <c r="BR384" s="543"/>
      <c r="BS384" s="602"/>
      <c r="BT384" s="604"/>
      <c r="BU384" s="599">
        <v>97</v>
      </c>
      <c r="BV384" s="596">
        <v>8.07</v>
      </c>
      <c r="BW384" s="600">
        <v>7480</v>
      </c>
      <c r="BX384" s="600">
        <v>30.6</v>
      </c>
      <c r="BY384" s="883">
        <v>91.8</v>
      </c>
      <c r="BZ384" s="543">
        <v>3.5</v>
      </c>
      <c r="CA384" s="603">
        <v>18.5</v>
      </c>
      <c r="CB384" s="543"/>
      <c r="CC384" s="602"/>
      <c r="CD384" s="604"/>
      <c r="CE384" s="599">
        <v>47</v>
      </c>
      <c r="CF384" s="596">
        <v>8.3000000000000007</v>
      </c>
      <c r="CG384" s="600">
        <v>7610</v>
      </c>
      <c r="CH384" s="603">
        <v>28.1</v>
      </c>
      <c r="CI384" s="883">
        <v>79.8</v>
      </c>
      <c r="CJ384" s="543">
        <v>1.8</v>
      </c>
      <c r="CK384" s="603">
        <v>21.7</v>
      </c>
      <c r="CL384" s="543"/>
      <c r="CM384" s="602"/>
      <c r="CN384" s="604"/>
      <c r="CO384" s="599"/>
      <c r="CP384" s="596">
        <v>8.5</v>
      </c>
      <c r="CQ384" s="602">
        <v>1444</v>
      </c>
      <c r="CR384" s="603">
        <v>6.4</v>
      </c>
      <c r="CS384" s="883">
        <v>27.1</v>
      </c>
      <c r="CT384" s="543">
        <v>1</v>
      </c>
      <c r="CU384" s="603">
        <v>9</v>
      </c>
      <c r="CV384" s="543"/>
      <c r="CW384" s="602"/>
      <c r="CX384" s="604"/>
      <c r="CY384" s="599">
        <v>77</v>
      </c>
      <c r="CZ384" s="596">
        <v>7.73</v>
      </c>
      <c r="DA384" s="602">
        <v>7150</v>
      </c>
      <c r="DB384" s="603">
        <v>31.8</v>
      </c>
      <c r="DC384" s="883">
        <v>104</v>
      </c>
      <c r="DD384" s="543">
        <v>13.4</v>
      </c>
      <c r="DE384" s="603">
        <v>15.6</v>
      </c>
      <c r="DF384" s="543"/>
      <c r="DG384" s="605"/>
      <c r="DH384" s="604"/>
      <c r="DI384" s="599">
        <v>96</v>
      </c>
      <c r="DJ384" s="596">
        <v>7.87</v>
      </c>
      <c r="DK384" s="601">
        <v>3140</v>
      </c>
      <c r="DL384" s="603">
        <v>80.099999999999994</v>
      </c>
      <c r="DM384" s="883">
        <v>251</v>
      </c>
      <c r="DN384" s="543">
        <v>16.399999999999999</v>
      </c>
      <c r="DO384" s="603">
        <v>17.8</v>
      </c>
      <c r="DP384" s="543"/>
      <c r="DQ384" s="602"/>
      <c r="DR384" s="604"/>
      <c r="DS384" s="599">
        <v>33</v>
      </c>
      <c r="DT384" s="596"/>
      <c r="DU384" s="597"/>
      <c r="DV384" s="603"/>
      <c r="DW384" s="883"/>
      <c r="DX384" s="543"/>
      <c r="DY384" s="603"/>
      <c r="DZ384" s="543"/>
      <c r="EA384" s="603"/>
      <c r="EB384" s="604"/>
      <c r="EC384" s="599">
        <v>201</v>
      </c>
      <c r="ED384" s="596">
        <v>7.75</v>
      </c>
      <c r="EE384" s="605">
        <v>1954</v>
      </c>
      <c r="EF384" s="603">
        <v>9.1999999999999993</v>
      </c>
      <c r="EG384" s="883">
        <v>61.7</v>
      </c>
      <c r="EH384" s="543">
        <v>6</v>
      </c>
      <c r="EI384" s="603">
        <v>7.2</v>
      </c>
      <c r="EJ384" s="543" t="s">
        <v>115</v>
      </c>
      <c r="EK384" s="602"/>
      <c r="EL384" s="604"/>
      <c r="EM384" s="599"/>
      <c r="EN384" s="596"/>
      <c r="EO384" s="602"/>
      <c r="EP384" s="603"/>
      <c r="EQ384" s="603"/>
      <c r="ER384" s="543"/>
      <c r="ES384" s="603"/>
      <c r="ET384" s="597"/>
      <c r="EU384" s="602"/>
      <c r="EV384" s="604"/>
      <c r="EW384" s="599"/>
      <c r="EX384" s="596"/>
      <c r="EY384" s="602"/>
      <c r="EZ384" s="603"/>
      <c r="FA384" s="883"/>
      <c r="FB384" s="543"/>
      <c r="FC384" s="603"/>
      <c r="FD384" s="597"/>
      <c r="FE384" s="602"/>
      <c r="FF384" s="604"/>
      <c r="FG384" s="599"/>
      <c r="FH384" s="596"/>
      <c r="FI384" s="602"/>
      <c r="FJ384" s="603"/>
      <c r="FK384" s="883"/>
      <c r="FL384" s="543"/>
      <c r="FM384" s="603"/>
      <c r="FN384" s="597"/>
      <c r="FO384" s="602"/>
      <c r="FP384" s="604"/>
      <c r="FQ384" s="1262"/>
      <c r="FR384" s="1263"/>
      <c r="FS384" s="1444"/>
      <c r="FT384" s="1263"/>
      <c r="FU384" s="980"/>
      <c r="FV384" s="1263"/>
      <c r="FW384" s="954"/>
      <c r="FX384" s="1263"/>
      <c r="FY384" s="1263"/>
      <c r="FZ384" s="1419"/>
      <c r="GA384" s="1262"/>
      <c r="GB384" s="1263"/>
      <c r="GC384" s="1263"/>
      <c r="GD384" s="1263"/>
      <c r="GE384" s="980"/>
      <c r="GF384" s="1263"/>
      <c r="GG384" s="954"/>
      <c r="GH384" s="1263"/>
      <c r="GI384" s="1263"/>
      <c r="GJ384" s="1419"/>
      <c r="GK384" s="595"/>
      <c r="GL384" s="952"/>
      <c r="GM384" s="602"/>
      <c r="GN384" s="602"/>
      <c r="GO384" s="602"/>
      <c r="GP384" s="602"/>
      <c r="GQ384" s="602"/>
      <c r="GR384" s="602"/>
      <c r="GS384" s="602"/>
      <c r="GT384" s="604"/>
      <c r="GU384" s="595"/>
      <c r="GV384" s="602"/>
      <c r="GW384" s="602"/>
      <c r="GX384" s="602"/>
      <c r="GY384" s="602"/>
      <c r="GZ384" s="543"/>
      <c r="HA384" s="602"/>
      <c r="HB384" s="602"/>
      <c r="HC384" s="602"/>
      <c r="HD384" s="604"/>
      <c r="HE384" s="599">
        <v>125</v>
      </c>
      <c r="HF384" s="596">
        <v>7.41</v>
      </c>
      <c r="HG384" s="602">
        <v>5570</v>
      </c>
      <c r="HH384" s="894">
        <v>22.7</v>
      </c>
      <c r="HI384" s="1432">
        <v>236</v>
      </c>
      <c r="HJ384" s="543">
        <v>11.8</v>
      </c>
      <c r="HK384" s="603">
        <v>19.5</v>
      </c>
      <c r="HL384" s="543"/>
      <c r="HM384" s="602"/>
      <c r="HN384" s="604"/>
      <c r="HO384" s="599"/>
      <c r="HP384" s="596"/>
      <c r="HQ384" s="602"/>
      <c r="HR384" s="603"/>
      <c r="HS384" s="603"/>
      <c r="HT384" s="543"/>
      <c r="HU384" s="603"/>
      <c r="HV384" s="543"/>
      <c r="HW384" s="602"/>
      <c r="HX384" s="604"/>
      <c r="HY384" s="1587"/>
      <c r="HZ384" s="1587"/>
      <c r="IA384" s="1587"/>
      <c r="IB384" s="1587"/>
      <c r="IC384" s="1587"/>
      <c r="ID384" s="1587"/>
      <c r="IE384" s="1587"/>
      <c r="IF384" s="1587"/>
      <c r="IG384" s="1587"/>
      <c r="IH384" s="1587"/>
      <c r="II384" s="1587"/>
      <c r="IJ384" s="1587"/>
      <c r="IK384" s="1587"/>
      <c r="IL384" s="1587"/>
      <c r="IM384" s="1587"/>
      <c r="IN384" s="1587"/>
      <c r="IO384" s="1587"/>
      <c r="IP384" s="1587"/>
      <c r="IQ384" s="1587"/>
      <c r="IR384" s="1587"/>
      <c r="IS384" s="1587"/>
      <c r="IT384" s="1587"/>
      <c r="IU384" s="1587"/>
      <c r="IV384" s="1587"/>
      <c r="IW384" s="1587"/>
      <c r="IX384" s="1587"/>
      <c r="IY384" s="1587"/>
      <c r="IZ384" s="1587"/>
      <c r="JA384" s="1587"/>
      <c r="JB384" s="1587"/>
      <c r="JC384" s="1587"/>
      <c r="JD384" s="1587"/>
      <c r="JE384" s="1587"/>
      <c r="JF384" s="1587"/>
      <c r="JG384" s="1587"/>
      <c r="JH384" s="1587"/>
      <c r="JI384" s="1587"/>
      <c r="JJ384" s="1587"/>
      <c r="JK384" s="1587"/>
      <c r="JL384" s="1587"/>
      <c r="JM384" s="1587"/>
      <c r="JN384" s="1587"/>
      <c r="JO384" s="1587"/>
      <c r="JP384" s="1587"/>
      <c r="JQ384" s="1587"/>
      <c r="JR384" s="1587"/>
      <c r="JS384" s="1587"/>
      <c r="JT384" s="1587"/>
      <c r="JU384" s="1587"/>
      <c r="JV384" s="1587"/>
      <c r="JW384" s="1587"/>
      <c r="JX384" s="1587"/>
      <c r="JY384" s="1587"/>
      <c r="JZ384" s="1587"/>
      <c r="KA384" s="1587"/>
      <c r="KB384" s="1587"/>
      <c r="KC384" s="1587"/>
      <c r="KD384" s="1587"/>
      <c r="KE384" s="1587"/>
      <c r="KF384" s="1587"/>
      <c r="KG384" s="1587"/>
      <c r="KH384" s="1587"/>
      <c r="KI384" s="1587"/>
      <c r="KJ384" s="1587"/>
      <c r="KK384" s="1587"/>
      <c r="KL384" s="1587"/>
      <c r="KM384" s="1587"/>
      <c r="KN384" s="1587"/>
      <c r="KO384" s="1587"/>
      <c r="KP384" s="1587"/>
      <c r="KQ384" s="1587"/>
      <c r="KR384" s="1587"/>
      <c r="KS384" s="1587"/>
      <c r="KT384" s="1587"/>
      <c r="KU384" s="1587"/>
      <c r="KV384" s="1587"/>
      <c r="KW384" s="1587"/>
      <c r="KX384" s="1587"/>
      <c r="KY384" s="1587"/>
      <c r="KZ384" s="1587"/>
      <c r="LA384" s="1587"/>
      <c r="LB384" s="1587"/>
      <c r="LC384" s="1587"/>
      <c r="LD384" s="1587"/>
      <c r="LE384" s="1587"/>
      <c r="LF384" s="1587"/>
      <c r="LG384" s="1587"/>
      <c r="LH384" s="1587"/>
      <c r="LI384" s="1587"/>
      <c r="LJ384" s="1587"/>
      <c r="LK384" s="1587"/>
      <c r="LL384" s="1587"/>
      <c r="LM384" s="1587"/>
      <c r="LN384" s="1587"/>
      <c r="LO384" s="1587"/>
      <c r="LP384" s="1587"/>
      <c r="LQ384" s="1587"/>
      <c r="LR384" s="1587"/>
      <c r="LS384" s="1587"/>
      <c r="LT384" s="1587"/>
      <c r="LU384" s="1587"/>
      <c r="LV384" s="1587"/>
      <c r="LW384" s="1587"/>
      <c r="LX384" s="1587"/>
      <c r="LY384" s="1587"/>
      <c r="LZ384" s="1587"/>
      <c r="MA384" s="1587"/>
      <c r="MB384" s="1587"/>
      <c r="MC384" s="1587"/>
      <c r="MD384" s="1587"/>
      <c r="ME384" s="1587"/>
      <c r="MF384" s="1587"/>
      <c r="MG384" s="1587"/>
      <c r="MH384" s="1587"/>
      <c r="MI384" s="1587"/>
      <c r="MJ384" s="1587"/>
      <c r="MK384" s="1587"/>
      <c r="ML384" s="1587"/>
      <c r="MM384" s="1587"/>
      <c r="MN384" s="1587"/>
      <c r="MO384" s="1587"/>
      <c r="MP384" s="1587"/>
      <c r="MQ384" s="1587"/>
      <c r="MR384" s="1587"/>
      <c r="MS384" s="1587"/>
      <c r="MT384" s="1587"/>
      <c r="MU384" s="1587"/>
      <c r="MV384" s="1587"/>
      <c r="MW384" s="1587"/>
      <c r="MX384" s="1587"/>
      <c r="MY384" s="1587"/>
      <c r="MZ384" s="1587"/>
      <c r="NA384" s="1587"/>
      <c r="NB384" s="1587"/>
      <c r="NC384" s="1587"/>
      <c r="ND384" s="1587"/>
      <c r="NE384" s="1587"/>
      <c r="NF384" s="1587"/>
      <c r="NG384" s="1587"/>
      <c r="NH384" s="1587"/>
      <c r="NI384" s="1587"/>
      <c r="NJ384" s="1587"/>
      <c r="NK384" s="1587"/>
      <c r="NL384" s="1587"/>
      <c r="NM384" s="1587"/>
      <c r="NN384" s="1587"/>
      <c r="NO384" s="1587"/>
      <c r="NP384" s="1587"/>
      <c r="NQ384" s="1587"/>
      <c r="NR384" s="1587"/>
      <c r="NS384" s="1587"/>
      <c r="NT384" s="1587"/>
      <c r="NU384" s="1587"/>
      <c r="NV384" s="1587"/>
      <c r="NW384" s="1587"/>
      <c r="NX384" s="1587"/>
      <c r="NY384" s="1587"/>
      <c r="NZ384" s="1587"/>
      <c r="OA384" s="1587"/>
      <c r="OB384" s="1587"/>
      <c r="OC384" s="1587"/>
      <c r="OD384" s="1587"/>
      <c r="OE384" s="1587"/>
      <c r="OF384" s="1587"/>
      <c r="OG384" s="1587"/>
      <c r="OH384" s="1587"/>
      <c r="OI384" s="1587"/>
      <c r="OJ384" s="1587"/>
      <c r="OK384" s="1587"/>
      <c r="OL384" s="1587"/>
      <c r="OM384" s="1587"/>
      <c r="ON384" s="1587"/>
      <c r="OO384" s="1587"/>
      <c r="OP384" s="1587"/>
      <c r="OQ384" s="1587"/>
      <c r="OR384" s="1587"/>
      <c r="OS384" s="1587"/>
      <c r="OT384" s="1587"/>
      <c r="OU384" s="1587"/>
      <c r="OV384" s="1587"/>
      <c r="OW384" s="1587"/>
      <c r="OX384" s="1587"/>
      <c r="OY384" s="1587"/>
      <c r="OZ384" s="1587"/>
      <c r="PA384" s="1587"/>
      <c r="PB384" s="1587"/>
      <c r="PC384" s="1587"/>
      <c r="PD384" s="1587"/>
      <c r="PE384" s="1587"/>
      <c r="PF384" s="1587"/>
      <c r="PG384" s="1588"/>
      <c r="PH384" s="1588"/>
      <c r="PI384" s="1588"/>
      <c r="PJ384" s="1588"/>
      <c r="PK384" s="1588"/>
      <c r="PL384" s="1588"/>
      <c r="PM384" s="1588"/>
      <c r="PN384" s="1588"/>
      <c r="PO384" s="1588"/>
      <c r="PP384" s="1588"/>
      <c r="PQ384" s="1588"/>
      <c r="PR384" s="1588"/>
      <c r="PS384" s="1588"/>
      <c r="PT384" s="1588"/>
      <c r="PU384" s="1588"/>
      <c r="PV384" s="1588"/>
      <c r="PW384" s="1588"/>
      <c r="PX384" s="1588"/>
      <c r="PY384" s="1588"/>
      <c r="PZ384" s="1588"/>
      <c r="QA384" s="1588"/>
      <c r="QB384" s="1588"/>
      <c r="QC384" s="1588"/>
      <c r="QD384" s="1588"/>
      <c r="QE384" s="1588"/>
      <c r="QF384" s="1588"/>
      <c r="QG384" s="1588"/>
      <c r="QH384" s="1588"/>
      <c r="QI384" s="1588"/>
      <c r="QJ384" s="1588"/>
      <c r="QK384" s="1588"/>
      <c r="QL384" s="1588"/>
      <c r="QM384" s="1588"/>
      <c r="QN384" s="1588"/>
      <c r="QO384" s="1588"/>
      <c r="QP384" s="1588"/>
      <c r="QQ384" s="1588"/>
      <c r="QR384" s="1588"/>
      <c r="QS384" s="1588"/>
      <c r="QT384" s="1588"/>
      <c r="QU384" s="1588"/>
      <c r="QV384" s="1588"/>
      <c r="QW384" s="1588"/>
      <c r="QX384" s="1588"/>
      <c r="QY384" s="1588"/>
      <c r="QZ384" s="1588"/>
      <c r="RA384" s="1588"/>
      <c r="RB384" s="1588"/>
      <c r="RC384" s="1588"/>
      <c r="RD384" s="1588"/>
      <c r="RE384" s="1588"/>
      <c r="RF384" s="1588"/>
      <c r="RG384" s="1588"/>
      <c r="RH384" s="1588"/>
      <c r="RI384" s="1588"/>
      <c r="RJ384" s="1588"/>
      <c r="RK384" s="1588"/>
      <c r="RL384" s="1588"/>
      <c r="RM384" s="1588"/>
      <c r="RN384" s="1588"/>
      <c r="RO384" s="1588"/>
      <c r="RP384" s="1588"/>
      <c r="RQ384" s="1588"/>
      <c r="RR384" s="1588"/>
      <c r="RS384" s="1588"/>
      <c r="RT384" s="1588"/>
      <c r="RU384" s="1588"/>
      <c r="RV384" s="1588"/>
      <c r="RW384" s="1588"/>
      <c r="RX384" s="1588"/>
      <c r="RY384" s="1588"/>
      <c r="RZ384" s="1588"/>
      <c r="SA384" s="1588"/>
      <c r="SB384" s="1588"/>
      <c r="SC384" s="1588"/>
      <c r="SD384" s="1588"/>
      <c r="SE384" s="1588"/>
      <c r="SF384" s="1588"/>
      <c r="SG384" s="1588"/>
      <c r="SH384" s="1588"/>
      <c r="SI384" s="1588"/>
      <c r="SJ384" s="1588"/>
      <c r="SK384" s="1588"/>
      <c r="SL384" s="1588"/>
      <c r="SM384" s="1588"/>
      <c r="SN384" s="1588"/>
      <c r="SO384" s="1588"/>
      <c r="SP384" s="1588"/>
      <c r="SQ384" s="1588"/>
      <c r="SR384" s="1588"/>
      <c r="SS384" s="1588"/>
      <c r="ST384" s="1588"/>
      <c r="SU384" s="1588"/>
      <c r="SV384" s="1588"/>
      <c r="SW384" s="1588"/>
      <c r="SX384" s="1588"/>
      <c r="SY384" s="1588"/>
      <c r="SZ384" s="1588"/>
      <c r="TA384" s="1588"/>
      <c r="TB384" s="1588"/>
      <c r="TC384" s="1588"/>
    </row>
    <row r="385" spans="1:748" s="542" customFormat="1" ht="15" customHeight="1" x14ac:dyDescent="0.15">
      <c r="A385" s="560">
        <v>43905</v>
      </c>
      <c r="B385" s="765">
        <f t="shared" si="7"/>
        <v>3576</v>
      </c>
      <c r="C385" s="241"/>
      <c r="D385" s="552"/>
      <c r="E385" s="471"/>
      <c r="F385" s="577"/>
      <c r="G385" s="577"/>
      <c r="H385" s="541"/>
      <c r="I385" s="577"/>
      <c r="J385" s="553"/>
      <c r="K385" s="471"/>
      <c r="L385" s="557"/>
      <c r="M385" s="241">
        <v>1535</v>
      </c>
      <c r="N385" s="552">
        <v>8.15</v>
      </c>
      <c r="O385" s="471">
        <v>3210</v>
      </c>
      <c r="P385" s="577">
        <v>17.8</v>
      </c>
      <c r="Q385" s="577">
        <v>51.2</v>
      </c>
      <c r="R385" s="541">
        <v>0.7</v>
      </c>
      <c r="S385" s="577">
        <v>9.3000000000000007</v>
      </c>
      <c r="T385" s="553"/>
      <c r="U385" s="471"/>
      <c r="V385" s="557"/>
      <c r="W385" s="554">
        <v>570</v>
      </c>
      <c r="X385" s="552">
        <v>8.25</v>
      </c>
      <c r="Y385" s="555">
        <v>2750</v>
      </c>
      <c r="Z385" s="577">
        <v>13.2</v>
      </c>
      <c r="AA385" s="577">
        <v>36.1</v>
      </c>
      <c r="AB385" s="541">
        <v>3</v>
      </c>
      <c r="AC385" s="577">
        <v>4.3</v>
      </c>
      <c r="AD385" s="541"/>
      <c r="AE385" s="471"/>
      <c r="AF385" s="557"/>
      <c r="AG385" s="554">
        <v>95</v>
      </c>
      <c r="AH385" s="552">
        <v>7.23</v>
      </c>
      <c r="AI385" s="555">
        <v>4270</v>
      </c>
      <c r="AJ385" s="577">
        <v>19.7</v>
      </c>
      <c r="AK385" s="577">
        <v>58.7</v>
      </c>
      <c r="AL385" s="541">
        <v>0.7</v>
      </c>
      <c r="AM385" s="180">
        <v>5.2</v>
      </c>
      <c r="AN385" s="541"/>
      <c r="AO385" s="471"/>
      <c r="AP385" s="619"/>
      <c r="AQ385" s="554">
        <v>205</v>
      </c>
      <c r="AR385" s="552">
        <v>7.75</v>
      </c>
      <c r="AS385" s="555">
        <v>6200</v>
      </c>
      <c r="AT385" s="577">
        <v>84.5</v>
      </c>
      <c r="AU385" s="577">
        <v>206</v>
      </c>
      <c r="AV385" s="541">
        <v>11.1</v>
      </c>
      <c r="AW385" s="577">
        <v>25.5</v>
      </c>
      <c r="AX385" s="541"/>
      <c r="AY385" s="471"/>
      <c r="AZ385" s="557"/>
      <c r="BA385" s="241">
        <v>106</v>
      </c>
      <c r="BB385" s="552">
        <v>7.63</v>
      </c>
      <c r="BC385" s="471">
        <v>6100</v>
      </c>
      <c r="BD385" s="577">
        <v>59</v>
      </c>
      <c r="BE385" s="577">
        <v>134</v>
      </c>
      <c r="BF385" s="541">
        <v>2.4</v>
      </c>
      <c r="BG385" s="577">
        <v>42.5</v>
      </c>
      <c r="BH385" s="541"/>
      <c r="BI385" s="471"/>
      <c r="BJ385" s="557"/>
      <c r="BK385" s="554">
        <v>146</v>
      </c>
      <c r="BL385" s="552">
        <v>8.1300000000000008</v>
      </c>
      <c r="BM385" s="555">
        <v>1258</v>
      </c>
      <c r="BN385" s="577">
        <v>77.599999999999994</v>
      </c>
      <c r="BO385" s="577">
        <v>144</v>
      </c>
      <c r="BP385" s="541">
        <v>0.6</v>
      </c>
      <c r="BQ385" s="577">
        <v>2.2000000000000002</v>
      </c>
      <c r="BR385" s="541"/>
      <c r="BS385" s="471"/>
      <c r="BT385" s="557"/>
      <c r="BU385" s="554">
        <v>403</v>
      </c>
      <c r="BV385" s="552">
        <v>7.61</v>
      </c>
      <c r="BW385" s="555">
        <v>6630</v>
      </c>
      <c r="BX385" s="555">
        <v>24.9</v>
      </c>
      <c r="BY385" s="577">
        <v>82.7</v>
      </c>
      <c r="BZ385" s="541">
        <v>3.3</v>
      </c>
      <c r="CA385" s="577">
        <v>17.100000000000001</v>
      </c>
      <c r="CB385" s="541"/>
      <c r="CC385" s="471"/>
      <c r="CD385" s="557"/>
      <c r="CE385" s="554">
        <v>43</v>
      </c>
      <c r="CF385" s="552">
        <v>7.84</v>
      </c>
      <c r="CG385" s="555">
        <v>7440</v>
      </c>
      <c r="CH385" s="577">
        <v>32.1</v>
      </c>
      <c r="CI385" s="577">
        <v>84.3</v>
      </c>
      <c r="CJ385" s="541">
        <v>1.6</v>
      </c>
      <c r="CK385" s="577">
        <v>20.9</v>
      </c>
      <c r="CL385" s="541"/>
      <c r="CM385" s="471"/>
      <c r="CN385" s="557"/>
      <c r="CO385" s="554"/>
      <c r="CP385" s="552"/>
      <c r="CQ385" s="471"/>
      <c r="CR385" s="577"/>
      <c r="CS385" s="577"/>
      <c r="CT385" s="541"/>
      <c r="CU385" s="577"/>
      <c r="CV385" s="541"/>
      <c r="CW385" s="471"/>
      <c r="CX385" s="557"/>
      <c r="CY385" s="554">
        <v>110</v>
      </c>
      <c r="CZ385" s="552">
        <v>7.72</v>
      </c>
      <c r="DA385" s="471">
        <v>6790</v>
      </c>
      <c r="DB385" s="577">
        <v>29.3</v>
      </c>
      <c r="DC385" s="577">
        <v>80</v>
      </c>
      <c r="DD385" s="541">
        <v>12.5</v>
      </c>
      <c r="DE385" s="577">
        <v>15.8</v>
      </c>
      <c r="DF385" s="541"/>
      <c r="DG385" s="558"/>
      <c r="DH385" s="557"/>
      <c r="DI385" s="554">
        <v>106</v>
      </c>
      <c r="DJ385" s="552">
        <v>7.62</v>
      </c>
      <c r="DK385" s="556">
        <v>3170</v>
      </c>
      <c r="DL385" s="577">
        <v>84</v>
      </c>
      <c r="DM385" s="577">
        <v>230</v>
      </c>
      <c r="DN385" s="541">
        <v>18.399999999999999</v>
      </c>
      <c r="DO385" s="577">
        <v>19.3</v>
      </c>
      <c r="DP385" s="541"/>
      <c r="DQ385" s="471"/>
      <c r="DR385" s="557"/>
      <c r="DS385" s="554"/>
      <c r="DT385" s="552">
        <v>7.79</v>
      </c>
      <c r="DU385" s="470">
        <v>4500</v>
      </c>
      <c r="DV385" s="577">
        <v>20.8</v>
      </c>
      <c r="DW385" s="577">
        <v>54.2</v>
      </c>
      <c r="DX385" s="541">
        <v>0.8</v>
      </c>
      <c r="DY385" s="577">
        <v>1.5</v>
      </c>
      <c r="DZ385" s="541"/>
      <c r="EA385" s="577"/>
      <c r="EB385" s="557"/>
      <c r="EC385" s="554">
        <v>148</v>
      </c>
      <c r="ED385" s="552">
        <v>8.25</v>
      </c>
      <c r="EE385" s="558">
        <v>1360</v>
      </c>
      <c r="EF385" s="577">
        <v>9</v>
      </c>
      <c r="EG385" s="577">
        <v>46.7</v>
      </c>
      <c r="EH385" s="541">
        <v>3.3</v>
      </c>
      <c r="EI385" s="577">
        <v>8.8000000000000007</v>
      </c>
      <c r="EJ385" s="541"/>
      <c r="EK385" s="471"/>
      <c r="EL385" s="557"/>
      <c r="EM385" s="554"/>
      <c r="EN385" s="552"/>
      <c r="EO385" s="471"/>
      <c r="EP385" s="577"/>
      <c r="EQ385" s="577"/>
      <c r="ER385" s="541"/>
      <c r="ES385" s="577"/>
      <c r="ET385" s="470"/>
      <c r="EU385" s="471"/>
      <c r="EV385" s="557"/>
      <c r="EW385" s="554"/>
      <c r="EX385" s="552"/>
      <c r="EY385" s="471"/>
      <c r="EZ385" s="577"/>
      <c r="FA385" s="577"/>
      <c r="FB385" s="541"/>
      <c r="FC385" s="577"/>
      <c r="FD385" s="470"/>
      <c r="FE385" s="471"/>
      <c r="FF385" s="557"/>
      <c r="FG385" s="554"/>
      <c r="FH385" s="552"/>
      <c r="FI385" s="471"/>
      <c r="FJ385" s="577"/>
      <c r="FK385" s="577"/>
      <c r="FL385" s="541"/>
      <c r="FM385" s="577"/>
      <c r="FN385" s="470"/>
      <c r="FO385" s="471"/>
      <c r="FP385" s="557"/>
      <c r="FQ385" s="1261"/>
      <c r="FR385" s="584"/>
      <c r="FS385" s="589"/>
      <c r="FT385" s="584"/>
      <c r="FU385" s="590"/>
      <c r="FV385" s="584"/>
      <c r="FW385" s="590"/>
      <c r="FX385" s="584"/>
      <c r="FY385" s="584"/>
      <c r="FZ385" s="591"/>
      <c r="GA385" s="1261"/>
      <c r="GB385" s="584"/>
      <c r="GC385" s="584"/>
      <c r="GD385" s="584"/>
      <c r="GE385" s="590"/>
      <c r="GF385" s="584"/>
      <c r="GG385" s="590"/>
      <c r="GH385" s="584"/>
      <c r="GI385" s="584"/>
      <c r="GJ385" s="591"/>
      <c r="GK385" s="241"/>
      <c r="GL385" s="940"/>
      <c r="GM385" s="471"/>
      <c r="GN385" s="471"/>
      <c r="GO385" s="471"/>
      <c r="GP385" s="471"/>
      <c r="GQ385" s="471"/>
      <c r="GR385" s="471"/>
      <c r="GS385" s="471"/>
      <c r="GT385" s="557"/>
      <c r="GU385" s="241"/>
      <c r="GV385" s="471"/>
      <c r="GW385" s="471"/>
      <c r="GX385" s="471"/>
      <c r="GY385" s="471"/>
      <c r="GZ385" s="541"/>
      <c r="HA385" s="471"/>
      <c r="HB385" s="471"/>
      <c r="HC385" s="471"/>
      <c r="HD385" s="557"/>
      <c r="HE385" s="554">
        <v>109</v>
      </c>
      <c r="HF385" s="552">
        <v>7.11</v>
      </c>
      <c r="HG385" s="471">
        <v>5130</v>
      </c>
      <c r="HH385" s="590">
        <v>11</v>
      </c>
      <c r="HI385" s="556">
        <v>152</v>
      </c>
      <c r="HJ385" s="541">
        <v>5</v>
      </c>
      <c r="HK385" s="577">
        <v>6.8</v>
      </c>
      <c r="HL385" s="541"/>
      <c r="HM385" s="471"/>
      <c r="HN385" s="557"/>
      <c r="HO385" s="554"/>
      <c r="HP385" s="552"/>
      <c r="HQ385" s="471"/>
      <c r="HR385" s="577"/>
      <c r="HS385" s="577"/>
      <c r="HT385" s="541"/>
      <c r="HU385" s="577"/>
      <c r="HV385" s="541"/>
      <c r="HW385" s="471"/>
      <c r="HX385" s="557"/>
      <c r="HY385" s="1587"/>
      <c r="HZ385" s="1587"/>
      <c r="IA385" s="1587"/>
      <c r="IB385" s="1587"/>
      <c r="IC385" s="1587"/>
      <c r="ID385" s="1587"/>
      <c r="IE385" s="1587"/>
      <c r="IF385" s="1587"/>
      <c r="IG385" s="1587"/>
      <c r="IH385" s="1587"/>
      <c r="II385" s="1587"/>
      <c r="IJ385" s="1587"/>
      <c r="IK385" s="1587"/>
      <c r="IL385" s="1587"/>
      <c r="IM385" s="1587"/>
      <c r="IN385" s="1587"/>
      <c r="IO385" s="1587"/>
      <c r="IP385" s="1587"/>
      <c r="IQ385" s="1587"/>
      <c r="IR385" s="1587"/>
      <c r="IS385" s="1587"/>
      <c r="IT385" s="1587"/>
      <c r="IU385" s="1587"/>
      <c r="IV385" s="1587"/>
      <c r="IW385" s="1587"/>
      <c r="IX385" s="1587"/>
      <c r="IY385" s="1587"/>
      <c r="IZ385" s="1587"/>
      <c r="JA385" s="1587"/>
      <c r="JB385" s="1587"/>
      <c r="JC385" s="1587"/>
      <c r="JD385" s="1587"/>
      <c r="JE385" s="1587"/>
      <c r="JF385" s="1587"/>
      <c r="JG385" s="1587"/>
      <c r="JH385" s="1587"/>
      <c r="JI385" s="1587"/>
      <c r="JJ385" s="1587"/>
      <c r="JK385" s="1587"/>
      <c r="JL385" s="1587"/>
      <c r="JM385" s="1587"/>
      <c r="JN385" s="1587"/>
      <c r="JO385" s="1587"/>
      <c r="JP385" s="1587"/>
      <c r="JQ385" s="1587"/>
      <c r="JR385" s="1587"/>
      <c r="JS385" s="1587"/>
      <c r="JT385" s="1587"/>
      <c r="JU385" s="1587"/>
      <c r="JV385" s="1587"/>
      <c r="JW385" s="1587"/>
      <c r="JX385" s="1587"/>
      <c r="JY385" s="1587"/>
      <c r="JZ385" s="1587"/>
      <c r="KA385" s="1587"/>
      <c r="KB385" s="1587"/>
      <c r="KC385" s="1587"/>
      <c r="KD385" s="1587"/>
      <c r="KE385" s="1587"/>
      <c r="KF385" s="1587"/>
      <c r="KG385" s="1587"/>
      <c r="KH385" s="1587"/>
      <c r="KI385" s="1587"/>
      <c r="KJ385" s="1587"/>
      <c r="KK385" s="1587"/>
      <c r="KL385" s="1587"/>
      <c r="KM385" s="1587"/>
      <c r="KN385" s="1587"/>
      <c r="KO385" s="1587"/>
      <c r="KP385" s="1587"/>
      <c r="KQ385" s="1587"/>
      <c r="KR385" s="1587"/>
      <c r="KS385" s="1587"/>
      <c r="KT385" s="1587"/>
      <c r="KU385" s="1587"/>
      <c r="KV385" s="1587"/>
      <c r="KW385" s="1587"/>
      <c r="KX385" s="1587"/>
      <c r="KY385" s="1587"/>
      <c r="KZ385" s="1587"/>
      <c r="LA385" s="1587"/>
      <c r="LB385" s="1587"/>
      <c r="LC385" s="1587"/>
      <c r="LD385" s="1587"/>
      <c r="LE385" s="1587"/>
      <c r="LF385" s="1587"/>
      <c r="LG385" s="1587"/>
      <c r="LH385" s="1587"/>
      <c r="LI385" s="1587"/>
      <c r="LJ385" s="1587"/>
      <c r="LK385" s="1587"/>
      <c r="LL385" s="1587"/>
      <c r="LM385" s="1587"/>
      <c r="LN385" s="1587"/>
      <c r="LO385" s="1587"/>
      <c r="LP385" s="1587"/>
      <c r="LQ385" s="1587"/>
      <c r="LR385" s="1587"/>
      <c r="LS385" s="1587"/>
      <c r="LT385" s="1587"/>
      <c r="LU385" s="1587"/>
      <c r="LV385" s="1587"/>
      <c r="LW385" s="1587"/>
      <c r="LX385" s="1587"/>
      <c r="LY385" s="1587"/>
      <c r="LZ385" s="1587"/>
      <c r="MA385" s="1587"/>
      <c r="MB385" s="1587"/>
      <c r="MC385" s="1587"/>
      <c r="MD385" s="1587"/>
      <c r="ME385" s="1587"/>
      <c r="MF385" s="1587"/>
      <c r="MG385" s="1587"/>
      <c r="MH385" s="1587"/>
      <c r="MI385" s="1587"/>
      <c r="MJ385" s="1587"/>
      <c r="MK385" s="1587"/>
      <c r="ML385" s="1587"/>
      <c r="MM385" s="1587"/>
      <c r="MN385" s="1587"/>
      <c r="MO385" s="1587"/>
      <c r="MP385" s="1587"/>
      <c r="MQ385" s="1587"/>
      <c r="MR385" s="1587"/>
      <c r="MS385" s="1587"/>
      <c r="MT385" s="1587"/>
      <c r="MU385" s="1587"/>
      <c r="MV385" s="1587"/>
      <c r="MW385" s="1587"/>
      <c r="MX385" s="1587"/>
      <c r="MY385" s="1587"/>
      <c r="MZ385" s="1587"/>
      <c r="NA385" s="1587"/>
      <c r="NB385" s="1587"/>
      <c r="NC385" s="1587"/>
      <c r="ND385" s="1587"/>
      <c r="NE385" s="1587"/>
      <c r="NF385" s="1587"/>
      <c r="NG385" s="1587"/>
      <c r="NH385" s="1587"/>
      <c r="NI385" s="1587"/>
      <c r="NJ385" s="1587"/>
      <c r="NK385" s="1587"/>
      <c r="NL385" s="1587"/>
      <c r="NM385" s="1587"/>
      <c r="NN385" s="1587"/>
      <c r="NO385" s="1587"/>
      <c r="NP385" s="1587"/>
      <c r="NQ385" s="1587"/>
      <c r="NR385" s="1587"/>
      <c r="NS385" s="1587"/>
      <c r="NT385" s="1587"/>
      <c r="NU385" s="1587"/>
      <c r="NV385" s="1587"/>
      <c r="NW385" s="1587"/>
      <c r="NX385" s="1587"/>
      <c r="NY385" s="1587"/>
      <c r="NZ385" s="1587"/>
      <c r="OA385" s="1587"/>
      <c r="OB385" s="1587"/>
      <c r="OC385" s="1587"/>
      <c r="OD385" s="1587"/>
      <c r="OE385" s="1587"/>
      <c r="OF385" s="1587"/>
      <c r="OG385" s="1587"/>
      <c r="OH385" s="1587"/>
      <c r="OI385" s="1587"/>
      <c r="OJ385" s="1587"/>
      <c r="OK385" s="1587"/>
      <c r="OL385" s="1587"/>
      <c r="OM385" s="1587"/>
      <c r="ON385" s="1587"/>
      <c r="OO385" s="1587"/>
      <c r="OP385" s="1587"/>
      <c r="OQ385" s="1587"/>
      <c r="OR385" s="1587"/>
      <c r="OS385" s="1587"/>
      <c r="OT385" s="1587"/>
      <c r="OU385" s="1587"/>
      <c r="OV385" s="1587"/>
      <c r="OW385" s="1587"/>
      <c r="OX385" s="1587"/>
      <c r="OY385" s="1587"/>
      <c r="OZ385" s="1587"/>
      <c r="PA385" s="1587"/>
      <c r="PB385" s="1587"/>
      <c r="PC385" s="1587"/>
      <c r="PD385" s="1587"/>
      <c r="PE385" s="1587"/>
      <c r="PF385" s="1587"/>
      <c r="PG385" s="1588"/>
      <c r="PH385" s="1588"/>
      <c r="PI385" s="1588"/>
      <c r="PJ385" s="1588"/>
      <c r="PK385" s="1588"/>
      <c r="PL385" s="1588"/>
      <c r="PM385" s="1588"/>
      <c r="PN385" s="1588"/>
      <c r="PO385" s="1588"/>
      <c r="PP385" s="1588"/>
      <c r="PQ385" s="1588"/>
      <c r="PR385" s="1588"/>
      <c r="PS385" s="1588"/>
      <c r="PT385" s="1588"/>
      <c r="PU385" s="1588"/>
      <c r="PV385" s="1588"/>
      <c r="PW385" s="1588"/>
      <c r="PX385" s="1588"/>
      <c r="PY385" s="1588"/>
      <c r="PZ385" s="1588"/>
      <c r="QA385" s="1588"/>
      <c r="QB385" s="1588"/>
      <c r="QC385" s="1588"/>
      <c r="QD385" s="1588"/>
      <c r="QE385" s="1588"/>
      <c r="QF385" s="1588"/>
      <c r="QG385" s="1588"/>
      <c r="QH385" s="1588"/>
      <c r="QI385" s="1588"/>
      <c r="QJ385" s="1588"/>
      <c r="QK385" s="1588"/>
      <c r="QL385" s="1588"/>
      <c r="QM385" s="1588"/>
      <c r="QN385" s="1588"/>
      <c r="QO385" s="1588"/>
      <c r="QP385" s="1588"/>
      <c r="QQ385" s="1588"/>
      <c r="QR385" s="1588"/>
      <c r="QS385" s="1588"/>
      <c r="QT385" s="1588"/>
      <c r="QU385" s="1588"/>
      <c r="QV385" s="1588"/>
      <c r="QW385" s="1588"/>
      <c r="QX385" s="1588"/>
      <c r="QY385" s="1588"/>
      <c r="QZ385" s="1588"/>
      <c r="RA385" s="1588"/>
      <c r="RB385" s="1588"/>
      <c r="RC385" s="1588"/>
      <c r="RD385" s="1588"/>
      <c r="RE385" s="1588"/>
      <c r="RF385" s="1588"/>
      <c r="RG385" s="1588"/>
      <c r="RH385" s="1588"/>
      <c r="RI385" s="1588"/>
      <c r="RJ385" s="1588"/>
      <c r="RK385" s="1588"/>
      <c r="RL385" s="1588"/>
      <c r="RM385" s="1588"/>
      <c r="RN385" s="1588"/>
      <c r="RO385" s="1588"/>
      <c r="RP385" s="1588"/>
      <c r="RQ385" s="1588"/>
      <c r="RR385" s="1588"/>
      <c r="RS385" s="1588"/>
      <c r="RT385" s="1588"/>
      <c r="RU385" s="1588"/>
      <c r="RV385" s="1588"/>
      <c r="RW385" s="1588"/>
      <c r="RX385" s="1588"/>
      <c r="RY385" s="1588"/>
      <c r="RZ385" s="1588"/>
      <c r="SA385" s="1588"/>
      <c r="SB385" s="1588"/>
      <c r="SC385" s="1588"/>
      <c r="SD385" s="1588"/>
      <c r="SE385" s="1588"/>
      <c r="SF385" s="1588"/>
      <c r="SG385" s="1588"/>
      <c r="SH385" s="1588"/>
      <c r="SI385" s="1588"/>
      <c r="SJ385" s="1588"/>
      <c r="SK385" s="1588"/>
      <c r="SL385" s="1588"/>
      <c r="SM385" s="1588"/>
      <c r="SN385" s="1588"/>
      <c r="SO385" s="1588"/>
      <c r="SP385" s="1588"/>
      <c r="SQ385" s="1588"/>
      <c r="SR385" s="1588"/>
      <c r="SS385" s="1588"/>
      <c r="ST385" s="1588"/>
      <c r="SU385" s="1588"/>
      <c r="SV385" s="1588"/>
      <c r="SW385" s="1588"/>
      <c r="SX385" s="1588"/>
      <c r="SY385" s="1588"/>
      <c r="SZ385" s="1588"/>
      <c r="TA385" s="1588"/>
      <c r="TB385" s="1588"/>
      <c r="TC385" s="1588"/>
    </row>
    <row r="386" spans="1:748" s="540" customFormat="1" ht="15" customHeight="1" x14ac:dyDescent="0.15">
      <c r="A386" s="559">
        <v>43906</v>
      </c>
      <c r="B386" s="415">
        <f t="shared" si="7"/>
        <v>3787</v>
      </c>
      <c r="C386" s="231"/>
      <c r="D386" s="546"/>
      <c r="E386" s="467"/>
      <c r="F386" s="576"/>
      <c r="G386" s="883"/>
      <c r="H386" s="539"/>
      <c r="I386" s="576"/>
      <c r="J386" s="547"/>
      <c r="K386" s="467"/>
      <c r="L386" s="550"/>
      <c r="M386" s="231">
        <v>1671</v>
      </c>
      <c r="N386" s="546">
        <v>8.1199999999999992</v>
      </c>
      <c r="O386" s="467">
        <v>3180</v>
      </c>
      <c r="P386" s="576">
        <v>19.399999999999999</v>
      </c>
      <c r="Q386" s="883">
        <v>52.3</v>
      </c>
      <c r="R386" s="539">
        <v>1.4</v>
      </c>
      <c r="S386" s="576">
        <v>11.8</v>
      </c>
      <c r="T386" s="547"/>
      <c r="U386" s="467"/>
      <c r="V386" s="550"/>
      <c r="W386" s="494">
        <v>633</v>
      </c>
      <c r="X386" s="546">
        <v>8.2100000000000009</v>
      </c>
      <c r="Y386" s="548">
        <v>2310</v>
      </c>
      <c r="Z386" s="576">
        <v>11.3</v>
      </c>
      <c r="AA386" s="883">
        <v>28.9</v>
      </c>
      <c r="AB386" s="539">
        <v>2.5</v>
      </c>
      <c r="AC386" s="576">
        <v>3.9</v>
      </c>
      <c r="AD386" s="539"/>
      <c r="AE386" s="467"/>
      <c r="AF386" s="550"/>
      <c r="AG386" s="494">
        <v>106</v>
      </c>
      <c r="AH386" s="546">
        <v>7.79</v>
      </c>
      <c r="AI386" s="548">
        <v>4370</v>
      </c>
      <c r="AJ386" s="576">
        <v>17.899999999999999</v>
      </c>
      <c r="AK386" s="883">
        <v>71</v>
      </c>
      <c r="AL386" s="539">
        <v>4</v>
      </c>
      <c r="AM386" s="213">
        <v>6.7</v>
      </c>
      <c r="AN386" s="539"/>
      <c r="AO386" s="467"/>
      <c r="AP386" s="618"/>
      <c r="AQ386" s="494">
        <v>237</v>
      </c>
      <c r="AR386" s="546">
        <v>7.68</v>
      </c>
      <c r="AS386" s="548">
        <v>6390</v>
      </c>
      <c r="AT386" s="576">
        <v>84.4</v>
      </c>
      <c r="AU386" s="883">
        <v>207.6</v>
      </c>
      <c r="AV386" s="539">
        <v>6.9</v>
      </c>
      <c r="AW386" s="576">
        <v>26.5</v>
      </c>
      <c r="AX386" s="539"/>
      <c r="AY386" s="467"/>
      <c r="AZ386" s="550"/>
      <c r="BA386" s="231">
        <v>305</v>
      </c>
      <c r="BB386" s="546">
        <v>7.62</v>
      </c>
      <c r="BC386" s="467">
        <v>6150</v>
      </c>
      <c r="BD386" s="576">
        <v>58</v>
      </c>
      <c r="BE386" s="883">
        <v>137</v>
      </c>
      <c r="BF386" s="539">
        <v>3</v>
      </c>
      <c r="BG386" s="576">
        <v>40</v>
      </c>
      <c r="BH386" s="539"/>
      <c r="BI386" s="467"/>
      <c r="BJ386" s="550"/>
      <c r="BK386" s="494">
        <v>145</v>
      </c>
      <c r="BL386" s="546">
        <v>8.11</v>
      </c>
      <c r="BM386" s="548">
        <v>1265</v>
      </c>
      <c r="BN386" s="576">
        <v>81.099999999999994</v>
      </c>
      <c r="BO386" s="883">
        <v>160</v>
      </c>
      <c r="BP386" s="539">
        <v>1</v>
      </c>
      <c r="BQ386" s="576">
        <v>2.4</v>
      </c>
      <c r="BR386" s="539"/>
      <c r="BS386" s="467"/>
      <c r="BT386" s="550"/>
      <c r="BU386" s="494">
        <v>126</v>
      </c>
      <c r="BV386" s="546">
        <v>7.49</v>
      </c>
      <c r="BW386" s="548">
        <v>6670</v>
      </c>
      <c r="BX386" s="548">
        <v>27.6</v>
      </c>
      <c r="BY386" s="883">
        <v>107</v>
      </c>
      <c r="BZ386" s="539">
        <v>2.4</v>
      </c>
      <c r="CA386" s="576">
        <v>18.399999999999999</v>
      </c>
      <c r="CB386" s="539"/>
      <c r="CC386" s="467"/>
      <c r="CD386" s="550"/>
      <c r="CE386" s="494">
        <v>33</v>
      </c>
      <c r="CF386" s="546">
        <v>7.01</v>
      </c>
      <c r="CG386" s="548">
        <v>7860</v>
      </c>
      <c r="CH386" s="576">
        <v>33.9</v>
      </c>
      <c r="CI386" s="883">
        <v>117</v>
      </c>
      <c r="CJ386" s="539">
        <v>2</v>
      </c>
      <c r="CK386" s="576">
        <v>21.4</v>
      </c>
      <c r="CL386" s="539"/>
      <c r="CM386" s="467"/>
      <c r="CN386" s="550"/>
      <c r="CO386" s="494"/>
      <c r="CP386" s="546"/>
      <c r="CQ386" s="467"/>
      <c r="CR386" s="576"/>
      <c r="CS386" s="883"/>
      <c r="CT386" s="539"/>
      <c r="CU386" s="576"/>
      <c r="CV386" s="539"/>
      <c r="CW386" s="467"/>
      <c r="CX386" s="550"/>
      <c r="CY386" s="494">
        <v>179</v>
      </c>
      <c r="CZ386" s="546">
        <v>7.68</v>
      </c>
      <c r="DA386" s="467">
        <v>7920</v>
      </c>
      <c r="DB386" s="576">
        <v>32.799999999999997</v>
      </c>
      <c r="DC386" s="883">
        <v>114</v>
      </c>
      <c r="DD386" s="539">
        <v>13.7</v>
      </c>
      <c r="DE386" s="576">
        <v>17.100000000000001</v>
      </c>
      <c r="DF386" s="539"/>
      <c r="DG386" s="551"/>
      <c r="DH386" s="550"/>
      <c r="DI386" s="494">
        <v>118</v>
      </c>
      <c r="DJ386" s="546">
        <v>7.72</v>
      </c>
      <c r="DK386" s="549">
        <v>3630</v>
      </c>
      <c r="DL386" s="576">
        <v>94.7</v>
      </c>
      <c r="DM386" s="883">
        <v>296</v>
      </c>
      <c r="DN386" s="539">
        <v>19.3</v>
      </c>
      <c r="DO386" s="576">
        <v>20.100000000000001</v>
      </c>
      <c r="DP386" s="539"/>
      <c r="DQ386" s="467"/>
      <c r="DR386" s="550"/>
      <c r="DS386" s="494"/>
      <c r="DT386" s="546">
        <v>8.4600000000000009</v>
      </c>
      <c r="DU386" s="466">
        <v>500</v>
      </c>
      <c r="DV386" s="576">
        <v>13.2</v>
      </c>
      <c r="DW386" s="883">
        <v>63</v>
      </c>
      <c r="DX386" s="539">
        <v>1.7</v>
      </c>
      <c r="DY386" s="576">
        <v>2.9</v>
      </c>
      <c r="DZ386" s="539"/>
      <c r="EA386" s="576"/>
      <c r="EB386" s="550"/>
      <c r="EC386" s="494">
        <v>126</v>
      </c>
      <c r="ED386" s="546">
        <v>7.67</v>
      </c>
      <c r="EE386" s="551">
        <v>1992</v>
      </c>
      <c r="EF386" s="576">
        <v>8.8000000000000007</v>
      </c>
      <c r="EG386" s="883">
        <v>74</v>
      </c>
      <c r="EH386" s="539">
        <v>9.6999999999999993</v>
      </c>
      <c r="EI386" s="576">
        <v>12.9</v>
      </c>
      <c r="EJ386" s="539"/>
      <c r="EK386" s="467"/>
      <c r="EL386" s="550"/>
      <c r="EM386" s="494"/>
      <c r="EN386" s="546"/>
      <c r="EO386" s="467"/>
      <c r="EP386" s="576"/>
      <c r="EQ386" s="576"/>
      <c r="ER386" s="539"/>
      <c r="ES386" s="576"/>
      <c r="ET386" s="466"/>
      <c r="EU386" s="467"/>
      <c r="EV386" s="550"/>
      <c r="EW386" s="494"/>
      <c r="EX386" s="546"/>
      <c r="EY386" s="467"/>
      <c r="EZ386" s="576"/>
      <c r="FA386" s="883"/>
      <c r="FB386" s="539"/>
      <c r="FC386" s="576"/>
      <c r="FD386" s="466"/>
      <c r="FE386" s="467"/>
      <c r="FF386" s="550"/>
      <c r="FG386" s="494"/>
      <c r="FH386" s="546"/>
      <c r="FI386" s="467"/>
      <c r="FJ386" s="576"/>
      <c r="FK386" s="883"/>
      <c r="FL386" s="539"/>
      <c r="FM386" s="576"/>
      <c r="FN386" s="466"/>
      <c r="FO386" s="467"/>
      <c r="FP386" s="550"/>
      <c r="FQ386" s="1262"/>
      <c r="FR386" s="1263"/>
      <c r="FS386" s="1444"/>
      <c r="FT386" s="1263"/>
      <c r="FU386" s="980"/>
      <c r="FV386" s="1263"/>
      <c r="FW386" s="954"/>
      <c r="FX386" s="1263"/>
      <c r="FY386" s="1263"/>
      <c r="FZ386" s="1419"/>
      <c r="GA386" s="1262"/>
      <c r="GB386" s="1263"/>
      <c r="GC386" s="1263"/>
      <c r="GD386" s="1263"/>
      <c r="GE386" s="980"/>
      <c r="GF386" s="1263"/>
      <c r="GG386" s="954"/>
      <c r="GH386" s="1263"/>
      <c r="GI386" s="1263"/>
      <c r="GJ386" s="1419"/>
      <c r="GK386" s="231"/>
      <c r="GL386" s="941"/>
      <c r="GM386" s="467"/>
      <c r="GN386" s="467"/>
      <c r="GO386" s="467"/>
      <c r="GP386" s="467"/>
      <c r="GQ386" s="467"/>
      <c r="GR386" s="467"/>
      <c r="GS386" s="467"/>
      <c r="GT386" s="550"/>
      <c r="GU386" s="231"/>
      <c r="GV386" s="467"/>
      <c r="GW386" s="467"/>
      <c r="GX386" s="467"/>
      <c r="GY386" s="467"/>
      <c r="GZ386" s="539"/>
      <c r="HA386" s="467"/>
      <c r="HB386" s="467"/>
      <c r="HC386" s="467"/>
      <c r="HD386" s="550"/>
      <c r="HE386" s="494">
        <v>108</v>
      </c>
      <c r="HF386" s="546">
        <v>7.34</v>
      </c>
      <c r="HG386" s="467">
        <v>6290</v>
      </c>
      <c r="HH386" s="894">
        <v>11.6</v>
      </c>
      <c r="HI386" s="1432">
        <v>251</v>
      </c>
      <c r="HJ386" s="539">
        <v>7.7</v>
      </c>
      <c r="HK386" s="576">
        <v>8.4</v>
      </c>
      <c r="HL386" s="539"/>
      <c r="HM386" s="467"/>
      <c r="HN386" s="550"/>
      <c r="HO386" s="494"/>
      <c r="HP386" s="546">
        <v>6.6</v>
      </c>
      <c r="HQ386" s="467">
        <v>4590</v>
      </c>
      <c r="HR386" s="576"/>
      <c r="HS386" s="576">
        <v>313</v>
      </c>
      <c r="HT386" s="539">
        <v>233</v>
      </c>
      <c r="HU386" s="576"/>
      <c r="HV386" s="539"/>
      <c r="HW386" s="467"/>
      <c r="HX386" s="550"/>
      <c r="HY386" s="1587"/>
      <c r="HZ386" s="1587"/>
      <c r="IA386" s="1587"/>
      <c r="IB386" s="1587"/>
      <c r="IC386" s="1587"/>
      <c r="ID386" s="1587"/>
      <c r="IE386" s="1587"/>
      <c r="IF386" s="1587"/>
      <c r="IG386" s="1587"/>
      <c r="IH386" s="1587"/>
      <c r="II386" s="1587"/>
      <c r="IJ386" s="1587"/>
      <c r="IK386" s="1587"/>
      <c r="IL386" s="1587"/>
      <c r="IM386" s="1587"/>
      <c r="IN386" s="1587"/>
      <c r="IO386" s="1587"/>
      <c r="IP386" s="1587"/>
      <c r="IQ386" s="1587"/>
      <c r="IR386" s="1587"/>
      <c r="IS386" s="1587"/>
      <c r="IT386" s="1587"/>
      <c r="IU386" s="1587"/>
      <c r="IV386" s="1587"/>
      <c r="IW386" s="1587"/>
      <c r="IX386" s="1587"/>
      <c r="IY386" s="1587"/>
      <c r="IZ386" s="1587"/>
      <c r="JA386" s="1587"/>
      <c r="JB386" s="1587"/>
      <c r="JC386" s="1587"/>
      <c r="JD386" s="1587"/>
      <c r="JE386" s="1587"/>
      <c r="JF386" s="1587"/>
      <c r="JG386" s="1587"/>
      <c r="JH386" s="1587"/>
      <c r="JI386" s="1587"/>
      <c r="JJ386" s="1587"/>
      <c r="JK386" s="1587"/>
      <c r="JL386" s="1587"/>
      <c r="JM386" s="1587"/>
      <c r="JN386" s="1587"/>
      <c r="JO386" s="1587"/>
      <c r="JP386" s="1587"/>
      <c r="JQ386" s="1587"/>
      <c r="JR386" s="1587"/>
      <c r="JS386" s="1587"/>
      <c r="JT386" s="1587"/>
      <c r="JU386" s="1587"/>
      <c r="JV386" s="1587"/>
      <c r="JW386" s="1587"/>
      <c r="JX386" s="1587"/>
      <c r="JY386" s="1587"/>
      <c r="JZ386" s="1587"/>
      <c r="KA386" s="1587"/>
      <c r="KB386" s="1587"/>
      <c r="KC386" s="1587"/>
      <c r="KD386" s="1587"/>
      <c r="KE386" s="1587"/>
      <c r="KF386" s="1587"/>
      <c r="KG386" s="1587"/>
      <c r="KH386" s="1587"/>
      <c r="KI386" s="1587"/>
      <c r="KJ386" s="1587"/>
      <c r="KK386" s="1587"/>
      <c r="KL386" s="1587"/>
      <c r="KM386" s="1587"/>
      <c r="KN386" s="1587"/>
      <c r="KO386" s="1587"/>
      <c r="KP386" s="1587"/>
      <c r="KQ386" s="1587"/>
      <c r="KR386" s="1587"/>
      <c r="KS386" s="1587"/>
      <c r="KT386" s="1587"/>
      <c r="KU386" s="1587"/>
      <c r="KV386" s="1587"/>
      <c r="KW386" s="1587"/>
      <c r="KX386" s="1587"/>
      <c r="KY386" s="1587"/>
      <c r="KZ386" s="1587"/>
      <c r="LA386" s="1587"/>
      <c r="LB386" s="1587"/>
      <c r="LC386" s="1587"/>
      <c r="LD386" s="1587"/>
      <c r="LE386" s="1587"/>
      <c r="LF386" s="1587"/>
      <c r="LG386" s="1587"/>
      <c r="LH386" s="1587"/>
      <c r="LI386" s="1587"/>
      <c r="LJ386" s="1587"/>
      <c r="LK386" s="1587"/>
      <c r="LL386" s="1587"/>
      <c r="LM386" s="1587"/>
      <c r="LN386" s="1587"/>
      <c r="LO386" s="1587"/>
      <c r="LP386" s="1587"/>
      <c r="LQ386" s="1587"/>
      <c r="LR386" s="1587"/>
      <c r="LS386" s="1587"/>
      <c r="LT386" s="1587"/>
      <c r="LU386" s="1587"/>
      <c r="LV386" s="1587"/>
      <c r="LW386" s="1587"/>
      <c r="LX386" s="1587"/>
      <c r="LY386" s="1587"/>
      <c r="LZ386" s="1587"/>
      <c r="MA386" s="1587"/>
      <c r="MB386" s="1587"/>
      <c r="MC386" s="1587"/>
      <c r="MD386" s="1587"/>
      <c r="ME386" s="1587"/>
      <c r="MF386" s="1587"/>
      <c r="MG386" s="1587"/>
      <c r="MH386" s="1587"/>
      <c r="MI386" s="1587"/>
      <c r="MJ386" s="1587"/>
      <c r="MK386" s="1587"/>
      <c r="ML386" s="1587"/>
      <c r="MM386" s="1587"/>
      <c r="MN386" s="1587"/>
      <c r="MO386" s="1587"/>
      <c r="MP386" s="1587"/>
      <c r="MQ386" s="1587"/>
      <c r="MR386" s="1587"/>
      <c r="MS386" s="1587"/>
      <c r="MT386" s="1587"/>
      <c r="MU386" s="1587"/>
      <c r="MV386" s="1587"/>
      <c r="MW386" s="1587"/>
      <c r="MX386" s="1587"/>
      <c r="MY386" s="1587"/>
      <c r="MZ386" s="1587"/>
      <c r="NA386" s="1587"/>
      <c r="NB386" s="1587"/>
      <c r="NC386" s="1587"/>
      <c r="ND386" s="1587"/>
      <c r="NE386" s="1587"/>
      <c r="NF386" s="1587"/>
      <c r="NG386" s="1587"/>
      <c r="NH386" s="1587"/>
      <c r="NI386" s="1587"/>
      <c r="NJ386" s="1587"/>
      <c r="NK386" s="1587"/>
      <c r="NL386" s="1587"/>
      <c r="NM386" s="1587"/>
      <c r="NN386" s="1587"/>
      <c r="NO386" s="1587"/>
      <c r="NP386" s="1587"/>
      <c r="NQ386" s="1587"/>
      <c r="NR386" s="1587"/>
      <c r="NS386" s="1587"/>
      <c r="NT386" s="1587"/>
      <c r="NU386" s="1587"/>
      <c r="NV386" s="1587"/>
      <c r="NW386" s="1587"/>
      <c r="NX386" s="1587"/>
      <c r="NY386" s="1587"/>
      <c r="NZ386" s="1587"/>
      <c r="OA386" s="1587"/>
      <c r="OB386" s="1587"/>
      <c r="OC386" s="1587"/>
      <c r="OD386" s="1587"/>
      <c r="OE386" s="1587"/>
      <c r="OF386" s="1587"/>
      <c r="OG386" s="1587"/>
      <c r="OH386" s="1587"/>
      <c r="OI386" s="1587"/>
      <c r="OJ386" s="1587"/>
      <c r="OK386" s="1587"/>
      <c r="OL386" s="1587"/>
      <c r="OM386" s="1587"/>
      <c r="ON386" s="1587"/>
      <c r="OO386" s="1587"/>
      <c r="OP386" s="1587"/>
      <c r="OQ386" s="1587"/>
      <c r="OR386" s="1587"/>
      <c r="OS386" s="1587"/>
      <c r="OT386" s="1587"/>
      <c r="OU386" s="1587"/>
      <c r="OV386" s="1587"/>
      <c r="OW386" s="1587"/>
      <c r="OX386" s="1587"/>
      <c r="OY386" s="1587"/>
      <c r="OZ386" s="1587"/>
      <c r="PA386" s="1587"/>
      <c r="PB386" s="1587"/>
      <c r="PC386" s="1587"/>
      <c r="PD386" s="1587"/>
      <c r="PE386" s="1587"/>
      <c r="PF386" s="1587"/>
      <c r="PG386" s="1588"/>
      <c r="PH386" s="1588"/>
      <c r="PI386" s="1588"/>
      <c r="PJ386" s="1588"/>
      <c r="PK386" s="1588"/>
      <c r="PL386" s="1588"/>
      <c r="PM386" s="1588"/>
      <c r="PN386" s="1588"/>
      <c r="PO386" s="1588"/>
      <c r="PP386" s="1588"/>
      <c r="PQ386" s="1588"/>
      <c r="PR386" s="1588"/>
      <c r="PS386" s="1588"/>
      <c r="PT386" s="1588"/>
      <c r="PU386" s="1588"/>
      <c r="PV386" s="1588"/>
      <c r="PW386" s="1588"/>
      <c r="PX386" s="1588"/>
      <c r="PY386" s="1588"/>
      <c r="PZ386" s="1588"/>
      <c r="QA386" s="1588"/>
      <c r="QB386" s="1588"/>
      <c r="QC386" s="1588"/>
      <c r="QD386" s="1588"/>
      <c r="QE386" s="1588"/>
      <c r="QF386" s="1588"/>
      <c r="QG386" s="1588"/>
      <c r="QH386" s="1588"/>
      <c r="QI386" s="1588"/>
      <c r="QJ386" s="1588"/>
      <c r="QK386" s="1588"/>
      <c r="QL386" s="1588"/>
      <c r="QM386" s="1588"/>
      <c r="QN386" s="1588"/>
      <c r="QO386" s="1588"/>
      <c r="QP386" s="1588"/>
      <c r="QQ386" s="1588"/>
      <c r="QR386" s="1588"/>
      <c r="QS386" s="1588"/>
      <c r="QT386" s="1588"/>
      <c r="QU386" s="1588"/>
      <c r="QV386" s="1588"/>
      <c r="QW386" s="1588"/>
      <c r="QX386" s="1588"/>
      <c r="QY386" s="1588"/>
      <c r="QZ386" s="1588"/>
      <c r="RA386" s="1588"/>
      <c r="RB386" s="1588"/>
      <c r="RC386" s="1588"/>
      <c r="RD386" s="1588"/>
      <c r="RE386" s="1588"/>
      <c r="RF386" s="1588"/>
      <c r="RG386" s="1588"/>
      <c r="RH386" s="1588"/>
      <c r="RI386" s="1588"/>
      <c r="RJ386" s="1588"/>
      <c r="RK386" s="1588"/>
      <c r="RL386" s="1588"/>
      <c r="RM386" s="1588"/>
      <c r="RN386" s="1588"/>
      <c r="RO386" s="1588"/>
      <c r="RP386" s="1588"/>
      <c r="RQ386" s="1588"/>
      <c r="RR386" s="1588"/>
      <c r="RS386" s="1588"/>
      <c r="RT386" s="1588"/>
      <c r="RU386" s="1588"/>
      <c r="RV386" s="1588"/>
      <c r="RW386" s="1588"/>
      <c r="RX386" s="1588"/>
      <c r="RY386" s="1588"/>
      <c r="RZ386" s="1588"/>
      <c r="SA386" s="1588"/>
      <c r="SB386" s="1588"/>
      <c r="SC386" s="1588"/>
      <c r="SD386" s="1588"/>
      <c r="SE386" s="1588"/>
      <c r="SF386" s="1588"/>
      <c r="SG386" s="1588"/>
      <c r="SH386" s="1588"/>
      <c r="SI386" s="1588"/>
      <c r="SJ386" s="1588"/>
      <c r="SK386" s="1588"/>
      <c r="SL386" s="1588"/>
      <c r="SM386" s="1588"/>
      <c r="SN386" s="1588"/>
      <c r="SO386" s="1588"/>
      <c r="SP386" s="1588"/>
      <c r="SQ386" s="1588"/>
      <c r="SR386" s="1588"/>
      <c r="SS386" s="1588"/>
      <c r="ST386" s="1588"/>
      <c r="SU386" s="1588"/>
      <c r="SV386" s="1588"/>
      <c r="SW386" s="1588"/>
      <c r="SX386" s="1588"/>
      <c r="SY386" s="1588"/>
      <c r="SZ386" s="1588"/>
      <c r="TA386" s="1588"/>
      <c r="TB386" s="1588"/>
      <c r="TC386" s="1588"/>
      <c r="TD386" s="544"/>
      <c r="TE386" s="544"/>
      <c r="TF386" s="544"/>
      <c r="TG386" s="544"/>
      <c r="TH386" s="544"/>
      <c r="TI386" s="544"/>
      <c r="TJ386" s="544"/>
      <c r="TK386" s="544"/>
      <c r="TL386" s="544"/>
      <c r="TM386" s="544"/>
      <c r="TN386" s="544"/>
      <c r="TO386" s="544"/>
      <c r="TP386" s="544"/>
      <c r="TQ386" s="544"/>
      <c r="TR386" s="544"/>
      <c r="TS386" s="544"/>
      <c r="TT386" s="544"/>
      <c r="TU386" s="544"/>
      <c r="TV386" s="544"/>
      <c r="TW386" s="544"/>
      <c r="TX386" s="544"/>
      <c r="TY386" s="544"/>
      <c r="TZ386" s="544"/>
      <c r="UA386" s="544"/>
      <c r="UB386" s="544"/>
      <c r="UC386" s="544"/>
      <c r="UD386" s="544"/>
      <c r="UE386" s="544"/>
      <c r="UF386" s="544"/>
      <c r="UG386" s="544"/>
      <c r="UH386" s="544"/>
      <c r="UI386" s="544"/>
      <c r="UJ386" s="544"/>
      <c r="UK386" s="544"/>
      <c r="UL386" s="544"/>
      <c r="UM386" s="544"/>
      <c r="UN386" s="544"/>
      <c r="UO386" s="544"/>
      <c r="UP386" s="544"/>
      <c r="UQ386" s="544"/>
      <c r="UR386" s="544"/>
      <c r="US386" s="544"/>
      <c r="UT386" s="544"/>
      <c r="UU386" s="544"/>
      <c r="UV386" s="544"/>
      <c r="UW386" s="544"/>
      <c r="UX386" s="544"/>
      <c r="UY386" s="544"/>
      <c r="UZ386" s="544"/>
      <c r="VA386" s="544"/>
      <c r="VB386" s="544"/>
      <c r="VC386" s="544"/>
      <c r="VD386" s="544"/>
      <c r="VE386" s="544"/>
      <c r="VF386" s="544"/>
      <c r="VG386" s="544"/>
      <c r="VH386" s="544"/>
      <c r="VI386" s="544"/>
      <c r="VJ386" s="544"/>
      <c r="VK386" s="544"/>
      <c r="VL386" s="544"/>
      <c r="VM386" s="544"/>
      <c r="VN386" s="544"/>
      <c r="VO386" s="544"/>
      <c r="VP386" s="544"/>
      <c r="VQ386" s="544"/>
      <c r="VR386" s="544"/>
      <c r="VS386" s="544"/>
      <c r="VT386" s="544"/>
      <c r="VU386" s="544"/>
      <c r="VV386" s="544"/>
      <c r="VW386" s="544"/>
      <c r="VX386" s="544"/>
      <c r="VY386" s="544"/>
      <c r="VZ386" s="544"/>
      <c r="WA386" s="544"/>
      <c r="WB386" s="544"/>
      <c r="WC386" s="544"/>
      <c r="WD386" s="544"/>
      <c r="WE386" s="544"/>
      <c r="WF386" s="544"/>
      <c r="WG386" s="544"/>
      <c r="WH386" s="544"/>
      <c r="WI386" s="544"/>
      <c r="WJ386" s="544"/>
      <c r="WK386" s="544"/>
      <c r="WL386" s="544"/>
      <c r="WM386" s="544"/>
      <c r="WN386" s="544"/>
      <c r="WO386" s="544"/>
      <c r="WP386" s="544"/>
      <c r="WQ386" s="544"/>
      <c r="WR386" s="544"/>
      <c r="WS386" s="544"/>
      <c r="WT386" s="544"/>
      <c r="WU386" s="544"/>
      <c r="WV386" s="544"/>
      <c r="WW386" s="544"/>
      <c r="WX386" s="544"/>
      <c r="WY386" s="544"/>
      <c r="WZ386" s="544"/>
      <c r="XA386" s="544"/>
      <c r="XB386" s="544"/>
      <c r="XC386" s="544"/>
      <c r="XD386" s="544"/>
      <c r="XE386" s="544"/>
      <c r="XF386" s="544"/>
      <c r="XG386" s="544"/>
      <c r="XH386" s="544"/>
      <c r="XI386" s="544"/>
      <c r="XJ386" s="544"/>
      <c r="XK386" s="544"/>
      <c r="XL386" s="544"/>
      <c r="XM386" s="544"/>
      <c r="XN386" s="544"/>
      <c r="XO386" s="544"/>
      <c r="XP386" s="544"/>
      <c r="XQ386" s="544"/>
      <c r="XR386" s="544"/>
      <c r="XS386" s="544"/>
      <c r="XT386" s="544"/>
      <c r="XU386" s="544"/>
      <c r="XV386" s="544"/>
      <c r="XW386" s="544"/>
      <c r="XX386" s="544"/>
      <c r="XY386" s="544"/>
      <c r="XZ386" s="544"/>
      <c r="YA386" s="544"/>
      <c r="YB386" s="544"/>
      <c r="YC386" s="544"/>
      <c r="YD386" s="544"/>
      <c r="YE386" s="544"/>
      <c r="YF386" s="544"/>
      <c r="YG386" s="544"/>
      <c r="YH386" s="544"/>
      <c r="YI386" s="544"/>
      <c r="YJ386" s="544"/>
      <c r="YK386" s="544"/>
      <c r="YL386" s="544"/>
      <c r="YM386" s="544"/>
      <c r="YN386" s="544"/>
      <c r="YO386" s="544"/>
      <c r="YP386" s="544"/>
      <c r="YQ386" s="544"/>
      <c r="YR386" s="544"/>
      <c r="YS386" s="544"/>
      <c r="YT386" s="544"/>
      <c r="YU386" s="544"/>
      <c r="YV386" s="544"/>
      <c r="YW386" s="544"/>
      <c r="YX386" s="544"/>
      <c r="YY386" s="544"/>
      <c r="YZ386" s="544"/>
      <c r="ZA386" s="544"/>
      <c r="ZB386" s="544"/>
      <c r="ZC386" s="544"/>
      <c r="ZD386" s="544"/>
      <c r="ZE386" s="544"/>
      <c r="ZF386" s="544"/>
      <c r="ZG386" s="544"/>
      <c r="ZH386" s="544"/>
      <c r="ZI386" s="544"/>
      <c r="ZJ386" s="544"/>
      <c r="ZK386" s="544"/>
      <c r="ZL386" s="544"/>
      <c r="ZM386" s="544"/>
      <c r="ZN386" s="544"/>
      <c r="ZO386" s="544"/>
      <c r="ZP386" s="544"/>
      <c r="ZQ386" s="544"/>
      <c r="ZR386" s="544"/>
      <c r="ZS386" s="544"/>
      <c r="ZT386" s="544"/>
      <c r="ZU386" s="544"/>
      <c r="ZV386" s="544"/>
      <c r="ZW386" s="544"/>
      <c r="ZX386" s="544"/>
      <c r="ZY386" s="544"/>
      <c r="ZZ386" s="544"/>
      <c r="AAA386" s="544"/>
      <c r="AAB386" s="544"/>
      <c r="AAC386" s="544"/>
      <c r="AAD386" s="544"/>
      <c r="AAE386" s="544"/>
      <c r="AAF386" s="544"/>
      <c r="AAG386" s="544"/>
      <c r="AAH386" s="544"/>
      <c r="AAI386" s="544"/>
      <c r="AAJ386" s="544"/>
      <c r="AAK386" s="544"/>
      <c r="AAL386" s="544"/>
      <c r="AAM386" s="544"/>
      <c r="AAN386" s="544"/>
      <c r="AAO386" s="544"/>
      <c r="AAP386" s="544"/>
      <c r="AAQ386" s="544"/>
      <c r="AAR386" s="544"/>
      <c r="AAS386" s="544"/>
      <c r="AAT386" s="544"/>
      <c r="AAU386" s="544"/>
      <c r="AAV386" s="544"/>
      <c r="AAW386" s="544"/>
      <c r="AAX386" s="544"/>
      <c r="AAY386" s="544"/>
      <c r="AAZ386" s="544"/>
      <c r="ABA386" s="544"/>
      <c r="ABB386" s="544"/>
      <c r="ABC386" s="544"/>
      <c r="ABD386" s="544"/>
      <c r="ABE386" s="544"/>
      <c r="ABF386" s="544"/>
      <c r="ABG386" s="544"/>
      <c r="ABH386" s="544"/>
      <c r="ABI386" s="544"/>
      <c r="ABJ386" s="544"/>
      <c r="ABK386" s="544"/>
      <c r="ABL386" s="544"/>
      <c r="ABM386" s="544"/>
      <c r="ABN386" s="544"/>
      <c r="ABO386" s="544"/>
      <c r="ABP386" s="544"/>
      <c r="ABQ386" s="544"/>
      <c r="ABR386" s="544"/>
      <c r="ABS386" s="544"/>
      <c r="ABT386" s="544"/>
    </row>
    <row r="387" spans="1:748" s="540" customFormat="1" ht="15" customHeight="1" x14ac:dyDescent="0.15">
      <c r="A387" s="559">
        <v>43907</v>
      </c>
      <c r="B387" s="415">
        <f t="shared" si="7"/>
        <v>3773</v>
      </c>
      <c r="C387" s="231"/>
      <c r="D387" s="546"/>
      <c r="E387" s="467"/>
      <c r="F387" s="576"/>
      <c r="G387" s="883"/>
      <c r="H387" s="539"/>
      <c r="I387" s="576"/>
      <c r="J387" s="547"/>
      <c r="K387" s="467"/>
      <c r="L387" s="550"/>
      <c r="M387" s="231">
        <v>1528</v>
      </c>
      <c r="N387" s="546">
        <v>8.09</v>
      </c>
      <c r="O387" s="467">
        <v>3240</v>
      </c>
      <c r="P387" s="576">
        <v>18.7</v>
      </c>
      <c r="Q387" s="883">
        <v>48.2</v>
      </c>
      <c r="R387" s="539">
        <v>1</v>
      </c>
      <c r="S387" s="576">
        <v>13.9</v>
      </c>
      <c r="T387" s="547"/>
      <c r="U387" s="467"/>
      <c r="V387" s="550"/>
      <c r="W387" s="494">
        <v>609</v>
      </c>
      <c r="X387" s="546">
        <v>8.18</v>
      </c>
      <c r="Y387" s="548">
        <v>2480</v>
      </c>
      <c r="Z387" s="576">
        <v>11</v>
      </c>
      <c r="AA387" s="883">
        <v>28.6</v>
      </c>
      <c r="AB387" s="539">
        <v>2.2999999999999998</v>
      </c>
      <c r="AC387" s="576">
        <v>4</v>
      </c>
      <c r="AD387" s="539"/>
      <c r="AE387" s="467"/>
      <c r="AF387" s="550"/>
      <c r="AG387" s="494">
        <v>89</v>
      </c>
      <c r="AH387" s="546"/>
      <c r="AI387" s="548"/>
      <c r="AJ387" s="576"/>
      <c r="AK387" s="883"/>
      <c r="AL387" s="539"/>
      <c r="AM387" s="213"/>
      <c r="AN387" s="539"/>
      <c r="AO387" s="467"/>
      <c r="AP387" s="618"/>
      <c r="AQ387" s="494">
        <v>223</v>
      </c>
      <c r="AR387" s="546">
        <v>7.71</v>
      </c>
      <c r="AS387" s="548">
        <v>6480</v>
      </c>
      <c r="AT387" s="576">
        <v>78.8</v>
      </c>
      <c r="AU387" s="883">
        <v>192.6</v>
      </c>
      <c r="AV387" s="539">
        <v>5.6</v>
      </c>
      <c r="AW387" s="576">
        <v>23.9</v>
      </c>
      <c r="AX387" s="539"/>
      <c r="AY387" s="467"/>
      <c r="AZ387" s="550"/>
      <c r="BA387" s="231">
        <v>252</v>
      </c>
      <c r="BB387" s="546">
        <v>7.56</v>
      </c>
      <c r="BC387" s="467">
        <v>6530</v>
      </c>
      <c r="BD387" s="576">
        <v>59.9</v>
      </c>
      <c r="BE387" s="883">
        <v>132</v>
      </c>
      <c r="BF387" s="539">
        <v>2.7</v>
      </c>
      <c r="BG387" s="576">
        <v>40.4</v>
      </c>
      <c r="BH387" s="539"/>
      <c r="BI387" s="467"/>
      <c r="BJ387" s="550"/>
      <c r="BK387" s="494">
        <v>144</v>
      </c>
      <c r="BL387" s="546">
        <v>8.25</v>
      </c>
      <c r="BM387" s="548">
        <v>1271</v>
      </c>
      <c r="BN387" s="576">
        <v>84</v>
      </c>
      <c r="BO387" s="883">
        <v>134</v>
      </c>
      <c r="BP387" s="539">
        <v>0.6</v>
      </c>
      <c r="BQ387" s="576">
        <v>2.4</v>
      </c>
      <c r="BR387" s="539"/>
      <c r="BS387" s="467"/>
      <c r="BT387" s="550"/>
      <c r="BU387" s="494">
        <v>352</v>
      </c>
      <c r="BV387" s="546">
        <v>7.62</v>
      </c>
      <c r="BW387" s="548">
        <v>7190</v>
      </c>
      <c r="BX387" s="548">
        <v>30.4</v>
      </c>
      <c r="BY387" s="883">
        <v>93.3</v>
      </c>
      <c r="BZ387" s="539">
        <v>2.2000000000000002</v>
      </c>
      <c r="CA387" s="576">
        <v>17.7</v>
      </c>
      <c r="CB387" s="539"/>
      <c r="CC387" s="467"/>
      <c r="CD387" s="550"/>
      <c r="CE387" s="494">
        <v>59</v>
      </c>
      <c r="CF387" s="546">
        <v>7.74</v>
      </c>
      <c r="CG387" s="548">
        <v>9630</v>
      </c>
      <c r="CH387" s="576">
        <v>39.6</v>
      </c>
      <c r="CI387" s="883">
        <v>60.2</v>
      </c>
      <c r="CJ387" s="539">
        <v>2</v>
      </c>
      <c r="CK387" s="576">
        <v>25.9</v>
      </c>
      <c r="CL387" s="539"/>
      <c r="CM387" s="467"/>
      <c r="CN387" s="550"/>
      <c r="CO387" s="494"/>
      <c r="CP387" s="546"/>
      <c r="CQ387" s="467"/>
      <c r="CR387" s="576"/>
      <c r="CS387" s="883"/>
      <c r="CT387" s="539"/>
      <c r="CU387" s="576"/>
      <c r="CV387" s="539"/>
      <c r="CW387" s="467"/>
      <c r="CX387" s="550"/>
      <c r="CY387" s="494">
        <v>199</v>
      </c>
      <c r="CZ387" s="546">
        <v>7.78</v>
      </c>
      <c r="DA387" s="467">
        <v>5560</v>
      </c>
      <c r="DB387" s="576">
        <v>23.1</v>
      </c>
      <c r="DC387" s="883">
        <v>57.2</v>
      </c>
      <c r="DD387" s="539">
        <v>16.5</v>
      </c>
      <c r="DE387" s="576">
        <v>17.3</v>
      </c>
      <c r="DF387" s="539"/>
      <c r="DG387" s="551"/>
      <c r="DH387" s="550"/>
      <c r="DI387" s="494">
        <v>97</v>
      </c>
      <c r="DJ387" s="546">
        <v>8</v>
      </c>
      <c r="DK387" s="549">
        <v>3260</v>
      </c>
      <c r="DL387" s="576">
        <v>82.2</v>
      </c>
      <c r="DM387" s="883">
        <v>227.2</v>
      </c>
      <c r="DN387" s="539">
        <v>14.3</v>
      </c>
      <c r="DO387" s="576">
        <v>19.600000000000001</v>
      </c>
      <c r="DP387" s="539"/>
      <c r="DQ387" s="467"/>
      <c r="DR387" s="550"/>
      <c r="DS387" s="494"/>
      <c r="DT387" s="546">
        <v>8.19</v>
      </c>
      <c r="DU387" s="466">
        <v>506</v>
      </c>
      <c r="DV387" s="576">
        <v>10.8</v>
      </c>
      <c r="DW387" s="883">
        <v>33.1</v>
      </c>
      <c r="DX387" s="539">
        <v>0.5</v>
      </c>
      <c r="DY387" s="576">
        <v>1.6</v>
      </c>
      <c r="DZ387" s="539"/>
      <c r="EA387" s="576"/>
      <c r="EB387" s="550"/>
      <c r="EC387" s="494">
        <v>131</v>
      </c>
      <c r="ED387" s="546">
        <v>7.62</v>
      </c>
      <c r="EE387" s="551">
        <v>1445</v>
      </c>
      <c r="EF387" s="576">
        <v>10.1</v>
      </c>
      <c r="EG387" s="883">
        <v>43.6</v>
      </c>
      <c r="EH387" s="539">
        <v>8.6</v>
      </c>
      <c r="EI387" s="576">
        <v>10.3</v>
      </c>
      <c r="EJ387" s="539"/>
      <c r="EK387" s="467"/>
      <c r="EL387" s="550"/>
      <c r="EM387" s="494"/>
      <c r="EN387" s="546"/>
      <c r="EO387" s="467"/>
      <c r="EP387" s="576"/>
      <c r="EQ387" s="576"/>
      <c r="ER387" s="539"/>
      <c r="ES387" s="576"/>
      <c r="ET387" s="466"/>
      <c r="EU387" s="467"/>
      <c r="EV387" s="550"/>
      <c r="EW387" s="494"/>
      <c r="EX387" s="546"/>
      <c r="EY387" s="467"/>
      <c r="EZ387" s="576"/>
      <c r="FA387" s="883"/>
      <c r="FB387" s="539"/>
      <c r="FC387" s="576"/>
      <c r="FD387" s="466"/>
      <c r="FE387" s="467"/>
      <c r="FF387" s="550"/>
      <c r="FG387" s="494"/>
      <c r="FH387" s="546"/>
      <c r="FI387" s="467"/>
      <c r="FJ387" s="576"/>
      <c r="FK387" s="883"/>
      <c r="FL387" s="539"/>
      <c r="FM387" s="576"/>
      <c r="FN387" s="466"/>
      <c r="FO387" s="467"/>
      <c r="FP387" s="550"/>
      <c r="FQ387" s="1262"/>
      <c r="FR387" s="1263"/>
      <c r="FS387" s="1444"/>
      <c r="FT387" s="1263"/>
      <c r="FU387" s="980"/>
      <c r="FV387" s="1263"/>
      <c r="FW387" s="954"/>
      <c r="FX387" s="1263"/>
      <c r="FY387" s="1263"/>
      <c r="FZ387" s="1419"/>
      <c r="GA387" s="1262"/>
      <c r="GB387" s="1263"/>
      <c r="GC387" s="1263"/>
      <c r="GD387" s="1263"/>
      <c r="GE387" s="980"/>
      <c r="GF387" s="1263"/>
      <c r="GG387" s="954"/>
      <c r="GH387" s="1263"/>
      <c r="GI387" s="1263"/>
      <c r="GJ387" s="1419"/>
      <c r="GK387" s="231"/>
      <c r="GL387" s="941"/>
      <c r="GM387" s="467"/>
      <c r="GN387" s="467"/>
      <c r="GO387" s="467"/>
      <c r="GP387" s="467"/>
      <c r="GQ387" s="467"/>
      <c r="GR387" s="467"/>
      <c r="GS387" s="467"/>
      <c r="GT387" s="550"/>
      <c r="GU387" s="231"/>
      <c r="GV387" s="467"/>
      <c r="GW387" s="467"/>
      <c r="GX387" s="467"/>
      <c r="GY387" s="467"/>
      <c r="GZ387" s="539"/>
      <c r="HA387" s="467"/>
      <c r="HB387" s="467"/>
      <c r="HC387" s="467"/>
      <c r="HD387" s="550"/>
      <c r="HE387" s="494">
        <v>90</v>
      </c>
      <c r="HF387" s="546">
        <v>7.31</v>
      </c>
      <c r="HG387" s="467">
        <v>7470</v>
      </c>
      <c r="HH387" s="894">
        <v>12.9</v>
      </c>
      <c r="HI387" s="1432">
        <v>243.8</v>
      </c>
      <c r="HJ387" s="539">
        <v>4.5</v>
      </c>
      <c r="HK387" s="576">
        <v>7.4</v>
      </c>
      <c r="HL387" s="539"/>
      <c r="HM387" s="467"/>
      <c r="HN387" s="550"/>
      <c r="HO387" s="494"/>
      <c r="HP387" s="546"/>
      <c r="HQ387" s="467"/>
      <c r="HR387" s="576"/>
      <c r="HS387" s="576"/>
      <c r="HT387" s="539"/>
      <c r="HU387" s="576"/>
      <c r="HV387" s="539"/>
      <c r="HW387" s="467"/>
      <c r="HX387" s="550"/>
      <c r="HY387" s="1587"/>
      <c r="HZ387" s="1587"/>
      <c r="IA387" s="1587"/>
      <c r="IB387" s="1587"/>
      <c r="IC387" s="1587"/>
      <c r="ID387" s="1587"/>
      <c r="IE387" s="1587"/>
      <c r="IF387" s="1587"/>
      <c r="IG387" s="1587"/>
      <c r="IH387" s="1587"/>
      <c r="II387" s="1587"/>
      <c r="IJ387" s="1587"/>
      <c r="IK387" s="1587"/>
      <c r="IL387" s="1587"/>
      <c r="IM387" s="1587"/>
      <c r="IN387" s="1587"/>
      <c r="IO387" s="1587"/>
      <c r="IP387" s="1587"/>
      <c r="IQ387" s="1587"/>
      <c r="IR387" s="1587"/>
      <c r="IS387" s="1587"/>
      <c r="IT387" s="1587"/>
      <c r="IU387" s="1587"/>
      <c r="IV387" s="1587"/>
      <c r="IW387" s="1587"/>
      <c r="IX387" s="1587"/>
      <c r="IY387" s="1587"/>
      <c r="IZ387" s="1587"/>
      <c r="JA387" s="1587"/>
      <c r="JB387" s="1587"/>
      <c r="JC387" s="1587"/>
      <c r="JD387" s="1587"/>
      <c r="JE387" s="1587"/>
      <c r="JF387" s="1587"/>
      <c r="JG387" s="1587"/>
      <c r="JH387" s="1587"/>
      <c r="JI387" s="1587"/>
      <c r="JJ387" s="1587"/>
      <c r="JK387" s="1587"/>
      <c r="JL387" s="1587"/>
      <c r="JM387" s="1587"/>
      <c r="JN387" s="1587"/>
      <c r="JO387" s="1587"/>
      <c r="JP387" s="1587"/>
      <c r="JQ387" s="1587"/>
      <c r="JR387" s="1587"/>
      <c r="JS387" s="1587"/>
      <c r="JT387" s="1587"/>
      <c r="JU387" s="1587"/>
      <c r="JV387" s="1587"/>
      <c r="JW387" s="1587"/>
      <c r="JX387" s="1587"/>
      <c r="JY387" s="1587"/>
      <c r="JZ387" s="1587"/>
      <c r="KA387" s="1587"/>
      <c r="KB387" s="1587"/>
      <c r="KC387" s="1587"/>
      <c r="KD387" s="1587"/>
      <c r="KE387" s="1587"/>
      <c r="KF387" s="1587"/>
      <c r="KG387" s="1587"/>
      <c r="KH387" s="1587"/>
      <c r="KI387" s="1587"/>
      <c r="KJ387" s="1587"/>
      <c r="KK387" s="1587"/>
      <c r="KL387" s="1587"/>
      <c r="KM387" s="1587"/>
      <c r="KN387" s="1587"/>
      <c r="KO387" s="1587"/>
      <c r="KP387" s="1587"/>
      <c r="KQ387" s="1587"/>
      <c r="KR387" s="1587"/>
      <c r="KS387" s="1587"/>
      <c r="KT387" s="1587"/>
      <c r="KU387" s="1587"/>
      <c r="KV387" s="1587"/>
      <c r="KW387" s="1587"/>
      <c r="KX387" s="1587"/>
      <c r="KY387" s="1587"/>
      <c r="KZ387" s="1587"/>
      <c r="LA387" s="1587"/>
      <c r="LB387" s="1587"/>
      <c r="LC387" s="1587"/>
      <c r="LD387" s="1587"/>
      <c r="LE387" s="1587"/>
      <c r="LF387" s="1587"/>
      <c r="LG387" s="1587"/>
      <c r="LH387" s="1587"/>
      <c r="LI387" s="1587"/>
      <c r="LJ387" s="1587"/>
      <c r="LK387" s="1587"/>
      <c r="LL387" s="1587"/>
      <c r="LM387" s="1587"/>
      <c r="LN387" s="1587"/>
      <c r="LO387" s="1587"/>
      <c r="LP387" s="1587"/>
      <c r="LQ387" s="1587"/>
      <c r="LR387" s="1587"/>
      <c r="LS387" s="1587"/>
      <c r="LT387" s="1587"/>
      <c r="LU387" s="1587"/>
      <c r="LV387" s="1587"/>
      <c r="LW387" s="1587"/>
      <c r="LX387" s="1587"/>
      <c r="LY387" s="1587"/>
      <c r="LZ387" s="1587"/>
      <c r="MA387" s="1587"/>
      <c r="MB387" s="1587"/>
      <c r="MC387" s="1587"/>
      <c r="MD387" s="1587"/>
      <c r="ME387" s="1587"/>
      <c r="MF387" s="1587"/>
      <c r="MG387" s="1587"/>
      <c r="MH387" s="1587"/>
      <c r="MI387" s="1587"/>
      <c r="MJ387" s="1587"/>
      <c r="MK387" s="1587"/>
      <c r="ML387" s="1587"/>
      <c r="MM387" s="1587"/>
      <c r="MN387" s="1587"/>
      <c r="MO387" s="1587"/>
      <c r="MP387" s="1587"/>
      <c r="MQ387" s="1587"/>
      <c r="MR387" s="1587"/>
      <c r="MS387" s="1587"/>
      <c r="MT387" s="1587"/>
      <c r="MU387" s="1587"/>
      <c r="MV387" s="1587"/>
      <c r="MW387" s="1587"/>
      <c r="MX387" s="1587"/>
      <c r="MY387" s="1587"/>
      <c r="MZ387" s="1587"/>
      <c r="NA387" s="1587"/>
      <c r="NB387" s="1587"/>
      <c r="NC387" s="1587"/>
      <c r="ND387" s="1587"/>
      <c r="NE387" s="1587"/>
      <c r="NF387" s="1587"/>
      <c r="NG387" s="1587"/>
      <c r="NH387" s="1587"/>
      <c r="NI387" s="1587"/>
      <c r="NJ387" s="1587"/>
      <c r="NK387" s="1587"/>
      <c r="NL387" s="1587"/>
      <c r="NM387" s="1587"/>
      <c r="NN387" s="1587"/>
      <c r="NO387" s="1587"/>
      <c r="NP387" s="1587"/>
      <c r="NQ387" s="1587"/>
      <c r="NR387" s="1587"/>
      <c r="NS387" s="1587"/>
      <c r="NT387" s="1587"/>
      <c r="NU387" s="1587"/>
      <c r="NV387" s="1587"/>
      <c r="NW387" s="1587"/>
      <c r="NX387" s="1587"/>
      <c r="NY387" s="1587"/>
      <c r="NZ387" s="1587"/>
      <c r="OA387" s="1587"/>
      <c r="OB387" s="1587"/>
      <c r="OC387" s="1587"/>
      <c r="OD387" s="1587"/>
      <c r="OE387" s="1587"/>
      <c r="OF387" s="1587"/>
      <c r="OG387" s="1587"/>
      <c r="OH387" s="1587"/>
      <c r="OI387" s="1587"/>
      <c r="OJ387" s="1587"/>
      <c r="OK387" s="1587"/>
      <c r="OL387" s="1587"/>
      <c r="OM387" s="1587"/>
      <c r="ON387" s="1587"/>
      <c r="OO387" s="1587"/>
      <c r="OP387" s="1587"/>
      <c r="OQ387" s="1587"/>
      <c r="OR387" s="1587"/>
      <c r="OS387" s="1587"/>
      <c r="OT387" s="1587"/>
      <c r="OU387" s="1587"/>
      <c r="OV387" s="1587"/>
      <c r="OW387" s="1587"/>
      <c r="OX387" s="1587"/>
      <c r="OY387" s="1587"/>
      <c r="OZ387" s="1587"/>
      <c r="PA387" s="1587"/>
      <c r="PB387" s="1587"/>
      <c r="PC387" s="1587"/>
      <c r="PD387" s="1587"/>
      <c r="PE387" s="1587"/>
      <c r="PF387" s="1587"/>
      <c r="PG387" s="1588"/>
      <c r="PH387" s="1588"/>
      <c r="PI387" s="1588"/>
      <c r="PJ387" s="1588"/>
      <c r="PK387" s="1588"/>
      <c r="PL387" s="1588"/>
      <c r="PM387" s="1588"/>
      <c r="PN387" s="1588"/>
      <c r="PO387" s="1588"/>
      <c r="PP387" s="1588"/>
      <c r="PQ387" s="1588"/>
      <c r="PR387" s="1588"/>
      <c r="PS387" s="1588"/>
      <c r="PT387" s="1588"/>
      <c r="PU387" s="1588"/>
      <c r="PV387" s="1588"/>
      <c r="PW387" s="1588"/>
      <c r="PX387" s="1588"/>
      <c r="PY387" s="1588"/>
      <c r="PZ387" s="1588"/>
      <c r="QA387" s="1588"/>
      <c r="QB387" s="1588"/>
      <c r="QC387" s="1588"/>
      <c r="QD387" s="1588"/>
      <c r="QE387" s="1588"/>
      <c r="QF387" s="1588"/>
      <c r="QG387" s="1588"/>
      <c r="QH387" s="1588"/>
      <c r="QI387" s="1588"/>
      <c r="QJ387" s="1588"/>
      <c r="QK387" s="1588"/>
      <c r="QL387" s="1588"/>
      <c r="QM387" s="1588"/>
      <c r="QN387" s="1588"/>
      <c r="QO387" s="1588"/>
      <c r="QP387" s="1588"/>
      <c r="QQ387" s="1588"/>
      <c r="QR387" s="1588"/>
      <c r="QS387" s="1588"/>
      <c r="QT387" s="1588"/>
      <c r="QU387" s="1588"/>
      <c r="QV387" s="1588"/>
      <c r="QW387" s="1588"/>
      <c r="QX387" s="1588"/>
      <c r="QY387" s="1588"/>
      <c r="QZ387" s="1588"/>
      <c r="RA387" s="1588"/>
      <c r="RB387" s="1588"/>
      <c r="RC387" s="1588"/>
      <c r="RD387" s="1588"/>
      <c r="RE387" s="1588"/>
      <c r="RF387" s="1588"/>
      <c r="RG387" s="1588"/>
      <c r="RH387" s="1588"/>
      <c r="RI387" s="1588"/>
      <c r="RJ387" s="1588"/>
      <c r="RK387" s="1588"/>
      <c r="RL387" s="1588"/>
      <c r="RM387" s="1588"/>
      <c r="RN387" s="1588"/>
      <c r="RO387" s="1588"/>
      <c r="RP387" s="1588"/>
      <c r="RQ387" s="1588"/>
      <c r="RR387" s="1588"/>
      <c r="RS387" s="1588"/>
      <c r="RT387" s="1588"/>
      <c r="RU387" s="1588"/>
      <c r="RV387" s="1588"/>
      <c r="RW387" s="1588"/>
      <c r="RX387" s="1588"/>
      <c r="RY387" s="1588"/>
      <c r="RZ387" s="1588"/>
      <c r="SA387" s="1588"/>
      <c r="SB387" s="1588"/>
      <c r="SC387" s="1588"/>
      <c r="SD387" s="1588"/>
      <c r="SE387" s="1588"/>
      <c r="SF387" s="1588"/>
      <c r="SG387" s="1588"/>
      <c r="SH387" s="1588"/>
      <c r="SI387" s="1588"/>
      <c r="SJ387" s="1588"/>
      <c r="SK387" s="1588"/>
      <c r="SL387" s="1588"/>
      <c r="SM387" s="1588"/>
      <c r="SN387" s="1588"/>
      <c r="SO387" s="1588"/>
      <c r="SP387" s="1588"/>
      <c r="SQ387" s="1588"/>
      <c r="SR387" s="1588"/>
      <c r="SS387" s="1588"/>
      <c r="ST387" s="1588"/>
      <c r="SU387" s="1588"/>
      <c r="SV387" s="1588"/>
      <c r="SW387" s="1588"/>
      <c r="SX387" s="1588"/>
      <c r="SY387" s="1588"/>
      <c r="SZ387" s="1588"/>
      <c r="TA387" s="1588"/>
      <c r="TB387" s="1588"/>
      <c r="TC387" s="1588"/>
      <c r="TD387" s="544"/>
      <c r="TE387" s="544"/>
      <c r="TF387" s="544"/>
      <c r="TG387" s="544"/>
      <c r="TH387" s="544"/>
      <c r="TI387" s="544"/>
      <c r="TJ387" s="544"/>
      <c r="TK387" s="544"/>
      <c r="TL387" s="544"/>
      <c r="TM387" s="544"/>
      <c r="TN387" s="544"/>
      <c r="TO387" s="544"/>
      <c r="TP387" s="544"/>
      <c r="TQ387" s="544"/>
      <c r="TR387" s="544"/>
      <c r="TS387" s="544"/>
      <c r="TT387" s="544"/>
      <c r="TU387" s="544"/>
      <c r="TV387" s="544"/>
      <c r="TW387" s="544"/>
      <c r="TX387" s="544"/>
      <c r="TY387" s="544"/>
      <c r="TZ387" s="544"/>
      <c r="UA387" s="544"/>
      <c r="UB387" s="544"/>
      <c r="UC387" s="544"/>
      <c r="UD387" s="544"/>
      <c r="UE387" s="544"/>
      <c r="UF387" s="544"/>
      <c r="UG387" s="544"/>
      <c r="UH387" s="544"/>
      <c r="UI387" s="544"/>
      <c r="UJ387" s="544"/>
      <c r="UK387" s="544"/>
      <c r="UL387" s="544"/>
      <c r="UM387" s="544"/>
      <c r="UN387" s="544"/>
      <c r="UO387" s="544"/>
      <c r="UP387" s="544"/>
      <c r="UQ387" s="544"/>
      <c r="UR387" s="544"/>
      <c r="US387" s="544"/>
      <c r="UT387" s="544"/>
      <c r="UU387" s="544"/>
      <c r="UV387" s="544"/>
      <c r="UW387" s="544"/>
      <c r="UX387" s="544"/>
      <c r="UY387" s="544"/>
      <c r="UZ387" s="544"/>
      <c r="VA387" s="544"/>
      <c r="VB387" s="544"/>
      <c r="VC387" s="544"/>
      <c r="VD387" s="544"/>
      <c r="VE387" s="544"/>
      <c r="VF387" s="544"/>
      <c r="VG387" s="544"/>
      <c r="VH387" s="544"/>
      <c r="VI387" s="544"/>
      <c r="VJ387" s="544"/>
      <c r="VK387" s="544"/>
      <c r="VL387" s="544"/>
      <c r="VM387" s="544"/>
      <c r="VN387" s="544"/>
      <c r="VO387" s="544"/>
      <c r="VP387" s="544"/>
      <c r="VQ387" s="544"/>
      <c r="VR387" s="544"/>
      <c r="VS387" s="544"/>
      <c r="VT387" s="544"/>
      <c r="VU387" s="544"/>
      <c r="VV387" s="544"/>
      <c r="VW387" s="544"/>
      <c r="VX387" s="544"/>
      <c r="VY387" s="544"/>
      <c r="VZ387" s="544"/>
      <c r="WA387" s="544"/>
      <c r="WB387" s="544"/>
      <c r="WC387" s="544"/>
      <c r="WD387" s="544"/>
      <c r="WE387" s="544"/>
      <c r="WF387" s="544"/>
      <c r="WG387" s="544"/>
      <c r="WH387" s="544"/>
      <c r="WI387" s="544"/>
      <c r="WJ387" s="544"/>
      <c r="WK387" s="544"/>
      <c r="WL387" s="544"/>
      <c r="WM387" s="544"/>
      <c r="WN387" s="544"/>
      <c r="WO387" s="544"/>
      <c r="WP387" s="544"/>
      <c r="WQ387" s="544"/>
      <c r="WR387" s="544"/>
      <c r="WS387" s="544"/>
      <c r="WT387" s="544"/>
      <c r="WU387" s="544"/>
      <c r="WV387" s="544"/>
      <c r="WW387" s="544"/>
      <c r="WX387" s="544"/>
      <c r="WY387" s="544"/>
      <c r="WZ387" s="544"/>
      <c r="XA387" s="544"/>
      <c r="XB387" s="544"/>
      <c r="XC387" s="544"/>
      <c r="XD387" s="544"/>
      <c r="XE387" s="544"/>
      <c r="XF387" s="544"/>
      <c r="XG387" s="544"/>
      <c r="XH387" s="544"/>
      <c r="XI387" s="544"/>
      <c r="XJ387" s="544"/>
      <c r="XK387" s="544"/>
      <c r="XL387" s="544"/>
      <c r="XM387" s="544"/>
      <c r="XN387" s="544"/>
      <c r="XO387" s="544"/>
      <c r="XP387" s="544"/>
      <c r="XQ387" s="544"/>
      <c r="XR387" s="544"/>
      <c r="XS387" s="544"/>
      <c r="XT387" s="544"/>
      <c r="XU387" s="544"/>
      <c r="XV387" s="544"/>
      <c r="XW387" s="544"/>
      <c r="XX387" s="544"/>
      <c r="XY387" s="544"/>
      <c r="XZ387" s="544"/>
      <c r="YA387" s="544"/>
      <c r="YB387" s="544"/>
      <c r="YC387" s="544"/>
      <c r="YD387" s="544"/>
      <c r="YE387" s="544"/>
      <c r="YF387" s="544"/>
      <c r="YG387" s="544"/>
      <c r="YH387" s="544"/>
      <c r="YI387" s="544"/>
      <c r="YJ387" s="544"/>
      <c r="YK387" s="544"/>
      <c r="YL387" s="544"/>
      <c r="YM387" s="544"/>
      <c r="YN387" s="544"/>
      <c r="YO387" s="544"/>
      <c r="YP387" s="544"/>
      <c r="YQ387" s="544"/>
      <c r="YR387" s="544"/>
      <c r="YS387" s="544"/>
      <c r="YT387" s="544"/>
      <c r="YU387" s="544"/>
      <c r="YV387" s="544"/>
      <c r="YW387" s="544"/>
      <c r="YX387" s="544"/>
      <c r="YY387" s="544"/>
      <c r="YZ387" s="544"/>
      <c r="ZA387" s="544"/>
      <c r="ZB387" s="544"/>
      <c r="ZC387" s="544"/>
      <c r="ZD387" s="544"/>
      <c r="ZE387" s="544"/>
      <c r="ZF387" s="544"/>
      <c r="ZG387" s="544"/>
      <c r="ZH387" s="544"/>
      <c r="ZI387" s="544"/>
      <c r="ZJ387" s="544"/>
      <c r="ZK387" s="544"/>
      <c r="ZL387" s="544"/>
      <c r="ZM387" s="544"/>
      <c r="ZN387" s="544"/>
      <c r="ZO387" s="544"/>
      <c r="ZP387" s="544"/>
      <c r="ZQ387" s="544"/>
      <c r="ZR387" s="544"/>
      <c r="ZS387" s="544"/>
      <c r="ZT387" s="544"/>
      <c r="ZU387" s="544"/>
      <c r="ZV387" s="544"/>
      <c r="ZW387" s="544"/>
      <c r="ZX387" s="544"/>
      <c r="ZY387" s="544"/>
      <c r="ZZ387" s="544"/>
      <c r="AAA387" s="544"/>
      <c r="AAB387" s="544"/>
      <c r="AAC387" s="544"/>
      <c r="AAD387" s="544"/>
      <c r="AAE387" s="544"/>
      <c r="AAF387" s="544"/>
      <c r="AAG387" s="544"/>
      <c r="AAH387" s="544"/>
      <c r="AAI387" s="544"/>
      <c r="AAJ387" s="544"/>
      <c r="AAK387" s="544"/>
      <c r="AAL387" s="544"/>
      <c r="AAM387" s="544"/>
      <c r="AAN387" s="544"/>
      <c r="AAO387" s="544"/>
      <c r="AAP387" s="544"/>
      <c r="AAQ387" s="544"/>
      <c r="AAR387" s="544"/>
      <c r="AAS387" s="544"/>
      <c r="AAT387" s="544"/>
      <c r="AAU387" s="544"/>
      <c r="AAV387" s="544"/>
      <c r="AAW387" s="544"/>
      <c r="AAX387" s="544"/>
      <c r="AAY387" s="544"/>
      <c r="AAZ387" s="544"/>
      <c r="ABA387" s="544"/>
      <c r="ABB387" s="544"/>
      <c r="ABC387" s="544"/>
      <c r="ABD387" s="544"/>
      <c r="ABE387" s="544"/>
      <c r="ABF387" s="544"/>
      <c r="ABG387" s="544"/>
      <c r="ABH387" s="544"/>
      <c r="ABI387" s="544"/>
      <c r="ABJ387" s="544"/>
      <c r="ABK387" s="544"/>
      <c r="ABL387" s="544"/>
      <c r="ABM387" s="544"/>
      <c r="ABN387" s="544"/>
      <c r="ABO387" s="544"/>
      <c r="ABP387" s="544"/>
      <c r="ABQ387" s="544"/>
      <c r="ABR387" s="544"/>
      <c r="ABS387" s="544"/>
      <c r="ABT387" s="544"/>
    </row>
    <row r="388" spans="1:748" s="540" customFormat="1" ht="15" customHeight="1" x14ac:dyDescent="0.15">
      <c r="A388" s="559">
        <v>43908</v>
      </c>
      <c r="B388" s="415">
        <f t="shared" si="7"/>
        <v>3307</v>
      </c>
      <c r="C388" s="231"/>
      <c r="D388" s="546"/>
      <c r="E388" s="467"/>
      <c r="F388" s="576"/>
      <c r="G388" s="883"/>
      <c r="H388" s="539"/>
      <c r="I388" s="576"/>
      <c r="J388" s="547"/>
      <c r="K388" s="467"/>
      <c r="L388" s="550"/>
      <c r="M388" s="231">
        <v>1271</v>
      </c>
      <c r="N388" s="546">
        <v>7.78</v>
      </c>
      <c r="O388" s="467">
        <v>2940</v>
      </c>
      <c r="P388" s="576">
        <v>18.899999999999999</v>
      </c>
      <c r="Q388" s="883">
        <v>55.7</v>
      </c>
      <c r="R388" s="539">
        <v>0.6</v>
      </c>
      <c r="S388" s="576">
        <v>15.9</v>
      </c>
      <c r="T388" s="547"/>
      <c r="U388" s="467"/>
      <c r="V388" s="550"/>
      <c r="W388" s="494">
        <v>508</v>
      </c>
      <c r="X388" s="546">
        <v>7.85</v>
      </c>
      <c r="Y388" s="548">
        <v>2760</v>
      </c>
      <c r="Z388" s="576">
        <v>11.9</v>
      </c>
      <c r="AA388" s="883">
        <v>33.1</v>
      </c>
      <c r="AB388" s="539">
        <v>2</v>
      </c>
      <c r="AC388" s="576">
        <v>4.0999999999999996</v>
      </c>
      <c r="AD388" s="539"/>
      <c r="AE388" s="467"/>
      <c r="AF388" s="550"/>
      <c r="AG388" s="494"/>
      <c r="AH388" s="546">
        <v>7.65</v>
      </c>
      <c r="AI388" s="548">
        <v>4640</v>
      </c>
      <c r="AJ388" s="576">
        <v>20</v>
      </c>
      <c r="AK388" s="883">
        <v>60.2</v>
      </c>
      <c r="AL388" s="539">
        <v>3.9</v>
      </c>
      <c r="AM388" s="213">
        <v>7.1</v>
      </c>
      <c r="AN388" s="539"/>
      <c r="AO388" s="467"/>
      <c r="AP388" s="618"/>
      <c r="AQ388" s="494">
        <v>182</v>
      </c>
      <c r="AR388" s="546">
        <v>7.49</v>
      </c>
      <c r="AS388" s="548">
        <v>5130</v>
      </c>
      <c r="AT388" s="576">
        <v>66.099999999999994</v>
      </c>
      <c r="AU388" s="883">
        <v>156.5</v>
      </c>
      <c r="AV388" s="539">
        <v>3.9</v>
      </c>
      <c r="AW388" s="576">
        <v>18.7</v>
      </c>
      <c r="AX388" s="539"/>
      <c r="AY388" s="467"/>
      <c r="AZ388" s="550"/>
      <c r="BA388" s="231">
        <v>321</v>
      </c>
      <c r="BB388" s="546">
        <v>7.32</v>
      </c>
      <c r="BC388" s="467">
        <v>5860</v>
      </c>
      <c r="BD388" s="576">
        <v>54.8</v>
      </c>
      <c r="BE388" s="883">
        <v>144</v>
      </c>
      <c r="BF388" s="539">
        <v>2.9</v>
      </c>
      <c r="BG388" s="576">
        <v>37.9</v>
      </c>
      <c r="BH388" s="539"/>
      <c r="BI388" s="467"/>
      <c r="BJ388" s="550"/>
      <c r="BK388" s="494">
        <v>144</v>
      </c>
      <c r="BL388" s="546">
        <v>7.97</v>
      </c>
      <c r="BM388" s="548">
        <v>1225</v>
      </c>
      <c r="BN388" s="576">
        <v>80.900000000000006</v>
      </c>
      <c r="BO388" s="883">
        <v>140</v>
      </c>
      <c r="BP388" s="539">
        <v>0.6</v>
      </c>
      <c r="BQ388" s="576">
        <v>2.2000000000000002</v>
      </c>
      <c r="BR388" s="539"/>
      <c r="BS388" s="467"/>
      <c r="BT388" s="550"/>
      <c r="BU388" s="494">
        <v>273</v>
      </c>
      <c r="BV388" s="546">
        <v>7.35</v>
      </c>
      <c r="BW388" s="548">
        <v>6130</v>
      </c>
      <c r="BX388" s="548">
        <v>28.4</v>
      </c>
      <c r="BY388" s="883">
        <v>88.7</v>
      </c>
      <c r="BZ388" s="539">
        <v>4.4000000000000004</v>
      </c>
      <c r="CA388" s="576">
        <v>14.2</v>
      </c>
      <c r="CB388" s="539"/>
      <c r="CC388" s="467"/>
      <c r="CD388" s="550"/>
      <c r="CE388" s="494">
        <v>39</v>
      </c>
      <c r="CF388" s="546"/>
      <c r="CG388" s="548"/>
      <c r="CH388" s="576"/>
      <c r="CI388" s="883"/>
      <c r="CJ388" s="539"/>
      <c r="CK388" s="576"/>
      <c r="CL388" s="539"/>
      <c r="CM388" s="467"/>
      <c r="CN388" s="550"/>
      <c r="CO388" s="494"/>
      <c r="CP388" s="546"/>
      <c r="CQ388" s="467"/>
      <c r="CR388" s="576"/>
      <c r="CS388" s="883"/>
      <c r="CT388" s="539"/>
      <c r="CU388" s="576"/>
      <c r="CV388" s="539"/>
      <c r="CW388" s="467"/>
      <c r="CX388" s="550"/>
      <c r="CY388" s="494">
        <v>198</v>
      </c>
      <c r="CZ388" s="546">
        <v>7.54</v>
      </c>
      <c r="DA388" s="467">
        <v>5280</v>
      </c>
      <c r="DB388" s="576">
        <v>19.899999999999999</v>
      </c>
      <c r="DC388" s="883">
        <v>55.7</v>
      </c>
      <c r="DD388" s="539">
        <v>6.7</v>
      </c>
      <c r="DE388" s="576">
        <v>10.3</v>
      </c>
      <c r="DF388" s="539"/>
      <c r="DG388" s="551"/>
      <c r="DH388" s="550"/>
      <c r="DI388" s="494">
        <v>100</v>
      </c>
      <c r="DJ388" s="546">
        <v>7.61</v>
      </c>
      <c r="DK388" s="549">
        <v>3490</v>
      </c>
      <c r="DL388" s="576">
        <v>94.9</v>
      </c>
      <c r="DM388" s="883">
        <v>252.8</v>
      </c>
      <c r="DN388" s="539">
        <v>18.2</v>
      </c>
      <c r="DO388" s="576">
        <v>19.7</v>
      </c>
      <c r="DP388" s="539"/>
      <c r="DQ388" s="467"/>
      <c r="DR388" s="550"/>
      <c r="DS388" s="494"/>
      <c r="DT388" s="546"/>
      <c r="DU388" s="466"/>
      <c r="DV388" s="576"/>
      <c r="DW388" s="883"/>
      <c r="DX388" s="539"/>
      <c r="DY388" s="576"/>
      <c r="DZ388" s="539"/>
      <c r="EA388" s="576"/>
      <c r="EB388" s="550"/>
      <c r="EC388" s="494">
        <v>104</v>
      </c>
      <c r="ED388" s="546">
        <v>8.01</v>
      </c>
      <c r="EE388" s="551">
        <v>1164</v>
      </c>
      <c r="EF388" s="576">
        <v>9.4</v>
      </c>
      <c r="EG388" s="883">
        <v>37.700000000000003</v>
      </c>
      <c r="EH388" s="539">
        <v>6.7</v>
      </c>
      <c r="EI388" s="576">
        <v>9.5</v>
      </c>
      <c r="EJ388" s="539"/>
      <c r="EK388" s="467"/>
      <c r="EL388" s="550"/>
      <c r="EM388" s="494"/>
      <c r="EN388" s="546"/>
      <c r="EO388" s="467"/>
      <c r="EP388" s="576"/>
      <c r="EQ388" s="576"/>
      <c r="ER388" s="539"/>
      <c r="ES388" s="576"/>
      <c r="ET388" s="466"/>
      <c r="EU388" s="467"/>
      <c r="EV388" s="550"/>
      <c r="EW388" s="494">
        <v>106</v>
      </c>
      <c r="EX388" s="546">
        <v>6.98</v>
      </c>
      <c r="EY388" s="467">
        <v>8760</v>
      </c>
      <c r="EZ388" s="576">
        <v>5.8</v>
      </c>
      <c r="FA388" s="883"/>
      <c r="FB388" s="539">
        <v>0.4</v>
      </c>
      <c r="FC388" s="576">
        <v>0.6</v>
      </c>
      <c r="FD388" s="466"/>
      <c r="FE388" s="467"/>
      <c r="FF388" s="550"/>
      <c r="FG388" s="494"/>
      <c r="FH388" s="546"/>
      <c r="FI388" s="467"/>
      <c r="FJ388" s="576"/>
      <c r="FK388" s="883"/>
      <c r="FL388" s="539"/>
      <c r="FM388" s="576"/>
      <c r="FN388" s="466"/>
      <c r="FO388" s="467"/>
      <c r="FP388" s="550"/>
      <c r="FQ388" s="1262"/>
      <c r="FR388" s="1263"/>
      <c r="FS388" s="1444"/>
      <c r="FT388" s="1263"/>
      <c r="FU388" s="980"/>
      <c r="FV388" s="1263"/>
      <c r="FW388" s="954"/>
      <c r="FX388" s="1263"/>
      <c r="FY388" s="1263"/>
      <c r="FZ388" s="1419"/>
      <c r="GA388" s="1262"/>
      <c r="GB388" s="1263"/>
      <c r="GC388" s="1263"/>
      <c r="GD388" s="1263"/>
      <c r="GE388" s="980"/>
      <c r="GF388" s="1263"/>
      <c r="GG388" s="954"/>
      <c r="GH388" s="1263"/>
      <c r="GI388" s="1263"/>
      <c r="GJ388" s="1419"/>
      <c r="GK388" s="231"/>
      <c r="GL388" s="941"/>
      <c r="GM388" s="467"/>
      <c r="GN388" s="467"/>
      <c r="GO388" s="467"/>
      <c r="GP388" s="467"/>
      <c r="GQ388" s="467"/>
      <c r="GR388" s="467"/>
      <c r="GS388" s="467"/>
      <c r="GT388" s="550"/>
      <c r="GU388" s="231"/>
      <c r="GV388" s="467"/>
      <c r="GW388" s="467"/>
      <c r="GX388" s="467"/>
      <c r="GY388" s="467"/>
      <c r="GZ388" s="539"/>
      <c r="HA388" s="467"/>
      <c r="HB388" s="467"/>
      <c r="HC388" s="467"/>
      <c r="HD388" s="550"/>
      <c r="HE388" s="494">
        <v>61</v>
      </c>
      <c r="HF388" s="546">
        <v>7.48</v>
      </c>
      <c r="HG388" s="467">
        <v>4480</v>
      </c>
      <c r="HH388" s="894">
        <v>10.3</v>
      </c>
      <c r="HI388" s="1432">
        <v>118.8</v>
      </c>
      <c r="HJ388" s="539">
        <v>3.8</v>
      </c>
      <c r="HK388" s="576">
        <v>6.3</v>
      </c>
      <c r="HL388" s="539"/>
      <c r="HM388" s="467"/>
      <c r="HN388" s="550"/>
      <c r="HO388" s="494"/>
      <c r="HP388" s="546"/>
      <c r="HQ388" s="467"/>
      <c r="HR388" s="576"/>
      <c r="HS388" s="576"/>
      <c r="HT388" s="539"/>
      <c r="HU388" s="576"/>
      <c r="HV388" s="539"/>
      <c r="HW388" s="467"/>
      <c r="HX388" s="550"/>
      <c r="HY388" s="1587"/>
      <c r="HZ388" s="1587"/>
      <c r="IA388" s="1587"/>
      <c r="IB388" s="1587"/>
      <c r="IC388" s="1587"/>
      <c r="ID388" s="1587"/>
      <c r="IE388" s="1587"/>
      <c r="IF388" s="1587"/>
      <c r="IG388" s="1587"/>
      <c r="IH388" s="1587"/>
      <c r="II388" s="1587"/>
      <c r="IJ388" s="1587"/>
      <c r="IK388" s="1587"/>
      <c r="IL388" s="1587"/>
      <c r="IM388" s="1587"/>
      <c r="IN388" s="1587"/>
      <c r="IO388" s="1587"/>
      <c r="IP388" s="1587"/>
      <c r="IQ388" s="1587"/>
      <c r="IR388" s="1587"/>
      <c r="IS388" s="1587"/>
      <c r="IT388" s="1587"/>
      <c r="IU388" s="1587"/>
      <c r="IV388" s="1587"/>
      <c r="IW388" s="1587"/>
      <c r="IX388" s="1587"/>
      <c r="IY388" s="1587"/>
      <c r="IZ388" s="1587"/>
      <c r="JA388" s="1587"/>
      <c r="JB388" s="1587"/>
      <c r="JC388" s="1587"/>
      <c r="JD388" s="1587"/>
      <c r="JE388" s="1587"/>
      <c r="JF388" s="1587"/>
      <c r="JG388" s="1587"/>
      <c r="JH388" s="1587"/>
      <c r="JI388" s="1587"/>
      <c r="JJ388" s="1587"/>
      <c r="JK388" s="1587"/>
      <c r="JL388" s="1587"/>
      <c r="JM388" s="1587"/>
      <c r="JN388" s="1587"/>
      <c r="JO388" s="1587"/>
      <c r="JP388" s="1587"/>
      <c r="JQ388" s="1587"/>
      <c r="JR388" s="1587"/>
      <c r="JS388" s="1587"/>
      <c r="JT388" s="1587"/>
      <c r="JU388" s="1587"/>
      <c r="JV388" s="1587"/>
      <c r="JW388" s="1587"/>
      <c r="JX388" s="1587"/>
      <c r="JY388" s="1587"/>
      <c r="JZ388" s="1587"/>
      <c r="KA388" s="1587"/>
      <c r="KB388" s="1587"/>
      <c r="KC388" s="1587"/>
      <c r="KD388" s="1587"/>
      <c r="KE388" s="1587"/>
      <c r="KF388" s="1587"/>
      <c r="KG388" s="1587"/>
      <c r="KH388" s="1587"/>
      <c r="KI388" s="1587"/>
      <c r="KJ388" s="1587"/>
      <c r="KK388" s="1587"/>
      <c r="KL388" s="1587"/>
      <c r="KM388" s="1587"/>
      <c r="KN388" s="1587"/>
      <c r="KO388" s="1587"/>
      <c r="KP388" s="1587"/>
      <c r="KQ388" s="1587"/>
      <c r="KR388" s="1587"/>
      <c r="KS388" s="1587"/>
      <c r="KT388" s="1587"/>
      <c r="KU388" s="1587"/>
      <c r="KV388" s="1587"/>
      <c r="KW388" s="1587"/>
      <c r="KX388" s="1587"/>
      <c r="KY388" s="1587"/>
      <c r="KZ388" s="1587"/>
      <c r="LA388" s="1587"/>
      <c r="LB388" s="1587"/>
      <c r="LC388" s="1587"/>
      <c r="LD388" s="1587"/>
      <c r="LE388" s="1587"/>
      <c r="LF388" s="1587"/>
      <c r="LG388" s="1587"/>
      <c r="LH388" s="1587"/>
      <c r="LI388" s="1587"/>
      <c r="LJ388" s="1587"/>
      <c r="LK388" s="1587"/>
      <c r="LL388" s="1587"/>
      <c r="LM388" s="1587"/>
      <c r="LN388" s="1587"/>
      <c r="LO388" s="1587"/>
      <c r="LP388" s="1587"/>
      <c r="LQ388" s="1587"/>
      <c r="LR388" s="1587"/>
      <c r="LS388" s="1587"/>
      <c r="LT388" s="1587"/>
      <c r="LU388" s="1587"/>
      <c r="LV388" s="1587"/>
      <c r="LW388" s="1587"/>
      <c r="LX388" s="1587"/>
      <c r="LY388" s="1587"/>
      <c r="LZ388" s="1587"/>
      <c r="MA388" s="1587"/>
      <c r="MB388" s="1587"/>
      <c r="MC388" s="1587"/>
      <c r="MD388" s="1587"/>
      <c r="ME388" s="1587"/>
      <c r="MF388" s="1587"/>
      <c r="MG388" s="1587"/>
      <c r="MH388" s="1587"/>
      <c r="MI388" s="1587"/>
      <c r="MJ388" s="1587"/>
      <c r="MK388" s="1587"/>
      <c r="ML388" s="1587"/>
      <c r="MM388" s="1587"/>
      <c r="MN388" s="1587"/>
      <c r="MO388" s="1587"/>
      <c r="MP388" s="1587"/>
      <c r="MQ388" s="1587"/>
      <c r="MR388" s="1587"/>
      <c r="MS388" s="1587"/>
      <c r="MT388" s="1587"/>
      <c r="MU388" s="1587"/>
      <c r="MV388" s="1587"/>
      <c r="MW388" s="1587"/>
      <c r="MX388" s="1587"/>
      <c r="MY388" s="1587"/>
      <c r="MZ388" s="1587"/>
      <c r="NA388" s="1587"/>
      <c r="NB388" s="1587"/>
      <c r="NC388" s="1587"/>
      <c r="ND388" s="1587"/>
      <c r="NE388" s="1587"/>
      <c r="NF388" s="1587"/>
      <c r="NG388" s="1587"/>
      <c r="NH388" s="1587"/>
      <c r="NI388" s="1587"/>
      <c r="NJ388" s="1587"/>
      <c r="NK388" s="1587"/>
      <c r="NL388" s="1587"/>
      <c r="NM388" s="1587"/>
      <c r="NN388" s="1587"/>
      <c r="NO388" s="1587"/>
      <c r="NP388" s="1587"/>
      <c r="NQ388" s="1587"/>
      <c r="NR388" s="1587"/>
      <c r="NS388" s="1587"/>
      <c r="NT388" s="1587"/>
      <c r="NU388" s="1587"/>
      <c r="NV388" s="1587"/>
      <c r="NW388" s="1587"/>
      <c r="NX388" s="1587"/>
      <c r="NY388" s="1587"/>
      <c r="NZ388" s="1587"/>
      <c r="OA388" s="1587"/>
      <c r="OB388" s="1587"/>
      <c r="OC388" s="1587"/>
      <c r="OD388" s="1587"/>
      <c r="OE388" s="1587"/>
      <c r="OF388" s="1587"/>
      <c r="OG388" s="1587"/>
      <c r="OH388" s="1587"/>
      <c r="OI388" s="1587"/>
      <c r="OJ388" s="1587"/>
      <c r="OK388" s="1587"/>
      <c r="OL388" s="1587"/>
      <c r="OM388" s="1587"/>
      <c r="ON388" s="1587"/>
      <c r="OO388" s="1587"/>
      <c r="OP388" s="1587"/>
      <c r="OQ388" s="1587"/>
      <c r="OR388" s="1587"/>
      <c r="OS388" s="1587"/>
      <c r="OT388" s="1587"/>
      <c r="OU388" s="1587"/>
      <c r="OV388" s="1587"/>
      <c r="OW388" s="1587"/>
      <c r="OX388" s="1587"/>
      <c r="OY388" s="1587"/>
      <c r="OZ388" s="1587"/>
      <c r="PA388" s="1587"/>
      <c r="PB388" s="1587"/>
      <c r="PC388" s="1587"/>
      <c r="PD388" s="1587"/>
      <c r="PE388" s="1587"/>
      <c r="PF388" s="1587"/>
      <c r="PG388" s="1588"/>
      <c r="PH388" s="1588"/>
      <c r="PI388" s="1588"/>
      <c r="PJ388" s="1588"/>
      <c r="PK388" s="1588"/>
      <c r="PL388" s="1588"/>
      <c r="PM388" s="1588"/>
      <c r="PN388" s="1588"/>
      <c r="PO388" s="1588"/>
      <c r="PP388" s="1588"/>
      <c r="PQ388" s="1588"/>
      <c r="PR388" s="1588"/>
      <c r="PS388" s="1588"/>
      <c r="PT388" s="1588"/>
      <c r="PU388" s="1588"/>
      <c r="PV388" s="1588"/>
      <c r="PW388" s="1588"/>
      <c r="PX388" s="1588"/>
      <c r="PY388" s="1588"/>
      <c r="PZ388" s="1588"/>
      <c r="QA388" s="1588"/>
      <c r="QB388" s="1588"/>
      <c r="QC388" s="1588"/>
      <c r="QD388" s="1588"/>
      <c r="QE388" s="1588"/>
      <c r="QF388" s="1588"/>
      <c r="QG388" s="1588"/>
      <c r="QH388" s="1588"/>
      <c r="QI388" s="1588"/>
      <c r="QJ388" s="1588"/>
      <c r="QK388" s="1588"/>
      <c r="QL388" s="1588"/>
      <c r="QM388" s="1588"/>
      <c r="QN388" s="1588"/>
      <c r="QO388" s="1588"/>
      <c r="QP388" s="1588"/>
      <c r="QQ388" s="1588"/>
      <c r="QR388" s="1588"/>
      <c r="QS388" s="1588"/>
      <c r="QT388" s="1588"/>
      <c r="QU388" s="1588"/>
      <c r="QV388" s="1588"/>
      <c r="QW388" s="1588"/>
      <c r="QX388" s="1588"/>
      <c r="QY388" s="1588"/>
      <c r="QZ388" s="1588"/>
      <c r="RA388" s="1588"/>
      <c r="RB388" s="1588"/>
      <c r="RC388" s="1588"/>
      <c r="RD388" s="1588"/>
      <c r="RE388" s="1588"/>
      <c r="RF388" s="1588"/>
      <c r="RG388" s="1588"/>
      <c r="RH388" s="1588"/>
      <c r="RI388" s="1588"/>
      <c r="RJ388" s="1588"/>
      <c r="RK388" s="1588"/>
      <c r="RL388" s="1588"/>
      <c r="RM388" s="1588"/>
      <c r="RN388" s="1588"/>
      <c r="RO388" s="1588"/>
      <c r="RP388" s="1588"/>
      <c r="RQ388" s="1588"/>
      <c r="RR388" s="1588"/>
      <c r="RS388" s="1588"/>
      <c r="RT388" s="1588"/>
      <c r="RU388" s="1588"/>
      <c r="RV388" s="1588"/>
      <c r="RW388" s="1588"/>
      <c r="RX388" s="1588"/>
      <c r="RY388" s="1588"/>
      <c r="RZ388" s="1588"/>
      <c r="SA388" s="1588"/>
      <c r="SB388" s="1588"/>
      <c r="SC388" s="1588"/>
      <c r="SD388" s="1588"/>
      <c r="SE388" s="1588"/>
      <c r="SF388" s="1588"/>
      <c r="SG388" s="1588"/>
      <c r="SH388" s="1588"/>
      <c r="SI388" s="1588"/>
      <c r="SJ388" s="1588"/>
      <c r="SK388" s="1588"/>
      <c r="SL388" s="1588"/>
      <c r="SM388" s="1588"/>
      <c r="SN388" s="1588"/>
      <c r="SO388" s="1588"/>
      <c r="SP388" s="1588"/>
      <c r="SQ388" s="1588"/>
      <c r="SR388" s="1588"/>
      <c r="SS388" s="1588"/>
      <c r="ST388" s="1588"/>
      <c r="SU388" s="1588"/>
      <c r="SV388" s="1588"/>
      <c r="SW388" s="1588"/>
      <c r="SX388" s="1588"/>
      <c r="SY388" s="1588"/>
      <c r="SZ388" s="1588"/>
      <c r="TA388" s="1588"/>
      <c r="TB388" s="1588"/>
      <c r="TC388" s="1588"/>
      <c r="TD388" s="544"/>
      <c r="TE388" s="544"/>
      <c r="TF388" s="544"/>
      <c r="TG388" s="544"/>
      <c r="TH388" s="544"/>
      <c r="TI388" s="544"/>
      <c r="TJ388" s="544"/>
      <c r="TK388" s="544"/>
      <c r="TL388" s="544"/>
      <c r="TM388" s="544"/>
      <c r="TN388" s="544"/>
      <c r="TO388" s="544"/>
      <c r="TP388" s="544"/>
      <c r="TQ388" s="544"/>
      <c r="TR388" s="544"/>
      <c r="TS388" s="544"/>
      <c r="TT388" s="544"/>
      <c r="TU388" s="544"/>
      <c r="TV388" s="544"/>
      <c r="TW388" s="544"/>
      <c r="TX388" s="544"/>
      <c r="TY388" s="544"/>
      <c r="TZ388" s="544"/>
      <c r="UA388" s="544"/>
      <c r="UB388" s="544"/>
      <c r="UC388" s="544"/>
      <c r="UD388" s="544"/>
      <c r="UE388" s="544"/>
      <c r="UF388" s="544"/>
      <c r="UG388" s="544"/>
      <c r="UH388" s="544"/>
      <c r="UI388" s="544"/>
      <c r="UJ388" s="544"/>
      <c r="UK388" s="544"/>
      <c r="UL388" s="544"/>
      <c r="UM388" s="544"/>
      <c r="UN388" s="544"/>
      <c r="UO388" s="544"/>
      <c r="UP388" s="544"/>
      <c r="UQ388" s="544"/>
      <c r="UR388" s="544"/>
      <c r="US388" s="544"/>
      <c r="UT388" s="544"/>
      <c r="UU388" s="544"/>
      <c r="UV388" s="544"/>
      <c r="UW388" s="544"/>
      <c r="UX388" s="544"/>
      <c r="UY388" s="544"/>
      <c r="UZ388" s="544"/>
      <c r="VA388" s="544"/>
      <c r="VB388" s="544"/>
      <c r="VC388" s="544"/>
      <c r="VD388" s="544"/>
      <c r="VE388" s="544"/>
      <c r="VF388" s="544"/>
      <c r="VG388" s="544"/>
      <c r="VH388" s="544"/>
      <c r="VI388" s="544"/>
      <c r="VJ388" s="544"/>
      <c r="VK388" s="544"/>
      <c r="VL388" s="544"/>
      <c r="VM388" s="544"/>
      <c r="VN388" s="544"/>
      <c r="VO388" s="544"/>
      <c r="VP388" s="544"/>
      <c r="VQ388" s="544"/>
      <c r="VR388" s="544"/>
      <c r="VS388" s="544"/>
      <c r="VT388" s="544"/>
      <c r="VU388" s="544"/>
      <c r="VV388" s="544"/>
      <c r="VW388" s="544"/>
      <c r="VX388" s="544"/>
      <c r="VY388" s="544"/>
      <c r="VZ388" s="544"/>
      <c r="WA388" s="544"/>
      <c r="WB388" s="544"/>
      <c r="WC388" s="544"/>
      <c r="WD388" s="544"/>
      <c r="WE388" s="544"/>
      <c r="WF388" s="544"/>
      <c r="WG388" s="544"/>
      <c r="WH388" s="544"/>
      <c r="WI388" s="544"/>
      <c r="WJ388" s="544"/>
      <c r="WK388" s="544"/>
      <c r="WL388" s="544"/>
      <c r="WM388" s="544"/>
      <c r="WN388" s="544"/>
      <c r="WO388" s="544"/>
      <c r="WP388" s="544"/>
      <c r="WQ388" s="544"/>
      <c r="WR388" s="544"/>
      <c r="WS388" s="544"/>
      <c r="WT388" s="544"/>
      <c r="WU388" s="544"/>
      <c r="WV388" s="544"/>
      <c r="WW388" s="544"/>
      <c r="WX388" s="544"/>
      <c r="WY388" s="544"/>
      <c r="WZ388" s="544"/>
      <c r="XA388" s="544"/>
      <c r="XB388" s="544"/>
      <c r="XC388" s="544"/>
      <c r="XD388" s="544"/>
      <c r="XE388" s="544"/>
      <c r="XF388" s="544"/>
      <c r="XG388" s="544"/>
      <c r="XH388" s="544"/>
      <c r="XI388" s="544"/>
      <c r="XJ388" s="544"/>
      <c r="XK388" s="544"/>
      <c r="XL388" s="544"/>
      <c r="XM388" s="544"/>
      <c r="XN388" s="544"/>
      <c r="XO388" s="544"/>
      <c r="XP388" s="544"/>
      <c r="XQ388" s="544"/>
      <c r="XR388" s="544"/>
      <c r="XS388" s="544"/>
      <c r="XT388" s="544"/>
      <c r="XU388" s="544"/>
      <c r="XV388" s="544"/>
      <c r="XW388" s="544"/>
      <c r="XX388" s="544"/>
      <c r="XY388" s="544"/>
      <c r="XZ388" s="544"/>
      <c r="YA388" s="544"/>
      <c r="YB388" s="544"/>
      <c r="YC388" s="544"/>
      <c r="YD388" s="544"/>
      <c r="YE388" s="544"/>
      <c r="YF388" s="544"/>
      <c r="YG388" s="544"/>
      <c r="YH388" s="544"/>
      <c r="YI388" s="544"/>
      <c r="YJ388" s="544"/>
      <c r="YK388" s="544"/>
      <c r="YL388" s="544"/>
      <c r="YM388" s="544"/>
      <c r="YN388" s="544"/>
      <c r="YO388" s="544"/>
      <c r="YP388" s="544"/>
      <c r="YQ388" s="544"/>
      <c r="YR388" s="544"/>
      <c r="YS388" s="544"/>
      <c r="YT388" s="544"/>
      <c r="YU388" s="544"/>
      <c r="YV388" s="544"/>
      <c r="YW388" s="544"/>
      <c r="YX388" s="544"/>
      <c r="YY388" s="544"/>
      <c r="YZ388" s="544"/>
      <c r="ZA388" s="544"/>
      <c r="ZB388" s="544"/>
      <c r="ZC388" s="544"/>
      <c r="ZD388" s="544"/>
      <c r="ZE388" s="544"/>
      <c r="ZF388" s="544"/>
      <c r="ZG388" s="544"/>
      <c r="ZH388" s="544"/>
      <c r="ZI388" s="544"/>
      <c r="ZJ388" s="544"/>
      <c r="ZK388" s="544"/>
      <c r="ZL388" s="544"/>
      <c r="ZM388" s="544"/>
      <c r="ZN388" s="544"/>
      <c r="ZO388" s="544"/>
      <c r="ZP388" s="544"/>
      <c r="ZQ388" s="544"/>
      <c r="ZR388" s="544"/>
      <c r="ZS388" s="544"/>
      <c r="ZT388" s="544"/>
      <c r="ZU388" s="544"/>
      <c r="ZV388" s="544"/>
      <c r="ZW388" s="544"/>
      <c r="ZX388" s="544"/>
      <c r="ZY388" s="544"/>
      <c r="ZZ388" s="544"/>
      <c r="AAA388" s="544"/>
      <c r="AAB388" s="544"/>
      <c r="AAC388" s="544"/>
      <c r="AAD388" s="544"/>
      <c r="AAE388" s="544"/>
      <c r="AAF388" s="544"/>
      <c r="AAG388" s="544"/>
      <c r="AAH388" s="544"/>
      <c r="AAI388" s="544"/>
      <c r="AAJ388" s="544"/>
      <c r="AAK388" s="544"/>
      <c r="AAL388" s="544"/>
      <c r="AAM388" s="544"/>
      <c r="AAN388" s="544"/>
      <c r="AAO388" s="544"/>
      <c r="AAP388" s="544"/>
      <c r="AAQ388" s="544"/>
      <c r="AAR388" s="544"/>
      <c r="AAS388" s="544"/>
      <c r="AAT388" s="544"/>
      <c r="AAU388" s="544"/>
      <c r="AAV388" s="544"/>
      <c r="AAW388" s="544"/>
      <c r="AAX388" s="544"/>
      <c r="AAY388" s="544"/>
      <c r="AAZ388" s="544"/>
      <c r="ABA388" s="544"/>
      <c r="ABB388" s="544"/>
      <c r="ABC388" s="544"/>
      <c r="ABD388" s="544"/>
      <c r="ABE388" s="544"/>
      <c r="ABF388" s="544"/>
      <c r="ABG388" s="544"/>
      <c r="ABH388" s="544"/>
      <c r="ABI388" s="544"/>
      <c r="ABJ388" s="544"/>
      <c r="ABK388" s="544"/>
      <c r="ABL388" s="544"/>
      <c r="ABM388" s="544"/>
      <c r="ABN388" s="544"/>
      <c r="ABO388" s="544"/>
      <c r="ABP388" s="544"/>
      <c r="ABQ388" s="544"/>
      <c r="ABR388" s="544"/>
      <c r="ABS388" s="544"/>
      <c r="ABT388" s="544"/>
    </row>
    <row r="389" spans="1:748" s="540" customFormat="1" ht="15" customHeight="1" x14ac:dyDescent="0.15">
      <c r="A389" s="559">
        <v>43909</v>
      </c>
      <c r="B389" s="415">
        <f t="shared" si="7"/>
        <v>3406</v>
      </c>
      <c r="C389" s="231"/>
      <c r="D389" s="546"/>
      <c r="E389" s="467"/>
      <c r="F389" s="576"/>
      <c r="G389" s="883"/>
      <c r="H389" s="539"/>
      <c r="I389" s="576"/>
      <c r="J389" s="547"/>
      <c r="K389" s="467"/>
      <c r="L389" s="550"/>
      <c r="M389" s="231">
        <v>1363</v>
      </c>
      <c r="N389" s="546">
        <v>7.82</v>
      </c>
      <c r="O389" s="467">
        <v>2960</v>
      </c>
      <c r="P389" s="576">
        <v>20.8</v>
      </c>
      <c r="Q389" s="883">
        <v>49.7</v>
      </c>
      <c r="R389" s="539"/>
      <c r="S389" s="576">
        <v>20.7</v>
      </c>
      <c r="T389" s="547"/>
      <c r="U389" s="467"/>
      <c r="V389" s="550"/>
      <c r="W389" s="494">
        <v>462</v>
      </c>
      <c r="X389" s="546">
        <v>7.86</v>
      </c>
      <c r="Y389" s="548">
        <v>2390</v>
      </c>
      <c r="Z389" s="576">
        <v>17.2</v>
      </c>
      <c r="AA389" s="883">
        <v>22.6</v>
      </c>
      <c r="AB389" s="539"/>
      <c r="AC389" s="576">
        <v>5.2</v>
      </c>
      <c r="AD389" s="539"/>
      <c r="AE389" s="467"/>
      <c r="AF389" s="550"/>
      <c r="AG389" s="494">
        <v>68</v>
      </c>
      <c r="AH389" s="546">
        <v>8.15</v>
      </c>
      <c r="AI389" s="548">
        <v>4770</v>
      </c>
      <c r="AJ389" s="576">
        <v>22.1</v>
      </c>
      <c r="AK389" s="883">
        <v>57.2</v>
      </c>
      <c r="AL389" s="539"/>
      <c r="AM389" s="213">
        <v>8.1</v>
      </c>
      <c r="AN389" s="539"/>
      <c r="AO389" s="467"/>
      <c r="AP389" s="618"/>
      <c r="AQ389" s="494">
        <v>230</v>
      </c>
      <c r="AR389" s="546">
        <v>7.43</v>
      </c>
      <c r="AS389" s="548">
        <v>6760</v>
      </c>
      <c r="AT389" s="576">
        <v>89</v>
      </c>
      <c r="AU389" s="883">
        <v>195.6</v>
      </c>
      <c r="AV389" s="539"/>
      <c r="AW389" s="576">
        <v>26.6</v>
      </c>
      <c r="AX389" s="539"/>
      <c r="AY389" s="467"/>
      <c r="AZ389" s="550"/>
      <c r="BA389" s="231">
        <v>289</v>
      </c>
      <c r="BB389" s="546">
        <v>7.23</v>
      </c>
      <c r="BC389" s="467">
        <v>6080</v>
      </c>
      <c r="BD389" s="576">
        <v>56.4</v>
      </c>
      <c r="BE389" s="883">
        <v>142.9</v>
      </c>
      <c r="BF389" s="539"/>
      <c r="BG389" s="576">
        <v>41.2</v>
      </c>
      <c r="BH389" s="539"/>
      <c r="BI389" s="467"/>
      <c r="BJ389" s="550"/>
      <c r="BK389" s="494">
        <v>144</v>
      </c>
      <c r="BL389" s="546">
        <v>7.99</v>
      </c>
      <c r="BM389" s="548">
        <v>1217</v>
      </c>
      <c r="BN389" s="576">
        <v>87.1</v>
      </c>
      <c r="BO389" s="883">
        <v>143</v>
      </c>
      <c r="BP389" s="539"/>
      <c r="BQ389" s="576">
        <v>2.2999999999999998</v>
      </c>
      <c r="BR389" s="539"/>
      <c r="BS389" s="467"/>
      <c r="BT389" s="550"/>
      <c r="BU389" s="494">
        <v>389</v>
      </c>
      <c r="BV389" s="546">
        <v>7.46</v>
      </c>
      <c r="BW389" s="548">
        <v>5640</v>
      </c>
      <c r="BX389" s="548">
        <v>28.8</v>
      </c>
      <c r="BY389" s="883">
        <v>82.8</v>
      </c>
      <c r="BZ389" s="539"/>
      <c r="CA389" s="576">
        <v>17.600000000000001</v>
      </c>
      <c r="CB389" s="539"/>
      <c r="CC389" s="467"/>
      <c r="CD389" s="550"/>
      <c r="CE389" s="494">
        <v>68</v>
      </c>
      <c r="CF389" s="546">
        <v>7.72</v>
      </c>
      <c r="CG389" s="548">
        <v>9470</v>
      </c>
      <c r="CH389" s="576">
        <v>42.8</v>
      </c>
      <c r="CI389" s="883">
        <v>81.3</v>
      </c>
      <c r="CJ389" s="539"/>
      <c r="CK389" s="576">
        <v>30.6</v>
      </c>
      <c r="CL389" s="539"/>
      <c r="CM389" s="467"/>
      <c r="CN389" s="550"/>
      <c r="CO389" s="494"/>
      <c r="CP389" s="546"/>
      <c r="CQ389" s="467"/>
      <c r="CR389" s="576"/>
      <c r="CS389" s="883"/>
      <c r="CT389" s="539"/>
      <c r="CU389" s="576"/>
      <c r="CV389" s="539"/>
      <c r="CW389" s="467"/>
      <c r="CX389" s="550"/>
      <c r="CY389" s="494">
        <v>223</v>
      </c>
      <c r="CZ389" s="546">
        <v>7.46</v>
      </c>
      <c r="DA389" s="467">
        <v>5680</v>
      </c>
      <c r="DB389" s="576">
        <v>28.3</v>
      </c>
      <c r="DC389" s="883">
        <v>64.7</v>
      </c>
      <c r="DD389" s="539"/>
      <c r="DE389" s="576">
        <v>19.2</v>
      </c>
      <c r="DF389" s="539"/>
      <c r="DG389" s="551"/>
      <c r="DH389" s="550"/>
      <c r="DI389" s="494">
        <v>107</v>
      </c>
      <c r="DJ389" s="546">
        <v>7.73</v>
      </c>
      <c r="DK389" s="549">
        <v>3120</v>
      </c>
      <c r="DL389" s="576">
        <v>87.7</v>
      </c>
      <c r="DM389" s="883">
        <v>231.7</v>
      </c>
      <c r="DN389" s="539"/>
      <c r="DO389" s="576">
        <v>19.100000000000001</v>
      </c>
      <c r="DP389" s="539"/>
      <c r="DQ389" s="467"/>
      <c r="DR389" s="550"/>
      <c r="DS389" s="494"/>
      <c r="DT389" s="546"/>
      <c r="DU389" s="466"/>
      <c r="DV389" s="576"/>
      <c r="DW389" s="883"/>
      <c r="DX389" s="539"/>
      <c r="DY389" s="576"/>
      <c r="DZ389" s="539"/>
      <c r="EA389" s="576"/>
      <c r="EB389" s="550"/>
      <c r="EC389" s="494">
        <v>9</v>
      </c>
      <c r="ED389" s="546"/>
      <c r="EE389" s="551"/>
      <c r="EF389" s="576"/>
      <c r="EG389" s="883"/>
      <c r="EH389" s="539"/>
      <c r="EI389" s="576"/>
      <c r="EJ389" s="539"/>
      <c r="EK389" s="467"/>
      <c r="EL389" s="550"/>
      <c r="EM389" s="494"/>
      <c r="EN389" s="546"/>
      <c r="EO389" s="467"/>
      <c r="EP389" s="576"/>
      <c r="EQ389" s="576"/>
      <c r="ER389" s="539"/>
      <c r="ES389" s="576"/>
      <c r="ET389" s="466"/>
      <c r="EU389" s="467"/>
      <c r="EV389" s="550"/>
      <c r="EW389" s="494"/>
      <c r="EX389" s="546">
        <v>7.53</v>
      </c>
      <c r="EY389" s="467">
        <v>9740</v>
      </c>
      <c r="EZ389" s="576">
        <v>8.9</v>
      </c>
      <c r="FA389" s="883"/>
      <c r="FB389" s="539"/>
      <c r="FC389" s="576">
        <v>0.7</v>
      </c>
      <c r="FD389" s="466"/>
      <c r="FE389" s="467"/>
      <c r="FF389" s="550"/>
      <c r="FG389" s="494"/>
      <c r="FH389" s="546"/>
      <c r="FI389" s="467"/>
      <c r="FJ389" s="576"/>
      <c r="FK389" s="883"/>
      <c r="FL389" s="539"/>
      <c r="FM389" s="576"/>
      <c r="FN389" s="466"/>
      <c r="FO389" s="467"/>
      <c r="FP389" s="550"/>
      <c r="FQ389" s="1262"/>
      <c r="FR389" s="1263"/>
      <c r="FS389" s="1444"/>
      <c r="FT389" s="1263"/>
      <c r="FU389" s="980"/>
      <c r="FV389" s="1263"/>
      <c r="FW389" s="954"/>
      <c r="FX389" s="1263"/>
      <c r="FY389" s="1263"/>
      <c r="FZ389" s="1419"/>
      <c r="GA389" s="1262"/>
      <c r="GB389" s="1263"/>
      <c r="GC389" s="1263"/>
      <c r="GD389" s="1263"/>
      <c r="GE389" s="980"/>
      <c r="GF389" s="1263"/>
      <c r="GG389" s="954"/>
      <c r="GH389" s="1263"/>
      <c r="GI389" s="1263"/>
      <c r="GJ389" s="1419"/>
      <c r="GK389" s="231"/>
      <c r="GL389" s="941"/>
      <c r="GM389" s="467"/>
      <c r="GN389" s="467"/>
      <c r="GO389" s="467"/>
      <c r="GP389" s="467"/>
      <c r="GQ389" s="467"/>
      <c r="GR389" s="467"/>
      <c r="GS389" s="467"/>
      <c r="GT389" s="550"/>
      <c r="GU389" s="231"/>
      <c r="GV389" s="467"/>
      <c r="GW389" s="467"/>
      <c r="GX389" s="467"/>
      <c r="GY389" s="467"/>
      <c r="GZ389" s="539"/>
      <c r="HA389" s="467"/>
      <c r="HB389" s="467"/>
      <c r="HC389" s="467"/>
      <c r="HD389" s="550"/>
      <c r="HE389" s="494">
        <v>54</v>
      </c>
      <c r="HF389" s="546">
        <v>7.24</v>
      </c>
      <c r="HG389" s="467">
        <v>2550</v>
      </c>
      <c r="HH389" s="894">
        <v>11.1</v>
      </c>
      <c r="HI389" s="1432">
        <v>57.2</v>
      </c>
      <c r="HJ389" s="539"/>
      <c r="HK389" s="576">
        <v>5</v>
      </c>
      <c r="HL389" s="539"/>
      <c r="HM389" s="467"/>
      <c r="HN389" s="550"/>
      <c r="HO389" s="494"/>
      <c r="HP389" s="546"/>
      <c r="HQ389" s="467"/>
      <c r="HR389" s="576"/>
      <c r="HS389" s="576"/>
      <c r="HT389" s="539"/>
      <c r="HU389" s="576"/>
      <c r="HV389" s="539"/>
      <c r="HW389" s="467"/>
      <c r="HX389" s="550"/>
      <c r="HY389" s="1587"/>
      <c r="HZ389" s="1587"/>
      <c r="IA389" s="1587"/>
      <c r="IB389" s="1587"/>
      <c r="IC389" s="1587"/>
      <c r="ID389" s="1587"/>
      <c r="IE389" s="1587"/>
      <c r="IF389" s="1587"/>
      <c r="IG389" s="1587"/>
      <c r="IH389" s="1587"/>
      <c r="II389" s="1587"/>
      <c r="IJ389" s="1587"/>
      <c r="IK389" s="1587"/>
      <c r="IL389" s="1587"/>
      <c r="IM389" s="1587"/>
      <c r="IN389" s="1587"/>
      <c r="IO389" s="1587"/>
      <c r="IP389" s="1587"/>
      <c r="IQ389" s="1587"/>
      <c r="IR389" s="1587"/>
      <c r="IS389" s="1587"/>
      <c r="IT389" s="1587"/>
      <c r="IU389" s="1587"/>
      <c r="IV389" s="1587"/>
      <c r="IW389" s="1587"/>
      <c r="IX389" s="1587"/>
      <c r="IY389" s="1587"/>
      <c r="IZ389" s="1587"/>
      <c r="JA389" s="1587"/>
      <c r="JB389" s="1587"/>
      <c r="JC389" s="1587"/>
      <c r="JD389" s="1587"/>
      <c r="JE389" s="1587"/>
      <c r="JF389" s="1587"/>
      <c r="JG389" s="1587"/>
      <c r="JH389" s="1587"/>
      <c r="JI389" s="1587"/>
      <c r="JJ389" s="1587"/>
      <c r="JK389" s="1587"/>
      <c r="JL389" s="1587"/>
      <c r="JM389" s="1587"/>
      <c r="JN389" s="1587"/>
      <c r="JO389" s="1587"/>
      <c r="JP389" s="1587"/>
      <c r="JQ389" s="1587"/>
      <c r="JR389" s="1587"/>
      <c r="JS389" s="1587"/>
      <c r="JT389" s="1587"/>
      <c r="JU389" s="1587"/>
      <c r="JV389" s="1587"/>
      <c r="JW389" s="1587"/>
      <c r="JX389" s="1587"/>
      <c r="JY389" s="1587"/>
      <c r="JZ389" s="1587"/>
      <c r="KA389" s="1587"/>
      <c r="KB389" s="1587"/>
      <c r="KC389" s="1587"/>
      <c r="KD389" s="1587"/>
      <c r="KE389" s="1587"/>
      <c r="KF389" s="1587"/>
      <c r="KG389" s="1587"/>
      <c r="KH389" s="1587"/>
      <c r="KI389" s="1587"/>
      <c r="KJ389" s="1587"/>
      <c r="KK389" s="1587"/>
      <c r="KL389" s="1587"/>
      <c r="KM389" s="1587"/>
      <c r="KN389" s="1587"/>
      <c r="KO389" s="1587"/>
      <c r="KP389" s="1587"/>
      <c r="KQ389" s="1587"/>
      <c r="KR389" s="1587"/>
      <c r="KS389" s="1587"/>
      <c r="KT389" s="1587"/>
      <c r="KU389" s="1587"/>
      <c r="KV389" s="1587"/>
      <c r="KW389" s="1587"/>
      <c r="KX389" s="1587"/>
      <c r="KY389" s="1587"/>
      <c r="KZ389" s="1587"/>
      <c r="LA389" s="1587"/>
      <c r="LB389" s="1587"/>
      <c r="LC389" s="1587"/>
      <c r="LD389" s="1587"/>
      <c r="LE389" s="1587"/>
      <c r="LF389" s="1587"/>
      <c r="LG389" s="1587"/>
      <c r="LH389" s="1587"/>
      <c r="LI389" s="1587"/>
      <c r="LJ389" s="1587"/>
      <c r="LK389" s="1587"/>
      <c r="LL389" s="1587"/>
      <c r="LM389" s="1587"/>
      <c r="LN389" s="1587"/>
      <c r="LO389" s="1587"/>
      <c r="LP389" s="1587"/>
      <c r="LQ389" s="1587"/>
      <c r="LR389" s="1587"/>
      <c r="LS389" s="1587"/>
      <c r="LT389" s="1587"/>
      <c r="LU389" s="1587"/>
      <c r="LV389" s="1587"/>
      <c r="LW389" s="1587"/>
      <c r="LX389" s="1587"/>
      <c r="LY389" s="1587"/>
      <c r="LZ389" s="1587"/>
      <c r="MA389" s="1587"/>
      <c r="MB389" s="1587"/>
      <c r="MC389" s="1587"/>
      <c r="MD389" s="1587"/>
      <c r="ME389" s="1587"/>
      <c r="MF389" s="1587"/>
      <c r="MG389" s="1587"/>
      <c r="MH389" s="1587"/>
      <c r="MI389" s="1587"/>
      <c r="MJ389" s="1587"/>
      <c r="MK389" s="1587"/>
      <c r="ML389" s="1587"/>
      <c r="MM389" s="1587"/>
      <c r="MN389" s="1587"/>
      <c r="MO389" s="1587"/>
      <c r="MP389" s="1587"/>
      <c r="MQ389" s="1587"/>
      <c r="MR389" s="1587"/>
      <c r="MS389" s="1587"/>
      <c r="MT389" s="1587"/>
      <c r="MU389" s="1587"/>
      <c r="MV389" s="1587"/>
      <c r="MW389" s="1587"/>
      <c r="MX389" s="1587"/>
      <c r="MY389" s="1587"/>
      <c r="MZ389" s="1587"/>
      <c r="NA389" s="1587"/>
      <c r="NB389" s="1587"/>
      <c r="NC389" s="1587"/>
      <c r="ND389" s="1587"/>
      <c r="NE389" s="1587"/>
      <c r="NF389" s="1587"/>
      <c r="NG389" s="1587"/>
      <c r="NH389" s="1587"/>
      <c r="NI389" s="1587"/>
      <c r="NJ389" s="1587"/>
      <c r="NK389" s="1587"/>
      <c r="NL389" s="1587"/>
      <c r="NM389" s="1587"/>
      <c r="NN389" s="1587"/>
      <c r="NO389" s="1587"/>
      <c r="NP389" s="1587"/>
      <c r="NQ389" s="1587"/>
      <c r="NR389" s="1587"/>
      <c r="NS389" s="1587"/>
      <c r="NT389" s="1587"/>
      <c r="NU389" s="1587"/>
      <c r="NV389" s="1587"/>
      <c r="NW389" s="1587"/>
      <c r="NX389" s="1587"/>
      <c r="NY389" s="1587"/>
      <c r="NZ389" s="1587"/>
      <c r="OA389" s="1587"/>
      <c r="OB389" s="1587"/>
      <c r="OC389" s="1587"/>
      <c r="OD389" s="1587"/>
      <c r="OE389" s="1587"/>
      <c r="OF389" s="1587"/>
      <c r="OG389" s="1587"/>
      <c r="OH389" s="1587"/>
      <c r="OI389" s="1587"/>
      <c r="OJ389" s="1587"/>
      <c r="OK389" s="1587"/>
      <c r="OL389" s="1587"/>
      <c r="OM389" s="1587"/>
      <c r="ON389" s="1587"/>
      <c r="OO389" s="1587"/>
      <c r="OP389" s="1587"/>
      <c r="OQ389" s="1587"/>
      <c r="OR389" s="1587"/>
      <c r="OS389" s="1587"/>
      <c r="OT389" s="1587"/>
      <c r="OU389" s="1587"/>
      <c r="OV389" s="1587"/>
      <c r="OW389" s="1587"/>
      <c r="OX389" s="1587"/>
      <c r="OY389" s="1587"/>
      <c r="OZ389" s="1587"/>
      <c r="PA389" s="1587"/>
      <c r="PB389" s="1587"/>
      <c r="PC389" s="1587"/>
      <c r="PD389" s="1587"/>
      <c r="PE389" s="1587"/>
      <c r="PF389" s="1587"/>
      <c r="PG389" s="1588"/>
      <c r="PH389" s="1588"/>
      <c r="PI389" s="1588"/>
      <c r="PJ389" s="1588"/>
      <c r="PK389" s="1588"/>
      <c r="PL389" s="1588"/>
      <c r="PM389" s="1588"/>
      <c r="PN389" s="1588"/>
      <c r="PO389" s="1588"/>
      <c r="PP389" s="1588"/>
      <c r="PQ389" s="1588"/>
      <c r="PR389" s="1588"/>
      <c r="PS389" s="1588"/>
      <c r="PT389" s="1588"/>
      <c r="PU389" s="1588"/>
      <c r="PV389" s="1588"/>
      <c r="PW389" s="1588"/>
      <c r="PX389" s="1588"/>
      <c r="PY389" s="1588"/>
      <c r="PZ389" s="1588"/>
      <c r="QA389" s="1588"/>
      <c r="QB389" s="1588"/>
      <c r="QC389" s="1588"/>
      <c r="QD389" s="1588"/>
      <c r="QE389" s="1588"/>
      <c r="QF389" s="1588"/>
      <c r="QG389" s="1588"/>
      <c r="QH389" s="1588"/>
      <c r="QI389" s="1588"/>
      <c r="QJ389" s="1588"/>
      <c r="QK389" s="1588"/>
      <c r="QL389" s="1588"/>
      <c r="QM389" s="1588"/>
      <c r="QN389" s="1588"/>
      <c r="QO389" s="1588"/>
      <c r="QP389" s="1588"/>
      <c r="QQ389" s="1588"/>
      <c r="QR389" s="1588"/>
      <c r="QS389" s="1588"/>
      <c r="QT389" s="1588"/>
      <c r="QU389" s="1588"/>
      <c r="QV389" s="1588"/>
      <c r="QW389" s="1588"/>
      <c r="QX389" s="1588"/>
      <c r="QY389" s="1588"/>
      <c r="QZ389" s="1588"/>
      <c r="RA389" s="1588"/>
      <c r="RB389" s="1588"/>
      <c r="RC389" s="1588"/>
      <c r="RD389" s="1588"/>
      <c r="RE389" s="1588"/>
      <c r="RF389" s="1588"/>
      <c r="RG389" s="1588"/>
      <c r="RH389" s="1588"/>
      <c r="RI389" s="1588"/>
      <c r="RJ389" s="1588"/>
      <c r="RK389" s="1588"/>
      <c r="RL389" s="1588"/>
      <c r="RM389" s="1588"/>
      <c r="RN389" s="1588"/>
      <c r="RO389" s="1588"/>
      <c r="RP389" s="1588"/>
      <c r="RQ389" s="1588"/>
      <c r="RR389" s="1588"/>
      <c r="RS389" s="1588"/>
      <c r="RT389" s="1588"/>
      <c r="RU389" s="1588"/>
      <c r="RV389" s="1588"/>
      <c r="RW389" s="1588"/>
      <c r="RX389" s="1588"/>
      <c r="RY389" s="1588"/>
      <c r="RZ389" s="1588"/>
      <c r="SA389" s="1588"/>
      <c r="SB389" s="1588"/>
      <c r="SC389" s="1588"/>
      <c r="SD389" s="1588"/>
      <c r="SE389" s="1588"/>
      <c r="SF389" s="1588"/>
      <c r="SG389" s="1588"/>
      <c r="SH389" s="1588"/>
      <c r="SI389" s="1588"/>
      <c r="SJ389" s="1588"/>
      <c r="SK389" s="1588"/>
      <c r="SL389" s="1588"/>
      <c r="SM389" s="1588"/>
      <c r="SN389" s="1588"/>
      <c r="SO389" s="1588"/>
      <c r="SP389" s="1588"/>
      <c r="SQ389" s="1588"/>
      <c r="SR389" s="1588"/>
      <c r="SS389" s="1588"/>
      <c r="ST389" s="1588"/>
      <c r="SU389" s="1588"/>
      <c r="SV389" s="1588"/>
      <c r="SW389" s="1588"/>
      <c r="SX389" s="1588"/>
      <c r="SY389" s="1588"/>
      <c r="SZ389" s="1588"/>
      <c r="TA389" s="1588"/>
      <c r="TB389" s="1588"/>
      <c r="TC389" s="1588"/>
      <c r="TD389" s="544"/>
      <c r="TE389" s="544"/>
      <c r="TF389" s="544"/>
      <c r="TG389" s="544"/>
      <c r="TH389" s="544"/>
      <c r="TI389" s="544"/>
      <c r="TJ389" s="544"/>
      <c r="TK389" s="544"/>
      <c r="TL389" s="544"/>
      <c r="TM389" s="544"/>
      <c r="TN389" s="544"/>
      <c r="TO389" s="544"/>
      <c r="TP389" s="544"/>
      <c r="TQ389" s="544"/>
      <c r="TR389" s="544"/>
      <c r="TS389" s="544"/>
      <c r="TT389" s="544"/>
      <c r="TU389" s="544"/>
      <c r="TV389" s="544"/>
      <c r="TW389" s="544"/>
      <c r="TX389" s="544"/>
      <c r="TY389" s="544"/>
      <c r="TZ389" s="544"/>
      <c r="UA389" s="544"/>
      <c r="UB389" s="544"/>
      <c r="UC389" s="544"/>
      <c r="UD389" s="544"/>
      <c r="UE389" s="544"/>
      <c r="UF389" s="544"/>
      <c r="UG389" s="544"/>
      <c r="UH389" s="544"/>
      <c r="UI389" s="544"/>
      <c r="UJ389" s="544"/>
      <c r="UK389" s="544"/>
      <c r="UL389" s="544"/>
      <c r="UM389" s="544"/>
      <c r="UN389" s="544"/>
      <c r="UO389" s="544"/>
      <c r="UP389" s="544"/>
      <c r="UQ389" s="544"/>
      <c r="UR389" s="544"/>
      <c r="US389" s="544"/>
      <c r="UT389" s="544"/>
      <c r="UU389" s="544"/>
      <c r="UV389" s="544"/>
      <c r="UW389" s="544"/>
      <c r="UX389" s="544"/>
      <c r="UY389" s="544"/>
      <c r="UZ389" s="544"/>
      <c r="VA389" s="544"/>
      <c r="VB389" s="544"/>
      <c r="VC389" s="544"/>
      <c r="VD389" s="544"/>
      <c r="VE389" s="544"/>
      <c r="VF389" s="544"/>
      <c r="VG389" s="544"/>
      <c r="VH389" s="544"/>
      <c r="VI389" s="544"/>
      <c r="VJ389" s="544"/>
      <c r="VK389" s="544"/>
      <c r="VL389" s="544"/>
      <c r="VM389" s="544"/>
      <c r="VN389" s="544"/>
      <c r="VO389" s="544"/>
      <c r="VP389" s="544"/>
      <c r="VQ389" s="544"/>
      <c r="VR389" s="544"/>
      <c r="VS389" s="544"/>
      <c r="VT389" s="544"/>
      <c r="VU389" s="544"/>
      <c r="VV389" s="544"/>
      <c r="VW389" s="544"/>
      <c r="VX389" s="544"/>
      <c r="VY389" s="544"/>
      <c r="VZ389" s="544"/>
      <c r="WA389" s="544"/>
      <c r="WB389" s="544"/>
      <c r="WC389" s="544"/>
      <c r="WD389" s="544"/>
      <c r="WE389" s="544"/>
      <c r="WF389" s="544"/>
      <c r="WG389" s="544"/>
      <c r="WH389" s="544"/>
      <c r="WI389" s="544"/>
      <c r="WJ389" s="544"/>
      <c r="WK389" s="544"/>
      <c r="WL389" s="544"/>
      <c r="WM389" s="544"/>
      <c r="WN389" s="544"/>
      <c r="WO389" s="544"/>
      <c r="WP389" s="544"/>
      <c r="WQ389" s="544"/>
      <c r="WR389" s="544"/>
      <c r="WS389" s="544"/>
      <c r="WT389" s="544"/>
      <c r="WU389" s="544"/>
      <c r="WV389" s="544"/>
      <c r="WW389" s="544"/>
      <c r="WX389" s="544"/>
      <c r="WY389" s="544"/>
      <c r="WZ389" s="544"/>
      <c r="XA389" s="544"/>
      <c r="XB389" s="544"/>
      <c r="XC389" s="544"/>
      <c r="XD389" s="544"/>
      <c r="XE389" s="544"/>
      <c r="XF389" s="544"/>
      <c r="XG389" s="544"/>
      <c r="XH389" s="544"/>
      <c r="XI389" s="544"/>
      <c r="XJ389" s="544"/>
      <c r="XK389" s="544"/>
      <c r="XL389" s="544"/>
      <c r="XM389" s="544"/>
      <c r="XN389" s="544"/>
      <c r="XO389" s="544"/>
      <c r="XP389" s="544"/>
      <c r="XQ389" s="544"/>
      <c r="XR389" s="544"/>
      <c r="XS389" s="544"/>
      <c r="XT389" s="544"/>
      <c r="XU389" s="544"/>
      <c r="XV389" s="544"/>
      <c r="XW389" s="544"/>
      <c r="XX389" s="544"/>
      <c r="XY389" s="544"/>
      <c r="XZ389" s="544"/>
      <c r="YA389" s="544"/>
      <c r="YB389" s="544"/>
      <c r="YC389" s="544"/>
      <c r="YD389" s="544"/>
      <c r="YE389" s="544"/>
      <c r="YF389" s="544"/>
      <c r="YG389" s="544"/>
      <c r="YH389" s="544"/>
      <c r="YI389" s="544"/>
      <c r="YJ389" s="544"/>
      <c r="YK389" s="544"/>
      <c r="YL389" s="544"/>
      <c r="YM389" s="544"/>
      <c r="YN389" s="544"/>
      <c r="YO389" s="544"/>
      <c r="YP389" s="544"/>
      <c r="YQ389" s="544"/>
      <c r="YR389" s="544"/>
      <c r="YS389" s="544"/>
      <c r="YT389" s="544"/>
      <c r="YU389" s="544"/>
      <c r="YV389" s="544"/>
      <c r="YW389" s="544"/>
      <c r="YX389" s="544"/>
      <c r="YY389" s="544"/>
      <c r="YZ389" s="544"/>
      <c r="ZA389" s="544"/>
      <c r="ZB389" s="544"/>
      <c r="ZC389" s="544"/>
      <c r="ZD389" s="544"/>
      <c r="ZE389" s="544"/>
      <c r="ZF389" s="544"/>
      <c r="ZG389" s="544"/>
      <c r="ZH389" s="544"/>
      <c r="ZI389" s="544"/>
      <c r="ZJ389" s="544"/>
      <c r="ZK389" s="544"/>
      <c r="ZL389" s="544"/>
      <c r="ZM389" s="544"/>
      <c r="ZN389" s="544"/>
      <c r="ZO389" s="544"/>
      <c r="ZP389" s="544"/>
      <c r="ZQ389" s="544"/>
      <c r="ZR389" s="544"/>
      <c r="ZS389" s="544"/>
      <c r="ZT389" s="544"/>
      <c r="ZU389" s="544"/>
      <c r="ZV389" s="544"/>
      <c r="ZW389" s="544"/>
      <c r="ZX389" s="544"/>
      <c r="ZY389" s="544"/>
      <c r="ZZ389" s="544"/>
      <c r="AAA389" s="544"/>
      <c r="AAB389" s="544"/>
      <c r="AAC389" s="544"/>
      <c r="AAD389" s="544"/>
      <c r="AAE389" s="544"/>
      <c r="AAF389" s="544"/>
      <c r="AAG389" s="544"/>
      <c r="AAH389" s="544"/>
      <c r="AAI389" s="544"/>
      <c r="AAJ389" s="544"/>
      <c r="AAK389" s="544"/>
      <c r="AAL389" s="544"/>
      <c r="AAM389" s="544"/>
      <c r="AAN389" s="544"/>
      <c r="AAO389" s="544"/>
      <c r="AAP389" s="544"/>
      <c r="AAQ389" s="544"/>
      <c r="AAR389" s="544"/>
      <c r="AAS389" s="544"/>
      <c r="AAT389" s="544"/>
      <c r="AAU389" s="544"/>
      <c r="AAV389" s="544"/>
      <c r="AAW389" s="544"/>
      <c r="AAX389" s="544"/>
      <c r="AAY389" s="544"/>
      <c r="AAZ389" s="544"/>
      <c r="ABA389" s="544"/>
      <c r="ABB389" s="544"/>
      <c r="ABC389" s="544"/>
      <c r="ABD389" s="544"/>
      <c r="ABE389" s="544"/>
      <c r="ABF389" s="544"/>
      <c r="ABG389" s="544"/>
      <c r="ABH389" s="544"/>
      <c r="ABI389" s="544"/>
      <c r="ABJ389" s="544"/>
      <c r="ABK389" s="544"/>
      <c r="ABL389" s="544"/>
      <c r="ABM389" s="544"/>
      <c r="ABN389" s="544"/>
      <c r="ABO389" s="544"/>
      <c r="ABP389" s="544"/>
      <c r="ABQ389" s="544"/>
      <c r="ABR389" s="544"/>
      <c r="ABS389" s="544"/>
      <c r="ABT389" s="544"/>
    </row>
    <row r="390" spans="1:748" s="540" customFormat="1" ht="15" customHeight="1" x14ac:dyDescent="0.15">
      <c r="A390" s="559">
        <v>43910</v>
      </c>
      <c r="B390" s="415">
        <f t="shared" ref="B390:B453" si="8">M390+W390+AG390+AQ390+BA390+BK390+BU390+CE390+CO390+CY390+DI390+DS390+EC390+EM390+EW390+FG390+GK390+GU390+HE390+HO390</f>
        <v>4729</v>
      </c>
      <c r="C390" s="231"/>
      <c r="D390" s="546"/>
      <c r="E390" s="467"/>
      <c r="F390" s="576"/>
      <c r="G390" s="883"/>
      <c r="H390" s="539"/>
      <c r="I390" s="576"/>
      <c r="J390" s="547"/>
      <c r="K390" s="467"/>
      <c r="L390" s="550"/>
      <c r="M390" s="231">
        <v>2236</v>
      </c>
      <c r="N390" s="546">
        <v>8.27</v>
      </c>
      <c r="O390" s="467">
        <v>2960</v>
      </c>
      <c r="P390" s="576">
        <v>24</v>
      </c>
      <c r="Q390" s="883">
        <v>55.7</v>
      </c>
      <c r="R390" s="539"/>
      <c r="S390" s="576">
        <v>23.1</v>
      </c>
      <c r="T390" s="547"/>
      <c r="U390" s="467"/>
      <c r="V390" s="550"/>
      <c r="W390" s="494">
        <v>583</v>
      </c>
      <c r="X390" s="546">
        <v>8.34</v>
      </c>
      <c r="Y390" s="548">
        <v>2970</v>
      </c>
      <c r="Z390" s="576">
        <v>14.8</v>
      </c>
      <c r="AA390" s="883">
        <v>30.1</v>
      </c>
      <c r="AB390" s="539"/>
      <c r="AC390" s="576">
        <v>5</v>
      </c>
      <c r="AD390" s="539"/>
      <c r="AE390" s="467"/>
      <c r="AF390" s="550"/>
      <c r="AG390" s="494">
        <v>79</v>
      </c>
      <c r="AH390" s="546"/>
      <c r="AI390" s="548"/>
      <c r="AJ390" s="576"/>
      <c r="AK390" s="883"/>
      <c r="AL390" s="539"/>
      <c r="AM390" s="213"/>
      <c r="AN390" s="539"/>
      <c r="AO390" s="467"/>
      <c r="AP390" s="618"/>
      <c r="AQ390" s="494">
        <v>181</v>
      </c>
      <c r="AR390" s="546">
        <v>7.91</v>
      </c>
      <c r="AS390" s="548">
        <v>6420</v>
      </c>
      <c r="AT390" s="576">
        <v>94.7</v>
      </c>
      <c r="AU390" s="883">
        <v>204.6</v>
      </c>
      <c r="AV390" s="539"/>
      <c r="AW390" s="576">
        <v>27.1</v>
      </c>
      <c r="AX390" s="539"/>
      <c r="AY390" s="467"/>
      <c r="AZ390" s="550"/>
      <c r="BA390" s="231">
        <v>308</v>
      </c>
      <c r="BB390" s="546">
        <v>7.82</v>
      </c>
      <c r="BC390" s="467">
        <v>5820</v>
      </c>
      <c r="BD390" s="576">
        <v>62.2</v>
      </c>
      <c r="BE390" s="883">
        <v>155</v>
      </c>
      <c r="BF390" s="539"/>
      <c r="BG390" s="576">
        <v>44.7</v>
      </c>
      <c r="BH390" s="539"/>
      <c r="BI390" s="467"/>
      <c r="BJ390" s="550"/>
      <c r="BK390" s="494">
        <v>146</v>
      </c>
      <c r="BL390" s="546">
        <v>8.64</v>
      </c>
      <c r="BM390" s="548">
        <v>1221</v>
      </c>
      <c r="BN390" s="576">
        <v>98.6</v>
      </c>
      <c r="BO390" s="883">
        <v>148.9</v>
      </c>
      <c r="BP390" s="539"/>
      <c r="BQ390" s="576">
        <v>2.5</v>
      </c>
      <c r="BR390" s="539"/>
      <c r="BS390" s="467"/>
      <c r="BT390" s="550"/>
      <c r="BU390" s="494">
        <v>402</v>
      </c>
      <c r="BV390" s="546">
        <v>7.65</v>
      </c>
      <c r="BW390" s="548">
        <v>5600</v>
      </c>
      <c r="BX390" s="548">
        <v>28.3</v>
      </c>
      <c r="BY390" s="883">
        <v>85.8</v>
      </c>
      <c r="BZ390" s="539"/>
      <c r="CA390" s="576">
        <v>20.9</v>
      </c>
      <c r="CB390" s="539"/>
      <c r="CC390" s="467"/>
      <c r="CD390" s="550"/>
      <c r="CE390" s="494">
        <v>42</v>
      </c>
      <c r="CF390" s="546"/>
      <c r="CG390" s="548"/>
      <c r="CH390" s="576"/>
      <c r="CI390" s="883"/>
      <c r="CJ390" s="539"/>
      <c r="CK390" s="576"/>
      <c r="CL390" s="539"/>
      <c r="CM390" s="467"/>
      <c r="CN390" s="550"/>
      <c r="CO390" s="494"/>
      <c r="CP390" s="546"/>
      <c r="CQ390" s="467"/>
      <c r="CR390" s="576"/>
      <c r="CS390" s="883"/>
      <c r="CT390" s="539"/>
      <c r="CU390" s="576"/>
      <c r="CV390" s="539"/>
      <c r="CW390" s="467"/>
      <c r="CX390" s="550"/>
      <c r="CY390" s="494">
        <v>225</v>
      </c>
      <c r="CZ390" s="546">
        <v>7.86</v>
      </c>
      <c r="DA390" s="467">
        <v>5370</v>
      </c>
      <c r="DB390" s="576">
        <v>26.2</v>
      </c>
      <c r="DC390" s="883">
        <v>66.2</v>
      </c>
      <c r="DD390" s="539"/>
      <c r="DE390" s="576">
        <v>17.7</v>
      </c>
      <c r="DF390" s="539"/>
      <c r="DG390" s="551"/>
      <c r="DH390" s="550"/>
      <c r="DI390" s="494">
        <v>100</v>
      </c>
      <c r="DJ390" s="546">
        <v>7.78</v>
      </c>
      <c r="DK390" s="549">
        <v>3250</v>
      </c>
      <c r="DL390" s="576">
        <v>96.2</v>
      </c>
      <c r="DM390" s="883">
        <v>246.8</v>
      </c>
      <c r="DN390" s="539"/>
      <c r="DO390" s="576">
        <v>18.399999999999999</v>
      </c>
      <c r="DP390" s="539"/>
      <c r="DQ390" s="467"/>
      <c r="DR390" s="550"/>
      <c r="DS390" s="494">
        <v>26</v>
      </c>
      <c r="DT390" s="546"/>
      <c r="DU390" s="466"/>
      <c r="DV390" s="576"/>
      <c r="DW390" s="883"/>
      <c r="DX390" s="539"/>
      <c r="DY390" s="576"/>
      <c r="DZ390" s="539"/>
      <c r="EA390" s="576"/>
      <c r="EB390" s="550"/>
      <c r="EC390" s="494">
        <v>113</v>
      </c>
      <c r="ED390" s="546"/>
      <c r="EE390" s="551"/>
      <c r="EF390" s="576"/>
      <c r="EG390" s="883"/>
      <c r="EH390" s="539"/>
      <c r="EI390" s="576"/>
      <c r="EJ390" s="539"/>
      <c r="EK390" s="467"/>
      <c r="EL390" s="550"/>
      <c r="EM390" s="494"/>
      <c r="EN390" s="546"/>
      <c r="EO390" s="467"/>
      <c r="EP390" s="576"/>
      <c r="EQ390" s="576"/>
      <c r="ER390" s="539"/>
      <c r="ES390" s="576"/>
      <c r="ET390" s="466"/>
      <c r="EU390" s="467"/>
      <c r="EV390" s="550"/>
      <c r="EW390" s="494">
        <v>211</v>
      </c>
      <c r="EX390" s="546">
        <v>7.24</v>
      </c>
      <c r="EY390" s="467">
        <v>9620</v>
      </c>
      <c r="EZ390" s="576">
        <v>7.5</v>
      </c>
      <c r="FA390" s="883"/>
      <c r="FB390" s="539"/>
      <c r="FC390" s="576">
        <v>0.5</v>
      </c>
      <c r="FD390" s="466"/>
      <c r="FE390" s="467"/>
      <c r="FF390" s="550"/>
      <c r="FG390" s="494"/>
      <c r="FH390" s="546"/>
      <c r="FI390" s="467"/>
      <c r="FJ390" s="576"/>
      <c r="FK390" s="883"/>
      <c r="FL390" s="539"/>
      <c r="FM390" s="576"/>
      <c r="FN390" s="466"/>
      <c r="FO390" s="467"/>
      <c r="FP390" s="550"/>
      <c r="FQ390" s="1262"/>
      <c r="FR390" s="1263"/>
      <c r="FS390" s="1444"/>
      <c r="FT390" s="1263"/>
      <c r="FU390" s="980"/>
      <c r="FV390" s="1263"/>
      <c r="FW390" s="954"/>
      <c r="FX390" s="1263"/>
      <c r="FY390" s="1263"/>
      <c r="FZ390" s="1419"/>
      <c r="GA390" s="1262"/>
      <c r="GB390" s="1263"/>
      <c r="GC390" s="1263"/>
      <c r="GD390" s="1263"/>
      <c r="GE390" s="980"/>
      <c r="GF390" s="1263"/>
      <c r="GG390" s="954"/>
      <c r="GH390" s="1263"/>
      <c r="GI390" s="1263"/>
      <c r="GJ390" s="1419"/>
      <c r="GK390" s="231"/>
      <c r="GL390" s="941"/>
      <c r="GM390" s="467"/>
      <c r="GN390" s="467"/>
      <c r="GO390" s="467"/>
      <c r="GP390" s="467"/>
      <c r="GQ390" s="467"/>
      <c r="GR390" s="467"/>
      <c r="GS390" s="467"/>
      <c r="GT390" s="550"/>
      <c r="GU390" s="231"/>
      <c r="GV390" s="467"/>
      <c r="GW390" s="467"/>
      <c r="GX390" s="467"/>
      <c r="GY390" s="467"/>
      <c r="GZ390" s="539"/>
      <c r="HA390" s="467"/>
      <c r="HB390" s="467"/>
      <c r="HC390" s="467"/>
      <c r="HD390" s="550"/>
      <c r="HE390" s="494">
        <v>77</v>
      </c>
      <c r="HF390" s="546">
        <v>7.51</v>
      </c>
      <c r="HG390" s="467">
        <v>6480</v>
      </c>
      <c r="HH390" s="894">
        <v>16.2</v>
      </c>
      <c r="HI390" s="1432">
        <v>213.7</v>
      </c>
      <c r="HJ390" s="539"/>
      <c r="HK390" s="576">
        <v>6.8</v>
      </c>
      <c r="HL390" s="539"/>
      <c r="HM390" s="467"/>
      <c r="HN390" s="550"/>
      <c r="HO390" s="494"/>
      <c r="HP390" s="546"/>
      <c r="HQ390" s="467"/>
      <c r="HR390" s="576"/>
      <c r="HS390" s="576"/>
      <c r="HT390" s="539"/>
      <c r="HU390" s="576"/>
      <c r="HV390" s="539"/>
      <c r="HW390" s="467"/>
      <c r="HX390" s="550"/>
      <c r="HY390" s="1587"/>
      <c r="HZ390" s="1587"/>
      <c r="IA390" s="1587"/>
      <c r="IB390" s="1587"/>
      <c r="IC390" s="1587"/>
      <c r="ID390" s="1587"/>
      <c r="IE390" s="1587"/>
      <c r="IF390" s="1587"/>
      <c r="IG390" s="1587"/>
      <c r="IH390" s="1587"/>
      <c r="II390" s="1587"/>
      <c r="IJ390" s="1587"/>
      <c r="IK390" s="1587"/>
      <c r="IL390" s="1587"/>
      <c r="IM390" s="1587"/>
      <c r="IN390" s="1587"/>
      <c r="IO390" s="1587"/>
      <c r="IP390" s="1587"/>
      <c r="IQ390" s="1587"/>
      <c r="IR390" s="1587"/>
      <c r="IS390" s="1587"/>
      <c r="IT390" s="1587"/>
      <c r="IU390" s="1587"/>
      <c r="IV390" s="1587"/>
      <c r="IW390" s="1587"/>
      <c r="IX390" s="1587"/>
      <c r="IY390" s="1587"/>
      <c r="IZ390" s="1587"/>
      <c r="JA390" s="1587"/>
      <c r="JB390" s="1587"/>
      <c r="JC390" s="1587"/>
      <c r="JD390" s="1587"/>
      <c r="JE390" s="1587"/>
      <c r="JF390" s="1587"/>
      <c r="JG390" s="1587"/>
      <c r="JH390" s="1587"/>
      <c r="JI390" s="1587"/>
      <c r="JJ390" s="1587"/>
      <c r="JK390" s="1587"/>
      <c r="JL390" s="1587"/>
      <c r="JM390" s="1587"/>
      <c r="JN390" s="1587"/>
      <c r="JO390" s="1587"/>
      <c r="JP390" s="1587"/>
      <c r="JQ390" s="1587"/>
      <c r="JR390" s="1587"/>
      <c r="JS390" s="1587"/>
      <c r="JT390" s="1587"/>
      <c r="JU390" s="1587"/>
      <c r="JV390" s="1587"/>
      <c r="JW390" s="1587"/>
      <c r="JX390" s="1587"/>
      <c r="JY390" s="1587"/>
      <c r="JZ390" s="1587"/>
      <c r="KA390" s="1587"/>
      <c r="KB390" s="1587"/>
      <c r="KC390" s="1587"/>
      <c r="KD390" s="1587"/>
      <c r="KE390" s="1587"/>
      <c r="KF390" s="1587"/>
      <c r="KG390" s="1587"/>
      <c r="KH390" s="1587"/>
      <c r="KI390" s="1587"/>
      <c r="KJ390" s="1587"/>
      <c r="KK390" s="1587"/>
      <c r="KL390" s="1587"/>
      <c r="KM390" s="1587"/>
      <c r="KN390" s="1587"/>
      <c r="KO390" s="1587"/>
      <c r="KP390" s="1587"/>
      <c r="KQ390" s="1587"/>
      <c r="KR390" s="1587"/>
      <c r="KS390" s="1587"/>
      <c r="KT390" s="1587"/>
      <c r="KU390" s="1587"/>
      <c r="KV390" s="1587"/>
      <c r="KW390" s="1587"/>
      <c r="KX390" s="1587"/>
      <c r="KY390" s="1587"/>
      <c r="KZ390" s="1587"/>
      <c r="LA390" s="1587"/>
      <c r="LB390" s="1587"/>
      <c r="LC390" s="1587"/>
      <c r="LD390" s="1587"/>
      <c r="LE390" s="1587"/>
      <c r="LF390" s="1587"/>
      <c r="LG390" s="1587"/>
      <c r="LH390" s="1587"/>
      <c r="LI390" s="1587"/>
      <c r="LJ390" s="1587"/>
      <c r="LK390" s="1587"/>
      <c r="LL390" s="1587"/>
      <c r="LM390" s="1587"/>
      <c r="LN390" s="1587"/>
      <c r="LO390" s="1587"/>
      <c r="LP390" s="1587"/>
      <c r="LQ390" s="1587"/>
      <c r="LR390" s="1587"/>
      <c r="LS390" s="1587"/>
      <c r="LT390" s="1587"/>
      <c r="LU390" s="1587"/>
      <c r="LV390" s="1587"/>
      <c r="LW390" s="1587"/>
      <c r="LX390" s="1587"/>
      <c r="LY390" s="1587"/>
      <c r="LZ390" s="1587"/>
      <c r="MA390" s="1587"/>
      <c r="MB390" s="1587"/>
      <c r="MC390" s="1587"/>
      <c r="MD390" s="1587"/>
      <c r="ME390" s="1587"/>
      <c r="MF390" s="1587"/>
      <c r="MG390" s="1587"/>
      <c r="MH390" s="1587"/>
      <c r="MI390" s="1587"/>
      <c r="MJ390" s="1587"/>
      <c r="MK390" s="1587"/>
      <c r="ML390" s="1587"/>
      <c r="MM390" s="1587"/>
      <c r="MN390" s="1587"/>
      <c r="MO390" s="1587"/>
      <c r="MP390" s="1587"/>
      <c r="MQ390" s="1587"/>
      <c r="MR390" s="1587"/>
      <c r="MS390" s="1587"/>
      <c r="MT390" s="1587"/>
      <c r="MU390" s="1587"/>
      <c r="MV390" s="1587"/>
      <c r="MW390" s="1587"/>
      <c r="MX390" s="1587"/>
      <c r="MY390" s="1587"/>
      <c r="MZ390" s="1587"/>
      <c r="NA390" s="1587"/>
      <c r="NB390" s="1587"/>
      <c r="NC390" s="1587"/>
      <c r="ND390" s="1587"/>
      <c r="NE390" s="1587"/>
      <c r="NF390" s="1587"/>
      <c r="NG390" s="1587"/>
      <c r="NH390" s="1587"/>
      <c r="NI390" s="1587"/>
      <c r="NJ390" s="1587"/>
      <c r="NK390" s="1587"/>
      <c r="NL390" s="1587"/>
      <c r="NM390" s="1587"/>
      <c r="NN390" s="1587"/>
      <c r="NO390" s="1587"/>
      <c r="NP390" s="1587"/>
      <c r="NQ390" s="1587"/>
      <c r="NR390" s="1587"/>
      <c r="NS390" s="1587"/>
      <c r="NT390" s="1587"/>
      <c r="NU390" s="1587"/>
      <c r="NV390" s="1587"/>
      <c r="NW390" s="1587"/>
      <c r="NX390" s="1587"/>
      <c r="NY390" s="1587"/>
      <c r="NZ390" s="1587"/>
      <c r="OA390" s="1587"/>
      <c r="OB390" s="1587"/>
      <c r="OC390" s="1587"/>
      <c r="OD390" s="1587"/>
      <c r="OE390" s="1587"/>
      <c r="OF390" s="1587"/>
      <c r="OG390" s="1587"/>
      <c r="OH390" s="1587"/>
      <c r="OI390" s="1587"/>
      <c r="OJ390" s="1587"/>
      <c r="OK390" s="1587"/>
      <c r="OL390" s="1587"/>
      <c r="OM390" s="1587"/>
      <c r="ON390" s="1587"/>
      <c r="OO390" s="1587"/>
      <c r="OP390" s="1587"/>
      <c r="OQ390" s="1587"/>
      <c r="OR390" s="1587"/>
      <c r="OS390" s="1587"/>
      <c r="OT390" s="1587"/>
      <c r="OU390" s="1587"/>
      <c r="OV390" s="1587"/>
      <c r="OW390" s="1587"/>
      <c r="OX390" s="1587"/>
      <c r="OY390" s="1587"/>
      <c r="OZ390" s="1587"/>
      <c r="PA390" s="1587"/>
      <c r="PB390" s="1587"/>
      <c r="PC390" s="1587"/>
      <c r="PD390" s="1587"/>
      <c r="PE390" s="1587"/>
      <c r="PF390" s="1587"/>
      <c r="PG390" s="1588"/>
      <c r="PH390" s="1588"/>
      <c r="PI390" s="1588"/>
      <c r="PJ390" s="1588"/>
      <c r="PK390" s="1588"/>
      <c r="PL390" s="1588"/>
      <c r="PM390" s="1588"/>
      <c r="PN390" s="1588"/>
      <c r="PO390" s="1588"/>
      <c r="PP390" s="1588"/>
      <c r="PQ390" s="1588"/>
      <c r="PR390" s="1588"/>
      <c r="PS390" s="1588"/>
      <c r="PT390" s="1588"/>
      <c r="PU390" s="1588"/>
      <c r="PV390" s="1588"/>
      <c r="PW390" s="1588"/>
      <c r="PX390" s="1588"/>
      <c r="PY390" s="1588"/>
      <c r="PZ390" s="1588"/>
      <c r="QA390" s="1588"/>
      <c r="QB390" s="1588"/>
      <c r="QC390" s="1588"/>
      <c r="QD390" s="1588"/>
      <c r="QE390" s="1588"/>
      <c r="QF390" s="1588"/>
      <c r="QG390" s="1588"/>
      <c r="QH390" s="1588"/>
      <c r="QI390" s="1588"/>
      <c r="QJ390" s="1588"/>
      <c r="QK390" s="1588"/>
      <c r="QL390" s="1588"/>
      <c r="QM390" s="1588"/>
      <c r="QN390" s="1588"/>
      <c r="QO390" s="1588"/>
      <c r="QP390" s="1588"/>
      <c r="QQ390" s="1588"/>
      <c r="QR390" s="1588"/>
      <c r="QS390" s="1588"/>
      <c r="QT390" s="1588"/>
      <c r="QU390" s="1588"/>
      <c r="QV390" s="1588"/>
      <c r="QW390" s="1588"/>
      <c r="QX390" s="1588"/>
      <c r="QY390" s="1588"/>
      <c r="QZ390" s="1588"/>
      <c r="RA390" s="1588"/>
      <c r="RB390" s="1588"/>
      <c r="RC390" s="1588"/>
      <c r="RD390" s="1588"/>
      <c r="RE390" s="1588"/>
      <c r="RF390" s="1588"/>
      <c r="RG390" s="1588"/>
      <c r="RH390" s="1588"/>
      <c r="RI390" s="1588"/>
      <c r="RJ390" s="1588"/>
      <c r="RK390" s="1588"/>
      <c r="RL390" s="1588"/>
      <c r="RM390" s="1588"/>
      <c r="RN390" s="1588"/>
      <c r="RO390" s="1588"/>
      <c r="RP390" s="1588"/>
      <c r="RQ390" s="1588"/>
      <c r="RR390" s="1588"/>
      <c r="RS390" s="1588"/>
      <c r="RT390" s="1588"/>
      <c r="RU390" s="1588"/>
      <c r="RV390" s="1588"/>
      <c r="RW390" s="1588"/>
      <c r="RX390" s="1588"/>
      <c r="RY390" s="1588"/>
      <c r="RZ390" s="1588"/>
      <c r="SA390" s="1588"/>
      <c r="SB390" s="1588"/>
      <c r="SC390" s="1588"/>
      <c r="SD390" s="1588"/>
      <c r="SE390" s="1588"/>
      <c r="SF390" s="1588"/>
      <c r="SG390" s="1588"/>
      <c r="SH390" s="1588"/>
      <c r="SI390" s="1588"/>
      <c r="SJ390" s="1588"/>
      <c r="SK390" s="1588"/>
      <c r="SL390" s="1588"/>
      <c r="SM390" s="1588"/>
      <c r="SN390" s="1588"/>
      <c r="SO390" s="1588"/>
      <c r="SP390" s="1588"/>
      <c r="SQ390" s="1588"/>
      <c r="SR390" s="1588"/>
      <c r="SS390" s="1588"/>
      <c r="ST390" s="1588"/>
      <c r="SU390" s="1588"/>
      <c r="SV390" s="1588"/>
      <c r="SW390" s="1588"/>
      <c r="SX390" s="1588"/>
      <c r="SY390" s="1588"/>
      <c r="SZ390" s="1588"/>
      <c r="TA390" s="1588"/>
      <c r="TB390" s="1588"/>
      <c r="TC390" s="1588"/>
      <c r="TD390" s="544"/>
      <c r="TE390" s="544"/>
      <c r="TF390" s="544"/>
      <c r="TG390" s="544"/>
      <c r="TH390" s="544"/>
      <c r="TI390" s="544"/>
      <c r="TJ390" s="544"/>
      <c r="TK390" s="544"/>
      <c r="TL390" s="544"/>
      <c r="TM390" s="544"/>
      <c r="TN390" s="544"/>
      <c r="TO390" s="544"/>
      <c r="TP390" s="544"/>
      <c r="TQ390" s="544"/>
      <c r="TR390" s="544"/>
      <c r="TS390" s="544"/>
      <c r="TT390" s="544"/>
      <c r="TU390" s="544"/>
      <c r="TV390" s="544"/>
      <c r="TW390" s="544"/>
      <c r="TX390" s="544"/>
      <c r="TY390" s="544"/>
      <c r="TZ390" s="544"/>
      <c r="UA390" s="544"/>
      <c r="UB390" s="544"/>
      <c r="UC390" s="544"/>
      <c r="UD390" s="544"/>
      <c r="UE390" s="544"/>
      <c r="UF390" s="544"/>
      <c r="UG390" s="544"/>
      <c r="UH390" s="544"/>
      <c r="UI390" s="544"/>
      <c r="UJ390" s="544"/>
      <c r="UK390" s="544"/>
      <c r="UL390" s="544"/>
      <c r="UM390" s="544"/>
      <c r="UN390" s="544"/>
      <c r="UO390" s="544"/>
      <c r="UP390" s="544"/>
      <c r="UQ390" s="544"/>
      <c r="UR390" s="544"/>
      <c r="US390" s="544"/>
      <c r="UT390" s="544"/>
      <c r="UU390" s="544"/>
      <c r="UV390" s="544"/>
      <c r="UW390" s="544"/>
      <c r="UX390" s="544"/>
      <c r="UY390" s="544"/>
      <c r="UZ390" s="544"/>
      <c r="VA390" s="544"/>
      <c r="VB390" s="544"/>
      <c r="VC390" s="544"/>
      <c r="VD390" s="544"/>
      <c r="VE390" s="544"/>
      <c r="VF390" s="544"/>
      <c r="VG390" s="544"/>
      <c r="VH390" s="544"/>
      <c r="VI390" s="544"/>
      <c r="VJ390" s="544"/>
      <c r="VK390" s="544"/>
      <c r="VL390" s="544"/>
      <c r="VM390" s="544"/>
      <c r="VN390" s="544"/>
      <c r="VO390" s="544"/>
      <c r="VP390" s="544"/>
      <c r="VQ390" s="544"/>
      <c r="VR390" s="544"/>
      <c r="VS390" s="544"/>
      <c r="VT390" s="544"/>
      <c r="VU390" s="544"/>
      <c r="VV390" s="544"/>
      <c r="VW390" s="544"/>
      <c r="VX390" s="544"/>
      <c r="VY390" s="544"/>
      <c r="VZ390" s="544"/>
      <c r="WA390" s="544"/>
      <c r="WB390" s="544"/>
      <c r="WC390" s="544"/>
      <c r="WD390" s="544"/>
      <c r="WE390" s="544"/>
      <c r="WF390" s="544"/>
      <c r="WG390" s="544"/>
      <c r="WH390" s="544"/>
      <c r="WI390" s="544"/>
      <c r="WJ390" s="544"/>
      <c r="WK390" s="544"/>
      <c r="WL390" s="544"/>
      <c r="WM390" s="544"/>
      <c r="WN390" s="544"/>
      <c r="WO390" s="544"/>
      <c r="WP390" s="544"/>
      <c r="WQ390" s="544"/>
      <c r="WR390" s="544"/>
      <c r="WS390" s="544"/>
      <c r="WT390" s="544"/>
      <c r="WU390" s="544"/>
      <c r="WV390" s="544"/>
      <c r="WW390" s="544"/>
      <c r="WX390" s="544"/>
      <c r="WY390" s="544"/>
      <c r="WZ390" s="544"/>
      <c r="XA390" s="544"/>
      <c r="XB390" s="544"/>
      <c r="XC390" s="544"/>
      <c r="XD390" s="544"/>
      <c r="XE390" s="544"/>
      <c r="XF390" s="544"/>
      <c r="XG390" s="544"/>
      <c r="XH390" s="544"/>
      <c r="XI390" s="544"/>
      <c r="XJ390" s="544"/>
      <c r="XK390" s="544"/>
      <c r="XL390" s="544"/>
      <c r="XM390" s="544"/>
      <c r="XN390" s="544"/>
      <c r="XO390" s="544"/>
      <c r="XP390" s="544"/>
      <c r="XQ390" s="544"/>
      <c r="XR390" s="544"/>
      <c r="XS390" s="544"/>
      <c r="XT390" s="544"/>
      <c r="XU390" s="544"/>
      <c r="XV390" s="544"/>
      <c r="XW390" s="544"/>
      <c r="XX390" s="544"/>
      <c r="XY390" s="544"/>
      <c r="XZ390" s="544"/>
      <c r="YA390" s="544"/>
      <c r="YB390" s="544"/>
      <c r="YC390" s="544"/>
      <c r="YD390" s="544"/>
      <c r="YE390" s="544"/>
      <c r="YF390" s="544"/>
      <c r="YG390" s="544"/>
      <c r="YH390" s="544"/>
      <c r="YI390" s="544"/>
      <c r="YJ390" s="544"/>
      <c r="YK390" s="544"/>
      <c r="YL390" s="544"/>
      <c r="YM390" s="544"/>
      <c r="YN390" s="544"/>
      <c r="YO390" s="544"/>
      <c r="YP390" s="544"/>
      <c r="YQ390" s="544"/>
      <c r="YR390" s="544"/>
      <c r="YS390" s="544"/>
      <c r="YT390" s="544"/>
      <c r="YU390" s="544"/>
      <c r="YV390" s="544"/>
      <c r="YW390" s="544"/>
      <c r="YX390" s="544"/>
      <c r="YY390" s="544"/>
      <c r="YZ390" s="544"/>
      <c r="ZA390" s="544"/>
      <c r="ZB390" s="544"/>
      <c r="ZC390" s="544"/>
      <c r="ZD390" s="544"/>
      <c r="ZE390" s="544"/>
      <c r="ZF390" s="544"/>
      <c r="ZG390" s="544"/>
      <c r="ZH390" s="544"/>
      <c r="ZI390" s="544"/>
      <c r="ZJ390" s="544"/>
      <c r="ZK390" s="544"/>
      <c r="ZL390" s="544"/>
      <c r="ZM390" s="544"/>
      <c r="ZN390" s="544"/>
      <c r="ZO390" s="544"/>
      <c r="ZP390" s="544"/>
      <c r="ZQ390" s="544"/>
      <c r="ZR390" s="544"/>
      <c r="ZS390" s="544"/>
      <c r="ZT390" s="544"/>
      <c r="ZU390" s="544"/>
      <c r="ZV390" s="544"/>
      <c r="ZW390" s="544"/>
      <c r="ZX390" s="544"/>
      <c r="ZY390" s="544"/>
      <c r="ZZ390" s="544"/>
      <c r="AAA390" s="544"/>
      <c r="AAB390" s="544"/>
      <c r="AAC390" s="544"/>
      <c r="AAD390" s="544"/>
      <c r="AAE390" s="544"/>
      <c r="AAF390" s="544"/>
      <c r="AAG390" s="544"/>
      <c r="AAH390" s="544"/>
      <c r="AAI390" s="544"/>
      <c r="AAJ390" s="544"/>
      <c r="AAK390" s="544"/>
      <c r="AAL390" s="544"/>
      <c r="AAM390" s="544"/>
      <c r="AAN390" s="544"/>
      <c r="AAO390" s="544"/>
      <c r="AAP390" s="544"/>
      <c r="AAQ390" s="544"/>
      <c r="AAR390" s="544"/>
      <c r="AAS390" s="544"/>
      <c r="AAT390" s="544"/>
      <c r="AAU390" s="544"/>
      <c r="AAV390" s="544"/>
      <c r="AAW390" s="544"/>
      <c r="AAX390" s="544"/>
      <c r="AAY390" s="544"/>
      <c r="AAZ390" s="544"/>
      <c r="ABA390" s="544"/>
      <c r="ABB390" s="544"/>
      <c r="ABC390" s="544"/>
      <c r="ABD390" s="544"/>
      <c r="ABE390" s="544"/>
      <c r="ABF390" s="544"/>
      <c r="ABG390" s="544"/>
      <c r="ABH390" s="544"/>
      <c r="ABI390" s="544"/>
      <c r="ABJ390" s="544"/>
      <c r="ABK390" s="544"/>
      <c r="ABL390" s="544"/>
      <c r="ABM390" s="544"/>
      <c r="ABN390" s="544"/>
      <c r="ABO390" s="544"/>
      <c r="ABP390" s="544"/>
      <c r="ABQ390" s="544"/>
      <c r="ABR390" s="544"/>
      <c r="ABS390" s="544"/>
      <c r="ABT390" s="544"/>
    </row>
    <row r="391" spans="1:748" s="540" customFormat="1" ht="15" customHeight="1" x14ac:dyDescent="0.15">
      <c r="A391" s="559">
        <v>43911</v>
      </c>
      <c r="B391" s="415">
        <f t="shared" si="8"/>
        <v>3186</v>
      </c>
      <c r="C391" s="231"/>
      <c r="D391" s="546"/>
      <c r="E391" s="467"/>
      <c r="F391" s="576"/>
      <c r="G391" s="883"/>
      <c r="H391" s="539"/>
      <c r="I391" s="576"/>
      <c r="J391" s="547"/>
      <c r="K391" s="467"/>
      <c r="L391" s="550"/>
      <c r="M391" s="231">
        <v>1130</v>
      </c>
      <c r="N391" s="546">
        <v>8.61</v>
      </c>
      <c r="O391" s="467">
        <v>3020</v>
      </c>
      <c r="P391" s="576">
        <v>24</v>
      </c>
      <c r="Q391" s="883">
        <v>54.2</v>
      </c>
      <c r="R391" s="539">
        <v>1.1000000000000001</v>
      </c>
      <c r="S391" s="576">
        <v>20.8</v>
      </c>
      <c r="T391" s="547"/>
      <c r="U391" s="467">
        <v>339.7</v>
      </c>
      <c r="V391" s="550"/>
      <c r="W391" s="494">
        <v>616</v>
      </c>
      <c r="X391" s="546">
        <v>8.4700000000000006</v>
      </c>
      <c r="Y391" s="548">
        <v>3240</v>
      </c>
      <c r="Z391" s="576">
        <v>10.9</v>
      </c>
      <c r="AA391" s="883">
        <v>21.2</v>
      </c>
      <c r="AB391" s="539">
        <v>2.4</v>
      </c>
      <c r="AC391" s="576">
        <v>4.5</v>
      </c>
      <c r="AD391" s="539"/>
      <c r="AE391" s="467">
        <v>59.8</v>
      </c>
      <c r="AF391" s="550"/>
      <c r="AG391" s="494">
        <v>83</v>
      </c>
      <c r="AH391" s="546"/>
      <c r="AI391" s="548"/>
      <c r="AJ391" s="576"/>
      <c r="AK391" s="883"/>
      <c r="AL391" s="539"/>
      <c r="AM391" s="213"/>
      <c r="AN391" s="539"/>
      <c r="AO391" s="467"/>
      <c r="AP391" s="618"/>
      <c r="AQ391" s="494">
        <v>198</v>
      </c>
      <c r="AR391" s="546">
        <v>7.98</v>
      </c>
      <c r="AS391" s="548">
        <v>6400</v>
      </c>
      <c r="AT391" s="576">
        <v>95.9</v>
      </c>
      <c r="AU391" s="883">
        <v>192.6</v>
      </c>
      <c r="AV391" s="539">
        <v>3.3</v>
      </c>
      <c r="AW391" s="576">
        <v>31</v>
      </c>
      <c r="AX391" s="539"/>
      <c r="AY391" s="467">
        <v>871.9</v>
      </c>
      <c r="AZ391" s="550"/>
      <c r="BA391" s="231">
        <v>268</v>
      </c>
      <c r="BB391" s="546">
        <v>7.88</v>
      </c>
      <c r="BC391" s="467">
        <v>5790</v>
      </c>
      <c r="BD391" s="576">
        <v>62.2</v>
      </c>
      <c r="BE391" s="883">
        <v>153.5</v>
      </c>
      <c r="BF391" s="539">
        <v>3.4</v>
      </c>
      <c r="BG391" s="576">
        <v>44.6</v>
      </c>
      <c r="BH391" s="539"/>
      <c r="BI391" s="467">
        <v>2159.5</v>
      </c>
      <c r="BJ391" s="550"/>
      <c r="BK391" s="494">
        <v>142</v>
      </c>
      <c r="BL391" s="546">
        <v>8.4600000000000009</v>
      </c>
      <c r="BM391" s="548">
        <v>1214</v>
      </c>
      <c r="BN391" s="576">
        <v>100.9</v>
      </c>
      <c r="BO391" s="883">
        <v>147.4</v>
      </c>
      <c r="BP391" s="539">
        <v>0.7</v>
      </c>
      <c r="BQ391" s="576">
        <v>2.6</v>
      </c>
      <c r="BR391" s="539"/>
      <c r="BS391" s="467">
        <v>241.3</v>
      </c>
      <c r="BT391" s="550"/>
      <c r="BU391" s="494">
        <v>228</v>
      </c>
      <c r="BV391" s="546">
        <v>7.69</v>
      </c>
      <c r="BW391" s="548">
        <v>6430</v>
      </c>
      <c r="BX391" s="548">
        <v>38.700000000000003</v>
      </c>
      <c r="BY391" s="883">
        <v>102.3</v>
      </c>
      <c r="BZ391" s="539">
        <v>3.9</v>
      </c>
      <c r="CA391" s="576">
        <v>29.1</v>
      </c>
      <c r="CB391" s="539"/>
      <c r="CC391" s="467">
        <v>2747.6</v>
      </c>
      <c r="CD391" s="550"/>
      <c r="CE391" s="494">
        <v>23</v>
      </c>
      <c r="CF391" s="546">
        <v>7.84</v>
      </c>
      <c r="CG391" s="548">
        <v>8660</v>
      </c>
      <c r="CH391" s="576">
        <v>52.8</v>
      </c>
      <c r="CI391" s="883">
        <v>94.8</v>
      </c>
      <c r="CJ391" s="539">
        <v>0.9</v>
      </c>
      <c r="CK391" s="576">
        <v>35.4</v>
      </c>
      <c r="CL391" s="539"/>
      <c r="CM391" s="467">
        <v>649.9</v>
      </c>
      <c r="CN391" s="550"/>
      <c r="CO391" s="494"/>
      <c r="CP391" s="546"/>
      <c r="CQ391" s="467"/>
      <c r="CR391" s="576"/>
      <c r="CS391" s="883"/>
      <c r="CT391" s="539"/>
      <c r="CU391" s="576"/>
      <c r="CV391" s="539"/>
      <c r="CW391" s="467"/>
      <c r="CX391" s="550"/>
      <c r="CY391" s="494">
        <v>179</v>
      </c>
      <c r="CZ391" s="546">
        <v>7.87</v>
      </c>
      <c r="DA391" s="467">
        <v>5440</v>
      </c>
      <c r="DB391" s="576">
        <v>25.2</v>
      </c>
      <c r="DC391" s="883">
        <v>60.2</v>
      </c>
      <c r="DD391" s="539">
        <v>15.1</v>
      </c>
      <c r="DE391" s="576">
        <v>18.7</v>
      </c>
      <c r="DF391" s="539"/>
      <c r="DG391" s="551">
        <v>993.6</v>
      </c>
      <c r="DH391" s="550"/>
      <c r="DI391" s="494">
        <v>107</v>
      </c>
      <c r="DJ391" s="546">
        <v>7.69</v>
      </c>
      <c r="DK391" s="549">
        <v>3170</v>
      </c>
      <c r="DL391" s="576">
        <v>94.4</v>
      </c>
      <c r="DM391" s="883">
        <v>231.7</v>
      </c>
      <c r="DN391" s="539">
        <v>13.7</v>
      </c>
      <c r="DO391" s="576">
        <v>17.399999999999999</v>
      </c>
      <c r="DP391" s="539"/>
      <c r="DQ391" s="467">
        <v>758.4</v>
      </c>
      <c r="DR391" s="550"/>
      <c r="DS391" s="494">
        <v>76</v>
      </c>
      <c r="DT391" s="546">
        <v>8.4600000000000009</v>
      </c>
      <c r="DU391" s="466">
        <v>635</v>
      </c>
      <c r="DV391" s="576"/>
      <c r="DW391" s="883">
        <v>103.8</v>
      </c>
      <c r="DX391" s="539">
        <v>2.5</v>
      </c>
      <c r="DY391" s="576"/>
      <c r="DZ391" s="539"/>
      <c r="EA391" s="576"/>
      <c r="EB391" s="550"/>
      <c r="EC391" s="494">
        <v>111</v>
      </c>
      <c r="ED391" s="546">
        <v>7.8</v>
      </c>
      <c r="EE391" s="551">
        <v>2010</v>
      </c>
      <c r="EF391" s="576">
        <v>13.8</v>
      </c>
      <c r="EG391" s="883">
        <v>54.2</v>
      </c>
      <c r="EH391" s="539">
        <v>12.1</v>
      </c>
      <c r="EI391" s="576">
        <v>13.5</v>
      </c>
      <c r="EJ391" s="539"/>
      <c r="EK391" s="467">
        <v>631.6</v>
      </c>
      <c r="EL391" s="550"/>
      <c r="EM391" s="494"/>
      <c r="EN391" s="546"/>
      <c r="EO391" s="467"/>
      <c r="EP391" s="576"/>
      <c r="EQ391" s="576"/>
      <c r="ER391" s="539"/>
      <c r="ES391" s="576"/>
      <c r="ET391" s="466"/>
      <c r="EU391" s="467"/>
      <c r="EV391" s="550"/>
      <c r="EW391" s="494"/>
      <c r="EX391" s="546">
        <v>7.47</v>
      </c>
      <c r="EY391" s="467">
        <v>9200</v>
      </c>
      <c r="EZ391" s="576">
        <v>7</v>
      </c>
      <c r="FA391" s="883"/>
      <c r="FB391" s="539">
        <v>0.2</v>
      </c>
      <c r="FC391" s="576">
        <v>0.6</v>
      </c>
      <c r="FD391" s="466"/>
      <c r="FE391" s="467">
        <v>6894.3</v>
      </c>
      <c r="FF391" s="550"/>
      <c r="FG391" s="494">
        <v>10</v>
      </c>
      <c r="FH391" s="546">
        <v>8.77</v>
      </c>
      <c r="FI391" s="467">
        <v>479</v>
      </c>
      <c r="FJ391" s="576">
        <v>78.3</v>
      </c>
      <c r="FK391" s="883">
        <v>144.4</v>
      </c>
      <c r="FL391" s="539">
        <v>1.1000000000000001</v>
      </c>
      <c r="FM391" s="576">
        <v>2.2999999999999998</v>
      </c>
      <c r="FN391" s="466"/>
      <c r="FO391" s="467">
        <v>71</v>
      </c>
      <c r="FP391" s="550"/>
      <c r="FQ391" s="1262"/>
      <c r="FR391" s="1263"/>
      <c r="FS391" s="1444"/>
      <c r="FT391" s="1263"/>
      <c r="FU391" s="980"/>
      <c r="FV391" s="1263"/>
      <c r="FW391" s="954"/>
      <c r="FX391" s="1263"/>
      <c r="FY391" s="1263"/>
      <c r="FZ391" s="1419"/>
      <c r="GA391" s="1262"/>
      <c r="GB391" s="1263"/>
      <c r="GC391" s="1263"/>
      <c r="GD391" s="1263"/>
      <c r="GE391" s="980"/>
      <c r="GF391" s="1263"/>
      <c r="GG391" s="954"/>
      <c r="GH391" s="1263"/>
      <c r="GI391" s="1263"/>
      <c r="GJ391" s="1419"/>
      <c r="GK391" s="231"/>
      <c r="GL391" s="941"/>
      <c r="GM391" s="467"/>
      <c r="GN391" s="467"/>
      <c r="GO391" s="467"/>
      <c r="GP391" s="467"/>
      <c r="GQ391" s="467"/>
      <c r="GR391" s="467"/>
      <c r="GS391" s="467"/>
      <c r="GT391" s="550"/>
      <c r="GU391" s="231"/>
      <c r="GV391" s="467"/>
      <c r="GW391" s="467"/>
      <c r="GX391" s="467"/>
      <c r="GY391" s="467"/>
      <c r="GZ391" s="539"/>
      <c r="HA391" s="467"/>
      <c r="HB391" s="467"/>
      <c r="HC391" s="467"/>
      <c r="HD391" s="550"/>
      <c r="HE391" s="494">
        <v>15</v>
      </c>
      <c r="HF391" s="546">
        <v>7.71</v>
      </c>
      <c r="HG391" s="467">
        <v>2130</v>
      </c>
      <c r="HH391" s="894">
        <v>7.4</v>
      </c>
      <c r="HI391" s="1432">
        <v>55.7</v>
      </c>
      <c r="HJ391" s="539">
        <v>4.7</v>
      </c>
      <c r="HK391" s="576">
        <v>5.9</v>
      </c>
      <c r="HL391" s="539"/>
      <c r="HM391" s="467">
        <v>163.19999999999999</v>
      </c>
      <c r="HN391" s="550"/>
      <c r="HO391" s="494"/>
      <c r="HP391" s="546">
        <v>6.93</v>
      </c>
      <c r="HQ391" s="467">
        <v>5010</v>
      </c>
      <c r="HR391" s="576"/>
      <c r="HS391" s="576">
        <v>379.2</v>
      </c>
      <c r="HT391" s="539">
        <v>282.5</v>
      </c>
      <c r="HU391" s="576"/>
      <c r="HV391" s="539"/>
      <c r="HW391" s="467"/>
      <c r="HX391" s="550"/>
      <c r="HY391" s="1587"/>
      <c r="HZ391" s="1587"/>
      <c r="IA391" s="1587"/>
      <c r="IB391" s="1587"/>
      <c r="IC391" s="1587"/>
      <c r="ID391" s="1587"/>
      <c r="IE391" s="1587"/>
      <c r="IF391" s="1587"/>
      <c r="IG391" s="1587"/>
      <c r="IH391" s="1587"/>
      <c r="II391" s="1587"/>
      <c r="IJ391" s="1587"/>
      <c r="IK391" s="1587"/>
      <c r="IL391" s="1587"/>
      <c r="IM391" s="1587"/>
      <c r="IN391" s="1587"/>
      <c r="IO391" s="1587"/>
      <c r="IP391" s="1587"/>
      <c r="IQ391" s="1587"/>
      <c r="IR391" s="1587"/>
      <c r="IS391" s="1587"/>
      <c r="IT391" s="1587"/>
      <c r="IU391" s="1587"/>
      <c r="IV391" s="1587"/>
      <c r="IW391" s="1587"/>
      <c r="IX391" s="1587"/>
      <c r="IY391" s="1587"/>
      <c r="IZ391" s="1587"/>
      <c r="JA391" s="1587"/>
      <c r="JB391" s="1587"/>
      <c r="JC391" s="1587"/>
      <c r="JD391" s="1587"/>
      <c r="JE391" s="1587"/>
      <c r="JF391" s="1587"/>
      <c r="JG391" s="1587"/>
      <c r="JH391" s="1587"/>
      <c r="JI391" s="1587"/>
      <c r="JJ391" s="1587"/>
      <c r="JK391" s="1587"/>
      <c r="JL391" s="1587"/>
      <c r="JM391" s="1587"/>
      <c r="JN391" s="1587"/>
      <c r="JO391" s="1587"/>
      <c r="JP391" s="1587"/>
      <c r="JQ391" s="1587"/>
      <c r="JR391" s="1587"/>
      <c r="JS391" s="1587"/>
      <c r="JT391" s="1587"/>
      <c r="JU391" s="1587"/>
      <c r="JV391" s="1587"/>
      <c r="JW391" s="1587"/>
      <c r="JX391" s="1587"/>
      <c r="JY391" s="1587"/>
      <c r="JZ391" s="1587"/>
      <c r="KA391" s="1587"/>
      <c r="KB391" s="1587"/>
      <c r="KC391" s="1587"/>
      <c r="KD391" s="1587"/>
      <c r="KE391" s="1587"/>
      <c r="KF391" s="1587"/>
      <c r="KG391" s="1587"/>
      <c r="KH391" s="1587"/>
      <c r="KI391" s="1587"/>
      <c r="KJ391" s="1587"/>
      <c r="KK391" s="1587"/>
      <c r="KL391" s="1587"/>
      <c r="KM391" s="1587"/>
      <c r="KN391" s="1587"/>
      <c r="KO391" s="1587"/>
      <c r="KP391" s="1587"/>
      <c r="KQ391" s="1587"/>
      <c r="KR391" s="1587"/>
      <c r="KS391" s="1587"/>
      <c r="KT391" s="1587"/>
      <c r="KU391" s="1587"/>
      <c r="KV391" s="1587"/>
      <c r="KW391" s="1587"/>
      <c r="KX391" s="1587"/>
      <c r="KY391" s="1587"/>
      <c r="KZ391" s="1587"/>
      <c r="LA391" s="1587"/>
      <c r="LB391" s="1587"/>
      <c r="LC391" s="1587"/>
      <c r="LD391" s="1587"/>
      <c r="LE391" s="1587"/>
      <c r="LF391" s="1587"/>
      <c r="LG391" s="1587"/>
      <c r="LH391" s="1587"/>
      <c r="LI391" s="1587"/>
      <c r="LJ391" s="1587"/>
      <c r="LK391" s="1587"/>
      <c r="LL391" s="1587"/>
      <c r="LM391" s="1587"/>
      <c r="LN391" s="1587"/>
      <c r="LO391" s="1587"/>
      <c r="LP391" s="1587"/>
      <c r="LQ391" s="1587"/>
      <c r="LR391" s="1587"/>
      <c r="LS391" s="1587"/>
      <c r="LT391" s="1587"/>
      <c r="LU391" s="1587"/>
      <c r="LV391" s="1587"/>
      <c r="LW391" s="1587"/>
      <c r="LX391" s="1587"/>
      <c r="LY391" s="1587"/>
      <c r="LZ391" s="1587"/>
      <c r="MA391" s="1587"/>
      <c r="MB391" s="1587"/>
      <c r="MC391" s="1587"/>
      <c r="MD391" s="1587"/>
      <c r="ME391" s="1587"/>
      <c r="MF391" s="1587"/>
      <c r="MG391" s="1587"/>
      <c r="MH391" s="1587"/>
      <c r="MI391" s="1587"/>
      <c r="MJ391" s="1587"/>
      <c r="MK391" s="1587"/>
      <c r="ML391" s="1587"/>
      <c r="MM391" s="1587"/>
      <c r="MN391" s="1587"/>
      <c r="MO391" s="1587"/>
      <c r="MP391" s="1587"/>
      <c r="MQ391" s="1587"/>
      <c r="MR391" s="1587"/>
      <c r="MS391" s="1587"/>
      <c r="MT391" s="1587"/>
      <c r="MU391" s="1587"/>
      <c r="MV391" s="1587"/>
      <c r="MW391" s="1587"/>
      <c r="MX391" s="1587"/>
      <c r="MY391" s="1587"/>
      <c r="MZ391" s="1587"/>
      <c r="NA391" s="1587"/>
      <c r="NB391" s="1587"/>
      <c r="NC391" s="1587"/>
      <c r="ND391" s="1587"/>
      <c r="NE391" s="1587"/>
      <c r="NF391" s="1587"/>
      <c r="NG391" s="1587"/>
      <c r="NH391" s="1587"/>
      <c r="NI391" s="1587"/>
      <c r="NJ391" s="1587"/>
      <c r="NK391" s="1587"/>
      <c r="NL391" s="1587"/>
      <c r="NM391" s="1587"/>
      <c r="NN391" s="1587"/>
      <c r="NO391" s="1587"/>
      <c r="NP391" s="1587"/>
      <c r="NQ391" s="1587"/>
      <c r="NR391" s="1587"/>
      <c r="NS391" s="1587"/>
      <c r="NT391" s="1587"/>
      <c r="NU391" s="1587"/>
      <c r="NV391" s="1587"/>
      <c r="NW391" s="1587"/>
      <c r="NX391" s="1587"/>
      <c r="NY391" s="1587"/>
      <c r="NZ391" s="1587"/>
      <c r="OA391" s="1587"/>
      <c r="OB391" s="1587"/>
      <c r="OC391" s="1587"/>
      <c r="OD391" s="1587"/>
      <c r="OE391" s="1587"/>
      <c r="OF391" s="1587"/>
      <c r="OG391" s="1587"/>
      <c r="OH391" s="1587"/>
      <c r="OI391" s="1587"/>
      <c r="OJ391" s="1587"/>
      <c r="OK391" s="1587"/>
      <c r="OL391" s="1587"/>
      <c r="OM391" s="1587"/>
      <c r="ON391" s="1587"/>
      <c r="OO391" s="1587"/>
      <c r="OP391" s="1587"/>
      <c r="OQ391" s="1587"/>
      <c r="OR391" s="1587"/>
      <c r="OS391" s="1587"/>
      <c r="OT391" s="1587"/>
      <c r="OU391" s="1587"/>
      <c r="OV391" s="1587"/>
      <c r="OW391" s="1587"/>
      <c r="OX391" s="1587"/>
      <c r="OY391" s="1587"/>
      <c r="OZ391" s="1587"/>
      <c r="PA391" s="1587"/>
      <c r="PB391" s="1587"/>
      <c r="PC391" s="1587"/>
      <c r="PD391" s="1587"/>
      <c r="PE391" s="1587"/>
      <c r="PF391" s="1587"/>
      <c r="PG391" s="1588"/>
      <c r="PH391" s="1588"/>
      <c r="PI391" s="1588"/>
      <c r="PJ391" s="1588"/>
      <c r="PK391" s="1588"/>
      <c r="PL391" s="1588"/>
      <c r="PM391" s="1588"/>
      <c r="PN391" s="1588"/>
      <c r="PO391" s="1588"/>
      <c r="PP391" s="1588"/>
      <c r="PQ391" s="1588"/>
      <c r="PR391" s="1588"/>
      <c r="PS391" s="1588"/>
      <c r="PT391" s="1588"/>
      <c r="PU391" s="1588"/>
      <c r="PV391" s="1588"/>
      <c r="PW391" s="1588"/>
      <c r="PX391" s="1588"/>
      <c r="PY391" s="1588"/>
      <c r="PZ391" s="1588"/>
      <c r="QA391" s="1588"/>
      <c r="QB391" s="1588"/>
      <c r="QC391" s="1588"/>
      <c r="QD391" s="1588"/>
      <c r="QE391" s="1588"/>
      <c r="QF391" s="1588"/>
      <c r="QG391" s="1588"/>
      <c r="QH391" s="1588"/>
      <c r="QI391" s="1588"/>
      <c r="QJ391" s="1588"/>
      <c r="QK391" s="1588"/>
      <c r="QL391" s="1588"/>
      <c r="QM391" s="1588"/>
      <c r="QN391" s="1588"/>
      <c r="QO391" s="1588"/>
      <c r="QP391" s="1588"/>
      <c r="QQ391" s="1588"/>
      <c r="QR391" s="1588"/>
      <c r="QS391" s="1588"/>
      <c r="QT391" s="1588"/>
      <c r="QU391" s="1588"/>
      <c r="QV391" s="1588"/>
      <c r="QW391" s="1588"/>
      <c r="QX391" s="1588"/>
      <c r="QY391" s="1588"/>
      <c r="QZ391" s="1588"/>
      <c r="RA391" s="1588"/>
      <c r="RB391" s="1588"/>
      <c r="RC391" s="1588"/>
      <c r="RD391" s="1588"/>
      <c r="RE391" s="1588"/>
      <c r="RF391" s="1588"/>
      <c r="RG391" s="1588"/>
      <c r="RH391" s="1588"/>
      <c r="RI391" s="1588"/>
      <c r="RJ391" s="1588"/>
      <c r="RK391" s="1588"/>
      <c r="RL391" s="1588"/>
      <c r="RM391" s="1588"/>
      <c r="RN391" s="1588"/>
      <c r="RO391" s="1588"/>
      <c r="RP391" s="1588"/>
      <c r="RQ391" s="1588"/>
      <c r="RR391" s="1588"/>
      <c r="RS391" s="1588"/>
      <c r="RT391" s="1588"/>
      <c r="RU391" s="1588"/>
      <c r="RV391" s="1588"/>
      <c r="RW391" s="1588"/>
      <c r="RX391" s="1588"/>
      <c r="RY391" s="1588"/>
      <c r="RZ391" s="1588"/>
      <c r="SA391" s="1588"/>
      <c r="SB391" s="1588"/>
      <c r="SC391" s="1588"/>
      <c r="SD391" s="1588"/>
      <c r="SE391" s="1588"/>
      <c r="SF391" s="1588"/>
      <c r="SG391" s="1588"/>
      <c r="SH391" s="1588"/>
      <c r="SI391" s="1588"/>
      <c r="SJ391" s="1588"/>
      <c r="SK391" s="1588"/>
      <c r="SL391" s="1588"/>
      <c r="SM391" s="1588"/>
      <c r="SN391" s="1588"/>
      <c r="SO391" s="1588"/>
      <c r="SP391" s="1588"/>
      <c r="SQ391" s="1588"/>
      <c r="SR391" s="1588"/>
      <c r="SS391" s="1588"/>
      <c r="ST391" s="1588"/>
      <c r="SU391" s="1588"/>
      <c r="SV391" s="1588"/>
      <c r="SW391" s="1588"/>
      <c r="SX391" s="1588"/>
      <c r="SY391" s="1588"/>
      <c r="SZ391" s="1588"/>
      <c r="TA391" s="1588"/>
      <c r="TB391" s="1588"/>
      <c r="TC391" s="1588"/>
      <c r="TD391" s="544"/>
      <c r="TE391" s="544"/>
      <c r="TF391" s="544"/>
      <c r="TG391" s="544"/>
      <c r="TH391" s="544"/>
      <c r="TI391" s="544"/>
      <c r="TJ391" s="544"/>
      <c r="TK391" s="544"/>
      <c r="TL391" s="544"/>
      <c r="TM391" s="544"/>
      <c r="TN391" s="544"/>
      <c r="TO391" s="544"/>
      <c r="TP391" s="544"/>
      <c r="TQ391" s="544"/>
      <c r="TR391" s="544"/>
      <c r="TS391" s="544"/>
      <c r="TT391" s="544"/>
      <c r="TU391" s="544"/>
      <c r="TV391" s="544"/>
      <c r="TW391" s="544"/>
      <c r="TX391" s="544"/>
      <c r="TY391" s="544"/>
      <c r="TZ391" s="544"/>
      <c r="UA391" s="544"/>
      <c r="UB391" s="544"/>
      <c r="UC391" s="544"/>
      <c r="UD391" s="544"/>
      <c r="UE391" s="544"/>
      <c r="UF391" s="544"/>
      <c r="UG391" s="544"/>
      <c r="UH391" s="544"/>
      <c r="UI391" s="544"/>
      <c r="UJ391" s="544"/>
      <c r="UK391" s="544"/>
      <c r="UL391" s="544"/>
      <c r="UM391" s="544"/>
      <c r="UN391" s="544"/>
      <c r="UO391" s="544"/>
      <c r="UP391" s="544"/>
      <c r="UQ391" s="544"/>
      <c r="UR391" s="544"/>
      <c r="US391" s="544"/>
      <c r="UT391" s="544"/>
      <c r="UU391" s="544"/>
      <c r="UV391" s="544"/>
      <c r="UW391" s="544"/>
      <c r="UX391" s="544"/>
      <c r="UY391" s="544"/>
      <c r="UZ391" s="544"/>
      <c r="VA391" s="544"/>
      <c r="VB391" s="544"/>
      <c r="VC391" s="544"/>
      <c r="VD391" s="544"/>
      <c r="VE391" s="544"/>
      <c r="VF391" s="544"/>
      <c r="VG391" s="544"/>
      <c r="VH391" s="544"/>
      <c r="VI391" s="544"/>
      <c r="VJ391" s="544"/>
      <c r="VK391" s="544"/>
      <c r="VL391" s="544"/>
      <c r="VM391" s="544"/>
      <c r="VN391" s="544"/>
      <c r="VO391" s="544"/>
      <c r="VP391" s="544"/>
      <c r="VQ391" s="544"/>
      <c r="VR391" s="544"/>
      <c r="VS391" s="544"/>
      <c r="VT391" s="544"/>
      <c r="VU391" s="544"/>
      <c r="VV391" s="544"/>
      <c r="VW391" s="544"/>
      <c r="VX391" s="544"/>
      <c r="VY391" s="544"/>
      <c r="VZ391" s="544"/>
      <c r="WA391" s="544"/>
      <c r="WB391" s="544"/>
      <c r="WC391" s="544"/>
      <c r="WD391" s="544"/>
      <c r="WE391" s="544"/>
      <c r="WF391" s="544"/>
      <c r="WG391" s="544"/>
      <c r="WH391" s="544"/>
      <c r="WI391" s="544"/>
      <c r="WJ391" s="544"/>
      <c r="WK391" s="544"/>
      <c r="WL391" s="544"/>
      <c r="WM391" s="544"/>
      <c r="WN391" s="544"/>
      <c r="WO391" s="544"/>
      <c r="WP391" s="544"/>
      <c r="WQ391" s="544"/>
      <c r="WR391" s="544"/>
      <c r="WS391" s="544"/>
      <c r="WT391" s="544"/>
      <c r="WU391" s="544"/>
      <c r="WV391" s="544"/>
      <c r="WW391" s="544"/>
      <c r="WX391" s="544"/>
      <c r="WY391" s="544"/>
      <c r="WZ391" s="544"/>
      <c r="XA391" s="544"/>
      <c r="XB391" s="544"/>
      <c r="XC391" s="544"/>
      <c r="XD391" s="544"/>
      <c r="XE391" s="544"/>
      <c r="XF391" s="544"/>
      <c r="XG391" s="544"/>
      <c r="XH391" s="544"/>
      <c r="XI391" s="544"/>
      <c r="XJ391" s="544"/>
      <c r="XK391" s="544"/>
      <c r="XL391" s="544"/>
      <c r="XM391" s="544"/>
      <c r="XN391" s="544"/>
      <c r="XO391" s="544"/>
      <c r="XP391" s="544"/>
      <c r="XQ391" s="544"/>
      <c r="XR391" s="544"/>
      <c r="XS391" s="544"/>
      <c r="XT391" s="544"/>
      <c r="XU391" s="544"/>
      <c r="XV391" s="544"/>
      <c r="XW391" s="544"/>
      <c r="XX391" s="544"/>
      <c r="XY391" s="544"/>
      <c r="XZ391" s="544"/>
      <c r="YA391" s="544"/>
      <c r="YB391" s="544"/>
      <c r="YC391" s="544"/>
      <c r="YD391" s="544"/>
      <c r="YE391" s="544"/>
      <c r="YF391" s="544"/>
      <c r="YG391" s="544"/>
      <c r="YH391" s="544"/>
      <c r="YI391" s="544"/>
      <c r="YJ391" s="544"/>
      <c r="YK391" s="544"/>
      <c r="YL391" s="544"/>
      <c r="YM391" s="544"/>
      <c r="YN391" s="544"/>
      <c r="YO391" s="544"/>
      <c r="YP391" s="544"/>
      <c r="YQ391" s="544"/>
      <c r="YR391" s="544"/>
      <c r="YS391" s="544"/>
      <c r="YT391" s="544"/>
      <c r="YU391" s="544"/>
      <c r="YV391" s="544"/>
      <c r="YW391" s="544"/>
      <c r="YX391" s="544"/>
      <c r="YY391" s="544"/>
      <c r="YZ391" s="544"/>
      <c r="ZA391" s="544"/>
      <c r="ZB391" s="544"/>
      <c r="ZC391" s="544"/>
      <c r="ZD391" s="544"/>
      <c r="ZE391" s="544"/>
      <c r="ZF391" s="544"/>
      <c r="ZG391" s="544"/>
      <c r="ZH391" s="544"/>
      <c r="ZI391" s="544"/>
      <c r="ZJ391" s="544"/>
      <c r="ZK391" s="544"/>
      <c r="ZL391" s="544"/>
      <c r="ZM391" s="544"/>
      <c r="ZN391" s="544"/>
      <c r="ZO391" s="544"/>
      <c r="ZP391" s="544"/>
      <c r="ZQ391" s="544"/>
      <c r="ZR391" s="544"/>
      <c r="ZS391" s="544"/>
      <c r="ZT391" s="544"/>
      <c r="ZU391" s="544"/>
      <c r="ZV391" s="544"/>
      <c r="ZW391" s="544"/>
      <c r="ZX391" s="544"/>
      <c r="ZY391" s="544"/>
      <c r="ZZ391" s="544"/>
      <c r="AAA391" s="544"/>
      <c r="AAB391" s="544"/>
      <c r="AAC391" s="544"/>
      <c r="AAD391" s="544"/>
      <c r="AAE391" s="544"/>
      <c r="AAF391" s="544"/>
      <c r="AAG391" s="544"/>
      <c r="AAH391" s="544"/>
      <c r="AAI391" s="544"/>
      <c r="AAJ391" s="544"/>
      <c r="AAK391" s="544"/>
      <c r="AAL391" s="544"/>
      <c r="AAM391" s="544"/>
      <c r="AAN391" s="544"/>
      <c r="AAO391" s="544"/>
      <c r="AAP391" s="544"/>
      <c r="AAQ391" s="544"/>
      <c r="AAR391" s="544"/>
      <c r="AAS391" s="544"/>
      <c r="AAT391" s="544"/>
      <c r="AAU391" s="544"/>
      <c r="AAV391" s="544"/>
      <c r="AAW391" s="544"/>
      <c r="AAX391" s="544"/>
      <c r="AAY391" s="544"/>
      <c r="AAZ391" s="544"/>
      <c r="ABA391" s="544"/>
      <c r="ABB391" s="544"/>
      <c r="ABC391" s="544"/>
      <c r="ABD391" s="544"/>
      <c r="ABE391" s="544"/>
      <c r="ABF391" s="544"/>
      <c r="ABG391" s="544"/>
      <c r="ABH391" s="544"/>
      <c r="ABI391" s="544"/>
      <c r="ABJ391" s="544"/>
      <c r="ABK391" s="544"/>
      <c r="ABL391" s="544"/>
      <c r="ABM391" s="544"/>
      <c r="ABN391" s="544"/>
      <c r="ABO391" s="544"/>
      <c r="ABP391" s="544"/>
      <c r="ABQ391" s="544"/>
      <c r="ABR391" s="544"/>
      <c r="ABS391" s="544"/>
      <c r="ABT391" s="544"/>
    </row>
    <row r="392" spans="1:748" s="542" customFormat="1" ht="15" customHeight="1" x14ac:dyDescent="0.15">
      <c r="A392" s="560">
        <v>43912</v>
      </c>
      <c r="B392" s="765">
        <f t="shared" si="8"/>
        <v>3598</v>
      </c>
      <c r="C392" s="241"/>
      <c r="D392" s="552"/>
      <c r="E392" s="471"/>
      <c r="F392" s="577"/>
      <c r="G392" s="577"/>
      <c r="H392" s="541"/>
      <c r="I392" s="577"/>
      <c r="J392" s="553"/>
      <c r="K392" s="471"/>
      <c r="L392" s="557"/>
      <c r="M392" s="241">
        <v>910</v>
      </c>
      <c r="N392" s="552">
        <v>7.88</v>
      </c>
      <c r="O392" s="471">
        <v>3350</v>
      </c>
      <c r="P392" s="577">
        <v>23.4</v>
      </c>
      <c r="Q392" s="577">
        <v>43.6</v>
      </c>
      <c r="R392" s="541">
        <v>0.9</v>
      </c>
      <c r="S392" s="577">
        <v>18.899999999999999</v>
      </c>
      <c r="T392" s="553"/>
      <c r="U392" s="471"/>
      <c r="V392" s="557"/>
      <c r="W392" s="554">
        <v>580</v>
      </c>
      <c r="X392" s="552">
        <v>7.84</v>
      </c>
      <c r="Y392" s="555">
        <v>2870</v>
      </c>
      <c r="Z392" s="577"/>
      <c r="AA392" s="577">
        <v>25.6</v>
      </c>
      <c r="AB392" s="541">
        <v>1.7</v>
      </c>
      <c r="AC392" s="577"/>
      <c r="AD392" s="541"/>
      <c r="AE392" s="471"/>
      <c r="AF392" s="557"/>
      <c r="AG392" s="554">
        <v>66</v>
      </c>
      <c r="AH392" s="552"/>
      <c r="AI392" s="555"/>
      <c r="AJ392" s="577"/>
      <c r="AK392" s="577"/>
      <c r="AL392" s="541"/>
      <c r="AM392" s="180"/>
      <c r="AN392" s="541"/>
      <c r="AO392" s="471"/>
      <c r="AP392" s="619"/>
      <c r="AQ392" s="554">
        <v>169</v>
      </c>
      <c r="AR392" s="552">
        <v>7.57</v>
      </c>
      <c r="AS392" s="555">
        <v>6490</v>
      </c>
      <c r="AT392" s="577">
        <v>106.6</v>
      </c>
      <c r="AU392" s="577">
        <v>206</v>
      </c>
      <c r="AV392" s="541">
        <v>2.4</v>
      </c>
      <c r="AW392" s="577">
        <v>38</v>
      </c>
      <c r="AX392" s="541"/>
      <c r="AY392" s="471"/>
      <c r="AZ392" s="557"/>
      <c r="BA392" s="241">
        <v>302</v>
      </c>
      <c r="BB392" s="552">
        <v>7.48</v>
      </c>
      <c r="BC392" s="471">
        <v>5630</v>
      </c>
      <c r="BD392" s="577">
        <v>57.32</v>
      </c>
      <c r="BE392" s="577">
        <v>142.9</v>
      </c>
      <c r="BF392" s="541">
        <v>2.5</v>
      </c>
      <c r="BG392" s="577">
        <v>43.2</v>
      </c>
      <c r="BH392" s="541"/>
      <c r="BI392" s="471"/>
      <c r="BJ392" s="557"/>
      <c r="BK392" s="554">
        <v>145</v>
      </c>
      <c r="BL392" s="552">
        <v>8.0500000000000007</v>
      </c>
      <c r="BM392" s="555">
        <v>1201</v>
      </c>
      <c r="BN392" s="577">
        <v>100.9</v>
      </c>
      <c r="BO392" s="577">
        <v>145.9</v>
      </c>
      <c r="BP392" s="541">
        <v>0.4</v>
      </c>
      <c r="BQ392" s="577">
        <v>2.6</v>
      </c>
      <c r="BR392" s="541"/>
      <c r="BS392" s="471"/>
      <c r="BT392" s="557"/>
      <c r="BU392" s="554">
        <v>364</v>
      </c>
      <c r="BV392" s="552">
        <v>7.41</v>
      </c>
      <c r="BW392" s="555">
        <v>5280</v>
      </c>
      <c r="BX392" s="555">
        <v>32.200000000000003</v>
      </c>
      <c r="BY392" s="577">
        <v>87.3</v>
      </c>
      <c r="BZ392" s="541">
        <v>2.1</v>
      </c>
      <c r="CA392" s="577">
        <v>27.3</v>
      </c>
      <c r="CB392" s="541"/>
      <c r="CC392" s="471"/>
      <c r="CD392" s="557"/>
      <c r="CE392" s="554">
        <v>64</v>
      </c>
      <c r="CF392" s="552">
        <v>7.58</v>
      </c>
      <c r="CG392" s="555">
        <v>9150</v>
      </c>
      <c r="CH392" s="577">
        <v>42.3</v>
      </c>
      <c r="CI392" s="577">
        <v>79.8</v>
      </c>
      <c r="CJ392" s="541">
        <v>0.1</v>
      </c>
      <c r="CK392" s="577">
        <v>41.3</v>
      </c>
      <c r="CL392" s="541"/>
      <c r="CM392" s="471"/>
      <c r="CN392" s="557"/>
      <c r="CO392" s="554">
        <v>200</v>
      </c>
      <c r="CP392" s="552"/>
      <c r="CQ392" s="471"/>
      <c r="CR392" s="577"/>
      <c r="CS392" s="577"/>
      <c r="CT392" s="541"/>
      <c r="CU392" s="577"/>
      <c r="CV392" s="541"/>
      <c r="CW392" s="471"/>
      <c r="CX392" s="557"/>
      <c r="CY392" s="554">
        <v>270</v>
      </c>
      <c r="CZ392" s="552">
        <v>7.66</v>
      </c>
      <c r="DA392" s="471">
        <v>6360</v>
      </c>
      <c r="DB392" s="577">
        <v>27.9</v>
      </c>
      <c r="DC392" s="577">
        <v>63.2</v>
      </c>
      <c r="DD392" s="541">
        <v>12</v>
      </c>
      <c r="DE392" s="577">
        <v>17.8</v>
      </c>
      <c r="DF392" s="541"/>
      <c r="DG392" s="558"/>
      <c r="DH392" s="557"/>
      <c r="DI392" s="554">
        <v>125</v>
      </c>
      <c r="DJ392" s="552">
        <v>7.75</v>
      </c>
      <c r="DK392" s="556">
        <v>3460</v>
      </c>
      <c r="DL392" s="577">
        <v>104.5</v>
      </c>
      <c r="DM392" s="577">
        <v>248.3</v>
      </c>
      <c r="DN392" s="541">
        <v>12.8</v>
      </c>
      <c r="DO392" s="577">
        <v>16.8</v>
      </c>
      <c r="DP392" s="541"/>
      <c r="DQ392" s="471"/>
      <c r="DR392" s="557"/>
      <c r="DS392" s="554">
        <v>65</v>
      </c>
      <c r="DT392" s="552"/>
      <c r="DU392" s="470"/>
      <c r="DV392" s="577"/>
      <c r="DW392" s="577"/>
      <c r="DX392" s="541"/>
      <c r="DY392" s="577"/>
      <c r="DZ392" s="541"/>
      <c r="EA392" s="577"/>
      <c r="EB392" s="557"/>
      <c r="EC392" s="554">
        <v>162</v>
      </c>
      <c r="ED392" s="552">
        <v>7.56</v>
      </c>
      <c r="EE392" s="558">
        <v>1776</v>
      </c>
      <c r="EF392" s="577"/>
      <c r="EG392" s="577">
        <v>51.2</v>
      </c>
      <c r="EH392" s="541">
        <v>0.3</v>
      </c>
      <c r="EI392" s="577"/>
      <c r="EJ392" s="541"/>
      <c r="EK392" s="471"/>
      <c r="EL392" s="557"/>
      <c r="EM392" s="554"/>
      <c r="EN392" s="552"/>
      <c r="EO392" s="471"/>
      <c r="EP392" s="577"/>
      <c r="EQ392" s="577"/>
      <c r="ER392" s="541"/>
      <c r="ES392" s="577"/>
      <c r="ET392" s="470"/>
      <c r="EU392" s="471"/>
      <c r="EV392" s="557"/>
      <c r="EW392" s="554">
        <v>161</v>
      </c>
      <c r="EX392" s="552">
        <v>7.35</v>
      </c>
      <c r="EY392" s="471">
        <v>9830</v>
      </c>
      <c r="EZ392" s="577"/>
      <c r="FA392" s="577"/>
      <c r="FB392" s="541">
        <v>0.6</v>
      </c>
      <c r="FC392" s="577"/>
      <c r="FD392" s="470"/>
      <c r="FE392" s="471"/>
      <c r="FF392" s="557"/>
      <c r="FG392" s="554">
        <v>15</v>
      </c>
      <c r="FH392" s="552">
        <v>8.82</v>
      </c>
      <c r="FI392" s="471">
        <v>554</v>
      </c>
      <c r="FJ392" s="577">
        <v>13.8</v>
      </c>
      <c r="FK392" s="577">
        <v>39.1</v>
      </c>
      <c r="FL392" s="541">
        <v>0.5</v>
      </c>
      <c r="FM392" s="577">
        <v>17.899999999999999</v>
      </c>
      <c r="FN392" s="470"/>
      <c r="FO392" s="471"/>
      <c r="FP392" s="557"/>
      <c r="FQ392" s="1261"/>
      <c r="FR392" s="584"/>
      <c r="FS392" s="589"/>
      <c r="FT392" s="584"/>
      <c r="FU392" s="590"/>
      <c r="FV392" s="584"/>
      <c r="FW392" s="590"/>
      <c r="FX392" s="584"/>
      <c r="FY392" s="584"/>
      <c r="FZ392" s="591"/>
      <c r="GA392" s="1261"/>
      <c r="GB392" s="584"/>
      <c r="GC392" s="584"/>
      <c r="GD392" s="584"/>
      <c r="GE392" s="590"/>
      <c r="GF392" s="584"/>
      <c r="GG392" s="590"/>
      <c r="GH392" s="584"/>
      <c r="GI392" s="584"/>
      <c r="GJ392" s="591"/>
      <c r="GK392" s="241"/>
      <c r="GL392" s="940"/>
      <c r="GM392" s="471"/>
      <c r="GN392" s="471"/>
      <c r="GO392" s="471"/>
      <c r="GP392" s="471"/>
      <c r="GQ392" s="471"/>
      <c r="GR392" s="471"/>
      <c r="GS392" s="471"/>
      <c r="GT392" s="557"/>
      <c r="GU392" s="241"/>
      <c r="GV392" s="471"/>
      <c r="GW392" s="471"/>
      <c r="GX392" s="471"/>
      <c r="GY392" s="471"/>
      <c r="GZ392" s="541"/>
      <c r="HA392" s="471"/>
      <c r="HB392" s="471"/>
      <c r="HC392" s="471"/>
      <c r="HD392" s="557"/>
      <c r="HE392" s="554"/>
      <c r="HF392" s="552">
        <v>7.31</v>
      </c>
      <c r="HG392" s="471">
        <v>5910</v>
      </c>
      <c r="HH392" s="590">
        <v>12.2</v>
      </c>
      <c r="HI392" s="556">
        <v>155</v>
      </c>
      <c r="HJ392" s="541">
        <v>3.7</v>
      </c>
      <c r="HK392" s="577">
        <v>4.9000000000000004</v>
      </c>
      <c r="HL392" s="541"/>
      <c r="HM392" s="471"/>
      <c r="HN392" s="557"/>
      <c r="HO392" s="554"/>
      <c r="HP392" s="552"/>
      <c r="HQ392" s="471"/>
      <c r="HR392" s="577"/>
      <c r="HS392" s="577"/>
      <c r="HT392" s="541"/>
      <c r="HU392" s="577"/>
      <c r="HV392" s="541"/>
      <c r="HW392" s="471"/>
      <c r="HX392" s="557"/>
      <c r="HY392" s="1587"/>
      <c r="HZ392" s="1587"/>
      <c r="IA392" s="1587"/>
      <c r="IB392" s="1587"/>
      <c r="IC392" s="1587"/>
      <c r="ID392" s="1587"/>
      <c r="IE392" s="1587"/>
      <c r="IF392" s="1587"/>
      <c r="IG392" s="1587"/>
      <c r="IH392" s="1587"/>
      <c r="II392" s="1587"/>
      <c r="IJ392" s="1587"/>
      <c r="IK392" s="1587"/>
      <c r="IL392" s="1587"/>
      <c r="IM392" s="1587"/>
      <c r="IN392" s="1587"/>
      <c r="IO392" s="1587"/>
      <c r="IP392" s="1587"/>
      <c r="IQ392" s="1587"/>
      <c r="IR392" s="1587"/>
      <c r="IS392" s="1587"/>
      <c r="IT392" s="1587"/>
      <c r="IU392" s="1587"/>
      <c r="IV392" s="1587"/>
      <c r="IW392" s="1587"/>
      <c r="IX392" s="1587"/>
      <c r="IY392" s="1587"/>
      <c r="IZ392" s="1587"/>
      <c r="JA392" s="1587"/>
      <c r="JB392" s="1587"/>
      <c r="JC392" s="1587"/>
      <c r="JD392" s="1587"/>
      <c r="JE392" s="1587"/>
      <c r="JF392" s="1587"/>
      <c r="JG392" s="1587"/>
      <c r="JH392" s="1587"/>
      <c r="JI392" s="1587"/>
      <c r="JJ392" s="1587"/>
      <c r="JK392" s="1587"/>
      <c r="JL392" s="1587"/>
      <c r="JM392" s="1587"/>
      <c r="JN392" s="1587"/>
      <c r="JO392" s="1587"/>
      <c r="JP392" s="1587"/>
      <c r="JQ392" s="1587"/>
      <c r="JR392" s="1587"/>
      <c r="JS392" s="1587"/>
      <c r="JT392" s="1587"/>
      <c r="JU392" s="1587"/>
      <c r="JV392" s="1587"/>
      <c r="JW392" s="1587"/>
      <c r="JX392" s="1587"/>
      <c r="JY392" s="1587"/>
      <c r="JZ392" s="1587"/>
      <c r="KA392" s="1587"/>
      <c r="KB392" s="1587"/>
      <c r="KC392" s="1587"/>
      <c r="KD392" s="1587"/>
      <c r="KE392" s="1587"/>
      <c r="KF392" s="1587"/>
      <c r="KG392" s="1587"/>
      <c r="KH392" s="1587"/>
      <c r="KI392" s="1587"/>
      <c r="KJ392" s="1587"/>
      <c r="KK392" s="1587"/>
      <c r="KL392" s="1587"/>
      <c r="KM392" s="1587"/>
      <c r="KN392" s="1587"/>
      <c r="KO392" s="1587"/>
      <c r="KP392" s="1587"/>
      <c r="KQ392" s="1587"/>
      <c r="KR392" s="1587"/>
      <c r="KS392" s="1587"/>
      <c r="KT392" s="1587"/>
      <c r="KU392" s="1587"/>
      <c r="KV392" s="1587"/>
      <c r="KW392" s="1587"/>
      <c r="KX392" s="1587"/>
      <c r="KY392" s="1587"/>
      <c r="KZ392" s="1587"/>
      <c r="LA392" s="1587"/>
      <c r="LB392" s="1587"/>
      <c r="LC392" s="1587"/>
      <c r="LD392" s="1587"/>
      <c r="LE392" s="1587"/>
      <c r="LF392" s="1587"/>
      <c r="LG392" s="1587"/>
      <c r="LH392" s="1587"/>
      <c r="LI392" s="1587"/>
      <c r="LJ392" s="1587"/>
      <c r="LK392" s="1587"/>
      <c r="LL392" s="1587"/>
      <c r="LM392" s="1587"/>
      <c r="LN392" s="1587"/>
      <c r="LO392" s="1587"/>
      <c r="LP392" s="1587"/>
      <c r="LQ392" s="1587"/>
      <c r="LR392" s="1587"/>
      <c r="LS392" s="1587"/>
      <c r="LT392" s="1587"/>
      <c r="LU392" s="1587"/>
      <c r="LV392" s="1587"/>
      <c r="LW392" s="1587"/>
      <c r="LX392" s="1587"/>
      <c r="LY392" s="1587"/>
      <c r="LZ392" s="1587"/>
      <c r="MA392" s="1587"/>
      <c r="MB392" s="1587"/>
      <c r="MC392" s="1587"/>
      <c r="MD392" s="1587"/>
      <c r="ME392" s="1587"/>
      <c r="MF392" s="1587"/>
      <c r="MG392" s="1587"/>
      <c r="MH392" s="1587"/>
      <c r="MI392" s="1587"/>
      <c r="MJ392" s="1587"/>
      <c r="MK392" s="1587"/>
      <c r="ML392" s="1587"/>
      <c r="MM392" s="1587"/>
      <c r="MN392" s="1587"/>
      <c r="MO392" s="1587"/>
      <c r="MP392" s="1587"/>
      <c r="MQ392" s="1587"/>
      <c r="MR392" s="1587"/>
      <c r="MS392" s="1587"/>
      <c r="MT392" s="1587"/>
      <c r="MU392" s="1587"/>
      <c r="MV392" s="1587"/>
      <c r="MW392" s="1587"/>
      <c r="MX392" s="1587"/>
      <c r="MY392" s="1587"/>
      <c r="MZ392" s="1587"/>
      <c r="NA392" s="1587"/>
      <c r="NB392" s="1587"/>
      <c r="NC392" s="1587"/>
      <c r="ND392" s="1587"/>
      <c r="NE392" s="1587"/>
      <c r="NF392" s="1587"/>
      <c r="NG392" s="1587"/>
      <c r="NH392" s="1587"/>
      <c r="NI392" s="1587"/>
      <c r="NJ392" s="1587"/>
      <c r="NK392" s="1587"/>
      <c r="NL392" s="1587"/>
      <c r="NM392" s="1587"/>
      <c r="NN392" s="1587"/>
      <c r="NO392" s="1587"/>
      <c r="NP392" s="1587"/>
      <c r="NQ392" s="1587"/>
      <c r="NR392" s="1587"/>
      <c r="NS392" s="1587"/>
      <c r="NT392" s="1587"/>
      <c r="NU392" s="1587"/>
      <c r="NV392" s="1587"/>
      <c r="NW392" s="1587"/>
      <c r="NX392" s="1587"/>
      <c r="NY392" s="1587"/>
      <c r="NZ392" s="1587"/>
      <c r="OA392" s="1587"/>
      <c r="OB392" s="1587"/>
      <c r="OC392" s="1587"/>
      <c r="OD392" s="1587"/>
      <c r="OE392" s="1587"/>
      <c r="OF392" s="1587"/>
      <c r="OG392" s="1587"/>
      <c r="OH392" s="1587"/>
      <c r="OI392" s="1587"/>
      <c r="OJ392" s="1587"/>
      <c r="OK392" s="1587"/>
      <c r="OL392" s="1587"/>
      <c r="OM392" s="1587"/>
      <c r="ON392" s="1587"/>
      <c r="OO392" s="1587"/>
      <c r="OP392" s="1587"/>
      <c r="OQ392" s="1587"/>
      <c r="OR392" s="1587"/>
      <c r="OS392" s="1587"/>
      <c r="OT392" s="1587"/>
      <c r="OU392" s="1587"/>
      <c r="OV392" s="1587"/>
      <c r="OW392" s="1587"/>
      <c r="OX392" s="1587"/>
      <c r="OY392" s="1587"/>
      <c r="OZ392" s="1587"/>
      <c r="PA392" s="1587"/>
      <c r="PB392" s="1587"/>
      <c r="PC392" s="1587"/>
      <c r="PD392" s="1587"/>
      <c r="PE392" s="1587"/>
      <c r="PF392" s="1587"/>
      <c r="PG392" s="1588"/>
      <c r="PH392" s="1588"/>
      <c r="PI392" s="1588"/>
      <c r="PJ392" s="1588"/>
      <c r="PK392" s="1588"/>
      <c r="PL392" s="1588"/>
      <c r="PM392" s="1588"/>
      <c r="PN392" s="1588"/>
      <c r="PO392" s="1588"/>
      <c r="PP392" s="1588"/>
      <c r="PQ392" s="1588"/>
      <c r="PR392" s="1588"/>
      <c r="PS392" s="1588"/>
      <c r="PT392" s="1588"/>
      <c r="PU392" s="1588"/>
      <c r="PV392" s="1588"/>
      <c r="PW392" s="1588"/>
      <c r="PX392" s="1588"/>
      <c r="PY392" s="1588"/>
      <c r="PZ392" s="1588"/>
      <c r="QA392" s="1588"/>
      <c r="QB392" s="1588"/>
      <c r="QC392" s="1588"/>
      <c r="QD392" s="1588"/>
      <c r="QE392" s="1588"/>
      <c r="QF392" s="1588"/>
      <c r="QG392" s="1588"/>
      <c r="QH392" s="1588"/>
      <c r="QI392" s="1588"/>
      <c r="QJ392" s="1588"/>
      <c r="QK392" s="1588"/>
      <c r="QL392" s="1588"/>
      <c r="QM392" s="1588"/>
      <c r="QN392" s="1588"/>
      <c r="QO392" s="1588"/>
      <c r="QP392" s="1588"/>
      <c r="QQ392" s="1588"/>
      <c r="QR392" s="1588"/>
      <c r="QS392" s="1588"/>
      <c r="QT392" s="1588"/>
      <c r="QU392" s="1588"/>
      <c r="QV392" s="1588"/>
      <c r="QW392" s="1588"/>
      <c r="QX392" s="1588"/>
      <c r="QY392" s="1588"/>
      <c r="QZ392" s="1588"/>
      <c r="RA392" s="1588"/>
      <c r="RB392" s="1588"/>
      <c r="RC392" s="1588"/>
      <c r="RD392" s="1588"/>
      <c r="RE392" s="1588"/>
      <c r="RF392" s="1588"/>
      <c r="RG392" s="1588"/>
      <c r="RH392" s="1588"/>
      <c r="RI392" s="1588"/>
      <c r="RJ392" s="1588"/>
      <c r="RK392" s="1588"/>
      <c r="RL392" s="1588"/>
      <c r="RM392" s="1588"/>
      <c r="RN392" s="1588"/>
      <c r="RO392" s="1588"/>
      <c r="RP392" s="1588"/>
      <c r="RQ392" s="1588"/>
      <c r="RR392" s="1588"/>
      <c r="RS392" s="1588"/>
      <c r="RT392" s="1588"/>
      <c r="RU392" s="1588"/>
      <c r="RV392" s="1588"/>
      <c r="RW392" s="1588"/>
      <c r="RX392" s="1588"/>
      <c r="RY392" s="1588"/>
      <c r="RZ392" s="1588"/>
      <c r="SA392" s="1588"/>
      <c r="SB392" s="1588"/>
      <c r="SC392" s="1588"/>
      <c r="SD392" s="1588"/>
      <c r="SE392" s="1588"/>
      <c r="SF392" s="1588"/>
      <c r="SG392" s="1588"/>
      <c r="SH392" s="1588"/>
      <c r="SI392" s="1588"/>
      <c r="SJ392" s="1588"/>
      <c r="SK392" s="1588"/>
      <c r="SL392" s="1588"/>
      <c r="SM392" s="1588"/>
      <c r="SN392" s="1588"/>
      <c r="SO392" s="1588"/>
      <c r="SP392" s="1588"/>
      <c r="SQ392" s="1588"/>
      <c r="SR392" s="1588"/>
      <c r="SS392" s="1588"/>
      <c r="ST392" s="1588"/>
      <c r="SU392" s="1588"/>
      <c r="SV392" s="1588"/>
      <c r="SW392" s="1588"/>
      <c r="SX392" s="1588"/>
      <c r="SY392" s="1588"/>
      <c r="SZ392" s="1588"/>
      <c r="TA392" s="1588"/>
      <c r="TB392" s="1588"/>
      <c r="TC392" s="1588"/>
    </row>
    <row r="393" spans="1:748" s="540" customFormat="1" ht="15" customHeight="1" x14ac:dyDescent="0.15">
      <c r="A393" s="559">
        <v>43913</v>
      </c>
      <c r="B393" s="415">
        <f t="shared" si="8"/>
        <v>3090</v>
      </c>
      <c r="C393" s="231"/>
      <c r="D393" s="546"/>
      <c r="E393" s="467"/>
      <c r="F393" s="576"/>
      <c r="G393" s="883"/>
      <c r="H393" s="539"/>
      <c r="I393" s="576"/>
      <c r="J393" s="547"/>
      <c r="K393" s="467"/>
      <c r="L393" s="550"/>
      <c r="M393" s="231">
        <v>1243</v>
      </c>
      <c r="N393" s="546">
        <v>7.72</v>
      </c>
      <c r="O393" s="467">
        <v>3780</v>
      </c>
      <c r="P393" s="576">
        <v>22.4</v>
      </c>
      <c r="Q393" s="883">
        <v>51.2</v>
      </c>
      <c r="R393" s="539"/>
      <c r="S393" s="576">
        <v>12.2</v>
      </c>
      <c r="T393" s="547"/>
      <c r="U393" s="467"/>
      <c r="V393" s="550"/>
      <c r="W393" s="494">
        <v>582</v>
      </c>
      <c r="X393" s="546">
        <v>7.79</v>
      </c>
      <c r="Y393" s="548">
        <v>2330</v>
      </c>
      <c r="Z393" s="576">
        <v>9.4</v>
      </c>
      <c r="AA393" s="883">
        <v>21</v>
      </c>
      <c r="AB393" s="539"/>
      <c r="AC393" s="576">
        <v>3.5</v>
      </c>
      <c r="AD393" s="539"/>
      <c r="AE393" s="467"/>
      <c r="AF393" s="550"/>
      <c r="AG393" s="494">
        <v>78</v>
      </c>
      <c r="AH393" s="546"/>
      <c r="AI393" s="548"/>
      <c r="AJ393" s="576"/>
      <c r="AK393" s="883"/>
      <c r="AL393" s="539"/>
      <c r="AM393" s="213"/>
      <c r="AN393" s="539"/>
      <c r="AO393" s="467"/>
      <c r="AP393" s="618"/>
      <c r="AQ393" s="494">
        <v>188</v>
      </c>
      <c r="AR393" s="546">
        <v>7.39</v>
      </c>
      <c r="AS393" s="548">
        <v>6760</v>
      </c>
      <c r="AT393" s="576">
        <v>111.6</v>
      </c>
      <c r="AU393" s="883">
        <v>231.7</v>
      </c>
      <c r="AV393" s="539"/>
      <c r="AW393" s="576">
        <v>41.9</v>
      </c>
      <c r="AX393" s="539"/>
      <c r="AY393" s="467"/>
      <c r="AZ393" s="550"/>
      <c r="BA393" s="231">
        <v>300</v>
      </c>
      <c r="BB393" s="546">
        <v>7.27</v>
      </c>
      <c r="BC393" s="467">
        <v>5690</v>
      </c>
      <c r="BD393" s="576">
        <v>58.5</v>
      </c>
      <c r="BE393" s="883">
        <v>142.9</v>
      </c>
      <c r="BF393" s="539"/>
      <c r="BG393" s="576">
        <v>40.299999999999997</v>
      </c>
      <c r="BH393" s="539"/>
      <c r="BI393" s="467"/>
      <c r="BJ393" s="550"/>
      <c r="BK393" s="494">
        <v>144</v>
      </c>
      <c r="BL393" s="546">
        <v>7.89</v>
      </c>
      <c r="BM393" s="548">
        <v>1197</v>
      </c>
      <c r="BN393" s="576">
        <v>101.9</v>
      </c>
      <c r="BO393" s="883">
        <v>148.9</v>
      </c>
      <c r="BP393" s="539"/>
      <c r="BQ393" s="576">
        <v>2.2000000000000002</v>
      </c>
      <c r="BR393" s="539"/>
      <c r="BS393" s="467"/>
      <c r="BT393" s="550"/>
      <c r="BU393" s="494">
        <v>44</v>
      </c>
      <c r="BV393" s="546">
        <v>7.34</v>
      </c>
      <c r="BW393" s="548">
        <v>5040</v>
      </c>
      <c r="BX393" s="548">
        <v>32.700000000000003</v>
      </c>
      <c r="BY393" s="883">
        <v>78.3</v>
      </c>
      <c r="BZ393" s="539"/>
      <c r="CA393" s="576">
        <v>22.5</v>
      </c>
      <c r="CB393" s="539"/>
      <c r="CC393" s="467"/>
      <c r="CD393" s="550"/>
      <c r="CE393" s="494">
        <v>27</v>
      </c>
      <c r="CF393" s="546">
        <v>7.54</v>
      </c>
      <c r="CG393" s="548">
        <v>8340</v>
      </c>
      <c r="CH393" s="576">
        <v>46.1</v>
      </c>
      <c r="CI393" s="883">
        <v>103.8</v>
      </c>
      <c r="CJ393" s="539"/>
      <c r="CK393" s="576">
        <v>41</v>
      </c>
      <c r="CL393" s="539"/>
      <c r="CM393" s="467"/>
      <c r="CN393" s="550"/>
      <c r="CO393" s="494"/>
      <c r="CP393" s="546"/>
      <c r="CQ393" s="467"/>
      <c r="CR393" s="576"/>
      <c r="CS393" s="883"/>
      <c r="CT393" s="539"/>
      <c r="CU393" s="576"/>
      <c r="CV393" s="539"/>
      <c r="CW393" s="467"/>
      <c r="CX393" s="550"/>
      <c r="CY393" s="494">
        <v>215</v>
      </c>
      <c r="CZ393" s="546">
        <v>7.33</v>
      </c>
      <c r="DA393" s="467">
        <v>6170</v>
      </c>
      <c r="DB393" s="576">
        <v>28.2</v>
      </c>
      <c r="DC393" s="883">
        <v>69.2</v>
      </c>
      <c r="DD393" s="539"/>
      <c r="DE393" s="576">
        <v>21.3</v>
      </c>
      <c r="DF393" s="539"/>
      <c r="DG393" s="551"/>
      <c r="DH393" s="550"/>
      <c r="DI393" s="494">
        <v>103</v>
      </c>
      <c r="DJ393" s="546">
        <v>7.59</v>
      </c>
      <c r="DK393" s="549">
        <v>2870</v>
      </c>
      <c r="DL393" s="576">
        <v>85.7</v>
      </c>
      <c r="DM393" s="883">
        <v>213.7</v>
      </c>
      <c r="DN393" s="539"/>
      <c r="DO393" s="576">
        <v>12.1</v>
      </c>
      <c r="DP393" s="539"/>
      <c r="DQ393" s="467"/>
      <c r="DR393" s="550"/>
      <c r="DS393" s="494"/>
      <c r="DT393" s="546"/>
      <c r="DU393" s="466"/>
      <c r="DV393" s="576"/>
      <c r="DW393" s="883"/>
      <c r="DX393" s="539"/>
      <c r="DY393" s="576"/>
      <c r="DZ393" s="539"/>
      <c r="EA393" s="576"/>
      <c r="EB393" s="550"/>
      <c r="EC393" s="494">
        <v>142</v>
      </c>
      <c r="ED393" s="546">
        <v>7.39</v>
      </c>
      <c r="EE393" s="551">
        <v>1554</v>
      </c>
      <c r="EF393" s="576">
        <v>32.4</v>
      </c>
      <c r="EG393" s="883">
        <v>109.8</v>
      </c>
      <c r="EH393" s="539"/>
      <c r="EI393" s="576">
        <v>10.9</v>
      </c>
      <c r="EJ393" s="539"/>
      <c r="EK393" s="467"/>
      <c r="EL393" s="550"/>
      <c r="EM393" s="494"/>
      <c r="EN393" s="546"/>
      <c r="EO393" s="467"/>
      <c r="EP393" s="576"/>
      <c r="EQ393" s="576"/>
      <c r="ER393" s="539"/>
      <c r="ES393" s="576"/>
      <c r="ET393" s="466"/>
      <c r="EU393" s="467"/>
      <c r="EV393" s="550"/>
      <c r="EW393" s="494"/>
      <c r="EX393" s="546"/>
      <c r="EY393" s="467"/>
      <c r="EZ393" s="576"/>
      <c r="FA393" s="883"/>
      <c r="FB393" s="539"/>
      <c r="FC393" s="576"/>
      <c r="FD393" s="466"/>
      <c r="FE393" s="467"/>
      <c r="FF393" s="550"/>
      <c r="FG393" s="494">
        <v>24</v>
      </c>
      <c r="FH393" s="546">
        <v>8.0299999999999994</v>
      </c>
      <c r="FI393" s="467">
        <v>683</v>
      </c>
      <c r="FJ393" s="576">
        <v>21.4</v>
      </c>
      <c r="FK393" s="883">
        <v>48.2</v>
      </c>
      <c r="FL393" s="539"/>
      <c r="FM393" s="576">
        <v>42.7</v>
      </c>
      <c r="FN393" s="466"/>
      <c r="FO393" s="467"/>
      <c r="FP393" s="550"/>
      <c r="FQ393" s="1262"/>
      <c r="FR393" s="1263"/>
      <c r="FS393" s="1444"/>
      <c r="FT393" s="1263"/>
      <c r="FU393" s="980"/>
      <c r="FV393" s="1263"/>
      <c r="FW393" s="954"/>
      <c r="FX393" s="1263"/>
      <c r="FY393" s="1263"/>
      <c r="FZ393" s="1419"/>
      <c r="GA393" s="1262"/>
      <c r="GB393" s="1263"/>
      <c r="GC393" s="1263"/>
      <c r="GD393" s="1263"/>
      <c r="GE393" s="980"/>
      <c r="GF393" s="1263"/>
      <c r="GG393" s="954"/>
      <c r="GH393" s="1263"/>
      <c r="GI393" s="1263"/>
      <c r="GJ393" s="1419"/>
      <c r="GK393" s="231"/>
      <c r="GL393" s="941"/>
      <c r="GM393" s="467"/>
      <c r="GN393" s="467"/>
      <c r="GO393" s="467"/>
      <c r="GP393" s="467"/>
      <c r="GQ393" s="467"/>
      <c r="GR393" s="467"/>
      <c r="GS393" s="467"/>
      <c r="GT393" s="550"/>
      <c r="GU393" s="231"/>
      <c r="GV393" s="467"/>
      <c r="GW393" s="467"/>
      <c r="GX393" s="467"/>
      <c r="GY393" s="467"/>
      <c r="GZ393" s="539"/>
      <c r="HA393" s="467"/>
      <c r="HB393" s="467"/>
      <c r="HC393" s="467"/>
      <c r="HD393" s="550"/>
      <c r="HE393" s="494"/>
      <c r="HF393" s="546">
        <v>6.96</v>
      </c>
      <c r="HG393" s="467">
        <v>5640</v>
      </c>
      <c r="HH393" s="894">
        <v>15</v>
      </c>
      <c r="HI393" s="1432">
        <v>156.5</v>
      </c>
      <c r="HJ393" s="539"/>
      <c r="HK393" s="576">
        <v>5.0999999999999996</v>
      </c>
      <c r="HL393" s="539"/>
      <c r="HM393" s="467"/>
      <c r="HN393" s="550"/>
      <c r="HO393" s="494"/>
      <c r="HP393" s="546"/>
      <c r="HQ393" s="467"/>
      <c r="HR393" s="576"/>
      <c r="HS393" s="576"/>
      <c r="HT393" s="539"/>
      <c r="HU393" s="576"/>
      <c r="HV393" s="539"/>
      <c r="HW393" s="467"/>
      <c r="HX393" s="550"/>
      <c r="HY393" s="1587"/>
      <c r="HZ393" s="1587"/>
      <c r="IA393" s="1587"/>
      <c r="IB393" s="1587"/>
      <c r="IC393" s="1587"/>
      <c r="ID393" s="1587"/>
      <c r="IE393" s="1587"/>
      <c r="IF393" s="1587"/>
      <c r="IG393" s="1587"/>
      <c r="IH393" s="1587"/>
      <c r="II393" s="1587"/>
      <c r="IJ393" s="1587"/>
      <c r="IK393" s="1587"/>
      <c r="IL393" s="1587"/>
      <c r="IM393" s="1587"/>
      <c r="IN393" s="1587"/>
      <c r="IO393" s="1587"/>
      <c r="IP393" s="1587"/>
      <c r="IQ393" s="1587"/>
      <c r="IR393" s="1587"/>
      <c r="IS393" s="1587"/>
      <c r="IT393" s="1587"/>
      <c r="IU393" s="1587"/>
      <c r="IV393" s="1587"/>
      <c r="IW393" s="1587"/>
      <c r="IX393" s="1587"/>
      <c r="IY393" s="1587"/>
      <c r="IZ393" s="1587"/>
      <c r="JA393" s="1587"/>
      <c r="JB393" s="1587"/>
      <c r="JC393" s="1587"/>
      <c r="JD393" s="1587"/>
      <c r="JE393" s="1587"/>
      <c r="JF393" s="1587"/>
      <c r="JG393" s="1587"/>
      <c r="JH393" s="1587"/>
      <c r="JI393" s="1587"/>
      <c r="JJ393" s="1587"/>
      <c r="JK393" s="1587"/>
      <c r="JL393" s="1587"/>
      <c r="JM393" s="1587"/>
      <c r="JN393" s="1587"/>
      <c r="JO393" s="1587"/>
      <c r="JP393" s="1587"/>
      <c r="JQ393" s="1587"/>
      <c r="JR393" s="1587"/>
      <c r="JS393" s="1587"/>
      <c r="JT393" s="1587"/>
      <c r="JU393" s="1587"/>
      <c r="JV393" s="1587"/>
      <c r="JW393" s="1587"/>
      <c r="JX393" s="1587"/>
      <c r="JY393" s="1587"/>
      <c r="JZ393" s="1587"/>
      <c r="KA393" s="1587"/>
      <c r="KB393" s="1587"/>
      <c r="KC393" s="1587"/>
      <c r="KD393" s="1587"/>
      <c r="KE393" s="1587"/>
      <c r="KF393" s="1587"/>
      <c r="KG393" s="1587"/>
      <c r="KH393" s="1587"/>
      <c r="KI393" s="1587"/>
      <c r="KJ393" s="1587"/>
      <c r="KK393" s="1587"/>
      <c r="KL393" s="1587"/>
      <c r="KM393" s="1587"/>
      <c r="KN393" s="1587"/>
      <c r="KO393" s="1587"/>
      <c r="KP393" s="1587"/>
      <c r="KQ393" s="1587"/>
      <c r="KR393" s="1587"/>
      <c r="KS393" s="1587"/>
      <c r="KT393" s="1587"/>
      <c r="KU393" s="1587"/>
      <c r="KV393" s="1587"/>
      <c r="KW393" s="1587"/>
      <c r="KX393" s="1587"/>
      <c r="KY393" s="1587"/>
      <c r="KZ393" s="1587"/>
      <c r="LA393" s="1587"/>
      <c r="LB393" s="1587"/>
      <c r="LC393" s="1587"/>
      <c r="LD393" s="1587"/>
      <c r="LE393" s="1587"/>
      <c r="LF393" s="1587"/>
      <c r="LG393" s="1587"/>
      <c r="LH393" s="1587"/>
      <c r="LI393" s="1587"/>
      <c r="LJ393" s="1587"/>
      <c r="LK393" s="1587"/>
      <c r="LL393" s="1587"/>
      <c r="LM393" s="1587"/>
      <c r="LN393" s="1587"/>
      <c r="LO393" s="1587"/>
      <c r="LP393" s="1587"/>
      <c r="LQ393" s="1587"/>
      <c r="LR393" s="1587"/>
      <c r="LS393" s="1587"/>
      <c r="LT393" s="1587"/>
      <c r="LU393" s="1587"/>
      <c r="LV393" s="1587"/>
      <c r="LW393" s="1587"/>
      <c r="LX393" s="1587"/>
      <c r="LY393" s="1587"/>
      <c r="LZ393" s="1587"/>
      <c r="MA393" s="1587"/>
      <c r="MB393" s="1587"/>
      <c r="MC393" s="1587"/>
      <c r="MD393" s="1587"/>
      <c r="ME393" s="1587"/>
      <c r="MF393" s="1587"/>
      <c r="MG393" s="1587"/>
      <c r="MH393" s="1587"/>
      <c r="MI393" s="1587"/>
      <c r="MJ393" s="1587"/>
      <c r="MK393" s="1587"/>
      <c r="ML393" s="1587"/>
      <c r="MM393" s="1587"/>
      <c r="MN393" s="1587"/>
      <c r="MO393" s="1587"/>
      <c r="MP393" s="1587"/>
      <c r="MQ393" s="1587"/>
      <c r="MR393" s="1587"/>
      <c r="MS393" s="1587"/>
      <c r="MT393" s="1587"/>
      <c r="MU393" s="1587"/>
      <c r="MV393" s="1587"/>
      <c r="MW393" s="1587"/>
      <c r="MX393" s="1587"/>
      <c r="MY393" s="1587"/>
      <c r="MZ393" s="1587"/>
      <c r="NA393" s="1587"/>
      <c r="NB393" s="1587"/>
      <c r="NC393" s="1587"/>
      <c r="ND393" s="1587"/>
      <c r="NE393" s="1587"/>
      <c r="NF393" s="1587"/>
      <c r="NG393" s="1587"/>
      <c r="NH393" s="1587"/>
      <c r="NI393" s="1587"/>
      <c r="NJ393" s="1587"/>
      <c r="NK393" s="1587"/>
      <c r="NL393" s="1587"/>
      <c r="NM393" s="1587"/>
      <c r="NN393" s="1587"/>
      <c r="NO393" s="1587"/>
      <c r="NP393" s="1587"/>
      <c r="NQ393" s="1587"/>
      <c r="NR393" s="1587"/>
      <c r="NS393" s="1587"/>
      <c r="NT393" s="1587"/>
      <c r="NU393" s="1587"/>
      <c r="NV393" s="1587"/>
      <c r="NW393" s="1587"/>
      <c r="NX393" s="1587"/>
      <c r="NY393" s="1587"/>
      <c r="NZ393" s="1587"/>
      <c r="OA393" s="1587"/>
      <c r="OB393" s="1587"/>
      <c r="OC393" s="1587"/>
      <c r="OD393" s="1587"/>
      <c r="OE393" s="1587"/>
      <c r="OF393" s="1587"/>
      <c r="OG393" s="1587"/>
      <c r="OH393" s="1587"/>
      <c r="OI393" s="1587"/>
      <c r="OJ393" s="1587"/>
      <c r="OK393" s="1587"/>
      <c r="OL393" s="1587"/>
      <c r="OM393" s="1587"/>
      <c r="ON393" s="1587"/>
      <c r="OO393" s="1587"/>
      <c r="OP393" s="1587"/>
      <c r="OQ393" s="1587"/>
      <c r="OR393" s="1587"/>
      <c r="OS393" s="1587"/>
      <c r="OT393" s="1587"/>
      <c r="OU393" s="1587"/>
      <c r="OV393" s="1587"/>
      <c r="OW393" s="1587"/>
      <c r="OX393" s="1587"/>
      <c r="OY393" s="1587"/>
      <c r="OZ393" s="1587"/>
      <c r="PA393" s="1587"/>
      <c r="PB393" s="1587"/>
      <c r="PC393" s="1587"/>
      <c r="PD393" s="1587"/>
      <c r="PE393" s="1587"/>
      <c r="PF393" s="1587"/>
      <c r="PG393" s="1588"/>
      <c r="PH393" s="1588"/>
      <c r="PI393" s="1588"/>
      <c r="PJ393" s="1588"/>
      <c r="PK393" s="1588"/>
      <c r="PL393" s="1588"/>
      <c r="PM393" s="1588"/>
      <c r="PN393" s="1588"/>
      <c r="PO393" s="1588"/>
      <c r="PP393" s="1588"/>
      <c r="PQ393" s="1588"/>
      <c r="PR393" s="1588"/>
      <c r="PS393" s="1588"/>
      <c r="PT393" s="1588"/>
      <c r="PU393" s="1588"/>
      <c r="PV393" s="1588"/>
      <c r="PW393" s="1588"/>
      <c r="PX393" s="1588"/>
      <c r="PY393" s="1588"/>
      <c r="PZ393" s="1588"/>
      <c r="QA393" s="1588"/>
      <c r="QB393" s="1588"/>
      <c r="QC393" s="1588"/>
      <c r="QD393" s="1588"/>
      <c r="QE393" s="1588"/>
      <c r="QF393" s="1588"/>
      <c r="QG393" s="1588"/>
      <c r="QH393" s="1588"/>
      <c r="QI393" s="1588"/>
      <c r="QJ393" s="1588"/>
      <c r="QK393" s="1588"/>
      <c r="QL393" s="1588"/>
      <c r="QM393" s="1588"/>
      <c r="QN393" s="1588"/>
      <c r="QO393" s="1588"/>
      <c r="QP393" s="1588"/>
      <c r="QQ393" s="1588"/>
      <c r="QR393" s="1588"/>
      <c r="QS393" s="1588"/>
      <c r="QT393" s="1588"/>
      <c r="QU393" s="1588"/>
      <c r="QV393" s="1588"/>
      <c r="QW393" s="1588"/>
      <c r="QX393" s="1588"/>
      <c r="QY393" s="1588"/>
      <c r="QZ393" s="1588"/>
      <c r="RA393" s="1588"/>
      <c r="RB393" s="1588"/>
      <c r="RC393" s="1588"/>
      <c r="RD393" s="1588"/>
      <c r="RE393" s="1588"/>
      <c r="RF393" s="1588"/>
      <c r="RG393" s="1588"/>
      <c r="RH393" s="1588"/>
      <c r="RI393" s="1588"/>
      <c r="RJ393" s="1588"/>
      <c r="RK393" s="1588"/>
      <c r="RL393" s="1588"/>
      <c r="RM393" s="1588"/>
      <c r="RN393" s="1588"/>
      <c r="RO393" s="1588"/>
      <c r="RP393" s="1588"/>
      <c r="RQ393" s="1588"/>
      <c r="RR393" s="1588"/>
      <c r="RS393" s="1588"/>
      <c r="RT393" s="1588"/>
      <c r="RU393" s="1588"/>
      <c r="RV393" s="1588"/>
      <c r="RW393" s="1588"/>
      <c r="RX393" s="1588"/>
      <c r="RY393" s="1588"/>
      <c r="RZ393" s="1588"/>
      <c r="SA393" s="1588"/>
      <c r="SB393" s="1588"/>
      <c r="SC393" s="1588"/>
      <c r="SD393" s="1588"/>
      <c r="SE393" s="1588"/>
      <c r="SF393" s="1588"/>
      <c r="SG393" s="1588"/>
      <c r="SH393" s="1588"/>
      <c r="SI393" s="1588"/>
      <c r="SJ393" s="1588"/>
      <c r="SK393" s="1588"/>
      <c r="SL393" s="1588"/>
      <c r="SM393" s="1588"/>
      <c r="SN393" s="1588"/>
      <c r="SO393" s="1588"/>
      <c r="SP393" s="1588"/>
      <c r="SQ393" s="1588"/>
      <c r="SR393" s="1588"/>
      <c r="SS393" s="1588"/>
      <c r="ST393" s="1588"/>
      <c r="SU393" s="1588"/>
      <c r="SV393" s="1588"/>
      <c r="SW393" s="1588"/>
      <c r="SX393" s="1588"/>
      <c r="SY393" s="1588"/>
      <c r="SZ393" s="1588"/>
      <c r="TA393" s="1588"/>
      <c r="TB393" s="1588"/>
      <c r="TC393" s="1588"/>
      <c r="TD393" s="544"/>
      <c r="TE393" s="544"/>
      <c r="TF393" s="544"/>
      <c r="TG393" s="544"/>
      <c r="TH393" s="544"/>
      <c r="TI393" s="544"/>
      <c r="TJ393" s="544"/>
      <c r="TK393" s="544"/>
      <c r="TL393" s="544"/>
      <c r="TM393" s="544"/>
      <c r="TN393" s="544"/>
      <c r="TO393" s="544"/>
      <c r="TP393" s="544"/>
      <c r="TQ393" s="544"/>
      <c r="TR393" s="544"/>
      <c r="TS393" s="544"/>
      <c r="TT393" s="544"/>
      <c r="TU393" s="544"/>
      <c r="TV393" s="544"/>
      <c r="TW393" s="544"/>
      <c r="TX393" s="544"/>
      <c r="TY393" s="544"/>
      <c r="TZ393" s="544"/>
      <c r="UA393" s="544"/>
      <c r="UB393" s="544"/>
      <c r="UC393" s="544"/>
      <c r="UD393" s="544"/>
      <c r="UE393" s="544"/>
      <c r="UF393" s="544"/>
      <c r="UG393" s="544"/>
      <c r="UH393" s="544"/>
      <c r="UI393" s="544"/>
      <c r="UJ393" s="544"/>
      <c r="UK393" s="544"/>
      <c r="UL393" s="544"/>
      <c r="UM393" s="544"/>
      <c r="UN393" s="544"/>
      <c r="UO393" s="544"/>
      <c r="UP393" s="544"/>
      <c r="UQ393" s="544"/>
      <c r="UR393" s="544"/>
      <c r="US393" s="544"/>
      <c r="UT393" s="544"/>
      <c r="UU393" s="544"/>
      <c r="UV393" s="544"/>
      <c r="UW393" s="544"/>
      <c r="UX393" s="544"/>
      <c r="UY393" s="544"/>
      <c r="UZ393" s="544"/>
      <c r="VA393" s="544"/>
      <c r="VB393" s="544"/>
      <c r="VC393" s="544"/>
      <c r="VD393" s="544"/>
      <c r="VE393" s="544"/>
      <c r="VF393" s="544"/>
      <c r="VG393" s="544"/>
      <c r="VH393" s="544"/>
      <c r="VI393" s="544"/>
      <c r="VJ393" s="544"/>
      <c r="VK393" s="544"/>
      <c r="VL393" s="544"/>
      <c r="VM393" s="544"/>
      <c r="VN393" s="544"/>
      <c r="VO393" s="544"/>
      <c r="VP393" s="544"/>
      <c r="VQ393" s="544"/>
      <c r="VR393" s="544"/>
      <c r="VS393" s="544"/>
      <c r="VT393" s="544"/>
      <c r="VU393" s="544"/>
      <c r="VV393" s="544"/>
      <c r="VW393" s="544"/>
      <c r="VX393" s="544"/>
      <c r="VY393" s="544"/>
      <c r="VZ393" s="544"/>
      <c r="WA393" s="544"/>
      <c r="WB393" s="544"/>
      <c r="WC393" s="544"/>
      <c r="WD393" s="544"/>
      <c r="WE393" s="544"/>
      <c r="WF393" s="544"/>
      <c r="WG393" s="544"/>
      <c r="WH393" s="544"/>
      <c r="WI393" s="544"/>
      <c r="WJ393" s="544"/>
      <c r="WK393" s="544"/>
      <c r="WL393" s="544"/>
      <c r="WM393" s="544"/>
      <c r="WN393" s="544"/>
      <c r="WO393" s="544"/>
      <c r="WP393" s="544"/>
      <c r="WQ393" s="544"/>
      <c r="WR393" s="544"/>
      <c r="WS393" s="544"/>
      <c r="WT393" s="544"/>
      <c r="WU393" s="544"/>
      <c r="WV393" s="544"/>
      <c r="WW393" s="544"/>
      <c r="WX393" s="544"/>
      <c r="WY393" s="544"/>
      <c r="WZ393" s="544"/>
      <c r="XA393" s="544"/>
      <c r="XB393" s="544"/>
      <c r="XC393" s="544"/>
      <c r="XD393" s="544"/>
      <c r="XE393" s="544"/>
      <c r="XF393" s="544"/>
      <c r="XG393" s="544"/>
      <c r="XH393" s="544"/>
      <c r="XI393" s="544"/>
      <c r="XJ393" s="544"/>
      <c r="XK393" s="544"/>
      <c r="XL393" s="544"/>
      <c r="XM393" s="544"/>
      <c r="XN393" s="544"/>
      <c r="XO393" s="544"/>
      <c r="XP393" s="544"/>
      <c r="XQ393" s="544"/>
      <c r="XR393" s="544"/>
      <c r="XS393" s="544"/>
      <c r="XT393" s="544"/>
      <c r="XU393" s="544"/>
      <c r="XV393" s="544"/>
      <c r="XW393" s="544"/>
      <c r="XX393" s="544"/>
      <c r="XY393" s="544"/>
      <c r="XZ393" s="544"/>
      <c r="YA393" s="544"/>
      <c r="YB393" s="544"/>
      <c r="YC393" s="544"/>
      <c r="YD393" s="544"/>
      <c r="YE393" s="544"/>
      <c r="YF393" s="544"/>
      <c r="YG393" s="544"/>
      <c r="YH393" s="544"/>
      <c r="YI393" s="544"/>
      <c r="YJ393" s="544"/>
      <c r="YK393" s="544"/>
      <c r="YL393" s="544"/>
      <c r="YM393" s="544"/>
      <c r="YN393" s="544"/>
      <c r="YO393" s="544"/>
      <c r="YP393" s="544"/>
      <c r="YQ393" s="544"/>
      <c r="YR393" s="544"/>
      <c r="YS393" s="544"/>
      <c r="YT393" s="544"/>
      <c r="YU393" s="544"/>
      <c r="YV393" s="544"/>
      <c r="YW393" s="544"/>
      <c r="YX393" s="544"/>
      <c r="YY393" s="544"/>
      <c r="YZ393" s="544"/>
      <c r="ZA393" s="544"/>
      <c r="ZB393" s="544"/>
      <c r="ZC393" s="544"/>
      <c r="ZD393" s="544"/>
      <c r="ZE393" s="544"/>
      <c r="ZF393" s="544"/>
      <c r="ZG393" s="544"/>
      <c r="ZH393" s="544"/>
      <c r="ZI393" s="544"/>
      <c r="ZJ393" s="544"/>
      <c r="ZK393" s="544"/>
      <c r="ZL393" s="544"/>
      <c r="ZM393" s="544"/>
      <c r="ZN393" s="544"/>
      <c r="ZO393" s="544"/>
      <c r="ZP393" s="544"/>
      <c r="ZQ393" s="544"/>
      <c r="ZR393" s="544"/>
      <c r="ZS393" s="544"/>
      <c r="ZT393" s="544"/>
      <c r="ZU393" s="544"/>
      <c r="ZV393" s="544"/>
      <c r="ZW393" s="544"/>
      <c r="ZX393" s="544"/>
      <c r="ZY393" s="544"/>
      <c r="ZZ393" s="544"/>
      <c r="AAA393" s="544"/>
      <c r="AAB393" s="544"/>
      <c r="AAC393" s="544"/>
      <c r="AAD393" s="544"/>
      <c r="AAE393" s="544"/>
      <c r="AAF393" s="544"/>
      <c r="AAG393" s="544"/>
      <c r="AAH393" s="544"/>
      <c r="AAI393" s="544"/>
      <c r="AAJ393" s="544"/>
      <c r="AAK393" s="544"/>
      <c r="AAL393" s="544"/>
      <c r="AAM393" s="544"/>
      <c r="AAN393" s="544"/>
      <c r="AAO393" s="544"/>
      <c r="AAP393" s="544"/>
      <c r="AAQ393" s="544"/>
      <c r="AAR393" s="544"/>
      <c r="AAS393" s="544"/>
      <c r="AAT393" s="544"/>
      <c r="AAU393" s="544"/>
      <c r="AAV393" s="544"/>
      <c r="AAW393" s="544"/>
      <c r="AAX393" s="544"/>
      <c r="AAY393" s="544"/>
      <c r="AAZ393" s="544"/>
      <c r="ABA393" s="544"/>
      <c r="ABB393" s="544"/>
      <c r="ABC393" s="544"/>
      <c r="ABD393" s="544"/>
      <c r="ABE393" s="544"/>
      <c r="ABF393" s="544"/>
      <c r="ABG393" s="544"/>
      <c r="ABH393" s="544"/>
      <c r="ABI393" s="544"/>
      <c r="ABJ393" s="544"/>
      <c r="ABK393" s="544"/>
      <c r="ABL393" s="544"/>
      <c r="ABM393" s="544"/>
      <c r="ABN393" s="544"/>
      <c r="ABO393" s="544"/>
      <c r="ABP393" s="544"/>
      <c r="ABQ393" s="544"/>
      <c r="ABR393" s="544"/>
      <c r="ABS393" s="544"/>
      <c r="ABT393" s="544"/>
    </row>
    <row r="394" spans="1:748" s="540" customFormat="1" ht="15" customHeight="1" x14ac:dyDescent="0.15">
      <c r="A394" s="559">
        <v>43914</v>
      </c>
      <c r="B394" s="415">
        <f t="shared" si="8"/>
        <v>3421</v>
      </c>
      <c r="C394" s="231"/>
      <c r="D394" s="546"/>
      <c r="E394" s="467"/>
      <c r="F394" s="576"/>
      <c r="G394" s="883"/>
      <c r="H394" s="539"/>
      <c r="I394" s="576"/>
      <c r="J394" s="547"/>
      <c r="K394" s="467"/>
      <c r="L394" s="550">
        <v>5</v>
      </c>
      <c r="M394" s="231">
        <v>1390</v>
      </c>
      <c r="N394" s="546">
        <v>8.0299999999999994</v>
      </c>
      <c r="O394" s="467">
        <v>3940</v>
      </c>
      <c r="P394" s="576">
        <v>21.1</v>
      </c>
      <c r="Q394" s="883">
        <v>40.6</v>
      </c>
      <c r="R394" s="539"/>
      <c r="S394" s="576">
        <v>11.4</v>
      </c>
      <c r="T394" s="547"/>
      <c r="U394" s="467"/>
      <c r="V394" s="550">
        <v>5</v>
      </c>
      <c r="W394" s="494">
        <v>448</v>
      </c>
      <c r="X394" s="546">
        <v>8.0399999999999991</v>
      </c>
      <c r="Y394" s="548">
        <v>2330</v>
      </c>
      <c r="Z394" s="576">
        <v>8.5</v>
      </c>
      <c r="AA394" s="883">
        <v>18.100000000000001</v>
      </c>
      <c r="AB394" s="539"/>
      <c r="AC394" s="576">
        <v>4.2</v>
      </c>
      <c r="AD394" s="539"/>
      <c r="AE394" s="467"/>
      <c r="AF394" s="550">
        <v>7</v>
      </c>
      <c r="AG394" s="494">
        <v>90</v>
      </c>
      <c r="AH394" s="546">
        <v>7.76</v>
      </c>
      <c r="AI394" s="548">
        <v>4490</v>
      </c>
      <c r="AJ394" s="576">
        <v>22.6</v>
      </c>
      <c r="AK394" s="883">
        <v>57.2</v>
      </c>
      <c r="AL394" s="539"/>
      <c r="AM394" s="213">
        <v>6.2</v>
      </c>
      <c r="AN394" s="539"/>
      <c r="AO394" s="467"/>
      <c r="AP394" s="618">
        <v>9</v>
      </c>
      <c r="AQ394" s="494">
        <v>274</v>
      </c>
      <c r="AR394" s="546">
        <v>7.6</v>
      </c>
      <c r="AS394" s="548">
        <v>6680</v>
      </c>
      <c r="AT394" s="576">
        <v>107</v>
      </c>
      <c r="AU394" s="883">
        <v>220.2</v>
      </c>
      <c r="AV394" s="539"/>
      <c r="AW394" s="576">
        <v>41.3</v>
      </c>
      <c r="AX394" s="539"/>
      <c r="AY394" s="467"/>
      <c r="AZ394" s="550">
        <v>87</v>
      </c>
      <c r="BA394" s="231">
        <v>260</v>
      </c>
      <c r="BB394" s="546">
        <v>7.47</v>
      </c>
      <c r="BC394" s="467">
        <v>6530</v>
      </c>
      <c r="BD394" s="576">
        <v>52.3</v>
      </c>
      <c r="BE394" s="883">
        <v>127.9</v>
      </c>
      <c r="BF394" s="539"/>
      <c r="BG394" s="576">
        <v>34.200000000000003</v>
      </c>
      <c r="BH394" s="539"/>
      <c r="BI394" s="467"/>
      <c r="BJ394" s="550">
        <v>35</v>
      </c>
      <c r="BK394" s="494">
        <v>167</v>
      </c>
      <c r="BL394" s="546">
        <v>7.96</v>
      </c>
      <c r="BM394" s="548">
        <v>1205</v>
      </c>
      <c r="BN394" s="576">
        <v>97.6</v>
      </c>
      <c r="BO394" s="883">
        <v>147.4</v>
      </c>
      <c r="BP394" s="539"/>
      <c r="BQ394" s="576">
        <v>2.2999999999999998</v>
      </c>
      <c r="BR394" s="539"/>
      <c r="BS394" s="467"/>
      <c r="BT394" s="550">
        <v>16</v>
      </c>
      <c r="BU394" s="494">
        <v>223</v>
      </c>
      <c r="BV394" s="546"/>
      <c r="BW394" s="548"/>
      <c r="BX394" s="548"/>
      <c r="BY394" s="883"/>
      <c r="BZ394" s="539"/>
      <c r="CA394" s="576"/>
      <c r="CB394" s="539"/>
      <c r="CC394" s="467"/>
      <c r="CD394" s="550"/>
      <c r="CE394" s="494">
        <v>22</v>
      </c>
      <c r="CF394" s="546">
        <v>7.68</v>
      </c>
      <c r="CG394" s="548">
        <v>8110</v>
      </c>
      <c r="CH394" s="576">
        <v>39.1</v>
      </c>
      <c r="CI394" s="883">
        <v>76.8</v>
      </c>
      <c r="CJ394" s="539"/>
      <c r="CK394" s="576">
        <v>38.299999999999997</v>
      </c>
      <c r="CL394" s="539"/>
      <c r="CM394" s="467"/>
      <c r="CN394" s="550">
        <v>11</v>
      </c>
      <c r="CO394" s="494"/>
      <c r="CP394" s="546"/>
      <c r="CQ394" s="467"/>
      <c r="CR394" s="576"/>
      <c r="CS394" s="883"/>
      <c r="CT394" s="539"/>
      <c r="CU394" s="576"/>
      <c r="CV394" s="539"/>
      <c r="CW394" s="467"/>
      <c r="CX394" s="550"/>
      <c r="CY394" s="494">
        <v>129</v>
      </c>
      <c r="CZ394" s="546">
        <v>7.4</v>
      </c>
      <c r="DA394" s="467">
        <v>5510</v>
      </c>
      <c r="DB394" s="576">
        <v>28.7</v>
      </c>
      <c r="DC394" s="883">
        <v>61.7</v>
      </c>
      <c r="DD394" s="539"/>
      <c r="DE394" s="576">
        <v>17</v>
      </c>
      <c r="DF394" s="539"/>
      <c r="DG394" s="551"/>
      <c r="DH394" s="550"/>
      <c r="DI394" s="494">
        <v>105</v>
      </c>
      <c r="DJ394" s="546">
        <v>7.78</v>
      </c>
      <c r="DK394" s="549">
        <v>3760</v>
      </c>
      <c r="DL394" s="576">
        <v>113.2</v>
      </c>
      <c r="DM394" s="883">
        <v>270.89999999999998</v>
      </c>
      <c r="DN394" s="539"/>
      <c r="DO394" s="576">
        <v>14.7</v>
      </c>
      <c r="DP394" s="539"/>
      <c r="DQ394" s="467"/>
      <c r="DR394" s="550">
        <v>21</v>
      </c>
      <c r="DS394" s="494">
        <v>76</v>
      </c>
      <c r="DT394" s="546">
        <v>7.9</v>
      </c>
      <c r="DU394" s="466">
        <v>676</v>
      </c>
      <c r="DV394" s="576">
        <v>11.6</v>
      </c>
      <c r="DW394" s="883">
        <v>27.1</v>
      </c>
      <c r="DX394" s="539"/>
      <c r="DY394" s="576">
        <v>2.1</v>
      </c>
      <c r="DZ394" s="539"/>
      <c r="EA394" s="576"/>
      <c r="EB394" s="550">
        <v>59</v>
      </c>
      <c r="EC394" s="494">
        <v>64</v>
      </c>
      <c r="ED394" s="546">
        <v>7.38</v>
      </c>
      <c r="EE394" s="551">
        <v>1936</v>
      </c>
      <c r="EF394" s="576">
        <v>46.6</v>
      </c>
      <c r="EG394" s="883">
        <v>152</v>
      </c>
      <c r="EH394" s="539"/>
      <c r="EI394" s="576">
        <v>9.8000000000000007</v>
      </c>
      <c r="EJ394" s="539"/>
      <c r="EK394" s="467"/>
      <c r="EL394" s="550">
        <v>16</v>
      </c>
      <c r="EM394" s="494"/>
      <c r="EN394" s="546"/>
      <c r="EO394" s="467"/>
      <c r="EP394" s="576"/>
      <c r="EQ394" s="576"/>
      <c r="ER394" s="539"/>
      <c r="ES394" s="576"/>
      <c r="ET394" s="466"/>
      <c r="EU394" s="467"/>
      <c r="EV394" s="550"/>
      <c r="EW394" s="494">
        <v>167</v>
      </c>
      <c r="EX394" s="546">
        <v>6.6</v>
      </c>
      <c r="EY394" s="467">
        <v>8730</v>
      </c>
      <c r="EZ394" s="576">
        <v>8.1999999999999993</v>
      </c>
      <c r="FA394" s="883"/>
      <c r="FB394" s="539"/>
      <c r="FC394" s="576">
        <v>0.6</v>
      </c>
      <c r="FD394" s="466"/>
      <c r="FE394" s="467">
        <v>7704.5</v>
      </c>
      <c r="FF394" s="550"/>
      <c r="FG394" s="494">
        <v>6</v>
      </c>
      <c r="FH394" s="546">
        <v>8.4</v>
      </c>
      <c r="FI394" s="467">
        <v>732</v>
      </c>
      <c r="FJ394" s="576">
        <v>23.1</v>
      </c>
      <c r="FK394" s="883">
        <v>54.2</v>
      </c>
      <c r="FL394" s="539"/>
      <c r="FM394" s="576">
        <v>43.3</v>
      </c>
      <c r="FN394" s="466"/>
      <c r="FO394" s="467"/>
      <c r="FP394" s="550">
        <v>24</v>
      </c>
      <c r="FQ394" s="1262"/>
      <c r="FR394" s="1263"/>
      <c r="FS394" s="1444"/>
      <c r="FT394" s="1263"/>
      <c r="FU394" s="980"/>
      <c r="FV394" s="1263"/>
      <c r="FW394" s="954"/>
      <c r="FX394" s="1263"/>
      <c r="FY394" s="1263"/>
      <c r="FZ394" s="1419"/>
      <c r="GA394" s="1262"/>
      <c r="GB394" s="1263"/>
      <c r="GC394" s="1263"/>
      <c r="GD394" s="1263"/>
      <c r="GE394" s="980"/>
      <c r="GF394" s="1263"/>
      <c r="GG394" s="954"/>
      <c r="GH394" s="1263"/>
      <c r="GI394" s="1263"/>
      <c r="GJ394" s="1419"/>
      <c r="GK394" s="231"/>
      <c r="GL394" s="941"/>
      <c r="GM394" s="467"/>
      <c r="GN394" s="467"/>
      <c r="GO394" s="467"/>
      <c r="GP394" s="467"/>
      <c r="GQ394" s="467"/>
      <c r="GR394" s="467"/>
      <c r="GS394" s="467"/>
      <c r="GT394" s="550"/>
      <c r="GU394" s="231"/>
      <c r="GV394" s="467"/>
      <c r="GW394" s="467"/>
      <c r="GX394" s="467"/>
      <c r="GY394" s="467"/>
      <c r="GZ394" s="539"/>
      <c r="HA394" s="467"/>
      <c r="HB394" s="467"/>
      <c r="HC394" s="467"/>
      <c r="HD394" s="550"/>
      <c r="HE394" s="494"/>
      <c r="HF394" s="546"/>
      <c r="HG394" s="467"/>
      <c r="HH394" s="894"/>
      <c r="HI394" s="1432"/>
      <c r="HJ394" s="539"/>
      <c r="HK394" s="576"/>
      <c r="HL394" s="539"/>
      <c r="HM394" s="467"/>
      <c r="HN394" s="550"/>
      <c r="HO394" s="494"/>
      <c r="HP394" s="546"/>
      <c r="HQ394" s="467"/>
      <c r="HR394" s="576"/>
      <c r="HS394" s="576"/>
      <c r="HT394" s="539"/>
      <c r="HU394" s="576"/>
      <c r="HV394" s="539"/>
      <c r="HW394" s="467"/>
      <c r="HX394" s="550"/>
      <c r="HY394" s="1587"/>
      <c r="HZ394" s="1587"/>
      <c r="IA394" s="1587"/>
      <c r="IB394" s="1587"/>
      <c r="IC394" s="1587"/>
      <c r="ID394" s="1587"/>
      <c r="IE394" s="1587"/>
      <c r="IF394" s="1587"/>
      <c r="IG394" s="1587"/>
      <c r="IH394" s="1587"/>
      <c r="II394" s="1587"/>
      <c r="IJ394" s="1587"/>
      <c r="IK394" s="1587"/>
      <c r="IL394" s="1587"/>
      <c r="IM394" s="1587"/>
      <c r="IN394" s="1587"/>
      <c r="IO394" s="1587"/>
      <c r="IP394" s="1587"/>
      <c r="IQ394" s="1587"/>
      <c r="IR394" s="1587"/>
      <c r="IS394" s="1587"/>
      <c r="IT394" s="1587"/>
      <c r="IU394" s="1587"/>
      <c r="IV394" s="1587"/>
      <c r="IW394" s="1587"/>
      <c r="IX394" s="1587"/>
      <c r="IY394" s="1587"/>
      <c r="IZ394" s="1587"/>
      <c r="JA394" s="1587"/>
      <c r="JB394" s="1587"/>
      <c r="JC394" s="1587"/>
      <c r="JD394" s="1587"/>
      <c r="JE394" s="1587"/>
      <c r="JF394" s="1587"/>
      <c r="JG394" s="1587"/>
      <c r="JH394" s="1587"/>
      <c r="JI394" s="1587"/>
      <c r="JJ394" s="1587"/>
      <c r="JK394" s="1587"/>
      <c r="JL394" s="1587"/>
      <c r="JM394" s="1587"/>
      <c r="JN394" s="1587"/>
      <c r="JO394" s="1587"/>
      <c r="JP394" s="1587"/>
      <c r="JQ394" s="1587"/>
      <c r="JR394" s="1587"/>
      <c r="JS394" s="1587"/>
      <c r="JT394" s="1587"/>
      <c r="JU394" s="1587"/>
      <c r="JV394" s="1587"/>
      <c r="JW394" s="1587"/>
      <c r="JX394" s="1587"/>
      <c r="JY394" s="1587"/>
      <c r="JZ394" s="1587"/>
      <c r="KA394" s="1587"/>
      <c r="KB394" s="1587"/>
      <c r="KC394" s="1587"/>
      <c r="KD394" s="1587"/>
      <c r="KE394" s="1587"/>
      <c r="KF394" s="1587"/>
      <c r="KG394" s="1587"/>
      <c r="KH394" s="1587"/>
      <c r="KI394" s="1587"/>
      <c r="KJ394" s="1587"/>
      <c r="KK394" s="1587"/>
      <c r="KL394" s="1587"/>
      <c r="KM394" s="1587"/>
      <c r="KN394" s="1587"/>
      <c r="KO394" s="1587"/>
      <c r="KP394" s="1587"/>
      <c r="KQ394" s="1587"/>
      <c r="KR394" s="1587"/>
      <c r="KS394" s="1587"/>
      <c r="KT394" s="1587"/>
      <c r="KU394" s="1587"/>
      <c r="KV394" s="1587"/>
      <c r="KW394" s="1587"/>
      <c r="KX394" s="1587"/>
      <c r="KY394" s="1587"/>
      <c r="KZ394" s="1587"/>
      <c r="LA394" s="1587"/>
      <c r="LB394" s="1587"/>
      <c r="LC394" s="1587"/>
      <c r="LD394" s="1587"/>
      <c r="LE394" s="1587"/>
      <c r="LF394" s="1587"/>
      <c r="LG394" s="1587"/>
      <c r="LH394" s="1587"/>
      <c r="LI394" s="1587"/>
      <c r="LJ394" s="1587"/>
      <c r="LK394" s="1587"/>
      <c r="LL394" s="1587"/>
      <c r="LM394" s="1587"/>
      <c r="LN394" s="1587"/>
      <c r="LO394" s="1587"/>
      <c r="LP394" s="1587"/>
      <c r="LQ394" s="1587"/>
      <c r="LR394" s="1587"/>
      <c r="LS394" s="1587"/>
      <c r="LT394" s="1587"/>
      <c r="LU394" s="1587"/>
      <c r="LV394" s="1587"/>
      <c r="LW394" s="1587"/>
      <c r="LX394" s="1587"/>
      <c r="LY394" s="1587"/>
      <c r="LZ394" s="1587"/>
      <c r="MA394" s="1587"/>
      <c r="MB394" s="1587"/>
      <c r="MC394" s="1587"/>
      <c r="MD394" s="1587"/>
      <c r="ME394" s="1587"/>
      <c r="MF394" s="1587"/>
      <c r="MG394" s="1587"/>
      <c r="MH394" s="1587"/>
      <c r="MI394" s="1587"/>
      <c r="MJ394" s="1587"/>
      <c r="MK394" s="1587"/>
      <c r="ML394" s="1587"/>
      <c r="MM394" s="1587"/>
      <c r="MN394" s="1587"/>
      <c r="MO394" s="1587"/>
      <c r="MP394" s="1587"/>
      <c r="MQ394" s="1587"/>
      <c r="MR394" s="1587"/>
      <c r="MS394" s="1587"/>
      <c r="MT394" s="1587"/>
      <c r="MU394" s="1587"/>
      <c r="MV394" s="1587"/>
      <c r="MW394" s="1587"/>
      <c r="MX394" s="1587"/>
      <c r="MY394" s="1587"/>
      <c r="MZ394" s="1587"/>
      <c r="NA394" s="1587"/>
      <c r="NB394" s="1587"/>
      <c r="NC394" s="1587"/>
      <c r="ND394" s="1587"/>
      <c r="NE394" s="1587"/>
      <c r="NF394" s="1587"/>
      <c r="NG394" s="1587"/>
      <c r="NH394" s="1587"/>
      <c r="NI394" s="1587"/>
      <c r="NJ394" s="1587"/>
      <c r="NK394" s="1587"/>
      <c r="NL394" s="1587"/>
      <c r="NM394" s="1587"/>
      <c r="NN394" s="1587"/>
      <c r="NO394" s="1587"/>
      <c r="NP394" s="1587"/>
      <c r="NQ394" s="1587"/>
      <c r="NR394" s="1587"/>
      <c r="NS394" s="1587"/>
      <c r="NT394" s="1587"/>
      <c r="NU394" s="1587"/>
      <c r="NV394" s="1587"/>
      <c r="NW394" s="1587"/>
      <c r="NX394" s="1587"/>
      <c r="NY394" s="1587"/>
      <c r="NZ394" s="1587"/>
      <c r="OA394" s="1587"/>
      <c r="OB394" s="1587"/>
      <c r="OC394" s="1587"/>
      <c r="OD394" s="1587"/>
      <c r="OE394" s="1587"/>
      <c r="OF394" s="1587"/>
      <c r="OG394" s="1587"/>
      <c r="OH394" s="1587"/>
      <c r="OI394" s="1587"/>
      <c r="OJ394" s="1587"/>
      <c r="OK394" s="1587"/>
      <c r="OL394" s="1587"/>
      <c r="OM394" s="1587"/>
      <c r="ON394" s="1587"/>
      <c r="OO394" s="1587"/>
      <c r="OP394" s="1587"/>
      <c r="OQ394" s="1587"/>
      <c r="OR394" s="1587"/>
      <c r="OS394" s="1587"/>
      <c r="OT394" s="1587"/>
      <c r="OU394" s="1587"/>
      <c r="OV394" s="1587"/>
      <c r="OW394" s="1587"/>
      <c r="OX394" s="1587"/>
      <c r="OY394" s="1587"/>
      <c r="OZ394" s="1587"/>
      <c r="PA394" s="1587"/>
      <c r="PB394" s="1587"/>
      <c r="PC394" s="1587"/>
      <c r="PD394" s="1587"/>
      <c r="PE394" s="1587"/>
      <c r="PF394" s="1587"/>
      <c r="PG394" s="1588"/>
      <c r="PH394" s="1588"/>
      <c r="PI394" s="1588"/>
      <c r="PJ394" s="1588"/>
      <c r="PK394" s="1588"/>
      <c r="PL394" s="1588"/>
      <c r="PM394" s="1588"/>
      <c r="PN394" s="1588"/>
      <c r="PO394" s="1588"/>
      <c r="PP394" s="1588"/>
      <c r="PQ394" s="1588"/>
      <c r="PR394" s="1588"/>
      <c r="PS394" s="1588"/>
      <c r="PT394" s="1588"/>
      <c r="PU394" s="1588"/>
      <c r="PV394" s="1588"/>
      <c r="PW394" s="1588"/>
      <c r="PX394" s="1588"/>
      <c r="PY394" s="1588"/>
      <c r="PZ394" s="1588"/>
      <c r="QA394" s="1588"/>
      <c r="QB394" s="1588"/>
      <c r="QC394" s="1588"/>
      <c r="QD394" s="1588"/>
      <c r="QE394" s="1588"/>
      <c r="QF394" s="1588"/>
      <c r="QG394" s="1588"/>
      <c r="QH394" s="1588"/>
      <c r="QI394" s="1588"/>
      <c r="QJ394" s="1588"/>
      <c r="QK394" s="1588"/>
      <c r="QL394" s="1588"/>
      <c r="QM394" s="1588"/>
      <c r="QN394" s="1588"/>
      <c r="QO394" s="1588"/>
      <c r="QP394" s="1588"/>
      <c r="QQ394" s="1588"/>
      <c r="QR394" s="1588"/>
      <c r="QS394" s="1588"/>
      <c r="QT394" s="1588"/>
      <c r="QU394" s="1588"/>
      <c r="QV394" s="1588"/>
      <c r="QW394" s="1588"/>
      <c r="QX394" s="1588"/>
      <c r="QY394" s="1588"/>
      <c r="QZ394" s="1588"/>
      <c r="RA394" s="1588"/>
      <c r="RB394" s="1588"/>
      <c r="RC394" s="1588"/>
      <c r="RD394" s="1588"/>
      <c r="RE394" s="1588"/>
      <c r="RF394" s="1588"/>
      <c r="RG394" s="1588"/>
      <c r="RH394" s="1588"/>
      <c r="RI394" s="1588"/>
      <c r="RJ394" s="1588"/>
      <c r="RK394" s="1588"/>
      <c r="RL394" s="1588"/>
      <c r="RM394" s="1588"/>
      <c r="RN394" s="1588"/>
      <c r="RO394" s="1588"/>
      <c r="RP394" s="1588"/>
      <c r="RQ394" s="1588"/>
      <c r="RR394" s="1588"/>
      <c r="RS394" s="1588"/>
      <c r="RT394" s="1588"/>
      <c r="RU394" s="1588"/>
      <c r="RV394" s="1588"/>
      <c r="RW394" s="1588"/>
      <c r="RX394" s="1588"/>
      <c r="RY394" s="1588"/>
      <c r="RZ394" s="1588"/>
      <c r="SA394" s="1588"/>
      <c r="SB394" s="1588"/>
      <c r="SC394" s="1588"/>
      <c r="SD394" s="1588"/>
      <c r="SE394" s="1588"/>
      <c r="SF394" s="1588"/>
      <c r="SG394" s="1588"/>
      <c r="SH394" s="1588"/>
      <c r="SI394" s="1588"/>
      <c r="SJ394" s="1588"/>
      <c r="SK394" s="1588"/>
      <c r="SL394" s="1588"/>
      <c r="SM394" s="1588"/>
      <c r="SN394" s="1588"/>
      <c r="SO394" s="1588"/>
      <c r="SP394" s="1588"/>
      <c r="SQ394" s="1588"/>
      <c r="SR394" s="1588"/>
      <c r="SS394" s="1588"/>
      <c r="ST394" s="1588"/>
      <c r="SU394" s="1588"/>
      <c r="SV394" s="1588"/>
      <c r="SW394" s="1588"/>
      <c r="SX394" s="1588"/>
      <c r="SY394" s="1588"/>
      <c r="SZ394" s="1588"/>
      <c r="TA394" s="1588"/>
      <c r="TB394" s="1588"/>
      <c r="TC394" s="1588"/>
      <c r="TD394" s="544"/>
      <c r="TE394" s="544"/>
      <c r="TF394" s="544"/>
      <c r="TG394" s="544"/>
      <c r="TH394" s="544"/>
      <c r="TI394" s="544"/>
      <c r="TJ394" s="544"/>
      <c r="TK394" s="544"/>
      <c r="TL394" s="544"/>
      <c r="TM394" s="544"/>
      <c r="TN394" s="544"/>
      <c r="TO394" s="544"/>
      <c r="TP394" s="544"/>
      <c r="TQ394" s="544"/>
      <c r="TR394" s="544"/>
      <c r="TS394" s="544"/>
      <c r="TT394" s="544"/>
      <c r="TU394" s="544"/>
      <c r="TV394" s="544"/>
      <c r="TW394" s="544"/>
      <c r="TX394" s="544"/>
      <c r="TY394" s="544"/>
      <c r="TZ394" s="544"/>
      <c r="UA394" s="544"/>
      <c r="UB394" s="544"/>
      <c r="UC394" s="544"/>
      <c r="UD394" s="544"/>
      <c r="UE394" s="544"/>
      <c r="UF394" s="544"/>
      <c r="UG394" s="544"/>
      <c r="UH394" s="544"/>
      <c r="UI394" s="544"/>
      <c r="UJ394" s="544"/>
      <c r="UK394" s="544"/>
      <c r="UL394" s="544"/>
      <c r="UM394" s="544"/>
      <c r="UN394" s="544"/>
      <c r="UO394" s="544"/>
      <c r="UP394" s="544"/>
      <c r="UQ394" s="544"/>
      <c r="UR394" s="544"/>
      <c r="US394" s="544"/>
      <c r="UT394" s="544"/>
      <c r="UU394" s="544"/>
      <c r="UV394" s="544"/>
      <c r="UW394" s="544"/>
      <c r="UX394" s="544"/>
      <c r="UY394" s="544"/>
      <c r="UZ394" s="544"/>
      <c r="VA394" s="544"/>
      <c r="VB394" s="544"/>
      <c r="VC394" s="544"/>
      <c r="VD394" s="544"/>
      <c r="VE394" s="544"/>
      <c r="VF394" s="544"/>
      <c r="VG394" s="544"/>
      <c r="VH394" s="544"/>
      <c r="VI394" s="544"/>
      <c r="VJ394" s="544"/>
      <c r="VK394" s="544"/>
      <c r="VL394" s="544"/>
      <c r="VM394" s="544"/>
      <c r="VN394" s="544"/>
      <c r="VO394" s="544"/>
      <c r="VP394" s="544"/>
      <c r="VQ394" s="544"/>
      <c r="VR394" s="544"/>
      <c r="VS394" s="544"/>
      <c r="VT394" s="544"/>
      <c r="VU394" s="544"/>
      <c r="VV394" s="544"/>
      <c r="VW394" s="544"/>
      <c r="VX394" s="544"/>
      <c r="VY394" s="544"/>
      <c r="VZ394" s="544"/>
      <c r="WA394" s="544"/>
      <c r="WB394" s="544"/>
      <c r="WC394" s="544"/>
      <c r="WD394" s="544"/>
      <c r="WE394" s="544"/>
      <c r="WF394" s="544"/>
      <c r="WG394" s="544"/>
      <c r="WH394" s="544"/>
      <c r="WI394" s="544"/>
      <c r="WJ394" s="544"/>
      <c r="WK394" s="544"/>
      <c r="WL394" s="544"/>
      <c r="WM394" s="544"/>
      <c r="WN394" s="544"/>
      <c r="WO394" s="544"/>
      <c r="WP394" s="544"/>
      <c r="WQ394" s="544"/>
      <c r="WR394" s="544"/>
      <c r="WS394" s="544"/>
      <c r="WT394" s="544"/>
      <c r="WU394" s="544"/>
      <c r="WV394" s="544"/>
      <c r="WW394" s="544"/>
      <c r="WX394" s="544"/>
      <c r="WY394" s="544"/>
      <c r="WZ394" s="544"/>
      <c r="XA394" s="544"/>
      <c r="XB394" s="544"/>
      <c r="XC394" s="544"/>
      <c r="XD394" s="544"/>
      <c r="XE394" s="544"/>
      <c r="XF394" s="544"/>
      <c r="XG394" s="544"/>
      <c r="XH394" s="544"/>
      <c r="XI394" s="544"/>
      <c r="XJ394" s="544"/>
      <c r="XK394" s="544"/>
      <c r="XL394" s="544"/>
      <c r="XM394" s="544"/>
      <c r="XN394" s="544"/>
      <c r="XO394" s="544"/>
      <c r="XP394" s="544"/>
      <c r="XQ394" s="544"/>
      <c r="XR394" s="544"/>
      <c r="XS394" s="544"/>
      <c r="XT394" s="544"/>
      <c r="XU394" s="544"/>
      <c r="XV394" s="544"/>
      <c r="XW394" s="544"/>
      <c r="XX394" s="544"/>
      <c r="XY394" s="544"/>
      <c r="XZ394" s="544"/>
      <c r="YA394" s="544"/>
      <c r="YB394" s="544"/>
      <c r="YC394" s="544"/>
      <c r="YD394" s="544"/>
      <c r="YE394" s="544"/>
      <c r="YF394" s="544"/>
      <c r="YG394" s="544"/>
      <c r="YH394" s="544"/>
      <c r="YI394" s="544"/>
      <c r="YJ394" s="544"/>
      <c r="YK394" s="544"/>
      <c r="YL394" s="544"/>
      <c r="YM394" s="544"/>
      <c r="YN394" s="544"/>
      <c r="YO394" s="544"/>
      <c r="YP394" s="544"/>
      <c r="YQ394" s="544"/>
      <c r="YR394" s="544"/>
      <c r="YS394" s="544"/>
      <c r="YT394" s="544"/>
      <c r="YU394" s="544"/>
      <c r="YV394" s="544"/>
      <c r="YW394" s="544"/>
      <c r="YX394" s="544"/>
      <c r="YY394" s="544"/>
      <c r="YZ394" s="544"/>
      <c r="ZA394" s="544"/>
      <c r="ZB394" s="544"/>
      <c r="ZC394" s="544"/>
      <c r="ZD394" s="544"/>
      <c r="ZE394" s="544"/>
      <c r="ZF394" s="544"/>
      <c r="ZG394" s="544"/>
      <c r="ZH394" s="544"/>
      <c r="ZI394" s="544"/>
      <c r="ZJ394" s="544"/>
      <c r="ZK394" s="544"/>
      <c r="ZL394" s="544"/>
      <c r="ZM394" s="544"/>
      <c r="ZN394" s="544"/>
      <c r="ZO394" s="544"/>
      <c r="ZP394" s="544"/>
      <c r="ZQ394" s="544"/>
      <c r="ZR394" s="544"/>
      <c r="ZS394" s="544"/>
      <c r="ZT394" s="544"/>
      <c r="ZU394" s="544"/>
      <c r="ZV394" s="544"/>
      <c r="ZW394" s="544"/>
      <c r="ZX394" s="544"/>
      <c r="ZY394" s="544"/>
      <c r="ZZ394" s="544"/>
      <c r="AAA394" s="544"/>
      <c r="AAB394" s="544"/>
      <c r="AAC394" s="544"/>
      <c r="AAD394" s="544"/>
      <c r="AAE394" s="544"/>
      <c r="AAF394" s="544"/>
      <c r="AAG394" s="544"/>
      <c r="AAH394" s="544"/>
      <c r="AAI394" s="544"/>
      <c r="AAJ394" s="544"/>
      <c r="AAK394" s="544"/>
      <c r="AAL394" s="544"/>
      <c r="AAM394" s="544"/>
      <c r="AAN394" s="544"/>
      <c r="AAO394" s="544"/>
      <c r="AAP394" s="544"/>
      <c r="AAQ394" s="544"/>
      <c r="AAR394" s="544"/>
      <c r="AAS394" s="544"/>
      <c r="AAT394" s="544"/>
      <c r="AAU394" s="544"/>
      <c r="AAV394" s="544"/>
      <c r="AAW394" s="544"/>
      <c r="AAX394" s="544"/>
      <c r="AAY394" s="544"/>
      <c r="AAZ394" s="544"/>
      <c r="ABA394" s="544"/>
      <c r="ABB394" s="544"/>
      <c r="ABC394" s="544"/>
      <c r="ABD394" s="544"/>
      <c r="ABE394" s="544"/>
      <c r="ABF394" s="544"/>
      <c r="ABG394" s="544"/>
      <c r="ABH394" s="544"/>
      <c r="ABI394" s="544"/>
      <c r="ABJ394" s="544"/>
      <c r="ABK394" s="544"/>
      <c r="ABL394" s="544"/>
      <c r="ABM394" s="544"/>
      <c r="ABN394" s="544"/>
      <c r="ABO394" s="544"/>
      <c r="ABP394" s="544"/>
      <c r="ABQ394" s="544"/>
      <c r="ABR394" s="544"/>
      <c r="ABS394" s="544"/>
      <c r="ABT394" s="544"/>
    </row>
    <row r="395" spans="1:748" s="540" customFormat="1" ht="15" customHeight="1" x14ac:dyDescent="0.15">
      <c r="A395" s="559">
        <v>43915</v>
      </c>
      <c r="B395" s="415">
        <f t="shared" si="8"/>
        <v>1915</v>
      </c>
      <c r="C395" s="231"/>
      <c r="D395" s="546"/>
      <c r="E395" s="467"/>
      <c r="F395" s="576"/>
      <c r="G395" s="883"/>
      <c r="H395" s="539"/>
      <c r="I395" s="576"/>
      <c r="J395" s="547"/>
      <c r="K395" s="467"/>
      <c r="L395" s="550"/>
      <c r="M395" s="231">
        <v>202</v>
      </c>
      <c r="N395" s="546">
        <v>7.8</v>
      </c>
      <c r="O395" s="467">
        <v>3950</v>
      </c>
      <c r="P395" s="576">
        <v>20.9</v>
      </c>
      <c r="Q395" s="883">
        <v>46.7</v>
      </c>
      <c r="R395" s="539"/>
      <c r="S395" s="576">
        <v>18.899999999999999</v>
      </c>
      <c r="T395" s="547"/>
      <c r="U395" s="467"/>
      <c r="V395" s="550"/>
      <c r="W395" s="494">
        <v>357</v>
      </c>
      <c r="X395" s="546">
        <v>7.91</v>
      </c>
      <c r="Y395" s="548">
        <v>2800</v>
      </c>
      <c r="Z395" s="576">
        <v>11.8</v>
      </c>
      <c r="AA395" s="883">
        <v>22.6</v>
      </c>
      <c r="AB395" s="539"/>
      <c r="AC395" s="576">
        <v>4.8</v>
      </c>
      <c r="AD395" s="539"/>
      <c r="AE395" s="467"/>
      <c r="AF395" s="550"/>
      <c r="AG395" s="494">
        <v>71</v>
      </c>
      <c r="AH395" s="546"/>
      <c r="AI395" s="548"/>
      <c r="AJ395" s="576"/>
      <c r="AK395" s="883"/>
      <c r="AL395" s="539"/>
      <c r="AM395" s="213"/>
      <c r="AN395" s="539"/>
      <c r="AO395" s="467"/>
      <c r="AP395" s="618"/>
      <c r="AQ395" s="494">
        <v>237</v>
      </c>
      <c r="AR395" s="546">
        <v>7.49</v>
      </c>
      <c r="AS395" s="548">
        <v>6630</v>
      </c>
      <c r="AT395" s="576">
        <v>120.3</v>
      </c>
      <c r="AU395" s="883">
        <v>245.3</v>
      </c>
      <c r="AV395" s="539"/>
      <c r="AW395" s="576">
        <v>52.1</v>
      </c>
      <c r="AX395" s="539"/>
      <c r="AY395" s="467"/>
      <c r="AZ395" s="550"/>
      <c r="BA395" s="231">
        <v>311</v>
      </c>
      <c r="BB395" s="546">
        <v>7.36</v>
      </c>
      <c r="BC395" s="467">
        <v>5450</v>
      </c>
      <c r="BD395" s="576">
        <v>53.4</v>
      </c>
      <c r="BE395" s="883">
        <v>124.9</v>
      </c>
      <c r="BF395" s="539"/>
      <c r="BG395" s="576">
        <v>33.6</v>
      </c>
      <c r="BH395" s="539"/>
      <c r="BI395" s="467"/>
      <c r="BJ395" s="550"/>
      <c r="BK395" s="494">
        <v>171</v>
      </c>
      <c r="BL395" s="546">
        <v>8.0299999999999994</v>
      </c>
      <c r="BM395" s="548">
        <v>1192</v>
      </c>
      <c r="BN395" s="576">
        <v>107.9</v>
      </c>
      <c r="BO395" s="883">
        <v>156.5</v>
      </c>
      <c r="BP395" s="539"/>
      <c r="BQ395" s="576">
        <v>2.4</v>
      </c>
      <c r="BR395" s="539"/>
      <c r="BS395" s="467"/>
      <c r="BT395" s="550"/>
      <c r="BU395" s="494">
        <v>282</v>
      </c>
      <c r="BV395" s="546">
        <v>7.43</v>
      </c>
      <c r="BW395" s="548">
        <v>5230</v>
      </c>
      <c r="BX395" s="548">
        <v>35.299999999999997</v>
      </c>
      <c r="BY395" s="883">
        <v>87.3</v>
      </c>
      <c r="BZ395" s="539"/>
      <c r="CA395" s="576">
        <v>23</v>
      </c>
      <c r="CB395" s="539"/>
      <c r="CC395" s="467"/>
      <c r="CD395" s="550"/>
      <c r="CE395" s="494">
        <v>3</v>
      </c>
      <c r="CF395" s="546">
        <v>7.54</v>
      </c>
      <c r="CG395" s="548">
        <v>7530</v>
      </c>
      <c r="CH395" s="576">
        <v>39.4</v>
      </c>
      <c r="CI395" s="883">
        <v>76.8</v>
      </c>
      <c r="CJ395" s="539"/>
      <c r="CK395" s="576">
        <v>42.4</v>
      </c>
      <c r="CL395" s="539"/>
      <c r="CM395" s="467"/>
      <c r="CN395" s="550"/>
      <c r="CO395" s="494"/>
      <c r="CP395" s="546"/>
      <c r="CQ395" s="467"/>
      <c r="CR395" s="576"/>
      <c r="CS395" s="883"/>
      <c r="CT395" s="539"/>
      <c r="CU395" s="576"/>
      <c r="CV395" s="539"/>
      <c r="CW395" s="467"/>
      <c r="CX395" s="550"/>
      <c r="CY395" s="494">
        <v>103</v>
      </c>
      <c r="CZ395" s="546">
        <v>7.33</v>
      </c>
      <c r="DA395" s="467">
        <v>5540</v>
      </c>
      <c r="DB395" s="576">
        <v>29.7</v>
      </c>
      <c r="DC395" s="883">
        <v>75.3</v>
      </c>
      <c r="DD395" s="539"/>
      <c r="DE395" s="576">
        <v>19.100000000000001</v>
      </c>
      <c r="DF395" s="539"/>
      <c r="DG395" s="551"/>
      <c r="DH395" s="550"/>
      <c r="DI395" s="494">
        <v>99</v>
      </c>
      <c r="DJ395" s="546">
        <v>7.74</v>
      </c>
      <c r="DK395" s="549">
        <v>3110</v>
      </c>
      <c r="DL395" s="576">
        <v>96.2</v>
      </c>
      <c r="DM395" s="883">
        <v>222.7</v>
      </c>
      <c r="DN395" s="539"/>
      <c r="DO395" s="576">
        <v>12.9</v>
      </c>
      <c r="DP395" s="539"/>
      <c r="DQ395" s="467"/>
      <c r="DR395" s="550"/>
      <c r="DS395" s="494"/>
      <c r="DT395" s="546"/>
      <c r="DU395" s="466"/>
      <c r="DV395" s="576"/>
      <c r="DW395" s="883"/>
      <c r="DX395" s="539"/>
      <c r="DY395" s="576"/>
      <c r="DZ395" s="539"/>
      <c r="EA395" s="576"/>
      <c r="EB395" s="550"/>
      <c r="EC395" s="494">
        <v>64</v>
      </c>
      <c r="ED395" s="546">
        <v>7.53</v>
      </c>
      <c r="EE395" s="551">
        <v>1897</v>
      </c>
      <c r="EF395" s="576">
        <v>17.100000000000001</v>
      </c>
      <c r="EG395" s="883">
        <v>103.8</v>
      </c>
      <c r="EH395" s="539"/>
      <c r="EI395" s="576">
        <v>10.9</v>
      </c>
      <c r="EJ395" s="539"/>
      <c r="EK395" s="467"/>
      <c r="EL395" s="550"/>
      <c r="EM395" s="494"/>
      <c r="EN395" s="546"/>
      <c r="EO395" s="467"/>
      <c r="EP395" s="576"/>
      <c r="EQ395" s="576"/>
      <c r="ER395" s="539"/>
      <c r="ES395" s="576"/>
      <c r="ET395" s="466"/>
      <c r="EU395" s="467"/>
      <c r="EV395" s="550"/>
      <c r="EW395" s="494"/>
      <c r="EX395" s="546">
        <v>7.22</v>
      </c>
      <c r="EY395" s="467">
        <v>9150</v>
      </c>
      <c r="EZ395" s="576">
        <v>6.9</v>
      </c>
      <c r="FA395" s="883"/>
      <c r="FB395" s="539"/>
      <c r="FC395" s="576">
        <v>0.6</v>
      </c>
      <c r="FD395" s="466"/>
      <c r="FE395" s="467"/>
      <c r="FF395" s="550"/>
      <c r="FG395" s="494">
        <v>15</v>
      </c>
      <c r="FH395" s="546">
        <v>8.15</v>
      </c>
      <c r="FI395" s="467">
        <v>661</v>
      </c>
      <c r="FJ395" s="576">
        <v>20.7</v>
      </c>
      <c r="FK395" s="883">
        <v>51.2</v>
      </c>
      <c r="FL395" s="539"/>
      <c r="FM395" s="576">
        <v>36.799999999999997</v>
      </c>
      <c r="FN395" s="466"/>
      <c r="FO395" s="467"/>
      <c r="FP395" s="550"/>
      <c r="FQ395" s="1262"/>
      <c r="FR395" s="1263"/>
      <c r="FS395" s="1444"/>
      <c r="FT395" s="1263"/>
      <c r="FU395" s="980"/>
      <c r="FV395" s="1263"/>
      <c r="FW395" s="954"/>
      <c r="FX395" s="1263"/>
      <c r="FY395" s="1263"/>
      <c r="FZ395" s="1419"/>
      <c r="GA395" s="1262"/>
      <c r="GB395" s="1263"/>
      <c r="GC395" s="1263"/>
      <c r="GD395" s="1263"/>
      <c r="GE395" s="980"/>
      <c r="GF395" s="1263"/>
      <c r="GG395" s="954"/>
      <c r="GH395" s="1263"/>
      <c r="GI395" s="1263"/>
      <c r="GJ395" s="1419"/>
      <c r="GK395" s="231"/>
      <c r="GL395" s="941"/>
      <c r="GM395" s="467"/>
      <c r="GN395" s="467"/>
      <c r="GO395" s="467"/>
      <c r="GP395" s="467"/>
      <c r="GQ395" s="467"/>
      <c r="GR395" s="467"/>
      <c r="GS395" s="467"/>
      <c r="GT395" s="550"/>
      <c r="GU395" s="231"/>
      <c r="GV395" s="467"/>
      <c r="GW395" s="467"/>
      <c r="GX395" s="467"/>
      <c r="GY395" s="467"/>
      <c r="GZ395" s="539"/>
      <c r="HA395" s="467"/>
      <c r="HB395" s="467"/>
      <c r="HC395" s="467"/>
      <c r="HD395" s="550"/>
      <c r="HE395" s="494"/>
      <c r="HF395" s="546">
        <v>7</v>
      </c>
      <c r="HG395" s="467">
        <v>5310</v>
      </c>
      <c r="HH395" s="894">
        <v>12.7</v>
      </c>
      <c r="HI395" s="1432">
        <v>126.4</v>
      </c>
      <c r="HJ395" s="539"/>
      <c r="HK395" s="576">
        <v>5.4</v>
      </c>
      <c r="HL395" s="539"/>
      <c r="HM395" s="467"/>
      <c r="HN395" s="550"/>
      <c r="HO395" s="494"/>
      <c r="HP395" s="546"/>
      <c r="HQ395" s="467"/>
      <c r="HR395" s="576"/>
      <c r="HS395" s="576"/>
      <c r="HT395" s="539"/>
      <c r="HU395" s="576"/>
      <c r="HV395" s="539"/>
      <c r="HW395" s="467"/>
      <c r="HX395" s="550"/>
      <c r="HY395" s="1587"/>
      <c r="HZ395" s="1587"/>
      <c r="IA395" s="1587"/>
      <c r="IB395" s="1587"/>
      <c r="IC395" s="1587"/>
      <c r="ID395" s="1587"/>
      <c r="IE395" s="1587"/>
      <c r="IF395" s="1587"/>
      <c r="IG395" s="1587"/>
      <c r="IH395" s="1587"/>
      <c r="II395" s="1587"/>
      <c r="IJ395" s="1587"/>
      <c r="IK395" s="1587"/>
      <c r="IL395" s="1587"/>
      <c r="IM395" s="1587"/>
      <c r="IN395" s="1587"/>
      <c r="IO395" s="1587"/>
      <c r="IP395" s="1587"/>
      <c r="IQ395" s="1587"/>
      <c r="IR395" s="1587"/>
      <c r="IS395" s="1587"/>
      <c r="IT395" s="1587"/>
      <c r="IU395" s="1587"/>
      <c r="IV395" s="1587"/>
      <c r="IW395" s="1587"/>
      <c r="IX395" s="1587"/>
      <c r="IY395" s="1587"/>
      <c r="IZ395" s="1587"/>
      <c r="JA395" s="1587"/>
      <c r="JB395" s="1587"/>
      <c r="JC395" s="1587"/>
      <c r="JD395" s="1587"/>
      <c r="JE395" s="1587"/>
      <c r="JF395" s="1587"/>
      <c r="JG395" s="1587"/>
      <c r="JH395" s="1587"/>
      <c r="JI395" s="1587"/>
      <c r="JJ395" s="1587"/>
      <c r="JK395" s="1587"/>
      <c r="JL395" s="1587"/>
      <c r="JM395" s="1587"/>
      <c r="JN395" s="1587"/>
      <c r="JO395" s="1587"/>
      <c r="JP395" s="1587"/>
      <c r="JQ395" s="1587"/>
      <c r="JR395" s="1587"/>
      <c r="JS395" s="1587"/>
      <c r="JT395" s="1587"/>
      <c r="JU395" s="1587"/>
      <c r="JV395" s="1587"/>
      <c r="JW395" s="1587"/>
      <c r="JX395" s="1587"/>
      <c r="JY395" s="1587"/>
      <c r="JZ395" s="1587"/>
      <c r="KA395" s="1587"/>
      <c r="KB395" s="1587"/>
      <c r="KC395" s="1587"/>
      <c r="KD395" s="1587"/>
      <c r="KE395" s="1587"/>
      <c r="KF395" s="1587"/>
      <c r="KG395" s="1587"/>
      <c r="KH395" s="1587"/>
      <c r="KI395" s="1587"/>
      <c r="KJ395" s="1587"/>
      <c r="KK395" s="1587"/>
      <c r="KL395" s="1587"/>
      <c r="KM395" s="1587"/>
      <c r="KN395" s="1587"/>
      <c r="KO395" s="1587"/>
      <c r="KP395" s="1587"/>
      <c r="KQ395" s="1587"/>
      <c r="KR395" s="1587"/>
      <c r="KS395" s="1587"/>
      <c r="KT395" s="1587"/>
      <c r="KU395" s="1587"/>
      <c r="KV395" s="1587"/>
      <c r="KW395" s="1587"/>
      <c r="KX395" s="1587"/>
      <c r="KY395" s="1587"/>
      <c r="KZ395" s="1587"/>
      <c r="LA395" s="1587"/>
      <c r="LB395" s="1587"/>
      <c r="LC395" s="1587"/>
      <c r="LD395" s="1587"/>
      <c r="LE395" s="1587"/>
      <c r="LF395" s="1587"/>
      <c r="LG395" s="1587"/>
      <c r="LH395" s="1587"/>
      <c r="LI395" s="1587"/>
      <c r="LJ395" s="1587"/>
      <c r="LK395" s="1587"/>
      <c r="LL395" s="1587"/>
      <c r="LM395" s="1587"/>
      <c r="LN395" s="1587"/>
      <c r="LO395" s="1587"/>
      <c r="LP395" s="1587"/>
      <c r="LQ395" s="1587"/>
      <c r="LR395" s="1587"/>
      <c r="LS395" s="1587"/>
      <c r="LT395" s="1587"/>
      <c r="LU395" s="1587"/>
      <c r="LV395" s="1587"/>
      <c r="LW395" s="1587"/>
      <c r="LX395" s="1587"/>
      <c r="LY395" s="1587"/>
      <c r="LZ395" s="1587"/>
      <c r="MA395" s="1587"/>
      <c r="MB395" s="1587"/>
      <c r="MC395" s="1587"/>
      <c r="MD395" s="1587"/>
      <c r="ME395" s="1587"/>
      <c r="MF395" s="1587"/>
      <c r="MG395" s="1587"/>
      <c r="MH395" s="1587"/>
      <c r="MI395" s="1587"/>
      <c r="MJ395" s="1587"/>
      <c r="MK395" s="1587"/>
      <c r="ML395" s="1587"/>
      <c r="MM395" s="1587"/>
      <c r="MN395" s="1587"/>
      <c r="MO395" s="1587"/>
      <c r="MP395" s="1587"/>
      <c r="MQ395" s="1587"/>
      <c r="MR395" s="1587"/>
      <c r="MS395" s="1587"/>
      <c r="MT395" s="1587"/>
      <c r="MU395" s="1587"/>
      <c r="MV395" s="1587"/>
      <c r="MW395" s="1587"/>
      <c r="MX395" s="1587"/>
      <c r="MY395" s="1587"/>
      <c r="MZ395" s="1587"/>
      <c r="NA395" s="1587"/>
      <c r="NB395" s="1587"/>
      <c r="NC395" s="1587"/>
      <c r="ND395" s="1587"/>
      <c r="NE395" s="1587"/>
      <c r="NF395" s="1587"/>
      <c r="NG395" s="1587"/>
      <c r="NH395" s="1587"/>
      <c r="NI395" s="1587"/>
      <c r="NJ395" s="1587"/>
      <c r="NK395" s="1587"/>
      <c r="NL395" s="1587"/>
      <c r="NM395" s="1587"/>
      <c r="NN395" s="1587"/>
      <c r="NO395" s="1587"/>
      <c r="NP395" s="1587"/>
      <c r="NQ395" s="1587"/>
      <c r="NR395" s="1587"/>
      <c r="NS395" s="1587"/>
      <c r="NT395" s="1587"/>
      <c r="NU395" s="1587"/>
      <c r="NV395" s="1587"/>
      <c r="NW395" s="1587"/>
      <c r="NX395" s="1587"/>
      <c r="NY395" s="1587"/>
      <c r="NZ395" s="1587"/>
      <c r="OA395" s="1587"/>
      <c r="OB395" s="1587"/>
      <c r="OC395" s="1587"/>
      <c r="OD395" s="1587"/>
      <c r="OE395" s="1587"/>
      <c r="OF395" s="1587"/>
      <c r="OG395" s="1587"/>
      <c r="OH395" s="1587"/>
      <c r="OI395" s="1587"/>
      <c r="OJ395" s="1587"/>
      <c r="OK395" s="1587"/>
      <c r="OL395" s="1587"/>
      <c r="OM395" s="1587"/>
      <c r="ON395" s="1587"/>
      <c r="OO395" s="1587"/>
      <c r="OP395" s="1587"/>
      <c r="OQ395" s="1587"/>
      <c r="OR395" s="1587"/>
      <c r="OS395" s="1587"/>
      <c r="OT395" s="1587"/>
      <c r="OU395" s="1587"/>
      <c r="OV395" s="1587"/>
      <c r="OW395" s="1587"/>
      <c r="OX395" s="1587"/>
      <c r="OY395" s="1587"/>
      <c r="OZ395" s="1587"/>
      <c r="PA395" s="1587"/>
      <c r="PB395" s="1587"/>
      <c r="PC395" s="1587"/>
      <c r="PD395" s="1587"/>
      <c r="PE395" s="1587"/>
      <c r="PF395" s="1587"/>
      <c r="PG395" s="1588"/>
      <c r="PH395" s="1588"/>
      <c r="PI395" s="1588"/>
      <c r="PJ395" s="1588"/>
      <c r="PK395" s="1588"/>
      <c r="PL395" s="1588"/>
      <c r="PM395" s="1588"/>
      <c r="PN395" s="1588"/>
      <c r="PO395" s="1588"/>
      <c r="PP395" s="1588"/>
      <c r="PQ395" s="1588"/>
      <c r="PR395" s="1588"/>
      <c r="PS395" s="1588"/>
      <c r="PT395" s="1588"/>
      <c r="PU395" s="1588"/>
      <c r="PV395" s="1588"/>
      <c r="PW395" s="1588"/>
      <c r="PX395" s="1588"/>
      <c r="PY395" s="1588"/>
      <c r="PZ395" s="1588"/>
      <c r="QA395" s="1588"/>
      <c r="QB395" s="1588"/>
      <c r="QC395" s="1588"/>
      <c r="QD395" s="1588"/>
      <c r="QE395" s="1588"/>
      <c r="QF395" s="1588"/>
      <c r="QG395" s="1588"/>
      <c r="QH395" s="1588"/>
      <c r="QI395" s="1588"/>
      <c r="QJ395" s="1588"/>
      <c r="QK395" s="1588"/>
      <c r="QL395" s="1588"/>
      <c r="QM395" s="1588"/>
      <c r="QN395" s="1588"/>
      <c r="QO395" s="1588"/>
      <c r="QP395" s="1588"/>
      <c r="QQ395" s="1588"/>
      <c r="QR395" s="1588"/>
      <c r="QS395" s="1588"/>
      <c r="QT395" s="1588"/>
      <c r="QU395" s="1588"/>
      <c r="QV395" s="1588"/>
      <c r="QW395" s="1588"/>
      <c r="QX395" s="1588"/>
      <c r="QY395" s="1588"/>
      <c r="QZ395" s="1588"/>
      <c r="RA395" s="1588"/>
      <c r="RB395" s="1588"/>
      <c r="RC395" s="1588"/>
      <c r="RD395" s="1588"/>
      <c r="RE395" s="1588"/>
      <c r="RF395" s="1588"/>
      <c r="RG395" s="1588"/>
      <c r="RH395" s="1588"/>
      <c r="RI395" s="1588"/>
      <c r="RJ395" s="1588"/>
      <c r="RK395" s="1588"/>
      <c r="RL395" s="1588"/>
      <c r="RM395" s="1588"/>
      <c r="RN395" s="1588"/>
      <c r="RO395" s="1588"/>
      <c r="RP395" s="1588"/>
      <c r="RQ395" s="1588"/>
      <c r="RR395" s="1588"/>
      <c r="RS395" s="1588"/>
      <c r="RT395" s="1588"/>
      <c r="RU395" s="1588"/>
      <c r="RV395" s="1588"/>
      <c r="RW395" s="1588"/>
      <c r="RX395" s="1588"/>
      <c r="RY395" s="1588"/>
      <c r="RZ395" s="1588"/>
      <c r="SA395" s="1588"/>
      <c r="SB395" s="1588"/>
      <c r="SC395" s="1588"/>
      <c r="SD395" s="1588"/>
      <c r="SE395" s="1588"/>
      <c r="SF395" s="1588"/>
      <c r="SG395" s="1588"/>
      <c r="SH395" s="1588"/>
      <c r="SI395" s="1588"/>
      <c r="SJ395" s="1588"/>
      <c r="SK395" s="1588"/>
      <c r="SL395" s="1588"/>
      <c r="SM395" s="1588"/>
      <c r="SN395" s="1588"/>
      <c r="SO395" s="1588"/>
      <c r="SP395" s="1588"/>
      <c r="SQ395" s="1588"/>
      <c r="SR395" s="1588"/>
      <c r="SS395" s="1588"/>
      <c r="ST395" s="1588"/>
      <c r="SU395" s="1588"/>
      <c r="SV395" s="1588"/>
      <c r="SW395" s="1588"/>
      <c r="SX395" s="1588"/>
      <c r="SY395" s="1588"/>
      <c r="SZ395" s="1588"/>
      <c r="TA395" s="1588"/>
      <c r="TB395" s="1588"/>
      <c r="TC395" s="1588"/>
      <c r="TD395" s="544"/>
      <c r="TE395" s="544"/>
      <c r="TF395" s="544"/>
      <c r="TG395" s="544"/>
      <c r="TH395" s="544"/>
      <c r="TI395" s="544"/>
      <c r="TJ395" s="544"/>
      <c r="TK395" s="544"/>
      <c r="TL395" s="544"/>
      <c r="TM395" s="544"/>
      <c r="TN395" s="544"/>
      <c r="TO395" s="544"/>
      <c r="TP395" s="544"/>
      <c r="TQ395" s="544"/>
      <c r="TR395" s="544"/>
      <c r="TS395" s="544"/>
      <c r="TT395" s="544"/>
      <c r="TU395" s="544"/>
      <c r="TV395" s="544"/>
      <c r="TW395" s="544"/>
      <c r="TX395" s="544"/>
      <c r="TY395" s="544"/>
      <c r="TZ395" s="544"/>
      <c r="UA395" s="544"/>
      <c r="UB395" s="544"/>
      <c r="UC395" s="544"/>
      <c r="UD395" s="544"/>
      <c r="UE395" s="544"/>
      <c r="UF395" s="544"/>
      <c r="UG395" s="544"/>
      <c r="UH395" s="544"/>
      <c r="UI395" s="544"/>
      <c r="UJ395" s="544"/>
      <c r="UK395" s="544"/>
      <c r="UL395" s="544"/>
      <c r="UM395" s="544"/>
      <c r="UN395" s="544"/>
      <c r="UO395" s="544"/>
      <c r="UP395" s="544"/>
      <c r="UQ395" s="544"/>
      <c r="UR395" s="544"/>
      <c r="US395" s="544"/>
      <c r="UT395" s="544"/>
      <c r="UU395" s="544"/>
      <c r="UV395" s="544"/>
      <c r="UW395" s="544"/>
      <c r="UX395" s="544"/>
      <c r="UY395" s="544"/>
      <c r="UZ395" s="544"/>
      <c r="VA395" s="544"/>
      <c r="VB395" s="544"/>
      <c r="VC395" s="544"/>
      <c r="VD395" s="544"/>
      <c r="VE395" s="544"/>
      <c r="VF395" s="544"/>
      <c r="VG395" s="544"/>
      <c r="VH395" s="544"/>
      <c r="VI395" s="544"/>
      <c r="VJ395" s="544"/>
      <c r="VK395" s="544"/>
      <c r="VL395" s="544"/>
      <c r="VM395" s="544"/>
      <c r="VN395" s="544"/>
      <c r="VO395" s="544"/>
      <c r="VP395" s="544"/>
      <c r="VQ395" s="544"/>
      <c r="VR395" s="544"/>
      <c r="VS395" s="544"/>
      <c r="VT395" s="544"/>
      <c r="VU395" s="544"/>
      <c r="VV395" s="544"/>
      <c r="VW395" s="544"/>
      <c r="VX395" s="544"/>
      <c r="VY395" s="544"/>
      <c r="VZ395" s="544"/>
      <c r="WA395" s="544"/>
      <c r="WB395" s="544"/>
      <c r="WC395" s="544"/>
      <c r="WD395" s="544"/>
      <c r="WE395" s="544"/>
      <c r="WF395" s="544"/>
      <c r="WG395" s="544"/>
      <c r="WH395" s="544"/>
      <c r="WI395" s="544"/>
      <c r="WJ395" s="544"/>
      <c r="WK395" s="544"/>
      <c r="WL395" s="544"/>
      <c r="WM395" s="544"/>
      <c r="WN395" s="544"/>
      <c r="WO395" s="544"/>
      <c r="WP395" s="544"/>
      <c r="WQ395" s="544"/>
      <c r="WR395" s="544"/>
      <c r="WS395" s="544"/>
      <c r="WT395" s="544"/>
      <c r="WU395" s="544"/>
      <c r="WV395" s="544"/>
      <c r="WW395" s="544"/>
      <c r="WX395" s="544"/>
      <c r="WY395" s="544"/>
      <c r="WZ395" s="544"/>
      <c r="XA395" s="544"/>
      <c r="XB395" s="544"/>
      <c r="XC395" s="544"/>
      <c r="XD395" s="544"/>
      <c r="XE395" s="544"/>
      <c r="XF395" s="544"/>
      <c r="XG395" s="544"/>
      <c r="XH395" s="544"/>
      <c r="XI395" s="544"/>
      <c r="XJ395" s="544"/>
      <c r="XK395" s="544"/>
      <c r="XL395" s="544"/>
      <c r="XM395" s="544"/>
      <c r="XN395" s="544"/>
      <c r="XO395" s="544"/>
      <c r="XP395" s="544"/>
      <c r="XQ395" s="544"/>
      <c r="XR395" s="544"/>
      <c r="XS395" s="544"/>
      <c r="XT395" s="544"/>
      <c r="XU395" s="544"/>
      <c r="XV395" s="544"/>
      <c r="XW395" s="544"/>
      <c r="XX395" s="544"/>
      <c r="XY395" s="544"/>
      <c r="XZ395" s="544"/>
      <c r="YA395" s="544"/>
      <c r="YB395" s="544"/>
      <c r="YC395" s="544"/>
      <c r="YD395" s="544"/>
      <c r="YE395" s="544"/>
      <c r="YF395" s="544"/>
      <c r="YG395" s="544"/>
      <c r="YH395" s="544"/>
      <c r="YI395" s="544"/>
      <c r="YJ395" s="544"/>
      <c r="YK395" s="544"/>
      <c r="YL395" s="544"/>
      <c r="YM395" s="544"/>
      <c r="YN395" s="544"/>
      <c r="YO395" s="544"/>
      <c r="YP395" s="544"/>
      <c r="YQ395" s="544"/>
      <c r="YR395" s="544"/>
      <c r="YS395" s="544"/>
      <c r="YT395" s="544"/>
      <c r="YU395" s="544"/>
      <c r="YV395" s="544"/>
      <c r="YW395" s="544"/>
      <c r="YX395" s="544"/>
      <c r="YY395" s="544"/>
      <c r="YZ395" s="544"/>
      <c r="ZA395" s="544"/>
      <c r="ZB395" s="544"/>
      <c r="ZC395" s="544"/>
      <c r="ZD395" s="544"/>
      <c r="ZE395" s="544"/>
      <c r="ZF395" s="544"/>
      <c r="ZG395" s="544"/>
      <c r="ZH395" s="544"/>
      <c r="ZI395" s="544"/>
      <c r="ZJ395" s="544"/>
      <c r="ZK395" s="544"/>
      <c r="ZL395" s="544"/>
      <c r="ZM395" s="544"/>
      <c r="ZN395" s="544"/>
      <c r="ZO395" s="544"/>
      <c r="ZP395" s="544"/>
      <c r="ZQ395" s="544"/>
      <c r="ZR395" s="544"/>
      <c r="ZS395" s="544"/>
      <c r="ZT395" s="544"/>
      <c r="ZU395" s="544"/>
      <c r="ZV395" s="544"/>
      <c r="ZW395" s="544"/>
      <c r="ZX395" s="544"/>
      <c r="ZY395" s="544"/>
      <c r="ZZ395" s="544"/>
      <c r="AAA395" s="544"/>
      <c r="AAB395" s="544"/>
      <c r="AAC395" s="544"/>
      <c r="AAD395" s="544"/>
      <c r="AAE395" s="544"/>
      <c r="AAF395" s="544"/>
      <c r="AAG395" s="544"/>
      <c r="AAH395" s="544"/>
      <c r="AAI395" s="544"/>
      <c r="AAJ395" s="544"/>
      <c r="AAK395" s="544"/>
      <c r="AAL395" s="544"/>
      <c r="AAM395" s="544"/>
      <c r="AAN395" s="544"/>
      <c r="AAO395" s="544"/>
      <c r="AAP395" s="544"/>
      <c r="AAQ395" s="544"/>
      <c r="AAR395" s="544"/>
      <c r="AAS395" s="544"/>
      <c r="AAT395" s="544"/>
      <c r="AAU395" s="544"/>
      <c r="AAV395" s="544"/>
      <c r="AAW395" s="544"/>
      <c r="AAX395" s="544"/>
      <c r="AAY395" s="544"/>
      <c r="AAZ395" s="544"/>
      <c r="ABA395" s="544"/>
      <c r="ABB395" s="544"/>
      <c r="ABC395" s="544"/>
      <c r="ABD395" s="544"/>
      <c r="ABE395" s="544"/>
      <c r="ABF395" s="544"/>
      <c r="ABG395" s="544"/>
      <c r="ABH395" s="544"/>
      <c r="ABI395" s="544"/>
      <c r="ABJ395" s="544"/>
      <c r="ABK395" s="544"/>
      <c r="ABL395" s="544"/>
      <c r="ABM395" s="544"/>
      <c r="ABN395" s="544"/>
      <c r="ABO395" s="544"/>
      <c r="ABP395" s="544"/>
      <c r="ABQ395" s="544"/>
      <c r="ABR395" s="544"/>
      <c r="ABS395" s="544"/>
      <c r="ABT395" s="544"/>
    </row>
    <row r="396" spans="1:748" s="540" customFormat="1" ht="15" customHeight="1" x14ac:dyDescent="0.15">
      <c r="A396" s="559">
        <v>43916</v>
      </c>
      <c r="B396" s="415">
        <f t="shared" si="8"/>
        <v>4193</v>
      </c>
      <c r="C396" s="231"/>
      <c r="D396" s="546"/>
      <c r="E396" s="467"/>
      <c r="F396" s="576"/>
      <c r="G396" s="883"/>
      <c r="H396" s="539"/>
      <c r="I396" s="576"/>
      <c r="J396" s="547"/>
      <c r="K396" s="467"/>
      <c r="L396" s="550"/>
      <c r="M396" s="231">
        <v>1642</v>
      </c>
      <c r="N396" s="546">
        <v>7.72</v>
      </c>
      <c r="O396" s="467">
        <v>4150</v>
      </c>
      <c r="P396" s="576">
        <v>20.2</v>
      </c>
      <c r="Q396" s="883">
        <v>45.2</v>
      </c>
      <c r="R396" s="539"/>
      <c r="S396" s="576">
        <v>18.7</v>
      </c>
      <c r="T396" s="547"/>
      <c r="U396" s="467"/>
      <c r="V396" s="550"/>
      <c r="W396" s="494">
        <v>550</v>
      </c>
      <c r="X396" s="546">
        <v>7.79</v>
      </c>
      <c r="Y396" s="548">
        <v>2780</v>
      </c>
      <c r="Z396" s="576">
        <v>11.2</v>
      </c>
      <c r="AA396" s="883">
        <v>24.1</v>
      </c>
      <c r="AB396" s="539"/>
      <c r="AC396" s="576">
        <v>4.2</v>
      </c>
      <c r="AD396" s="539"/>
      <c r="AE396" s="467"/>
      <c r="AF396" s="550"/>
      <c r="AG396" s="494">
        <v>97</v>
      </c>
      <c r="AH396" s="546">
        <v>7.56</v>
      </c>
      <c r="AI396" s="548">
        <v>2850</v>
      </c>
      <c r="AJ396" s="576">
        <v>14.3</v>
      </c>
      <c r="AK396" s="883">
        <v>37.6</v>
      </c>
      <c r="AL396" s="539"/>
      <c r="AM396" s="213">
        <v>4</v>
      </c>
      <c r="AN396" s="539"/>
      <c r="AO396" s="467"/>
      <c r="AP396" s="618"/>
      <c r="AQ396" s="494">
        <v>237</v>
      </c>
      <c r="AR396" s="546">
        <v>7.31</v>
      </c>
      <c r="AS396" s="548">
        <v>6370</v>
      </c>
      <c r="AT396" s="576">
        <v>121.7</v>
      </c>
      <c r="AU396" s="883">
        <v>275.39999999999998</v>
      </c>
      <c r="AV396" s="539"/>
      <c r="AW396" s="576">
        <v>60.6</v>
      </c>
      <c r="AX396" s="539"/>
      <c r="AY396" s="467"/>
      <c r="AZ396" s="550"/>
      <c r="BA396" s="231">
        <v>349</v>
      </c>
      <c r="BB396" s="546">
        <v>7.41</v>
      </c>
      <c r="BC396" s="467">
        <v>5050</v>
      </c>
      <c r="BD396" s="576">
        <v>50.7</v>
      </c>
      <c r="BE396" s="883">
        <v>120.4</v>
      </c>
      <c r="BF396" s="539"/>
      <c r="BG396" s="576">
        <v>31.3</v>
      </c>
      <c r="BH396" s="539"/>
      <c r="BI396" s="467"/>
      <c r="BJ396" s="550"/>
      <c r="BK396" s="494">
        <v>149</v>
      </c>
      <c r="BL396" s="546">
        <v>8.07</v>
      </c>
      <c r="BM396" s="548">
        <v>1182</v>
      </c>
      <c r="BN396" s="576">
        <v>106.1</v>
      </c>
      <c r="BO396" s="883">
        <v>155</v>
      </c>
      <c r="BP396" s="539"/>
      <c r="BQ396" s="576">
        <v>2.2000000000000002</v>
      </c>
      <c r="BR396" s="539"/>
      <c r="BS396" s="467"/>
      <c r="BT396" s="550"/>
      <c r="BU396" s="494">
        <v>330</v>
      </c>
      <c r="BV396" s="546">
        <v>7.52</v>
      </c>
      <c r="BW396" s="548">
        <v>4690</v>
      </c>
      <c r="BX396" s="548">
        <v>31.2</v>
      </c>
      <c r="BY396" s="883">
        <v>76.8</v>
      </c>
      <c r="BZ396" s="539"/>
      <c r="CA396" s="576">
        <v>19.8</v>
      </c>
      <c r="CB396" s="539"/>
      <c r="CC396" s="467"/>
      <c r="CD396" s="550"/>
      <c r="CE396" s="494">
        <v>47</v>
      </c>
      <c r="CF396" s="546">
        <v>7.71</v>
      </c>
      <c r="CG396" s="548">
        <v>7270</v>
      </c>
      <c r="CH396" s="576">
        <v>37.700000000000003</v>
      </c>
      <c r="CI396" s="883">
        <v>75.3</v>
      </c>
      <c r="CJ396" s="539"/>
      <c r="CK396" s="576">
        <v>42.5</v>
      </c>
      <c r="CL396" s="539"/>
      <c r="CM396" s="467"/>
      <c r="CN396" s="550"/>
      <c r="CO396" s="494"/>
      <c r="CP396" s="546"/>
      <c r="CQ396" s="467"/>
      <c r="CR396" s="576"/>
      <c r="CS396" s="883"/>
      <c r="CT396" s="539"/>
      <c r="CU396" s="576"/>
      <c r="CV396" s="539"/>
      <c r="CW396" s="467"/>
      <c r="CX396" s="550"/>
      <c r="CY396" s="494">
        <v>219</v>
      </c>
      <c r="CZ396" s="546">
        <v>7.21</v>
      </c>
      <c r="DA396" s="467">
        <v>6340</v>
      </c>
      <c r="DB396" s="576">
        <v>41.9</v>
      </c>
      <c r="DC396" s="883">
        <v>84.3</v>
      </c>
      <c r="DD396" s="539"/>
      <c r="DE396" s="576">
        <v>23.8</v>
      </c>
      <c r="DF396" s="539"/>
      <c r="DG396" s="551"/>
      <c r="DH396" s="550"/>
      <c r="DI396" s="494">
        <v>91</v>
      </c>
      <c r="DJ396" s="546">
        <v>7.85</v>
      </c>
      <c r="DK396" s="549">
        <v>3210</v>
      </c>
      <c r="DL396" s="576">
        <v>105.2</v>
      </c>
      <c r="DM396" s="883">
        <v>243.8</v>
      </c>
      <c r="DN396" s="539"/>
      <c r="DO396" s="576">
        <v>13.1</v>
      </c>
      <c r="DP396" s="539"/>
      <c r="DQ396" s="467"/>
      <c r="DR396" s="550"/>
      <c r="DS396" s="494">
        <v>98</v>
      </c>
      <c r="DT396" s="546">
        <v>8.15</v>
      </c>
      <c r="DU396" s="466">
        <v>656</v>
      </c>
      <c r="DV396" s="576">
        <v>21.8</v>
      </c>
      <c r="DW396" s="883">
        <v>48.2</v>
      </c>
      <c r="DX396" s="539"/>
      <c r="DY396" s="576">
        <v>1.4</v>
      </c>
      <c r="DZ396" s="539"/>
      <c r="EA396" s="576"/>
      <c r="EB396" s="550"/>
      <c r="EC396" s="494">
        <v>152</v>
      </c>
      <c r="ED396" s="546">
        <v>7.71</v>
      </c>
      <c r="EE396" s="551">
        <v>1854</v>
      </c>
      <c r="EF396" s="576">
        <v>89.3</v>
      </c>
      <c r="EG396" s="883">
        <v>264.8</v>
      </c>
      <c r="EH396" s="539"/>
      <c r="EI396" s="576">
        <v>14</v>
      </c>
      <c r="EJ396" s="539"/>
      <c r="EK396" s="467"/>
      <c r="EL396" s="550"/>
      <c r="EM396" s="494"/>
      <c r="EN396" s="546"/>
      <c r="EO396" s="467"/>
      <c r="EP396" s="576"/>
      <c r="EQ396" s="576"/>
      <c r="ER396" s="539"/>
      <c r="ES396" s="576"/>
      <c r="ET396" s="466"/>
      <c r="EU396" s="467"/>
      <c r="EV396" s="550"/>
      <c r="EW396" s="494">
        <v>191</v>
      </c>
      <c r="EX396" s="546">
        <v>7.5</v>
      </c>
      <c r="EY396" s="467">
        <v>8750</v>
      </c>
      <c r="EZ396" s="576"/>
      <c r="FA396" s="883"/>
      <c r="FB396" s="539"/>
      <c r="FC396" s="576"/>
      <c r="FD396" s="466"/>
      <c r="FE396" s="467">
        <v>6640.8</v>
      </c>
      <c r="FF396" s="550"/>
      <c r="FG396" s="494">
        <v>21</v>
      </c>
      <c r="FH396" s="546"/>
      <c r="FI396" s="467"/>
      <c r="FJ396" s="576"/>
      <c r="FK396" s="883"/>
      <c r="FL396" s="539"/>
      <c r="FM396" s="576"/>
      <c r="FN396" s="466"/>
      <c r="FO396" s="467"/>
      <c r="FP396" s="550"/>
      <c r="FQ396" s="1262"/>
      <c r="FR396" s="1263"/>
      <c r="FS396" s="1444"/>
      <c r="FT396" s="1263"/>
      <c r="FU396" s="980"/>
      <c r="FV396" s="1263"/>
      <c r="FW396" s="954"/>
      <c r="FX396" s="1263"/>
      <c r="FY396" s="1263"/>
      <c r="FZ396" s="1419"/>
      <c r="GA396" s="1262"/>
      <c r="GB396" s="1263"/>
      <c r="GC396" s="1263"/>
      <c r="GD396" s="1263"/>
      <c r="GE396" s="980"/>
      <c r="GF396" s="1263"/>
      <c r="GG396" s="954"/>
      <c r="GH396" s="1263"/>
      <c r="GI396" s="1263"/>
      <c r="GJ396" s="1419"/>
      <c r="GK396" s="231"/>
      <c r="GL396" s="941"/>
      <c r="GM396" s="467"/>
      <c r="GN396" s="467"/>
      <c r="GO396" s="467"/>
      <c r="GP396" s="467"/>
      <c r="GQ396" s="467"/>
      <c r="GR396" s="467"/>
      <c r="GS396" s="467"/>
      <c r="GT396" s="550"/>
      <c r="GU396" s="231"/>
      <c r="GV396" s="467"/>
      <c r="GW396" s="467"/>
      <c r="GX396" s="467"/>
      <c r="GY396" s="467"/>
      <c r="GZ396" s="539"/>
      <c r="HA396" s="467"/>
      <c r="HB396" s="467"/>
      <c r="HC396" s="467"/>
      <c r="HD396" s="550"/>
      <c r="HE396" s="494">
        <v>20</v>
      </c>
      <c r="HF396" s="546">
        <v>7.12</v>
      </c>
      <c r="HG396" s="467">
        <v>2740</v>
      </c>
      <c r="HH396" s="894">
        <v>5.7</v>
      </c>
      <c r="HI396" s="1432">
        <v>40.6</v>
      </c>
      <c r="HJ396" s="539"/>
      <c r="HK396" s="576">
        <v>1.8</v>
      </c>
      <c r="HL396" s="539"/>
      <c r="HM396" s="467"/>
      <c r="HN396" s="550"/>
      <c r="HO396" s="494"/>
      <c r="HP396" s="546"/>
      <c r="HQ396" s="467"/>
      <c r="HR396" s="576"/>
      <c r="HS396" s="576"/>
      <c r="HT396" s="539"/>
      <c r="HU396" s="576"/>
      <c r="HV396" s="539"/>
      <c r="HW396" s="467"/>
      <c r="HX396" s="550"/>
      <c r="HY396" s="1587"/>
      <c r="HZ396" s="1587"/>
      <c r="IA396" s="1587"/>
      <c r="IB396" s="1587"/>
      <c r="IC396" s="1587"/>
      <c r="ID396" s="1587"/>
      <c r="IE396" s="1587"/>
      <c r="IF396" s="1587"/>
      <c r="IG396" s="1587"/>
      <c r="IH396" s="1587"/>
      <c r="II396" s="1587"/>
      <c r="IJ396" s="1587"/>
      <c r="IK396" s="1587"/>
      <c r="IL396" s="1587"/>
      <c r="IM396" s="1587"/>
      <c r="IN396" s="1587"/>
      <c r="IO396" s="1587"/>
      <c r="IP396" s="1587"/>
      <c r="IQ396" s="1587"/>
      <c r="IR396" s="1587"/>
      <c r="IS396" s="1587"/>
      <c r="IT396" s="1587"/>
      <c r="IU396" s="1587"/>
      <c r="IV396" s="1587"/>
      <c r="IW396" s="1587"/>
      <c r="IX396" s="1587"/>
      <c r="IY396" s="1587"/>
      <c r="IZ396" s="1587"/>
      <c r="JA396" s="1587"/>
      <c r="JB396" s="1587"/>
      <c r="JC396" s="1587"/>
      <c r="JD396" s="1587"/>
      <c r="JE396" s="1587"/>
      <c r="JF396" s="1587"/>
      <c r="JG396" s="1587"/>
      <c r="JH396" s="1587"/>
      <c r="JI396" s="1587"/>
      <c r="JJ396" s="1587"/>
      <c r="JK396" s="1587"/>
      <c r="JL396" s="1587"/>
      <c r="JM396" s="1587"/>
      <c r="JN396" s="1587"/>
      <c r="JO396" s="1587"/>
      <c r="JP396" s="1587"/>
      <c r="JQ396" s="1587"/>
      <c r="JR396" s="1587"/>
      <c r="JS396" s="1587"/>
      <c r="JT396" s="1587"/>
      <c r="JU396" s="1587"/>
      <c r="JV396" s="1587"/>
      <c r="JW396" s="1587"/>
      <c r="JX396" s="1587"/>
      <c r="JY396" s="1587"/>
      <c r="JZ396" s="1587"/>
      <c r="KA396" s="1587"/>
      <c r="KB396" s="1587"/>
      <c r="KC396" s="1587"/>
      <c r="KD396" s="1587"/>
      <c r="KE396" s="1587"/>
      <c r="KF396" s="1587"/>
      <c r="KG396" s="1587"/>
      <c r="KH396" s="1587"/>
      <c r="KI396" s="1587"/>
      <c r="KJ396" s="1587"/>
      <c r="KK396" s="1587"/>
      <c r="KL396" s="1587"/>
      <c r="KM396" s="1587"/>
      <c r="KN396" s="1587"/>
      <c r="KO396" s="1587"/>
      <c r="KP396" s="1587"/>
      <c r="KQ396" s="1587"/>
      <c r="KR396" s="1587"/>
      <c r="KS396" s="1587"/>
      <c r="KT396" s="1587"/>
      <c r="KU396" s="1587"/>
      <c r="KV396" s="1587"/>
      <c r="KW396" s="1587"/>
      <c r="KX396" s="1587"/>
      <c r="KY396" s="1587"/>
      <c r="KZ396" s="1587"/>
      <c r="LA396" s="1587"/>
      <c r="LB396" s="1587"/>
      <c r="LC396" s="1587"/>
      <c r="LD396" s="1587"/>
      <c r="LE396" s="1587"/>
      <c r="LF396" s="1587"/>
      <c r="LG396" s="1587"/>
      <c r="LH396" s="1587"/>
      <c r="LI396" s="1587"/>
      <c r="LJ396" s="1587"/>
      <c r="LK396" s="1587"/>
      <c r="LL396" s="1587"/>
      <c r="LM396" s="1587"/>
      <c r="LN396" s="1587"/>
      <c r="LO396" s="1587"/>
      <c r="LP396" s="1587"/>
      <c r="LQ396" s="1587"/>
      <c r="LR396" s="1587"/>
      <c r="LS396" s="1587"/>
      <c r="LT396" s="1587"/>
      <c r="LU396" s="1587"/>
      <c r="LV396" s="1587"/>
      <c r="LW396" s="1587"/>
      <c r="LX396" s="1587"/>
      <c r="LY396" s="1587"/>
      <c r="LZ396" s="1587"/>
      <c r="MA396" s="1587"/>
      <c r="MB396" s="1587"/>
      <c r="MC396" s="1587"/>
      <c r="MD396" s="1587"/>
      <c r="ME396" s="1587"/>
      <c r="MF396" s="1587"/>
      <c r="MG396" s="1587"/>
      <c r="MH396" s="1587"/>
      <c r="MI396" s="1587"/>
      <c r="MJ396" s="1587"/>
      <c r="MK396" s="1587"/>
      <c r="ML396" s="1587"/>
      <c r="MM396" s="1587"/>
      <c r="MN396" s="1587"/>
      <c r="MO396" s="1587"/>
      <c r="MP396" s="1587"/>
      <c r="MQ396" s="1587"/>
      <c r="MR396" s="1587"/>
      <c r="MS396" s="1587"/>
      <c r="MT396" s="1587"/>
      <c r="MU396" s="1587"/>
      <c r="MV396" s="1587"/>
      <c r="MW396" s="1587"/>
      <c r="MX396" s="1587"/>
      <c r="MY396" s="1587"/>
      <c r="MZ396" s="1587"/>
      <c r="NA396" s="1587"/>
      <c r="NB396" s="1587"/>
      <c r="NC396" s="1587"/>
      <c r="ND396" s="1587"/>
      <c r="NE396" s="1587"/>
      <c r="NF396" s="1587"/>
      <c r="NG396" s="1587"/>
      <c r="NH396" s="1587"/>
      <c r="NI396" s="1587"/>
      <c r="NJ396" s="1587"/>
      <c r="NK396" s="1587"/>
      <c r="NL396" s="1587"/>
      <c r="NM396" s="1587"/>
      <c r="NN396" s="1587"/>
      <c r="NO396" s="1587"/>
      <c r="NP396" s="1587"/>
      <c r="NQ396" s="1587"/>
      <c r="NR396" s="1587"/>
      <c r="NS396" s="1587"/>
      <c r="NT396" s="1587"/>
      <c r="NU396" s="1587"/>
      <c r="NV396" s="1587"/>
      <c r="NW396" s="1587"/>
      <c r="NX396" s="1587"/>
      <c r="NY396" s="1587"/>
      <c r="NZ396" s="1587"/>
      <c r="OA396" s="1587"/>
      <c r="OB396" s="1587"/>
      <c r="OC396" s="1587"/>
      <c r="OD396" s="1587"/>
      <c r="OE396" s="1587"/>
      <c r="OF396" s="1587"/>
      <c r="OG396" s="1587"/>
      <c r="OH396" s="1587"/>
      <c r="OI396" s="1587"/>
      <c r="OJ396" s="1587"/>
      <c r="OK396" s="1587"/>
      <c r="OL396" s="1587"/>
      <c r="OM396" s="1587"/>
      <c r="ON396" s="1587"/>
      <c r="OO396" s="1587"/>
      <c r="OP396" s="1587"/>
      <c r="OQ396" s="1587"/>
      <c r="OR396" s="1587"/>
      <c r="OS396" s="1587"/>
      <c r="OT396" s="1587"/>
      <c r="OU396" s="1587"/>
      <c r="OV396" s="1587"/>
      <c r="OW396" s="1587"/>
      <c r="OX396" s="1587"/>
      <c r="OY396" s="1587"/>
      <c r="OZ396" s="1587"/>
      <c r="PA396" s="1587"/>
      <c r="PB396" s="1587"/>
      <c r="PC396" s="1587"/>
      <c r="PD396" s="1587"/>
      <c r="PE396" s="1587"/>
      <c r="PF396" s="1587"/>
      <c r="PG396" s="1588"/>
      <c r="PH396" s="1588"/>
      <c r="PI396" s="1588"/>
      <c r="PJ396" s="1588"/>
      <c r="PK396" s="1588"/>
      <c r="PL396" s="1588"/>
      <c r="PM396" s="1588"/>
      <c r="PN396" s="1588"/>
      <c r="PO396" s="1588"/>
      <c r="PP396" s="1588"/>
      <c r="PQ396" s="1588"/>
      <c r="PR396" s="1588"/>
      <c r="PS396" s="1588"/>
      <c r="PT396" s="1588"/>
      <c r="PU396" s="1588"/>
      <c r="PV396" s="1588"/>
      <c r="PW396" s="1588"/>
      <c r="PX396" s="1588"/>
      <c r="PY396" s="1588"/>
      <c r="PZ396" s="1588"/>
      <c r="QA396" s="1588"/>
      <c r="QB396" s="1588"/>
      <c r="QC396" s="1588"/>
      <c r="QD396" s="1588"/>
      <c r="QE396" s="1588"/>
      <c r="QF396" s="1588"/>
      <c r="QG396" s="1588"/>
      <c r="QH396" s="1588"/>
      <c r="QI396" s="1588"/>
      <c r="QJ396" s="1588"/>
      <c r="QK396" s="1588"/>
      <c r="QL396" s="1588"/>
      <c r="QM396" s="1588"/>
      <c r="QN396" s="1588"/>
      <c r="QO396" s="1588"/>
      <c r="QP396" s="1588"/>
      <c r="QQ396" s="1588"/>
      <c r="QR396" s="1588"/>
      <c r="QS396" s="1588"/>
      <c r="QT396" s="1588"/>
      <c r="QU396" s="1588"/>
      <c r="QV396" s="1588"/>
      <c r="QW396" s="1588"/>
      <c r="QX396" s="1588"/>
      <c r="QY396" s="1588"/>
      <c r="QZ396" s="1588"/>
      <c r="RA396" s="1588"/>
      <c r="RB396" s="1588"/>
      <c r="RC396" s="1588"/>
      <c r="RD396" s="1588"/>
      <c r="RE396" s="1588"/>
      <c r="RF396" s="1588"/>
      <c r="RG396" s="1588"/>
      <c r="RH396" s="1588"/>
      <c r="RI396" s="1588"/>
      <c r="RJ396" s="1588"/>
      <c r="RK396" s="1588"/>
      <c r="RL396" s="1588"/>
      <c r="RM396" s="1588"/>
      <c r="RN396" s="1588"/>
      <c r="RO396" s="1588"/>
      <c r="RP396" s="1588"/>
      <c r="RQ396" s="1588"/>
      <c r="RR396" s="1588"/>
      <c r="RS396" s="1588"/>
      <c r="RT396" s="1588"/>
      <c r="RU396" s="1588"/>
      <c r="RV396" s="1588"/>
      <c r="RW396" s="1588"/>
      <c r="RX396" s="1588"/>
      <c r="RY396" s="1588"/>
      <c r="RZ396" s="1588"/>
      <c r="SA396" s="1588"/>
      <c r="SB396" s="1588"/>
      <c r="SC396" s="1588"/>
      <c r="SD396" s="1588"/>
      <c r="SE396" s="1588"/>
      <c r="SF396" s="1588"/>
      <c r="SG396" s="1588"/>
      <c r="SH396" s="1588"/>
      <c r="SI396" s="1588"/>
      <c r="SJ396" s="1588"/>
      <c r="SK396" s="1588"/>
      <c r="SL396" s="1588"/>
      <c r="SM396" s="1588"/>
      <c r="SN396" s="1588"/>
      <c r="SO396" s="1588"/>
      <c r="SP396" s="1588"/>
      <c r="SQ396" s="1588"/>
      <c r="SR396" s="1588"/>
      <c r="SS396" s="1588"/>
      <c r="ST396" s="1588"/>
      <c r="SU396" s="1588"/>
      <c r="SV396" s="1588"/>
      <c r="SW396" s="1588"/>
      <c r="SX396" s="1588"/>
      <c r="SY396" s="1588"/>
      <c r="SZ396" s="1588"/>
      <c r="TA396" s="1588"/>
      <c r="TB396" s="1588"/>
      <c r="TC396" s="1588"/>
      <c r="TD396" s="544"/>
      <c r="TE396" s="544"/>
      <c r="TF396" s="544"/>
      <c r="TG396" s="544"/>
      <c r="TH396" s="544"/>
      <c r="TI396" s="544"/>
      <c r="TJ396" s="544"/>
      <c r="TK396" s="544"/>
      <c r="TL396" s="544"/>
      <c r="TM396" s="544"/>
      <c r="TN396" s="544"/>
      <c r="TO396" s="544"/>
      <c r="TP396" s="544"/>
      <c r="TQ396" s="544"/>
      <c r="TR396" s="544"/>
      <c r="TS396" s="544"/>
      <c r="TT396" s="544"/>
      <c r="TU396" s="544"/>
      <c r="TV396" s="544"/>
      <c r="TW396" s="544"/>
      <c r="TX396" s="544"/>
      <c r="TY396" s="544"/>
      <c r="TZ396" s="544"/>
      <c r="UA396" s="544"/>
      <c r="UB396" s="544"/>
      <c r="UC396" s="544"/>
      <c r="UD396" s="544"/>
      <c r="UE396" s="544"/>
      <c r="UF396" s="544"/>
      <c r="UG396" s="544"/>
      <c r="UH396" s="544"/>
      <c r="UI396" s="544"/>
      <c r="UJ396" s="544"/>
      <c r="UK396" s="544"/>
      <c r="UL396" s="544"/>
      <c r="UM396" s="544"/>
      <c r="UN396" s="544"/>
      <c r="UO396" s="544"/>
      <c r="UP396" s="544"/>
      <c r="UQ396" s="544"/>
      <c r="UR396" s="544"/>
      <c r="US396" s="544"/>
      <c r="UT396" s="544"/>
      <c r="UU396" s="544"/>
      <c r="UV396" s="544"/>
      <c r="UW396" s="544"/>
      <c r="UX396" s="544"/>
      <c r="UY396" s="544"/>
      <c r="UZ396" s="544"/>
      <c r="VA396" s="544"/>
      <c r="VB396" s="544"/>
      <c r="VC396" s="544"/>
      <c r="VD396" s="544"/>
      <c r="VE396" s="544"/>
      <c r="VF396" s="544"/>
      <c r="VG396" s="544"/>
      <c r="VH396" s="544"/>
      <c r="VI396" s="544"/>
      <c r="VJ396" s="544"/>
      <c r="VK396" s="544"/>
      <c r="VL396" s="544"/>
      <c r="VM396" s="544"/>
      <c r="VN396" s="544"/>
      <c r="VO396" s="544"/>
      <c r="VP396" s="544"/>
      <c r="VQ396" s="544"/>
      <c r="VR396" s="544"/>
      <c r="VS396" s="544"/>
      <c r="VT396" s="544"/>
      <c r="VU396" s="544"/>
      <c r="VV396" s="544"/>
      <c r="VW396" s="544"/>
      <c r="VX396" s="544"/>
      <c r="VY396" s="544"/>
      <c r="VZ396" s="544"/>
      <c r="WA396" s="544"/>
      <c r="WB396" s="544"/>
      <c r="WC396" s="544"/>
      <c r="WD396" s="544"/>
      <c r="WE396" s="544"/>
      <c r="WF396" s="544"/>
      <c r="WG396" s="544"/>
      <c r="WH396" s="544"/>
      <c r="WI396" s="544"/>
      <c r="WJ396" s="544"/>
      <c r="WK396" s="544"/>
      <c r="WL396" s="544"/>
      <c r="WM396" s="544"/>
      <c r="WN396" s="544"/>
      <c r="WO396" s="544"/>
      <c r="WP396" s="544"/>
      <c r="WQ396" s="544"/>
      <c r="WR396" s="544"/>
      <c r="WS396" s="544"/>
      <c r="WT396" s="544"/>
      <c r="WU396" s="544"/>
      <c r="WV396" s="544"/>
      <c r="WW396" s="544"/>
      <c r="WX396" s="544"/>
      <c r="WY396" s="544"/>
      <c r="WZ396" s="544"/>
      <c r="XA396" s="544"/>
      <c r="XB396" s="544"/>
      <c r="XC396" s="544"/>
      <c r="XD396" s="544"/>
      <c r="XE396" s="544"/>
      <c r="XF396" s="544"/>
      <c r="XG396" s="544"/>
      <c r="XH396" s="544"/>
      <c r="XI396" s="544"/>
      <c r="XJ396" s="544"/>
      <c r="XK396" s="544"/>
      <c r="XL396" s="544"/>
      <c r="XM396" s="544"/>
      <c r="XN396" s="544"/>
      <c r="XO396" s="544"/>
      <c r="XP396" s="544"/>
      <c r="XQ396" s="544"/>
      <c r="XR396" s="544"/>
      <c r="XS396" s="544"/>
      <c r="XT396" s="544"/>
      <c r="XU396" s="544"/>
      <c r="XV396" s="544"/>
      <c r="XW396" s="544"/>
      <c r="XX396" s="544"/>
      <c r="XY396" s="544"/>
      <c r="XZ396" s="544"/>
      <c r="YA396" s="544"/>
      <c r="YB396" s="544"/>
      <c r="YC396" s="544"/>
      <c r="YD396" s="544"/>
      <c r="YE396" s="544"/>
      <c r="YF396" s="544"/>
      <c r="YG396" s="544"/>
      <c r="YH396" s="544"/>
      <c r="YI396" s="544"/>
      <c r="YJ396" s="544"/>
      <c r="YK396" s="544"/>
      <c r="YL396" s="544"/>
      <c r="YM396" s="544"/>
      <c r="YN396" s="544"/>
      <c r="YO396" s="544"/>
      <c r="YP396" s="544"/>
      <c r="YQ396" s="544"/>
      <c r="YR396" s="544"/>
      <c r="YS396" s="544"/>
      <c r="YT396" s="544"/>
      <c r="YU396" s="544"/>
      <c r="YV396" s="544"/>
      <c r="YW396" s="544"/>
      <c r="YX396" s="544"/>
      <c r="YY396" s="544"/>
      <c r="YZ396" s="544"/>
      <c r="ZA396" s="544"/>
      <c r="ZB396" s="544"/>
      <c r="ZC396" s="544"/>
      <c r="ZD396" s="544"/>
      <c r="ZE396" s="544"/>
      <c r="ZF396" s="544"/>
      <c r="ZG396" s="544"/>
      <c r="ZH396" s="544"/>
      <c r="ZI396" s="544"/>
      <c r="ZJ396" s="544"/>
      <c r="ZK396" s="544"/>
      <c r="ZL396" s="544"/>
      <c r="ZM396" s="544"/>
      <c r="ZN396" s="544"/>
      <c r="ZO396" s="544"/>
      <c r="ZP396" s="544"/>
      <c r="ZQ396" s="544"/>
      <c r="ZR396" s="544"/>
      <c r="ZS396" s="544"/>
      <c r="ZT396" s="544"/>
      <c r="ZU396" s="544"/>
      <c r="ZV396" s="544"/>
      <c r="ZW396" s="544"/>
      <c r="ZX396" s="544"/>
      <c r="ZY396" s="544"/>
      <c r="ZZ396" s="544"/>
      <c r="AAA396" s="544"/>
      <c r="AAB396" s="544"/>
      <c r="AAC396" s="544"/>
      <c r="AAD396" s="544"/>
      <c r="AAE396" s="544"/>
      <c r="AAF396" s="544"/>
      <c r="AAG396" s="544"/>
      <c r="AAH396" s="544"/>
      <c r="AAI396" s="544"/>
      <c r="AAJ396" s="544"/>
      <c r="AAK396" s="544"/>
      <c r="AAL396" s="544"/>
      <c r="AAM396" s="544"/>
      <c r="AAN396" s="544"/>
      <c r="AAO396" s="544"/>
      <c r="AAP396" s="544"/>
      <c r="AAQ396" s="544"/>
      <c r="AAR396" s="544"/>
      <c r="AAS396" s="544"/>
      <c r="AAT396" s="544"/>
      <c r="AAU396" s="544"/>
      <c r="AAV396" s="544"/>
      <c r="AAW396" s="544"/>
      <c r="AAX396" s="544"/>
      <c r="AAY396" s="544"/>
      <c r="AAZ396" s="544"/>
      <c r="ABA396" s="544"/>
      <c r="ABB396" s="544"/>
      <c r="ABC396" s="544"/>
      <c r="ABD396" s="544"/>
      <c r="ABE396" s="544"/>
      <c r="ABF396" s="544"/>
      <c r="ABG396" s="544"/>
      <c r="ABH396" s="544"/>
      <c r="ABI396" s="544"/>
      <c r="ABJ396" s="544"/>
      <c r="ABK396" s="544"/>
      <c r="ABL396" s="544"/>
      <c r="ABM396" s="544"/>
      <c r="ABN396" s="544"/>
      <c r="ABO396" s="544"/>
      <c r="ABP396" s="544"/>
      <c r="ABQ396" s="544"/>
      <c r="ABR396" s="544"/>
      <c r="ABS396" s="544"/>
      <c r="ABT396" s="544"/>
    </row>
    <row r="397" spans="1:748" s="540" customFormat="1" ht="15" customHeight="1" x14ac:dyDescent="0.15">
      <c r="A397" s="559">
        <v>43917</v>
      </c>
      <c r="B397" s="415">
        <f t="shared" si="8"/>
        <v>3936</v>
      </c>
      <c r="C397" s="231"/>
      <c r="D397" s="546"/>
      <c r="E397" s="467"/>
      <c r="F397" s="576"/>
      <c r="G397" s="883"/>
      <c r="H397" s="539"/>
      <c r="I397" s="576"/>
      <c r="J397" s="547"/>
      <c r="K397" s="467"/>
      <c r="L397" s="550"/>
      <c r="M397" s="231">
        <v>1555</v>
      </c>
      <c r="N397" s="546">
        <v>8.01</v>
      </c>
      <c r="O397" s="467">
        <v>3590</v>
      </c>
      <c r="P397" s="576">
        <v>21.6</v>
      </c>
      <c r="Q397" s="883">
        <v>45</v>
      </c>
      <c r="R397" s="539"/>
      <c r="S397" s="576">
        <v>15.1</v>
      </c>
      <c r="T397" s="547"/>
      <c r="U397" s="467"/>
      <c r="V397" s="550"/>
      <c r="W397" s="494">
        <v>628</v>
      </c>
      <c r="X397" s="546">
        <v>8.02</v>
      </c>
      <c r="Y397" s="548">
        <v>2900</v>
      </c>
      <c r="Z397" s="576">
        <v>13.4</v>
      </c>
      <c r="AA397" s="883">
        <v>22.6</v>
      </c>
      <c r="AB397" s="539"/>
      <c r="AC397" s="576">
        <v>3.8</v>
      </c>
      <c r="AD397" s="539"/>
      <c r="AE397" s="467"/>
      <c r="AF397" s="550"/>
      <c r="AG397" s="494">
        <v>124</v>
      </c>
      <c r="AH397" s="546">
        <v>8.26</v>
      </c>
      <c r="AI397" s="548">
        <v>4980</v>
      </c>
      <c r="AJ397" s="576">
        <v>32.4</v>
      </c>
      <c r="AK397" s="883">
        <v>73.7</v>
      </c>
      <c r="AL397" s="539"/>
      <c r="AM397" s="213">
        <v>23.4</v>
      </c>
      <c r="AN397" s="539"/>
      <c r="AO397" s="467"/>
      <c r="AP397" s="618"/>
      <c r="AQ397" s="494">
        <v>224</v>
      </c>
      <c r="AR397" s="546">
        <v>7.59</v>
      </c>
      <c r="AS397" s="548">
        <v>5470</v>
      </c>
      <c r="AT397" s="576">
        <v>109.5</v>
      </c>
      <c r="AU397" s="883">
        <v>228.7</v>
      </c>
      <c r="AV397" s="539"/>
      <c r="AW397" s="576">
        <v>55.3</v>
      </c>
      <c r="AX397" s="539"/>
      <c r="AY397" s="467"/>
      <c r="AZ397" s="550"/>
      <c r="BA397" s="231">
        <v>347</v>
      </c>
      <c r="BB397" s="546">
        <v>7.35</v>
      </c>
      <c r="BC397" s="467">
        <v>5100</v>
      </c>
      <c r="BD397" s="576">
        <v>48.5</v>
      </c>
      <c r="BE397" s="883">
        <v>106.8</v>
      </c>
      <c r="BF397" s="539"/>
      <c r="BG397" s="576">
        <v>27.3</v>
      </c>
      <c r="BH397" s="539"/>
      <c r="BI397" s="467"/>
      <c r="BJ397" s="550"/>
      <c r="BK397" s="494">
        <v>161</v>
      </c>
      <c r="BL397" s="546">
        <v>7.97</v>
      </c>
      <c r="BM397" s="548">
        <v>1171</v>
      </c>
      <c r="BN397" s="576">
        <v>106.1</v>
      </c>
      <c r="BO397" s="883">
        <v>147.4</v>
      </c>
      <c r="BP397" s="539"/>
      <c r="BQ397" s="576">
        <v>2</v>
      </c>
      <c r="BR397" s="539"/>
      <c r="BS397" s="467"/>
      <c r="BT397" s="550"/>
      <c r="BU397" s="494">
        <v>319</v>
      </c>
      <c r="BV397" s="546">
        <v>7.38</v>
      </c>
      <c r="BW397" s="548">
        <v>4590</v>
      </c>
      <c r="BX397" s="548">
        <v>29.3</v>
      </c>
      <c r="BY397" s="883">
        <v>64.7</v>
      </c>
      <c r="BZ397" s="539"/>
      <c r="CA397" s="576">
        <v>17.100000000000001</v>
      </c>
      <c r="CB397" s="539"/>
      <c r="CC397" s="467"/>
      <c r="CD397" s="550"/>
      <c r="CE397" s="494"/>
      <c r="CF397" s="546">
        <v>7.48</v>
      </c>
      <c r="CG397" s="548">
        <v>7020</v>
      </c>
      <c r="CH397" s="576">
        <v>32.6</v>
      </c>
      <c r="CI397" s="883">
        <v>58.7</v>
      </c>
      <c r="CJ397" s="539"/>
      <c r="CK397" s="576">
        <v>37.9</v>
      </c>
      <c r="CL397" s="539"/>
      <c r="CM397" s="467"/>
      <c r="CN397" s="550"/>
      <c r="CO397" s="494"/>
      <c r="CP397" s="546"/>
      <c r="CQ397" s="467"/>
      <c r="CR397" s="576"/>
      <c r="CS397" s="883"/>
      <c r="CT397" s="539"/>
      <c r="CU397" s="576"/>
      <c r="CV397" s="539"/>
      <c r="CW397" s="467"/>
      <c r="CX397" s="550"/>
      <c r="CY397" s="494">
        <v>216</v>
      </c>
      <c r="CZ397" s="546">
        <v>7.3</v>
      </c>
      <c r="DA397" s="467">
        <v>6820</v>
      </c>
      <c r="DB397" s="576">
        <v>48.4</v>
      </c>
      <c r="DC397" s="883">
        <v>85.8</v>
      </c>
      <c r="DD397" s="539"/>
      <c r="DE397" s="576">
        <v>20.6</v>
      </c>
      <c r="DF397" s="539"/>
      <c r="DG397" s="551"/>
      <c r="DH397" s="550"/>
      <c r="DI397" s="494">
        <v>84</v>
      </c>
      <c r="DJ397" s="546">
        <v>7.66</v>
      </c>
      <c r="DK397" s="549">
        <v>3370</v>
      </c>
      <c r="DL397" s="576">
        <v>108</v>
      </c>
      <c r="DM397" s="883">
        <v>249.8</v>
      </c>
      <c r="DN397" s="539"/>
      <c r="DO397" s="576">
        <v>11.2</v>
      </c>
      <c r="DP397" s="539"/>
      <c r="DQ397" s="467"/>
      <c r="DR397" s="550"/>
      <c r="DS397" s="494">
        <v>77</v>
      </c>
      <c r="DT397" s="546">
        <v>7.64</v>
      </c>
      <c r="DU397" s="466">
        <v>557</v>
      </c>
      <c r="DV397" s="576">
        <v>21.3</v>
      </c>
      <c r="DW397" s="883">
        <v>36.1</v>
      </c>
      <c r="DX397" s="539"/>
      <c r="DY397" s="576">
        <v>1.3</v>
      </c>
      <c r="DZ397" s="539"/>
      <c r="EA397" s="576"/>
      <c r="EB397" s="550"/>
      <c r="EC397" s="494">
        <v>136</v>
      </c>
      <c r="ED397" s="546">
        <v>7.73</v>
      </c>
      <c r="EE397" s="551">
        <v>1320</v>
      </c>
      <c r="EF397" s="576">
        <v>60.4</v>
      </c>
      <c r="EG397" s="883">
        <v>168.5</v>
      </c>
      <c r="EH397" s="539"/>
      <c r="EI397" s="576">
        <v>15.1</v>
      </c>
      <c r="EJ397" s="539"/>
      <c r="EK397" s="467"/>
      <c r="EL397" s="550"/>
      <c r="EM397" s="494"/>
      <c r="EN397" s="546"/>
      <c r="EO397" s="467"/>
      <c r="EP397" s="576"/>
      <c r="EQ397" s="576"/>
      <c r="ER397" s="539"/>
      <c r="ES397" s="576"/>
      <c r="ET397" s="466"/>
      <c r="EU397" s="467"/>
      <c r="EV397" s="550"/>
      <c r="EW397" s="494"/>
      <c r="EX397" s="546"/>
      <c r="EY397" s="467"/>
      <c r="EZ397" s="576"/>
      <c r="FA397" s="883"/>
      <c r="FB397" s="539"/>
      <c r="FC397" s="576"/>
      <c r="FD397" s="466"/>
      <c r="FE397" s="467"/>
      <c r="FF397" s="550"/>
      <c r="FG397" s="494">
        <v>11</v>
      </c>
      <c r="FH397" s="546"/>
      <c r="FI397" s="467"/>
      <c r="FJ397" s="576"/>
      <c r="FK397" s="883"/>
      <c r="FL397" s="539"/>
      <c r="FM397" s="576"/>
      <c r="FN397" s="466"/>
      <c r="FO397" s="467"/>
      <c r="FP397" s="550"/>
      <c r="FQ397" s="1262"/>
      <c r="FR397" s="1263"/>
      <c r="FS397" s="1444"/>
      <c r="FT397" s="1263"/>
      <c r="FU397" s="980"/>
      <c r="FV397" s="1263"/>
      <c r="FW397" s="954"/>
      <c r="FX397" s="1263"/>
      <c r="FY397" s="1263"/>
      <c r="FZ397" s="1419"/>
      <c r="GA397" s="1262"/>
      <c r="GB397" s="1263"/>
      <c r="GC397" s="1263"/>
      <c r="GD397" s="1263"/>
      <c r="GE397" s="980"/>
      <c r="GF397" s="1263"/>
      <c r="GG397" s="954"/>
      <c r="GH397" s="1263"/>
      <c r="GI397" s="1263"/>
      <c r="GJ397" s="1419"/>
      <c r="GK397" s="231"/>
      <c r="GL397" s="941"/>
      <c r="GM397" s="467"/>
      <c r="GN397" s="467"/>
      <c r="GO397" s="467"/>
      <c r="GP397" s="467"/>
      <c r="GQ397" s="467"/>
      <c r="GR397" s="467"/>
      <c r="GS397" s="467"/>
      <c r="GT397" s="550"/>
      <c r="GU397" s="231"/>
      <c r="GV397" s="467"/>
      <c r="GW397" s="467"/>
      <c r="GX397" s="467"/>
      <c r="GY397" s="467"/>
      <c r="GZ397" s="539"/>
      <c r="HA397" s="467"/>
      <c r="HB397" s="467"/>
      <c r="HC397" s="467"/>
      <c r="HD397" s="550"/>
      <c r="HE397" s="494">
        <v>54</v>
      </c>
      <c r="HF397" s="546"/>
      <c r="HG397" s="467"/>
      <c r="HH397" s="894"/>
      <c r="HI397" s="1432"/>
      <c r="HJ397" s="539"/>
      <c r="HK397" s="576"/>
      <c r="HL397" s="539"/>
      <c r="HM397" s="467"/>
      <c r="HN397" s="550"/>
      <c r="HO397" s="494"/>
      <c r="HP397" s="546"/>
      <c r="HQ397" s="467"/>
      <c r="HR397" s="576"/>
      <c r="HS397" s="576"/>
      <c r="HT397" s="539"/>
      <c r="HU397" s="576"/>
      <c r="HV397" s="539"/>
      <c r="HW397" s="467"/>
      <c r="HX397" s="550"/>
      <c r="HY397" s="1587"/>
      <c r="HZ397" s="1587"/>
      <c r="IA397" s="1587"/>
      <c r="IB397" s="1587"/>
      <c r="IC397" s="1587"/>
      <c r="ID397" s="1587"/>
      <c r="IE397" s="1587"/>
      <c r="IF397" s="1587"/>
      <c r="IG397" s="1587"/>
      <c r="IH397" s="1587"/>
      <c r="II397" s="1587"/>
      <c r="IJ397" s="1587"/>
      <c r="IK397" s="1587"/>
      <c r="IL397" s="1587"/>
      <c r="IM397" s="1587"/>
      <c r="IN397" s="1587"/>
      <c r="IO397" s="1587"/>
      <c r="IP397" s="1587"/>
      <c r="IQ397" s="1587"/>
      <c r="IR397" s="1587"/>
      <c r="IS397" s="1587"/>
      <c r="IT397" s="1587"/>
      <c r="IU397" s="1587"/>
      <c r="IV397" s="1587"/>
      <c r="IW397" s="1587"/>
      <c r="IX397" s="1587"/>
      <c r="IY397" s="1587"/>
      <c r="IZ397" s="1587"/>
      <c r="JA397" s="1587"/>
      <c r="JB397" s="1587"/>
      <c r="JC397" s="1587"/>
      <c r="JD397" s="1587"/>
      <c r="JE397" s="1587"/>
      <c r="JF397" s="1587"/>
      <c r="JG397" s="1587"/>
      <c r="JH397" s="1587"/>
      <c r="JI397" s="1587"/>
      <c r="JJ397" s="1587"/>
      <c r="JK397" s="1587"/>
      <c r="JL397" s="1587"/>
      <c r="JM397" s="1587"/>
      <c r="JN397" s="1587"/>
      <c r="JO397" s="1587"/>
      <c r="JP397" s="1587"/>
      <c r="JQ397" s="1587"/>
      <c r="JR397" s="1587"/>
      <c r="JS397" s="1587"/>
      <c r="JT397" s="1587"/>
      <c r="JU397" s="1587"/>
      <c r="JV397" s="1587"/>
      <c r="JW397" s="1587"/>
      <c r="JX397" s="1587"/>
      <c r="JY397" s="1587"/>
      <c r="JZ397" s="1587"/>
      <c r="KA397" s="1587"/>
      <c r="KB397" s="1587"/>
      <c r="KC397" s="1587"/>
      <c r="KD397" s="1587"/>
      <c r="KE397" s="1587"/>
      <c r="KF397" s="1587"/>
      <c r="KG397" s="1587"/>
      <c r="KH397" s="1587"/>
      <c r="KI397" s="1587"/>
      <c r="KJ397" s="1587"/>
      <c r="KK397" s="1587"/>
      <c r="KL397" s="1587"/>
      <c r="KM397" s="1587"/>
      <c r="KN397" s="1587"/>
      <c r="KO397" s="1587"/>
      <c r="KP397" s="1587"/>
      <c r="KQ397" s="1587"/>
      <c r="KR397" s="1587"/>
      <c r="KS397" s="1587"/>
      <c r="KT397" s="1587"/>
      <c r="KU397" s="1587"/>
      <c r="KV397" s="1587"/>
      <c r="KW397" s="1587"/>
      <c r="KX397" s="1587"/>
      <c r="KY397" s="1587"/>
      <c r="KZ397" s="1587"/>
      <c r="LA397" s="1587"/>
      <c r="LB397" s="1587"/>
      <c r="LC397" s="1587"/>
      <c r="LD397" s="1587"/>
      <c r="LE397" s="1587"/>
      <c r="LF397" s="1587"/>
      <c r="LG397" s="1587"/>
      <c r="LH397" s="1587"/>
      <c r="LI397" s="1587"/>
      <c r="LJ397" s="1587"/>
      <c r="LK397" s="1587"/>
      <c r="LL397" s="1587"/>
      <c r="LM397" s="1587"/>
      <c r="LN397" s="1587"/>
      <c r="LO397" s="1587"/>
      <c r="LP397" s="1587"/>
      <c r="LQ397" s="1587"/>
      <c r="LR397" s="1587"/>
      <c r="LS397" s="1587"/>
      <c r="LT397" s="1587"/>
      <c r="LU397" s="1587"/>
      <c r="LV397" s="1587"/>
      <c r="LW397" s="1587"/>
      <c r="LX397" s="1587"/>
      <c r="LY397" s="1587"/>
      <c r="LZ397" s="1587"/>
      <c r="MA397" s="1587"/>
      <c r="MB397" s="1587"/>
      <c r="MC397" s="1587"/>
      <c r="MD397" s="1587"/>
      <c r="ME397" s="1587"/>
      <c r="MF397" s="1587"/>
      <c r="MG397" s="1587"/>
      <c r="MH397" s="1587"/>
      <c r="MI397" s="1587"/>
      <c r="MJ397" s="1587"/>
      <c r="MK397" s="1587"/>
      <c r="ML397" s="1587"/>
      <c r="MM397" s="1587"/>
      <c r="MN397" s="1587"/>
      <c r="MO397" s="1587"/>
      <c r="MP397" s="1587"/>
      <c r="MQ397" s="1587"/>
      <c r="MR397" s="1587"/>
      <c r="MS397" s="1587"/>
      <c r="MT397" s="1587"/>
      <c r="MU397" s="1587"/>
      <c r="MV397" s="1587"/>
      <c r="MW397" s="1587"/>
      <c r="MX397" s="1587"/>
      <c r="MY397" s="1587"/>
      <c r="MZ397" s="1587"/>
      <c r="NA397" s="1587"/>
      <c r="NB397" s="1587"/>
      <c r="NC397" s="1587"/>
      <c r="ND397" s="1587"/>
      <c r="NE397" s="1587"/>
      <c r="NF397" s="1587"/>
      <c r="NG397" s="1587"/>
      <c r="NH397" s="1587"/>
      <c r="NI397" s="1587"/>
      <c r="NJ397" s="1587"/>
      <c r="NK397" s="1587"/>
      <c r="NL397" s="1587"/>
      <c r="NM397" s="1587"/>
      <c r="NN397" s="1587"/>
      <c r="NO397" s="1587"/>
      <c r="NP397" s="1587"/>
      <c r="NQ397" s="1587"/>
      <c r="NR397" s="1587"/>
      <c r="NS397" s="1587"/>
      <c r="NT397" s="1587"/>
      <c r="NU397" s="1587"/>
      <c r="NV397" s="1587"/>
      <c r="NW397" s="1587"/>
      <c r="NX397" s="1587"/>
      <c r="NY397" s="1587"/>
      <c r="NZ397" s="1587"/>
      <c r="OA397" s="1587"/>
      <c r="OB397" s="1587"/>
      <c r="OC397" s="1587"/>
      <c r="OD397" s="1587"/>
      <c r="OE397" s="1587"/>
      <c r="OF397" s="1587"/>
      <c r="OG397" s="1587"/>
      <c r="OH397" s="1587"/>
      <c r="OI397" s="1587"/>
      <c r="OJ397" s="1587"/>
      <c r="OK397" s="1587"/>
      <c r="OL397" s="1587"/>
      <c r="OM397" s="1587"/>
      <c r="ON397" s="1587"/>
      <c r="OO397" s="1587"/>
      <c r="OP397" s="1587"/>
      <c r="OQ397" s="1587"/>
      <c r="OR397" s="1587"/>
      <c r="OS397" s="1587"/>
      <c r="OT397" s="1587"/>
      <c r="OU397" s="1587"/>
      <c r="OV397" s="1587"/>
      <c r="OW397" s="1587"/>
      <c r="OX397" s="1587"/>
      <c r="OY397" s="1587"/>
      <c r="OZ397" s="1587"/>
      <c r="PA397" s="1587"/>
      <c r="PB397" s="1587"/>
      <c r="PC397" s="1587"/>
      <c r="PD397" s="1587"/>
      <c r="PE397" s="1587"/>
      <c r="PF397" s="1587"/>
      <c r="PG397" s="1588"/>
      <c r="PH397" s="1588"/>
      <c r="PI397" s="1588"/>
      <c r="PJ397" s="1588"/>
      <c r="PK397" s="1588"/>
      <c r="PL397" s="1588"/>
      <c r="PM397" s="1588"/>
      <c r="PN397" s="1588"/>
      <c r="PO397" s="1588"/>
      <c r="PP397" s="1588"/>
      <c r="PQ397" s="1588"/>
      <c r="PR397" s="1588"/>
      <c r="PS397" s="1588"/>
      <c r="PT397" s="1588"/>
      <c r="PU397" s="1588"/>
      <c r="PV397" s="1588"/>
      <c r="PW397" s="1588"/>
      <c r="PX397" s="1588"/>
      <c r="PY397" s="1588"/>
      <c r="PZ397" s="1588"/>
      <c r="QA397" s="1588"/>
      <c r="QB397" s="1588"/>
      <c r="QC397" s="1588"/>
      <c r="QD397" s="1588"/>
      <c r="QE397" s="1588"/>
      <c r="QF397" s="1588"/>
      <c r="QG397" s="1588"/>
      <c r="QH397" s="1588"/>
      <c r="QI397" s="1588"/>
      <c r="QJ397" s="1588"/>
      <c r="QK397" s="1588"/>
      <c r="QL397" s="1588"/>
      <c r="QM397" s="1588"/>
      <c r="QN397" s="1588"/>
      <c r="QO397" s="1588"/>
      <c r="QP397" s="1588"/>
      <c r="QQ397" s="1588"/>
      <c r="QR397" s="1588"/>
      <c r="QS397" s="1588"/>
      <c r="QT397" s="1588"/>
      <c r="QU397" s="1588"/>
      <c r="QV397" s="1588"/>
      <c r="QW397" s="1588"/>
      <c r="QX397" s="1588"/>
      <c r="QY397" s="1588"/>
      <c r="QZ397" s="1588"/>
      <c r="RA397" s="1588"/>
      <c r="RB397" s="1588"/>
      <c r="RC397" s="1588"/>
      <c r="RD397" s="1588"/>
      <c r="RE397" s="1588"/>
      <c r="RF397" s="1588"/>
      <c r="RG397" s="1588"/>
      <c r="RH397" s="1588"/>
      <c r="RI397" s="1588"/>
      <c r="RJ397" s="1588"/>
      <c r="RK397" s="1588"/>
      <c r="RL397" s="1588"/>
      <c r="RM397" s="1588"/>
      <c r="RN397" s="1588"/>
      <c r="RO397" s="1588"/>
      <c r="RP397" s="1588"/>
      <c r="RQ397" s="1588"/>
      <c r="RR397" s="1588"/>
      <c r="RS397" s="1588"/>
      <c r="RT397" s="1588"/>
      <c r="RU397" s="1588"/>
      <c r="RV397" s="1588"/>
      <c r="RW397" s="1588"/>
      <c r="RX397" s="1588"/>
      <c r="RY397" s="1588"/>
      <c r="RZ397" s="1588"/>
      <c r="SA397" s="1588"/>
      <c r="SB397" s="1588"/>
      <c r="SC397" s="1588"/>
      <c r="SD397" s="1588"/>
      <c r="SE397" s="1588"/>
      <c r="SF397" s="1588"/>
      <c r="SG397" s="1588"/>
      <c r="SH397" s="1588"/>
      <c r="SI397" s="1588"/>
      <c r="SJ397" s="1588"/>
      <c r="SK397" s="1588"/>
      <c r="SL397" s="1588"/>
      <c r="SM397" s="1588"/>
      <c r="SN397" s="1588"/>
      <c r="SO397" s="1588"/>
      <c r="SP397" s="1588"/>
      <c r="SQ397" s="1588"/>
      <c r="SR397" s="1588"/>
      <c r="SS397" s="1588"/>
      <c r="ST397" s="1588"/>
      <c r="SU397" s="1588"/>
      <c r="SV397" s="1588"/>
      <c r="SW397" s="1588"/>
      <c r="SX397" s="1588"/>
      <c r="SY397" s="1588"/>
      <c r="SZ397" s="1588"/>
      <c r="TA397" s="1588"/>
      <c r="TB397" s="1588"/>
      <c r="TC397" s="1588"/>
      <c r="TD397" s="544"/>
      <c r="TE397" s="544"/>
      <c r="TF397" s="544"/>
      <c r="TG397" s="544"/>
      <c r="TH397" s="544"/>
      <c r="TI397" s="544"/>
      <c r="TJ397" s="544"/>
      <c r="TK397" s="544"/>
      <c r="TL397" s="544"/>
      <c r="TM397" s="544"/>
      <c r="TN397" s="544"/>
      <c r="TO397" s="544"/>
      <c r="TP397" s="544"/>
      <c r="TQ397" s="544"/>
      <c r="TR397" s="544"/>
      <c r="TS397" s="544"/>
      <c r="TT397" s="544"/>
      <c r="TU397" s="544"/>
      <c r="TV397" s="544"/>
      <c r="TW397" s="544"/>
      <c r="TX397" s="544"/>
      <c r="TY397" s="544"/>
      <c r="TZ397" s="544"/>
      <c r="UA397" s="544"/>
      <c r="UB397" s="544"/>
      <c r="UC397" s="544"/>
      <c r="UD397" s="544"/>
      <c r="UE397" s="544"/>
      <c r="UF397" s="544"/>
      <c r="UG397" s="544"/>
      <c r="UH397" s="544"/>
      <c r="UI397" s="544"/>
      <c r="UJ397" s="544"/>
      <c r="UK397" s="544"/>
      <c r="UL397" s="544"/>
      <c r="UM397" s="544"/>
      <c r="UN397" s="544"/>
      <c r="UO397" s="544"/>
      <c r="UP397" s="544"/>
      <c r="UQ397" s="544"/>
      <c r="UR397" s="544"/>
      <c r="US397" s="544"/>
      <c r="UT397" s="544"/>
      <c r="UU397" s="544"/>
      <c r="UV397" s="544"/>
      <c r="UW397" s="544"/>
      <c r="UX397" s="544"/>
      <c r="UY397" s="544"/>
      <c r="UZ397" s="544"/>
      <c r="VA397" s="544"/>
      <c r="VB397" s="544"/>
      <c r="VC397" s="544"/>
      <c r="VD397" s="544"/>
      <c r="VE397" s="544"/>
      <c r="VF397" s="544"/>
      <c r="VG397" s="544"/>
      <c r="VH397" s="544"/>
      <c r="VI397" s="544"/>
      <c r="VJ397" s="544"/>
      <c r="VK397" s="544"/>
      <c r="VL397" s="544"/>
      <c r="VM397" s="544"/>
      <c r="VN397" s="544"/>
      <c r="VO397" s="544"/>
      <c r="VP397" s="544"/>
      <c r="VQ397" s="544"/>
      <c r="VR397" s="544"/>
      <c r="VS397" s="544"/>
      <c r="VT397" s="544"/>
      <c r="VU397" s="544"/>
      <c r="VV397" s="544"/>
      <c r="VW397" s="544"/>
      <c r="VX397" s="544"/>
      <c r="VY397" s="544"/>
      <c r="VZ397" s="544"/>
      <c r="WA397" s="544"/>
      <c r="WB397" s="544"/>
      <c r="WC397" s="544"/>
      <c r="WD397" s="544"/>
      <c r="WE397" s="544"/>
      <c r="WF397" s="544"/>
      <c r="WG397" s="544"/>
      <c r="WH397" s="544"/>
      <c r="WI397" s="544"/>
      <c r="WJ397" s="544"/>
      <c r="WK397" s="544"/>
      <c r="WL397" s="544"/>
      <c r="WM397" s="544"/>
      <c r="WN397" s="544"/>
      <c r="WO397" s="544"/>
      <c r="WP397" s="544"/>
      <c r="WQ397" s="544"/>
      <c r="WR397" s="544"/>
      <c r="WS397" s="544"/>
      <c r="WT397" s="544"/>
      <c r="WU397" s="544"/>
      <c r="WV397" s="544"/>
      <c r="WW397" s="544"/>
      <c r="WX397" s="544"/>
      <c r="WY397" s="544"/>
      <c r="WZ397" s="544"/>
      <c r="XA397" s="544"/>
      <c r="XB397" s="544"/>
      <c r="XC397" s="544"/>
      <c r="XD397" s="544"/>
      <c r="XE397" s="544"/>
      <c r="XF397" s="544"/>
      <c r="XG397" s="544"/>
      <c r="XH397" s="544"/>
      <c r="XI397" s="544"/>
      <c r="XJ397" s="544"/>
      <c r="XK397" s="544"/>
      <c r="XL397" s="544"/>
      <c r="XM397" s="544"/>
      <c r="XN397" s="544"/>
      <c r="XO397" s="544"/>
      <c r="XP397" s="544"/>
      <c r="XQ397" s="544"/>
      <c r="XR397" s="544"/>
      <c r="XS397" s="544"/>
      <c r="XT397" s="544"/>
      <c r="XU397" s="544"/>
      <c r="XV397" s="544"/>
      <c r="XW397" s="544"/>
      <c r="XX397" s="544"/>
      <c r="XY397" s="544"/>
      <c r="XZ397" s="544"/>
      <c r="YA397" s="544"/>
      <c r="YB397" s="544"/>
      <c r="YC397" s="544"/>
      <c r="YD397" s="544"/>
      <c r="YE397" s="544"/>
      <c r="YF397" s="544"/>
      <c r="YG397" s="544"/>
      <c r="YH397" s="544"/>
      <c r="YI397" s="544"/>
      <c r="YJ397" s="544"/>
      <c r="YK397" s="544"/>
      <c r="YL397" s="544"/>
      <c r="YM397" s="544"/>
      <c r="YN397" s="544"/>
      <c r="YO397" s="544"/>
      <c r="YP397" s="544"/>
      <c r="YQ397" s="544"/>
      <c r="YR397" s="544"/>
      <c r="YS397" s="544"/>
      <c r="YT397" s="544"/>
      <c r="YU397" s="544"/>
      <c r="YV397" s="544"/>
      <c r="YW397" s="544"/>
      <c r="YX397" s="544"/>
      <c r="YY397" s="544"/>
      <c r="YZ397" s="544"/>
      <c r="ZA397" s="544"/>
      <c r="ZB397" s="544"/>
      <c r="ZC397" s="544"/>
      <c r="ZD397" s="544"/>
      <c r="ZE397" s="544"/>
      <c r="ZF397" s="544"/>
      <c r="ZG397" s="544"/>
      <c r="ZH397" s="544"/>
      <c r="ZI397" s="544"/>
      <c r="ZJ397" s="544"/>
      <c r="ZK397" s="544"/>
      <c r="ZL397" s="544"/>
      <c r="ZM397" s="544"/>
      <c r="ZN397" s="544"/>
      <c r="ZO397" s="544"/>
      <c r="ZP397" s="544"/>
      <c r="ZQ397" s="544"/>
      <c r="ZR397" s="544"/>
      <c r="ZS397" s="544"/>
      <c r="ZT397" s="544"/>
      <c r="ZU397" s="544"/>
      <c r="ZV397" s="544"/>
      <c r="ZW397" s="544"/>
      <c r="ZX397" s="544"/>
      <c r="ZY397" s="544"/>
      <c r="ZZ397" s="544"/>
      <c r="AAA397" s="544"/>
      <c r="AAB397" s="544"/>
      <c r="AAC397" s="544"/>
      <c r="AAD397" s="544"/>
      <c r="AAE397" s="544"/>
      <c r="AAF397" s="544"/>
      <c r="AAG397" s="544"/>
      <c r="AAH397" s="544"/>
      <c r="AAI397" s="544"/>
      <c r="AAJ397" s="544"/>
      <c r="AAK397" s="544"/>
      <c r="AAL397" s="544"/>
      <c r="AAM397" s="544"/>
      <c r="AAN397" s="544"/>
      <c r="AAO397" s="544"/>
      <c r="AAP397" s="544"/>
      <c r="AAQ397" s="544"/>
      <c r="AAR397" s="544"/>
      <c r="AAS397" s="544"/>
      <c r="AAT397" s="544"/>
      <c r="AAU397" s="544"/>
      <c r="AAV397" s="544"/>
      <c r="AAW397" s="544"/>
      <c r="AAX397" s="544"/>
      <c r="AAY397" s="544"/>
      <c r="AAZ397" s="544"/>
      <c r="ABA397" s="544"/>
      <c r="ABB397" s="544"/>
      <c r="ABC397" s="544"/>
      <c r="ABD397" s="544"/>
      <c r="ABE397" s="544"/>
      <c r="ABF397" s="544"/>
      <c r="ABG397" s="544"/>
      <c r="ABH397" s="544"/>
      <c r="ABI397" s="544"/>
      <c r="ABJ397" s="544"/>
      <c r="ABK397" s="544"/>
      <c r="ABL397" s="544"/>
      <c r="ABM397" s="544"/>
      <c r="ABN397" s="544"/>
      <c r="ABO397" s="544"/>
      <c r="ABP397" s="544"/>
      <c r="ABQ397" s="544"/>
      <c r="ABR397" s="544"/>
      <c r="ABS397" s="544"/>
      <c r="ABT397" s="544"/>
    </row>
    <row r="398" spans="1:748" s="540" customFormat="1" ht="15" customHeight="1" x14ac:dyDescent="0.15">
      <c r="A398" s="559">
        <v>43918</v>
      </c>
      <c r="B398" s="415">
        <f t="shared" si="8"/>
        <v>3223</v>
      </c>
      <c r="C398" s="231"/>
      <c r="D398" s="546"/>
      <c r="E398" s="467"/>
      <c r="F398" s="576"/>
      <c r="G398" s="883"/>
      <c r="H398" s="539"/>
      <c r="I398" s="576"/>
      <c r="J398" s="547"/>
      <c r="K398" s="467"/>
      <c r="L398" s="550">
        <v>4</v>
      </c>
      <c r="M398" s="231">
        <v>1120</v>
      </c>
      <c r="N398" s="546">
        <v>7.95</v>
      </c>
      <c r="O398" s="467">
        <v>3900</v>
      </c>
      <c r="P398" s="576">
        <v>19.100000000000001</v>
      </c>
      <c r="Q398" s="883">
        <v>39.1</v>
      </c>
      <c r="R398" s="539"/>
      <c r="S398" s="576">
        <v>16.600000000000001</v>
      </c>
      <c r="T398" s="547"/>
      <c r="U398" s="467">
        <v>395.6</v>
      </c>
      <c r="V398" s="550">
        <v>4</v>
      </c>
      <c r="W398" s="494">
        <v>213</v>
      </c>
      <c r="X398" s="546">
        <v>8.0500000000000007</v>
      </c>
      <c r="Y398" s="548">
        <v>2960</v>
      </c>
      <c r="Z398" s="576">
        <v>11.3</v>
      </c>
      <c r="AA398" s="883">
        <v>27.1</v>
      </c>
      <c r="AB398" s="539"/>
      <c r="AC398" s="576">
        <v>4.5999999999999996</v>
      </c>
      <c r="AD398" s="539"/>
      <c r="AE398" s="467">
        <v>75</v>
      </c>
      <c r="AF398" s="550">
        <v>7</v>
      </c>
      <c r="AG398" s="494">
        <v>113</v>
      </c>
      <c r="AH398" s="546">
        <v>7.83</v>
      </c>
      <c r="AI398" s="548">
        <v>5130</v>
      </c>
      <c r="AJ398" s="576">
        <v>31.2</v>
      </c>
      <c r="AK398" s="883">
        <v>70.7</v>
      </c>
      <c r="AL398" s="539"/>
      <c r="AM398" s="213">
        <v>21</v>
      </c>
      <c r="AN398" s="539"/>
      <c r="AO398" s="467"/>
      <c r="AP398" s="618"/>
      <c r="AQ398" s="494">
        <v>273</v>
      </c>
      <c r="AR398" s="546">
        <v>7.7</v>
      </c>
      <c r="AS398" s="548">
        <v>4900</v>
      </c>
      <c r="AT398" s="576">
        <v>90.7</v>
      </c>
      <c r="AU398" s="883">
        <v>195.6</v>
      </c>
      <c r="AV398" s="539"/>
      <c r="AW398" s="576">
        <v>49.5</v>
      </c>
      <c r="AX398" s="539"/>
      <c r="AY398" s="467">
        <v>606.4</v>
      </c>
      <c r="AZ398" s="550">
        <v>125</v>
      </c>
      <c r="BA398" s="231">
        <v>319</v>
      </c>
      <c r="BB398" s="546">
        <v>7.39</v>
      </c>
      <c r="BC398" s="467">
        <v>5170</v>
      </c>
      <c r="BD398" s="576">
        <v>46.5</v>
      </c>
      <c r="BE398" s="883">
        <v>103.8</v>
      </c>
      <c r="BF398" s="539"/>
      <c r="BG398" s="576">
        <v>26.8</v>
      </c>
      <c r="BH398" s="539"/>
      <c r="BI398" s="551">
        <v>3082.2</v>
      </c>
      <c r="BJ398" s="550">
        <v>27</v>
      </c>
      <c r="BK398" s="494">
        <v>162</v>
      </c>
      <c r="BL398" s="546">
        <v>8.06</v>
      </c>
      <c r="BM398" s="548">
        <v>1155</v>
      </c>
      <c r="BN398" s="576">
        <v>99.6</v>
      </c>
      <c r="BO398" s="883">
        <v>142.9</v>
      </c>
      <c r="BP398" s="539"/>
      <c r="BQ398" s="576">
        <v>2</v>
      </c>
      <c r="BR398" s="539"/>
      <c r="BS398" s="467">
        <v>213</v>
      </c>
      <c r="BT398" s="550">
        <v>4</v>
      </c>
      <c r="BU398" s="494">
        <v>374</v>
      </c>
      <c r="BV398" s="546">
        <v>7.46</v>
      </c>
      <c r="BW398" s="548">
        <v>4820</v>
      </c>
      <c r="BX398" s="548">
        <v>30.4</v>
      </c>
      <c r="BY398" s="883">
        <v>75.3</v>
      </c>
      <c r="BZ398" s="539"/>
      <c r="CA398" s="576">
        <v>21</v>
      </c>
      <c r="CB398" s="539"/>
      <c r="CC398" s="467">
        <v>1845.2</v>
      </c>
      <c r="CD398" s="550">
        <v>19</v>
      </c>
      <c r="CE398" s="494">
        <v>59</v>
      </c>
      <c r="CF398" s="546">
        <v>7.74</v>
      </c>
      <c r="CG398" s="548">
        <v>7460</v>
      </c>
      <c r="CH398" s="576">
        <v>38.6</v>
      </c>
      <c r="CI398" s="883">
        <v>78.3</v>
      </c>
      <c r="CJ398" s="539"/>
      <c r="CK398" s="576">
        <v>42</v>
      </c>
      <c r="CL398" s="539"/>
      <c r="CM398" s="467">
        <v>419.8</v>
      </c>
      <c r="CN398" s="550">
        <v>19</v>
      </c>
      <c r="CO398" s="494"/>
      <c r="CP398" s="546"/>
      <c r="CQ398" s="467"/>
      <c r="CR398" s="576"/>
      <c r="CS398" s="883"/>
      <c r="CT398" s="539"/>
      <c r="CU398" s="576"/>
      <c r="CV398" s="539"/>
      <c r="CW398" s="467"/>
      <c r="CX398" s="550"/>
      <c r="CY398" s="494">
        <v>225</v>
      </c>
      <c r="CZ398" s="546">
        <v>7.21</v>
      </c>
      <c r="DA398" s="467">
        <v>5490</v>
      </c>
      <c r="DB398" s="576">
        <v>45.6</v>
      </c>
      <c r="DC398" s="883">
        <v>90.3</v>
      </c>
      <c r="DD398" s="539"/>
      <c r="DE398" s="576">
        <v>15.8</v>
      </c>
      <c r="DF398" s="539"/>
      <c r="DG398" s="551"/>
      <c r="DH398" s="550"/>
      <c r="DI398" s="494">
        <v>91</v>
      </c>
      <c r="DJ398" s="546">
        <v>7.81</v>
      </c>
      <c r="DK398" s="549">
        <v>3240</v>
      </c>
      <c r="DL398" s="576">
        <v>104.8</v>
      </c>
      <c r="DM398" s="883">
        <v>269.3</v>
      </c>
      <c r="DN398" s="539"/>
      <c r="DO398" s="576">
        <v>9.5</v>
      </c>
      <c r="DP398" s="539"/>
      <c r="DQ398" s="467">
        <v>863.8</v>
      </c>
      <c r="DR398" s="550">
        <v>59</v>
      </c>
      <c r="DS398" s="494">
        <v>75</v>
      </c>
      <c r="DT398" s="546">
        <v>7.88</v>
      </c>
      <c r="DU398" s="466">
        <v>563</v>
      </c>
      <c r="DV398" s="576">
        <v>19</v>
      </c>
      <c r="DW398" s="883">
        <v>52.3</v>
      </c>
      <c r="DX398" s="539"/>
      <c r="DY398" s="576">
        <v>1</v>
      </c>
      <c r="DZ398" s="539"/>
      <c r="EA398" s="576">
        <v>97.3</v>
      </c>
      <c r="EB398" s="550"/>
      <c r="EC398" s="494">
        <v>175</v>
      </c>
      <c r="ED398" s="546"/>
      <c r="EE398" s="466"/>
      <c r="EF398" s="576"/>
      <c r="EG398" s="883"/>
      <c r="EH398" s="539"/>
      <c r="EI398" s="576"/>
      <c r="EJ398" s="539"/>
      <c r="EK398" s="467"/>
      <c r="EL398" s="550"/>
      <c r="EM398" s="494"/>
      <c r="EN398" s="546"/>
      <c r="EO398" s="467"/>
      <c r="EP398" s="576"/>
      <c r="EQ398" s="576"/>
      <c r="ER398" s="539"/>
      <c r="ES398" s="576"/>
      <c r="ET398" s="466"/>
      <c r="EU398" s="467"/>
      <c r="EV398" s="550"/>
      <c r="EW398" s="494"/>
      <c r="EX398" s="546">
        <v>7.79</v>
      </c>
      <c r="EY398" s="466">
        <v>793</v>
      </c>
      <c r="EZ398" s="576">
        <v>2.2999999999999998</v>
      </c>
      <c r="FA398" s="883">
        <v>13.5</v>
      </c>
      <c r="FB398" s="539"/>
      <c r="FC398" s="576">
        <v>1.5</v>
      </c>
      <c r="FD398" s="466"/>
      <c r="FE398" s="467"/>
      <c r="FF398" s="550"/>
      <c r="FG398" s="494">
        <v>20</v>
      </c>
      <c r="FH398" s="546"/>
      <c r="FI398" s="467"/>
      <c r="FJ398" s="576"/>
      <c r="FK398" s="883"/>
      <c r="FL398" s="539"/>
      <c r="FM398" s="576"/>
      <c r="FN398" s="466"/>
      <c r="FO398" s="467"/>
      <c r="FP398" s="550"/>
      <c r="FQ398" s="1262"/>
      <c r="FR398" s="1263"/>
      <c r="FS398" s="1444"/>
      <c r="FT398" s="1263"/>
      <c r="FU398" s="980"/>
      <c r="FV398" s="1263"/>
      <c r="FW398" s="954"/>
      <c r="FX398" s="1263"/>
      <c r="FY398" s="1263"/>
      <c r="FZ398" s="1419"/>
      <c r="GA398" s="1262"/>
      <c r="GB398" s="1263"/>
      <c r="GC398" s="1263"/>
      <c r="GD398" s="1263"/>
      <c r="GE398" s="980"/>
      <c r="GF398" s="1263"/>
      <c r="GG398" s="954"/>
      <c r="GH398" s="1263"/>
      <c r="GI398" s="1263"/>
      <c r="GJ398" s="1419"/>
      <c r="GK398" s="231"/>
      <c r="GL398" s="941"/>
      <c r="GM398" s="467"/>
      <c r="GN398" s="467"/>
      <c r="GO398" s="467"/>
      <c r="GP398" s="467"/>
      <c r="GQ398" s="467"/>
      <c r="GR398" s="467"/>
      <c r="GS398" s="467"/>
      <c r="GT398" s="550"/>
      <c r="GU398" s="231"/>
      <c r="GV398" s="467"/>
      <c r="GW398" s="467"/>
      <c r="GX398" s="467"/>
      <c r="GY398" s="467"/>
      <c r="GZ398" s="539"/>
      <c r="HA398" s="467"/>
      <c r="HB398" s="467"/>
      <c r="HC398" s="467"/>
      <c r="HD398" s="550"/>
      <c r="HE398" s="494">
        <v>4</v>
      </c>
      <c r="HF398" s="546">
        <v>7.72</v>
      </c>
      <c r="HG398" s="467">
        <v>1153</v>
      </c>
      <c r="HH398" s="894">
        <v>4.3</v>
      </c>
      <c r="HI398" s="1432">
        <v>27.1</v>
      </c>
      <c r="HJ398" s="539"/>
      <c r="HK398" s="576">
        <v>0.8</v>
      </c>
      <c r="HL398" s="539"/>
      <c r="HM398" s="467"/>
      <c r="HN398" s="550"/>
      <c r="HO398" s="494"/>
      <c r="HP398" s="546"/>
      <c r="HQ398" s="467"/>
      <c r="HR398" s="576"/>
      <c r="HS398" s="576"/>
      <c r="HT398" s="539"/>
      <c r="HU398" s="576"/>
      <c r="HV398" s="539"/>
      <c r="HW398" s="467"/>
      <c r="HX398" s="550"/>
      <c r="HY398" s="1587"/>
      <c r="HZ398" s="1587"/>
      <c r="IA398" s="1587"/>
      <c r="IB398" s="1587"/>
      <c r="IC398" s="1587"/>
      <c r="ID398" s="1587"/>
      <c r="IE398" s="1587"/>
      <c r="IF398" s="1587"/>
      <c r="IG398" s="1587"/>
      <c r="IH398" s="1587"/>
      <c r="II398" s="1587"/>
      <c r="IJ398" s="1587"/>
      <c r="IK398" s="1587"/>
      <c r="IL398" s="1587"/>
      <c r="IM398" s="1587"/>
      <c r="IN398" s="1587"/>
      <c r="IO398" s="1587"/>
      <c r="IP398" s="1587"/>
      <c r="IQ398" s="1587"/>
      <c r="IR398" s="1587"/>
      <c r="IS398" s="1587"/>
      <c r="IT398" s="1587"/>
      <c r="IU398" s="1587"/>
      <c r="IV398" s="1587"/>
      <c r="IW398" s="1587"/>
      <c r="IX398" s="1587"/>
      <c r="IY398" s="1587"/>
      <c r="IZ398" s="1587"/>
      <c r="JA398" s="1587"/>
      <c r="JB398" s="1587"/>
      <c r="JC398" s="1587"/>
      <c r="JD398" s="1587"/>
      <c r="JE398" s="1587"/>
      <c r="JF398" s="1587"/>
      <c r="JG398" s="1587"/>
      <c r="JH398" s="1587"/>
      <c r="JI398" s="1587"/>
      <c r="JJ398" s="1587"/>
      <c r="JK398" s="1587"/>
      <c r="JL398" s="1587"/>
      <c r="JM398" s="1587"/>
      <c r="JN398" s="1587"/>
      <c r="JO398" s="1587"/>
      <c r="JP398" s="1587"/>
      <c r="JQ398" s="1587"/>
      <c r="JR398" s="1587"/>
      <c r="JS398" s="1587"/>
      <c r="JT398" s="1587"/>
      <c r="JU398" s="1587"/>
      <c r="JV398" s="1587"/>
      <c r="JW398" s="1587"/>
      <c r="JX398" s="1587"/>
      <c r="JY398" s="1587"/>
      <c r="JZ398" s="1587"/>
      <c r="KA398" s="1587"/>
      <c r="KB398" s="1587"/>
      <c r="KC398" s="1587"/>
      <c r="KD398" s="1587"/>
      <c r="KE398" s="1587"/>
      <c r="KF398" s="1587"/>
      <c r="KG398" s="1587"/>
      <c r="KH398" s="1587"/>
      <c r="KI398" s="1587"/>
      <c r="KJ398" s="1587"/>
      <c r="KK398" s="1587"/>
      <c r="KL398" s="1587"/>
      <c r="KM398" s="1587"/>
      <c r="KN398" s="1587"/>
      <c r="KO398" s="1587"/>
      <c r="KP398" s="1587"/>
      <c r="KQ398" s="1587"/>
      <c r="KR398" s="1587"/>
      <c r="KS398" s="1587"/>
      <c r="KT398" s="1587"/>
      <c r="KU398" s="1587"/>
      <c r="KV398" s="1587"/>
      <c r="KW398" s="1587"/>
      <c r="KX398" s="1587"/>
      <c r="KY398" s="1587"/>
      <c r="KZ398" s="1587"/>
      <c r="LA398" s="1587"/>
      <c r="LB398" s="1587"/>
      <c r="LC398" s="1587"/>
      <c r="LD398" s="1587"/>
      <c r="LE398" s="1587"/>
      <c r="LF398" s="1587"/>
      <c r="LG398" s="1587"/>
      <c r="LH398" s="1587"/>
      <c r="LI398" s="1587"/>
      <c r="LJ398" s="1587"/>
      <c r="LK398" s="1587"/>
      <c r="LL398" s="1587"/>
      <c r="LM398" s="1587"/>
      <c r="LN398" s="1587"/>
      <c r="LO398" s="1587"/>
      <c r="LP398" s="1587"/>
      <c r="LQ398" s="1587"/>
      <c r="LR398" s="1587"/>
      <c r="LS398" s="1587"/>
      <c r="LT398" s="1587"/>
      <c r="LU398" s="1587"/>
      <c r="LV398" s="1587"/>
      <c r="LW398" s="1587"/>
      <c r="LX398" s="1587"/>
      <c r="LY398" s="1587"/>
      <c r="LZ398" s="1587"/>
      <c r="MA398" s="1587"/>
      <c r="MB398" s="1587"/>
      <c r="MC398" s="1587"/>
      <c r="MD398" s="1587"/>
      <c r="ME398" s="1587"/>
      <c r="MF398" s="1587"/>
      <c r="MG398" s="1587"/>
      <c r="MH398" s="1587"/>
      <c r="MI398" s="1587"/>
      <c r="MJ398" s="1587"/>
      <c r="MK398" s="1587"/>
      <c r="ML398" s="1587"/>
      <c r="MM398" s="1587"/>
      <c r="MN398" s="1587"/>
      <c r="MO398" s="1587"/>
      <c r="MP398" s="1587"/>
      <c r="MQ398" s="1587"/>
      <c r="MR398" s="1587"/>
      <c r="MS398" s="1587"/>
      <c r="MT398" s="1587"/>
      <c r="MU398" s="1587"/>
      <c r="MV398" s="1587"/>
      <c r="MW398" s="1587"/>
      <c r="MX398" s="1587"/>
      <c r="MY398" s="1587"/>
      <c r="MZ398" s="1587"/>
      <c r="NA398" s="1587"/>
      <c r="NB398" s="1587"/>
      <c r="NC398" s="1587"/>
      <c r="ND398" s="1587"/>
      <c r="NE398" s="1587"/>
      <c r="NF398" s="1587"/>
      <c r="NG398" s="1587"/>
      <c r="NH398" s="1587"/>
      <c r="NI398" s="1587"/>
      <c r="NJ398" s="1587"/>
      <c r="NK398" s="1587"/>
      <c r="NL398" s="1587"/>
      <c r="NM398" s="1587"/>
      <c r="NN398" s="1587"/>
      <c r="NO398" s="1587"/>
      <c r="NP398" s="1587"/>
      <c r="NQ398" s="1587"/>
      <c r="NR398" s="1587"/>
      <c r="NS398" s="1587"/>
      <c r="NT398" s="1587"/>
      <c r="NU398" s="1587"/>
      <c r="NV398" s="1587"/>
      <c r="NW398" s="1587"/>
      <c r="NX398" s="1587"/>
      <c r="NY398" s="1587"/>
      <c r="NZ398" s="1587"/>
      <c r="OA398" s="1587"/>
      <c r="OB398" s="1587"/>
      <c r="OC398" s="1587"/>
      <c r="OD398" s="1587"/>
      <c r="OE398" s="1587"/>
      <c r="OF398" s="1587"/>
      <c r="OG398" s="1587"/>
      <c r="OH398" s="1587"/>
      <c r="OI398" s="1587"/>
      <c r="OJ398" s="1587"/>
      <c r="OK398" s="1587"/>
      <c r="OL398" s="1587"/>
      <c r="OM398" s="1587"/>
      <c r="ON398" s="1587"/>
      <c r="OO398" s="1587"/>
      <c r="OP398" s="1587"/>
      <c r="OQ398" s="1587"/>
      <c r="OR398" s="1587"/>
      <c r="OS398" s="1587"/>
      <c r="OT398" s="1587"/>
      <c r="OU398" s="1587"/>
      <c r="OV398" s="1587"/>
      <c r="OW398" s="1587"/>
      <c r="OX398" s="1587"/>
      <c r="OY398" s="1587"/>
      <c r="OZ398" s="1587"/>
      <c r="PA398" s="1587"/>
      <c r="PB398" s="1587"/>
      <c r="PC398" s="1587"/>
      <c r="PD398" s="1587"/>
      <c r="PE398" s="1587"/>
      <c r="PF398" s="1587"/>
      <c r="PG398" s="1588"/>
      <c r="PH398" s="1588"/>
      <c r="PI398" s="1588"/>
      <c r="PJ398" s="1588"/>
      <c r="PK398" s="1588"/>
      <c r="PL398" s="1588"/>
      <c r="PM398" s="1588"/>
      <c r="PN398" s="1588"/>
      <c r="PO398" s="1588"/>
      <c r="PP398" s="1588"/>
      <c r="PQ398" s="1588"/>
      <c r="PR398" s="1588"/>
      <c r="PS398" s="1588"/>
      <c r="PT398" s="1588"/>
      <c r="PU398" s="1588"/>
      <c r="PV398" s="1588"/>
      <c r="PW398" s="1588"/>
      <c r="PX398" s="1588"/>
      <c r="PY398" s="1588"/>
      <c r="PZ398" s="1588"/>
      <c r="QA398" s="1588"/>
      <c r="QB398" s="1588"/>
      <c r="QC398" s="1588"/>
      <c r="QD398" s="1588"/>
      <c r="QE398" s="1588"/>
      <c r="QF398" s="1588"/>
      <c r="QG398" s="1588"/>
      <c r="QH398" s="1588"/>
      <c r="QI398" s="1588"/>
      <c r="QJ398" s="1588"/>
      <c r="QK398" s="1588"/>
      <c r="QL398" s="1588"/>
      <c r="QM398" s="1588"/>
      <c r="QN398" s="1588"/>
      <c r="QO398" s="1588"/>
      <c r="QP398" s="1588"/>
      <c r="QQ398" s="1588"/>
      <c r="QR398" s="1588"/>
      <c r="QS398" s="1588"/>
      <c r="QT398" s="1588"/>
      <c r="QU398" s="1588"/>
      <c r="QV398" s="1588"/>
      <c r="QW398" s="1588"/>
      <c r="QX398" s="1588"/>
      <c r="QY398" s="1588"/>
      <c r="QZ398" s="1588"/>
      <c r="RA398" s="1588"/>
      <c r="RB398" s="1588"/>
      <c r="RC398" s="1588"/>
      <c r="RD398" s="1588"/>
      <c r="RE398" s="1588"/>
      <c r="RF398" s="1588"/>
      <c r="RG398" s="1588"/>
      <c r="RH398" s="1588"/>
      <c r="RI398" s="1588"/>
      <c r="RJ398" s="1588"/>
      <c r="RK398" s="1588"/>
      <c r="RL398" s="1588"/>
      <c r="RM398" s="1588"/>
      <c r="RN398" s="1588"/>
      <c r="RO398" s="1588"/>
      <c r="RP398" s="1588"/>
      <c r="RQ398" s="1588"/>
      <c r="RR398" s="1588"/>
      <c r="RS398" s="1588"/>
      <c r="RT398" s="1588"/>
      <c r="RU398" s="1588"/>
      <c r="RV398" s="1588"/>
      <c r="RW398" s="1588"/>
      <c r="RX398" s="1588"/>
      <c r="RY398" s="1588"/>
      <c r="RZ398" s="1588"/>
      <c r="SA398" s="1588"/>
      <c r="SB398" s="1588"/>
      <c r="SC398" s="1588"/>
      <c r="SD398" s="1588"/>
      <c r="SE398" s="1588"/>
      <c r="SF398" s="1588"/>
      <c r="SG398" s="1588"/>
      <c r="SH398" s="1588"/>
      <c r="SI398" s="1588"/>
      <c r="SJ398" s="1588"/>
      <c r="SK398" s="1588"/>
      <c r="SL398" s="1588"/>
      <c r="SM398" s="1588"/>
      <c r="SN398" s="1588"/>
      <c r="SO398" s="1588"/>
      <c r="SP398" s="1588"/>
      <c r="SQ398" s="1588"/>
      <c r="SR398" s="1588"/>
      <c r="SS398" s="1588"/>
      <c r="ST398" s="1588"/>
      <c r="SU398" s="1588"/>
      <c r="SV398" s="1588"/>
      <c r="SW398" s="1588"/>
      <c r="SX398" s="1588"/>
      <c r="SY398" s="1588"/>
      <c r="SZ398" s="1588"/>
      <c r="TA398" s="1588"/>
      <c r="TB398" s="1588"/>
      <c r="TC398" s="1588"/>
      <c r="TD398" s="544"/>
      <c r="TE398" s="544"/>
      <c r="TF398" s="544"/>
      <c r="TG398" s="544"/>
      <c r="TH398" s="544"/>
      <c r="TI398" s="544"/>
      <c r="TJ398" s="544"/>
      <c r="TK398" s="544"/>
      <c r="TL398" s="544"/>
      <c r="TM398" s="544"/>
      <c r="TN398" s="544"/>
      <c r="TO398" s="544"/>
      <c r="TP398" s="544"/>
      <c r="TQ398" s="544"/>
      <c r="TR398" s="544"/>
      <c r="TS398" s="544"/>
      <c r="TT398" s="544"/>
      <c r="TU398" s="544"/>
      <c r="TV398" s="544"/>
      <c r="TW398" s="544"/>
      <c r="TX398" s="544"/>
      <c r="TY398" s="544"/>
      <c r="TZ398" s="544"/>
      <c r="UA398" s="544"/>
      <c r="UB398" s="544"/>
      <c r="UC398" s="544"/>
      <c r="UD398" s="544"/>
      <c r="UE398" s="544"/>
      <c r="UF398" s="544"/>
      <c r="UG398" s="544"/>
      <c r="UH398" s="544"/>
      <c r="UI398" s="544"/>
      <c r="UJ398" s="544"/>
      <c r="UK398" s="544"/>
      <c r="UL398" s="544"/>
      <c r="UM398" s="544"/>
      <c r="UN398" s="544"/>
      <c r="UO398" s="544"/>
      <c r="UP398" s="544"/>
      <c r="UQ398" s="544"/>
      <c r="UR398" s="544"/>
      <c r="US398" s="544"/>
      <c r="UT398" s="544"/>
      <c r="UU398" s="544"/>
      <c r="UV398" s="544"/>
      <c r="UW398" s="544"/>
      <c r="UX398" s="544"/>
      <c r="UY398" s="544"/>
      <c r="UZ398" s="544"/>
      <c r="VA398" s="544"/>
      <c r="VB398" s="544"/>
      <c r="VC398" s="544"/>
      <c r="VD398" s="544"/>
      <c r="VE398" s="544"/>
      <c r="VF398" s="544"/>
      <c r="VG398" s="544"/>
      <c r="VH398" s="544"/>
      <c r="VI398" s="544"/>
      <c r="VJ398" s="544"/>
      <c r="VK398" s="544"/>
      <c r="VL398" s="544"/>
      <c r="VM398" s="544"/>
      <c r="VN398" s="544"/>
      <c r="VO398" s="544"/>
      <c r="VP398" s="544"/>
      <c r="VQ398" s="544"/>
      <c r="VR398" s="544"/>
      <c r="VS398" s="544"/>
      <c r="VT398" s="544"/>
      <c r="VU398" s="544"/>
      <c r="VV398" s="544"/>
      <c r="VW398" s="544"/>
      <c r="VX398" s="544"/>
      <c r="VY398" s="544"/>
      <c r="VZ398" s="544"/>
      <c r="WA398" s="544"/>
      <c r="WB398" s="544"/>
      <c r="WC398" s="544"/>
      <c r="WD398" s="544"/>
      <c r="WE398" s="544"/>
      <c r="WF398" s="544"/>
      <c r="WG398" s="544"/>
      <c r="WH398" s="544"/>
      <c r="WI398" s="544"/>
      <c r="WJ398" s="544"/>
      <c r="WK398" s="544"/>
      <c r="WL398" s="544"/>
      <c r="WM398" s="544"/>
      <c r="WN398" s="544"/>
      <c r="WO398" s="544"/>
      <c r="WP398" s="544"/>
      <c r="WQ398" s="544"/>
      <c r="WR398" s="544"/>
      <c r="WS398" s="544"/>
      <c r="WT398" s="544"/>
      <c r="WU398" s="544"/>
      <c r="WV398" s="544"/>
      <c r="WW398" s="544"/>
      <c r="WX398" s="544"/>
      <c r="WY398" s="544"/>
      <c r="WZ398" s="544"/>
      <c r="XA398" s="544"/>
      <c r="XB398" s="544"/>
      <c r="XC398" s="544"/>
      <c r="XD398" s="544"/>
      <c r="XE398" s="544"/>
      <c r="XF398" s="544"/>
      <c r="XG398" s="544"/>
      <c r="XH398" s="544"/>
      <c r="XI398" s="544"/>
      <c r="XJ398" s="544"/>
      <c r="XK398" s="544"/>
      <c r="XL398" s="544"/>
      <c r="XM398" s="544"/>
      <c r="XN398" s="544"/>
      <c r="XO398" s="544"/>
      <c r="XP398" s="544"/>
      <c r="XQ398" s="544"/>
      <c r="XR398" s="544"/>
      <c r="XS398" s="544"/>
      <c r="XT398" s="544"/>
      <c r="XU398" s="544"/>
      <c r="XV398" s="544"/>
      <c r="XW398" s="544"/>
      <c r="XX398" s="544"/>
      <c r="XY398" s="544"/>
      <c r="XZ398" s="544"/>
      <c r="YA398" s="544"/>
      <c r="YB398" s="544"/>
      <c r="YC398" s="544"/>
      <c r="YD398" s="544"/>
      <c r="YE398" s="544"/>
      <c r="YF398" s="544"/>
      <c r="YG398" s="544"/>
      <c r="YH398" s="544"/>
      <c r="YI398" s="544"/>
      <c r="YJ398" s="544"/>
      <c r="YK398" s="544"/>
      <c r="YL398" s="544"/>
      <c r="YM398" s="544"/>
      <c r="YN398" s="544"/>
      <c r="YO398" s="544"/>
      <c r="YP398" s="544"/>
      <c r="YQ398" s="544"/>
      <c r="YR398" s="544"/>
      <c r="YS398" s="544"/>
      <c r="YT398" s="544"/>
      <c r="YU398" s="544"/>
      <c r="YV398" s="544"/>
      <c r="YW398" s="544"/>
      <c r="YX398" s="544"/>
      <c r="YY398" s="544"/>
      <c r="YZ398" s="544"/>
      <c r="ZA398" s="544"/>
      <c r="ZB398" s="544"/>
      <c r="ZC398" s="544"/>
      <c r="ZD398" s="544"/>
      <c r="ZE398" s="544"/>
      <c r="ZF398" s="544"/>
      <c r="ZG398" s="544"/>
      <c r="ZH398" s="544"/>
      <c r="ZI398" s="544"/>
      <c r="ZJ398" s="544"/>
      <c r="ZK398" s="544"/>
      <c r="ZL398" s="544"/>
      <c r="ZM398" s="544"/>
      <c r="ZN398" s="544"/>
      <c r="ZO398" s="544"/>
      <c r="ZP398" s="544"/>
      <c r="ZQ398" s="544"/>
      <c r="ZR398" s="544"/>
      <c r="ZS398" s="544"/>
      <c r="ZT398" s="544"/>
      <c r="ZU398" s="544"/>
      <c r="ZV398" s="544"/>
      <c r="ZW398" s="544"/>
      <c r="ZX398" s="544"/>
      <c r="ZY398" s="544"/>
      <c r="ZZ398" s="544"/>
      <c r="AAA398" s="544"/>
      <c r="AAB398" s="544"/>
      <c r="AAC398" s="544"/>
      <c r="AAD398" s="544"/>
      <c r="AAE398" s="544"/>
      <c r="AAF398" s="544"/>
      <c r="AAG398" s="544"/>
      <c r="AAH398" s="544"/>
      <c r="AAI398" s="544"/>
      <c r="AAJ398" s="544"/>
      <c r="AAK398" s="544"/>
      <c r="AAL398" s="544"/>
      <c r="AAM398" s="544"/>
      <c r="AAN398" s="544"/>
      <c r="AAO398" s="544"/>
      <c r="AAP398" s="544"/>
      <c r="AAQ398" s="544"/>
      <c r="AAR398" s="544"/>
      <c r="AAS398" s="544"/>
      <c r="AAT398" s="544"/>
      <c r="AAU398" s="544"/>
      <c r="AAV398" s="544"/>
      <c r="AAW398" s="544"/>
      <c r="AAX398" s="544"/>
      <c r="AAY398" s="544"/>
      <c r="AAZ398" s="544"/>
      <c r="ABA398" s="544"/>
      <c r="ABB398" s="544"/>
      <c r="ABC398" s="544"/>
      <c r="ABD398" s="544"/>
      <c r="ABE398" s="544"/>
      <c r="ABF398" s="544"/>
      <c r="ABG398" s="544"/>
      <c r="ABH398" s="544"/>
      <c r="ABI398" s="544"/>
      <c r="ABJ398" s="544"/>
      <c r="ABK398" s="544"/>
      <c r="ABL398" s="544"/>
      <c r="ABM398" s="544"/>
      <c r="ABN398" s="544"/>
      <c r="ABO398" s="544"/>
      <c r="ABP398" s="544"/>
      <c r="ABQ398" s="544"/>
      <c r="ABR398" s="544"/>
      <c r="ABS398" s="544"/>
      <c r="ABT398" s="544"/>
    </row>
    <row r="399" spans="1:748" s="542" customFormat="1" ht="15" customHeight="1" x14ac:dyDescent="0.15">
      <c r="A399" s="560">
        <v>43919</v>
      </c>
      <c r="B399" s="765">
        <f t="shared" si="8"/>
        <v>3432</v>
      </c>
      <c r="C399" s="241"/>
      <c r="D399" s="552"/>
      <c r="E399" s="471"/>
      <c r="F399" s="577"/>
      <c r="G399" s="577"/>
      <c r="H399" s="541"/>
      <c r="I399" s="577"/>
      <c r="J399" s="553"/>
      <c r="K399" s="471"/>
      <c r="L399" s="557"/>
      <c r="M399" s="241">
        <v>1057</v>
      </c>
      <c r="N399" s="552">
        <v>7.85</v>
      </c>
      <c r="O399" s="471">
        <v>4080</v>
      </c>
      <c r="P399" s="577">
        <v>15.9</v>
      </c>
      <c r="Q399" s="577">
        <v>45.2</v>
      </c>
      <c r="R399" s="541"/>
      <c r="S399" s="577">
        <v>16.7</v>
      </c>
      <c r="T399" s="553"/>
      <c r="U399" s="471"/>
      <c r="V399" s="557"/>
      <c r="W399" s="554">
        <v>309</v>
      </c>
      <c r="X399" s="552">
        <v>7.98</v>
      </c>
      <c r="Y399" s="555">
        <v>4120</v>
      </c>
      <c r="Z399" s="577">
        <v>16.100000000000001</v>
      </c>
      <c r="AA399" s="577">
        <v>37.6</v>
      </c>
      <c r="AB399" s="541"/>
      <c r="AC399" s="577">
        <v>5.0999999999999996</v>
      </c>
      <c r="AD399" s="541"/>
      <c r="AE399" s="471"/>
      <c r="AF399" s="557"/>
      <c r="AG399" s="554">
        <v>228</v>
      </c>
      <c r="AH399" s="552">
        <v>7.66</v>
      </c>
      <c r="AI399" s="555">
        <v>5200</v>
      </c>
      <c r="AJ399" s="577">
        <v>32.299999999999997</v>
      </c>
      <c r="AK399" s="577">
        <v>76.8</v>
      </c>
      <c r="AL399" s="541"/>
      <c r="AM399" s="180">
        <v>24.1</v>
      </c>
      <c r="AN399" s="541"/>
      <c r="AO399" s="471"/>
      <c r="AP399" s="619"/>
      <c r="AQ399" s="554">
        <v>261</v>
      </c>
      <c r="AR399" s="552">
        <v>7.76</v>
      </c>
      <c r="AS399" s="555">
        <v>4900</v>
      </c>
      <c r="AT399" s="577">
        <v>85.6</v>
      </c>
      <c r="AU399" s="577">
        <v>201.6</v>
      </c>
      <c r="AV399" s="541"/>
      <c r="AW399" s="577">
        <v>51.6</v>
      </c>
      <c r="AX399" s="541"/>
      <c r="AY399" s="471"/>
      <c r="AZ399" s="557"/>
      <c r="BA399" s="241">
        <v>435</v>
      </c>
      <c r="BB399" s="552">
        <v>7.34</v>
      </c>
      <c r="BC399" s="471">
        <v>5000</v>
      </c>
      <c r="BD399" s="577">
        <v>44.7</v>
      </c>
      <c r="BE399" s="577">
        <v>111.3</v>
      </c>
      <c r="BF399" s="541"/>
      <c r="BG399" s="577">
        <v>26.6</v>
      </c>
      <c r="BH399" s="541"/>
      <c r="BI399" s="471"/>
      <c r="BJ399" s="557"/>
      <c r="BK399" s="554">
        <v>170</v>
      </c>
      <c r="BL399" s="552">
        <v>8.14</v>
      </c>
      <c r="BM399" s="555">
        <v>1164</v>
      </c>
      <c r="BN399" s="577">
        <v>98.9</v>
      </c>
      <c r="BO399" s="577">
        <v>140</v>
      </c>
      <c r="BP399" s="541"/>
      <c r="BQ399" s="577">
        <v>2</v>
      </c>
      <c r="BR399" s="541"/>
      <c r="BS399" s="471"/>
      <c r="BT399" s="557"/>
      <c r="BU399" s="554">
        <v>257</v>
      </c>
      <c r="BV399" s="552">
        <v>7.71</v>
      </c>
      <c r="BW399" s="555">
        <v>6420</v>
      </c>
      <c r="BX399" s="555">
        <v>46.7</v>
      </c>
      <c r="BY399" s="577">
        <v>118.8</v>
      </c>
      <c r="BZ399" s="541"/>
      <c r="CA399" s="577">
        <v>33.6</v>
      </c>
      <c r="CB399" s="541"/>
      <c r="CC399" s="471"/>
      <c r="CD399" s="557"/>
      <c r="CE399" s="554">
        <v>75</v>
      </c>
      <c r="CF399" s="552">
        <v>7.77</v>
      </c>
      <c r="CG399" s="555">
        <v>6630</v>
      </c>
      <c r="CH399" s="577">
        <v>38.299999999999997</v>
      </c>
      <c r="CI399" s="577">
        <v>79.8</v>
      </c>
      <c r="CJ399" s="541"/>
      <c r="CK399" s="577">
        <v>41.5</v>
      </c>
      <c r="CL399" s="541"/>
      <c r="CM399" s="471"/>
      <c r="CN399" s="557"/>
      <c r="CO399" s="554"/>
      <c r="CP399" s="552"/>
      <c r="CQ399" s="471"/>
      <c r="CR399" s="577"/>
      <c r="CS399" s="577"/>
      <c r="CT399" s="541"/>
      <c r="CU399" s="577"/>
      <c r="CV399" s="541"/>
      <c r="CW399" s="471"/>
      <c r="CX399" s="557"/>
      <c r="CY399" s="554">
        <v>281</v>
      </c>
      <c r="CZ399" s="552">
        <v>7.34</v>
      </c>
      <c r="DA399" s="471">
        <v>6570</v>
      </c>
      <c r="DB399" s="577">
        <v>62.4</v>
      </c>
      <c r="DC399" s="577">
        <v>117.3</v>
      </c>
      <c r="DD399" s="541"/>
      <c r="DE399" s="577">
        <v>26.5</v>
      </c>
      <c r="DF399" s="541"/>
      <c r="DG399" s="558"/>
      <c r="DH399" s="557"/>
      <c r="DI399" s="554">
        <v>110</v>
      </c>
      <c r="DJ399" s="552">
        <v>7.63</v>
      </c>
      <c r="DK399" s="556">
        <v>3250</v>
      </c>
      <c r="DL399" s="577">
        <v>116.4</v>
      </c>
      <c r="DM399" s="577">
        <v>269.3</v>
      </c>
      <c r="DN399" s="541"/>
      <c r="DO399" s="577">
        <v>11.7</v>
      </c>
      <c r="DP399" s="541"/>
      <c r="DQ399" s="471"/>
      <c r="DR399" s="557"/>
      <c r="DS399" s="554"/>
      <c r="DT399" s="552"/>
      <c r="DU399" s="470"/>
      <c r="DV399" s="577"/>
      <c r="DW399" s="577"/>
      <c r="DX399" s="541"/>
      <c r="DY399" s="577"/>
      <c r="DZ399" s="541"/>
      <c r="EA399" s="577"/>
      <c r="EB399" s="557"/>
      <c r="EC399" s="554">
        <v>217</v>
      </c>
      <c r="ED399" s="552">
        <v>7.66</v>
      </c>
      <c r="EE399" s="470">
        <v>1397</v>
      </c>
      <c r="EF399" s="577">
        <v>77.900000000000006</v>
      </c>
      <c r="EG399" s="577">
        <v>221.2</v>
      </c>
      <c r="EH399" s="541"/>
      <c r="EI399" s="577">
        <v>8.6</v>
      </c>
      <c r="EJ399" s="541"/>
      <c r="EK399" s="471"/>
      <c r="EL399" s="557"/>
      <c r="EM399" s="554"/>
      <c r="EN399" s="552"/>
      <c r="EO399" s="471"/>
      <c r="EP399" s="577"/>
      <c r="EQ399" s="577"/>
      <c r="ER399" s="541"/>
      <c r="ES399" s="577"/>
      <c r="ET399" s="470"/>
      <c r="EU399" s="471"/>
      <c r="EV399" s="557"/>
      <c r="EW399" s="554">
        <v>13</v>
      </c>
      <c r="EX399" s="552">
        <v>8</v>
      </c>
      <c r="EY399" s="470">
        <v>315</v>
      </c>
      <c r="EZ399" s="577">
        <v>2.4</v>
      </c>
      <c r="FA399" s="577">
        <v>17.2</v>
      </c>
      <c r="FB399" s="541"/>
      <c r="FC399" s="577">
        <v>1.8</v>
      </c>
      <c r="FD399" s="470"/>
      <c r="FE399" s="471"/>
      <c r="FF399" s="557"/>
      <c r="FG399" s="554">
        <v>19</v>
      </c>
      <c r="FH399" s="552"/>
      <c r="FI399" s="471"/>
      <c r="FJ399" s="577"/>
      <c r="FK399" s="577"/>
      <c r="FL399" s="541"/>
      <c r="FM399" s="577"/>
      <c r="FN399" s="470"/>
      <c r="FO399" s="471"/>
      <c r="FP399" s="557"/>
      <c r="FQ399" s="1261"/>
      <c r="FR399" s="584"/>
      <c r="FS399" s="589"/>
      <c r="FT399" s="584"/>
      <c r="FU399" s="590"/>
      <c r="FV399" s="584"/>
      <c r="FW399" s="590"/>
      <c r="FX399" s="584"/>
      <c r="FY399" s="584"/>
      <c r="FZ399" s="591"/>
      <c r="GA399" s="1261"/>
      <c r="GB399" s="584"/>
      <c r="GC399" s="584"/>
      <c r="GD399" s="584"/>
      <c r="GE399" s="590"/>
      <c r="GF399" s="584"/>
      <c r="GG399" s="590"/>
      <c r="GH399" s="584"/>
      <c r="GI399" s="584"/>
      <c r="GJ399" s="591"/>
      <c r="GK399" s="241"/>
      <c r="GL399" s="940"/>
      <c r="GM399" s="471"/>
      <c r="GN399" s="471"/>
      <c r="GO399" s="471"/>
      <c r="GP399" s="471"/>
      <c r="GQ399" s="471"/>
      <c r="GR399" s="471"/>
      <c r="GS399" s="471"/>
      <c r="GT399" s="557"/>
      <c r="GU399" s="241"/>
      <c r="GV399" s="471"/>
      <c r="GW399" s="471"/>
      <c r="GX399" s="471"/>
      <c r="GY399" s="471"/>
      <c r="GZ399" s="541"/>
      <c r="HA399" s="471"/>
      <c r="HB399" s="471"/>
      <c r="HC399" s="471"/>
      <c r="HD399" s="557"/>
      <c r="HE399" s="554"/>
      <c r="HF399" s="552">
        <v>7.95</v>
      </c>
      <c r="HG399" s="471">
        <v>1148</v>
      </c>
      <c r="HH399" s="590">
        <v>4.5999999999999996</v>
      </c>
      <c r="HI399" s="556">
        <v>24.1</v>
      </c>
      <c r="HJ399" s="541"/>
      <c r="HK399" s="577">
        <v>1</v>
      </c>
      <c r="HL399" s="541"/>
      <c r="HM399" s="471"/>
      <c r="HN399" s="557"/>
      <c r="HO399" s="554"/>
      <c r="HP399" s="552"/>
      <c r="HQ399" s="471"/>
      <c r="HR399" s="577"/>
      <c r="HS399" s="577"/>
      <c r="HT399" s="541"/>
      <c r="HU399" s="577"/>
      <c r="HV399" s="541"/>
      <c r="HW399" s="471"/>
      <c r="HX399" s="557"/>
      <c r="HY399" s="1587"/>
      <c r="HZ399" s="1587"/>
      <c r="IA399" s="1587"/>
      <c r="IB399" s="1587"/>
      <c r="IC399" s="1587"/>
      <c r="ID399" s="1587"/>
      <c r="IE399" s="1587"/>
      <c r="IF399" s="1587"/>
      <c r="IG399" s="1587"/>
      <c r="IH399" s="1587"/>
      <c r="II399" s="1587"/>
      <c r="IJ399" s="1587"/>
      <c r="IK399" s="1587"/>
      <c r="IL399" s="1587"/>
      <c r="IM399" s="1587"/>
      <c r="IN399" s="1587"/>
      <c r="IO399" s="1587"/>
      <c r="IP399" s="1587"/>
      <c r="IQ399" s="1587"/>
      <c r="IR399" s="1587"/>
      <c r="IS399" s="1587"/>
      <c r="IT399" s="1587"/>
      <c r="IU399" s="1587"/>
      <c r="IV399" s="1587"/>
      <c r="IW399" s="1587"/>
      <c r="IX399" s="1587"/>
      <c r="IY399" s="1587"/>
      <c r="IZ399" s="1587"/>
      <c r="JA399" s="1587"/>
      <c r="JB399" s="1587"/>
      <c r="JC399" s="1587"/>
      <c r="JD399" s="1587"/>
      <c r="JE399" s="1587"/>
      <c r="JF399" s="1587"/>
      <c r="JG399" s="1587"/>
      <c r="JH399" s="1587"/>
      <c r="JI399" s="1587"/>
      <c r="JJ399" s="1587"/>
      <c r="JK399" s="1587"/>
      <c r="JL399" s="1587"/>
      <c r="JM399" s="1587"/>
      <c r="JN399" s="1587"/>
      <c r="JO399" s="1587"/>
      <c r="JP399" s="1587"/>
      <c r="JQ399" s="1587"/>
      <c r="JR399" s="1587"/>
      <c r="JS399" s="1587"/>
      <c r="JT399" s="1587"/>
      <c r="JU399" s="1587"/>
      <c r="JV399" s="1587"/>
      <c r="JW399" s="1587"/>
      <c r="JX399" s="1587"/>
      <c r="JY399" s="1587"/>
      <c r="JZ399" s="1587"/>
      <c r="KA399" s="1587"/>
      <c r="KB399" s="1587"/>
      <c r="KC399" s="1587"/>
      <c r="KD399" s="1587"/>
      <c r="KE399" s="1587"/>
      <c r="KF399" s="1587"/>
      <c r="KG399" s="1587"/>
      <c r="KH399" s="1587"/>
      <c r="KI399" s="1587"/>
      <c r="KJ399" s="1587"/>
      <c r="KK399" s="1587"/>
      <c r="KL399" s="1587"/>
      <c r="KM399" s="1587"/>
      <c r="KN399" s="1587"/>
      <c r="KO399" s="1587"/>
      <c r="KP399" s="1587"/>
      <c r="KQ399" s="1587"/>
      <c r="KR399" s="1587"/>
      <c r="KS399" s="1587"/>
      <c r="KT399" s="1587"/>
      <c r="KU399" s="1587"/>
      <c r="KV399" s="1587"/>
      <c r="KW399" s="1587"/>
      <c r="KX399" s="1587"/>
      <c r="KY399" s="1587"/>
      <c r="KZ399" s="1587"/>
      <c r="LA399" s="1587"/>
      <c r="LB399" s="1587"/>
      <c r="LC399" s="1587"/>
      <c r="LD399" s="1587"/>
      <c r="LE399" s="1587"/>
      <c r="LF399" s="1587"/>
      <c r="LG399" s="1587"/>
      <c r="LH399" s="1587"/>
      <c r="LI399" s="1587"/>
      <c r="LJ399" s="1587"/>
      <c r="LK399" s="1587"/>
      <c r="LL399" s="1587"/>
      <c r="LM399" s="1587"/>
      <c r="LN399" s="1587"/>
      <c r="LO399" s="1587"/>
      <c r="LP399" s="1587"/>
      <c r="LQ399" s="1587"/>
      <c r="LR399" s="1587"/>
      <c r="LS399" s="1587"/>
      <c r="LT399" s="1587"/>
      <c r="LU399" s="1587"/>
      <c r="LV399" s="1587"/>
      <c r="LW399" s="1587"/>
      <c r="LX399" s="1587"/>
      <c r="LY399" s="1587"/>
      <c r="LZ399" s="1587"/>
      <c r="MA399" s="1587"/>
      <c r="MB399" s="1587"/>
      <c r="MC399" s="1587"/>
      <c r="MD399" s="1587"/>
      <c r="ME399" s="1587"/>
      <c r="MF399" s="1587"/>
      <c r="MG399" s="1587"/>
      <c r="MH399" s="1587"/>
      <c r="MI399" s="1587"/>
      <c r="MJ399" s="1587"/>
      <c r="MK399" s="1587"/>
      <c r="ML399" s="1587"/>
      <c r="MM399" s="1587"/>
      <c r="MN399" s="1587"/>
      <c r="MO399" s="1587"/>
      <c r="MP399" s="1587"/>
      <c r="MQ399" s="1587"/>
      <c r="MR399" s="1587"/>
      <c r="MS399" s="1587"/>
      <c r="MT399" s="1587"/>
      <c r="MU399" s="1587"/>
      <c r="MV399" s="1587"/>
      <c r="MW399" s="1587"/>
      <c r="MX399" s="1587"/>
      <c r="MY399" s="1587"/>
      <c r="MZ399" s="1587"/>
      <c r="NA399" s="1587"/>
      <c r="NB399" s="1587"/>
      <c r="NC399" s="1587"/>
      <c r="ND399" s="1587"/>
      <c r="NE399" s="1587"/>
      <c r="NF399" s="1587"/>
      <c r="NG399" s="1587"/>
      <c r="NH399" s="1587"/>
      <c r="NI399" s="1587"/>
      <c r="NJ399" s="1587"/>
      <c r="NK399" s="1587"/>
      <c r="NL399" s="1587"/>
      <c r="NM399" s="1587"/>
      <c r="NN399" s="1587"/>
      <c r="NO399" s="1587"/>
      <c r="NP399" s="1587"/>
      <c r="NQ399" s="1587"/>
      <c r="NR399" s="1587"/>
      <c r="NS399" s="1587"/>
      <c r="NT399" s="1587"/>
      <c r="NU399" s="1587"/>
      <c r="NV399" s="1587"/>
      <c r="NW399" s="1587"/>
      <c r="NX399" s="1587"/>
      <c r="NY399" s="1587"/>
      <c r="NZ399" s="1587"/>
      <c r="OA399" s="1587"/>
      <c r="OB399" s="1587"/>
      <c r="OC399" s="1587"/>
      <c r="OD399" s="1587"/>
      <c r="OE399" s="1587"/>
      <c r="OF399" s="1587"/>
      <c r="OG399" s="1587"/>
      <c r="OH399" s="1587"/>
      <c r="OI399" s="1587"/>
      <c r="OJ399" s="1587"/>
      <c r="OK399" s="1587"/>
      <c r="OL399" s="1587"/>
      <c r="OM399" s="1587"/>
      <c r="ON399" s="1587"/>
      <c r="OO399" s="1587"/>
      <c r="OP399" s="1587"/>
      <c r="OQ399" s="1587"/>
      <c r="OR399" s="1587"/>
      <c r="OS399" s="1587"/>
      <c r="OT399" s="1587"/>
      <c r="OU399" s="1587"/>
      <c r="OV399" s="1587"/>
      <c r="OW399" s="1587"/>
      <c r="OX399" s="1587"/>
      <c r="OY399" s="1587"/>
      <c r="OZ399" s="1587"/>
      <c r="PA399" s="1587"/>
      <c r="PB399" s="1587"/>
      <c r="PC399" s="1587"/>
      <c r="PD399" s="1587"/>
      <c r="PE399" s="1587"/>
      <c r="PF399" s="1587"/>
      <c r="PG399" s="1588"/>
      <c r="PH399" s="1588"/>
      <c r="PI399" s="1588"/>
      <c r="PJ399" s="1588"/>
      <c r="PK399" s="1588"/>
      <c r="PL399" s="1588"/>
      <c r="PM399" s="1588"/>
      <c r="PN399" s="1588"/>
      <c r="PO399" s="1588"/>
      <c r="PP399" s="1588"/>
      <c r="PQ399" s="1588"/>
      <c r="PR399" s="1588"/>
      <c r="PS399" s="1588"/>
      <c r="PT399" s="1588"/>
      <c r="PU399" s="1588"/>
      <c r="PV399" s="1588"/>
      <c r="PW399" s="1588"/>
      <c r="PX399" s="1588"/>
      <c r="PY399" s="1588"/>
      <c r="PZ399" s="1588"/>
      <c r="QA399" s="1588"/>
      <c r="QB399" s="1588"/>
      <c r="QC399" s="1588"/>
      <c r="QD399" s="1588"/>
      <c r="QE399" s="1588"/>
      <c r="QF399" s="1588"/>
      <c r="QG399" s="1588"/>
      <c r="QH399" s="1588"/>
      <c r="QI399" s="1588"/>
      <c r="QJ399" s="1588"/>
      <c r="QK399" s="1588"/>
      <c r="QL399" s="1588"/>
      <c r="QM399" s="1588"/>
      <c r="QN399" s="1588"/>
      <c r="QO399" s="1588"/>
      <c r="QP399" s="1588"/>
      <c r="QQ399" s="1588"/>
      <c r="QR399" s="1588"/>
      <c r="QS399" s="1588"/>
      <c r="QT399" s="1588"/>
      <c r="QU399" s="1588"/>
      <c r="QV399" s="1588"/>
      <c r="QW399" s="1588"/>
      <c r="QX399" s="1588"/>
      <c r="QY399" s="1588"/>
      <c r="QZ399" s="1588"/>
      <c r="RA399" s="1588"/>
      <c r="RB399" s="1588"/>
      <c r="RC399" s="1588"/>
      <c r="RD399" s="1588"/>
      <c r="RE399" s="1588"/>
      <c r="RF399" s="1588"/>
      <c r="RG399" s="1588"/>
      <c r="RH399" s="1588"/>
      <c r="RI399" s="1588"/>
      <c r="RJ399" s="1588"/>
      <c r="RK399" s="1588"/>
      <c r="RL399" s="1588"/>
      <c r="RM399" s="1588"/>
      <c r="RN399" s="1588"/>
      <c r="RO399" s="1588"/>
      <c r="RP399" s="1588"/>
      <c r="RQ399" s="1588"/>
      <c r="RR399" s="1588"/>
      <c r="RS399" s="1588"/>
      <c r="RT399" s="1588"/>
      <c r="RU399" s="1588"/>
      <c r="RV399" s="1588"/>
      <c r="RW399" s="1588"/>
      <c r="RX399" s="1588"/>
      <c r="RY399" s="1588"/>
      <c r="RZ399" s="1588"/>
      <c r="SA399" s="1588"/>
      <c r="SB399" s="1588"/>
      <c r="SC399" s="1588"/>
      <c r="SD399" s="1588"/>
      <c r="SE399" s="1588"/>
      <c r="SF399" s="1588"/>
      <c r="SG399" s="1588"/>
      <c r="SH399" s="1588"/>
      <c r="SI399" s="1588"/>
      <c r="SJ399" s="1588"/>
      <c r="SK399" s="1588"/>
      <c r="SL399" s="1588"/>
      <c r="SM399" s="1588"/>
      <c r="SN399" s="1588"/>
      <c r="SO399" s="1588"/>
      <c r="SP399" s="1588"/>
      <c r="SQ399" s="1588"/>
      <c r="SR399" s="1588"/>
      <c r="SS399" s="1588"/>
      <c r="ST399" s="1588"/>
      <c r="SU399" s="1588"/>
      <c r="SV399" s="1588"/>
      <c r="SW399" s="1588"/>
      <c r="SX399" s="1588"/>
      <c r="SY399" s="1588"/>
      <c r="SZ399" s="1588"/>
      <c r="TA399" s="1588"/>
      <c r="TB399" s="1588"/>
      <c r="TC399" s="1588"/>
    </row>
    <row r="400" spans="1:748" s="540" customFormat="1" ht="15" customHeight="1" x14ac:dyDescent="0.15">
      <c r="A400" s="559">
        <v>43920</v>
      </c>
      <c r="B400" s="415">
        <f t="shared" si="8"/>
        <v>3414</v>
      </c>
      <c r="C400" s="231"/>
      <c r="D400" s="546"/>
      <c r="E400" s="640"/>
      <c r="F400" s="576"/>
      <c r="G400" s="883"/>
      <c r="H400" s="539"/>
      <c r="I400" s="576"/>
      <c r="J400" s="547"/>
      <c r="K400" s="467"/>
      <c r="L400" s="550"/>
      <c r="M400" s="231">
        <v>925</v>
      </c>
      <c r="N400" s="546">
        <v>7.94</v>
      </c>
      <c r="O400" s="640">
        <v>4150</v>
      </c>
      <c r="P400" s="576">
        <v>14.3</v>
      </c>
      <c r="Q400" s="883">
        <v>35.6</v>
      </c>
      <c r="R400" s="539"/>
      <c r="S400" s="576">
        <v>17.3</v>
      </c>
      <c r="T400" s="547"/>
      <c r="U400" s="467"/>
      <c r="V400" s="550"/>
      <c r="W400" s="494">
        <v>265</v>
      </c>
      <c r="X400" s="546">
        <v>8.01</v>
      </c>
      <c r="Y400" s="548">
        <v>4880</v>
      </c>
      <c r="Z400" s="576">
        <v>20.3</v>
      </c>
      <c r="AA400" s="883">
        <v>48.7</v>
      </c>
      <c r="AB400" s="539"/>
      <c r="AC400" s="576">
        <v>7</v>
      </c>
      <c r="AD400" s="539"/>
      <c r="AE400" s="467"/>
      <c r="AF400" s="550"/>
      <c r="AG400" s="494">
        <v>257</v>
      </c>
      <c r="AH400" s="546">
        <v>7.78</v>
      </c>
      <c r="AI400" s="548">
        <v>5100</v>
      </c>
      <c r="AJ400" s="576">
        <v>29.6</v>
      </c>
      <c r="AK400" s="883">
        <v>63.2</v>
      </c>
      <c r="AL400" s="539"/>
      <c r="AM400" s="213">
        <v>15.6</v>
      </c>
      <c r="AN400" s="539"/>
      <c r="AO400" s="467"/>
      <c r="AP400" s="618"/>
      <c r="AQ400" s="494">
        <v>183</v>
      </c>
      <c r="AR400" s="546">
        <v>7.71</v>
      </c>
      <c r="AS400" s="548">
        <v>6660</v>
      </c>
      <c r="AT400" s="576">
        <v>122</v>
      </c>
      <c r="AU400" s="883">
        <v>286.3</v>
      </c>
      <c r="AV400" s="539"/>
      <c r="AW400" s="576">
        <v>86.3</v>
      </c>
      <c r="AX400" s="539"/>
      <c r="AY400" s="467"/>
      <c r="AZ400" s="550"/>
      <c r="BA400" s="231">
        <v>390</v>
      </c>
      <c r="BB400" s="546">
        <v>7.37</v>
      </c>
      <c r="BC400" s="467">
        <v>5410</v>
      </c>
      <c r="BD400" s="576">
        <v>45</v>
      </c>
      <c r="BE400" s="883">
        <v>117.8</v>
      </c>
      <c r="BF400" s="539"/>
      <c r="BG400" s="576">
        <v>25.9</v>
      </c>
      <c r="BH400" s="539"/>
      <c r="BI400" s="467"/>
      <c r="BJ400" s="550"/>
      <c r="BK400" s="494">
        <v>182</v>
      </c>
      <c r="BL400" s="546">
        <v>8.1199999999999992</v>
      </c>
      <c r="BM400" s="548">
        <v>1138</v>
      </c>
      <c r="BN400" s="576">
        <v>90.7</v>
      </c>
      <c r="BO400" s="883">
        <v>129.4</v>
      </c>
      <c r="BP400" s="539"/>
      <c r="BQ400" s="576">
        <v>1.9</v>
      </c>
      <c r="BR400" s="539"/>
      <c r="BS400" s="467"/>
      <c r="BT400" s="550"/>
      <c r="BU400" s="494">
        <v>308</v>
      </c>
      <c r="BV400" s="546">
        <v>7.43</v>
      </c>
      <c r="BW400" s="548">
        <v>6310</v>
      </c>
      <c r="BX400" s="548">
        <v>44.9</v>
      </c>
      <c r="BY400" s="883">
        <v>114.3</v>
      </c>
      <c r="BZ400" s="539"/>
      <c r="CA400" s="576">
        <v>38.5</v>
      </c>
      <c r="CB400" s="539"/>
      <c r="CC400" s="467"/>
      <c r="CD400" s="550"/>
      <c r="CE400" s="494">
        <v>42</v>
      </c>
      <c r="CF400" s="546">
        <v>7.71</v>
      </c>
      <c r="CG400" s="548">
        <v>7530</v>
      </c>
      <c r="CH400" s="576">
        <v>44.1</v>
      </c>
      <c r="CI400" s="883">
        <v>87.3</v>
      </c>
      <c r="CJ400" s="539"/>
      <c r="CK400" s="576">
        <v>45.9</v>
      </c>
      <c r="CL400" s="539"/>
      <c r="CM400" s="467"/>
      <c r="CN400" s="550"/>
      <c r="CO400" s="494"/>
      <c r="CP400" s="546"/>
      <c r="CQ400" s="467"/>
      <c r="CR400" s="576"/>
      <c r="CS400" s="883"/>
      <c r="CT400" s="539"/>
      <c r="CU400" s="576"/>
      <c r="CV400" s="539"/>
      <c r="CW400" s="467"/>
      <c r="CX400" s="550"/>
      <c r="CY400" s="494">
        <v>210</v>
      </c>
      <c r="CZ400" s="546">
        <v>7.78</v>
      </c>
      <c r="DA400" s="467">
        <v>4910</v>
      </c>
      <c r="DB400" s="576">
        <v>70.400000000000006</v>
      </c>
      <c r="DC400" s="883">
        <v>126.4</v>
      </c>
      <c r="DD400" s="539"/>
      <c r="DE400" s="576">
        <v>15</v>
      </c>
      <c r="DF400" s="539"/>
      <c r="DG400" s="551"/>
      <c r="DH400" s="550"/>
      <c r="DI400" s="494">
        <v>120</v>
      </c>
      <c r="DJ400" s="546">
        <v>7.49</v>
      </c>
      <c r="DK400" s="549">
        <v>3010</v>
      </c>
      <c r="DL400" s="576">
        <v>99.2</v>
      </c>
      <c r="DM400" s="883">
        <v>272</v>
      </c>
      <c r="DN400" s="539"/>
      <c r="DO400" s="576">
        <v>8.6</v>
      </c>
      <c r="DP400" s="539"/>
      <c r="DQ400" s="467"/>
      <c r="DR400" s="550"/>
      <c r="DS400" s="494">
        <v>17</v>
      </c>
      <c r="DT400" s="546"/>
      <c r="DU400" s="466"/>
      <c r="DV400" s="576"/>
      <c r="DW400" s="883"/>
      <c r="DX400" s="539"/>
      <c r="DY400" s="576"/>
      <c r="DZ400" s="539"/>
      <c r="EA400" s="576"/>
      <c r="EB400" s="550"/>
      <c r="EC400" s="494">
        <v>95</v>
      </c>
      <c r="ED400" s="546">
        <v>7.52</v>
      </c>
      <c r="EE400" s="466">
        <v>2630</v>
      </c>
      <c r="EF400" s="576">
        <v>41.3</v>
      </c>
      <c r="EG400" s="883">
        <v>132.4</v>
      </c>
      <c r="EH400" s="539"/>
      <c r="EI400" s="576">
        <v>7.5</v>
      </c>
      <c r="EJ400" s="539"/>
      <c r="EK400" s="467"/>
      <c r="EL400" s="550"/>
      <c r="EM400" s="494"/>
      <c r="EN400" s="546"/>
      <c r="EO400" s="467"/>
      <c r="EP400" s="576"/>
      <c r="EQ400" s="576"/>
      <c r="ER400" s="539"/>
      <c r="ES400" s="576"/>
      <c r="ET400" s="466"/>
      <c r="EU400" s="467"/>
      <c r="EV400" s="550"/>
      <c r="EW400" s="494">
        <v>242</v>
      </c>
      <c r="EX400" s="546">
        <v>8.24</v>
      </c>
      <c r="EY400" s="466">
        <v>183.8</v>
      </c>
      <c r="EZ400" s="576">
        <v>2.9</v>
      </c>
      <c r="FA400" s="883"/>
      <c r="FB400" s="539"/>
      <c r="FC400" s="576">
        <v>1.4</v>
      </c>
      <c r="FD400" s="466"/>
      <c r="FE400" s="467"/>
      <c r="FF400" s="550"/>
      <c r="FG400" s="494">
        <v>31</v>
      </c>
      <c r="FH400" s="546">
        <v>7.71</v>
      </c>
      <c r="FI400" s="467">
        <v>620</v>
      </c>
      <c r="FJ400" s="576">
        <v>19.3</v>
      </c>
      <c r="FK400" s="883">
        <v>40.6</v>
      </c>
      <c r="FL400" s="539"/>
      <c r="FM400" s="576">
        <v>32</v>
      </c>
      <c r="FN400" s="466"/>
      <c r="FO400" s="467"/>
      <c r="FP400" s="550"/>
      <c r="FQ400" s="1262"/>
      <c r="FR400" s="1263"/>
      <c r="FS400" s="1444"/>
      <c r="FT400" s="1263"/>
      <c r="FU400" s="980"/>
      <c r="FV400" s="1263"/>
      <c r="FW400" s="954"/>
      <c r="FX400" s="1263"/>
      <c r="FY400" s="1263"/>
      <c r="FZ400" s="1419"/>
      <c r="GA400" s="1262"/>
      <c r="GB400" s="1263"/>
      <c r="GC400" s="1263"/>
      <c r="GD400" s="1263"/>
      <c r="GE400" s="980"/>
      <c r="GF400" s="1263"/>
      <c r="GG400" s="954"/>
      <c r="GH400" s="1263"/>
      <c r="GI400" s="1263"/>
      <c r="GJ400" s="1419"/>
      <c r="GK400" s="231"/>
      <c r="GL400" s="941"/>
      <c r="GM400" s="467"/>
      <c r="GN400" s="467"/>
      <c r="GO400" s="467"/>
      <c r="GP400" s="467"/>
      <c r="GQ400" s="467"/>
      <c r="GR400" s="467"/>
      <c r="GS400" s="467"/>
      <c r="GT400" s="550"/>
      <c r="GU400" s="231"/>
      <c r="GV400" s="467"/>
      <c r="GW400" s="467"/>
      <c r="GX400" s="467"/>
      <c r="GY400" s="467"/>
      <c r="GZ400" s="539"/>
      <c r="HA400" s="467"/>
      <c r="HB400" s="467"/>
      <c r="HC400" s="467"/>
      <c r="HD400" s="550"/>
      <c r="HE400" s="494">
        <v>147</v>
      </c>
      <c r="HF400" s="546">
        <v>8.17</v>
      </c>
      <c r="HG400" s="467">
        <v>1151</v>
      </c>
      <c r="HH400" s="894">
        <v>5.6</v>
      </c>
      <c r="HI400" s="1432">
        <v>15.1</v>
      </c>
      <c r="HJ400" s="539"/>
      <c r="HK400" s="576">
        <v>1.1000000000000001</v>
      </c>
      <c r="HL400" s="539"/>
      <c r="HM400" s="467"/>
      <c r="HN400" s="550"/>
      <c r="HO400" s="494"/>
      <c r="HP400" s="546"/>
      <c r="HQ400" s="467"/>
      <c r="HR400" s="576"/>
      <c r="HS400" s="576"/>
      <c r="HT400" s="539"/>
      <c r="HU400" s="576"/>
      <c r="HV400" s="539"/>
      <c r="HW400" s="467"/>
      <c r="HX400" s="550"/>
      <c r="HY400" s="1587"/>
      <c r="HZ400" s="1587"/>
      <c r="IA400" s="1587"/>
      <c r="IB400" s="1587"/>
      <c r="IC400" s="1587"/>
      <c r="ID400" s="1587"/>
      <c r="IE400" s="1587"/>
      <c r="IF400" s="1587"/>
      <c r="IG400" s="1587"/>
      <c r="IH400" s="1587"/>
      <c r="II400" s="1587"/>
      <c r="IJ400" s="1587"/>
      <c r="IK400" s="1587"/>
      <c r="IL400" s="1587"/>
      <c r="IM400" s="1587"/>
      <c r="IN400" s="1587"/>
      <c r="IO400" s="1587"/>
      <c r="IP400" s="1587"/>
      <c r="IQ400" s="1587"/>
      <c r="IR400" s="1587"/>
      <c r="IS400" s="1587"/>
      <c r="IT400" s="1587"/>
      <c r="IU400" s="1587"/>
      <c r="IV400" s="1587"/>
      <c r="IW400" s="1587"/>
      <c r="IX400" s="1587"/>
      <c r="IY400" s="1587"/>
      <c r="IZ400" s="1587"/>
      <c r="JA400" s="1587"/>
      <c r="JB400" s="1587"/>
      <c r="JC400" s="1587"/>
      <c r="JD400" s="1587"/>
      <c r="JE400" s="1587"/>
      <c r="JF400" s="1587"/>
      <c r="JG400" s="1587"/>
      <c r="JH400" s="1587"/>
      <c r="JI400" s="1587"/>
      <c r="JJ400" s="1587"/>
      <c r="JK400" s="1587"/>
      <c r="JL400" s="1587"/>
      <c r="JM400" s="1587"/>
      <c r="JN400" s="1587"/>
      <c r="JO400" s="1587"/>
      <c r="JP400" s="1587"/>
      <c r="JQ400" s="1587"/>
      <c r="JR400" s="1587"/>
      <c r="JS400" s="1587"/>
      <c r="JT400" s="1587"/>
      <c r="JU400" s="1587"/>
      <c r="JV400" s="1587"/>
      <c r="JW400" s="1587"/>
      <c r="JX400" s="1587"/>
      <c r="JY400" s="1587"/>
      <c r="JZ400" s="1587"/>
      <c r="KA400" s="1587"/>
      <c r="KB400" s="1587"/>
      <c r="KC400" s="1587"/>
      <c r="KD400" s="1587"/>
      <c r="KE400" s="1587"/>
      <c r="KF400" s="1587"/>
      <c r="KG400" s="1587"/>
      <c r="KH400" s="1587"/>
      <c r="KI400" s="1587"/>
      <c r="KJ400" s="1587"/>
      <c r="KK400" s="1587"/>
      <c r="KL400" s="1587"/>
      <c r="KM400" s="1587"/>
      <c r="KN400" s="1587"/>
      <c r="KO400" s="1587"/>
      <c r="KP400" s="1587"/>
      <c r="KQ400" s="1587"/>
      <c r="KR400" s="1587"/>
      <c r="KS400" s="1587"/>
      <c r="KT400" s="1587"/>
      <c r="KU400" s="1587"/>
      <c r="KV400" s="1587"/>
      <c r="KW400" s="1587"/>
      <c r="KX400" s="1587"/>
      <c r="KY400" s="1587"/>
      <c r="KZ400" s="1587"/>
      <c r="LA400" s="1587"/>
      <c r="LB400" s="1587"/>
      <c r="LC400" s="1587"/>
      <c r="LD400" s="1587"/>
      <c r="LE400" s="1587"/>
      <c r="LF400" s="1587"/>
      <c r="LG400" s="1587"/>
      <c r="LH400" s="1587"/>
      <c r="LI400" s="1587"/>
      <c r="LJ400" s="1587"/>
      <c r="LK400" s="1587"/>
      <c r="LL400" s="1587"/>
      <c r="LM400" s="1587"/>
      <c r="LN400" s="1587"/>
      <c r="LO400" s="1587"/>
      <c r="LP400" s="1587"/>
      <c r="LQ400" s="1587"/>
      <c r="LR400" s="1587"/>
      <c r="LS400" s="1587"/>
      <c r="LT400" s="1587"/>
      <c r="LU400" s="1587"/>
      <c r="LV400" s="1587"/>
      <c r="LW400" s="1587"/>
      <c r="LX400" s="1587"/>
      <c r="LY400" s="1587"/>
      <c r="LZ400" s="1587"/>
      <c r="MA400" s="1587"/>
      <c r="MB400" s="1587"/>
      <c r="MC400" s="1587"/>
      <c r="MD400" s="1587"/>
      <c r="ME400" s="1587"/>
      <c r="MF400" s="1587"/>
      <c r="MG400" s="1587"/>
      <c r="MH400" s="1587"/>
      <c r="MI400" s="1587"/>
      <c r="MJ400" s="1587"/>
      <c r="MK400" s="1587"/>
      <c r="ML400" s="1587"/>
      <c r="MM400" s="1587"/>
      <c r="MN400" s="1587"/>
      <c r="MO400" s="1587"/>
      <c r="MP400" s="1587"/>
      <c r="MQ400" s="1587"/>
      <c r="MR400" s="1587"/>
      <c r="MS400" s="1587"/>
      <c r="MT400" s="1587"/>
      <c r="MU400" s="1587"/>
      <c r="MV400" s="1587"/>
      <c r="MW400" s="1587"/>
      <c r="MX400" s="1587"/>
      <c r="MY400" s="1587"/>
      <c r="MZ400" s="1587"/>
      <c r="NA400" s="1587"/>
      <c r="NB400" s="1587"/>
      <c r="NC400" s="1587"/>
      <c r="ND400" s="1587"/>
      <c r="NE400" s="1587"/>
      <c r="NF400" s="1587"/>
      <c r="NG400" s="1587"/>
      <c r="NH400" s="1587"/>
      <c r="NI400" s="1587"/>
      <c r="NJ400" s="1587"/>
      <c r="NK400" s="1587"/>
      <c r="NL400" s="1587"/>
      <c r="NM400" s="1587"/>
      <c r="NN400" s="1587"/>
      <c r="NO400" s="1587"/>
      <c r="NP400" s="1587"/>
      <c r="NQ400" s="1587"/>
      <c r="NR400" s="1587"/>
      <c r="NS400" s="1587"/>
      <c r="NT400" s="1587"/>
      <c r="NU400" s="1587"/>
      <c r="NV400" s="1587"/>
      <c r="NW400" s="1587"/>
      <c r="NX400" s="1587"/>
      <c r="NY400" s="1587"/>
      <c r="NZ400" s="1587"/>
      <c r="OA400" s="1587"/>
      <c r="OB400" s="1587"/>
      <c r="OC400" s="1587"/>
      <c r="OD400" s="1587"/>
      <c r="OE400" s="1587"/>
      <c r="OF400" s="1587"/>
      <c r="OG400" s="1587"/>
      <c r="OH400" s="1587"/>
      <c r="OI400" s="1587"/>
      <c r="OJ400" s="1587"/>
      <c r="OK400" s="1587"/>
      <c r="OL400" s="1587"/>
      <c r="OM400" s="1587"/>
      <c r="ON400" s="1587"/>
      <c r="OO400" s="1587"/>
      <c r="OP400" s="1587"/>
      <c r="OQ400" s="1587"/>
      <c r="OR400" s="1587"/>
      <c r="OS400" s="1587"/>
      <c r="OT400" s="1587"/>
      <c r="OU400" s="1587"/>
      <c r="OV400" s="1587"/>
      <c r="OW400" s="1587"/>
      <c r="OX400" s="1587"/>
      <c r="OY400" s="1587"/>
      <c r="OZ400" s="1587"/>
      <c r="PA400" s="1587"/>
      <c r="PB400" s="1587"/>
      <c r="PC400" s="1587"/>
      <c r="PD400" s="1587"/>
      <c r="PE400" s="1587"/>
      <c r="PF400" s="1587"/>
      <c r="PG400" s="1588"/>
      <c r="PH400" s="1588"/>
      <c r="PI400" s="1588"/>
      <c r="PJ400" s="1588"/>
      <c r="PK400" s="1588"/>
      <c r="PL400" s="1588"/>
      <c r="PM400" s="1588"/>
      <c r="PN400" s="1588"/>
      <c r="PO400" s="1588"/>
      <c r="PP400" s="1588"/>
      <c r="PQ400" s="1588"/>
      <c r="PR400" s="1588"/>
      <c r="PS400" s="1588"/>
      <c r="PT400" s="1588"/>
      <c r="PU400" s="1588"/>
      <c r="PV400" s="1588"/>
      <c r="PW400" s="1588"/>
      <c r="PX400" s="1588"/>
      <c r="PY400" s="1588"/>
      <c r="PZ400" s="1588"/>
      <c r="QA400" s="1588"/>
      <c r="QB400" s="1588"/>
      <c r="QC400" s="1588"/>
      <c r="QD400" s="1588"/>
      <c r="QE400" s="1588"/>
      <c r="QF400" s="1588"/>
      <c r="QG400" s="1588"/>
      <c r="QH400" s="1588"/>
      <c r="QI400" s="1588"/>
      <c r="QJ400" s="1588"/>
      <c r="QK400" s="1588"/>
      <c r="QL400" s="1588"/>
      <c r="QM400" s="1588"/>
      <c r="QN400" s="1588"/>
      <c r="QO400" s="1588"/>
      <c r="QP400" s="1588"/>
      <c r="QQ400" s="1588"/>
      <c r="QR400" s="1588"/>
      <c r="QS400" s="1588"/>
      <c r="QT400" s="1588"/>
      <c r="QU400" s="1588"/>
      <c r="QV400" s="1588"/>
      <c r="QW400" s="1588"/>
      <c r="QX400" s="1588"/>
      <c r="QY400" s="1588"/>
      <c r="QZ400" s="1588"/>
      <c r="RA400" s="1588"/>
      <c r="RB400" s="1588"/>
      <c r="RC400" s="1588"/>
      <c r="RD400" s="1588"/>
      <c r="RE400" s="1588"/>
      <c r="RF400" s="1588"/>
      <c r="RG400" s="1588"/>
      <c r="RH400" s="1588"/>
      <c r="RI400" s="1588"/>
      <c r="RJ400" s="1588"/>
      <c r="RK400" s="1588"/>
      <c r="RL400" s="1588"/>
      <c r="RM400" s="1588"/>
      <c r="RN400" s="1588"/>
      <c r="RO400" s="1588"/>
      <c r="RP400" s="1588"/>
      <c r="RQ400" s="1588"/>
      <c r="RR400" s="1588"/>
      <c r="RS400" s="1588"/>
      <c r="RT400" s="1588"/>
      <c r="RU400" s="1588"/>
      <c r="RV400" s="1588"/>
      <c r="RW400" s="1588"/>
      <c r="RX400" s="1588"/>
      <c r="RY400" s="1588"/>
      <c r="RZ400" s="1588"/>
      <c r="SA400" s="1588"/>
      <c r="SB400" s="1588"/>
      <c r="SC400" s="1588"/>
      <c r="SD400" s="1588"/>
      <c r="SE400" s="1588"/>
      <c r="SF400" s="1588"/>
      <c r="SG400" s="1588"/>
      <c r="SH400" s="1588"/>
      <c r="SI400" s="1588"/>
      <c r="SJ400" s="1588"/>
      <c r="SK400" s="1588"/>
      <c r="SL400" s="1588"/>
      <c r="SM400" s="1588"/>
      <c r="SN400" s="1588"/>
      <c r="SO400" s="1588"/>
      <c r="SP400" s="1588"/>
      <c r="SQ400" s="1588"/>
      <c r="SR400" s="1588"/>
      <c r="SS400" s="1588"/>
      <c r="ST400" s="1588"/>
      <c r="SU400" s="1588"/>
      <c r="SV400" s="1588"/>
      <c r="SW400" s="1588"/>
      <c r="SX400" s="1588"/>
      <c r="SY400" s="1588"/>
      <c r="SZ400" s="1588"/>
      <c r="TA400" s="1588"/>
      <c r="TB400" s="1588"/>
      <c r="TC400" s="1588"/>
      <c r="TD400" s="544"/>
      <c r="TE400" s="544"/>
      <c r="TF400" s="544"/>
      <c r="TG400" s="544"/>
      <c r="TH400" s="544"/>
      <c r="TI400" s="544"/>
      <c r="TJ400" s="544"/>
      <c r="TK400" s="544"/>
      <c r="TL400" s="544"/>
      <c r="TM400" s="544"/>
      <c r="TN400" s="544"/>
      <c r="TO400" s="544"/>
      <c r="TP400" s="544"/>
      <c r="TQ400" s="544"/>
      <c r="TR400" s="544"/>
      <c r="TS400" s="544"/>
      <c r="TT400" s="544"/>
      <c r="TU400" s="544"/>
      <c r="TV400" s="544"/>
      <c r="TW400" s="544"/>
      <c r="TX400" s="544"/>
      <c r="TY400" s="544"/>
      <c r="TZ400" s="544"/>
      <c r="UA400" s="544"/>
      <c r="UB400" s="544"/>
      <c r="UC400" s="544"/>
      <c r="UD400" s="544"/>
      <c r="UE400" s="544"/>
      <c r="UF400" s="544"/>
      <c r="UG400" s="544"/>
      <c r="UH400" s="544"/>
      <c r="UI400" s="544"/>
      <c r="UJ400" s="544"/>
      <c r="UK400" s="544"/>
      <c r="UL400" s="544"/>
      <c r="UM400" s="544"/>
      <c r="UN400" s="544"/>
      <c r="UO400" s="544"/>
      <c r="UP400" s="544"/>
      <c r="UQ400" s="544"/>
      <c r="UR400" s="544"/>
      <c r="US400" s="544"/>
      <c r="UT400" s="544"/>
      <c r="UU400" s="544"/>
      <c r="UV400" s="544"/>
      <c r="UW400" s="544"/>
      <c r="UX400" s="544"/>
      <c r="UY400" s="544"/>
      <c r="UZ400" s="544"/>
      <c r="VA400" s="544"/>
      <c r="VB400" s="544"/>
      <c r="VC400" s="544"/>
      <c r="VD400" s="544"/>
      <c r="VE400" s="544"/>
      <c r="VF400" s="544"/>
      <c r="VG400" s="544"/>
      <c r="VH400" s="544"/>
      <c r="VI400" s="544"/>
      <c r="VJ400" s="544"/>
      <c r="VK400" s="544"/>
      <c r="VL400" s="544"/>
      <c r="VM400" s="544"/>
      <c r="VN400" s="544"/>
      <c r="VO400" s="544"/>
      <c r="VP400" s="544"/>
      <c r="VQ400" s="544"/>
      <c r="VR400" s="544"/>
      <c r="VS400" s="544"/>
      <c r="VT400" s="544"/>
      <c r="VU400" s="544"/>
      <c r="VV400" s="544"/>
      <c r="VW400" s="544"/>
      <c r="VX400" s="544"/>
      <c r="VY400" s="544"/>
      <c r="VZ400" s="544"/>
      <c r="WA400" s="544"/>
      <c r="WB400" s="544"/>
      <c r="WC400" s="544"/>
      <c r="WD400" s="544"/>
      <c r="WE400" s="544"/>
      <c r="WF400" s="544"/>
      <c r="WG400" s="544"/>
      <c r="WH400" s="544"/>
      <c r="WI400" s="544"/>
      <c r="WJ400" s="544"/>
      <c r="WK400" s="544"/>
      <c r="WL400" s="544"/>
      <c r="WM400" s="544"/>
      <c r="WN400" s="544"/>
      <c r="WO400" s="544"/>
      <c r="WP400" s="544"/>
      <c r="WQ400" s="544"/>
      <c r="WR400" s="544"/>
      <c r="WS400" s="544"/>
      <c r="WT400" s="544"/>
      <c r="WU400" s="544"/>
      <c r="WV400" s="544"/>
      <c r="WW400" s="544"/>
      <c r="WX400" s="544"/>
      <c r="WY400" s="544"/>
      <c r="WZ400" s="544"/>
      <c r="XA400" s="544"/>
      <c r="XB400" s="544"/>
      <c r="XC400" s="544"/>
      <c r="XD400" s="544"/>
      <c r="XE400" s="544"/>
      <c r="XF400" s="544"/>
      <c r="XG400" s="544"/>
      <c r="XH400" s="544"/>
      <c r="XI400" s="544"/>
      <c r="XJ400" s="544"/>
      <c r="XK400" s="544"/>
      <c r="XL400" s="544"/>
      <c r="XM400" s="544"/>
      <c r="XN400" s="544"/>
      <c r="XO400" s="544"/>
      <c r="XP400" s="544"/>
      <c r="XQ400" s="544"/>
      <c r="XR400" s="544"/>
      <c r="XS400" s="544"/>
      <c r="XT400" s="544"/>
      <c r="XU400" s="544"/>
      <c r="XV400" s="544"/>
      <c r="XW400" s="544"/>
      <c r="XX400" s="544"/>
      <c r="XY400" s="544"/>
      <c r="XZ400" s="544"/>
      <c r="YA400" s="544"/>
      <c r="YB400" s="544"/>
      <c r="YC400" s="544"/>
      <c r="YD400" s="544"/>
      <c r="YE400" s="544"/>
      <c r="YF400" s="544"/>
      <c r="YG400" s="544"/>
      <c r="YH400" s="544"/>
      <c r="YI400" s="544"/>
      <c r="YJ400" s="544"/>
      <c r="YK400" s="544"/>
      <c r="YL400" s="544"/>
      <c r="YM400" s="544"/>
      <c r="YN400" s="544"/>
      <c r="YO400" s="544"/>
      <c r="YP400" s="544"/>
      <c r="YQ400" s="544"/>
      <c r="YR400" s="544"/>
      <c r="YS400" s="544"/>
      <c r="YT400" s="544"/>
      <c r="YU400" s="544"/>
      <c r="YV400" s="544"/>
      <c r="YW400" s="544"/>
      <c r="YX400" s="544"/>
      <c r="YY400" s="544"/>
      <c r="YZ400" s="544"/>
      <c r="ZA400" s="544"/>
      <c r="ZB400" s="544"/>
      <c r="ZC400" s="544"/>
      <c r="ZD400" s="544"/>
      <c r="ZE400" s="544"/>
      <c r="ZF400" s="544"/>
      <c r="ZG400" s="544"/>
      <c r="ZH400" s="544"/>
      <c r="ZI400" s="544"/>
      <c r="ZJ400" s="544"/>
      <c r="ZK400" s="544"/>
      <c r="ZL400" s="544"/>
      <c r="ZM400" s="544"/>
      <c r="ZN400" s="544"/>
      <c r="ZO400" s="544"/>
      <c r="ZP400" s="544"/>
      <c r="ZQ400" s="544"/>
      <c r="ZR400" s="544"/>
      <c r="ZS400" s="544"/>
      <c r="ZT400" s="544"/>
      <c r="ZU400" s="544"/>
      <c r="ZV400" s="544"/>
      <c r="ZW400" s="544"/>
      <c r="ZX400" s="544"/>
      <c r="ZY400" s="544"/>
      <c r="ZZ400" s="544"/>
      <c r="AAA400" s="544"/>
      <c r="AAB400" s="544"/>
      <c r="AAC400" s="544"/>
      <c r="AAD400" s="544"/>
      <c r="AAE400" s="544"/>
      <c r="AAF400" s="544"/>
      <c r="AAG400" s="544"/>
      <c r="AAH400" s="544"/>
      <c r="AAI400" s="544"/>
      <c r="AAJ400" s="544"/>
      <c r="AAK400" s="544"/>
      <c r="AAL400" s="544"/>
      <c r="AAM400" s="544"/>
      <c r="AAN400" s="544"/>
      <c r="AAO400" s="544"/>
      <c r="AAP400" s="544"/>
      <c r="AAQ400" s="544"/>
      <c r="AAR400" s="544"/>
      <c r="AAS400" s="544"/>
      <c r="AAT400" s="544"/>
      <c r="AAU400" s="544"/>
      <c r="AAV400" s="544"/>
      <c r="AAW400" s="544"/>
      <c r="AAX400" s="544"/>
      <c r="AAY400" s="544"/>
      <c r="AAZ400" s="544"/>
      <c r="ABA400" s="544"/>
      <c r="ABB400" s="544"/>
      <c r="ABC400" s="544"/>
      <c r="ABD400" s="544"/>
      <c r="ABE400" s="544"/>
      <c r="ABF400" s="544"/>
      <c r="ABG400" s="544"/>
      <c r="ABH400" s="544"/>
      <c r="ABI400" s="544"/>
      <c r="ABJ400" s="544"/>
      <c r="ABK400" s="544"/>
      <c r="ABL400" s="544"/>
      <c r="ABM400" s="544"/>
      <c r="ABN400" s="544"/>
      <c r="ABO400" s="544"/>
      <c r="ABP400" s="544"/>
      <c r="ABQ400" s="544"/>
      <c r="ABR400" s="544"/>
      <c r="ABS400" s="544"/>
      <c r="ABT400" s="544"/>
    </row>
    <row r="401" spans="1:748" s="540" customFormat="1" ht="15" customHeight="1" x14ac:dyDescent="0.15">
      <c r="A401" s="559">
        <v>43921</v>
      </c>
      <c r="B401" s="415">
        <f t="shared" si="8"/>
        <v>2149</v>
      </c>
      <c r="C401" s="231"/>
      <c r="D401" s="546"/>
      <c r="E401" s="640"/>
      <c r="F401" s="576"/>
      <c r="G401" s="883"/>
      <c r="H401" s="539"/>
      <c r="I401" s="576"/>
      <c r="J401" s="547"/>
      <c r="K401" s="467"/>
      <c r="L401" s="550"/>
      <c r="M401" s="231">
        <v>731</v>
      </c>
      <c r="N401" s="546">
        <v>7.82</v>
      </c>
      <c r="O401" s="640">
        <v>4320</v>
      </c>
      <c r="P401" s="576">
        <v>13.7</v>
      </c>
      <c r="Q401" s="883">
        <v>36.1</v>
      </c>
      <c r="R401" s="539"/>
      <c r="S401" s="576">
        <v>18.8</v>
      </c>
      <c r="T401" s="547"/>
      <c r="U401" s="467"/>
      <c r="V401" s="550"/>
      <c r="W401" s="494">
        <v>135</v>
      </c>
      <c r="X401" s="546">
        <v>8.07</v>
      </c>
      <c r="Y401" s="548">
        <v>5120</v>
      </c>
      <c r="Z401" s="576">
        <v>20.2</v>
      </c>
      <c r="AA401" s="883">
        <v>46.1</v>
      </c>
      <c r="AB401" s="539"/>
      <c r="AC401" s="576">
        <v>9.5</v>
      </c>
      <c r="AD401" s="539"/>
      <c r="AE401" s="467"/>
      <c r="AF401" s="550"/>
      <c r="AG401" s="494"/>
      <c r="AH401" s="546">
        <v>7.81</v>
      </c>
      <c r="AI401" s="548">
        <v>5180</v>
      </c>
      <c r="AJ401" s="576">
        <v>29.2</v>
      </c>
      <c r="AK401" s="883">
        <v>90.3</v>
      </c>
      <c r="AL401" s="539"/>
      <c r="AM401" s="213">
        <v>15.5</v>
      </c>
      <c r="AN401" s="539"/>
      <c r="AO401" s="467"/>
      <c r="AP401" s="618"/>
      <c r="AQ401" s="494">
        <v>116</v>
      </c>
      <c r="AR401" s="546">
        <v>7.66</v>
      </c>
      <c r="AS401" s="548">
        <v>7140</v>
      </c>
      <c r="AT401" s="576">
        <v>128.5</v>
      </c>
      <c r="AU401" s="883">
        <v>194.9</v>
      </c>
      <c r="AV401" s="539"/>
      <c r="AW401" s="576">
        <v>97.1</v>
      </c>
      <c r="AX401" s="539"/>
      <c r="AY401" s="467"/>
      <c r="AZ401" s="550"/>
      <c r="BA401" s="231">
        <v>288</v>
      </c>
      <c r="BB401" s="546">
        <v>7.47</v>
      </c>
      <c r="BC401" s="467">
        <v>5720</v>
      </c>
      <c r="BD401" s="576">
        <v>46.4</v>
      </c>
      <c r="BE401" s="883">
        <v>127.9</v>
      </c>
      <c r="BF401" s="539"/>
      <c r="BG401" s="576">
        <v>26.6</v>
      </c>
      <c r="BH401" s="539"/>
      <c r="BI401" s="467"/>
      <c r="BJ401" s="550"/>
      <c r="BK401" s="494">
        <v>133</v>
      </c>
      <c r="BL401" s="546">
        <v>8.08</v>
      </c>
      <c r="BM401" s="548">
        <v>1108</v>
      </c>
      <c r="BN401" s="576">
        <v>89.9</v>
      </c>
      <c r="BO401" s="883">
        <v>118.8</v>
      </c>
      <c r="BP401" s="539"/>
      <c r="BQ401" s="576">
        <v>2</v>
      </c>
      <c r="BR401" s="539"/>
      <c r="BS401" s="467"/>
      <c r="BT401" s="550"/>
      <c r="BU401" s="494">
        <v>98</v>
      </c>
      <c r="BV401" s="546">
        <v>7.9</v>
      </c>
      <c r="BW401" s="548">
        <v>6960</v>
      </c>
      <c r="BX401" s="548">
        <v>47.6</v>
      </c>
      <c r="BY401" s="883">
        <v>108.3</v>
      </c>
      <c r="BZ401" s="539"/>
      <c r="CA401" s="576">
        <v>38.799999999999997</v>
      </c>
      <c r="CB401" s="539"/>
      <c r="CC401" s="467"/>
      <c r="CD401" s="550"/>
      <c r="CE401" s="494"/>
      <c r="CF401" s="546">
        <v>7.95</v>
      </c>
      <c r="CG401" s="548">
        <v>7890</v>
      </c>
      <c r="CH401" s="576">
        <v>42.1</v>
      </c>
      <c r="CI401" s="883">
        <v>72.2</v>
      </c>
      <c r="CJ401" s="539"/>
      <c r="CK401" s="576">
        <v>46.9</v>
      </c>
      <c r="CL401" s="539"/>
      <c r="CM401" s="467"/>
      <c r="CN401" s="550"/>
      <c r="CO401" s="494"/>
      <c r="CP401" s="546"/>
      <c r="CQ401" s="467"/>
      <c r="CR401" s="576"/>
      <c r="CS401" s="883"/>
      <c r="CT401" s="539"/>
      <c r="CU401" s="576"/>
      <c r="CV401" s="539"/>
      <c r="CW401" s="467"/>
      <c r="CX401" s="550"/>
      <c r="CY401" s="494">
        <v>146</v>
      </c>
      <c r="CZ401" s="546">
        <v>7.9</v>
      </c>
      <c r="DA401" s="467">
        <v>4350</v>
      </c>
      <c r="DB401" s="576">
        <v>75.099999999999994</v>
      </c>
      <c r="DC401" s="883">
        <v>130.9</v>
      </c>
      <c r="DD401" s="539"/>
      <c r="DE401" s="576">
        <v>19.100000000000001</v>
      </c>
      <c r="DF401" s="539"/>
      <c r="DG401" s="551"/>
      <c r="DH401" s="550"/>
      <c r="DI401" s="494">
        <v>100</v>
      </c>
      <c r="DJ401" s="546">
        <v>7.79</v>
      </c>
      <c r="DK401" s="549">
        <v>3400</v>
      </c>
      <c r="DL401" s="576">
        <v>120.8</v>
      </c>
      <c r="DM401" s="883">
        <v>282.89999999999998</v>
      </c>
      <c r="DN401" s="539"/>
      <c r="DO401" s="576">
        <v>9.5</v>
      </c>
      <c r="DP401" s="539"/>
      <c r="DQ401" s="467"/>
      <c r="DR401" s="550"/>
      <c r="DS401" s="494">
        <v>12</v>
      </c>
      <c r="DT401" s="546">
        <v>8.07</v>
      </c>
      <c r="DU401" s="466">
        <v>534</v>
      </c>
      <c r="DV401" s="576">
        <v>19.399999999999999</v>
      </c>
      <c r="DW401" s="883">
        <v>42.1</v>
      </c>
      <c r="DX401" s="539"/>
      <c r="DY401" s="576">
        <v>1.9</v>
      </c>
      <c r="DZ401" s="539"/>
      <c r="EA401" s="576"/>
      <c r="EB401" s="550"/>
      <c r="EC401" s="494">
        <v>62</v>
      </c>
      <c r="ED401" s="546"/>
      <c r="EE401" s="551"/>
      <c r="EF401" s="576"/>
      <c r="EG401" s="883"/>
      <c r="EH401" s="539"/>
      <c r="EI401" s="576"/>
      <c r="EJ401" s="539"/>
      <c r="EK401" s="467"/>
      <c r="EL401" s="550"/>
      <c r="EM401" s="494"/>
      <c r="EN401" s="546"/>
      <c r="EO401" s="467"/>
      <c r="EP401" s="576"/>
      <c r="EQ401" s="576"/>
      <c r="ER401" s="539"/>
      <c r="ES401" s="576"/>
      <c r="ET401" s="466"/>
      <c r="EU401" s="467"/>
      <c r="EV401" s="550"/>
      <c r="EW401" s="494">
        <v>187</v>
      </c>
      <c r="EX401" s="546">
        <v>8.3000000000000007</v>
      </c>
      <c r="EY401" s="467">
        <v>7780</v>
      </c>
      <c r="EZ401" s="576">
        <v>8.4</v>
      </c>
      <c r="FA401" s="883"/>
      <c r="FB401" s="539"/>
      <c r="FC401" s="576">
        <v>1.2</v>
      </c>
      <c r="FD401" s="466"/>
      <c r="FE401" s="467"/>
      <c r="FF401" s="550"/>
      <c r="FG401" s="494">
        <v>16</v>
      </c>
      <c r="FH401" s="546">
        <v>8.1999999999999993</v>
      </c>
      <c r="FI401" s="467">
        <v>1551</v>
      </c>
      <c r="FJ401" s="576">
        <v>72.900000000000006</v>
      </c>
      <c r="FK401" s="883">
        <v>145.9</v>
      </c>
      <c r="FL401" s="539"/>
      <c r="FM401" s="576">
        <v>134.80000000000001</v>
      </c>
      <c r="FN401" s="466"/>
      <c r="FO401" s="467"/>
      <c r="FP401" s="550"/>
      <c r="FQ401" s="1262"/>
      <c r="FR401" s="1263"/>
      <c r="FS401" s="1444"/>
      <c r="FT401" s="1263"/>
      <c r="FU401" s="980"/>
      <c r="FV401" s="1263"/>
      <c r="FW401" s="954"/>
      <c r="FX401" s="1263"/>
      <c r="FY401" s="1263"/>
      <c r="FZ401" s="1419"/>
      <c r="GA401" s="1262"/>
      <c r="GB401" s="1263"/>
      <c r="GC401" s="1263"/>
      <c r="GD401" s="1263"/>
      <c r="GE401" s="980"/>
      <c r="GF401" s="1263"/>
      <c r="GG401" s="954"/>
      <c r="GH401" s="1263"/>
      <c r="GI401" s="1263"/>
      <c r="GJ401" s="1419"/>
      <c r="GK401" s="231"/>
      <c r="GL401" s="941"/>
      <c r="GM401" s="467"/>
      <c r="GN401" s="467"/>
      <c r="GO401" s="467"/>
      <c r="GP401" s="467"/>
      <c r="GQ401" s="467"/>
      <c r="GR401" s="467"/>
      <c r="GS401" s="467"/>
      <c r="GT401" s="550"/>
      <c r="GU401" s="231"/>
      <c r="GV401" s="467"/>
      <c r="GW401" s="467"/>
      <c r="GX401" s="467"/>
      <c r="GY401" s="467"/>
      <c r="GZ401" s="539"/>
      <c r="HA401" s="467"/>
      <c r="HB401" s="467"/>
      <c r="HC401" s="467"/>
      <c r="HD401" s="550"/>
      <c r="HE401" s="494">
        <v>125</v>
      </c>
      <c r="HF401" s="546">
        <v>7.54</v>
      </c>
      <c r="HG401" s="467">
        <v>3770</v>
      </c>
      <c r="HH401" s="894">
        <v>7</v>
      </c>
      <c r="HI401" s="1432">
        <v>48.2</v>
      </c>
      <c r="HJ401" s="539"/>
      <c r="HK401" s="576">
        <v>5.7</v>
      </c>
      <c r="HL401" s="539"/>
      <c r="HM401" s="467"/>
      <c r="HN401" s="550"/>
      <c r="HO401" s="494"/>
      <c r="HP401" s="546"/>
      <c r="HQ401" s="467"/>
      <c r="HR401" s="576"/>
      <c r="HS401" s="576"/>
      <c r="HT401" s="539"/>
      <c r="HU401" s="576"/>
      <c r="HV401" s="539"/>
      <c r="HW401" s="467"/>
      <c r="HX401" s="550"/>
      <c r="HY401" s="1587"/>
      <c r="HZ401" s="1587"/>
      <c r="IA401" s="1587"/>
      <c r="IB401" s="1587"/>
      <c r="IC401" s="1587"/>
      <c r="ID401" s="1587"/>
      <c r="IE401" s="1587"/>
      <c r="IF401" s="1587"/>
      <c r="IG401" s="1587"/>
      <c r="IH401" s="1587"/>
      <c r="II401" s="1587"/>
      <c r="IJ401" s="1587"/>
      <c r="IK401" s="1587"/>
      <c r="IL401" s="1587"/>
      <c r="IM401" s="1587"/>
      <c r="IN401" s="1587"/>
      <c r="IO401" s="1587"/>
      <c r="IP401" s="1587"/>
      <c r="IQ401" s="1587"/>
      <c r="IR401" s="1587"/>
      <c r="IS401" s="1587"/>
      <c r="IT401" s="1587"/>
      <c r="IU401" s="1587"/>
      <c r="IV401" s="1587"/>
      <c r="IW401" s="1587"/>
      <c r="IX401" s="1587"/>
      <c r="IY401" s="1587"/>
      <c r="IZ401" s="1587"/>
      <c r="JA401" s="1587"/>
      <c r="JB401" s="1587"/>
      <c r="JC401" s="1587"/>
      <c r="JD401" s="1587"/>
      <c r="JE401" s="1587"/>
      <c r="JF401" s="1587"/>
      <c r="JG401" s="1587"/>
      <c r="JH401" s="1587"/>
      <c r="JI401" s="1587"/>
      <c r="JJ401" s="1587"/>
      <c r="JK401" s="1587"/>
      <c r="JL401" s="1587"/>
      <c r="JM401" s="1587"/>
      <c r="JN401" s="1587"/>
      <c r="JO401" s="1587"/>
      <c r="JP401" s="1587"/>
      <c r="JQ401" s="1587"/>
      <c r="JR401" s="1587"/>
      <c r="JS401" s="1587"/>
      <c r="JT401" s="1587"/>
      <c r="JU401" s="1587"/>
      <c r="JV401" s="1587"/>
      <c r="JW401" s="1587"/>
      <c r="JX401" s="1587"/>
      <c r="JY401" s="1587"/>
      <c r="JZ401" s="1587"/>
      <c r="KA401" s="1587"/>
      <c r="KB401" s="1587"/>
      <c r="KC401" s="1587"/>
      <c r="KD401" s="1587"/>
      <c r="KE401" s="1587"/>
      <c r="KF401" s="1587"/>
      <c r="KG401" s="1587"/>
      <c r="KH401" s="1587"/>
      <c r="KI401" s="1587"/>
      <c r="KJ401" s="1587"/>
      <c r="KK401" s="1587"/>
      <c r="KL401" s="1587"/>
      <c r="KM401" s="1587"/>
      <c r="KN401" s="1587"/>
      <c r="KO401" s="1587"/>
      <c r="KP401" s="1587"/>
      <c r="KQ401" s="1587"/>
      <c r="KR401" s="1587"/>
      <c r="KS401" s="1587"/>
      <c r="KT401" s="1587"/>
      <c r="KU401" s="1587"/>
      <c r="KV401" s="1587"/>
      <c r="KW401" s="1587"/>
      <c r="KX401" s="1587"/>
      <c r="KY401" s="1587"/>
      <c r="KZ401" s="1587"/>
      <c r="LA401" s="1587"/>
      <c r="LB401" s="1587"/>
      <c r="LC401" s="1587"/>
      <c r="LD401" s="1587"/>
      <c r="LE401" s="1587"/>
      <c r="LF401" s="1587"/>
      <c r="LG401" s="1587"/>
      <c r="LH401" s="1587"/>
      <c r="LI401" s="1587"/>
      <c r="LJ401" s="1587"/>
      <c r="LK401" s="1587"/>
      <c r="LL401" s="1587"/>
      <c r="LM401" s="1587"/>
      <c r="LN401" s="1587"/>
      <c r="LO401" s="1587"/>
      <c r="LP401" s="1587"/>
      <c r="LQ401" s="1587"/>
      <c r="LR401" s="1587"/>
      <c r="LS401" s="1587"/>
      <c r="LT401" s="1587"/>
      <c r="LU401" s="1587"/>
      <c r="LV401" s="1587"/>
      <c r="LW401" s="1587"/>
      <c r="LX401" s="1587"/>
      <c r="LY401" s="1587"/>
      <c r="LZ401" s="1587"/>
      <c r="MA401" s="1587"/>
      <c r="MB401" s="1587"/>
      <c r="MC401" s="1587"/>
      <c r="MD401" s="1587"/>
      <c r="ME401" s="1587"/>
      <c r="MF401" s="1587"/>
      <c r="MG401" s="1587"/>
      <c r="MH401" s="1587"/>
      <c r="MI401" s="1587"/>
      <c r="MJ401" s="1587"/>
      <c r="MK401" s="1587"/>
      <c r="ML401" s="1587"/>
      <c r="MM401" s="1587"/>
      <c r="MN401" s="1587"/>
      <c r="MO401" s="1587"/>
      <c r="MP401" s="1587"/>
      <c r="MQ401" s="1587"/>
      <c r="MR401" s="1587"/>
      <c r="MS401" s="1587"/>
      <c r="MT401" s="1587"/>
      <c r="MU401" s="1587"/>
      <c r="MV401" s="1587"/>
      <c r="MW401" s="1587"/>
      <c r="MX401" s="1587"/>
      <c r="MY401" s="1587"/>
      <c r="MZ401" s="1587"/>
      <c r="NA401" s="1587"/>
      <c r="NB401" s="1587"/>
      <c r="NC401" s="1587"/>
      <c r="ND401" s="1587"/>
      <c r="NE401" s="1587"/>
      <c r="NF401" s="1587"/>
      <c r="NG401" s="1587"/>
      <c r="NH401" s="1587"/>
      <c r="NI401" s="1587"/>
      <c r="NJ401" s="1587"/>
      <c r="NK401" s="1587"/>
      <c r="NL401" s="1587"/>
      <c r="NM401" s="1587"/>
      <c r="NN401" s="1587"/>
      <c r="NO401" s="1587"/>
      <c r="NP401" s="1587"/>
      <c r="NQ401" s="1587"/>
      <c r="NR401" s="1587"/>
      <c r="NS401" s="1587"/>
      <c r="NT401" s="1587"/>
      <c r="NU401" s="1587"/>
      <c r="NV401" s="1587"/>
      <c r="NW401" s="1587"/>
      <c r="NX401" s="1587"/>
      <c r="NY401" s="1587"/>
      <c r="NZ401" s="1587"/>
      <c r="OA401" s="1587"/>
      <c r="OB401" s="1587"/>
      <c r="OC401" s="1587"/>
      <c r="OD401" s="1587"/>
      <c r="OE401" s="1587"/>
      <c r="OF401" s="1587"/>
      <c r="OG401" s="1587"/>
      <c r="OH401" s="1587"/>
      <c r="OI401" s="1587"/>
      <c r="OJ401" s="1587"/>
      <c r="OK401" s="1587"/>
      <c r="OL401" s="1587"/>
      <c r="OM401" s="1587"/>
      <c r="ON401" s="1587"/>
      <c r="OO401" s="1587"/>
      <c r="OP401" s="1587"/>
      <c r="OQ401" s="1587"/>
      <c r="OR401" s="1587"/>
      <c r="OS401" s="1587"/>
      <c r="OT401" s="1587"/>
      <c r="OU401" s="1587"/>
      <c r="OV401" s="1587"/>
      <c r="OW401" s="1587"/>
      <c r="OX401" s="1587"/>
      <c r="OY401" s="1587"/>
      <c r="OZ401" s="1587"/>
      <c r="PA401" s="1587"/>
      <c r="PB401" s="1587"/>
      <c r="PC401" s="1587"/>
      <c r="PD401" s="1587"/>
      <c r="PE401" s="1587"/>
      <c r="PF401" s="1587"/>
      <c r="PG401" s="1588"/>
      <c r="PH401" s="1588"/>
      <c r="PI401" s="1588"/>
      <c r="PJ401" s="1588"/>
      <c r="PK401" s="1588"/>
      <c r="PL401" s="1588"/>
      <c r="PM401" s="1588"/>
      <c r="PN401" s="1588"/>
      <c r="PO401" s="1588"/>
      <c r="PP401" s="1588"/>
      <c r="PQ401" s="1588"/>
      <c r="PR401" s="1588"/>
      <c r="PS401" s="1588"/>
      <c r="PT401" s="1588"/>
      <c r="PU401" s="1588"/>
      <c r="PV401" s="1588"/>
      <c r="PW401" s="1588"/>
      <c r="PX401" s="1588"/>
      <c r="PY401" s="1588"/>
      <c r="PZ401" s="1588"/>
      <c r="QA401" s="1588"/>
      <c r="QB401" s="1588"/>
      <c r="QC401" s="1588"/>
      <c r="QD401" s="1588"/>
      <c r="QE401" s="1588"/>
      <c r="QF401" s="1588"/>
      <c r="QG401" s="1588"/>
      <c r="QH401" s="1588"/>
      <c r="QI401" s="1588"/>
      <c r="QJ401" s="1588"/>
      <c r="QK401" s="1588"/>
      <c r="QL401" s="1588"/>
      <c r="QM401" s="1588"/>
      <c r="QN401" s="1588"/>
      <c r="QO401" s="1588"/>
      <c r="QP401" s="1588"/>
      <c r="QQ401" s="1588"/>
      <c r="QR401" s="1588"/>
      <c r="QS401" s="1588"/>
      <c r="QT401" s="1588"/>
      <c r="QU401" s="1588"/>
      <c r="QV401" s="1588"/>
      <c r="QW401" s="1588"/>
      <c r="QX401" s="1588"/>
      <c r="QY401" s="1588"/>
      <c r="QZ401" s="1588"/>
      <c r="RA401" s="1588"/>
      <c r="RB401" s="1588"/>
      <c r="RC401" s="1588"/>
      <c r="RD401" s="1588"/>
      <c r="RE401" s="1588"/>
      <c r="RF401" s="1588"/>
      <c r="RG401" s="1588"/>
      <c r="RH401" s="1588"/>
      <c r="RI401" s="1588"/>
      <c r="RJ401" s="1588"/>
      <c r="RK401" s="1588"/>
      <c r="RL401" s="1588"/>
      <c r="RM401" s="1588"/>
      <c r="RN401" s="1588"/>
      <c r="RO401" s="1588"/>
      <c r="RP401" s="1588"/>
      <c r="RQ401" s="1588"/>
      <c r="RR401" s="1588"/>
      <c r="RS401" s="1588"/>
      <c r="RT401" s="1588"/>
      <c r="RU401" s="1588"/>
      <c r="RV401" s="1588"/>
      <c r="RW401" s="1588"/>
      <c r="RX401" s="1588"/>
      <c r="RY401" s="1588"/>
      <c r="RZ401" s="1588"/>
      <c r="SA401" s="1588"/>
      <c r="SB401" s="1588"/>
      <c r="SC401" s="1588"/>
      <c r="SD401" s="1588"/>
      <c r="SE401" s="1588"/>
      <c r="SF401" s="1588"/>
      <c r="SG401" s="1588"/>
      <c r="SH401" s="1588"/>
      <c r="SI401" s="1588"/>
      <c r="SJ401" s="1588"/>
      <c r="SK401" s="1588"/>
      <c r="SL401" s="1588"/>
      <c r="SM401" s="1588"/>
      <c r="SN401" s="1588"/>
      <c r="SO401" s="1588"/>
      <c r="SP401" s="1588"/>
      <c r="SQ401" s="1588"/>
      <c r="SR401" s="1588"/>
      <c r="SS401" s="1588"/>
      <c r="ST401" s="1588"/>
      <c r="SU401" s="1588"/>
      <c r="SV401" s="1588"/>
      <c r="SW401" s="1588"/>
      <c r="SX401" s="1588"/>
      <c r="SY401" s="1588"/>
      <c r="SZ401" s="1588"/>
      <c r="TA401" s="1588"/>
      <c r="TB401" s="1588"/>
      <c r="TC401" s="1588"/>
      <c r="TD401" s="544"/>
      <c r="TE401" s="544"/>
      <c r="TF401" s="544"/>
      <c r="TG401" s="544"/>
      <c r="TH401" s="544"/>
      <c r="TI401" s="544"/>
      <c r="TJ401" s="544"/>
      <c r="TK401" s="544"/>
      <c r="TL401" s="544"/>
      <c r="TM401" s="544"/>
      <c r="TN401" s="544"/>
      <c r="TO401" s="544"/>
      <c r="TP401" s="544"/>
      <c r="TQ401" s="544"/>
      <c r="TR401" s="544"/>
      <c r="TS401" s="544"/>
      <c r="TT401" s="544"/>
      <c r="TU401" s="544"/>
      <c r="TV401" s="544"/>
      <c r="TW401" s="544"/>
      <c r="TX401" s="544"/>
      <c r="TY401" s="544"/>
      <c r="TZ401" s="544"/>
      <c r="UA401" s="544"/>
      <c r="UB401" s="544"/>
      <c r="UC401" s="544"/>
      <c r="UD401" s="544"/>
      <c r="UE401" s="544"/>
      <c r="UF401" s="544"/>
      <c r="UG401" s="544"/>
      <c r="UH401" s="544"/>
      <c r="UI401" s="544"/>
      <c r="UJ401" s="544"/>
      <c r="UK401" s="544"/>
      <c r="UL401" s="544"/>
      <c r="UM401" s="544"/>
      <c r="UN401" s="544"/>
      <c r="UO401" s="544"/>
      <c r="UP401" s="544"/>
      <c r="UQ401" s="544"/>
      <c r="UR401" s="544"/>
      <c r="US401" s="544"/>
      <c r="UT401" s="544"/>
      <c r="UU401" s="544"/>
      <c r="UV401" s="544"/>
      <c r="UW401" s="544"/>
      <c r="UX401" s="544"/>
      <c r="UY401" s="544"/>
      <c r="UZ401" s="544"/>
      <c r="VA401" s="544"/>
      <c r="VB401" s="544"/>
      <c r="VC401" s="544"/>
      <c r="VD401" s="544"/>
      <c r="VE401" s="544"/>
      <c r="VF401" s="544"/>
      <c r="VG401" s="544"/>
      <c r="VH401" s="544"/>
      <c r="VI401" s="544"/>
      <c r="VJ401" s="544"/>
      <c r="VK401" s="544"/>
      <c r="VL401" s="544"/>
      <c r="VM401" s="544"/>
      <c r="VN401" s="544"/>
      <c r="VO401" s="544"/>
      <c r="VP401" s="544"/>
      <c r="VQ401" s="544"/>
      <c r="VR401" s="544"/>
      <c r="VS401" s="544"/>
      <c r="VT401" s="544"/>
      <c r="VU401" s="544"/>
      <c r="VV401" s="544"/>
      <c r="VW401" s="544"/>
      <c r="VX401" s="544"/>
      <c r="VY401" s="544"/>
      <c r="VZ401" s="544"/>
      <c r="WA401" s="544"/>
      <c r="WB401" s="544"/>
      <c r="WC401" s="544"/>
      <c r="WD401" s="544"/>
      <c r="WE401" s="544"/>
      <c r="WF401" s="544"/>
      <c r="WG401" s="544"/>
      <c r="WH401" s="544"/>
      <c r="WI401" s="544"/>
      <c r="WJ401" s="544"/>
      <c r="WK401" s="544"/>
      <c r="WL401" s="544"/>
      <c r="WM401" s="544"/>
      <c r="WN401" s="544"/>
      <c r="WO401" s="544"/>
      <c r="WP401" s="544"/>
      <c r="WQ401" s="544"/>
      <c r="WR401" s="544"/>
      <c r="WS401" s="544"/>
      <c r="WT401" s="544"/>
      <c r="WU401" s="544"/>
      <c r="WV401" s="544"/>
      <c r="WW401" s="544"/>
      <c r="WX401" s="544"/>
      <c r="WY401" s="544"/>
      <c r="WZ401" s="544"/>
      <c r="XA401" s="544"/>
      <c r="XB401" s="544"/>
      <c r="XC401" s="544"/>
      <c r="XD401" s="544"/>
      <c r="XE401" s="544"/>
      <c r="XF401" s="544"/>
      <c r="XG401" s="544"/>
      <c r="XH401" s="544"/>
      <c r="XI401" s="544"/>
      <c r="XJ401" s="544"/>
      <c r="XK401" s="544"/>
      <c r="XL401" s="544"/>
      <c r="XM401" s="544"/>
      <c r="XN401" s="544"/>
      <c r="XO401" s="544"/>
      <c r="XP401" s="544"/>
      <c r="XQ401" s="544"/>
      <c r="XR401" s="544"/>
      <c r="XS401" s="544"/>
      <c r="XT401" s="544"/>
      <c r="XU401" s="544"/>
      <c r="XV401" s="544"/>
      <c r="XW401" s="544"/>
      <c r="XX401" s="544"/>
      <c r="XY401" s="544"/>
      <c r="XZ401" s="544"/>
      <c r="YA401" s="544"/>
      <c r="YB401" s="544"/>
      <c r="YC401" s="544"/>
      <c r="YD401" s="544"/>
      <c r="YE401" s="544"/>
      <c r="YF401" s="544"/>
      <c r="YG401" s="544"/>
      <c r="YH401" s="544"/>
      <c r="YI401" s="544"/>
      <c r="YJ401" s="544"/>
      <c r="YK401" s="544"/>
      <c r="YL401" s="544"/>
      <c r="YM401" s="544"/>
      <c r="YN401" s="544"/>
      <c r="YO401" s="544"/>
      <c r="YP401" s="544"/>
      <c r="YQ401" s="544"/>
      <c r="YR401" s="544"/>
      <c r="YS401" s="544"/>
      <c r="YT401" s="544"/>
      <c r="YU401" s="544"/>
      <c r="YV401" s="544"/>
      <c r="YW401" s="544"/>
      <c r="YX401" s="544"/>
      <c r="YY401" s="544"/>
      <c r="YZ401" s="544"/>
      <c r="ZA401" s="544"/>
      <c r="ZB401" s="544"/>
      <c r="ZC401" s="544"/>
      <c r="ZD401" s="544"/>
      <c r="ZE401" s="544"/>
      <c r="ZF401" s="544"/>
      <c r="ZG401" s="544"/>
      <c r="ZH401" s="544"/>
      <c r="ZI401" s="544"/>
      <c r="ZJ401" s="544"/>
      <c r="ZK401" s="544"/>
      <c r="ZL401" s="544"/>
      <c r="ZM401" s="544"/>
      <c r="ZN401" s="544"/>
      <c r="ZO401" s="544"/>
      <c r="ZP401" s="544"/>
      <c r="ZQ401" s="544"/>
      <c r="ZR401" s="544"/>
      <c r="ZS401" s="544"/>
      <c r="ZT401" s="544"/>
      <c r="ZU401" s="544"/>
      <c r="ZV401" s="544"/>
      <c r="ZW401" s="544"/>
      <c r="ZX401" s="544"/>
      <c r="ZY401" s="544"/>
      <c r="ZZ401" s="544"/>
      <c r="AAA401" s="544"/>
      <c r="AAB401" s="544"/>
      <c r="AAC401" s="544"/>
      <c r="AAD401" s="544"/>
      <c r="AAE401" s="544"/>
      <c r="AAF401" s="544"/>
      <c r="AAG401" s="544"/>
      <c r="AAH401" s="544"/>
      <c r="AAI401" s="544"/>
      <c r="AAJ401" s="544"/>
      <c r="AAK401" s="544"/>
      <c r="AAL401" s="544"/>
      <c r="AAM401" s="544"/>
      <c r="AAN401" s="544"/>
      <c r="AAO401" s="544"/>
      <c r="AAP401" s="544"/>
      <c r="AAQ401" s="544"/>
      <c r="AAR401" s="544"/>
      <c r="AAS401" s="544"/>
      <c r="AAT401" s="544"/>
      <c r="AAU401" s="544"/>
      <c r="AAV401" s="544"/>
      <c r="AAW401" s="544"/>
      <c r="AAX401" s="544"/>
      <c r="AAY401" s="544"/>
      <c r="AAZ401" s="544"/>
      <c r="ABA401" s="544"/>
      <c r="ABB401" s="544"/>
      <c r="ABC401" s="544"/>
      <c r="ABD401" s="544"/>
      <c r="ABE401" s="544"/>
      <c r="ABF401" s="544"/>
      <c r="ABG401" s="544"/>
      <c r="ABH401" s="544"/>
      <c r="ABI401" s="544"/>
      <c r="ABJ401" s="544"/>
      <c r="ABK401" s="544"/>
      <c r="ABL401" s="544"/>
      <c r="ABM401" s="544"/>
      <c r="ABN401" s="544"/>
      <c r="ABO401" s="544"/>
      <c r="ABP401" s="544"/>
      <c r="ABQ401" s="544"/>
      <c r="ABR401" s="544"/>
      <c r="ABS401" s="544"/>
      <c r="ABT401" s="544"/>
    </row>
    <row r="402" spans="1:748" s="540" customFormat="1" ht="15" customHeight="1" x14ac:dyDescent="0.15">
      <c r="A402" s="559">
        <v>43922</v>
      </c>
      <c r="B402" s="415">
        <f t="shared" si="8"/>
        <v>2127</v>
      </c>
      <c r="C402" s="231"/>
      <c r="D402" s="546"/>
      <c r="E402" s="640"/>
      <c r="F402" s="576"/>
      <c r="G402" s="883"/>
      <c r="H402" s="539"/>
      <c r="I402" s="576"/>
      <c r="J402" s="547"/>
      <c r="K402" s="467"/>
      <c r="L402" s="550"/>
      <c r="M402" s="231">
        <v>616</v>
      </c>
      <c r="N402" s="546">
        <v>7.65</v>
      </c>
      <c r="O402" s="640">
        <v>4280</v>
      </c>
      <c r="P402" s="576">
        <v>15</v>
      </c>
      <c r="Q402" s="883">
        <v>34.5</v>
      </c>
      <c r="R402" s="539"/>
      <c r="S402" s="576">
        <v>19.2</v>
      </c>
      <c r="T402" s="547"/>
      <c r="U402" s="467"/>
      <c r="V402" s="550"/>
      <c r="W402" s="494">
        <v>326</v>
      </c>
      <c r="X402" s="546"/>
      <c r="Y402" s="548"/>
      <c r="Z402" s="576"/>
      <c r="AA402" s="883"/>
      <c r="AB402" s="539"/>
      <c r="AC402" s="576"/>
      <c r="AD402" s="539"/>
      <c r="AE402" s="467"/>
      <c r="AF402" s="550"/>
      <c r="AG402" s="494">
        <v>137</v>
      </c>
      <c r="AH402" s="546"/>
      <c r="AI402" s="548"/>
      <c r="AJ402" s="576"/>
      <c r="AK402" s="883"/>
      <c r="AL402" s="539"/>
      <c r="AM402" s="213"/>
      <c r="AN402" s="539"/>
      <c r="AO402" s="467"/>
      <c r="AP402" s="618"/>
      <c r="AQ402" s="494"/>
      <c r="AR402" s="546"/>
      <c r="AS402" s="548"/>
      <c r="AT402" s="576"/>
      <c r="AU402" s="883"/>
      <c r="AV402" s="539"/>
      <c r="AW402" s="576"/>
      <c r="AX402" s="539"/>
      <c r="AY402" s="467"/>
      <c r="AZ402" s="550"/>
      <c r="BA402" s="231">
        <v>300</v>
      </c>
      <c r="BB402" s="546">
        <v>7.2</v>
      </c>
      <c r="BC402" s="467">
        <v>5760</v>
      </c>
      <c r="BD402" s="576">
        <v>48.7</v>
      </c>
      <c r="BE402" s="883">
        <v>150.5</v>
      </c>
      <c r="BF402" s="539"/>
      <c r="BG402" s="576">
        <v>25.5</v>
      </c>
      <c r="BH402" s="539"/>
      <c r="BI402" s="467"/>
      <c r="BJ402" s="550"/>
      <c r="BK402" s="494">
        <v>132</v>
      </c>
      <c r="BL402" s="546"/>
      <c r="BM402" s="548"/>
      <c r="BN402" s="576"/>
      <c r="BO402" s="883"/>
      <c r="BP402" s="539"/>
      <c r="BQ402" s="576"/>
      <c r="BR402" s="539"/>
      <c r="BS402" s="467"/>
      <c r="BT402" s="550"/>
      <c r="BU402" s="494">
        <v>190</v>
      </c>
      <c r="BV402" s="546"/>
      <c r="BW402" s="548"/>
      <c r="BX402" s="548"/>
      <c r="BY402" s="883"/>
      <c r="BZ402" s="539"/>
      <c r="CA402" s="576"/>
      <c r="CB402" s="539"/>
      <c r="CC402" s="467"/>
      <c r="CD402" s="550"/>
      <c r="CE402" s="494">
        <v>33</v>
      </c>
      <c r="CF402" s="546"/>
      <c r="CG402" s="548"/>
      <c r="CH402" s="576"/>
      <c r="CI402" s="883"/>
      <c r="CJ402" s="539"/>
      <c r="CK402" s="576"/>
      <c r="CL402" s="539"/>
      <c r="CM402" s="467"/>
      <c r="CN402" s="550"/>
      <c r="CO402" s="494">
        <v>5</v>
      </c>
      <c r="CP402" s="546"/>
      <c r="CQ402" s="467"/>
      <c r="CR402" s="576"/>
      <c r="CS402" s="883"/>
      <c r="CT402" s="539"/>
      <c r="CU402" s="576"/>
      <c r="CV402" s="539"/>
      <c r="CW402" s="467"/>
      <c r="CX402" s="550"/>
      <c r="CY402" s="494">
        <v>92</v>
      </c>
      <c r="CZ402" s="546">
        <v>7.44</v>
      </c>
      <c r="DA402" s="467">
        <v>3760</v>
      </c>
      <c r="DB402" s="576">
        <v>37.799999999999997</v>
      </c>
      <c r="DC402" s="883">
        <v>73.7</v>
      </c>
      <c r="DD402" s="539"/>
      <c r="DE402" s="576">
        <v>17.8</v>
      </c>
      <c r="DF402" s="539"/>
      <c r="DG402" s="551"/>
      <c r="DH402" s="550"/>
      <c r="DI402" s="494">
        <v>100</v>
      </c>
      <c r="DJ402" s="546">
        <v>7.49</v>
      </c>
      <c r="DK402" s="549">
        <v>3200</v>
      </c>
      <c r="DL402" s="576">
        <v>142</v>
      </c>
      <c r="DM402" s="883">
        <v>316</v>
      </c>
      <c r="DN402" s="539"/>
      <c r="DO402" s="576">
        <v>9.8000000000000007</v>
      </c>
      <c r="DP402" s="539"/>
      <c r="DQ402" s="467"/>
      <c r="DR402" s="550"/>
      <c r="DS402" s="494"/>
      <c r="DT402" s="546"/>
      <c r="DU402" s="466"/>
      <c r="DV402" s="576"/>
      <c r="DW402" s="883"/>
      <c r="DX402" s="539"/>
      <c r="DY402" s="576"/>
      <c r="DZ402" s="539"/>
      <c r="EA402" s="576"/>
      <c r="EB402" s="550"/>
      <c r="EC402" s="494">
        <v>86</v>
      </c>
      <c r="ED402" s="546">
        <v>7.24</v>
      </c>
      <c r="EE402" s="551">
        <v>2200</v>
      </c>
      <c r="EF402" s="576">
        <v>287.5</v>
      </c>
      <c r="EG402" s="883">
        <v>672.7</v>
      </c>
      <c r="EH402" s="539"/>
      <c r="EI402" s="576">
        <v>9</v>
      </c>
      <c r="EJ402" s="539"/>
      <c r="EK402" s="467"/>
      <c r="EL402" s="550"/>
      <c r="EM402" s="494"/>
      <c r="EN402" s="546"/>
      <c r="EO402" s="467"/>
      <c r="EP402" s="576"/>
      <c r="EQ402" s="576"/>
      <c r="ER402" s="539"/>
      <c r="ES402" s="576"/>
      <c r="ET402" s="466"/>
      <c r="EU402" s="467"/>
      <c r="EV402" s="550"/>
      <c r="EW402" s="494"/>
      <c r="EX402" s="546"/>
      <c r="EY402" s="467"/>
      <c r="EZ402" s="576"/>
      <c r="FA402" s="883"/>
      <c r="FB402" s="539"/>
      <c r="FC402" s="576"/>
      <c r="FD402" s="466"/>
      <c r="FE402" s="467"/>
      <c r="FF402" s="550"/>
      <c r="FG402" s="494">
        <v>8</v>
      </c>
      <c r="FH402" s="546"/>
      <c r="FI402" s="467"/>
      <c r="FJ402" s="576"/>
      <c r="FK402" s="883"/>
      <c r="FL402" s="539"/>
      <c r="FM402" s="576"/>
      <c r="FN402" s="466"/>
      <c r="FO402" s="467"/>
      <c r="FP402" s="550"/>
      <c r="FQ402" s="1262"/>
      <c r="FR402" s="1263"/>
      <c r="FS402" s="1444"/>
      <c r="FT402" s="1263"/>
      <c r="FU402" s="980"/>
      <c r="FV402" s="1263"/>
      <c r="FW402" s="954"/>
      <c r="FX402" s="1263"/>
      <c r="FY402" s="1263"/>
      <c r="FZ402" s="1419"/>
      <c r="GA402" s="1262"/>
      <c r="GB402" s="1263"/>
      <c r="GC402" s="1263"/>
      <c r="GD402" s="1263"/>
      <c r="GE402" s="980"/>
      <c r="GF402" s="1263"/>
      <c r="GG402" s="954"/>
      <c r="GH402" s="1263"/>
      <c r="GI402" s="1263"/>
      <c r="GJ402" s="1419"/>
      <c r="GK402" s="231"/>
      <c r="GL402" s="941"/>
      <c r="GM402" s="467"/>
      <c r="GN402" s="467"/>
      <c r="GO402" s="467"/>
      <c r="GP402" s="467"/>
      <c r="GQ402" s="467"/>
      <c r="GR402" s="467"/>
      <c r="GS402" s="467"/>
      <c r="GT402" s="550"/>
      <c r="GU402" s="231"/>
      <c r="GV402" s="467"/>
      <c r="GW402" s="467"/>
      <c r="GX402" s="467"/>
      <c r="GY402" s="467"/>
      <c r="GZ402" s="539"/>
      <c r="HA402" s="467"/>
      <c r="HB402" s="467"/>
      <c r="HC402" s="467"/>
      <c r="HD402" s="550"/>
      <c r="HE402" s="494">
        <v>102</v>
      </c>
      <c r="HF402" s="546"/>
      <c r="HG402" s="467"/>
      <c r="HH402" s="894"/>
      <c r="HI402" s="1432"/>
      <c r="HJ402" s="539"/>
      <c r="HK402" s="576"/>
      <c r="HL402" s="539"/>
      <c r="HM402" s="467"/>
      <c r="HN402" s="550"/>
      <c r="HO402" s="494"/>
      <c r="HP402" s="546"/>
      <c r="HQ402" s="467"/>
      <c r="HR402" s="576"/>
      <c r="HS402" s="576"/>
      <c r="HT402" s="539"/>
      <c r="HU402" s="576"/>
      <c r="HV402" s="539"/>
      <c r="HW402" s="467"/>
      <c r="HX402" s="550"/>
      <c r="HY402" s="1587"/>
      <c r="HZ402" s="1587"/>
      <c r="IA402" s="1587"/>
      <c r="IB402" s="1587"/>
      <c r="IC402" s="1587"/>
      <c r="ID402" s="1587"/>
      <c r="IE402" s="1587"/>
      <c r="IF402" s="1587"/>
      <c r="IG402" s="1587"/>
      <c r="IH402" s="1587"/>
      <c r="II402" s="1587"/>
      <c r="IJ402" s="1587"/>
      <c r="IK402" s="1587"/>
      <c r="IL402" s="1587"/>
      <c r="IM402" s="1587"/>
      <c r="IN402" s="1587"/>
      <c r="IO402" s="1587"/>
      <c r="IP402" s="1587"/>
      <c r="IQ402" s="1587"/>
      <c r="IR402" s="1587"/>
      <c r="IS402" s="1587"/>
      <c r="IT402" s="1587"/>
      <c r="IU402" s="1587"/>
      <c r="IV402" s="1587"/>
      <c r="IW402" s="1587"/>
      <c r="IX402" s="1587"/>
      <c r="IY402" s="1587"/>
      <c r="IZ402" s="1587"/>
      <c r="JA402" s="1587"/>
      <c r="JB402" s="1587"/>
      <c r="JC402" s="1587"/>
      <c r="JD402" s="1587"/>
      <c r="JE402" s="1587"/>
      <c r="JF402" s="1587"/>
      <c r="JG402" s="1587"/>
      <c r="JH402" s="1587"/>
      <c r="JI402" s="1587"/>
      <c r="JJ402" s="1587"/>
      <c r="JK402" s="1587"/>
      <c r="JL402" s="1587"/>
      <c r="JM402" s="1587"/>
      <c r="JN402" s="1587"/>
      <c r="JO402" s="1587"/>
      <c r="JP402" s="1587"/>
      <c r="JQ402" s="1587"/>
      <c r="JR402" s="1587"/>
      <c r="JS402" s="1587"/>
      <c r="JT402" s="1587"/>
      <c r="JU402" s="1587"/>
      <c r="JV402" s="1587"/>
      <c r="JW402" s="1587"/>
      <c r="JX402" s="1587"/>
      <c r="JY402" s="1587"/>
      <c r="JZ402" s="1587"/>
      <c r="KA402" s="1587"/>
      <c r="KB402" s="1587"/>
      <c r="KC402" s="1587"/>
      <c r="KD402" s="1587"/>
      <c r="KE402" s="1587"/>
      <c r="KF402" s="1587"/>
      <c r="KG402" s="1587"/>
      <c r="KH402" s="1587"/>
      <c r="KI402" s="1587"/>
      <c r="KJ402" s="1587"/>
      <c r="KK402" s="1587"/>
      <c r="KL402" s="1587"/>
      <c r="KM402" s="1587"/>
      <c r="KN402" s="1587"/>
      <c r="KO402" s="1587"/>
      <c r="KP402" s="1587"/>
      <c r="KQ402" s="1587"/>
      <c r="KR402" s="1587"/>
      <c r="KS402" s="1587"/>
      <c r="KT402" s="1587"/>
      <c r="KU402" s="1587"/>
      <c r="KV402" s="1587"/>
      <c r="KW402" s="1587"/>
      <c r="KX402" s="1587"/>
      <c r="KY402" s="1587"/>
      <c r="KZ402" s="1587"/>
      <c r="LA402" s="1587"/>
      <c r="LB402" s="1587"/>
      <c r="LC402" s="1587"/>
      <c r="LD402" s="1587"/>
      <c r="LE402" s="1587"/>
      <c r="LF402" s="1587"/>
      <c r="LG402" s="1587"/>
      <c r="LH402" s="1587"/>
      <c r="LI402" s="1587"/>
      <c r="LJ402" s="1587"/>
      <c r="LK402" s="1587"/>
      <c r="LL402" s="1587"/>
      <c r="LM402" s="1587"/>
      <c r="LN402" s="1587"/>
      <c r="LO402" s="1587"/>
      <c r="LP402" s="1587"/>
      <c r="LQ402" s="1587"/>
      <c r="LR402" s="1587"/>
      <c r="LS402" s="1587"/>
      <c r="LT402" s="1587"/>
      <c r="LU402" s="1587"/>
      <c r="LV402" s="1587"/>
      <c r="LW402" s="1587"/>
      <c r="LX402" s="1587"/>
      <c r="LY402" s="1587"/>
      <c r="LZ402" s="1587"/>
      <c r="MA402" s="1587"/>
      <c r="MB402" s="1587"/>
      <c r="MC402" s="1587"/>
      <c r="MD402" s="1587"/>
      <c r="ME402" s="1587"/>
      <c r="MF402" s="1587"/>
      <c r="MG402" s="1587"/>
      <c r="MH402" s="1587"/>
      <c r="MI402" s="1587"/>
      <c r="MJ402" s="1587"/>
      <c r="MK402" s="1587"/>
      <c r="ML402" s="1587"/>
      <c r="MM402" s="1587"/>
      <c r="MN402" s="1587"/>
      <c r="MO402" s="1587"/>
      <c r="MP402" s="1587"/>
      <c r="MQ402" s="1587"/>
      <c r="MR402" s="1587"/>
      <c r="MS402" s="1587"/>
      <c r="MT402" s="1587"/>
      <c r="MU402" s="1587"/>
      <c r="MV402" s="1587"/>
      <c r="MW402" s="1587"/>
      <c r="MX402" s="1587"/>
      <c r="MY402" s="1587"/>
      <c r="MZ402" s="1587"/>
      <c r="NA402" s="1587"/>
      <c r="NB402" s="1587"/>
      <c r="NC402" s="1587"/>
      <c r="ND402" s="1587"/>
      <c r="NE402" s="1587"/>
      <c r="NF402" s="1587"/>
      <c r="NG402" s="1587"/>
      <c r="NH402" s="1587"/>
      <c r="NI402" s="1587"/>
      <c r="NJ402" s="1587"/>
      <c r="NK402" s="1587"/>
      <c r="NL402" s="1587"/>
      <c r="NM402" s="1587"/>
      <c r="NN402" s="1587"/>
      <c r="NO402" s="1587"/>
      <c r="NP402" s="1587"/>
      <c r="NQ402" s="1587"/>
      <c r="NR402" s="1587"/>
      <c r="NS402" s="1587"/>
      <c r="NT402" s="1587"/>
      <c r="NU402" s="1587"/>
      <c r="NV402" s="1587"/>
      <c r="NW402" s="1587"/>
      <c r="NX402" s="1587"/>
      <c r="NY402" s="1587"/>
      <c r="NZ402" s="1587"/>
      <c r="OA402" s="1587"/>
      <c r="OB402" s="1587"/>
      <c r="OC402" s="1587"/>
      <c r="OD402" s="1587"/>
      <c r="OE402" s="1587"/>
      <c r="OF402" s="1587"/>
      <c r="OG402" s="1587"/>
      <c r="OH402" s="1587"/>
      <c r="OI402" s="1587"/>
      <c r="OJ402" s="1587"/>
      <c r="OK402" s="1587"/>
      <c r="OL402" s="1587"/>
      <c r="OM402" s="1587"/>
      <c r="ON402" s="1587"/>
      <c r="OO402" s="1587"/>
      <c r="OP402" s="1587"/>
      <c r="OQ402" s="1587"/>
      <c r="OR402" s="1587"/>
      <c r="OS402" s="1587"/>
      <c r="OT402" s="1587"/>
      <c r="OU402" s="1587"/>
      <c r="OV402" s="1587"/>
      <c r="OW402" s="1587"/>
      <c r="OX402" s="1587"/>
      <c r="OY402" s="1587"/>
      <c r="OZ402" s="1587"/>
      <c r="PA402" s="1587"/>
      <c r="PB402" s="1587"/>
      <c r="PC402" s="1587"/>
      <c r="PD402" s="1587"/>
      <c r="PE402" s="1587"/>
      <c r="PF402" s="1587"/>
      <c r="PG402" s="1588"/>
      <c r="PH402" s="1588"/>
      <c r="PI402" s="1588"/>
      <c r="PJ402" s="1588"/>
      <c r="PK402" s="1588"/>
      <c r="PL402" s="1588"/>
      <c r="PM402" s="1588"/>
      <c r="PN402" s="1588"/>
      <c r="PO402" s="1588"/>
      <c r="PP402" s="1588"/>
      <c r="PQ402" s="1588"/>
      <c r="PR402" s="1588"/>
      <c r="PS402" s="1588"/>
      <c r="PT402" s="1588"/>
      <c r="PU402" s="1588"/>
      <c r="PV402" s="1588"/>
      <c r="PW402" s="1588"/>
      <c r="PX402" s="1588"/>
      <c r="PY402" s="1588"/>
      <c r="PZ402" s="1588"/>
      <c r="QA402" s="1588"/>
      <c r="QB402" s="1588"/>
      <c r="QC402" s="1588"/>
      <c r="QD402" s="1588"/>
      <c r="QE402" s="1588"/>
      <c r="QF402" s="1588"/>
      <c r="QG402" s="1588"/>
      <c r="QH402" s="1588"/>
      <c r="QI402" s="1588"/>
      <c r="QJ402" s="1588"/>
      <c r="QK402" s="1588"/>
      <c r="QL402" s="1588"/>
      <c r="QM402" s="1588"/>
      <c r="QN402" s="1588"/>
      <c r="QO402" s="1588"/>
      <c r="QP402" s="1588"/>
      <c r="QQ402" s="1588"/>
      <c r="QR402" s="1588"/>
      <c r="QS402" s="1588"/>
      <c r="QT402" s="1588"/>
      <c r="QU402" s="1588"/>
      <c r="QV402" s="1588"/>
      <c r="QW402" s="1588"/>
      <c r="QX402" s="1588"/>
      <c r="QY402" s="1588"/>
      <c r="QZ402" s="1588"/>
      <c r="RA402" s="1588"/>
      <c r="RB402" s="1588"/>
      <c r="RC402" s="1588"/>
      <c r="RD402" s="1588"/>
      <c r="RE402" s="1588"/>
      <c r="RF402" s="1588"/>
      <c r="RG402" s="1588"/>
      <c r="RH402" s="1588"/>
      <c r="RI402" s="1588"/>
      <c r="RJ402" s="1588"/>
      <c r="RK402" s="1588"/>
      <c r="RL402" s="1588"/>
      <c r="RM402" s="1588"/>
      <c r="RN402" s="1588"/>
      <c r="RO402" s="1588"/>
      <c r="RP402" s="1588"/>
      <c r="RQ402" s="1588"/>
      <c r="RR402" s="1588"/>
      <c r="RS402" s="1588"/>
      <c r="RT402" s="1588"/>
      <c r="RU402" s="1588"/>
      <c r="RV402" s="1588"/>
      <c r="RW402" s="1588"/>
      <c r="RX402" s="1588"/>
      <c r="RY402" s="1588"/>
      <c r="RZ402" s="1588"/>
      <c r="SA402" s="1588"/>
      <c r="SB402" s="1588"/>
      <c r="SC402" s="1588"/>
      <c r="SD402" s="1588"/>
      <c r="SE402" s="1588"/>
      <c r="SF402" s="1588"/>
      <c r="SG402" s="1588"/>
      <c r="SH402" s="1588"/>
      <c r="SI402" s="1588"/>
      <c r="SJ402" s="1588"/>
      <c r="SK402" s="1588"/>
      <c r="SL402" s="1588"/>
      <c r="SM402" s="1588"/>
      <c r="SN402" s="1588"/>
      <c r="SO402" s="1588"/>
      <c r="SP402" s="1588"/>
      <c r="SQ402" s="1588"/>
      <c r="SR402" s="1588"/>
      <c r="SS402" s="1588"/>
      <c r="ST402" s="1588"/>
      <c r="SU402" s="1588"/>
      <c r="SV402" s="1588"/>
      <c r="SW402" s="1588"/>
      <c r="SX402" s="1588"/>
      <c r="SY402" s="1588"/>
      <c r="SZ402" s="1588"/>
      <c r="TA402" s="1588"/>
      <c r="TB402" s="1588"/>
      <c r="TC402" s="1588"/>
      <c r="TD402" s="544"/>
      <c r="TE402" s="544"/>
      <c r="TF402" s="544"/>
      <c r="TG402" s="544"/>
      <c r="TH402" s="544"/>
      <c r="TI402" s="544"/>
      <c r="TJ402" s="544"/>
      <c r="TK402" s="544"/>
      <c r="TL402" s="544"/>
      <c r="TM402" s="544"/>
      <c r="TN402" s="544"/>
      <c r="TO402" s="544"/>
      <c r="TP402" s="544"/>
      <c r="TQ402" s="544"/>
      <c r="TR402" s="544"/>
      <c r="TS402" s="544"/>
      <c r="TT402" s="544"/>
      <c r="TU402" s="544"/>
      <c r="TV402" s="544"/>
      <c r="TW402" s="544"/>
      <c r="TX402" s="544"/>
      <c r="TY402" s="544"/>
      <c r="TZ402" s="544"/>
      <c r="UA402" s="544"/>
      <c r="UB402" s="544"/>
      <c r="UC402" s="544"/>
      <c r="UD402" s="544"/>
      <c r="UE402" s="544"/>
      <c r="UF402" s="544"/>
      <c r="UG402" s="544"/>
      <c r="UH402" s="544"/>
      <c r="UI402" s="544"/>
      <c r="UJ402" s="544"/>
      <c r="UK402" s="544"/>
      <c r="UL402" s="544"/>
      <c r="UM402" s="544"/>
      <c r="UN402" s="544"/>
      <c r="UO402" s="544"/>
      <c r="UP402" s="544"/>
      <c r="UQ402" s="544"/>
      <c r="UR402" s="544"/>
      <c r="US402" s="544"/>
      <c r="UT402" s="544"/>
      <c r="UU402" s="544"/>
      <c r="UV402" s="544"/>
      <c r="UW402" s="544"/>
      <c r="UX402" s="544"/>
      <c r="UY402" s="544"/>
      <c r="UZ402" s="544"/>
      <c r="VA402" s="544"/>
      <c r="VB402" s="544"/>
      <c r="VC402" s="544"/>
      <c r="VD402" s="544"/>
      <c r="VE402" s="544"/>
      <c r="VF402" s="544"/>
      <c r="VG402" s="544"/>
      <c r="VH402" s="544"/>
      <c r="VI402" s="544"/>
      <c r="VJ402" s="544"/>
      <c r="VK402" s="544"/>
      <c r="VL402" s="544"/>
      <c r="VM402" s="544"/>
      <c r="VN402" s="544"/>
      <c r="VO402" s="544"/>
      <c r="VP402" s="544"/>
      <c r="VQ402" s="544"/>
      <c r="VR402" s="544"/>
      <c r="VS402" s="544"/>
      <c r="VT402" s="544"/>
      <c r="VU402" s="544"/>
      <c r="VV402" s="544"/>
      <c r="VW402" s="544"/>
      <c r="VX402" s="544"/>
      <c r="VY402" s="544"/>
      <c r="VZ402" s="544"/>
      <c r="WA402" s="544"/>
      <c r="WB402" s="544"/>
      <c r="WC402" s="544"/>
      <c r="WD402" s="544"/>
      <c r="WE402" s="544"/>
      <c r="WF402" s="544"/>
      <c r="WG402" s="544"/>
      <c r="WH402" s="544"/>
      <c r="WI402" s="544"/>
      <c r="WJ402" s="544"/>
      <c r="WK402" s="544"/>
      <c r="WL402" s="544"/>
      <c r="WM402" s="544"/>
      <c r="WN402" s="544"/>
      <c r="WO402" s="544"/>
      <c r="WP402" s="544"/>
      <c r="WQ402" s="544"/>
      <c r="WR402" s="544"/>
      <c r="WS402" s="544"/>
      <c r="WT402" s="544"/>
      <c r="WU402" s="544"/>
      <c r="WV402" s="544"/>
      <c r="WW402" s="544"/>
      <c r="WX402" s="544"/>
      <c r="WY402" s="544"/>
      <c r="WZ402" s="544"/>
      <c r="XA402" s="544"/>
      <c r="XB402" s="544"/>
      <c r="XC402" s="544"/>
      <c r="XD402" s="544"/>
      <c r="XE402" s="544"/>
      <c r="XF402" s="544"/>
      <c r="XG402" s="544"/>
      <c r="XH402" s="544"/>
      <c r="XI402" s="544"/>
      <c r="XJ402" s="544"/>
      <c r="XK402" s="544"/>
      <c r="XL402" s="544"/>
      <c r="XM402" s="544"/>
      <c r="XN402" s="544"/>
      <c r="XO402" s="544"/>
      <c r="XP402" s="544"/>
      <c r="XQ402" s="544"/>
      <c r="XR402" s="544"/>
      <c r="XS402" s="544"/>
      <c r="XT402" s="544"/>
      <c r="XU402" s="544"/>
      <c r="XV402" s="544"/>
      <c r="XW402" s="544"/>
      <c r="XX402" s="544"/>
      <c r="XY402" s="544"/>
      <c r="XZ402" s="544"/>
      <c r="YA402" s="544"/>
      <c r="YB402" s="544"/>
      <c r="YC402" s="544"/>
      <c r="YD402" s="544"/>
      <c r="YE402" s="544"/>
      <c r="YF402" s="544"/>
      <c r="YG402" s="544"/>
      <c r="YH402" s="544"/>
      <c r="YI402" s="544"/>
      <c r="YJ402" s="544"/>
      <c r="YK402" s="544"/>
      <c r="YL402" s="544"/>
      <c r="YM402" s="544"/>
      <c r="YN402" s="544"/>
      <c r="YO402" s="544"/>
      <c r="YP402" s="544"/>
      <c r="YQ402" s="544"/>
      <c r="YR402" s="544"/>
      <c r="YS402" s="544"/>
      <c r="YT402" s="544"/>
      <c r="YU402" s="544"/>
      <c r="YV402" s="544"/>
      <c r="YW402" s="544"/>
      <c r="YX402" s="544"/>
      <c r="YY402" s="544"/>
      <c r="YZ402" s="544"/>
      <c r="ZA402" s="544"/>
      <c r="ZB402" s="544"/>
      <c r="ZC402" s="544"/>
      <c r="ZD402" s="544"/>
      <c r="ZE402" s="544"/>
      <c r="ZF402" s="544"/>
      <c r="ZG402" s="544"/>
      <c r="ZH402" s="544"/>
      <c r="ZI402" s="544"/>
      <c r="ZJ402" s="544"/>
      <c r="ZK402" s="544"/>
      <c r="ZL402" s="544"/>
      <c r="ZM402" s="544"/>
      <c r="ZN402" s="544"/>
      <c r="ZO402" s="544"/>
      <c r="ZP402" s="544"/>
      <c r="ZQ402" s="544"/>
      <c r="ZR402" s="544"/>
      <c r="ZS402" s="544"/>
      <c r="ZT402" s="544"/>
      <c r="ZU402" s="544"/>
      <c r="ZV402" s="544"/>
      <c r="ZW402" s="544"/>
      <c r="ZX402" s="544"/>
      <c r="ZY402" s="544"/>
      <c r="ZZ402" s="544"/>
      <c r="AAA402" s="544"/>
      <c r="AAB402" s="544"/>
      <c r="AAC402" s="544"/>
      <c r="AAD402" s="544"/>
      <c r="AAE402" s="544"/>
      <c r="AAF402" s="544"/>
      <c r="AAG402" s="544"/>
      <c r="AAH402" s="544"/>
      <c r="AAI402" s="544"/>
      <c r="AAJ402" s="544"/>
      <c r="AAK402" s="544"/>
      <c r="AAL402" s="544"/>
      <c r="AAM402" s="544"/>
      <c r="AAN402" s="544"/>
      <c r="AAO402" s="544"/>
      <c r="AAP402" s="544"/>
      <c r="AAQ402" s="544"/>
      <c r="AAR402" s="544"/>
      <c r="AAS402" s="544"/>
      <c r="AAT402" s="544"/>
      <c r="AAU402" s="544"/>
      <c r="AAV402" s="544"/>
      <c r="AAW402" s="544"/>
      <c r="AAX402" s="544"/>
      <c r="AAY402" s="544"/>
      <c r="AAZ402" s="544"/>
      <c r="ABA402" s="544"/>
      <c r="ABB402" s="544"/>
      <c r="ABC402" s="544"/>
      <c r="ABD402" s="544"/>
      <c r="ABE402" s="544"/>
      <c r="ABF402" s="544"/>
      <c r="ABG402" s="544"/>
      <c r="ABH402" s="544"/>
      <c r="ABI402" s="544"/>
      <c r="ABJ402" s="544"/>
      <c r="ABK402" s="544"/>
      <c r="ABL402" s="544"/>
      <c r="ABM402" s="544"/>
      <c r="ABN402" s="544"/>
      <c r="ABO402" s="544"/>
      <c r="ABP402" s="544"/>
      <c r="ABQ402" s="544"/>
      <c r="ABR402" s="544"/>
      <c r="ABS402" s="544"/>
      <c r="ABT402" s="544"/>
    </row>
    <row r="403" spans="1:748" s="540" customFormat="1" ht="15" customHeight="1" x14ac:dyDescent="0.15">
      <c r="A403" s="559">
        <v>43923</v>
      </c>
      <c r="B403" s="415">
        <f t="shared" si="8"/>
        <v>4272</v>
      </c>
      <c r="C403" s="231"/>
      <c r="D403" s="546"/>
      <c r="E403" s="640"/>
      <c r="F403" s="576"/>
      <c r="G403" s="883"/>
      <c r="H403" s="539"/>
      <c r="I403" s="576"/>
      <c r="J403" s="547"/>
      <c r="K403" s="467"/>
      <c r="L403" s="550"/>
      <c r="M403" s="231">
        <v>1208</v>
      </c>
      <c r="N403" s="546">
        <v>7.8</v>
      </c>
      <c r="O403" s="640">
        <v>4360</v>
      </c>
      <c r="P403" s="576">
        <v>17.399999999999999</v>
      </c>
      <c r="Q403" s="883">
        <v>39.1</v>
      </c>
      <c r="R403" s="539"/>
      <c r="S403" s="576">
        <v>21.5</v>
      </c>
      <c r="T403" s="547"/>
      <c r="U403" s="467"/>
      <c r="V403" s="550"/>
      <c r="W403" s="494">
        <v>574</v>
      </c>
      <c r="X403" s="546">
        <v>7.58</v>
      </c>
      <c r="Y403" s="548">
        <v>3070</v>
      </c>
      <c r="Z403" s="576">
        <v>12.1</v>
      </c>
      <c r="AA403" s="883">
        <v>25.6</v>
      </c>
      <c r="AB403" s="539"/>
      <c r="AC403" s="576">
        <v>5.0999999999999996</v>
      </c>
      <c r="AD403" s="539"/>
      <c r="AE403" s="467"/>
      <c r="AF403" s="550"/>
      <c r="AG403" s="494">
        <v>87</v>
      </c>
      <c r="AH403" s="546">
        <v>7.5</v>
      </c>
      <c r="AI403" s="548">
        <v>4850</v>
      </c>
      <c r="AJ403" s="576">
        <v>23.7</v>
      </c>
      <c r="AK403" s="883">
        <v>43.6</v>
      </c>
      <c r="AL403" s="539"/>
      <c r="AM403" s="213">
        <v>9.3000000000000007</v>
      </c>
      <c r="AN403" s="539"/>
      <c r="AO403" s="467"/>
      <c r="AP403" s="618"/>
      <c r="AQ403" s="494">
        <v>214</v>
      </c>
      <c r="AR403" s="546">
        <v>7.29</v>
      </c>
      <c r="AS403" s="548">
        <v>7040</v>
      </c>
      <c r="AT403" s="576">
        <v>212.6</v>
      </c>
      <c r="AU403" s="883">
        <v>483.1</v>
      </c>
      <c r="AV403" s="539">
        <v>40.9</v>
      </c>
      <c r="AW403" s="576">
        <v>86.7</v>
      </c>
      <c r="AX403" s="539"/>
      <c r="AY403" s="467"/>
      <c r="AZ403" s="550"/>
      <c r="BA403" s="231">
        <v>414</v>
      </c>
      <c r="BB403" s="546">
        <v>7.16</v>
      </c>
      <c r="BC403" s="467">
        <v>5920</v>
      </c>
      <c r="BD403" s="576">
        <v>47.2</v>
      </c>
      <c r="BE403" s="883">
        <v>141.4</v>
      </c>
      <c r="BF403" s="539">
        <v>2.8</v>
      </c>
      <c r="BG403" s="576">
        <v>24.4</v>
      </c>
      <c r="BH403" s="539"/>
      <c r="BI403" s="467"/>
      <c r="BJ403" s="550"/>
      <c r="BK403" s="494">
        <v>177</v>
      </c>
      <c r="BL403" s="546">
        <v>7.82</v>
      </c>
      <c r="BM403" s="548">
        <v>1122</v>
      </c>
      <c r="BN403" s="576">
        <v>89.6</v>
      </c>
      <c r="BO403" s="883">
        <v>115.8</v>
      </c>
      <c r="BP403" s="539"/>
      <c r="BQ403" s="576">
        <v>1.9</v>
      </c>
      <c r="BR403" s="539"/>
      <c r="BS403" s="467"/>
      <c r="BT403" s="550"/>
      <c r="BU403" s="494">
        <v>293</v>
      </c>
      <c r="BV403" s="546">
        <v>7.31</v>
      </c>
      <c r="BW403" s="548">
        <v>5140</v>
      </c>
      <c r="BX403" s="548">
        <v>32</v>
      </c>
      <c r="BY403" s="883">
        <v>70.099999999999994</v>
      </c>
      <c r="BZ403" s="539"/>
      <c r="CA403" s="576">
        <v>25.6</v>
      </c>
      <c r="CB403" s="539"/>
      <c r="CC403" s="467"/>
      <c r="CD403" s="550"/>
      <c r="CE403" s="494">
        <v>55</v>
      </c>
      <c r="CF403" s="546">
        <v>7.62</v>
      </c>
      <c r="CG403" s="548">
        <v>7730</v>
      </c>
      <c r="CH403" s="576">
        <v>54.4</v>
      </c>
      <c r="CI403" s="883">
        <v>108.3</v>
      </c>
      <c r="CJ403" s="539">
        <v>0.83</v>
      </c>
      <c r="CK403" s="576">
        <v>47.7</v>
      </c>
      <c r="CL403" s="539"/>
      <c r="CM403" s="467"/>
      <c r="CN403" s="550"/>
      <c r="CO403" s="494">
        <v>298</v>
      </c>
      <c r="CP403" s="546">
        <v>6.1</v>
      </c>
      <c r="CQ403" s="467">
        <v>2470</v>
      </c>
      <c r="CR403" s="576">
        <v>20.2</v>
      </c>
      <c r="CS403" s="883">
        <v>37.6</v>
      </c>
      <c r="CT403" s="539"/>
      <c r="CU403" s="576">
        <v>40.200000000000003</v>
      </c>
      <c r="CV403" s="539"/>
      <c r="CW403" s="467"/>
      <c r="CX403" s="550"/>
      <c r="CY403" s="494">
        <v>308</v>
      </c>
      <c r="CZ403" s="546">
        <v>7.26</v>
      </c>
      <c r="DA403" s="467">
        <v>5690</v>
      </c>
      <c r="DB403" s="576">
        <v>50.8</v>
      </c>
      <c r="DC403" s="883">
        <v>93.3</v>
      </c>
      <c r="DD403" s="539"/>
      <c r="DE403" s="576">
        <v>21.5</v>
      </c>
      <c r="DF403" s="539"/>
      <c r="DG403" s="551"/>
      <c r="DH403" s="550"/>
      <c r="DI403" s="494">
        <v>102</v>
      </c>
      <c r="DJ403" s="546">
        <v>7.43</v>
      </c>
      <c r="DK403" s="549">
        <v>3210</v>
      </c>
      <c r="DL403" s="576">
        <v>132.9</v>
      </c>
      <c r="DM403" s="883">
        <v>356.2</v>
      </c>
      <c r="DN403" s="539"/>
      <c r="DO403" s="576">
        <v>8.6999999999999993</v>
      </c>
      <c r="DP403" s="539"/>
      <c r="DQ403" s="467"/>
      <c r="DR403" s="550"/>
      <c r="DS403" s="494"/>
      <c r="DT403" s="546"/>
      <c r="DU403" s="466"/>
      <c r="DV403" s="576"/>
      <c r="DW403" s="883"/>
      <c r="DX403" s="539"/>
      <c r="DY403" s="576"/>
      <c r="DZ403" s="539"/>
      <c r="EA403" s="576"/>
      <c r="EB403" s="550"/>
      <c r="EC403" s="494">
        <v>246</v>
      </c>
      <c r="ED403" s="546">
        <v>7.29</v>
      </c>
      <c r="EE403" s="551">
        <v>1663</v>
      </c>
      <c r="EF403" s="576">
        <v>242</v>
      </c>
      <c r="EG403" s="883">
        <v>574.9</v>
      </c>
      <c r="EH403" s="539"/>
      <c r="EI403" s="576">
        <v>9.5</v>
      </c>
      <c r="EJ403" s="539"/>
      <c r="EK403" s="467"/>
      <c r="EL403" s="550"/>
      <c r="EM403" s="494"/>
      <c r="EN403" s="546"/>
      <c r="EO403" s="467"/>
      <c r="EP403" s="576"/>
      <c r="EQ403" s="576"/>
      <c r="ER403" s="539"/>
      <c r="ES403" s="576"/>
      <c r="ET403" s="466"/>
      <c r="EU403" s="467"/>
      <c r="EV403" s="550"/>
      <c r="EW403" s="494">
        <v>152</v>
      </c>
      <c r="EX403" s="546"/>
      <c r="EY403" s="467"/>
      <c r="EZ403" s="576"/>
      <c r="FA403" s="883"/>
      <c r="FB403" s="539"/>
      <c r="FC403" s="576"/>
      <c r="FD403" s="466"/>
      <c r="FE403" s="467"/>
      <c r="FF403" s="550"/>
      <c r="FG403" s="494">
        <v>35</v>
      </c>
      <c r="FH403" s="546"/>
      <c r="FI403" s="467"/>
      <c r="FJ403" s="576"/>
      <c r="FK403" s="883"/>
      <c r="FL403" s="539"/>
      <c r="FM403" s="576"/>
      <c r="FN403" s="466"/>
      <c r="FO403" s="467"/>
      <c r="FP403" s="550"/>
      <c r="FQ403" s="1262"/>
      <c r="FR403" s="1263"/>
      <c r="FS403" s="1444"/>
      <c r="FT403" s="1263"/>
      <c r="FU403" s="980"/>
      <c r="FV403" s="1263"/>
      <c r="FW403" s="954"/>
      <c r="FX403" s="1263"/>
      <c r="FY403" s="1263"/>
      <c r="FZ403" s="1419"/>
      <c r="GA403" s="1262"/>
      <c r="GB403" s="1263"/>
      <c r="GC403" s="1263"/>
      <c r="GD403" s="1263"/>
      <c r="GE403" s="980"/>
      <c r="GF403" s="1263"/>
      <c r="GG403" s="954"/>
      <c r="GH403" s="1263"/>
      <c r="GI403" s="1263"/>
      <c r="GJ403" s="1419"/>
      <c r="GK403" s="231"/>
      <c r="GL403" s="941"/>
      <c r="GM403" s="467"/>
      <c r="GN403" s="467"/>
      <c r="GO403" s="467"/>
      <c r="GP403" s="467"/>
      <c r="GQ403" s="467"/>
      <c r="GR403" s="467"/>
      <c r="GS403" s="467"/>
      <c r="GT403" s="550"/>
      <c r="GU403" s="231"/>
      <c r="GV403" s="467"/>
      <c r="GW403" s="467"/>
      <c r="GX403" s="467"/>
      <c r="GY403" s="467"/>
      <c r="GZ403" s="539"/>
      <c r="HA403" s="467"/>
      <c r="HB403" s="467"/>
      <c r="HC403" s="467"/>
      <c r="HD403" s="550"/>
      <c r="HE403" s="494">
        <v>109</v>
      </c>
      <c r="HF403" s="546">
        <v>7.1</v>
      </c>
      <c r="HG403" s="467">
        <v>4410</v>
      </c>
      <c r="HH403" s="894">
        <v>11.2</v>
      </c>
      <c r="HI403" s="1432">
        <v>69.2</v>
      </c>
      <c r="HJ403" s="539"/>
      <c r="HK403" s="576">
        <v>5.6</v>
      </c>
      <c r="HL403" s="539"/>
      <c r="HM403" s="467"/>
      <c r="HN403" s="550"/>
      <c r="HO403" s="494"/>
      <c r="HP403" s="546"/>
      <c r="HQ403" s="467"/>
      <c r="HR403" s="576"/>
      <c r="HS403" s="576"/>
      <c r="HT403" s="539"/>
      <c r="HU403" s="576"/>
      <c r="HV403" s="539"/>
      <c r="HW403" s="467"/>
      <c r="HX403" s="550"/>
      <c r="HY403" s="1587"/>
      <c r="HZ403" s="1587"/>
      <c r="IA403" s="1587"/>
      <c r="IB403" s="1587"/>
      <c r="IC403" s="1587"/>
      <c r="ID403" s="1587"/>
      <c r="IE403" s="1587"/>
      <c r="IF403" s="1587"/>
      <c r="IG403" s="1587"/>
      <c r="IH403" s="1587"/>
      <c r="II403" s="1587"/>
      <c r="IJ403" s="1587"/>
      <c r="IK403" s="1587"/>
      <c r="IL403" s="1587"/>
      <c r="IM403" s="1587"/>
      <c r="IN403" s="1587"/>
      <c r="IO403" s="1587"/>
      <c r="IP403" s="1587"/>
      <c r="IQ403" s="1587"/>
      <c r="IR403" s="1587"/>
      <c r="IS403" s="1587"/>
      <c r="IT403" s="1587"/>
      <c r="IU403" s="1587"/>
      <c r="IV403" s="1587"/>
      <c r="IW403" s="1587"/>
      <c r="IX403" s="1587"/>
      <c r="IY403" s="1587"/>
      <c r="IZ403" s="1587"/>
      <c r="JA403" s="1587"/>
      <c r="JB403" s="1587"/>
      <c r="JC403" s="1587"/>
      <c r="JD403" s="1587"/>
      <c r="JE403" s="1587"/>
      <c r="JF403" s="1587"/>
      <c r="JG403" s="1587"/>
      <c r="JH403" s="1587"/>
      <c r="JI403" s="1587"/>
      <c r="JJ403" s="1587"/>
      <c r="JK403" s="1587"/>
      <c r="JL403" s="1587"/>
      <c r="JM403" s="1587"/>
      <c r="JN403" s="1587"/>
      <c r="JO403" s="1587"/>
      <c r="JP403" s="1587"/>
      <c r="JQ403" s="1587"/>
      <c r="JR403" s="1587"/>
      <c r="JS403" s="1587"/>
      <c r="JT403" s="1587"/>
      <c r="JU403" s="1587"/>
      <c r="JV403" s="1587"/>
      <c r="JW403" s="1587"/>
      <c r="JX403" s="1587"/>
      <c r="JY403" s="1587"/>
      <c r="JZ403" s="1587"/>
      <c r="KA403" s="1587"/>
      <c r="KB403" s="1587"/>
      <c r="KC403" s="1587"/>
      <c r="KD403" s="1587"/>
      <c r="KE403" s="1587"/>
      <c r="KF403" s="1587"/>
      <c r="KG403" s="1587"/>
      <c r="KH403" s="1587"/>
      <c r="KI403" s="1587"/>
      <c r="KJ403" s="1587"/>
      <c r="KK403" s="1587"/>
      <c r="KL403" s="1587"/>
      <c r="KM403" s="1587"/>
      <c r="KN403" s="1587"/>
      <c r="KO403" s="1587"/>
      <c r="KP403" s="1587"/>
      <c r="KQ403" s="1587"/>
      <c r="KR403" s="1587"/>
      <c r="KS403" s="1587"/>
      <c r="KT403" s="1587"/>
      <c r="KU403" s="1587"/>
      <c r="KV403" s="1587"/>
      <c r="KW403" s="1587"/>
      <c r="KX403" s="1587"/>
      <c r="KY403" s="1587"/>
      <c r="KZ403" s="1587"/>
      <c r="LA403" s="1587"/>
      <c r="LB403" s="1587"/>
      <c r="LC403" s="1587"/>
      <c r="LD403" s="1587"/>
      <c r="LE403" s="1587"/>
      <c r="LF403" s="1587"/>
      <c r="LG403" s="1587"/>
      <c r="LH403" s="1587"/>
      <c r="LI403" s="1587"/>
      <c r="LJ403" s="1587"/>
      <c r="LK403" s="1587"/>
      <c r="LL403" s="1587"/>
      <c r="LM403" s="1587"/>
      <c r="LN403" s="1587"/>
      <c r="LO403" s="1587"/>
      <c r="LP403" s="1587"/>
      <c r="LQ403" s="1587"/>
      <c r="LR403" s="1587"/>
      <c r="LS403" s="1587"/>
      <c r="LT403" s="1587"/>
      <c r="LU403" s="1587"/>
      <c r="LV403" s="1587"/>
      <c r="LW403" s="1587"/>
      <c r="LX403" s="1587"/>
      <c r="LY403" s="1587"/>
      <c r="LZ403" s="1587"/>
      <c r="MA403" s="1587"/>
      <c r="MB403" s="1587"/>
      <c r="MC403" s="1587"/>
      <c r="MD403" s="1587"/>
      <c r="ME403" s="1587"/>
      <c r="MF403" s="1587"/>
      <c r="MG403" s="1587"/>
      <c r="MH403" s="1587"/>
      <c r="MI403" s="1587"/>
      <c r="MJ403" s="1587"/>
      <c r="MK403" s="1587"/>
      <c r="ML403" s="1587"/>
      <c r="MM403" s="1587"/>
      <c r="MN403" s="1587"/>
      <c r="MO403" s="1587"/>
      <c r="MP403" s="1587"/>
      <c r="MQ403" s="1587"/>
      <c r="MR403" s="1587"/>
      <c r="MS403" s="1587"/>
      <c r="MT403" s="1587"/>
      <c r="MU403" s="1587"/>
      <c r="MV403" s="1587"/>
      <c r="MW403" s="1587"/>
      <c r="MX403" s="1587"/>
      <c r="MY403" s="1587"/>
      <c r="MZ403" s="1587"/>
      <c r="NA403" s="1587"/>
      <c r="NB403" s="1587"/>
      <c r="NC403" s="1587"/>
      <c r="ND403" s="1587"/>
      <c r="NE403" s="1587"/>
      <c r="NF403" s="1587"/>
      <c r="NG403" s="1587"/>
      <c r="NH403" s="1587"/>
      <c r="NI403" s="1587"/>
      <c r="NJ403" s="1587"/>
      <c r="NK403" s="1587"/>
      <c r="NL403" s="1587"/>
      <c r="NM403" s="1587"/>
      <c r="NN403" s="1587"/>
      <c r="NO403" s="1587"/>
      <c r="NP403" s="1587"/>
      <c r="NQ403" s="1587"/>
      <c r="NR403" s="1587"/>
      <c r="NS403" s="1587"/>
      <c r="NT403" s="1587"/>
      <c r="NU403" s="1587"/>
      <c r="NV403" s="1587"/>
      <c r="NW403" s="1587"/>
      <c r="NX403" s="1587"/>
      <c r="NY403" s="1587"/>
      <c r="NZ403" s="1587"/>
      <c r="OA403" s="1587"/>
      <c r="OB403" s="1587"/>
      <c r="OC403" s="1587"/>
      <c r="OD403" s="1587"/>
      <c r="OE403" s="1587"/>
      <c r="OF403" s="1587"/>
      <c r="OG403" s="1587"/>
      <c r="OH403" s="1587"/>
      <c r="OI403" s="1587"/>
      <c r="OJ403" s="1587"/>
      <c r="OK403" s="1587"/>
      <c r="OL403" s="1587"/>
      <c r="OM403" s="1587"/>
      <c r="ON403" s="1587"/>
      <c r="OO403" s="1587"/>
      <c r="OP403" s="1587"/>
      <c r="OQ403" s="1587"/>
      <c r="OR403" s="1587"/>
      <c r="OS403" s="1587"/>
      <c r="OT403" s="1587"/>
      <c r="OU403" s="1587"/>
      <c r="OV403" s="1587"/>
      <c r="OW403" s="1587"/>
      <c r="OX403" s="1587"/>
      <c r="OY403" s="1587"/>
      <c r="OZ403" s="1587"/>
      <c r="PA403" s="1587"/>
      <c r="PB403" s="1587"/>
      <c r="PC403" s="1587"/>
      <c r="PD403" s="1587"/>
      <c r="PE403" s="1587"/>
      <c r="PF403" s="1587"/>
      <c r="PG403" s="1588"/>
      <c r="PH403" s="1588"/>
      <c r="PI403" s="1588"/>
      <c r="PJ403" s="1588"/>
      <c r="PK403" s="1588"/>
      <c r="PL403" s="1588"/>
      <c r="PM403" s="1588"/>
      <c r="PN403" s="1588"/>
      <c r="PO403" s="1588"/>
      <c r="PP403" s="1588"/>
      <c r="PQ403" s="1588"/>
      <c r="PR403" s="1588"/>
      <c r="PS403" s="1588"/>
      <c r="PT403" s="1588"/>
      <c r="PU403" s="1588"/>
      <c r="PV403" s="1588"/>
      <c r="PW403" s="1588"/>
      <c r="PX403" s="1588"/>
      <c r="PY403" s="1588"/>
      <c r="PZ403" s="1588"/>
      <c r="QA403" s="1588"/>
      <c r="QB403" s="1588"/>
      <c r="QC403" s="1588"/>
      <c r="QD403" s="1588"/>
      <c r="QE403" s="1588"/>
      <c r="QF403" s="1588"/>
      <c r="QG403" s="1588"/>
      <c r="QH403" s="1588"/>
      <c r="QI403" s="1588"/>
      <c r="QJ403" s="1588"/>
      <c r="QK403" s="1588"/>
      <c r="QL403" s="1588"/>
      <c r="QM403" s="1588"/>
      <c r="QN403" s="1588"/>
      <c r="QO403" s="1588"/>
      <c r="QP403" s="1588"/>
      <c r="QQ403" s="1588"/>
      <c r="QR403" s="1588"/>
      <c r="QS403" s="1588"/>
      <c r="QT403" s="1588"/>
      <c r="QU403" s="1588"/>
      <c r="QV403" s="1588"/>
      <c r="QW403" s="1588"/>
      <c r="QX403" s="1588"/>
      <c r="QY403" s="1588"/>
      <c r="QZ403" s="1588"/>
      <c r="RA403" s="1588"/>
      <c r="RB403" s="1588"/>
      <c r="RC403" s="1588"/>
      <c r="RD403" s="1588"/>
      <c r="RE403" s="1588"/>
      <c r="RF403" s="1588"/>
      <c r="RG403" s="1588"/>
      <c r="RH403" s="1588"/>
      <c r="RI403" s="1588"/>
      <c r="RJ403" s="1588"/>
      <c r="RK403" s="1588"/>
      <c r="RL403" s="1588"/>
      <c r="RM403" s="1588"/>
      <c r="RN403" s="1588"/>
      <c r="RO403" s="1588"/>
      <c r="RP403" s="1588"/>
      <c r="RQ403" s="1588"/>
      <c r="RR403" s="1588"/>
      <c r="RS403" s="1588"/>
      <c r="RT403" s="1588"/>
      <c r="RU403" s="1588"/>
      <c r="RV403" s="1588"/>
      <c r="RW403" s="1588"/>
      <c r="RX403" s="1588"/>
      <c r="RY403" s="1588"/>
      <c r="RZ403" s="1588"/>
      <c r="SA403" s="1588"/>
      <c r="SB403" s="1588"/>
      <c r="SC403" s="1588"/>
      <c r="SD403" s="1588"/>
      <c r="SE403" s="1588"/>
      <c r="SF403" s="1588"/>
      <c r="SG403" s="1588"/>
      <c r="SH403" s="1588"/>
      <c r="SI403" s="1588"/>
      <c r="SJ403" s="1588"/>
      <c r="SK403" s="1588"/>
      <c r="SL403" s="1588"/>
      <c r="SM403" s="1588"/>
      <c r="SN403" s="1588"/>
      <c r="SO403" s="1588"/>
      <c r="SP403" s="1588"/>
      <c r="SQ403" s="1588"/>
      <c r="SR403" s="1588"/>
      <c r="SS403" s="1588"/>
      <c r="ST403" s="1588"/>
      <c r="SU403" s="1588"/>
      <c r="SV403" s="1588"/>
      <c r="SW403" s="1588"/>
      <c r="SX403" s="1588"/>
      <c r="SY403" s="1588"/>
      <c r="SZ403" s="1588"/>
      <c r="TA403" s="1588"/>
      <c r="TB403" s="1588"/>
      <c r="TC403" s="1588"/>
      <c r="TD403" s="544"/>
      <c r="TE403" s="544"/>
      <c r="TF403" s="544"/>
      <c r="TG403" s="544"/>
      <c r="TH403" s="544"/>
      <c r="TI403" s="544"/>
      <c r="TJ403" s="544"/>
      <c r="TK403" s="544"/>
      <c r="TL403" s="544"/>
      <c r="TM403" s="544"/>
      <c r="TN403" s="544"/>
      <c r="TO403" s="544"/>
      <c r="TP403" s="544"/>
      <c r="TQ403" s="544"/>
      <c r="TR403" s="544"/>
      <c r="TS403" s="544"/>
      <c r="TT403" s="544"/>
      <c r="TU403" s="544"/>
      <c r="TV403" s="544"/>
      <c r="TW403" s="544"/>
      <c r="TX403" s="544"/>
      <c r="TY403" s="544"/>
      <c r="TZ403" s="544"/>
      <c r="UA403" s="544"/>
      <c r="UB403" s="544"/>
      <c r="UC403" s="544"/>
      <c r="UD403" s="544"/>
      <c r="UE403" s="544"/>
      <c r="UF403" s="544"/>
      <c r="UG403" s="544"/>
      <c r="UH403" s="544"/>
      <c r="UI403" s="544"/>
      <c r="UJ403" s="544"/>
      <c r="UK403" s="544"/>
      <c r="UL403" s="544"/>
      <c r="UM403" s="544"/>
      <c r="UN403" s="544"/>
      <c r="UO403" s="544"/>
      <c r="UP403" s="544"/>
      <c r="UQ403" s="544"/>
      <c r="UR403" s="544"/>
      <c r="US403" s="544"/>
      <c r="UT403" s="544"/>
      <c r="UU403" s="544"/>
      <c r="UV403" s="544"/>
      <c r="UW403" s="544"/>
      <c r="UX403" s="544"/>
      <c r="UY403" s="544"/>
      <c r="UZ403" s="544"/>
      <c r="VA403" s="544"/>
      <c r="VB403" s="544"/>
      <c r="VC403" s="544"/>
      <c r="VD403" s="544"/>
      <c r="VE403" s="544"/>
      <c r="VF403" s="544"/>
      <c r="VG403" s="544"/>
      <c r="VH403" s="544"/>
      <c r="VI403" s="544"/>
      <c r="VJ403" s="544"/>
      <c r="VK403" s="544"/>
      <c r="VL403" s="544"/>
      <c r="VM403" s="544"/>
      <c r="VN403" s="544"/>
      <c r="VO403" s="544"/>
      <c r="VP403" s="544"/>
      <c r="VQ403" s="544"/>
      <c r="VR403" s="544"/>
      <c r="VS403" s="544"/>
      <c r="VT403" s="544"/>
      <c r="VU403" s="544"/>
      <c r="VV403" s="544"/>
      <c r="VW403" s="544"/>
      <c r="VX403" s="544"/>
      <c r="VY403" s="544"/>
      <c r="VZ403" s="544"/>
      <c r="WA403" s="544"/>
      <c r="WB403" s="544"/>
      <c r="WC403" s="544"/>
      <c r="WD403" s="544"/>
      <c r="WE403" s="544"/>
      <c r="WF403" s="544"/>
      <c r="WG403" s="544"/>
      <c r="WH403" s="544"/>
      <c r="WI403" s="544"/>
      <c r="WJ403" s="544"/>
      <c r="WK403" s="544"/>
      <c r="WL403" s="544"/>
      <c r="WM403" s="544"/>
      <c r="WN403" s="544"/>
      <c r="WO403" s="544"/>
      <c r="WP403" s="544"/>
      <c r="WQ403" s="544"/>
      <c r="WR403" s="544"/>
      <c r="WS403" s="544"/>
      <c r="WT403" s="544"/>
      <c r="WU403" s="544"/>
      <c r="WV403" s="544"/>
      <c r="WW403" s="544"/>
      <c r="WX403" s="544"/>
      <c r="WY403" s="544"/>
      <c r="WZ403" s="544"/>
      <c r="XA403" s="544"/>
      <c r="XB403" s="544"/>
      <c r="XC403" s="544"/>
      <c r="XD403" s="544"/>
      <c r="XE403" s="544"/>
      <c r="XF403" s="544"/>
      <c r="XG403" s="544"/>
      <c r="XH403" s="544"/>
      <c r="XI403" s="544"/>
      <c r="XJ403" s="544"/>
      <c r="XK403" s="544"/>
      <c r="XL403" s="544"/>
      <c r="XM403" s="544"/>
      <c r="XN403" s="544"/>
      <c r="XO403" s="544"/>
      <c r="XP403" s="544"/>
      <c r="XQ403" s="544"/>
      <c r="XR403" s="544"/>
      <c r="XS403" s="544"/>
      <c r="XT403" s="544"/>
      <c r="XU403" s="544"/>
      <c r="XV403" s="544"/>
      <c r="XW403" s="544"/>
      <c r="XX403" s="544"/>
      <c r="XY403" s="544"/>
      <c r="XZ403" s="544"/>
      <c r="YA403" s="544"/>
      <c r="YB403" s="544"/>
      <c r="YC403" s="544"/>
      <c r="YD403" s="544"/>
      <c r="YE403" s="544"/>
      <c r="YF403" s="544"/>
      <c r="YG403" s="544"/>
      <c r="YH403" s="544"/>
      <c r="YI403" s="544"/>
      <c r="YJ403" s="544"/>
      <c r="YK403" s="544"/>
      <c r="YL403" s="544"/>
      <c r="YM403" s="544"/>
      <c r="YN403" s="544"/>
      <c r="YO403" s="544"/>
      <c r="YP403" s="544"/>
      <c r="YQ403" s="544"/>
      <c r="YR403" s="544"/>
      <c r="YS403" s="544"/>
      <c r="YT403" s="544"/>
      <c r="YU403" s="544"/>
      <c r="YV403" s="544"/>
      <c r="YW403" s="544"/>
      <c r="YX403" s="544"/>
      <c r="YY403" s="544"/>
      <c r="YZ403" s="544"/>
      <c r="ZA403" s="544"/>
      <c r="ZB403" s="544"/>
      <c r="ZC403" s="544"/>
      <c r="ZD403" s="544"/>
      <c r="ZE403" s="544"/>
      <c r="ZF403" s="544"/>
      <c r="ZG403" s="544"/>
      <c r="ZH403" s="544"/>
      <c r="ZI403" s="544"/>
      <c r="ZJ403" s="544"/>
      <c r="ZK403" s="544"/>
      <c r="ZL403" s="544"/>
      <c r="ZM403" s="544"/>
      <c r="ZN403" s="544"/>
      <c r="ZO403" s="544"/>
      <c r="ZP403" s="544"/>
      <c r="ZQ403" s="544"/>
      <c r="ZR403" s="544"/>
      <c r="ZS403" s="544"/>
      <c r="ZT403" s="544"/>
      <c r="ZU403" s="544"/>
      <c r="ZV403" s="544"/>
      <c r="ZW403" s="544"/>
      <c r="ZX403" s="544"/>
      <c r="ZY403" s="544"/>
      <c r="ZZ403" s="544"/>
      <c r="AAA403" s="544"/>
      <c r="AAB403" s="544"/>
      <c r="AAC403" s="544"/>
      <c r="AAD403" s="544"/>
      <c r="AAE403" s="544"/>
      <c r="AAF403" s="544"/>
      <c r="AAG403" s="544"/>
      <c r="AAH403" s="544"/>
      <c r="AAI403" s="544"/>
      <c r="AAJ403" s="544"/>
      <c r="AAK403" s="544"/>
      <c r="AAL403" s="544"/>
      <c r="AAM403" s="544"/>
      <c r="AAN403" s="544"/>
      <c r="AAO403" s="544"/>
      <c r="AAP403" s="544"/>
      <c r="AAQ403" s="544"/>
      <c r="AAR403" s="544"/>
      <c r="AAS403" s="544"/>
      <c r="AAT403" s="544"/>
      <c r="AAU403" s="544"/>
      <c r="AAV403" s="544"/>
      <c r="AAW403" s="544"/>
      <c r="AAX403" s="544"/>
      <c r="AAY403" s="544"/>
      <c r="AAZ403" s="544"/>
      <c r="ABA403" s="544"/>
      <c r="ABB403" s="544"/>
      <c r="ABC403" s="544"/>
      <c r="ABD403" s="544"/>
      <c r="ABE403" s="544"/>
      <c r="ABF403" s="544"/>
      <c r="ABG403" s="544"/>
      <c r="ABH403" s="544"/>
      <c r="ABI403" s="544"/>
      <c r="ABJ403" s="544"/>
      <c r="ABK403" s="544"/>
      <c r="ABL403" s="544"/>
      <c r="ABM403" s="544"/>
      <c r="ABN403" s="544"/>
      <c r="ABO403" s="544"/>
      <c r="ABP403" s="544"/>
      <c r="ABQ403" s="544"/>
      <c r="ABR403" s="544"/>
      <c r="ABS403" s="544"/>
      <c r="ABT403" s="544"/>
    </row>
    <row r="404" spans="1:748" s="540" customFormat="1" ht="15" customHeight="1" x14ac:dyDescent="0.15">
      <c r="A404" s="559">
        <v>43924</v>
      </c>
      <c r="B404" s="415">
        <f t="shared" si="8"/>
        <v>3029</v>
      </c>
      <c r="C404" s="231"/>
      <c r="D404" s="546"/>
      <c r="E404" s="640"/>
      <c r="F404" s="576"/>
      <c r="G404" s="883"/>
      <c r="H404" s="539"/>
      <c r="I404" s="576"/>
      <c r="J404" s="547"/>
      <c r="K404" s="467"/>
      <c r="L404" s="550"/>
      <c r="M404" s="231">
        <v>1101</v>
      </c>
      <c r="N404" s="546">
        <v>7.67</v>
      </c>
      <c r="O404" s="640">
        <v>4880</v>
      </c>
      <c r="P404" s="576">
        <v>16.5</v>
      </c>
      <c r="Q404" s="883">
        <v>42.1</v>
      </c>
      <c r="R404" s="539"/>
      <c r="S404" s="576">
        <v>18.2</v>
      </c>
      <c r="T404" s="547"/>
      <c r="U404" s="467">
        <v>338.6</v>
      </c>
      <c r="V404" s="550"/>
      <c r="W404" s="494">
        <v>350</v>
      </c>
      <c r="X404" s="546">
        <v>7.95</v>
      </c>
      <c r="Y404" s="548">
        <v>3200</v>
      </c>
      <c r="Z404" s="576">
        <v>14.6</v>
      </c>
      <c r="AA404" s="883">
        <v>33.700000000000003</v>
      </c>
      <c r="AB404" s="539"/>
      <c r="AC404" s="576">
        <v>6.2</v>
      </c>
      <c r="AD404" s="539"/>
      <c r="AE404" s="467">
        <v>58.8</v>
      </c>
      <c r="AF404" s="550"/>
      <c r="AG404" s="494"/>
      <c r="AH404" s="546"/>
      <c r="AI404" s="548"/>
      <c r="AJ404" s="576"/>
      <c r="AK404" s="883"/>
      <c r="AL404" s="539"/>
      <c r="AM404" s="213"/>
      <c r="AN404" s="539"/>
      <c r="AO404" s="467"/>
      <c r="AP404" s="618"/>
      <c r="AQ404" s="494">
        <v>276</v>
      </c>
      <c r="AR404" s="546">
        <v>7.41</v>
      </c>
      <c r="AS404" s="548">
        <v>5340</v>
      </c>
      <c r="AT404" s="576">
        <v>90.7</v>
      </c>
      <c r="AU404" s="883">
        <v>286.3</v>
      </c>
      <c r="AV404" s="539">
        <v>8.9</v>
      </c>
      <c r="AW404" s="576">
        <v>60.7</v>
      </c>
      <c r="AX404" s="539"/>
      <c r="AY404" s="467">
        <v>659</v>
      </c>
      <c r="AZ404" s="550"/>
      <c r="BA404" s="231">
        <v>264</v>
      </c>
      <c r="BB404" s="546">
        <v>7.2</v>
      </c>
      <c r="BC404" s="467">
        <v>6390</v>
      </c>
      <c r="BD404" s="576">
        <v>46.4</v>
      </c>
      <c r="BE404" s="883">
        <v>145.9</v>
      </c>
      <c r="BF404" s="539"/>
      <c r="BG404" s="576">
        <v>20.3</v>
      </c>
      <c r="BH404" s="539"/>
      <c r="BI404" s="467">
        <v>2342</v>
      </c>
      <c r="BJ404" s="550"/>
      <c r="BK404" s="494">
        <v>145</v>
      </c>
      <c r="BL404" s="546">
        <v>7.98</v>
      </c>
      <c r="BM404" s="548">
        <v>1153</v>
      </c>
      <c r="BN404" s="576">
        <v>95.9</v>
      </c>
      <c r="BO404" s="883">
        <v>121.9</v>
      </c>
      <c r="BP404" s="539"/>
      <c r="BQ404" s="576">
        <v>1.7</v>
      </c>
      <c r="BR404" s="539"/>
      <c r="BS404" s="467">
        <v>168.3</v>
      </c>
      <c r="BT404" s="550"/>
      <c r="BU404" s="494">
        <v>206</v>
      </c>
      <c r="BV404" s="546">
        <v>7.75</v>
      </c>
      <c r="BW404" s="548">
        <v>8230</v>
      </c>
      <c r="BX404" s="548">
        <v>58.5</v>
      </c>
      <c r="BY404" s="883">
        <v>124.9</v>
      </c>
      <c r="BZ404" s="539"/>
      <c r="CA404" s="576">
        <v>39</v>
      </c>
      <c r="CB404" s="539"/>
      <c r="CC404" s="467">
        <v>2788.1</v>
      </c>
      <c r="CD404" s="550"/>
      <c r="CE404" s="494">
        <v>7</v>
      </c>
      <c r="CF404" s="546">
        <v>7.56</v>
      </c>
      <c r="CG404" s="548">
        <v>7290</v>
      </c>
      <c r="CH404" s="576">
        <v>55.4</v>
      </c>
      <c r="CI404" s="883">
        <v>103.8</v>
      </c>
      <c r="CJ404" s="539"/>
      <c r="CK404" s="576">
        <v>47.2</v>
      </c>
      <c r="CL404" s="539"/>
      <c r="CM404" s="467">
        <v>405.6</v>
      </c>
      <c r="CN404" s="550"/>
      <c r="CO404" s="494">
        <v>206</v>
      </c>
      <c r="CP404" s="546">
        <v>7.51</v>
      </c>
      <c r="CQ404" s="467">
        <v>2500</v>
      </c>
      <c r="CR404" s="576">
        <v>20.7</v>
      </c>
      <c r="CS404" s="883">
        <v>48.2</v>
      </c>
      <c r="CT404" s="539">
        <v>6.3</v>
      </c>
      <c r="CU404" s="576">
        <v>38.4</v>
      </c>
      <c r="CV404" s="539"/>
      <c r="CW404" s="467">
        <v>223.1</v>
      </c>
      <c r="CX404" s="550"/>
      <c r="CY404" s="494">
        <v>144</v>
      </c>
      <c r="CZ404" s="546">
        <v>7.19</v>
      </c>
      <c r="DA404" s="467">
        <v>7600</v>
      </c>
      <c r="DB404" s="576">
        <v>74.8</v>
      </c>
      <c r="DC404" s="883">
        <v>111.3</v>
      </c>
      <c r="DD404" s="539"/>
      <c r="DE404" s="576">
        <v>14.8</v>
      </c>
      <c r="DF404" s="539"/>
      <c r="DG404" s="551">
        <v>1662.8</v>
      </c>
      <c r="DH404" s="550"/>
      <c r="DI404" s="494">
        <v>98</v>
      </c>
      <c r="DJ404" s="546">
        <v>7.54</v>
      </c>
      <c r="DK404" s="549">
        <v>2760</v>
      </c>
      <c r="DL404" s="576">
        <v>89.6</v>
      </c>
      <c r="DM404" s="883">
        <v>240.1</v>
      </c>
      <c r="DN404" s="539"/>
      <c r="DO404" s="576">
        <v>3.6</v>
      </c>
      <c r="DP404" s="539"/>
      <c r="DQ404" s="467">
        <v>633.70000000000005</v>
      </c>
      <c r="DR404" s="550"/>
      <c r="DS404" s="494">
        <v>13</v>
      </c>
      <c r="DT404" s="546"/>
      <c r="DU404" s="466"/>
      <c r="DV404" s="576"/>
      <c r="DW404" s="883"/>
      <c r="DX404" s="539"/>
      <c r="DY404" s="576"/>
      <c r="DZ404" s="539"/>
      <c r="EA404" s="576"/>
      <c r="EB404" s="550"/>
      <c r="EC404" s="494">
        <v>128</v>
      </c>
      <c r="ED404" s="546">
        <v>7.68</v>
      </c>
      <c r="EE404" s="551">
        <v>2120</v>
      </c>
      <c r="EF404" s="576">
        <v>271.2</v>
      </c>
      <c r="EG404" s="883">
        <v>606.5</v>
      </c>
      <c r="EH404" s="539"/>
      <c r="EI404" s="576">
        <v>9.8000000000000007</v>
      </c>
      <c r="EJ404" s="539"/>
      <c r="EK404" s="467">
        <v>661</v>
      </c>
      <c r="EL404" s="550"/>
      <c r="EM404" s="494"/>
      <c r="EN404" s="546">
        <v>7.88</v>
      </c>
      <c r="EO404" s="467">
        <v>1204</v>
      </c>
      <c r="EP404" s="576">
        <v>14.6</v>
      </c>
      <c r="EQ404" s="576">
        <v>46.7</v>
      </c>
      <c r="ER404" s="539"/>
      <c r="ES404" s="576">
        <v>3.7</v>
      </c>
      <c r="ET404" s="466"/>
      <c r="EU404" s="467">
        <v>365</v>
      </c>
      <c r="EV404" s="550"/>
      <c r="EW404" s="494"/>
      <c r="EX404" s="546"/>
      <c r="EY404" s="467"/>
      <c r="EZ404" s="576"/>
      <c r="FA404" s="883"/>
      <c r="FB404" s="539"/>
      <c r="FC404" s="576"/>
      <c r="FD404" s="466"/>
      <c r="FE404" s="467"/>
      <c r="FF404" s="550"/>
      <c r="FG404" s="494">
        <v>26</v>
      </c>
      <c r="FH404" s="546"/>
      <c r="FI404" s="467"/>
      <c r="FJ404" s="576"/>
      <c r="FK404" s="883"/>
      <c r="FL404" s="539"/>
      <c r="FM404" s="576"/>
      <c r="FN404" s="466"/>
      <c r="FO404" s="467"/>
      <c r="FP404" s="550"/>
      <c r="FQ404" s="1262"/>
      <c r="FR404" s="1263"/>
      <c r="FS404" s="1444"/>
      <c r="FT404" s="1263"/>
      <c r="FU404" s="980"/>
      <c r="FV404" s="1263"/>
      <c r="FW404" s="954"/>
      <c r="FX404" s="1263"/>
      <c r="FY404" s="1263"/>
      <c r="FZ404" s="1419"/>
      <c r="GA404" s="1262"/>
      <c r="GB404" s="1263"/>
      <c r="GC404" s="1263"/>
      <c r="GD404" s="1263"/>
      <c r="GE404" s="980"/>
      <c r="GF404" s="1263"/>
      <c r="GG404" s="954"/>
      <c r="GH404" s="1263"/>
      <c r="GI404" s="1263"/>
      <c r="GJ404" s="1419"/>
      <c r="GK404" s="231"/>
      <c r="GL404" s="941"/>
      <c r="GM404" s="467"/>
      <c r="GN404" s="467"/>
      <c r="GO404" s="467"/>
      <c r="GP404" s="467"/>
      <c r="GQ404" s="467"/>
      <c r="GR404" s="467"/>
      <c r="GS404" s="467"/>
      <c r="GT404" s="550"/>
      <c r="GU404" s="231"/>
      <c r="GV404" s="467"/>
      <c r="GW404" s="467"/>
      <c r="GX404" s="467"/>
      <c r="GY404" s="467"/>
      <c r="GZ404" s="539"/>
      <c r="HA404" s="467"/>
      <c r="HB404" s="467"/>
      <c r="HC404" s="467"/>
      <c r="HD404" s="550"/>
      <c r="HE404" s="494">
        <v>65</v>
      </c>
      <c r="HF404" s="546">
        <v>7.17</v>
      </c>
      <c r="HG404" s="467">
        <v>5490</v>
      </c>
      <c r="HH404" s="894">
        <v>9.6</v>
      </c>
      <c r="HI404" s="1432">
        <v>96.3</v>
      </c>
      <c r="HJ404" s="539"/>
      <c r="HK404" s="576">
        <v>4.5999999999999996</v>
      </c>
      <c r="HL404" s="539"/>
      <c r="HM404" s="467">
        <v>28.4</v>
      </c>
      <c r="HN404" s="550"/>
      <c r="HO404" s="494"/>
      <c r="HP404" s="546"/>
      <c r="HQ404" s="467"/>
      <c r="HR404" s="576"/>
      <c r="HS404" s="576"/>
      <c r="HT404" s="539"/>
      <c r="HU404" s="576"/>
      <c r="HV404" s="539"/>
      <c r="HW404" s="467"/>
      <c r="HX404" s="550"/>
      <c r="HY404" s="1587"/>
      <c r="HZ404" s="1587"/>
      <c r="IA404" s="1587"/>
      <c r="IB404" s="1587"/>
      <c r="IC404" s="1587"/>
      <c r="ID404" s="1587"/>
      <c r="IE404" s="1587"/>
      <c r="IF404" s="1587"/>
      <c r="IG404" s="1587"/>
      <c r="IH404" s="1587"/>
      <c r="II404" s="1587"/>
      <c r="IJ404" s="1587"/>
      <c r="IK404" s="1587"/>
      <c r="IL404" s="1587"/>
      <c r="IM404" s="1587"/>
      <c r="IN404" s="1587"/>
      <c r="IO404" s="1587"/>
      <c r="IP404" s="1587"/>
      <c r="IQ404" s="1587"/>
      <c r="IR404" s="1587"/>
      <c r="IS404" s="1587"/>
      <c r="IT404" s="1587"/>
      <c r="IU404" s="1587"/>
      <c r="IV404" s="1587"/>
      <c r="IW404" s="1587"/>
      <c r="IX404" s="1587"/>
      <c r="IY404" s="1587"/>
      <c r="IZ404" s="1587"/>
      <c r="JA404" s="1587"/>
      <c r="JB404" s="1587"/>
      <c r="JC404" s="1587"/>
      <c r="JD404" s="1587"/>
      <c r="JE404" s="1587"/>
      <c r="JF404" s="1587"/>
      <c r="JG404" s="1587"/>
      <c r="JH404" s="1587"/>
      <c r="JI404" s="1587"/>
      <c r="JJ404" s="1587"/>
      <c r="JK404" s="1587"/>
      <c r="JL404" s="1587"/>
      <c r="JM404" s="1587"/>
      <c r="JN404" s="1587"/>
      <c r="JO404" s="1587"/>
      <c r="JP404" s="1587"/>
      <c r="JQ404" s="1587"/>
      <c r="JR404" s="1587"/>
      <c r="JS404" s="1587"/>
      <c r="JT404" s="1587"/>
      <c r="JU404" s="1587"/>
      <c r="JV404" s="1587"/>
      <c r="JW404" s="1587"/>
      <c r="JX404" s="1587"/>
      <c r="JY404" s="1587"/>
      <c r="JZ404" s="1587"/>
      <c r="KA404" s="1587"/>
      <c r="KB404" s="1587"/>
      <c r="KC404" s="1587"/>
      <c r="KD404" s="1587"/>
      <c r="KE404" s="1587"/>
      <c r="KF404" s="1587"/>
      <c r="KG404" s="1587"/>
      <c r="KH404" s="1587"/>
      <c r="KI404" s="1587"/>
      <c r="KJ404" s="1587"/>
      <c r="KK404" s="1587"/>
      <c r="KL404" s="1587"/>
      <c r="KM404" s="1587"/>
      <c r="KN404" s="1587"/>
      <c r="KO404" s="1587"/>
      <c r="KP404" s="1587"/>
      <c r="KQ404" s="1587"/>
      <c r="KR404" s="1587"/>
      <c r="KS404" s="1587"/>
      <c r="KT404" s="1587"/>
      <c r="KU404" s="1587"/>
      <c r="KV404" s="1587"/>
      <c r="KW404" s="1587"/>
      <c r="KX404" s="1587"/>
      <c r="KY404" s="1587"/>
      <c r="KZ404" s="1587"/>
      <c r="LA404" s="1587"/>
      <c r="LB404" s="1587"/>
      <c r="LC404" s="1587"/>
      <c r="LD404" s="1587"/>
      <c r="LE404" s="1587"/>
      <c r="LF404" s="1587"/>
      <c r="LG404" s="1587"/>
      <c r="LH404" s="1587"/>
      <c r="LI404" s="1587"/>
      <c r="LJ404" s="1587"/>
      <c r="LK404" s="1587"/>
      <c r="LL404" s="1587"/>
      <c r="LM404" s="1587"/>
      <c r="LN404" s="1587"/>
      <c r="LO404" s="1587"/>
      <c r="LP404" s="1587"/>
      <c r="LQ404" s="1587"/>
      <c r="LR404" s="1587"/>
      <c r="LS404" s="1587"/>
      <c r="LT404" s="1587"/>
      <c r="LU404" s="1587"/>
      <c r="LV404" s="1587"/>
      <c r="LW404" s="1587"/>
      <c r="LX404" s="1587"/>
      <c r="LY404" s="1587"/>
      <c r="LZ404" s="1587"/>
      <c r="MA404" s="1587"/>
      <c r="MB404" s="1587"/>
      <c r="MC404" s="1587"/>
      <c r="MD404" s="1587"/>
      <c r="ME404" s="1587"/>
      <c r="MF404" s="1587"/>
      <c r="MG404" s="1587"/>
      <c r="MH404" s="1587"/>
      <c r="MI404" s="1587"/>
      <c r="MJ404" s="1587"/>
      <c r="MK404" s="1587"/>
      <c r="ML404" s="1587"/>
      <c r="MM404" s="1587"/>
      <c r="MN404" s="1587"/>
      <c r="MO404" s="1587"/>
      <c r="MP404" s="1587"/>
      <c r="MQ404" s="1587"/>
      <c r="MR404" s="1587"/>
      <c r="MS404" s="1587"/>
      <c r="MT404" s="1587"/>
      <c r="MU404" s="1587"/>
      <c r="MV404" s="1587"/>
      <c r="MW404" s="1587"/>
      <c r="MX404" s="1587"/>
      <c r="MY404" s="1587"/>
      <c r="MZ404" s="1587"/>
      <c r="NA404" s="1587"/>
      <c r="NB404" s="1587"/>
      <c r="NC404" s="1587"/>
      <c r="ND404" s="1587"/>
      <c r="NE404" s="1587"/>
      <c r="NF404" s="1587"/>
      <c r="NG404" s="1587"/>
      <c r="NH404" s="1587"/>
      <c r="NI404" s="1587"/>
      <c r="NJ404" s="1587"/>
      <c r="NK404" s="1587"/>
      <c r="NL404" s="1587"/>
      <c r="NM404" s="1587"/>
      <c r="NN404" s="1587"/>
      <c r="NO404" s="1587"/>
      <c r="NP404" s="1587"/>
      <c r="NQ404" s="1587"/>
      <c r="NR404" s="1587"/>
      <c r="NS404" s="1587"/>
      <c r="NT404" s="1587"/>
      <c r="NU404" s="1587"/>
      <c r="NV404" s="1587"/>
      <c r="NW404" s="1587"/>
      <c r="NX404" s="1587"/>
      <c r="NY404" s="1587"/>
      <c r="NZ404" s="1587"/>
      <c r="OA404" s="1587"/>
      <c r="OB404" s="1587"/>
      <c r="OC404" s="1587"/>
      <c r="OD404" s="1587"/>
      <c r="OE404" s="1587"/>
      <c r="OF404" s="1587"/>
      <c r="OG404" s="1587"/>
      <c r="OH404" s="1587"/>
      <c r="OI404" s="1587"/>
      <c r="OJ404" s="1587"/>
      <c r="OK404" s="1587"/>
      <c r="OL404" s="1587"/>
      <c r="OM404" s="1587"/>
      <c r="ON404" s="1587"/>
      <c r="OO404" s="1587"/>
      <c r="OP404" s="1587"/>
      <c r="OQ404" s="1587"/>
      <c r="OR404" s="1587"/>
      <c r="OS404" s="1587"/>
      <c r="OT404" s="1587"/>
      <c r="OU404" s="1587"/>
      <c r="OV404" s="1587"/>
      <c r="OW404" s="1587"/>
      <c r="OX404" s="1587"/>
      <c r="OY404" s="1587"/>
      <c r="OZ404" s="1587"/>
      <c r="PA404" s="1587"/>
      <c r="PB404" s="1587"/>
      <c r="PC404" s="1587"/>
      <c r="PD404" s="1587"/>
      <c r="PE404" s="1587"/>
      <c r="PF404" s="1587"/>
      <c r="PG404" s="1588"/>
      <c r="PH404" s="1588"/>
      <c r="PI404" s="1588"/>
      <c r="PJ404" s="1588"/>
      <c r="PK404" s="1588"/>
      <c r="PL404" s="1588"/>
      <c r="PM404" s="1588"/>
      <c r="PN404" s="1588"/>
      <c r="PO404" s="1588"/>
      <c r="PP404" s="1588"/>
      <c r="PQ404" s="1588"/>
      <c r="PR404" s="1588"/>
      <c r="PS404" s="1588"/>
      <c r="PT404" s="1588"/>
      <c r="PU404" s="1588"/>
      <c r="PV404" s="1588"/>
      <c r="PW404" s="1588"/>
      <c r="PX404" s="1588"/>
      <c r="PY404" s="1588"/>
      <c r="PZ404" s="1588"/>
      <c r="QA404" s="1588"/>
      <c r="QB404" s="1588"/>
      <c r="QC404" s="1588"/>
      <c r="QD404" s="1588"/>
      <c r="QE404" s="1588"/>
      <c r="QF404" s="1588"/>
      <c r="QG404" s="1588"/>
      <c r="QH404" s="1588"/>
      <c r="QI404" s="1588"/>
      <c r="QJ404" s="1588"/>
      <c r="QK404" s="1588"/>
      <c r="QL404" s="1588"/>
      <c r="QM404" s="1588"/>
      <c r="QN404" s="1588"/>
      <c r="QO404" s="1588"/>
      <c r="QP404" s="1588"/>
      <c r="QQ404" s="1588"/>
      <c r="QR404" s="1588"/>
      <c r="QS404" s="1588"/>
      <c r="QT404" s="1588"/>
      <c r="QU404" s="1588"/>
      <c r="QV404" s="1588"/>
      <c r="QW404" s="1588"/>
      <c r="QX404" s="1588"/>
      <c r="QY404" s="1588"/>
      <c r="QZ404" s="1588"/>
      <c r="RA404" s="1588"/>
      <c r="RB404" s="1588"/>
      <c r="RC404" s="1588"/>
      <c r="RD404" s="1588"/>
      <c r="RE404" s="1588"/>
      <c r="RF404" s="1588"/>
      <c r="RG404" s="1588"/>
      <c r="RH404" s="1588"/>
      <c r="RI404" s="1588"/>
      <c r="RJ404" s="1588"/>
      <c r="RK404" s="1588"/>
      <c r="RL404" s="1588"/>
      <c r="RM404" s="1588"/>
      <c r="RN404" s="1588"/>
      <c r="RO404" s="1588"/>
      <c r="RP404" s="1588"/>
      <c r="RQ404" s="1588"/>
      <c r="RR404" s="1588"/>
      <c r="RS404" s="1588"/>
      <c r="RT404" s="1588"/>
      <c r="RU404" s="1588"/>
      <c r="RV404" s="1588"/>
      <c r="RW404" s="1588"/>
      <c r="RX404" s="1588"/>
      <c r="RY404" s="1588"/>
      <c r="RZ404" s="1588"/>
      <c r="SA404" s="1588"/>
      <c r="SB404" s="1588"/>
      <c r="SC404" s="1588"/>
      <c r="SD404" s="1588"/>
      <c r="SE404" s="1588"/>
      <c r="SF404" s="1588"/>
      <c r="SG404" s="1588"/>
      <c r="SH404" s="1588"/>
      <c r="SI404" s="1588"/>
      <c r="SJ404" s="1588"/>
      <c r="SK404" s="1588"/>
      <c r="SL404" s="1588"/>
      <c r="SM404" s="1588"/>
      <c r="SN404" s="1588"/>
      <c r="SO404" s="1588"/>
      <c r="SP404" s="1588"/>
      <c r="SQ404" s="1588"/>
      <c r="SR404" s="1588"/>
      <c r="SS404" s="1588"/>
      <c r="ST404" s="1588"/>
      <c r="SU404" s="1588"/>
      <c r="SV404" s="1588"/>
      <c r="SW404" s="1588"/>
      <c r="SX404" s="1588"/>
      <c r="SY404" s="1588"/>
      <c r="SZ404" s="1588"/>
      <c r="TA404" s="1588"/>
      <c r="TB404" s="1588"/>
      <c r="TC404" s="1588"/>
      <c r="TD404" s="544"/>
      <c r="TE404" s="544"/>
      <c r="TF404" s="544"/>
      <c r="TG404" s="544"/>
      <c r="TH404" s="544"/>
      <c r="TI404" s="544"/>
      <c r="TJ404" s="544"/>
      <c r="TK404" s="544"/>
      <c r="TL404" s="544"/>
      <c r="TM404" s="544"/>
      <c r="TN404" s="544"/>
      <c r="TO404" s="544"/>
      <c r="TP404" s="544"/>
      <c r="TQ404" s="544"/>
      <c r="TR404" s="544"/>
      <c r="TS404" s="544"/>
      <c r="TT404" s="544"/>
      <c r="TU404" s="544"/>
      <c r="TV404" s="544"/>
      <c r="TW404" s="544"/>
      <c r="TX404" s="544"/>
      <c r="TY404" s="544"/>
      <c r="TZ404" s="544"/>
      <c r="UA404" s="544"/>
      <c r="UB404" s="544"/>
      <c r="UC404" s="544"/>
      <c r="UD404" s="544"/>
      <c r="UE404" s="544"/>
      <c r="UF404" s="544"/>
      <c r="UG404" s="544"/>
      <c r="UH404" s="544"/>
      <c r="UI404" s="544"/>
      <c r="UJ404" s="544"/>
      <c r="UK404" s="544"/>
      <c r="UL404" s="544"/>
      <c r="UM404" s="544"/>
      <c r="UN404" s="544"/>
      <c r="UO404" s="544"/>
      <c r="UP404" s="544"/>
      <c r="UQ404" s="544"/>
      <c r="UR404" s="544"/>
      <c r="US404" s="544"/>
      <c r="UT404" s="544"/>
      <c r="UU404" s="544"/>
      <c r="UV404" s="544"/>
      <c r="UW404" s="544"/>
      <c r="UX404" s="544"/>
      <c r="UY404" s="544"/>
      <c r="UZ404" s="544"/>
      <c r="VA404" s="544"/>
      <c r="VB404" s="544"/>
      <c r="VC404" s="544"/>
      <c r="VD404" s="544"/>
      <c r="VE404" s="544"/>
      <c r="VF404" s="544"/>
      <c r="VG404" s="544"/>
      <c r="VH404" s="544"/>
      <c r="VI404" s="544"/>
      <c r="VJ404" s="544"/>
      <c r="VK404" s="544"/>
      <c r="VL404" s="544"/>
      <c r="VM404" s="544"/>
      <c r="VN404" s="544"/>
      <c r="VO404" s="544"/>
      <c r="VP404" s="544"/>
      <c r="VQ404" s="544"/>
      <c r="VR404" s="544"/>
      <c r="VS404" s="544"/>
      <c r="VT404" s="544"/>
      <c r="VU404" s="544"/>
      <c r="VV404" s="544"/>
      <c r="VW404" s="544"/>
      <c r="VX404" s="544"/>
      <c r="VY404" s="544"/>
      <c r="VZ404" s="544"/>
      <c r="WA404" s="544"/>
      <c r="WB404" s="544"/>
      <c r="WC404" s="544"/>
      <c r="WD404" s="544"/>
      <c r="WE404" s="544"/>
      <c r="WF404" s="544"/>
      <c r="WG404" s="544"/>
      <c r="WH404" s="544"/>
      <c r="WI404" s="544"/>
      <c r="WJ404" s="544"/>
      <c r="WK404" s="544"/>
      <c r="WL404" s="544"/>
      <c r="WM404" s="544"/>
      <c r="WN404" s="544"/>
      <c r="WO404" s="544"/>
      <c r="WP404" s="544"/>
      <c r="WQ404" s="544"/>
      <c r="WR404" s="544"/>
      <c r="WS404" s="544"/>
      <c r="WT404" s="544"/>
      <c r="WU404" s="544"/>
      <c r="WV404" s="544"/>
      <c r="WW404" s="544"/>
      <c r="WX404" s="544"/>
      <c r="WY404" s="544"/>
      <c r="WZ404" s="544"/>
      <c r="XA404" s="544"/>
      <c r="XB404" s="544"/>
      <c r="XC404" s="544"/>
      <c r="XD404" s="544"/>
      <c r="XE404" s="544"/>
      <c r="XF404" s="544"/>
      <c r="XG404" s="544"/>
      <c r="XH404" s="544"/>
      <c r="XI404" s="544"/>
      <c r="XJ404" s="544"/>
      <c r="XK404" s="544"/>
      <c r="XL404" s="544"/>
      <c r="XM404" s="544"/>
      <c r="XN404" s="544"/>
      <c r="XO404" s="544"/>
      <c r="XP404" s="544"/>
      <c r="XQ404" s="544"/>
      <c r="XR404" s="544"/>
      <c r="XS404" s="544"/>
      <c r="XT404" s="544"/>
      <c r="XU404" s="544"/>
      <c r="XV404" s="544"/>
      <c r="XW404" s="544"/>
      <c r="XX404" s="544"/>
      <c r="XY404" s="544"/>
      <c r="XZ404" s="544"/>
      <c r="YA404" s="544"/>
      <c r="YB404" s="544"/>
      <c r="YC404" s="544"/>
      <c r="YD404" s="544"/>
      <c r="YE404" s="544"/>
      <c r="YF404" s="544"/>
      <c r="YG404" s="544"/>
      <c r="YH404" s="544"/>
      <c r="YI404" s="544"/>
      <c r="YJ404" s="544"/>
      <c r="YK404" s="544"/>
      <c r="YL404" s="544"/>
      <c r="YM404" s="544"/>
      <c r="YN404" s="544"/>
      <c r="YO404" s="544"/>
      <c r="YP404" s="544"/>
      <c r="YQ404" s="544"/>
      <c r="YR404" s="544"/>
      <c r="YS404" s="544"/>
      <c r="YT404" s="544"/>
      <c r="YU404" s="544"/>
      <c r="YV404" s="544"/>
      <c r="YW404" s="544"/>
      <c r="YX404" s="544"/>
      <c r="YY404" s="544"/>
      <c r="YZ404" s="544"/>
      <c r="ZA404" s="544"/>
      <c r="ZB404" s="544"/>
      <c r="ZC404" s="544"/>
      <c r="ZD404" s="544"/>
      <c r="ZE404" s="544"/>
      <c r="ZF404" s="544"/>
      <c r="ZG404" s="544"/>
      <c r="ZH404" s="544"/>
      <c r="ZI404" s="544"/>
      <c r="ZJ404" s="544"/>
      <c r="ZK404" s="544"/>
      <c r="ZL404" s="544"/>
      <c r="ZM404" s="544"/>
      <c r="ZN404" s="544"/>
      <c r="ZO404" s="544"/>
      <c r="ZP404" s="544"/>
      <c r="ZQ404" s="544"/>
      <c r="ZR404" s="544"/>
      <c r="ZS404" s="544"/>
      <c r="ZT404" s="544"/>
      <c r="ZU404" s="544"/>
      <c r="ZV404" s="544"/>
      <c r="ZW404" s="544"/>
      <c r="ZX404" s="544"/>
      <c r="ZY404" s="544"/>
      <c r="ZZ404" s="544"/>
      <c r="AAA404" s="544"/>
      <c r="AAB404" s="544"/>
      <c r="AAC404" s="544"/>
      <c r="AAD404" s="544"/>
      <c r="AAE404" s="544"/>
      <c r="AAF404" s="544"/>
      <c r="AAG404" s="544"/>
      <c r="AAH404" s="544"/>
      <c r="AAI404" s="544"/>
      <c r="AAJ404" s="544"/>
      <c r="AAK404" s="544"/>
      <c r="AAL404" s="544"/>
      <c r="AAM404" s="544"/>
      <c r="AAN404" s="544"/>
      <c r="AAO404" s="544"/>
      <c r="AAP404" s="544"/>
      <c r="AAQ404" s="544"/>
      <c r="AAR404" s="544"/>
      <c r="AAS404" s="544"/>
      <c r="AAT404" s="544"/>
      <c r="AAU404" s="544"/>
      <c r="AAV404" s="544"/>
      <c r="AAW404" s="544"/>
      <c r="AAX404" s="544"/>
      <c r="AAY404" s="544"/>
      <c r="AAZ404" s="544"/>
      <c r="ABA404" s="544"/>
      <c r="ABB404" s="544"/>
      <c r="ABC404" s="544"/>
      <c r="ABD404" s="544"/>
      <c r="ABE404" s="544"/>
      <c r="ABF404" s="544"/>
      <c r="ABG404" s="544"/>
      <c r="ABH404" s="544"/>
      <c r="ABI404" s="544"/>
      <c r="ABJ404" s="544"/>
      <c r="ABK404" s="544"/>
      <c r="ABL404" s="544"/>
      <c r="ABM404" s="544"/>
      <c r="ABN404" s="544"/>
      <c r="ABO404" s="544"/>
      <c r="ABP404" s="544"/>
      <c r="ABQ404" s="544"/>
      <c r="ABR404" s="544"/>
      <c r="ABS404" s="544"/>
      <c r="ABT404" s="544"/>
    </row>
    <row r="405" spans="1:748" s="544" customFormat="1" ht="15" customHeight="1" x14ac:dyDescent="0.15">
      <c r="A405" s="594">
        <v>43925</v>
      </c>
      <c r="B405" s="415">
        <f t="shared" si="8"/>
        <v>4476</v>
      </c>
      <c r="C405" s="595"/>
      <c r="D405" s="596"/>
      <c r="E405" s="641"/>
      <c r="F405" s="603"/>
      <c r="G405" s="883"/>
      <c r="H405" s="543"/>
      <c r="I405" s="603"/>
      <c r="J405" s="598"/>
      <c r="K405" s="602"/>
      <c r="L405" s="604"/>
      <c r="M405" s="595">
        <v>1727</v>
      </c>
      <c r="N405" s="596">
        <v>7.71</v>
      </c>
      <c r="O405" s="641">
        <v>4860</v>
      </c>
      <c r="P405" s="603">
        <v>23.2</v>
      </c>
      <c r="Q405" s="883">
        <v>42.1</v>
      </c>
      <c r="R405" s="543"/>
      <c r="S405" s="603">
        <v>18</v>
      </c>
      <c r="T405" s="598"/>
      <c r="U405" s="602"/>
      <c r="V405" s="604"/>
      <c r="W405" s="599">
        <v>641</v>
      </c>
      <c r="X405" s="596">
        <v>7.58</v>
      </c>
      <c r="Y405" s="600">
        <v>2610</v>
      </c>
      <c r="Z405" s="603">
        <v>11.6</v>
      </c>
      <c r="AA405" s="883">
        <v>22.6</v>
      </c>
      <c r="AB405" s="543"/>
      <c r="AC405" s="603">
        <v>4.2</v>
      </c>
      <c r="AD405" s="543"/>
      <c r="AE405" s="602"/>
      <c r="AF405" s="604"/>
      <c r="AG405" s="599"/>
      <c r="AH405" s="596"/>
      <c r="AI405" s="600"/>
      <c r="AJ405" s="603"/>
      <c r="AK405" s="883"/>
      <c r="AL405" s="543"/>
      <c r="AM405" s="135"/>
      <c r="AN405" s="543"/>
      <c r="AO405" s="602"/>
      <c r="AP405" s="621"/>
      <c r="AQ405" s="599">
        <v>238</v>
      </c>
      <c r="AR405" s="596">
        <v>7.7</v>
      </c>
      <c r="AS405" s="600">
        <v>6060</v>
      </c>
      <c r="AT405" s="603">
        <v>106.5</v>
      </c>
      <c r="AU405" s="883">
        <v>315.2</v>
      </c>
      <c r="AV405" s="543"/>
      <c r="AW405" s="603">
        <v>77.599999999999994</v>
      </c>
      <c r="AX405" s="543"/>
      <c r="AY405" s="602"/>
      <c r="AZ405" s="604"/>
      <c r="BA405" s="595">
        <v>318</v>
      </c>
      <c r="BB405" s="596">
        <v>7.51</v>
      </c>
      <c r="BC405" s="602">
        <v>6470</v>
      </c>
      <c r="BD405" s="603">
        <v>49.5</v>
      </c>
      <c r="BE405" s="883">
        <v>152</v>
      </c>
      <c r="BF405" s="543"/>
      <c r="BG405" s="603">
        <v>18.7</v>
      </c>
      <c r="BH405" s="543"/>
      <c r="BI405" s="602"/>
      <c r="BJ405" s="604"/>
      <c r="BK405" s="599">
        <v>165</v>
      </c>
      <c r="BL405" s="596">
        <v>7.71</v>
      </c>
      <c r="BM405" s="600">
        <v>1164</v>
      </c>
      <c r="BN405" s="603">
        <v>106.1</v>
      </c>
      <c r="BO405" s="883">
        <v>138.4</v>
      </c>
      <c r="BP405" s="543"/>
      <c r="BQ405" s="603">
        <v>1.7</v>
      </c>
      <c r="BR405" s="543"/>
      <c r="BS405" s="602"/>
      <c r="BT405" s="604"/>
      <c r="BU405" s="599">
        <v>331</v>
      </c>
      <c r="BV405" s="596">
        <v>7.54</v>
      </c>
      <c r="BW405" s="600">
        <v>5100</v>
      </c>
      <c r="BX405" s="600">
        <v>33.299999999999997</v>
      </c>
      <c r="BY405" s="883">
        <v>69.2</v>
      </c>
      <c r="BZ405" s="543"/>
      <c r="CA405" s="603">
        <v>25.8</v>
      </c>
      <c r="CB405" s="543"/>
      <c r="CC405" s="602"/>
      <c r="CD405" s="604"/>
      <c r="CE405" s="599">
        <v>77</v>
      </c>
      <c r="CF405" s="596">
        <v>7.75</v>
      </c>
      <c r="CG405" s="600">
        <v>7980</v>
      </c>
      <c r="CH405" s="603">
        <v>52.9</v>
      </c>
      <c r="CI405" s="883">
        <v>100.8</v>
      </c>
      <c r="CJ405" s="543"/>
      <c r="CK405" s="603">
        <v>46.3</v>
      </c>
      <c r="CL405" s="543"/>
      <c r="CM405" s="602"/>
      <c r="CN405" s="604"/>
      <c r="CO405" s="599">
        <v>218</v>
      </c>
      <c r="CP405" s="596">
        <v>7.14</v>
      </c>
      <c r="CQ405" s="602">
        <v>2450</v>
      </c>
      <c r="CR405" s="603">
        <v>21.22</v>
      </c>
      <c r="CS405" s="883">
        <v>43.6</v>
      </c>
      <c r="CT405" s="543"/>
      <c r="CU405" s="603">
        <v>44.4</v>
      </c>
      <c r="CV405" s="543"/>
      <c r="CW405" s="602"/>
      <c r="CX405" s="604"/>
      <c r="CY405" s="599">
        <v>286</v>
      </c>
      <c r="CZ405" s="596">
        <v>7.14</v>
      </c>
      <c r="DA405" s="602">
        <v>8060</v>
      </c>
      <c r="DB405" s="603">
        <v>77.5</v>
      </c>
      <c r="DC405" s="883">
        <v>115.8</v>
      </c>
      <c r="DD405" s="543"/>
      <c r="DE405" s="603">
        <v>16.2</v>
      </c>
      <c r="DF405" s="543"/>
      <c r="DG405" s="605"/>
      <c r="DH405" s="604"/>
      <c r="DI405" s="494">
        <v>94</v>
      </c>
      <c r="DJ405" s="596">
        <v>7.85</v>
      </c>
      <c r="DK405" s="601">
        <v>3500</v>
      </c>
      <c r="DL405" s="603">
        <v>119.6</v>
      </c>
      <c r="DM405" s="883">
        <v>320.5</v>
      </c>
      <c r="DN405" s="543"/>
      <c r="DO405" s="603">
        <v>9.8000000000000007</v>
      </c>
      <c r="DP405" s="543"/>
      <c r="DQ405" s="602"/>
      <c r="DR405" s="604"/>
      <c r="DS405" s="599">
        <v>66</v>
      </c>
      <c r="DT405" s="596">
        <v>7.7</v>
      </c>
      <c r="DU405" s="597">
        <v>531</v>
      </c>
      <c r="DV405" s="603">
        <v>41.9</v>
      </c>
      <c r="DW405" s="883">
        <v>76.8</v>
      </c>
      <c r="DX405" s="543"/>
      <c r="DY405" s="603">
        <v>2.5</v>
      </c>
      <c r="DZ405" s="543"/>
      <c r="EA405" s="603"/>
      <c r="EB405" s="604"/>
      <c r="EC405" s="599">
        <v>204</v>
      </c>
      <c r="ED405" s="596">
        <v>7.8</v>
      </c>
      <c r="EE405" s="605">
        <v>2330</v>
      </c>
      <c r="EF405" s="603">
        <v>13</v>
      </c>
      <c r="EG405" s="883">
        <v>49.7</v>
      </c>
      <c r="EH405" s="543"/>
      <c r="EI405" s="603">
        <v>11.2</v>
      </c>
      <c r="EJ405" s="543"/>
      <c r="EK405" s="602"/>
      <c r="EL405" s="604"/>
      <c r="EM405" s="599"/>
      <c r="EN405" s="596"/>
      <c r="EO405" s="602"/>
      <c r="EP405" s="603"/>
      <c r="EQ405" s="603"/>
      <c r="ER405" s="543"/>
      <c r="ES405" s="603"/>
      <c r="ET405" s="597"/>
      <c r="EU405" s="602"/>
      <c r="EV405" s="604"/>
      <c r="EW405" s="599"/>
      <c r="EX405" s="596">
        <v>7.01</v>
      </c>
      <c r="EY405" s="602">
        <v>8870</v>
      </c>
      <c r="EZ405" s="603">
        <v>7.4</v>
      </c>
      <c r="FA405" s="883"/>
      <c r="FB405" s="543"/>
      <c r="FC405" s="603">
        <v>0.7</v>
      </c>
      <c r="FD405" s="597"/>
      <c r="FE405" s="602"/>
      <c r="FF405" s="604"/>
      <c r="FG405" s="599">
        <v>47</v>
      </c>
      <c r="FH405" s="596">
        <v>7.7</v>
      </c>
      <c r="FI405" s="602">
        <v>1670</v>
      </c>
      <c r="FJ405" s="603">
        <v>75.5</v>
      </c>
      <c r="FK405" s="883">
        <v>140</v>
      </c>
      <c r="FL405" s="543"/>
      <c r="FM405" s="603">
        <v>121.3</v>
      </c>
      <c r="FN405" s="597"/>
      <c r="FO405" s="602"/>
      <c r="FP405" s="604"/>
      <c r="FQ405" s="1262"/>
      <c r="FR405" s="1263"/>
      <c r="FS405" s="1444"/>
      <c r="FT405" s="1263"/>
      <c r="FU405" s="980"/>
      <c r="FV405" s="1263"/>
      <c r="FW405" s="954"/>
      <c r="FX405" s="1263"/>
      <c r="FY405" s="1263"/>
      <c r="FZ405" s="1419"/>
      <c r="GA405" s="1262"/>
      <c r="GB405" s="1263"/>
      <c r="GC405" s="1263"/>
      <c r="GD405" s="1263"/>
      <c r="GE405" s="980"/>
      <c r="GF405" s="1263"/>
      <c r="GG405" s="954"/>
      <c r="GH405" s="1263"/>
      <c r="GI405" s="1263"/>
      <c r="GJ405" s="1419"/>
      <c r="GK405" s="595"/>
      <c r="GL405" s="952"/>
      <c r="GM405" s="602"/>
      <c r="GN405" s="602"/>
      <c r="GO405" s="602"/>
      <c r="GP405" s="602"/>
      <c r="GQ405" s="602"/>
      <c r="GR405" s="602"/>
      <c r="GS405" s="602"/>
      <c r="GT405" s="604"/>
      <c r="GU405" s="595"/>
      <c r="GV405" s="602"/>
      <c r="GW405" s="602"/>
      <c r="GX405" s="602"/>
      <c r="GY405" s="602"/>
      <c r="GZ405" s="543"/>
      <c r="HA405" s="602"/>
      <c r="HB405" s="602"/>
      <c r="HC405" s="602"/>
      <c r="HD405" s="604"/>
      <c r="HE405" s="599">
        <v>64</v>
      </c>
      <c r="HF405" s="596">
        <v>7.23</v>
      </c>
      <c r="HG405" s="602">
        <v>5410</v>
      </c>
      <c r="HH405" s="894">
        <v>10.4</v>
      </c>
      <c r="HI405" s="1432">
        <v>81.3</v>
      </c>
      <c r="HJ405" s="543"/>
      <c r="HK405" s="603">
        <v>3.9</v>
      </c>
      <c r="HL405" s="543"/>
      <c r="HM405" s="602"/>
      <c r="HN405" s="604"/>
      <c r="HO405" s="599"/>
      <c r="HP405" s="596"/>
      <c r="HQ405" s="602"/>
      <c r="HR405" s="603"/>
      <c r="HS405" s="603"/>
      <c r="HT405" s="543"/>
      <c r="HU405" s="603"/>
      <c r="HV405" s="543"/>
      <c r="HW405" s="602"/>
      <c r="HX405" s="604"/>
      <c r="HY405" s="1587"/>
      <c r="HZ405" s="1587"/>
      <c r="IA405" s="1587"/>
      <c r="IB405" s="1587"/>
      <c r="IC405" s="1587"/>
      <c r="ID405" s="1587"/>
      <c r="IE405" s="1587"/>
      <c r="IF405" s="1587"/>
      <c r="IG405" s="1587"/>
      <c r="IH405" s="1587"/>
      <c r="II405" s="1587"/>
      <c r="IJ405" s="1587"/>
      <c r="IK405" s="1587"/>
      <c r="IL405" s="1587"/>
      <c r="IM405" s="1587"/>
      <c r="IN405" s="1587"/>
      <c r="IO405" s="1587"/>
      <c r="IP405" s="1587"/>
      <c r="IQ405" s="1587"/>
      <c r="IR405" s="1587"/>
      <c r="IS405" s="1587"/>
      <c r="IT405" s="1587"/>
      <c r="IU405" s="1587"/>
      <c r="IV405" s="1587"/>
      <c r="IW405" s="1587"/>
      <c r="IX405" s="1587"/>
      <c r="IY405" s="1587"/>
      <c r="IZ405" s="1587"/>
      <c r="JA405" s="1587"/>
      <c r="JB405" s="1587"/>
      <c r="JC405" s="1587"/>
      <c r="JD405" s="1587"/>
      <c r="JE405" s="1587"/>
      <c r="JF405" s="1587"/>
      <c r="JG405" s="1587"/>
      <c r="JH405" s="1587"/>
      <c r="JI405" s="1587"/>
      <c r="JJ405" s="1587"/>
      <c r="JK405" s="1587"/>
      <c r="JL405" s="1587"/>
      <c r="JM405" s="1587"/>
      <c r="JN405" s="1587"/>
      <c r="JO405" s="1587"/>
      <c r="JP405" s="1587"/>
      <c r="JQ405" s="1587"/>
      <c r="JR405" s="1587"/>
      <c r="JS405" s="1587"/>
      <c r="JT405" s="1587"/>
      <c r="JU405" s="1587"/>
      <c r="JV405" s="1587"/>
      <c r="JW405" s="1587"/>
      <c r="JX405" s="1587"/>
      <c r="JY405" s="1587"/>
      <c r="JZ405" s="1587"/>
      <c r="KA405" s="1587"/>
      <c r="KB405" s="1587"/>
      <c r="KC405" s="1587"/>
      <c r="KD405" s="1587"/>
      <c r="KE405" s="1587"/>
      <c r="KF405" s="1587"/>
      <c r="KG405" s="1587"/>
      <c r="KH405" s="1587"/>
      <c r="KI405" s="1587"/>
      <c r="KJ405" s="1587"/>
      <c r="KK405" s="1587"/>
      <c r="KL405" s="1587"/>
      <c r="KM405" s="1587"/>
      <c r="KN405" s="1587"/>
      <c r="KO405" s="1587"/>
      <c r="KP405" s="1587"/>
      <c r="KQ405" s="1587"/>
      <c r="KR405" s="1587"/>
      <c r="KS405" s="1587"/>
      <c r="KT405" s="1587"/>
      <c r="KU405" s="1587"/>
      <c r="KV405" s="1587"/>
      <c r="KW405" s="1587"/>
      <c r="KX405" s="1587"/>
      <c r="KY405" s="1587"/>
      <c r="KZ405" s="1587"/>
      <c r="LA405" s="1587"/>
      <c r="LB405" s="1587"/>
      <c r="LC405" s="1587"/>
      <c r="LD405" s="1587"/>
      <c r="LE405" s="1587"/>
      <c r="LF405" s="1587"/>
      <c r="LG405" s="1587"/>
      <c r="LH405" s="1587"/>
      <c r="LI405" s="1587"/>
      <c r="LJ405" s="1587"/>
      <c r="LK405" s="1587"/>
      <c r="LL405" s="1587"/>
      <c r="LM405" s="1587"/>
      <c r="LN405" s="1587"/>
      <c r="LO405" s="1587"/>
      <c r="LP405" s="1587"/>
      <c r="LQ405" s="1587"/>
      <c r="LR405" s="1587"/>
      <c r="LS405" s="1587"/>
      <c r="LT405" s="1587"/>
      <c r="LU405" s="1587"/>
      <c r="LV405" s="1587"/>
      <c r="LW405" s="1587"/>
      <c r="LX405" s="1587"/>
      <c r="LY405" s="1587"/>
      <c r="LZ405" s="1587"/>
      <c r="MA405" s="1587"/>
      <c r="MB405" s="1587"/>
      <c r="MC405" s="1587"/>
      <c r="MD405" s="1587"/>
      <c r="ME405" s="1587"/>
      <c r="MF405" s="1587"/>
      <c r="MG405" s="1587"/>
      <c r="MH405" s="1587"/>
      <c r="MI405" s="1587"/>
      <c r="MJ405" s="1587"/>
      <c r="MK405" s="1587"/>
      <c r="ML405" s="1587"/>
      <c r="MM405" s="1587"/>
      <c r="MN405" s="1587"/>
      <c r="MO405" s="1587"/>
      <c r="MP405" s="1587"/>
      <c r="MQ405" s="1587"/>
      <c r="MR405" s="1587"/>
      <c r="MS405" s="1587"/>
      <c r="MT405" s="1587"/>
      <c r="MU405" s="1587"/>
      <c r="MV405" s="1587"/>
      <c r="MW405" s="1587"/>
      <c r="MX405" s="1587"/>
      <c r="MY405" s="1587"/>
      <c r="MZ405" s="1587"/>
      <c r="NA405" s="1587"/>
      <c r="NB405" s="1587"/>
      <c r="NC405" s="1587"/>
      <c r="ND405" s="1587"/>
      <c r="NE405" s="1587"/>
      <c r="NF405" s="1587"/>
      <c r="NG405" s="1587"/>
      <c r="NH405" s="1587"/>
      <c r="NI405" s="1587"/>
      <c r="NJ405" s="1587"/>
      <c r="NK405" s="1587"/>
      <c r="NL405" s="1587"/>
      <c r="NM405" s="1587"/>
      <c r="NN405" s="1587"/>
      <c r="NO405" s="1587"/>
      <c r="NP405" s="1587"/>
      <c r="NQ405" s="1587"/>
      <c r="NR405" s="1587"/>
      <c r="NS405" s="1587"/>
      <c r="NT405" s="1587"/>
      <c r="NU405" s="1587"/>
      <c r="NV405" s="1587"/>
      <c r="NW405" s="1587"/>
      <c r="NX405" s="1587"/>
      <c r="NY405" s="1587"/>
      <c r="NZ405" s="1587"/>
      <c r="OA405" s="1587"/>
      <c r="OB405" s="1587"/>
      <c r="OC405" s="1587"/>
      <c r="OD405" s="1587"/>
      <c r="OE405" s="1587"/>
      <c r="OF405" s="1587"/>
      <c r="OG405" s="1587"/>
      <c r="OH405" s="1587"/>
      <c r="OI405" s="1587"/>
      <c r="OJ405" s="1587"/>
      <c r="OK405" s="1587"/>
      <c r="OL405" s="1587"/>
      <c r="OM405" s="1587"/>
      <c r="ON405" s="1587"/>
      <c r="OO405" s="1587"/>
      <c r="OP405" s="1587"/>
      <c r="OQ405" s="1587"/>
      <c r="OR405" s="1587"/>
      <c r="OS405" s="1587"/>
      <c r="OT405" s="1587"/>
      <c r="OU405" s="1587"/>
      <c r="OV405" s="1587"/>
      <c r="OW405" s="1587"/>
      <c r="OX405" s="1587"/>
      <c r="OY405" s="1587"/>
      <c r="OZ405" s="1587"/>
      <c r="PA405" s="1587"/>
      <c r="PB405" s="1587"/>
      <c r="PC405" s="1587"/>
      <c r="PD405" s="1587"/>
      <c r="PE405" s="1587"/>
      <c r="PF405" s="1587"/>
      <c r="PG405" s="1588"/>
      <c r="PH405" s="1588"/>
      <c r="PI405" s="1588"/>
      <c r="PJ405" s="1588"/>
      <c r="PK405" s="1588"/>
      <c r="PL405" s="1588"/>
      <c r="PM405" s="1588"/>
      <c r="PN405" s="1588"/>
      <c r="PO405" s="1588"/>
      <c r="PP405" s="1588"/>
      <c r="PQ405" s="1588"/>
      <c r="PR405" s="1588"/>
      <c r="PS405" s="1588"/>
      <c r="PT405" s="1588"/>
      <c r="PU405" s="1588"/>
      <c r="PV405" s="1588"/>
      <c r="PW405" s="1588"/>
      <c r="PX405" s="1588"/>
      <c r="PY405" s="1588"/>
      <c r="PZ405" s="1588"/>
      <c r="QA405" s="1588"/>
      <c r="QB405" s="1588"/>
      <c r="QC405" s="1588"/>
      <c r="QD405" s="1588"/>
      <c r="QE405" s="1588"/>
      <c r="QF405" s="1588"/>
      <c r="QG405" s="1588"/>
      <c r="QH405" s="1588"/>
      <c r="QI405" s="1588"/>
      <c r="QJ405" s="1588"/>
      <c r="QK405" s="1588"/>
      <c r="QL405" s="1588"/>
      <c r="QM405" s="1588"/>
      <c r="QN405" s="1588"/>
      <c r="QO405" s="1588"/>
      <c r="QP405" s="1588"/>
      <c r="QQ405" s="1588"/>
      <c r="QR405" s="1588"/>
      <c r="QS405" s="1588"/>
      <c r="QT405" s="1588"/>
      <c r="QU405" s="1588"/>
      <c r="QV405" s="1588"/>
      <c r="QW405" s="1588"/>
      <c r="QX405" s="1588"/>
      <c r="QY405" s="1588"/>
      <c r="QZ405" s="1588"/>
      <c r="RA405" s="1588"/>
      <c r="RB405" s="1588"/>
      <c r="RC405" s="1588"/>
      <c r="RD405" s="1588"/>
      <c r="RE405" s="1588"/>
      <c r="RF405" s="1588"/>
      <c r="RG405" s="1588"/>
      <c r="RH405" s="1588"/>
      <c r="RI405" s="1588"/>
      <c r="RJ405" s="1588"/>
      <c r="RK405" s="1588"/>
      <c r="RL405" s="1588"/>
      <c r="RM405" s="1588"/>
      <c r="RN405" s="1588"/>
      <c r="RO405" s="1588"/>
      <c r="RP405" s="1588"/>
      <c r="RQ405" s="1588"/>
      <c r="RR405" s="1588"/>
      <c r="RS405" s="1588"/>
      <c r="RT405" s="1588"/>
      <c r="RU405" s="1588"/>
      <c r="RV405" s="1588"/>
      <c r="RW405" s="1588"/>
      <c r="RX405" s="1588"/>
      <c r="RY405" s="1588"/>
      <c r="RZ405" s="1588"/>
      <c r="SA405" s="1588"/>
      <c r="SB405" s="1588"/>
      <c r="SC405" s="1588"/>
      <c r="SD405" s="1588"/>
      <c r="SE405" s="1588"/>
      <c r="SF405" s="1588"/>
      <c r="SG405" s="1588"/>
      <c r="SH405" s="1588"/>
      <c r="SI405" s="1588"/>
      <c r="SJ405" s="1588"/>
      <c r="SK405" s="1588"/>
      <c r="SL405" s="1588"/>
      <c r="SM405" s="1588"/>
      <c r="SN405" s="1588"/>
      <c r="SO405" s="1588"/>
      <c r="SP405" s="1588"/>
      <c r="SQ405" s="1588"/>
      <c r="SR405" s="1588"/>
      <c r="SS405" s="1588"/>
      <c r="ST405" s="1588"/>
      <c r="SU405" s="1588"/>
      <c r="SV405" s="1588"/>
      <c r="SW405" s="1588"/>
      <c r="SX405" s="1588"/>
      <c r="SY405" s="1588"/>
      <c r="SZ405" s="1588"/>
      <c r="TA405" s="1588"/>
      <c r="TB405" s="1588"/>
      <c r="TC405" s="1588"/>
    </row>
    <row r="406" spans="1:748" s="542" customFormat="1" ht="15" customHeight="1" x14ac:dyDescent="0.15">
      <c r="A406" s="560">
        <v>43926</v>
      </c>
      <c r="B406" s="765">
        <f t="shared" si="8"/>
        <v>2323</v>
      </c>
      <c r="C406" s="241"/>
      <c r="D406" s="552"/>
      <c r="E406" s="642"/>
      <c r="F406" s="577"/>
      <c r="G406" s="577"/>
      <c r="H406" s="541"/>
      <c r="I406" s="577"/>
      <c r="J406" s="553"/>
      <c r="K406" s="471"/>
      <c r="L406" s="557"/>
      <c r="M406" s="241">
        <v>320</v>
      </c>
      <c r="N406" s="552"/>
      <c r="O406" s="642">
        <v>4630</v>
      </c>
      <c r="P406" s="577">
        <v>28.8</v>
      </c>
      <c r="Q406" s="577">
        <v>60.2</v>
      </c>
      <c r="R406" s="541"/>
      <c r="S406" s="577">
        <v>25.2</v>
      </c>
      <c r="T406" s="553"/>
      <c r="U406" s="471"/>
      <c r="V406" s="557"/>
      <c r="W406" s="554">
        <v>650</v>
      </c>
      <c r="X406" s="552">
        <v>8.09</v>
      </c>
      <c r="Y406" s="555">
        <v>2580</v>
      </c>
      <c r="Z406" s="577">
        <v>14.2</v>
      </c>
      <c r="AA406" s="577">
        <v>28.6</v>
      </c>
      <c r="AB406" s="541"/>
      <c r="AC406" s="577">
        <v>5.2</v>
      </c>
      <c r="AD406" s="541"/>
      <c r="AE406" s="471"/>
      <c r="AF406" s="557"/>
      <c r="AG406" s="554">
        <v>71</v>
      </c>
      <c r="AH406" s="552"/>
      <c r="AI406" s="555"/>
      <c r="AJ406" s="577"/>
      <c r="AK406" s="577"/>
      <c r="AL406" s="541"/>
      <c r="AM406" s="180"/>
      <c r="AN406" s="541"/>
      <c r="AO406" s="471"/>
      <c r="AP406" s="619"/>
      <c r="AQ406" s="554"/>
      <c r="AR406" s="552"/>
      <c r="AS406" s="555"/>
      <c r="AT406" s="577"/>
      <c r="AU406" s="577"/>
      <c r="AV406" s="541"/>
      <c r="AW406" s="577"/>
      <c r="AX406" s="541"/>
      <c r="AY406" s="471"/>
      <c r="AZ406" s="557"/>
      <c r="BA406" s="241">
        <v>325</v>
      </c>
      <c r="BB406" s="552">
        <v>7.56</v>
      </c>
      <c r="BC406" s="471">
        <v>6010</v>
      </c>
      <c r="BD406" s="577">
        <v>50.8</v>
      </c>
      <c r="BE406" s="577">
        <v>147.4</v>
      </c>
      <c r="BF406" s="541"/>
      <c r="BG406" s="577">
        <v>17.3</v>
      </c>
      <c r="BH406" s="541"/>
      <c r="BI406" s="471"/>
      <c r="BJ406" s="557"/>
      <c r="BK406" s="554">
        <v>161</v>
      </c>
      <c r="BL406" s="552">
        <v>8.1199999999999992</v>
      </c>
      <c r="BM406" s="555">
        <v>1191</v>
      </c>
      <c r="BN406" s="577">
        <v>118.6</v>
      </c>
      <c r="BO406" s="577">
        <v>141.4</v>
      </c>
      <c r="BP406" s="541"/>
      <c r="BQ406" s="577">
        <v>1.8</v>
      </c>
      <c r="BR406" s="541"/>
      <c r="BS406" s="471"/>
      <c r="BT406" s="557"/>
      <c r="BU406" s="554">
        <v>173</v>
      </c>
      <c r="BV406" s="552">
        <v>7.71</v>
      </c>
      <c r="BW406" s="555">
        <v>5610</v>
      </c>
      <c r="BX406" s="555">
        <v>39.700000000000003</v>
      </c>
      <c r="BY406" s="577">
        <v>79.8</v>
      </c>
      <c r="BZ406" s="541"/>
      <c r="CA406" s="577">
        <v>27.4</v>
      </c>
      <c r="CB406" s="541"/>
      <c r="CC406" s="471"/>
      <c r="CD406" s="557"/>
      <c r="CE406" s="554"/>
      <c r="CF406" s="552"/>
      <c r="CG406" s="555"/>
      <c r="CH406" s="577"/>
      <c r="CI406" s="577"/>
      <c r="CJ406" s="541"/>
      <c r="CK406" s="577"/>
      <c r="CL406" s="541"/>
      <c r="CM406" s="471"/>
      <c r="CN406" s="557"/>
      <c r="CO406" s="554"/>
      <c r="CP406" s="552"/>
      <c r="CQ406" s="471"/>
      <c r="CR406" s="577"/>
      <c r="CS406" s="577"/>
      <c r="CT406" s="541"/>
      <c r="CU406" s="577"/>
      <c r="CV406" s="541"/>
      <c r="CW406" s="471"/>
      <c r="CX406" s="557"/>
      <c r="CY406" s="554">
        <v>216</v>
      </c>
      <c r="CZ406" s="552">
        <v>7.36</v>
      </c>
      <c r="DA406" s="471">
        <v>7300</v>
      </c>
      <c r="DB406" s="577">
        <v>79.5</v>
      </c>
      <c r="DC406" s="577">
        <v>117.3</v>
      </c>
      <c r="DD406" s="541"/>
      <c r="DE406" s="577">
        <v>24.7</v>
      </c>
      <c r="DF406" s="541"/>
      <c r="DG406" s="558"/>
      <c r="DH406" s="557"/>
      <c r="DI406" s="554">
        <v>134</v>
      </c>
      <c r="DJ406" s="552">
        <v>7.75</v>
      </c>
      <c r="DK406" s="556">
        <v>3490</v>
      </c>
      <c r="DL406" s="577">
        <v>125.3</v>
      </c>
      <c r="DM406" s="577">
        <v>369.6</v>
      </c>
      <c r="DN406" s="541"/>
      <c r="DO406" s="577">
        <v>10.6</v>
      </c>
      <c r="DP406" s="541"/>
      <c r="DQ406" s="471"/>
      <c r="DR406" s="557"/>
      <c r="DS406" s="554">
        <v>76</v>
      </c>
      <c r="DT406" s="552"/>
      <c r="DU406" s="470"/>
      <c r="DV406" s="577"/>
      <c r="DW406" s="577"/>
      <c r="DX406" s="541"/>
      <c r="DY406" s="577"/>
      <c r="DZ406" s="541"/>
      <c r="EA406" s="577"/>
      <c r="EB406" s="557"/>
      <c r="EC406" s="554">
        <v>162</v>
      </c>
      <c r="ED406" s="552">
        <v>7.67</v>
      </c>
      <c r="EE406" s="558">
        <v>2720</v>
      </c>
      <c r="EF406" s="577">
        <v>11.1</v>
      </c>
      <c r="EG406" s="577">
        <v>45.2</v>
      </c>
      <c r="EH406" s="541"/>
      <c r="EI406" s="577">
        <v>10.5</v>
      </c>
      <c r="EJ406" s="541"/>
      <c r="EK406" s="471"/>
      <c r="EL406" s="557"/>
      <c r="EM406" s="554"/>
      <c r="EN406" s="552"/>
      <c r="EO406" s="471"/>
      <c r="EP406" s="577"/>
      <c r="EQ406" s="577"/>
      <c r="ER406" s="541"/>
      <c r="ES406" s="577"/>
      <c r="ET406" s="470"/>
      <c r="EU406" s="471"/>
      <c r="EV406" s="557"/>
      <c r="EW406" s="554"/>
      <c r="EX406" s="552">
        <v>7.16</v>
      </c>
      <c r="EY406" s="471">
        <v>8220</v>
      </c>
      <c r="EZ406" s="577">
        <v>7.7</v>
      </c>
      <c r="FA406" s="577"/>
      <c r="FB406" s="541"/>
      <c r="FC406" s="577">
        <v>0.8</v>
      </c>
      <c r="FD406" s="470"/>
      <c r="FE406" s="471"/>
      <c r="FF406" s="557"/>
      <c r="FG406" s="554">
        <v>35</v>
      </c>
      <c r="FH406" s="552"/>
      <c r="FI406" s="471"/>
      <c r="FJ406" s="577"/>
      <c r="FK406" s="577"/>
      <c r="FL406" s="541"/>
      <c r="FM406" s="577"/>
      <c r="FN406" s="470"/>
      <c r="FO406" s="471"/>
      <c r="FP406" s="557"/>
      <c r="FQ406" s="1261"/>
      <c r="FR406" s="584"/>
      <c r="FS406" s="589"/>
      <c r="FT406" s="584"/>
      <c r="FU406" s="590"/>
      <c r="FV406" s="584"/>
      <c r="FW406" s="590"/>
      <c r="FX406" s="584"/>
      <c r="FY406" s="584"/>
      <c r="FZ406" s="591"/>
      <c r="GA406" s="1261"/>
      <c r="GB406" s="584"/>
      <c r="GC406" s="584"/>
      <c r="GD406" s="584"/>
      <c r="GE406" s="590"/>
      <c r="GF406" s="584"/>
      <c r="GG406" s="590"/>
      <c r="GH406" s="584"/>
      <c r="GI406" s="584"/>
      <c r="GJ406" s="591"/>
      <c r="GK406" s="241"/>
      <c r="GL406" s="940"/>
      <c r="GM406" s="471"/>
      <c r="GN406" s="471"/>
      <c r="GO406" s="471"/>
      <c r="GP406" s="471"/>
      <c r="GQ406" s="471"/>
      <c r="GR406" s="471"/>
      <c r="GS406" s="471"/>
      <c r="GT406" s="557"/>
      <c r="GU406" s="241"/>
      <c r="GV406" s="471"/>
      <c r="GW406" s="471"/>
      <c r="GX406" s="471"/>
      <c r="GY406" s="471"/>
      <c r="GZ406" s="541"/>
      <c r="HA406" s="471"/>
      <c r="HB406" s="471"/>
      <c r="HC406" s="471"/>
      <c r="HD406" s="557"/>
      <c r="HE406" s="554"/>
      <c r="HF406" s="552">
        <v>7.46</v>
      </c>
      <c r="HG406" s="471">
        <v>5120</v>
      </c>
      <c r="HH406" s="590">
        <v>9.9</v>
      </c>
      <c r="HI406" s="556">
        <v>61.7</v>
      </c>
      <c r="HJ406" s="541"/>
      <c r="HK406" s="577">
        <v>3.6</v>
      </c>
      <c r="HL406" s="541"/>
      <c r="HM406" s="471"/>
      <c r="HN406" s="557"/>
      <c r="HO406" s="554"/>
      <c r="HP406" s="552"/>
      <c r="HQ406" s="471"/>
      <c r="HR406" s="577"/>
      <c r="HS406" s="577"/>
      <c r="HT406" s="541"/>
      <c r="HU406" s="577"/>
      <c r="HV406" s="541"/>
      <c r="HW406" s="471"/>
      <c r="HX406" s="557"/>
      <c r="HY406" s="1587"/>
      <c r="HZ406" s="1587"/>
      <c r="IA406" s="1587"/>
      <c r="IB406" s="1587"/>
      <c r="IC406" s="1587"/>
      <c r="ID406" s="1587"/>
      <c r="IE406" s="1587"/>
      <c r="IF406" s="1587"/>
      <c r="IG406" s="1587"/>
      <c r="IH406" s="1587"/>
      <c r="II406" s="1587"/>
      <c r="IJ406" s="1587"/>
      <c r="IK406" s="1587"/>
      <c r="IL406" s="1587"/>
      <c r="IM406" s="1587"/>
      <c r="IN406" s="1587"/>
      <c r="IO406" s="1587"/>
      <c r="IP406" s="1587"/>
      <c r="IQ406" s="1587"/>
      <c r="IR406" s="1587"/>
      <c r="IS406" s="1587"/>
      <c r="IT406" s="1587"/>
      <c r="IU406" s="1587"/>
      <c r="IV406" s="1587"/>
      <c r="IW406" s="1587"/>
      <c r="IX406" s="1587"/>
      <c r="IY406" s="1587"/>
      <c r="IZ406" s="1587"/>
      <c r="JA406" s="1587"/>
      <c r="JB406" s="1587"/>
      <c r="JC406" s="1587"/>
      <c r="JD406" s="1587"/>
      <c r="JE406" s="1587"/>
      <c r="JF406" s="1587"/>
      <c r="JG406" s="1587"/>
      <c r="JH406" s="1587"/>
      <c r="JI406" s="1587"/>
      <c r="JJ406" s="1587"/>
      <c r="JK406" s="1587"/>
      <c r="JL406" s="1587"/>
      <c r="JM406" s="1587"/>
      <c r="JN406" s="1587"/>
      <c r="JO406" s="1587"/>
      <c r="JP406" s="1587"/>
      <c r="JQ406" s="1587"/>
      <c r="JR406" s="1587"/>
      <c r="JS406" s="1587"/>
      <c r="JT406" s="1587"/>
      <c r="JU406" s="1587"/>
      <c r="JV406" s="1587"/>
      <c r="JW406" s="1587"/>
      <c r="JX406" s="1587"/>
      <c r="JY406" s="1587"/>
      <c r="JZ406" s="1587"/>
      <c r="KA406" s="1587"/>
      <c r="KB406" s="1587"/>
      <c r="KC406" s="1587"/>
      <c r="KD406" s="1587"/>
      <c r="KE406" s="1587"/>
      <c r="KF406" s="1587"/>
      <c r="KG406" s="1587"/>
      <c r="KH406" s="1587"/>
      <c r="KI406" s="1587"/>
      <c r="KJ406" s="1587"/>
      <c r="KK406" s="1587"/>
      <c r="KL406" s="1587"/>
      <c r="KM406" s="1587"/>
      <c r="KN406" s="1587"/>
      <c r="KO406" s="1587"/>
      <c r="KP406" s="1587"/>
      <c r="KQ406" s="1587"/>
      <c r="KR406" s="1587"/>
      <c r="KS406" s="1587"/>
      <c r="KT406" s="1587"/>
      <c r="KU406" s="1587"/>
      <c r="KV406" s="1587"/>
      <c r="KW406" s="1587"/>
      <c r="KX406" s="1587"/>
      <c r="KY406" s="1587"/>
      <c r="KZ406" s="1587"/>
      <c r="LA406" s="1587"/>
      <c r="LB406" s="1587"/>
      <c r="LC406" s="1587"/>
      <c r="LD406" s="1587"/>
      <c r="LE406" s="1587"/>
      <c r="LF406" s="1587"/>
      <c r="LG406" s="1587"/>
      <c r="LH406" s="1587"/>
      <c r="LI406" s="1587"/>
      <c r="LJ406" s="1587"/>
      <c r="LK406" s="1587"/>
      <c r="LL406" s="1587"/>
      <c r="LM406" s="1587"/>
      <c r="LN406" s="1587"/>
      <c r="LO406" s="1587"/>
      <c r="LP406" s="1587"/>
      <c r="LQ406" s="1587"/>
      <c r="LR406" s="1587"/>
      <c r="LS406" s="1587"/>
      <c r="LT406" s="1587"/>
      <c r="LU406" s="1587"/>
      <c r="LV406" s="1587"/>
      <c r="LW406" s="1587"/>
      <c r="LX406" s="1587"/>
      <c r="LY406" s="1587"/>
      <c r="LZ406" s="1587"/>
      <c r="MA406" s="1587"/>
      <c r="MB406" s="1587"/>
      <c r="MC406" s="1587"/>
      <c r="MD406" s="1587"/>
      <c r="ME406" s="1587"/>
      <c r="MF406" s="1587"/>
      <c r="MG406" s="1587"/>
      <c r="MH406" s="1587"/>
      <c r="MI406" s="1587"/>
      <c r="MJ406" s="1587"/>
      <c r="MK406" s="1587"/>
      <c r="ML406" s="1587"/>
      <c r="MM406" s="1587"/>
      <c r="MN406" s="1587"/>
      <c r="MO406" s="1587"/>
      <c r="MP406" s="1587"/>
      <c r="MQ406" s="1587"/>
      <c r="MR406" s="1587"/>
      <c r="MS406" s="1587"/>
      <c r="MT406" s="1587"/>
      <c r="MU406" s="1587"/>
      <c r="MV406" s="1587"/>
      <c r="MW406" s="1587"/>
      <c r="MX406" s="1587"/>
      <c r="MY406" s="1587"/>
      <c r="MZ406" s="1587"/>
      <c r="NA406" s="1587"/>
      <c r="NB406" s="1587"/>
      <c r="NC406" s="1587"/>
      <c r="ND406" s="1587"/>
      <c r="NE406" s="1587"/>
      <c r="NF406" s="1587"/>
      <c r="NG406" s="1587"/>
      <c r="NH406" s="1587"/>
      <c r="NI406" s="1587"/>
      <c r="NJ406" s="1587"/>
      <c r="NK406" s="1587"/>
      <c r="NL406" s="1587"/>
      <c r="NM406" s="1587"/>
      <c r="NN406" s="1587"/>
      <c r="NO406" s="1587"/>
      <c r="NP406" s="1587"/>
      <c r="NQ406" s="1587"/>
      <c r="NR406" s="1587"/>
      <c r="NS406" s="1587"/>
      <c r="NT406" s="1587"/>
      <c r="NU406" s="1587"/>
      <c r="NV406" s="1587"/>
      <c r="NW406" s="1587"/>
      <c r="NX406" s="1587"/>
      <c r="NY406" s="1587"/>
      <c r="NZ406" s="1587"/>
      <c r="OA406" s="1587"/>
      <c r="OB406" s="1587"/>
      <c r="OC406" s="1587"/>
      <c r="OD406" s="1587"/>
      <c r="OE406" s="1587"/>
      <c r="OF406" s="1587"/>
      <c r="OG406" s="1587"/>
      <c r="OH406" s="1587"/>
      <c r="OI406" s="1587"/>
      <c r="OJ406" s="1587"/>
      <c r="OK406" s="1587"/>
      <c r="OL406" s="1587"/>
      <c r="OM406" s="1587"/>
      <c r="ON406" s="1587"/>
      <c r="OO406" s="1587"/>
      <c r="OP406" s="1587"/>
      <c r="OQ406" s="1587"/>
      <c r="OR406" s="1587"/>
      <c r="OS406" s="1587"/>
      <c r="OT406" s="1587"/>
      <c r="OU406" s="1587"/>
      <c r="OV406" s="1587"/>
      <c r="OW406" s="1587"/>
      <c r="OX406" s="1587"/>
      <c r="OY406" s="1587"/>
      <c r="OZ406" s="1587"/>
      <c r="PA406" s="1587"/>
      <c r="PB406" s="1587"/>
      <c r="PC406" s="1587"/>
      <c r="PD406" s="1587"/>
      <c r="PE406" s="1587"/>
      <c r="PF406" s="1587"/>
      <c r="PG406" s="1588"/>
      <c r="PH406" s="1588"/>
      <c r="PI406" s="1588"/>
      <c r="PJ406" s="1588"/>
      <c r="PK406" s="1588"/>
      <c r="PL406" s="1588"/>
      <c r="PM406" s="1588"/>
      <c r="PN406" s="1588"/>
      <c r="PO406" s="1588"/>
      <c r="PP406" s="1588"/>
      <c r="PQ406" s="1588"/>
      <c r="PR406" s="1588"/>
      <c r="PS406" s="1588"/>
      <c r="PT406" s="1588"/>
      <c r="PU406" s="1588"/>
      <c r="PV406" s="1588"/>
      <c r="PW406" s="1588"/>
      <c r="PX406" s="1588"/>
      <c r="PY406" s="1588"/>
      <c r="PZ406" s="1588"/>
      <c r="QA406" s="1588"/>
      <c r="QB406" s="1588"/>
      <c r="QC406" s="1588"/>
      <c r="QD406" s="1588"/>
      <c r="QE406" s="1588"/>
      <c r="QF406" s="1588"/>
      <c r="QG406" s="1588"/>
      <c r="QH406" s="1588"/>
      <c r="QI406" s="1588"/>
      <c r="QJ406" s="1588"/>
      <c r="QK406" s="1588"/>
      <c r="QL406" s="1588"/>
      <c r="QM406" s="1588"/>
      <c r="QN406" s="1588"/>
      <c r="QO406" s="1588"/>
      <c r="QP406" s="1588"/>
      <c r="QQ406" s="1588"/>
      <c r="QR406" s="1588"/>
      <c r="QS406" s="1588"/>
      <c r="QT406" s="1588"/>
      <c r="QU406" s="1588"/>
      <c r="QV406" s="1588"/>
      <c r="QW406" s="1588"/>
      <c r="QX406" s="1588"/>
      <c r="QY406" s="1588"/>
      <c r="QZ406" s="1588"/>
      <c r="RA406" s="1588"/>
      <c r="RB406" s="1588"/>
      <c r="RC406" s="1588"/>
      <c r="RD406" s="1588"/>
      <c r="RE406" s="1588"/>
      <c r="RF406" s="1588"/>
      <c r="RG406" s="1588"/>
      <c r="RH406" s="1588"/>
      <c r="RI406" s="1588"/>
      <c r="RJ406" s="1588"/>
      <c r="RK406" s="1588"/>
      <c r="RL406" s="1588"/>
      <c r="RM406" s="1588"/>
      <c r="RN406" s="1588"/>
      <c r="RO406" s="1588"/>
      <c r="RP406" s="1588"/>
      <c r="RQ406" s="1588"/>
      <c r="RR406" s="1588"/>
      <c r="RS406" s="1588"/>
      <c r="RT406" s="1588"/>
      <c r="RU406" s="1588"/>
      <c r="RV406" s="1588"/>
      <c r="RW406" s="1588"/>
      <c r="RX406" s="1588"/>
      <c r="RY406" s="1588"/>
      <c r="RZ406" s="1588"/>
      <c r="SA406" s="1588"/>
      <c r="SB406" s="1588"/>
      <c r="SC406" s="1588"/>
      <c r="SD406" s="1588"/>
      <c r="SE406" s="1588"/>
      <c r="SF406" s="1588"/>
      <c r="SG406" s="1588"/>
      <c r="SH406" s="1588"/>
      <c r="SI406" s="1588"/>
      <c r="SJ406" s="1588"/>
      <c r="SK406" s="1588"/>
      <c r="SL406" s="1588"/>
      <c r="SM406" s="1588"/>
      <c r="SN406" s="1588"/>
      <c r="SO406" s="1588"/>
      <c r="SP406" s="1588"/>
      <c r="SQ406" s="1588"/>
      <c r="SR406" s="1588"/>
      <c r="SS406" s="1588"/>
      <c r="ST406" s="1588"/>
      <c r="SU406" s="1588"/>
      <c r="SV406" s="1588"/>
      <c r="SW406" s="1588"/>
      <c r="SX406" s="1588"/>
      <c r="SY406" s="1588"/>
      <c r="SZ406" s="1588"/>
      <c r="TA406" s="1588"/>
      <c r="TB406" s="1588"/>
      <c r="TC406" s="1588"/>
    </row>
    <row r="407" spans="1:748" s="540" customFormat="1" ht="15" customHeight="1" x14ac:dyDescent="0.15">
      <c r="A407" s="559">
        <v>43927</v>
      </c>
      <c r="B407" s="415">
        <f t="shared" si="8"/>
        <v>2458</v>
      </c>
      <c r="C407" s="231"/>
      <c r="D407" s="546"/>
      <c r="E407" s="640"/>
      <c r="F407" s="576"/>
      <c r="G407" s="883"/>
      <c r="H407" s="539"/>
      <c r="I407" s="576"/>
      <c r="J407" s="547"/>
      <c r="K407" s="467"/>
      <c r="L407" s="550"/>
      <c r="M407" s="231">
        <v>606</v>
      </c>
      <c r="N407" s="546">
        <v>8.24</v>
      </c>
      <c r="O407" s="640">
        <v>4650</v>
      </c>
      <c r="P407" s="576">
        <v>25.6</v>
      </c>
      <c r="Q407" s="883">
        <v>51.2</v>
      </c>
      <c r="R407" s="539"/>
      <c r="S407" s="576">
        <v>26.4</v>
      </c>
      <c r="T407" s="547"/>
      <c r="U407" s="467"/>
      <c r="V407" s="550"/>
      <c r="W407" s="494">
        <v>440</v>
      </c>
      <c r="X407" s="546"/>
      <c r="Y407" s="548"/>
      <c r="Z407" s="576"/>
      <c r="AA407" s="883"/>
      <c r="AB407" s="539"/>
      <c r="AC407" s="576"/>
      <c r="AD407" s="539"/>
      <c r="AE407" s="467"/>
      <c r="AF407" s="550"/>
      <c r="AG407" s="494">
        <v>103</v>
      </c>
      <c r="AH407" s="546">
        <v>7.94</v>
      </c>
      <c r="AI407" s="548">
        <v>4080</v>
      </c>
      <c r="AJ407" s="576">
        <v>23.3</v>
      </c>
      <c r="AK407" s="883">
        <v>48.2</v>
      </c>
      <c r="AL407" s="539"/>
      <c r="AM407" s="213">
        <v>8.1</v>
      </c>
      <c r="AN407" s="539"/>
      <c r="AO407" s="467"/>
      <c r="AP407" s="618"/>
      <c r="AQ407" s="494">
        <v>18</v>
      </c>
      <c r="AR407" s="546">
        <v>9.1300000000000008</v>
      </c>
      <c r="AS407" s="548">
        <v>6870</v>
      </c>
      <c r="AT407" s="576">
        <v>125.1</v>
      </c>
      <c r="AU407" s="883">
        <v>369</v>
      </c>
      <c r="AV407" s="539"/>
      <c r="AW407" s="576">
        <v>76</v>
      </c>
      <c r="AX407" s="539"/>
      <c r="AY407" s="467"/>
      <c r="AZ407" s="550"/>
      <c r="BA407" s="231">
        <v>303</v>
      </c>
      <c r="BB407" s="546">
        <v>8</v>
      </c>
      <c r="BC407" s="467">
        <v>6350</v>
      </c>
      <c r="BD407" s="576">
        <v>50.6</v>
      </c>
      <c r="BE407" s="883">
        <v>135.4</v>
      </c>
      <c r="BF407" s="539"/>
      <c r="BG407" s="576">
        <v>15.3</v>
      </c>
      <c r="BH407" s="539"/>
      <c r="BI407" s="467"/>
      <c r="BJ407" s="550"/>
      <c r="BK407" s="494">
        <v>168</v>
      </c>
      <c r="BL407" s="546">
        <v>8.35</v>
      </c>
      <c r="BM407" s="548">
        <v>1227</v>
      </c>
      <c r="BN407" s="576">
        <v>132.80000000000001</v>
      </c>
      <c r="BO407" s="883">
        <v>354.5</v>
      </c>
      <c r="BP407" s="539"/>
      <c r="BQ407" s="576">
        <v>2</v>
      </c>
      <c r="BR407" s="539"/>
      <c r="BS407" s="467"/>
      <c r="BT407" s="550"/>
      <c r="BU407" s="494">
        <v>225</v>
      </c>
      <c r="BV407" s="546">
        <v>7.87</v>
      </c>
      <c r="BW407" s="548">
        <v>5800</v>
      </c>
      <c r="BX407" s="548">
        <v>38.700000000000003</v>
      </c>
      <c r="BY407" s="883">
        <v>106.8</v>
      </c>
      <c r="BZ407" s="539"/>
      <c r="CA407" s="576">
        <v>28.6</v>
      </c>
      <c r="CB407" s="539"/>
      <c r="CC407" s="467"/>
      <c r="CD407" s="550"/>
      <c r="CE407" s="494"/>
      <c r="CF407" s="546"/>
      <c r="CG407" s="548"/>
      <c r="CH407" s="576"/>
      <c r="CI407" s="883"/>
      <c r="CJ407" s="539"/>
      <c r="CK407" s="576"/>
      <c r="CL407" s="539"/>
      <c r="CM407" s="467"/>
      <c r="CN407" s="550"/>
      <c r="CO407" s="494"/>
      <c r="CP407" s="546"/>
      <c r="CQ407" s="467"/>
      <c r="CR407" s="576"/>
      <c r="CS407" s="883"/>
      <c r="CT407" s="539"/>
      <c r="CU407" s="576"/>
      <c r="CV407" s="539"/>
      <c r="CW407" s="467"/>
      <c r="CX407" s="550"/>
      <c r="CY407" s="494">
        <v>219</v>
      </c>
      <c r="CZ407" s="546">
        <v>7.76</v>
      </c>
      <c r="DA407" s="467">
        <v>7590</v>
      </c>
      <c r="DB407" s="576">
        <v>78.400000000000006</v>
      </c>
      <c r="DC407" s="883">
        <v>209.3</v>
      </c>
      <c r="DD407" s="539">
        <v>6.8</v>
      </c>
      <c r="DE407" s="576">
        <v>17.5</v>
      </c>
      <c r="DF407" s="539"/>
      <c r="DG407" s="551"/>
      <c r="DH407" s="550"/>
      <c r="DI407" s="494">
        <v>120</v>
      </c>
      <c r="DJ407" s="546">
        <v>7.59</v>
      </c>
      <c r="DK407" s="549">
        <v>3210</v>
      </c>
      <c r="DL407" s="576">
        <v>114.5</v>
      </c>
      <c r="DM407" s="883">
        <v>306.89999999999998</v>
      </c>
      <c r="DN407" s="539"/>
      <c r="DO407" s="576">
        <v>9.6999999999999993</v>
      </c>
      <c r="DP407" s="539"/>
      <c r="DQ407" s="467"/>
      <c r="DR407" s="550"/>
      <c r="DS407" s="494">
        <v>69</v>
      </c>
      <c r="DT407" s="546">
        <v>8.1999999999999993</v>
      </c>
      <c r="DU407" s="466">
        <v>522</v>
      </c>
      <c r="DV407" s="576">
        <v>30.6</v>
      </c>
      <c r="DW407" s="883">
        <v>80.7</v>
      </c>
      <c r="DX407" s="539"/>
      <c r="DY407" s="576">
        <v>2.5</v>
      </c>
      <c r="DZ407" s="539"/>
      <c r="EA407" s="576"/>
      <c r="EB407" s="550"/>
      <c r="EC407" s="494">
        <v>165</v>
      </c>
      <c r="ED407" s="546">
        <v>7.66</v>
      </c>
      <c r="EE407" s="551">
        <v>2850</v>
      </c>
      <c r="EF407" s="576">
        <v>13.7</v>
      </c>
      <c r="EG407" s="883">
        <v>52.7</v>
      </c>
      <c r="EH407" s="539"/>
      <c r="EI407" s="576">
        <v>11.7</v>
      </c>
      <c r="EJ407" s="539"/>
      <c r="EK407" s="467"/>
      <c r="EL407" s="550"/>
      <c r="EM407" s="494"/>
      <c r="EN407" s="546"/>
      <c r="EO407" s="467"/>
      <c r="EP407" s="576"/>
      <c r="EQ407" s="576"/>
      <c r="ER407" s="539"/>
      <c r="ES407" s="576"/>
      <c r="ET407" s="466"/>
      <c r="EU407" s="467"/>
      <c r="EV407" s="550"/>
      <c r="EW407" s="494">
        <v>7</v>
      </c>
      <c r="EX407" s="546"/>
      <c r="EY407" s="467"/>
      <c r="EZ407" s="576"/>
      <c r="FA407" s="883"/>
      <c r="FB407" s="539"/>
      <c r="FC407" s="576"/>
      <c r="FD407" s="466"/>
      <c r="FE407" s="467"/>
      <c r="FF407" s="550"/>
      <c r="FG407" s="494">
        <v>15</v>
      </c>
      <c r="FH407" s="546"/>
      <c r="FI407" s="467"/>
      <c r="FJ407" s="576"/>
      <c r="FK407" s="883"/>
      <c r="FL407" s="539"/>
      <c r="FM407" s="576"/>
      <c r="FN407" s="466"/>
      <c r="FO407" s="467"/>
      <c r="FP407" s="550"/>
      <c r="FQ407" s="1262"/>
      <c r="FR407" s="1263"/>
      <c r="FS407" s="1444"/>
      <c r="FT407" s="1263"/>
      <c r="FU407" s="980"/>
      <c r="FV407" s="1263"/>
      <c r="FW407" s="954"/>
      <c r="FX407" s="1263"/>
      <c r="FY407" s="1263"/>
      <c r="FZ407" s="1419"/>
      <c r="GA407" s="1262"/>
      <c r="GB407" s="1263"/>
      <c r="GC407" s="1263"/>
      <c r="GD407" s="1263"/>
      <c r="GE407" s="980"/>
      <c r="GF407" s="1263"/>
      <c r="GG407" s="954"/>
      <c r="GH407" s="1263"/>
      <c r="GI407" s="1263"/>
      <c r="GJ407" s="1419"/>
      <c r="GK407" s="231"/>
      <c r="GL407" s="941"/>
      <c r="GM407" s="467"/>
      <c r="GN407" s="467"/>
      <c r="GO407" s="467"/>
      <c r="GP407" s="467"/>
      <c r="GQ407" s="467"/>
      <c r="GR407" s="467"/>
      <c r="GS407" s="467"/>
      <c r="GT407" s="550"/>
      <c r="GU407" s="231"/>
      <c r="GV407" s="467"/>
      <c r="GW407" s="467"/>
      <c r="GX407" s="467"/>
      <c r="GY407" s="467"/>
      <c r="GZ407" s="539"/>
      <c r="HA407" s="467"/>
      <c r="HB407" s="467"/>
      <c r="HC407" s="467"/>
      <c r="HD407" s="550"/>
      <c r="HE407" s="494"/>
      <c r="HF407" s="546">
        <v>7.52</v>
      </c>
      <c r="HG407" s="467">
        <v>2280</v>
      </c>
      <c r="HH407" s="894">
        <v>6.6</v>
      </c>
      <c r="HI407" s="1432"/>
      <c r="HJ407" s="539"/>
      <c r="HK407" s="576">
        <v>9.1</v>
      </c>
      <c r="HL407" s="539"/>
      <c r="HM407" s="467"/>
      <c r="HN407" s="550"/>
      <c r="HO407" s="494"/>
      <c r="HP407" s="546"/>
      <c r="HQ407" s="467"/>
      <c r="HR407" s="576"/>
      <c r="HS407" s="576"/>
      <c r="HT407" s="539"/>
      <c r="HU407" s="576"/>
      <c r="HV407" s="539"/>
      <c r="HW407" s="467"/>
      <c r="HX407" s="550"/>
      <c r="HY407" s="1587"/>
      <c r="HZ407" s="1587"/>
      <c r="IA407" s="1587"/>
      <c r="IB407" s="1587"/>
      <c r="IC407" s="1587"/>
      <c r="ID407" s="1587"/>
      <c r="IE407" s="1587"/>
      <c r="IF407" s="1587"/>
      <c r="IG407" s="1587"/>
      <c r="IH407" s="1587"/>
      <c r="II407" s="1587"/>
      <c r="IJ407" s="1587"/>
      <c r="IK407" s="1587"/>
      <c r="IL407" s="1587"/>
      <c r="IM407" s="1587"/>
      <c r="IN407" s="1587"/>
      <c r="IO407" s="1587"/>
      <c r="IP407" s="1587"/>
      <c r="IQ407" s="1587"/>
      <c r="IR407" s="1587"/>
      <c r="IS407" s="1587"/>
      <c r="IT407" s="1587"/>
      <c r="IU407" s="1587"/>
      <c r="IV407" s="1587"/>
      <c r="IW407" s="1587"/>
      <c r="IX407" s="1587"/>
      <c r="IY407" s="1587"/>
      <c r="IZ407" s="1587"/>
      <c r="JA407" s="1587"/>
      <c r="JB407" s="1587"/>
      <c r="JC407" s="1587"/>
      <c r="JD407" s="1587"/>
      <c r="JE407" s="1587"/>
      <c r="JF407" s="1587"/>
      <c r="JG407" s="1587"/>
      <c r="JH407" s="1587"/>
      <c r="JI407" s="1587"/>
      <c r="JJ407" s="1587"/>
      <c r="JK407" s="1587"/>
      <c r="JL407" s="1587"/>
      <c r="JM407" s="1587"/>
      <c r="JN407" s="1587"/>
      <c r="JO407" s="1587"/>
      <c r="JP407" s="1587"/>
      <c r="JQ407" s="1587"/>
      <c r="JR407" s="1587"/>
      <c r="JS407" s="1587"/>
      <c r="JT407" s="1587"/>
      <c r="JU407" s="1587"/>
      <c r="JV407" s="1587"/>
      <c r="JW407" s="1587"/>
      <c r="JX407" s="1587"/>
      <c r="JY407" s="1587"/>
      <c r="JZ407" s="1587"/>
      <c r="KA407" s="1587"/>
      <c r="KB407" s="1587"/>
      <c r="KC407" s="1587"/>
      <c r="KD407" s="1587"/>
      <c r="KE407" s="1587"/>
      <c r="KF407" s="1587"/>
      <c r="KG407" s="1587"/>
      <c r="KH407" s="1587"/>
      <c r="KI407" s="1587"/>
      <c r="KJ407" s="1587"/>
      <c r="KK407" s="1587"/>
      <c r="KL407" s="1587"/>
      <c r="KM407" s="1587"/>
      <c r="KN407" s="1587"/>
      <c r="KO407" s="1587"/>
      <c r="KP407" s="1587"/>
      <c r="KQ407" s="1587"/>
      <c r="KR407" s="1587"/>
      <c r="KS407" s="1587"/>
      <c r="KT407" s="1587"/>
      <c r="KU407" s="1587"/>
      <c r="KV407" s="1587"/>
      <c r="KW407" s="1587"/>
      <c r="KX407" s="1587"/>
      <c r="KY407" s="1587"/>
      <c r="KZ407" s="1587"/>
      <c r="LA407" s="1587"/>
      <c r="LB407" s="1587"/>
      <c r="LC407" s="1587"/>
      <c r="LD407" s="1587"/>
      <c r="LE407" s="1587"/>
      <c r="LF407" s="1587"/>
      <c r="LG407" s="1587"/>
      <c r="LH407" s="1587"/>
      <c r="LI407" s="1587"/>
      <c r="LJ407" s="1587"/>
      <c r="LK407" s="1587"/>
      <c r="LL407" s="1587"/>
      <c r="LM407" s="1587"/>
      <c r="LN407" s="1587"/>
      <c r="LO407" s="1587"/>
      <c r="LP407" s="1587"/>
      <c r="LQ407" s="1587"/>
      <c r="LR407" s="1587"/>
      <c r="LS407" s="1587"/>
      <c r="LT407" s="1587"/>
      <c r="LU407" s="1587"/>
      <c r="LV407" s="1587"/>
      <c r="LW407" s="1587"/>
      <c r="LX407" s="1587"/>
      <c r="LY407" s="1587"/>
      <c r="LZ407" s="1587"/>
      <c r="MA407" s="1587"/>
      <c r="MB407" s="1587"/>
      <c r="MC407" s="1587"/>
      <c r="MD407" s="1587"/>
      <c r="ME407" s="1587"/>
      <c r="MF407" s="1587"/>
      <c r="MG407" s="1587"/>
      <c r="MH407" s="1587"/>
      <c r="MI407" s="1587"/>
      <c r="MJ407" s="1587"/>
      <c r="MK407" s="1587"/>
      <c r="ML407" s="1587"/>
      <c r="MM407" s="1587"/>
      <c r="MN407" s="1587"/>
      <c r="MO407" s="1587"/>
      <c r="MP407" s="1587"/>
      <c r="MQ407" s="1587"/>
      <c r="MR407" s="1587"/>
      <c r="MS407" s="1587"/>
      <c r="MT407" s="1587"/>
      <c r="MU407" s="1587"/>
      <c r="MV407" s="1587"/>
      <c r="MW407" s="1587"/>
      <c r="MX407" s="1587"/>
      <c r="MY407" s="1587"/>
      <c r="MZ407" s="1587"/>
      <c r="NA407" s="1587"/>
      <c r="NB407" s="1587"/>
      <c r="NC407" s="1587"/>
      <c r="ND407" s="1587"/>
      <c r="NE407" s="1587"/>
      <c r="NF407" s="1587"/>
      <c r="NG407" s="1587"/>
      <c r="NH407" s="1587"/>
      <c r="NI407" s="1587"/>
      <c r="NJ407" s="1587"/>
      <c r="NK407" s="1587"/>
      <c r="NL407" s="1587"/>
      <c r="NM407" s="1587"/>
      <c r="NN407" s="1587"/>
      <c r="NO407" s="1587"/>
      <c r="NP407" s="1587"/>
      <c r="NQ407" s="1587"/>
      <c r="NR407" s="1587"/>
      <c r="NS407" s="1587"/>
      <c r="NT407" s="1587"/>
      <c r="NU407" s="1587"/>
      <c r="NV407" s="1587"/>
      <c r="NW407" s="1587"/>
      <c r="NX407" s="1587"/>
      <c r="NY407" s="1587"/>
      <c r="NZ407" s="1587"/>
      <c r="OA407" s="1587"/>
      <c r="OB407" s="1587"/>
      <c r="OC407" s="1587"/>
      <c r="OD407" s="1587"/>
      <c r="OE407" s="1587"/>
      <c r="OF407" s="1587"/>
      <c r="OG407" s="1587"/>
      <c r="OH407" s="1587"/>
      <c r="OI407" s="1587"/>
      <c r="OJ407" s="1587"/>
      <c r="OK407" s="1587"/>
      <c r="OL407" s="1587"/>
      <c r="OM407" s="1587"/>
      <c r="ON407" s="1587"/>
      <c r="OO407" s="1587"/>
      <c r="OP407" s="1587"/>
      <c r="OQ407" s="1587"/>
      <c r="OR407" s="1587"/>
      <c r="OS407" s="1587"/>
      <c r="OT407" s="1587"/>
      <c r="OU407" s="1587"/>
      <c r="OV407" s="1587"/>
      <c r="OW407" s="1587"/>
      <c r="OX407" s="1587"/>
      <c r="OY407" s="1587"/>
      <c r="OZ407" s="1587"/>
      <c r="PA407" s="1587"/>
      <c r="PB407" s="1587"/>
      <c r="PC407" s="1587"/>
      <c r="PD407" s="1587"/>
      <c r="PE407" s="1587"/>
      <c r="PF407" s="1587"/>
      <c r="PG407" s="1588"/>
      <c r="PH407" s="1588"/>
      <c r="PI407" s="1588"/>
      <c r="PJ407" s="1588"/>
      <c r="PK407" s="1588"/>
      <c r="PL407" s="1588"/>
      <c r="PM407" s="1588"/>
      <c r="PN407" s="1588"/>
      <c r="PO407" s="1588"/>
      <c r="PP407" s="1588"/>
      <c r="PQ407" s="1588"/>
      <c r="PR407" s="1588"/>
      <c r="PS407" s="1588"/>
      <c r="PT407" s="1588"/>
      <c r="PU407" s="1588"/>
      <c r="PV407" s="1588"/>
      <c r="PW407" s="1588"/>
      <c r="PX407" s="1588"/>
      <c r="PY407" s="1588"/>
      <c r="PZ407" s="1588"/>
      <c r="QA407" s="1588"/>
      <c r="QB407" s="1588"/>
      <c r="QC407" s="1588"/>
      <c r="QD407" s="1588"/>
      <c r="QE407" s="1588"/>
      <c r="QF407" s="1588"/>
      <c r="QG407" s="1588"/>
      <c r="QH407" s="1588"/>
      <c r="QI407" s="1588"/>
      <c r="QJ407" s="1588"/>
      <c r="QK407" s="1588"/>
      <c r="QL407" s="1588"/>
      <c r="QM407" s="1588"/>
      <c r="QN407" s="1588"/>
      <c r="QO407" s="1588"/>
      <c r="QP407" s="1588"/>
      <c r="QQ407" s="1588"/>
      <c r="QR407" s="1588"/>
      <c r="QS407" s="1588"/>
      <c r="QT407" s="1588"/>
      <c r="QU407" s="1588"/>
      <c r="QV407" s="1588"/>
      <c r="QW407" s="1588"/>
      <c r="QX407" s="1588"/>
      <c r="QY407" s="1588"/>
      <c r="QZ407" s="1588"/>
      <c r="RA407" s="1588"/>
      <c r="RB407" s="1588"/>
      <c r="RC407" s="1588"/>
      <c r="RD407" s="1588"/>
      <c r="RE407" s="1588"/>
      <c r="RF407" s="1588"/>
      <c r="RG407" s="1588"/>
      <c r="RH407" s="1588"/>
      <c r="RI407" s="1588"/>
      <c r="RJ407" s="1588"/>
      <c r="RK407" s="1588"/>
      <c r="RL407" s="1588"/>
      <c r="RM407" s="1588"/>
      <c r="RN407" s="1588"/>
      <c r="RO407" s="1588"/>
      <c r="RP407" s="1588"/>
      <c r="RQ407" s="1588"/>
      <c r="RR407" s="1588"/>
      <c r="RS407" s="1588"/>
      <c r="RT407" s="1588"/>
      <c r="RU407" s="1588"/>
      <c r="RV407" s="1588"/>
      <c r="RW407" s="1588"/>
      <c r="RX407" s="1588"/>
      <c r="RY407" s="1588"/>
      <c r="RZ407" s="1588"/>
      <c r="SA407" s="1588"/>
      <c r="SB407" s="1588"/>
      <c r="SC407" s="1588"/>
      <c r="SD407" s="1588"/>
      <c r="SE407" s="1588"/>
      <c r="SF407" s="1588"/>
      <c r="SG407" s="1588"/>
      <c r="SH407" s="1588"/>
      <c r="SI407" s="1588"/>
      <c r="SJ407" s="1588"/>
      <c r="SK407" s="1588"/>
      <c r="SL407" s="1588"/>
      <c r="SM407" s="1588"/>
      <c r="SN407" s="1588"/>
      <c r="SO407" s="1588"/>
      <c r="SP407" s="1588"/>
      <c r="SQ407" s="1588"/>
      <c r="SR407" s="1588"/>
      <c r="SS407" s="1588"/>
      <c r="ST407" s="1588"/>
      <c r="SU407" s="1588"/>
      <c r="SV407" s="1588"/>
      <c r="SW407" s="1588"/>
      <c r="SX407" s="1588"/>
      <c r="SY407" s="1588"/>
      <c r="SZ407" s="1588"/>
      <c r="TA407" s="1588"/>
      <c r="TB407" s="1588"/>
      <c r="TC407" s="1588"/>
      <c r="TD407" s="544"/>
      <c r="TE407" s="544"/>
      <c r="TF407" s="544"/>
      <c r="TG407" s="544"/>
      <c r="TH407" s="544"/>
      <c r="TI407" s="544"/>
      <c r="TJ407" s="544"/>
      <c r="TK407" s="544"/>
      <c r="TL407" s="544"/>
      <c r="TM407" s="544"/>
      <c r="TN407" s="544"/>
      <c r="TO407" s="544"/>
      <c r="TP407" s="544"/>
      <c r="TQ407" s="544"/>
      <c r="TR407" s="544"/>
      <c r="TS407" s="544"/>
      <c r="TT407" s="544"/>
      <c r="TU407" s="544"/>
      <c r="TV407" s="544"/>
      <c r="TW407" s="544"/>
      <c r="TX407" s="544"/>
      <c r="TY407" s="544"/>
      <c r="TZ407" s="544"/>
      <c r="UA407" s="544"/>
      <c r="UB407" s="544"/>
      <c r="UC407" s="544"/>
      <c r="UD407" s="544"/>
      <c r="UE407" s="544"/>
      <c r="UF407" s="544"/>
      <c r="UG407" s="544"/>
      <c r="UH407" s="544"/>
      <c r="UI407" s="544"/>
      <c r="UJ407" s="544"/>
      <c r="UK407" s="544"/>
      <c r="UL407" s="544"/>
      <c r="UM407" s="544"/>
      <c r="UN407" s="544"/>
      <c r="UO407" s="544"/>
      <c r="UP407" s="544"/>
      <c r="UQ407" s="544"/>
      <c r="UR407" s="544"/>
      <c r="US407" s="544"/>
      <c r="UT407" s="544"/>
      <c r="UU407" s="544"/>
      <c r="UV407" s="544"/>
      <c r="UW407" s="544"/>
      <c r="UX407" s="544"/>
      <c r="UY407" s="544"/>
      <c r="UZ407" s="544"/>
      <c r="VA407" s="544"/>
      <c r="VB407" s="544"/>
      <c r="VC407" s="544"/>
      <c r="VD407" s="544"/>
      <c r="VE407" s="544"/>
      <c r="VF407" s="544"/>
      <c r="VG407" s="544"/>
      <c r="VH407" s="544"/>
      <c r="VI407" s="544"/>
      <c r="VJ407" s="544"/>
      <c r="VK407" s="544"/>
      <c r="VL407" s="544"/>
      <c r="VM407" s="544"/>
      <c r="VN407" s="544"/>
      <c r="VO407" s="544"/>
      <c r="VP407" s="544"/>
      <c r="VQ407" s="544"/>
      <c r="VR407" s="544"/>
      <c r="VS407" s="544"/>
      <c r="VT407" s="544"/>
      <c r="VU407" s="544"/>
      <c r="VV407" s="544"/>
      <c r="VW407" s="544"/>
      <c r="VX407" s="544"/>
      <c r="VY407" s="544"/>
      <c r="VZ407" s="544"/>
      <c r="WA407" s="544"/>
      <c r="WB407" s="544"/>
      <c r="WC407" s="544"/>
      <c r="WD407" s="544"/>
      <c r="WE407" s="544"/>
      <c r="WF407" s="544"/>
      <c r="WG407" s="544"/>
      <c r="WH407" s="544"/>
      <c r="WI407" s="544"/>
      <c r="WJ407" s="544"/>
      <c r="WK407" s="544"/>
      <c r="WL407" s="544"/>
      <c r="WM407" s="544"/>
      <c r="WN407" s="544"/>
      <c r="WO407" s="544"/>
      <c r="WP407" s="544"/>
      <c r="WQ407" s="544"/>
      <c r="WR407" s="544"/>
      <c r="WS407" s="544"/>
      <c r="WT407" s="544"/>
      <c r="WU407" s="544"/>
      <c r="WV407" s="544"/>
      <c r="WW407" s="544"/>
      <c r="WX407" s="544"/>
      <c r="WY407" s="544"/>
      <c r="WZ407" s="544"/>
      <c r="XA407" s="544"/>
      <c r="XB407" s="544"/>
      <c r="XC407" s="544"/>
      <c r="XD407" s="544"/>
      <c r="XE407" s="544"/>
      <c r="XF407" s="544"/>
      <c r="XG407" s="544"/>
      <c r="XH407" s="544"/>
      <c r="XI407" s="544"/>
      <c r="XJ407" s="544"/>
      <c r="XK407" s="544"/>
      <c r="XL407" s="544"/>
      <c r="XM407" s="544"/>
      <c r="XN407" s="544"/>
      <c r="XO407" s="544"/>
      <c r="XP407" s="544"/>
      <c r="XQ407" s="544"/>
      <c r="XR407" s="544"/>
      <c r="XS407" s="544"/>
      <c r="XT407" s="544"/>
      <c r="XU407" s="544"/>
      <c r="XV407" s="544"/>
      <c r="XW407" s="544"/>
      <c r="XX407" s="544"/>
      <c r="XY407" s="544"/>
      <c r="XZ407" s="544"/>
      <c r="YA407" s="544"/>
      <c r="YB407" s="544"/>
      <c r="YC407" s="544"/>
      <c r="YD407" s="544"/>
      <c r="YE407" s="544"/>
      <c r="YF407" s="544"/>
      <c r="YG407" s="544"/>
      <c r="YH407" s="544"/>
      <c r="YI407" s="544"/>
      <c r="YJ407" s="544"/>
      <c r="YK407" s="544"/>
      <c r="YL407" s="544"/>
      <c r="YM407" s="544"/>
      <c r="YN407" s="544"/>
      <c r="YO407" s="544"/>
      <c r="YP407" s="544"/>
      <c r="YQ407" s="544"/>
      <c r="YR407" s="544"/>
      <c r="YS407" s="544"/>
      <c r="YT407" s="544"/>
      <c r="YU407" s="544"/>
      <c r="YV407" s="544"/>
      <c r="YW407" s="544"/>
      <c r="YX407" s="544"/>
      <c r="YY407" s="544"/>
      <c r="YZ407" s="544"/>
      <c r="ZA407" s="544"/>
      <c r="ZB407" s="544"/>
      <c r="ZC407" s="544"/>
      <c r="ZD407" s="544"/>
      <c r="ZE407" s="544"/>
      <c r="ZF407" s="544"/>
      <c r="ZG407" s="544"/>
      <c r="ZH407" s="544"/>
      <c r="ZI407" s="544"/>
      <c r="ZJ407" s="544"/>
      <c r="ZK407" s="544"/>
      <c r="ZL407" s="544"/>
      <c r="ZM407" s="544"/>
      <c r="ZN407" s="544"/>
      <c r="ZO407" s="544"/>
      <c r="ZP407" s="544"/>
      <c r="ZQ407" s="544"/>
      <c r="ZR407" s="544"/>
      <c r="ZS407" s="544"/>
      <c r="ZT407" s="544"/>
      <c r="ZU407" s="544"/>
      <c r="ZV407" s="544"/>
      <c r="ZW407" s="544"/>
      <c r="ZX407" s="544"/>
      <c r="ZY407" s="544"/>
      <c r="ZZ407" s="544"/>
      <c r="AAA407" s="544"/>
      <c r="AAB407" s="544"/>
      <c r="AAC407" s="544"/>
      <c r="AAD407" s="544"/>
      <c r="AAE407" s="544"/>
      <c r="AAF407" s="544"/>
      <c r="AAG407" s="544"/>
      <c r="AAH407" s="544"/>
      <c r="AAI407" s="544"/>
      <c r="AAJ407" s="544"/>
      <c r="AAK407" s="544"/>
      <c r="AAL407" s="544"/>
      <c r="AAM407" s="544"/>
      <c r="AAN407" s="544"/>
      <c r="AAO407" s="544"/>
      <c r="AAP407" s="544"/>
      <c r="AAQ407" s="544"/>
      <c r="AAR407" s="544"/>
      <c r="AAS407" s="544"/>
      <c r="AAT407" s="544"/>
      <c r="AAU407" s="544"/>
      <c r="AAV407" s="544"/>
      <c r="AAW407" s="544"/>
      <c r="AAX407" s="544"/>
      <c r="AAY407" s="544"/>
      <c r="AAZ407" s="544"/>
      <c r="ABA407" s="544"/>
      <c r="ABB407" s="544"/>
      <c r="ABC407" s="544"/>
      <c r="ABD407" s="544"/>
      <c r="ABE407" s="544"/>
      <c r="ABF407" s="544"/>
      <c r="ABG407" s="544"/>
      <c r="ABH407" s="544"/>
      <c r="ABI407" s="544"/>
      <c r="ABJ407" s="544"/>
      <c r="ABK407" s="544"/>
      <c r="ABL407" s="544"/>
      <c r="ABM407" s="544"/>
      <c r="ABN407" s="544"/>
      <c r="ABO407" s="544"/>
      <c r="ABP407" s="544"/>
      <c r="ABQ407" s="544"/>
      <c r="ABR407" s="544"/>
      <c r="ABS407" s="544"/>
      <c r="ABT407" s="544"/>
    </row>
    <row r="408" spans="1:748" s="540" customFormat="1" ht="15" customHeight="1" x14ac:dyDescent="0.15">
      <c r="A408" s="559">
        <v>43928</v>
      </c>
      <c r="B408" s="415">
        <f t="shared" si="8"/>
        <v>2450</v>
      </c>
      <c r="C408" s="231"/>
      <c r="D408" s="546"/>
      <c r="E408" s="467"/>
      <c r="F408" s="576"/>
      <c r="G408" s="883"/>
      <c r="H408" s="539"/>
      <c r="I408" s="576"/>
      <c r="J408" s="547"/>
      <c r="K408" s="467"/>
      <c r="L408" s="550"/>
      <c r="M408" s="231">
        <v>658</v>
      </c>
      <c r="N408" s="546">
        <v>7.85</v>
      </c>
      <c r="O408" s="467">
        <v>4980</v>
      </c>
      <c r="P408" s="576">
        <v>26.2</v>
      </c>
      <c r="Q408" s="883">
        <v>43.6</v>
      </c>
      <c r="R408" s="539">
        <v>3.6</v>
      </c>
      <c r="S408" s="576">
        <v>24.2</v>
      </c>
      <c r="T408" s="547"/>
      <c r="U408" s="467"/>
      <c r="V408" s="550"/>
      <c r="W408" s="494">
        <v>445</v>
      </c>
      <c r="X408" s="546">
        <v>8.33</v>
      </c>
      <c r="Y408" s="548">
        <v>3310</v>
      </c>
      <c r="Z408" s="576">
        <v>15.4</v>
      </c>
      <c r="AA408" s="883">
        <v>46</v>
      </c>
      <c r="AB408" s="539">
        <v>3.5</v>
      </c>
      <c r="AC408" s="576">
        <v>4.7</v>
      </c>
      <c r="AD408" s="539"/>
      <c r="AE408" s="467"/>
      <c r="AF408" s="550"/>
      <c r="AG408" s="494">
        <v>0</v>
      </c>
      <c r="AH408" s="546"/>
      <c r="AI408" s="548"/>
      <c r="AJ408" s="576"/>
      <c r="AK408" s="883"/>
      <c r="AL408" s="539"/>
      <c r="AM408" s="213"/>
      <c r="AN408" s="539"/>
      <c r="AO408" s="467"/>
      <c r="AP408" s="618"/>
      <c r="AQ408" s="494">
        <v>1</v>
      </c>
      <c r="AR408" s="546"/>
      <c r="AS408" s="548"/>
      <c r="AT408" s="576"/>
      <c r="AU408" s="883"/>
      <c r="AV408" s="539"/>
      <c r="AW408" s="576"/>
      <c r="AX408" s="539"/>
      <c r="AY408" s="467"/>
      <c r="AZ408" s="550"/>
      <c r="BA408" s="231">
        <v>328</v>
      </c>
      <c r="BB408" s="546">
        <v>7.86</v>
      </c>
      <c r="BC408" s="467">
        <v>5970</v>
      </c>
      <c r="BD408" s="576">
        <v>51.2</v>
      </c>
      <c r="BE408" s="883">
        <v>153.6</v>
      </c>
      <c r="BF408" s="539">
        <v>2.7</v>
      </c>
      <c r="BG408" s="576">
        <v>13.9</v>
      </c>
      <c r="BH408" s="539"/>
      <c r="BI408" s="467"/>
      <c r="BJ408" s="550"/>
      <c r="BK408" s="494">
        <v>163</v>
      </c>
      <c r="BL408" s="546">
        <v>8.19</v>
      </c>
      <c r="BM408" s="548">
        <v>1252</v>
      </c>
      <c r="BN408" s="576">
        <v>145</v>
      </c>
      <c r="BO408" s="883">
        <v>174</v>
      </c>
      <c r="BP408" s="539">
        <v>0.4</v>
      </c>
      <c r="BQ408" s="576">
        <v>2.1</v>
      </c>
      <c r="BR408" s="539"/>
      <c r="BS408" s="467"/>
      <c r="BT408" s="550"/>
      <c r="BU408" s="494">
        <v>192</v>
      </c>
      <c r="BV408" s="546">
        <v>7.78</v>
      </c>
      <c r="BW408" s="548">
        <v>4990</v>
      </c>
      <c r="BX408" s="548">
        <v>33</v>
      </c>
      <c r="BY408" s="883">
        <v>114</v>
      </c>
      <c r="BZ408" s="539">
        <v>1.2</v>
      </c>
      <c r="CA408" s="576">
        <v>26.9</v>
      </c>
      <c r="CB408" s="539"/>
      <c r="CC408" s="467"/>
      <c r="CD408" s="550"/>
      <c r="CE408" s="494"/>
      <c r="CF408" s="546"/>
      <c r="CG408" s="548"/>
      <c r="CH408" s="576"/>
      <c r="CI408" s="883"/>
      <c r="CJ408" s="539"/>
      <c r="CK408" s="576"/>
      <c r="CL408" s="539"/>
      <c r="CM408" s="467"/>
      <c r="CN408" s="550"/>
      <c r="CO408" s="494"/>
      <c r="CP408" s="546"/>
      <c r="CQ408" s="467"/>
      <c r="CR408" s="576"/>
      <c r="CS408" s="883"/>
      <c r="CT408" s="539"/>
      <c r="CU408" s="576"/>
      <c r="CV408" s="539"/>
      <c r="CW408" s="467"/>
      <c r="CX408" s="550"/>
      <c r="CY408" s="494">
        <v>238</v>
      </c>
      <c r="CZ408" s="546">
        <v>7.42</v>
      </c>
      <c r="DA408" s="467">
        <v>6660</v>
      </c>
      <c r="DB408" s="576">
        <v>83.1</v>
      </c>
      <c r="DC408" s="883">
        <v>220</v>
      </c>
      <c r="DD408" s="539">
        <v>9.6</v>
      </c>
      <c r="DE408" s="576">
        <v>18.7</v>
      </c>
      <c r="DF408" s="539"/>
      <c r="DG408" s="551"/>
      <c r="DH408" s="550"/>
      <c r="DI408" s="494">
        <v>101</v>
      </c>
      <c r="DJ408" s="546">
        <v>7.97</v>
      </c>
      <c r="DK408" s="549">
        <v>3740</v>
      </c>
      <c r="DL408" s="576">
        <v>144.1</v>
      </c>
      <c r="DM408" s="883">
        <v>386.2</v>
      </c>
      <c r="DN408" s="539">
        <v>7.3</v>
      </c>
      <c r="DO408" s="576">
        <v>10.5</v>
      </c>
      <c r="DP408" s="539"/>
      <c r="DQ408" s="467"/>
      <c r="DR408" s="550"/>
      <c r="DS408" s="494">
        <v>44</v>
      </c>
      <c r="DT408" s="546">
        <v>8.3699999999999992</v>
      </c>
      <c r="DU408" s="466">
        <v>488</v>
      </c>
      <c r="DV408" s="576">
        <v>33.6</v>
      </c>
      <c r="DW408" s="883">
        <v>81.599999999999994</v>
      </c>
      <c r="DX408" s="539">
        <v>1.4</v>
      </c>
      <c r="DY408" s="576">
        <v>2.7</v>
      </c>
      <c r="DZ408" s="539"/>
      <c r="EA408" s="576"/>
      <c r="EB408" s="550"/>
      <c r="EC408" s="494">
        <v>125</v>
      </c>
      <c r="ED408" s="546"/>
      <c r="EE408" s="551"/>
      <c r="EF408" s="576"/>
      <c r="EG408" s="883"/>
      <c r="EH408" s="539"/>
      <c r="EI408" s="576"/>
      <c r="EJ408" s="539"/>
      <c r="EK408" s="467"/>
      <c r="EL408" s="550"/>
      <c r="EM408" s="494">
        <v>1</v>
      </c>
      <c r="EN408" s="546"/>
      <c r="EO408" s="467"/>
      <c r="EP408" s="576"/>
      <c r="EQ408" s="576"/>
      <c r="ER408" s="539"/>
      <c r="ES408" s="576"/>
      <c r="ET408" s="466"/>
      <c r="EU408" s="467"/>
      <c r="EV408" s="550"/>
      <c r="EW408" s="494">
        <v>143</v>
      </c>
      <c r="EX408" s="546">
        <v>7.51</v>
      </c>
      <c r="EY408" s="467">
        <v>7400</v>
      </c>
      <c r="EZ408" s="576">
        <v>6.5</v>
      </c>
      <c r="FA408" s="883"/>
      <c r="FB408" s="539">
        <v>0.2</v>
      </c>
      <c r="FC408" s="576">
        <v>0.4</v>
      </c>
      <c r="FD408" s="466"/>
      <c r="FE408" s="467"/>
      <c r="FF408" s="550"/>
      <c r="FG408" s="494">
        <v>11</v>
      </c>
      <c r="FH408" s="546"/>
      <c r="FI408" s="467"/>
      <c r="FJ408" s="576"/>
      <c r="FK408" s="883"/>
      <c r="FL408" s="539"/>
      <c r="FM408" s="576"/>
      <c r="FN408" s="466"/>
      <c r="FO408" s="467"/>
      <c r="FP408" s="550"/>
      <c r="FQ408" s="1262"/>
      <c r="FR408" s="1263"/>
      <c r="FS408" s="1444"/>
      <c r="FT408" s="1263"/>
      <c r="FU408" s="980"/>
      <c r="FV408" s="1263"/>
      <c r="FW408" s="954"/>
      <c r="FX408" s="1263"/>
      <c r="FY408" s="1263"/>
      <c r="FZ408" s="1419"/>
      <c r="GA408" s="1262"/>
      <c r="GB408" s="1263"/>
      <c r="GC408" s="1263"/>
      <c r="GD408" s="1263"/>
      <c r="GE408" s="980"/>
      <c r="GF408" s="1263"/>
      <c r="GG408" s="954"/>
      <c r="GH408" s="1263"/>
      <c r="GI408" s="1263"/>
      <c r="GJ408" s="1419"/>
      <c r="GK408" s="231"/>
      <c r="GL408" s="941"/>
      <c r="GM408" s="467"/>
      <c r="GN408" s="467"/>
      <c r="GO408" s="467"/>
      <c r="GP408" s="467"/>
      <c r="GQ408" s="467"/>
      <c r="GR408" s="467"/>
      <c r="GS408" s="467"/>
      <c r="GT408" s="550"/>
      <c r="GU408" s="231"/>
      <c r="GV408" s="467"/>
      <c r="GW408" s="467"/>
      <c r="GX408" s="467"/>
      <c r="GY408" s="467"/>
      <c r="GZ408" s="539"/>
      <c r="HA408" s="467"/>
      <c r="HB408" s="467"/>
      <c r="HC408" s="467"/>
      <c r="HD408" s="550"/>
      <c r="HE408" s="494"/>
      <c r="HF408" s="546">
        <v>7.46</v>
      </c>
      <c r="HG408" s="467">
        <v>2960</v>
      </c>
      <c r="HH408" s="894">
        <v>10.1</v>
      </c>
      <c r="HI408" s="1432">
        <v>33.1</v>
      </c>
      <c r="HJ408" s="539">
        <v>5.0999999999999996</v>
      </c>
      <c r="HK408" s="576">
        <v>5.7</v>
      </c>
      <c r="HL408" s="539"/>
      <c r="HM408" s="467"/>
      <c r="HN408" s="550"/>
      <c r="HO408" s="494"/>
      <c r="HP408" s="546"/>
      <c r="HQ408" s="467"/>
      <c r="HR408" s="576"/>
      <c r="HS408" s="576"/>
      <c r="HT408" s="539"/>
      <c r="HU408" s="576"/>
      <c r="HV408" s="539"/>
      <c r="HW408" s="467"/>
      <c r="HX408" s="550"/>
      <c r="HY408" s="1587"/>
      <c r="HZ408" s="1587"/>
      <c r="IA408" s="1587"/>
      <c r="IB408" s="1587"/>
      <c r="IC408" s="1587"/>
      <c r="ID408" s="1587"/>
      <c r="IE408" s="1587"/>
      <c r="IF408" s="1587"/>
      <c r="IG408" s="1587"/>
      <c r="IH408" s="1587"/>
      <c r="II408" s="1587"/>
      <c r="IJ408" s="1587"/>
      <c r="IK408" s="1587"/>
      <c r="IL408" s="1587"/>
      <c r="IM408" s="1587"/>
      <c r="IN408" s="1587"/>
      <c r="IO408" s="1587"/>
      <c r="IP408" s="1587"/>
      <c r="IQ408" s="1587"/>
      <c r="IR408" s="1587"/>
      <c r="IS408" s="1587"/>
      <c r="IT408" s="1587"/>
      <c r="IU408" s="1587"/>
      <c r="IV408" s="1587"/>
      <c r="IW408" s="1587"/>
      <c r="IX408" s="1587"/>
      <c r="IY408" s="1587"/>
      <c r="IZ408" s="1587"/>
      <c r="JA408" s="1587"/>
      <c r="JB408" s="1587"/>
      <c r="JC408" s="1587"/>
      <c r="JD408" s="1587"/>
      <c r="JE408" s="1587"/>
      <c r="JF408" s="1587"/>
      <c r="JG408" s="1587"/>
      <c r="JH408" s="1587"/>
      <c r="JI408" s="1587"/>
      <c r="JJ408" s="1587"/>
      <c r="JK408" s="1587"/>
      <c r="JL408" s="1587"/>
      <c r="JM408" s="1587"/>
      <c r="JN408" s="1587"/>
      <c r="JO408" s="1587"/>
      <c r="JP408" s="1587"/>
      <c r="JQ408" s="1587"/>
      <c r="JR408" s="1587"/>
      <c r="JS408" s="1587"/>
      <c r="JT408" s="1587"/>
      <c r="JU408" s="1587"/>
      <c r="JV408" s="1587"/>
      <c r="JW408" s="1587"/>
      <c r="JX408" s="1587"/>
      <c r="JY408" s="1587"/>
      <c r="JZ408" s="1587"/>
      <c r="KA408" s="1587"/>
      <c r="KB408" s="1587"/>
      <c r="KC408" s="1587"/>
      <c r="KD408" s="1587"/>
      <c r="KE408" s="1587"/>
      <c r="KF408" s="1587"/>
      <c r="KG408" s="1587"/>
      <c r="KH408" s="1587"/>
      <c r="KI408" s="1587"/>
      <c r="KJ408" s="1587"/>
      <c r="KK408" s="1587"/>
      <c r="KL408" s="1587"/>
      <c r="KM408" s="1587"/>
      <c r="KN408" s="1587"/>
      <c r="KO408" s="1587"/>
      <c r="KP408" s="1587"/>
      <c r="KQ408" s="1587"/>
      <c r="KR408" s="1587"/>
      <c r="KS408" s="1587"/>
      <c r="KT408" s="1587"/>
      <c r="KU408" s="1587"/>
      <c r="KV408" s="1587"/>
      <c r="KW408" s="1587"/>
      <c r="KX408" s="1587"/>
      <c r="KY408" s="1587"/>
      <c r="KZ408" s="1587"/>
      <c r="LA408" s="1587"/>
      <c r="LB408" s="1587"/>
      <c r="LC408" s="1587"/>
      <c r="LD408" s="1587"/>
      <c r="LE408" s="1587"/>
      <c r="LF408" s="1587"/>
      <c r="LG408" s="1587"/>
      <c r="LH408" s="1587"/>
      <c r="LI408" s="1587"/>
      <c r="LJ408" s="1587"/>
      <c r="LK408" s="1587"/>
      <c r="LL408" s="1587"/>
      <c r="LM408" s="1587"/>
      <c r="LN408" s="1587"/>
      <c r="LO408" s="1587"/>
      <c r="LP408" s="1587"/>
      <c r="LQ408" s="1587"/>
      <c r="LR408" s="1587"/>
      <c r="LS408" s="1587"/>
      <c r="LT408" s="1587"/>
      <c r="LU408" s="1587"/>
      <c r="LV408" s="1587"/>
      <c r="LW408" s="1587"/>
      <c r="LX408" s="1587"/>
      <c r="LY408" s="1587"/>
      <c r="LZ408" s="1587"/>
      <c r="MA408" s="1587"/>
      <c r="MB408" s="1587"/>
      <c r="MC408" s="1587"/>
      <c r="MD408" s="1587"/>
      <c r="ME408" s="1587"/>
      <c r="MF408" s="1587"/>
      <c r="MG408" s="1587"/>
      <c r="MH408" s="1587"/>
      <c r="MI408" s="1587"/>
      <c r="MJ408" s="1587"/>
      <c r="MK408" s="1587"/>
      <c r="ML408" s="1587"/>
      <c r="MM408" s="1587"/>
      <c r="MN408" s="1587"/>
      <c r="MO408" s="1587"/>
      <c r="MP408" s="1587"/>
      <c r="MQ408" s="1587"/>
      <c r="MR408" s="1587"/>
      <c r="MS408" s="1587"/>
      <c r="MT408" s="1587"/>
      <c r="MU408" s="1587"/>
      <c r="MV408" s="1587"/>
      <c r="MW408" s="1587"/>
      <c r="MX408" s="1587"/>
      <c r="MY408" s="1587"/>
      <c r="MZ408" s="1587"/>
      <c r="NA408" s="1587"/>
      <c r="NB408" s="1587"/>
      <c r="NC408" s="1587"/>
      <c r="ND408" s="1587"/>
      <c r="NE408" s="1587"/>
      <c r="NF408" s="1587"/>
      <c r="NG408" s="1587"/>
      <c r="NH408" s="1587"/>
      <c r="NI408" s="1587"/>
      <c r="NJ408" s="1587"/>
      <c r="NK408" s="1587"/>
      <c r="NL408" s="1587"/>
      <c r="NM408" s="1587"/>
      <c r="NN408" s="1587"/>
      <c r="NO408" s="1587"/>
      <c r="NP408" s="1587"/>
      <c r="NQ408" s="1587"/>
      <c r="NR408" s="1587"/>
      <c r="NS408" s="1587"/>
      <c r="NT408" s="1587"/>
      <c r="NU408" s="1587"/>
      <c r="NV408" s="1587"/>
      <c r="NW408" s="1587"/>
      <c r="NX408" s="1587"/>
      <c r="NY408" s="1587"/>
      <c r="NZ408" s="1587"/>
      <c r="OA408" s="1587"/>
      <c r="OB408" s="1587"/>
      <c r="OC408" s="1587"/>
      <c r="OD408" s="1587"/>
      <c r="OE408" s="1587"/>
      <c r="OF408" s="1587"/>
      <c r="OG408" s="1587"/>
      <c r="OH408" s="1587"/>
      <c r="OI408" s="1587"/>
      <c r="OJ408" s="1587"/>
      <c r="OK408" s="1587"/>
      <c r="OL408" s="1587"/>
      <c r="OM408" s="1587"/>
      <c r="ON408" s="1587"/>
      <c r="OO408" s="1587"/>
      <c r="OP408" s="1587"/>
      <c r="OQ408" s="1587"/>
      <c r="OR408" s="1587"/>
      <c r="OS408" s="1587"/>
      <c r="OT408" s="1587"/>
      <c r="OU408" s="1587"/>
      <c r="OV408" s="1587"/>
      <c r="OW408" s="1587"/>
      <c r="OX408" s="1587"/>
      <c r="OY408" s="1587"/>
      <c r="OZ408" s="1587"/>
      <c r="PA408" s="1587"/>
      <c r="PB408" s="1587"/>
      <c r="PC408" s="1587"/>
      <c r="PD408" s="1587"/>
      <c r="PE408" s="1587"/>
      <c r="PF408" s="1587"/>
      <c r="PG408" s="1588"/>
      <c r="PH408" s="1588"/>
      <c r="PI408" s="1588"/>
      <c r="PJ408" s="1588"/>
      <c r="PK408" s="1588"/>
      <c r="PL408" s="1588"/>
      <c r="PM408" s="1588"/>
      <c r="PN408" s="1588"/>
      <c r="PO408" s="1588"/>
      <c r="PP408" s="1588"/>
      <c r="PQ408" s="1588"/>
      <c r="PR408" s="1588"/>
      <c r="PS408" s="1588"/>
      <c r="PT408" s="1588"/>
      <c r="PU408" s="1588"/>
      <c r="PV408" s="1588"/>
      <c r="PW408" s="1588"/>
      <c r="PX408" s="1588"/>
      <c r="PY408" s="1588"/>
      <c r="PZ408" s="1588"/>
      <c r="QA408" s="1588"/>
      <c r="QB408" s="1588"/>
      <c r="QC408" s="1588"/>
      <c r="QD408" s="1588"/>
      <c r="QE408" s="1588"/>
      <c r="QF408" s="1588"/>
      <c r="QG408" s="1588"/>
      <c r="QH408" s="1588"/>
      <c r="QI408" s="1588"/>
      <c r="QJ408" s="1588"/>
      <c r="QK408" s="1588"/>
      <c r="QL408" s="1588"/>
      <c r="QM408" s="1588"/>
      <c r="QN408" s="1588"/>
      <c r="QO408" s="1588"/>
      <c r="QP408" s="1588"/>
      <c r="QQ408" s="1588"/>
      <c r="QR408" s="1588"/>
      <c r="QS408" s="1588"/>
      <c r="QT408" s="1588"/>
      <c r="QU408" s="1588"/>
      <c r="QV408" s="1588"/>
      <c r="QW408" s="1588"/>
      <c r="QX408" s="1588"/>
      <c r="QY408" s="1588"/>
      <c r="QZ408" s="1588"/>
      <c r="RA408" s="1588"/>
      <c r="RB408" s="1588"/>
      <c r="RC408" s="1588"/>
      <c r="RD408" s="1588"/>
      <c r="RE408" s="1588"/>
      <c r="RF408" s="1588"/>
      <c r="RG408" s="1588"/>
      <c r="RH408" s="1588"/>
      <c r="RI408" s="1588"/>
      <c r="RJ408" s="1588"/>
      <c r="RK408" s="1588"/>
      <c r="RL408" s="1588"/>
      <c r="RM408" s="1588"/>
      <c r="RN408" s="1588"/>
      <c r="RO408" s="1588"/>
      <c r="RP408" s="1588"/>
      <c r="RQ408" s="1588"/>
      <c r="RR408" s="1588"/>
      <c r="RS408" s="1588"/>
      <c r="RT408" s="1588"/>
      <c r="RU408" s="1588"/>
      <c r="RV408" s="1588"/>
      <c r="RW408" s="1588"/>
      <c r="RX408" s="1588"/>
      <c r="RY408" s="1588"/>
      <c r="RZ408" s="1588"/>
      <c r="SA408" s="1588"/>
      <c r="SB408" s="1588"/>
      <c r="SC408" s="1588"/>
      <c r="SD408" s="1588"/>
      <c r="SE408" s="1588"/>
      <c r="SF408" s="1588"/>
      <c r="SG408" s="1588"/>
      <c r="SH408" s="1588"/>
      <c r="SI408" s="1588"/>
      <c r="SJ408" s="1588"/>
      <c r="SK408" s="1588"/>
      <c r="SL408" s="1588"/>
      <c r="SM408" s="1588"/>
      <c r="SN408" s="1588"/>
      <c r="SO408" s="1588"/>
      <c r="SP408" s="1588"/>
      <c r="SQ408" s="1588"/>
      <c r="SR408" s="1588"/>
      <c r="SS408" s="1588"/>
      <c r="ST408" s="1588"/>
      <c r="SU408" s="1588"/>
      <c r="SV408" s="1588"/>
      <c r="SW408" s="1588"/>
      <c r="SX408" s="1588"/>
      <c r="SY408" s="1588"/>
      <c r="SZ408" s="1588"/>
      <c r="TA408" s="1588"/>
      <c r="TB408" s="1588"/>
      <c r="TC408" s="1588"/>
      <c r="TD408" s="544"/>
      <c r="TE408" s="544"/>
      <c r="TF408" s="544"/>
      <c r="TG408" s="544"/>
      <c r="TH408" s="544"/>
      <c r="TI408" s="544"/>
      <c r="TJ408" s="544"/>
      <c r="TK408" s="544"/>
      <c r="TL408" s="544"/>
      <c r="TM408" s="544"/>
      <c r="TN408" s="544"/>
      <c r="TO408" s="544"/>
      <c r="TP408" s="544"/>
      <c r="TQ408" s="544"/>
      <c r="TR408" s="544"/>
      <c r="TS408" s="544"/>
      <c r="TT408" s="544"/>
      <c r="TU408" s="544"/>
      <c r="TV408" s="544"/>
      <c r="TW408" s="544"/>
      <c r="TX408" s="544"/>
      <c r="TY408" s="544"/>
      <c r="TZ408" s="544"/>
      <c r="UA408" s="544"/>
      <c r="UB408" s="544"/>
      <c r="UC408" s="544"/>
      <c r="UD408" s="544"/>
      <c r="UE408" s="544"/>
      <c r="UF408" s="544"/>
      <c r="UG408" s="544"/>
      <c r="UH408" s="544"/>
      <c r="UI408" s="544"/>
      <c r="UJ408" s="544"/>
      <c r="UK408" s="544"/>
      <c r="UL408" s="544"/>
      <c r="UM408" s="544"/>
      <c r="UN408" s="544"/>
      <c r="UO408" s="544"/>
      <c r="UP408" s="544"/>
      <c r="UQ408" s="544"/>
      <c r="UR408" s="544"/>
      <c r="US408" s="544"/>
      <c r="UT408" s="544"/>
      <c r="UU408" s="544"/>
      <c r="UV408" s="544"/>
      <c r="UW408" s="544"/>
      <c r="UX408" s="544"/>
      <c r="UY408" s="544"/>
      <c r="UZ408" s="544"/>
      <c r="VA408" s="544"/>
      <c r="VB408" s="544"/>
      <c r="VC408" s="544"/>
      <c r="VD408" s="544"/>
      <c r="VE408" s="544"/>
      <c r="VF408" s="544"/>
      <c r="VG408" s="544"/>
      <c r="VH408" s="544"/>
      <c r="VI408" s="544"/>
      <c r="VJ408" s="544"/>
      <c r="VK408" s="544"/>
      <c r="VL408" s="544"/>
      <c r="VM408" s="544"/>
      <c r="VN408" s="544"/>
      <c r="VO408" s="544"/>
      <c r="VP408" s="544"/>
      <c r="VQ408" s="544"/>
      <c r="VR408" s="544"/>
      <c r="VS408" s="544"/>
      <c r="VT408" s="544"/>
      <c r="VU408" s="544"/>
      <c r="VV408" s="544"/>
      <c r="VW408" s="544"/>
      <c r="VX408" s="544"/>
      <c r="VY408" s="544"/>
      <c r="VZ408" s="544"/>
      <c r="WA408" s="544"/>
      <c r="WB408" s="544"/>
      <c r="WC408" s="544"/>
      <c r="WD408" s="544"/>
      <c r="WE408" s="544"/>
      <c r="WF408" s="544"/>
      <c r="WG408" s="544"/>
      <c r="WH408" s="544"/>
      <c r="WI408" s="544"/>
      <c r="WJ408" s="544"/>
      <c r="WK408" s="544"/>
      <c r="WL408" s="544"/>
      <c r="WM408" s="544"/>
      <c r="WN408" s="544"/>
      <c r="WO408" s="544"/>
      <c r="WP408" s="544"/>
      <c r="WQ408" s="544"/>
      <c r="WR408" s="544"/>
      <c r="WS408" s="544"/>
      <c r="WT408" s="544"/>
      <c r="WU408" s="544"/>
      <c r="WV408" s="544"/>
      <c r="WW408" s="544"/>
      <c r="WX408" s="544"/>
      <c r="WY408" s="544"/>
      <c r="WZ408" s="544"/>
      <c r="XA408" s="544"/>
      <c r="XB408" s="544"/>
      <c r="XC408" s="544"/>
      <c r="XD408" s="544"/>
      <c r="XE408" s="544"/>
      <c r="XF408" s="544"/>
      <c r="XG408" s="544"/>
      <c r="XH408" s="544"/>
      <c r="XI408" s="544"/>
      <c r="XJ408" s="544"/>
      <c r="XK408" s="544"/>
      <c r="XL408" s="544"/>
      <c r="XM408" s="544"/>
      <c r="XN408" s="544"/>
      <c r="XO408" s="544"/>
      <c r="XP408" s="544"/>
      <c r="XQ408" s="544"/>
      <c r="XR408" s="544"/>
      <c r="XS408" s="544"/>
      <c r="XT408" s="544"/>
      <c r="XU408" s="544"/>
      <c r="XV408" s="544"/>
      <c r="XW408" s="544"/>
      <c r="XX408" s="544"/>
      <c r="XY408" s="544"/>
      <c r="XZ408" s="544"/>
      <c r="YA408" s="544"/>
      <c r="YB408" s="544"/>
      <c r="YC408" s="544"/>
      <c r="YD408" s="544"/>
      <c r="YE408" s="544"/>
      <c r="YF408" s="544"/>
      <c r="YG408" s="544"/>
      <c r="YH408" s="544"/>
      <c r="YI408" s="544"/>
      <c r="YJ408" s="544"/>
      <c r="YK408" s="544"/>
      <c r="YL408" s="544"/>
      <c r="YM408" s="544"/>
      <c r="YN408" s="544"/>
      <c r="YO408" s="544"/>
      <c r="YP408" s="544"/>
      <c r="YQ408" s="544"/>
      <c r="YR408" s="544"/>
      <c r="YS408" s="544"/>
      <c r="YT408" s="544"/>
      <c r="YU408" s="544"/>
      <c r="YV408" s="544"/>
      <c r="YW408" s="544"/>
      <c r="YX408" s="544"/>
      <c r="YY408" s="544"/>
      <c r="YZ408" s="544"/>
      <c r="ZA408" s="544"/>
      <c r="ZB408" s="544"/>
      <c r="ZC408" s="544"/>
      <c r="ZD408" s="544"/>
      <c r="ZE408" s="544"/>
      <c r="ZF408" s="544"/>
      <c r="ZG408" s="544"/>
      <c r="ZH408" s="544"/>
      <c r="ZI408" s="544"/>
      <c r="ZJ408" s="544"/>
      <c r="ZK408" s="544"/>
      <c r="ZL408" s="544"/>
      <c r="ZM408" s="544"/>
      <c r="ZN408" s="544"/>
      <c r="ZO408" s="544"/>
      <c r="ZP408" s="544"/>
      <c r="ZQ408" s="544"/>
      <c r="ZR408" s="544"/>
      <c r="ZS408" s="544"/>
      <c r="ZT408" s="544"/>
      <c r="ZU408" s="544"/>
      <c r="ZV408" s="544"/>
      <c r="ZW408" s="544"/>
      <c r="ZX408" s="544"/>
      <c r="ZY408" s="544"/>
      <c r="ZZ408" s="544"/>
      <c r="AAA408" s="544"/>
      <c r="AAB408" s="544"/>
      <c r="AAC408" s="544"/>
      <c r="AAD408" s="544"/>
      <c r="AAE408" s="544"/>
      <c r="AAF408" s="544"/>
      <c r="AAG408" s="544"/>
      <c r="AAH408" s="544"/>
      <c r="AAI408" s="544"/>
      <c r="AAJ408" s="544"/>
      <c r="AAK408" s="544"/>
      <c r="AAL408" s="544"/>
      <c r="AAM408" s="544"/>
      <c r="AAN408" s="544"/>
      <c r="AAO408" s="544"/>
      <c r="AAP408" s="544"/>
      <c r="AAQ408" s="544"/>
      <c r="AAR408" s="544"/>
      <c r="AAS408" s="544"/>
      <c r="AAT408" s="544"/>
      <c r="AAU408" s="544"/>
      <c r="AAV408" s="544"/>
      <c r="AAW408" s="544"/>
      <c r="AAX408" s="544"/>
      <c r="AAY408" s="544"/>
      <c r="AAZ408" s="544"/>
      <c r="ABA408" s="544"/>
      <c r="ABB408" s="544"/>
      <c r="ABC408" s="544"/>
      <c r="ABD408" s="544"/>
      <c r="ABE408" s="544"/>
      <c r="ABF408" s="544"/>
      <c r="ABG408" s="544"/>
      <c r="ABH408" s="544"/>
      <c r="ABI408" s="544"/>
      <c r="ABJ408" s="544"/>
      <c r="ABK408" s="544"/>
      <c r="ABL408" s="544"/>
      <c r="ABM408" s="544"/>
      <c r="ABN408" s="544"/>
      <c r="ABO408" s="544"/>
      <c r="ABP408" s="544"/>
      <c r="ABQ408" s="544"/>
      <c r="ABR408" s="544"/>
      <c r="ABS408" s="544"/>
      <c r="ABT408" s="544"/>
    </row>
    <row r="409" spans="1:748" s="540" customFormat="1" ht="15" customHeight="1" x14ac:dyDescent="0.15">
      <c r="A409" s="559">
        <v>43929</v>
      </c>
      <c r="B409" s="415">
        <f t="shared" si="8"/>
        <v>3122</v>
      </c>
      <c r="C409" s="231"/>
      <c r="D409" s="546"/>
      <c r="E409" s="467"/>
      <c r="F409" s="576"/>
      <c r="G409" s="883"/>
      <c r="H409" s="539"/>
      <c r="I409" s="576"/>
      <c r="J409" s="547"/>
      <c r="K409" s="467"/>
      <c r="L409" s="550"/>
      <c r="M409" s="231">
        <v>1047</v>
      </c>
      <c r="N409" s="546">
        <v>7.49</v>
      </c>
      <c r="O409" s="467">
        <v>4780</v>
      </c>
      <c r="P409" s="576">
        <v>28.8</v>
      </c>
      <c r="Q409" s="883">
        <v>39.1</v>
      </c>
      <c r="R409" s="539">
        <v>6.9</v>
      </c>
      <c r="S409" s="576">
        <v>27.4</v>
      </c>
      <c r="T409" s="547"/>
      <c r="U409" s="467">
        <v>348.8</v>
      </c>
      <c r="V409" s="550"/>
      <c r="W409" s="494">
        <v>598</v>
      </c>
      <c r="X409" s="546">
        <v>8.1999999999999993</v>
      </c>
      <c r="Y409" s="548">
        <v>4130</v>
      </c>
      <c r="Z409" s="576">
        <v>24.8</v>
      </c>
      <c r="AA409" s="883">
        <v>69.2</v>
      </c>
      <c r="AB409" s="539">
        <v>4.9000000000000004</v>
      </c>
      <c r="AC409" s="576">
        <v>7.2</v>
      </c>
      <c r="AD409" s="539"/>
      <c r="AE409" s="467">
        <v>56.8</v>
      </c>
      <c r="AF409" s="550"/>
      <c r="AG409" s="494">
        <v>115</v>
      </c>
      <c r="AH409" s="546">
        <v>7.86</v>
      </c>
      <c r="AI409" s="548">
        <v>7210</v>
      </c>
      <c r="AJ409" s="576">
        <v>49.9</v>
      </c>
      <c r="AK409" s="883">
        <v>124.9</v>
      </c>
      <c r="AL409" s="539">
        <v>5.6</v>
      </c>
      <c r="AM409" s="213">
        <v>9.6999999999999993</v>
      </c>
      <c r="AN409" s="539"/>
      <c r="AO409" s="467"/>
      <c r="AP409" s="618"/>
      <c r="AQ409" s="494">
        <v>20</v>
      </c>
      <c r="AR409" s="546"/>
      <c r="AS409" s="548"/>
      <c r="AT409" s="576"/>
      <c r="AU409" s="883"/>
      <c r="AV409" s="539"/>
      <c r="AW409" s="576"/>
      <c r="AX409" s="539"/>
      <c r="AY409" s="467"/>
      <c r="AZ409" s="550"/>
      <c r="BA409" s="231">
        <v>294</v>
      </c>
      <c r="BB409" s="546">
        <v>7.77</v>
      </c>
      <c r="BC409" s="467">
        <v>6560</v>
      </c>
      <c r="BD409" s="576">
        <v>57.3</v>
      </c>
      <c r="BE409" s="883">
        <v>105.3</v>
      </c>
      <c r="BF409" s="539">
        <v>0.1</v>
      </c>
      <c r="BG409" s="576">
        <v>11.9</v>
      </c>
      <c r="BH409" s="539"/>
      <c r="BI409" s="467">
        <v>2301.5</v>
      </c>
      <c r="BJ409" s="550"/>
      <c r="BK409" s="494">
        <v>162</v>
      </c>
      <c r="BL409" s="546">
        <v>8.16</v>
      </c>
      <c r="BM409" s="548">
        <v>1312</v>
      </c>
      <c r="BN409" s="576">
        <v>178.5</v>
      </c>
      <c r="BO409" s="883">
        <v>191.1</v>
      </c>
      <c r="BP409" s="539">
        <v>0.2</v>
      </c>
      <c r="BQ409" s="576">
        <v>2.2000000000000002</v>
      </c>
      <c r="BR409" s="539"/>
      <c r="BS409" s="467">
        <v>210.9</v>
      </c>
      <c r="BT409" s="550"/>
      <c r="BU409" s="494">
        <v>208</v>
      </c>
      <c r="BV409" s="546">
        <v>7.87</v>
      </c>
      <c r="BW409" s="548">
        <v>7980</v>
      </c>
      <c r="BX409" s="548">
        <v>62.9</v>
      </c>
      <c r="BY409" s="883">
        <v>168.9</v>
      </c>
      <c r="BZ409" s="539">
        <v>4.8</v>
      </c>
      <c r="CA409" s="576">
        <v>39.4</v>
      </c>
      <c r="CB409" s="539"/>
      <c r="CC409" s="467">
        <v>3305</v>
      </c>
      <c r="CD409" s="550"/>
      <c r="CE409" s="494"/>
      <c r="CF409" s="546"/>
      <c r="CG409" s="548"/>
      <c r="CH409" s="576"/>
      <c r="CI409" s="883"/>
      <c r="CJ409" s="539"/>
      <c r="CK409" s="576"/>
      <c r="CL409" s="539"/>
      <c r="CM409" s="467"/>
      <c r="CN409" s="550"/>
      <c r="CO409" s="494">
        <v>270</v>
      </c>
      <c r="CP409" s="546">
        <v>8</v>
      </c>
      <c r="CQ409" s="467">
        <v>2560</v>
      </c>
      <c r="CR409" s="576">
        <v>25.1</v>
      </c>
      <c r="CS409" s="883">
        <v>102.3</v>
      </c>
      <c r="CT409" s="539">
        <v>17.2</v>
      </c>
      <c r="CU409" s="576">
        <v>37.4</v>
      </c>
      <c r="CV409" s="539"/>
      <c r="CW409" s="467">
        <v>251.4</v>
      </c>
      <c r="CX409" s="550"/>
      <c r="CY409" s="494">
        <v>130</v>
      </c>
      <c r="CZ409" s="546">
        <v>7.49</v>
      </c>
      <c r="DA409" s="467">
        <v>6790</v>
      </c>
      <c r="DB409" s="576">
        <v>82.5</v>
      </c>
      <c r="DC409" s="883">
        <v>100.8</v>
      </c>
      <c r="DD409" s="539">
        <v>5.6</v>
      </c>
      <c r="DE409" s="576">
        <v>23.2</v>
      </c>
      <c r="DF409" s="539"/>
      <c r="DG409" s="551">
        <v>1297.8</v>
      </c>
      <c r="DH409" s="550"/>
      <c r="DI409" s="494"/>
      <c r="DJ409" s="546">
        <v>7.74</v>
      </c>
      <c r="DK409" s="549">
        <v>3820</v>
      </c>
      <c r="DL409" s="576">
        <v>155.1</v>
      </c>
      <c r="DM409" s="883">
        <v>415.7</v>
      </c>
      <c r="DN409" s="539">
        <v>4.5</v>
      </c>
      <c r="DO409" s="576">
        <v>9.1999999999999993</v>
      </c>
      <c r="DP409" s="539"/>
      <c r="DQ409" s="467">
        <v>907.4</v>
      </c>
      <c r="DR409" s="550"/>
      <c r="DS409" s="494"/>
      <c r="DT409" s="546"/>
      <c r="DU409" s="466"/>
      <c r="DV409" s="576"/>
      <c r="DW409" s="883"/>
      <c r="DX409" s="539"/>
      <c r="DY409" s="576"/>
      <c r="DZ409" s="539"/>
      <c r="EA409" s="576"/>
      <c r="EB409" s="550"/>
      <c r="EC409" s="494">
        <v>126</v>
      </c>
      <c r="ED409" s="546">
        <v>7.48</v>
      </c>
      <c r="EE409" s="551">
        <v>263</v>
      </c>
      <c r="EF409" s="576">
        <v>14.1</v>
      </c>
      <c r="EG409" s="883">
        <v>46.1</v>
      </c>
      <c r="EH409" s="539">
        <v>7.1</v>
      </c>
      <c r="EI409" s="576">
        <v>9.4</v>
      </c>
      <c r="EJ409" s="539"/>
      <c r="EK409" s="467">
        <v>1034.2</v>
      </c>
      <c r="EL409" s="550"/>
      <c r="EM409" s="494"/>
      <c r="EN409" s="546"/>
      <c r="EO409" s="467"/>
      <c r="EP409" s="576"/>
      <c r="EQ409" s="576"/>
      <c r="ER409" s="539"/>
      <c r="ES409" s="576"/>
      <c r="ET409" s="466"/>
      <c r="EU409" s="467"/>
      <c r="EV409" s="550"/>
      <c r="EW409" s="494">
        <v>140</v>
      </c>
      <c r="EX409" s="546"/>
      <c r="EY409" s="467"/>
      <c r="EZ409" s="576"/>
      <c r="FA409" s="883"/>
      <c r="FB409" s="539"/>
      <c r="FC409" s="576"/>
      <c r="FD409" s="466"/>
      <c r="FE409" s="467"/>
      <c r="FF409" s="550"/>
      <c r="FG409" s="494">
        <v>12</v>
      </c>
      <c r="FH409" s="546"/>
      <c r="FI409" s="467"/>
      <c r="FJ409" s="576"/>
      <c r="FK409" s="883"/>
      <c r="FL409" s="539"/>
      <c r="FM409" s="576"/>
      <c r="FN409" s="466"/>
      <c r="FO409" s="467"/>
      <c r="FP409" s="550"/>
      <c r="FQ409" s="1262"/>
      <c r="FR409" s="1263"/>
      <c r="FS409" s="1444"/>
      <c r="FT409" s="1263"/>
      <c r="FU409" s="980"/>
      <c r="FV409" s="1263"/>
      <c r="FW409" s="954"/>
      <c r="FX409" s="1263"/>
      <c r="FY409" s="1263"/>
      <c r="FZ409" s="1419"/>
      <c r="GA409" s="1262"/>
      <c r="GB409" s="1263"/>
      <c r="GC409" s="1263"/>
      <c r="GD409" s="1263"/>
      <c r="GE409" s="980"/>
      <c r="GF409" s="1263"/>
      <c r="GG409" s="954"/>
      <c r="GH409" s="1263"/>
      <c r="GI409" s="1263"/>
      <c r="GJ409" s="1419"/>
      <c r="GK409" s="231"/>
      <c r="GL409" s="941"/>
      <c r="GM409" s="467"/>
      <c r="GN409" s="467"/>
      <c r="GO409" s="467"/>
      <c r="GP409" s="467"/>
      <c r="GQ409" s="467"/>
      <c r="GR409" s="467"/>
      <c r="GS409" s="467"/>
      <c r="GT409" s="550"/>
      <c r="GU409" s="231"/>
      <c r="GV409" s="467"/>
      <c r="GW409" s="467"/>
      <c r="GX409" s="467"/>
      <c r="GY409" s="467"/>
      <c r="GZ409" s="539"/>
      <c r="HA409" s="467"/>
      <c r="HB409" s="467"/>
      <c r="HC409" s="467"/>
      <c r="HD409" s="550"/>
      <c r="HE409" s="494"/>
      <c r="HF409" s="546">
        <v>7.46</v>
      </c>
      <c r="HG409" s="467">
        <v>1586</v>
      </c>
      <c r="HH409" s="894">
        <v>11.5</v>
      </c>
      <c r="HI409" s="1432">
        <v>20</v>
      </c>
      <c r="HJ409" s="539">
        <v>4.5999999999999996</v>
      </c>
      <c r="HK409" s="576">
        <v>11.6</v>
      </c>
      <c r="HL409" s="539"/>
      <c r="HM409" s="467">
        <v>119.6</v>
      </c>
      <c r="HN409" s="550"/>
      <c r="HO409" s="494"/>
      <c r="HP409" s="546"/>
      <c r="HQ409" s="467"/>
      <c r="HR409" s="576"/>
      <c r="HS409" s="576"/>
      <c r="HT409" s="539"/>
      <c r="HU409" s="576"/>
      <c r="HV409" s="539"/>
      <c r="HW409" s="467"/>
      <c r="HX409" s="550"/>
      <c r="HY409" s="1587"/>
      <c r="HZ409" s="1587"/>
      <c r="IA409" s="1587"/>
      <c r="IB409" s="1587"/>
      <c r="IC409" s="1587"/>
      <c r="ID409" s="1587"/>
      <c r="IE409" s="1587"/>
      <c r="IF409" s="1587"/>
      <c r="IG409" s="1587"/>
      <c r="IH409" s="1587"/>
      <c r="II409" s="1587"/>
      <c r="IJ409" s="1587"/>
      <c r="IK409" s="1587"/>
      <c r="IL409" s="1587"/>
      <c r="IM409" s="1587"/>
      <c r="IN409" s="1587"/>
      <c r="IO409" s="1587"/>
      <c r="IP409" s="1587"/>
      <c r="IQ409" s="1587"/>
      <c r="IR409" s="1587"/>
      <c r="IS409" s="1587"/>
      <c r="IT409" s="1587"/>
      <c r="IU409" s="1587"/>
      <c r="IV409" s="1587"/>
      <c r="IW409" s="1587"/>
      <c r="IX409" s="1587"/>
      <c r="IY409" s="1587"/>
      <c r="IZ409" s="1587"/>
      <c r="JA409" s="1587"/>
      <c r="JB409" s="1587"/>
      <c r="JC409" s="1587"/>
      <c r="JD409" s="1587"/>
      <c r="JE409" s="1587"/>
      <c r="JF409" s="1587"/>
      <c r="JG409" s="1587"/>
      <c r="JH409" s="1587"/>
      <c r="JI409" s="1587"/>
      <c r="JJ409" s="1587"/>
      <c r="JK409" s="1587"/>
      <c r="JL409" s="1587"/>
      <c r="JM409" s="1587"/>
      <c r="JN409" s="1587"/>
      <c r="JO409" s="1587"/>
      <c r="JP409" s="1587"/>
      <c r="JQ409" s="1587"/>
      <c r="JR409" s="1587"/>
      <c r="JS409" s="1587"/>
      <c r="JT409" s="1587"/>
      <c r="JU409" s="1587"/>
      <c r="JV409" s="1587"/>
      <c r="JW409" s="1587"/>
      <c r="JX409" s="1587"/>
      <c r="JY409" s="1587"/>
      <c r="JZ409" s="1587"/>
      <c r="KA409" s="1587"/>
      <c r="KB409" s="1587"/>
      <c r="KC409" s="1587"/>
      <c r="KD409" s="1587"/>
      <c r="KE409" s="1587"/>
      <c r="KF409" s="1587"/>
      <c r="KG409" s="1587"/>
      <c r="KH409" s="1587"/>
      <c r="KI409" s="1587"/>
      <c r="KJ409" s="1587"/>
      <c r="KK409" s="1587"/>
      <c r="KL409" s="1587"/>
      <c r="KM409" s="1587"/>
      <c r="KN409" s="1587"/>
      <c r="KO409" s="1587"/>
      <c r="KP409" s="1587"/>
      <c r="KQ409" s="1587"/>
      <c r="KR409" s="1587"/>
      <c r="KS409" s="1587"/>
      <c r="KT409" s="1587"/>
      <c r="KU409" s="1587"/>
      <c r="KV409" s="1587"/>
      <c r="KW409" s="1587"/>
      <c r="KX409" s="1587"/>
      <c r="KY409" s="1587"/>
      <c r="KZ409" s="1587"/>
      <c r="LA409" s="1587"/>
      <c r="LB409" s="1587"/>
      <c r="LC409" s="1587"/>
      <c r="LD409" s="1587"/>
      <c r="LE409" s="1587"/>
      <c r="LF409" s="1587"/>
      <c r="LG409" s="1587"/>
      <c r="LH409" s="1587"/>
      <c r="LI409" s="1587"/>
      <c r="LJ409" s="1587"/>
      <c r="LK409" s="1587"/>
      <c r="LL409" s="1587"/>
      <c r="LM409" s="1587"/>
      <c r="LN409" s="1587"/>
      <c r="LO409" s="1587"/>
      <c r="LP409" s="1587"/>
      <c r="LQ409" s="1587"/>
      <c r="LR409" s="1587"/>
      <c r="LS409" s="1587"/>
      <c r="LT409" s="1587"/>
      <c r="LU409" s="1587"/>
      <c r="LV409" s="1587"/>
      <c r="LW409" s="1587"/>
      <c r="LX409" s="1587"/>
      <c r="LY409" s="1587"/>
      <c r="LZ409" s="1587"/>
      <c r="MA409" s="1587"/>
      <c r="MB409" s="1587"/>
      <c r="MC409" s="1587"/>
      <c r="MD409" s="1587"/>
      <c r="ME409" s="1587"/>
      <c r="MF409" s="1587"/>
      <c r="MG409" s="1587"/>
      <c r="MH409" s="1587"/>
      <c r="MI409" s="1587"/>
      <c r="MJ409" s="1587"/>
      <c r="MK409" s="1587"/>
      <c r="ML409" s="1587"/>
      <c r="MM409" s="1587"/>
      <c r="MN409" s="1587"/>
      <c r="MO409" s="1587"/>
      <c r="MP409" s="1587"/>
      <c r="MQ409" s="1587"/>
      <c r="MR409" s="1587"/>
      <c r="MS409" s="1587"/>
      <c r="MT409" s="1587"/>
      <c r="MU409" s="1587"/>
      <c r="MV409" s="1587"/>
      <c r="MW409" s="1587"/>
      <c r="MX409" s="1587"/>
      <c r="MY409" s="1587"/>
      <c r="MZ409" s="1587"/>
      <c r="NA409" s="1587"/>
      <c r="NB409" s="1587"/>
      <c r="NC409" s="1587"/>
      <c r="ND409" s="1587"/>
      <c r="NE409" s="1587"/>
      <c r="NF409" s="1587"/>
      <c r="NG409" s="1587"/>
      <c r="NH409" s="1587"/>
      <c r="NI409" s="1587"/>
      <c r="NJ409" s="1587"/>
      <c r="NK409" s="1587"/>
      <c r="NL409" s="1587"/>
      <c r="NM409" s="1587"/>
      <c r="NN409" s="1587"/>
      <c r="NO409" s="1587"/>
      <c r="NP409" s="1587"/>
      <c r="NQ409" s="1587"/>
      <c r="NR409" s="1587"/>
      <c r="NS409" s="1587"/>
      <c r="NT409" s="1587"/>
      <c r="NU409" s="1587"/>
      <c r="NV409" s="1587"/>
      <c r="NW409" s="1587"/>
      <c r="NX409" s="1587"/>
      <c r="NY409" s="1587"/>
      <c r="NZ409" s="1587"/>
      <c r="OA409" s="1587"/>
      <c r="OB409" s="1587"/>
      <c r="OC409" s="1587"/>
      <c r="OD409" s="1587"/>
      <c r="OE409" s="1587"/>
      <c r="OF409" s="1587"/>
      <c r="OG409" s="1587"/>
      <c r="OH409" s="1587"/>
      <c r="OI409" s="1587"/>
      <c r="OJ409" s="1587"/>
      <c r="OK409" s="1587"/>
      <c r="OL409" s="1587"/>
      <c r="OM409" s="1587"/>
      <c r="ON409" s="1587"/>
      <c r="OO409" s="1587"/>
      <c r="OP409" s="1587"/>
      <c r="OQ409" s="1587"/>
      <c r="OR409" s="1587"/>
      <c r="OS409" s="1587"/>
      <c r="OT409" s="1587"/>
      <c r="OU409" s="1587"/>
      <c r="OV409" s="1587"/>
      <c r="OW409" s="1587"/>
      <c r="OX409" s="1587"/>
      <c r="OY409" s="1587"/>
      <c r="OZ409" s="1587"/>
      <c r="PA409" s="1587"/>
      <c r="PB409" s="1587"/>
      <c r="PC409" s="1587"/>
      <c r="PD409" s="1587"/>
      <c r="PE409" s="1587"/>
      <c r="PF409" s="1587"/>
      <c r="PG409" s="1588"/>
      <c r="PH409" s="1588"/>
      <c r="PI409" s="1588"/>
      <c r="PJ409" s="1588"/>
      <c r="PK409" s="1588"/>
      <c r="PL409" s="1588"/>
      <c r="PM409" s="1588"/>
      <c r="PN409" s="1588"/>
      <c r="PO409" s="1588"/>
      <c r="PP409" s="1588"/>
      <c r="PQ409" s="1588"/>
      <c r="PR409" s="1588"/>
      <c r="PS409" s="1588"/>
      <c r="PT409" s="1588"/>
      <c r="PU409" s="1588"/>
      <c r="PV409" s="1588"/>
      <c r="PW409" s="1588"/>
      <c r="PX409" s="1588"/>
      <c r="PY409" s="1588"/>
      <c r="PZ409" s="1588"/>
      <c r="QA409" s="1588"/>
      <c r="QB409" s="1588"/>
      <c r="QC409" s="1588"/>
      <c r="QD409" s="1588"/>
      <c r="QE409" s="1588"/>
      <c r="QF409" s="1588"/>
      <c r="QG409" s="1588"/>
      <c r="QH409" s="1588"/>
      <c r="QI409" s="1588"/>
      <c r="QJ409" s="1588"/>
      <c r="QK409" s="1588"/>
      <c r="QL409" s="1588"/>
      <c r="QM409" s="1588"/>
      <c r="QN409" s="1588"/>
      <c r="QO409" s="1588"/>
      <c r="QP409" s="1588"/>
      <c r="QQ409" s="1588"/>
      <c r="QR409" s="1588"/>
      <c r="QS409" s="1588"/>
      <c r="QT409" s="1588"/>
      <c r="QU409" s="1588"/>
      <c r="QV409" s="1588"/>
      <c r="QW409" s="1588"/>
      <c r="QX409" s="1588"/>
      <c r="QY409" s="1588"/>
      <c r="QZ409" s="1588"/>
      <c r="RA409" s="1588"/>
      <c r="RB409" s="1588"/>
      <c r="RC409" s="1588"/>
      <c r="RD409" s="1588"/>
      <c r="RE409" s="1588"/>
      <c r="RF409" s="1588"/>
      <c r="RG409" s="1588"/>
      <c r="RH409" s="1588"/>
      <c r="RI409" s="1588"/>
      <c r="RJ409" s="1588"/>
      <c r="RK409" s="1588"/>
      <c r="RL409" s="1588"/>
      <c r="RM409" s="1588"/>
      <c r="RN409" s="1588"/>
      <c r="RO409" s="1588"/>
      <c r="RP409" s="1588"/>
      <c r="RQ409" s="1588"/>
      <c r="RR409" s="1588"/>
      <c r="RS409" s="1588"/>
      <c r="RT409" s="1588"/>
      <c r="RU409" s="1588"/>
      <c r="RV409" s="1588"/>
      <c r="RW409" s="1588"/>
      <c r="RX409" s="1588"/>
      <c r="RY409" s="1588"/>
      <c r="RZ409" s="1588"/>
      <c r="SA409" s="1588"/>
      <c r="SB409" s="1588"/>
      <c r="SC409" s="1588"/>
      <c r="SD409" s="1588"/>
      <c r="SE409" s="1588"/>
      <c r="SF409" s="1588"/>
      <c r="SG409" s="1588"/>
      <c r="SH409" s="1588"/>
      <c r="SI409" s="1588"/>
      <c r="SJ409" s="1588"/>
      <c r="SK409" s="1588"/>
      <c r="SL409" s="1588"/>
      <c r="SM409" s="1588"/>
      <c r="SN409" s="1588"/>
      <c r="SO409" s="1588"/>
      <c r="SP409" s="1588"/>
      <c r="SQ409" s="1588"/>
      <c r="SR409" s="1588"/>
      <c r="SS409" s="1588"/>
      <c r="ST409" s="1588"/>
      <c r="SU409" s="1588"/>
      <c r="SV409" s="1588"/>
      <c r="SW409" s="1588"/>
      <c r="SX409" s="1588"/>
      <c r="SY409" s="1588"/>
      <c r="SZ409" s="1588"/>
      <c r="TA409" s="1588"/>
      <c r="TB409" s="1588"/>
      <c r="TC409" s="1588"/>
      <c r="TD409" s="544"/>
      <c r="TE409" s="544"/>
      <c r="TF409" s="544"/>
      <c r="TG409" s="544"/>
      <c r="TH409" s="544"/>
      <c r="TI409" s="544"/>
      <c r="TJ409" s="544"/>
      <c r="TK409" s="544"/>
      <c r="TL409" s="544"/>
      <c r="TM409" s="544"/>
      <c r="TN409" s="544"/>
      <c r="TO409" s="544"/>
      <c r="TP409" s="544"/>
      <c r="TQ409" s="544"/>
      <c r="TR409" s="544"/>
      <c r="TS409" s="544"/>
      <c r="TT409" s="544"/>
      <c r="TU409" s="544"/>
      <c r="TV409" s="544"/>
      <c r="TW409" s="544"/>
      <c r="TX409" s="544"/>
      <c r="TY409" s="544"/>
      <c r="TZ409" s="544"/>
      <c r="UA409" s="544"/>
      <c r="UB409" s="544"/>
      <c r="UC409" s="544"/>
      <c r="UD409" s="544"/>
      <c r="UE409" s="544"/>
      <c r="UF409" s="544"/>
      <c r="UG409" s="544"/>
      <c r="UH409" s="544"/>
      <c r="UI409" s="544"/>
      <c r="UJ409" s="544"/>
      <c r="UK409" s="544"/>
      <c r="UL409" s="544"/>
      <c r="UM409" s="544"/>
      <c r="UN409" s="544"/>
      <c r="UO409" s="544"/>
      <c r="UP409" s="544"/>
      <c r="UQ409" s="544"/>
      <c r="UR409" s="544"/>
      <c r="US409" s="544"/>
      <c r="UT409" s="544"/>
      <c r="UU409" s="544"/>
      <c r="UV409" s="544"/>
      <c r="UW409" s="544"/>
      <c r="UX409" s="544"/>
      <c r="UY409" s="544"/>
      <c r="UZ409" s="544"/>
      <c r="VA409" s="544"/>
      <c r="VB409" s="544"/>
      <c r="VC409" s="544"/>
      <c r="VD409" s="544"/>
      <c r="VE409" s="544"/>
      <c r="VF409" s="544"/>
      <c r="VG409" s="544"/>
      <c r="VH409" s="544"/>
      <c r="VI409" s="544"/>
      <c r="VJ409" s="544"/>
      <c r="VK409" s="544"/>
      <c r="VL409" s="544"/>
      <c r="VM409" s="544"/>
      <c r="VN409" s="544"/>
      <c r="VO409" s="544"/>
      <c r="VP409" s="544"/>
      <c r="VQ409" s="544"/>
      <c r="VR409" s="544"/>
      <c r="VS409" s="544"/>
      <c r="VT409" s="544"/>
      <c r="VU409" s="544"/>
      <c r="VV409" s="544"/>
      <c r="VW409" s="544"/>
      <c r="VX409" s="544"/>
      <c r="VY409" s="544"/>
      <c r="VZ409" s="544"/>
      <c r="WA409" s="544"/>
      <c r="WB409" s="544"/>
      <c r="WC409" s="544"/>
      <c r="WD409" s="544"/>
      <c r="WE409" s="544"/>
      <c r="WF409" s="544"/>
      <c r="WG409" s="544"/>
      <c r="WH409" s="544"/>
      <c r="WI409" s="544"/>
      <c r="WJ409" s="544"/>
      <c r="WK409" s="544"/>
      <c r="WL409" s="544"/>
      <c r="WM409" s="544"/>
      <c r="WN409" s="544"/>
      <c r="WO409" s="544"/>
      <c r="WP409" s="544"/>
      <c r="WQ409" s="544"/>
      <c r="WR409" s="544"/>
      <c r="WS409" s="544"/>
      <c r="WT409" s="544"/>
      <c r="WU409" s="544"/>
      <c r="WV409" s="544"/>
      <c r="WW409" s="544"/>
      <c r="WX409" s="544"/>
      <c r="WY409" s="544"/>
      <c r="WZ409" s="544"/>
      <c r="XA409" s="544"/>
      <c r="XB409" s="544"/>
      <c r="XC409" s="544"/>
      <c r="XD409" s="544"/>
      <c r="XE409" s="544"/>
      <c r="XF409" s="544"/>
      <c r="XG409" s="544"/>
      <c r="XH409" s="544"/>
      <c r="XI409" s="544"/>
      <c r="XJ409" s="544"/>
      <c r="XK409" s="544"/>
      <c r="XL409" s="544"/>
      <c r="XM409" s="544"/>
      <c r="XN409" s="544"/>
      <c r="XO409" s="544"/>
      <c r="XP409" s="544"/>
      <c r="XQ409" s="544"/>
      <c r="XR409" s="544"/>
      <c r="XS409" s="544"/>
      <c r="XT409" s="544"/>
      <c r="XU409" s="544"/>
      <c r="XV409" s="544"/>
      <c r="XW409" s="544"/>
      <c r="XX409" s="544"/>
      <c r="XY409" s="544"/>
      <c r="XZ409" s="544"/>
      <c r="YA409" s="544"/>
      <c r="YB409" s="544"/>
      <c r="YC409" s="544"/>
      <c r="YD409" s="544"/>
      <c r="YE409" s="544"/>
      <c r="YF409" s="544"/>
      <c r="YG409" s="544"/>
      <c r="YH409" s="544"/>
      <c r="YI409" s="544"/>
      <c r="YJ409" s="544"/>
      <c r="YK409" s="544"/>
      <c r="YL409" s="544"/>
      <c r="YM409" s="544"/>
      <c r="YN409" s="544"/>
      <c r="YO409" s="544"/>
      <c r="YP409" s="544"/>
      <c r="YQ409" s="544"/>
      <c r="YR409" s="544"/>
      <c r="YS409" s="544"/>
      <c r="YT409" s="544"/>
      <c r="YU409" s="544"/>
      <c r="YV409" s="544"/>
      <c r="YW409" s="544"/>
      <c r="YX409" s="544"/>
      <c r="YY409" s="544"/>
      <c r="YZ409" s="544"/>
      <c r="ZA409" s="544"/>
      <c r="ZB409" s="544"/>
      <c r="ZC409" s="544"/>
      <c r="ZD409" s="544"/>
      <c r="ZE409" s="544"/>
      <c r="ZF409" s="544"/>
      <c r="ZG409" s="544"/>
      <c r="ZH409" s="544"/>
      <c r="ZI409" s="544"/>
      <c r="ZJ409" s="544"/>
      <c r="ZK409" s="544"/>
      <c r="ZL409" s="544"/>
      <c r="ZM409" s="544"/>
      <c r="ZN409" s="544"/>
      <c r="ZO409" s="544"/>
      <c r="ZP409" s="544"/>
      <c r="ZQ409" s="544"/>
      <c r="ZR409" s="544"/>
      <c r="ZS409" s="544"/>
      <c r="ZT409" s="544"/>
      <c r="ZU409" s="544"/>
      <c r="ZV409" s="544"/>
      <c r="ZW409" s="544"/>
      <c r="ZX409" s="544"/>
      <c r="ZY409" s="544"/>
      <c r="ZZ409" s="544"/>
      <c r="AAA409" s="544"/>
      <c r="AAB409" s="544"/>
      <c r="AAC409" s="544"/>
      <c r="AAD409" s="544"/>
      <c r="AAE409" s="544"/>
      <c r="AAF409" s="544"/>
      <c r="AAG409" s="544"/>
      <c r="AAH409" s="544"/>
      <c r="AAI409" s="544"/>
      <c r="AAJ409" s="544"/>
      <c r="AAK409" s="544"/>
      <c r="AAL409" s="544"/>
      <c r="AAM409" s="544"/>
      <c r="AAN409" s="544"/>
      <c r="AAO409" s="544"/>
      <c r="AAP409" s="544"/>
      <c r="AAQ409" s="544"/>
      <c r="AAR409" s="544"/>
      <c r="AAS409" s="544"/>
      <c r="AAT409" s="544"/>
      <c r="AAU409" s="544"/>
      <c r="AAV409" s="544"/>
      <c r="AAW409" s="544"/>
      <c r="AAX409" s="544"/>
      <c r="AAY409" s="544"/>
      <c r="AAZ409" s="544"/>
      <c r="ABA409" s="544"/>
      <c r="ABB409" s="544"/>
      <c r="ABC409" s="544"/>
      <c r="ABD409" s="544"/>
      <c r="ABE409" s="544"/>
      <c r="ABF409" s="544"/>
      <c r="ABG409" s="544"/>
      <c r="ABH409" s="544"/>
      <c r="ABI409" s="544"/>
      <c r="ABJ409" s="544"/>
      <c r="ABK409" s="544"/>
      <c r="ABL409" s="544"/>
      <c r="ABM409" s="544"/>
      <c r="ABN409" s="544"/>
      <c r="ABO409" s="544"/>
      <c r="ABP409" s="544"/>
      <c r="ABQ409" s="544"/>
      <c r="ABR409" s="544"/>
      <c r="ABS409" s="544"/>
      <c r="ABT409" s="544"/>
    </row>
    <row r="410" spans="1:748" s="540" customFormat="1" ht="15" customHeight="1" x14ac:dyDescent="0.15">
      <c r="A410" s="559">
        <v>43930</v>
      </c>
      <c r="B410" s="415">
        <f t="shared" si="8"/>
        <v>2928</v>
      </c>
      <c r="C410" s="231"/>
      <c r="D410" s="546"/>
      <c r="E410" s="467"/>
      <c r="F410" s="576"/>
      <c r="G410" s="883"/>
      <c r="H410" s="539"/>
      <c r="I410" s="576"/>
      <c r="J410" s="547"/>
      <c r="K410" s="467"/>
      <c r="L410" s="550"/>
      <c r="M410" s="231">
        <v>1261</v>
      </c>
      <c r="N410" s="546">
        <v>7.48</v>
      </c>
      <c r="O410" s="467">
        <v>5200</v>
      </c>
      <c r="P410" s="576">
        <v>21.9</v>
      </c>
      <c r="Q410" s="883">
        <v>42.1</v>
      </c>
      <c r="R410" s="539">
        <v>0.6</v>
      </c>
      <c r="S410" s="576">
        <v>26.6</v>
      </c>
      <c r="T410" s="547"/>
      <c r="U410" s="467"/>
      <c r="V410" s="550"/>
      <c r="W410" s="494">
        <v>393</v>
      </c>
      <c r="X410" s="546">
        <v>8.1300000000000008</v>
      </c>
      <c r="Y410" s="548">
        <v>3260</v>
      </c>
      <c r="Z410" s="576">
        <v>17.8</v>
      </c>
      <c r="AA410" s="883">
        <v>36</v>
      </c>
      <c r="AB410" s="539">
        <v>4.2</v>
      </c>
      <c r="AC410" s="576">
        <v>5.8</v>
      </c>
      <c r="AD410" s="539"/>
      <c r="AE410" s="467"/>
      <c r="AF410" s="550"/>
      <c r="AG410" s="494">
        <v>88</v>
      </c>
      <c r="AH410" s="546">
        <v>7.91</v>
      </c>
      <c r="AI410" s="548">
        <v>8340</v>
      </c>
      <c r="AJ410" s="576">
        <v>49.9</v>
      </c>
      <c r="AK410" s="883">
        <v>82.8</v>
      </c>
      <c r="AL410" s="539">
        <v>4.5999999999999996</v>
      </c>
      <c r="AM410" s="213">
        <v>9.6999999999999993</v>
      </c>
      <c r="AN410" s="539"/>
      <c r="AO410" s="467"/>
      <c r="AP410" s="618"/>
      <c r="AQ410" s="494">
        <v>0</v>
      </c>
      <c r="AR410" s="546">
        <v>8.89</v>
      </c>
      <c r="AS410" s="548">
        <v>5520</v>
      </c>
      <c r="AT410" s="576">
        <v>108.3</v>
      </c>
      <c r="AU410" s="883">
        <v>320.60000000000002</v>
      </c>
      <c r="AV410" s="539">
        <v>23.3</v>
      </c>
      <c r="AW410" s="576">
        <v>40.200000000000003</v>
      </c>
      <c r="AX410" s="539"/>
      <c r="AY410" s="467"/>
      <c r="AZ410" s="550"/>
      <c r="BA410" s="231">
        <v>249</v>
      </c>
      <c r="BB410" s="546">
        <v>7.77</v>
      </c>
      <c r="BC410" s="467">
        <v>7050</v>
      </c>
      <c r="BD410" s="576">
        <v>55.9</v>
      </c>
      <c r="BE410" s="883">
        <v>173.2</v>
      </c>
      <c r="BF410" s="539">
        <v>7.7</v>
      </c>
      <c r="BG410" s="576">
        <v>13.1</v>
      </c>
      <c r="BH410" s="539"/>
      <c r="BI410" s="467"/>
      <c r="BJ410" s="550"/>
      <c r="BK410" s="494">
        <v>166</v>
      </c>
      <c r="BL410" s="546">
        <v>8.1199999999999992</v>
      </c>
      <c r="BM410" s="548">
        <v>1356</v>
      </c>
      <c r="BN410" s="576">
        <v>196.5</v>
      </c>
      <c r="BO410" s="883">
        <v>207.6</v>
      </c>
      <c r="BP410" s="539">
        <v>0.2</v>
      </c>
      <c r="BQ410" s="576">
        <v>2.2999999999999998</v>
      </c>
      <c r="BR410" s="539"/>
      <c r="BS410" s="467"/>
      <c r="BT410" s="550"/>
      <c r="BU410" s="494">
        <v>190</v>
      </c>
      <c r="BV410" s="546">
        <v>7.68</v>
      </c>
      <c r="BW410" s="548">
        <v>8430</v>
      </c>
      <c r="BX410" s="548">
        <v>62.3</v>
      </c>
      <c r="BY410" s="883">
        <v>167.6</v>
      </c>
      <c r="BZ410" s="539">
        <v>5.7</v>
      </c>
      <c r="CA410" s="576">
        <v>44.3</v>
      </c>
      <c r="CB410" s="539"/>
      <c r="CC410" s="467"/>
      <c r="CD410" s="550"/>
      <c r="CE410" s="494">
        <v>90</v>
      </c>
      <c r="CF410" s="546">
        <v>7.58</v>
      </c>
      <c r="CG410" s="548">
        <v>7980</v>
      </c>
      <c r="CH410" s="576">
        <v>59.7</v>
      </c>
      <c r="CI410" s="883">
        <v>136</v>
      </c>
      <c r="CJ410" s="539">
        <v>19.2</v>
      </c>
      <c r="CK410" s="576">
        <v>45.5</v>
      </c>
      <c r="CL410" s="539"/>
      <c r="CM410" s="467"/>
      <c r="CN410" s="550"/>
      <c r="CO410" s="494"/>
      <c r="CP410" s="546"/>
      <c r="CQ410" s="467"/>
      <c r="CR410" s="576"/>
      <c r="CS410" s="883"/>
      <c r="CT410" s="539"/>
      <c r="CU410" s="576"/>
      <c r="CV410" s="539"/>
      <c r="CW410" s="467"/>
      <c r="CX410" s="550"/>
      <c r="CY410" s="494">
        <v>141</v>
      </c>
      <c r="CZ410" s="546">
        <v>7.56</v>
      </c>
      <c r="DA410" s="467">
        <v>5350</v>
      </c>
      <c r="DB410" s="576">
        <v>68.2</v>
      </c>
      <c r="DC410" s="883">
        <v>180.7</v>
      </c>
      <c r="DD410" s="539">
        <v>18.8</v>
      </c>
      <c r="DE410" s="576">
        <v>22.8</v>
      </c>
      <c r="DF410" s="539"/>
      <c r="DG410" s="551"/>
      <c r="DH410" s="550"/>
      <c r="DI410" s="494">
        <v>81</v>
      </c>
      <c r="DJ410" s="546"/>
      <c r="DK410" s="549"/>
      <c r="DL410" s="576"/>
      <c r="DM410" s="883"/>
      <c r="DN410" s="539"/>
      <c r="DO410" s="576"/>
      <c r="DP410" s="539"/>
      <c r="DQ410" s="467"/>
      <c r="DR410" s="550"/>
      <c r="DS410" s="494">
        <v>46</v>
      </c>
      <c r="DT410" s="546"/>
      <c r="DU410" s="466"/>
      <c r="DV410" s="576"/>
      <c r="DW410" s="883"/>
      <c r="DX410" s="539"/>
      <c r="DY410" s="576"/>
      <c r="DZ410" s="539"/>
      <c r="EA410" s="576"/>
      <c r="EB410" s="550"/>
      <c r="EC410" s="494">
        <v>92</v>
      </c>
      <c r="ED410" s="546"/>
      <c r="EE410" s="551"/>
      <c r="EF410" s="576"/>
      <c r="EG410" s="883"/>
      <c r="EH410" s="539"/>
      <c r="EI410" s="576"/>
      <c r="EJ410" s="539"/>
      <c r="EK410" s="467"/>
      <c r="EL410" s="550"/>
      <c r="EM410" s="494"/>
      <c r="EN410" s="546"/>
      <c r="EO410" s="467"/>
      <c r="EP410" s="576"/>
      <c r="EQ410" s="576"/>
      <c r="ER410" s="539"/>
      <c r="ES410" s="576"/>
      <c r="ET410" s="466"/>
      <c r="EU410" s="467"/>
      <c r="EV410" s="550"/>
      <c r="EW410" s="494">
        <v>16</v>
      </c>
      <c r="EX410" s="546"/>
      <c r="EY410" s="467"/>
      <c r="EZ410" s="576"/>
      <c r="FA410" s="883"/>
      <c r="FB410" s="539"/>
      <c r="FC410" s="576"/>
      <c r="FD410" s="466"/>
      <c r="FE410" s="467"/>
      <c r="FF410" s="550"/>
      <c r="FG410" s="494">
        <v>21</v>
      </c>
      <c r="FH410" s="546"/>
      <c r="FI410" s="467"/>
      <c r="FJ410" s="576"/>
      <c r="FK410" s="883"/>
      <c r="FL410" s="539"/>
      <c r="FM410" s="576"/>
      <c r="FN410" s="466"/>
      <c r="FO410" s="467"/>
      <c r="FP410" s="550"/>
      <c r="FQ410" s="1262"/>
      <c r="FR410" s="1263"/>
      <c r="FS410" s="1444"/>
      <c r="FT410" s="1263"/>
      <c r="FU410" s="980"/>
      <c r="FV410" s="1263"/>
      <c r="FW410" s="954"/>
      <c r="FX410" s="1263"/>
      <c r="FY410" s="1263"/>
      <c r="FZ410" s="1419"/>
      <c r="GA410" s="1262"/>
      <c r="GB410" s="1263"/>
      <c r="GC410" s="1263"/>
      <c r="GD410" s="1263"/>
      <c r="GE410" s="980"/>
      <c r="GF410" s="1263"/>
      <c r="GG410" s="954"/>
      <c r="GH410" s="1263"/>
      <c r="GI410" s="1263"/>
      <c r="GJ410" s="1419"/>
      <c r="GK410" s="231"/>
      <c r="GL410" s="941"/>
      <c r="GM410" s="467"/>
      <c r="GN410" s="467"/>
      <c r="GO410" s="467"/>
      <c r="GP410" s="467"/>
      <c r="GQ410" s="467"/>
      <c r="GR410" s="467"/>
      <c r="GS410" s="467"/>
      <c r="GT410" s="550"/>
      <c r="GU410" s="231"/>
      <c r="GV410" s="467"/>
      <c r="GW410" s="467"/>
      <c r="GX410" s="467"/>
      <c r="GY410" s="467"/>
      <c r="GZ410" s="539"/>
      <c r="HA410" s="467"/>
      <c r="HB410" s="467"/>
      <c r="HC410" s="467"/>
      <c r="HD410" s="550"/>
      <c r="HE410" s="494">
        <v>94</v>
      </c>
      <c r="HF410" s="546">
        <v>7.45</v>
      </c>
      <c r="HG410" s="467">
        <v>4170</v>
      </c>
      <c r="HH410" s="894">
        <v>14.1</v>
      </c>
      <c r="HI410" s="1432">
        <v>46.7</v>
      </c>
      <c r="HJ410" s="539">
        <v>3.2</v>
      </c>
      <c r="HK410" s="576">
        <v>3.8</v>
      </c>
      <c r="HL410" s="539"/>
      <c r="HM410" s="467"/>
      <c r="HN410" s="550"/>
      <c r="HO410" s="494"/>
      <c r="HP410" s="546"/>
      <c r="HQ410" s="467"/>
      <c r="HR410" s="576"/>
      <c r="HS410" s="576"/>
      <c r="HT410" s="539"/>
      <c r="HU410" s="576"/>
      <c r="HV410" s="539"/>
      <c r="HW410" s="467"/>
      <c r="HX410" s="550"/>
      <c r="HY410" s="1587"/>
      <c r="HZ410" s="1587"/>
      <c r="IA410" s="1587"/>
      <c r="IB410" s="1587"/>
      <c r="IC410" s="1587"/>
      <c r="ID410" s="1587"/>
      <c r="IE410" s="1587"/>
      <c r="IF410" s="1587"/>
      <c r="IG410" s="1587"/>
      <c r="IH410" s="1587"/>
      <c r="II410" s="1587"/>
      <c r="IJ410" s="1587"/>
      <c r="IK410" s="1587"/>
      <c r="IL410" s="1587"/>
      <c r="IM410" s="1587"/>
      <c r="IN410" s="1587"/>
      <c r="IO410" s="1587"/>
      <c r="IP410" s="1587"/>
      <c r="IQ410" s="1587"/>
      <c r="IR410" s="1587"/>
      <c r="IS410" s="1587"/>
      <c r="IT410" s="1587"/>
      <c r="IU410" s="1587"/>
      <c r="IV410" s="1587"/>
      <c r="IW410" s="1587"/>
      <c r="IX410" s="1587"/>
      <c r="IY410" s="1587"/>
      <c r="IZ410" s="1587"/>
      <c r="JA410" s="1587"/>
      <c r="JB410" s="1587"/>
      <c r="JC410" s="1587"/>
      <c r="JD410" s="1587"/>
      <c r="JE410" s="1587"/>
      <c r="JF410" s="1587"/>
      <c r="JG410" s="1587"/>
      <c r="JH410" s="1587"/>
      <c r="JI410" s="1587"/>
      <c r="JJ410" s="1587"/>
      <c r="JK410" s="1587"/>
      <c r="JL410" s="1587"/>
      <c r="JM410" s="1587"/>
      <c r="JN410" s="1587"/>
      <c r="JO410" s="1587"/>
      <c r="JP410" s="1587"/>
      <c r="JQ410" s="1587"/>
      <c r="JR410" s="1587"/>
      <c r="JS410" s="1587"/>
      <c r="JT410" s="1587"/>
      <c r="JU410" s="1587"/>
      <c r="JV410" s="1587"/>
      <c r="JW410" s="1587"/>
      <c r="JX410" s="1587"/>
      <c r="JY410" s="1587"/>
      <c r="JZ410" s="1587"/>
      <c r="KA410" s="1587"/>
      <c r="KB410" s="1587"/>
      <c r="KC410" s="1587"/>
      <c r="KD410" s="1587"/>
      <c r="KE410" s="1587"/>
      <c r="KF410" s="1587"/>
      <c r="KG410" s="1587"/>
      <c r="KH410" s="1587"/>
      <c r="KI410" s="1587"/>
      <c r="KJ410" s="1587"/>
      <c r="KK410" s="1587"/>
      <c r="KL410" s="1587"/>
      <c r="KM410" s="1587"/>
      <c r="KN410" s="1587"/>
      <c r="KO410" s="1587"/>
      <c r="KP410" s="1587"/>
      <c r="KQ410" s="1587"/>
      <c r="KR410" s="1587"/>
      <c r="KS410" s="1587"/>
      <c r="KT410" s="1587"/>
      <c r="KU410" s="1587"/>
      <c r="KV410" s="1587"/>
      <c r="KW410" s="1587"/>
      <c r="KX410" s="1587"/>
      <c r="KY410" s="1587"/>
      <c r="KZ410" s="1587"/>
      <c r="LA410" s="1587"/>
      <c r="LB410" s="1587"/>
      <c r="LC410" s="1587"/>
      <c r="LD410" s="1587"/>
      <c r="LE410" s="1587"/>
      <c r="LF410" s="1587"/>
      <c r="LG410" s="1587"/>
      <c r="LH410" s="1587"/>
      <c r="LI410" s="1587"/>
      <c r="LJ410" s="1587"/>
      <c r="LK410" s="1587"/>
      <c r="LL410" s="1587"/>
      <c r="LM410" s="1587"/>
      <c r="LN410" s="1587"/>
      <c r="LO410" s="1587"/>
      <c r="LP410" s="1587"/>
      <c r="LQ410" s="1587"/>
      <c r="LR410" s="1587"/>
      <c r="LS410" s="1587"/>
      <c r="LT410" s="1587"/>
      <c r="LU410" s="1587"/>
      <c r="LV410" s="1587"/>
      <c r="LW410" s="1587"/>
      <c r="LX410" s="1587"/>
      <c r="LY410" s="1587"/>
      <c r="LZ410" s="1587"/>
      <c r="MA410" s="1587"/>
      <c r="MB410" s="1587"/>
      <c r="MC410" s="1587"/>
      <c r="MD410" s="1587"/>
      <c r="ME410" s="1587"/>
      <c r="MF410" s="1587"/>
      <c r="MG410" s="1587"/>
      <c r="MH410" s="1587"/>
      <c r="MI410" s="1587"/>
      <c r="MJ410" s="1587"/>
      <c r="MK410" s="1587"/>
      <c r="ML410" s="1587"/>
      <c r="MM410" s="1587"/>
      <c r="MN410" s="1587"/>
      <c r="MO410" s="1587"/>
      <c r="MP410" s="1587"/>
      <c r="MQ410" s="1587"/>
      <c r="MR410" s="1587"/>
      <c r="MS410" s="1587"/>
      <c r="MT410" s="1587"/>
      <c r="MU410" s="1587"/>
      <c r="MV410" s="1587"/>
      <c r="MW410" s="1587"/>
      <c r="MX410" s="1587"/>
      <c r="MY410" s="1587"/>
      <c r="MZ410" s="1587"/>
      <c r="NA410" s="1587"/>
      <c r="NB410" s="1587"/>
      <c r="NC410" s="1587"/>
      <c r="ND410" s="1587"/>
      <c r="NE410" s="1587"/>
      <c r="NF410" s="1587"/>
      <c r="NG410" s="1587"/>
      <c r="NH410" s="1587"/>
      <c r="NI410" s="1587"/>
      <c r="NJ410" s="1587"/>
      <c r="NK410" s="1587"/>
      <c r="NL410" s="1587"/>
      <c r="NM410" s="1587"/>
      <c r="NN410" s="1587"/>
      <c r="NO410" s="1587"/>
      <c r="NP410" s="1587"/>
      <c r="NQ410" s="1587"/>
      <c r="NR410" s="1587"/>
      <c r="NS410" s="1587"/>
      <c r="NT410" s="1587"/>
      <c r="NU410" s="1587"/>
      <c r="NV410" s="1587"/>
      <c r="NW410" s="1587"/>
      <c r="NX410" s="1587"/>
      <c r="NY410" s="1587"/>
      <c r="NZ410" s="1587"/>
      <c r="OA410" s="1587"/>
      <c r="OB410" s="1587"/>
      <c r="OC410" s="1587"/>
      <c r="OD410" s="1587"/>
      <c r="OE410" s="1587"/>
      <c r="OF410" s="1587"/>
      <c r="OG410" s="1587"/>
      <c r="OH410" s="1587"/>
      <c r="OI410" s="1587"/>
      <c r="OJ410" s="1587"/>
      <c r="OK410" s="1587"/>
      <c r="OL410" s="1587"/>
      <c r="OM410" s="1587"/>
      <c r="ON410" s="1587"/>
      <c r="OO410" s="1587"/>
      <c r="OP410" s="1587"/>
      <c r="OQ410" s="1587"/>
      <c r="OR410" s="1587"/>
      <c r="OS410" s="1587"/>
      <c r="OT410" s="1587"/>
      <c r="OU410" s="1587"/>
      <c r="OV410" s="1587"/>
      <c r="OW410" s="1587"/>
      <c r="OX410" s="1587"/>
      <c r="OY410" s="1587"/>
      <c r="OZ410" s="1587"/>
      <c r="PA410" s="1587"/>
      <c r="PB410" s="1587"/>
      <c r="PC410" s="1587"/>
      <c r="PD410" s="1587"/>
      <c r="PE410" s="1587"/>
      <c r="PF410" s="1587"/>
      <c r="PG410" s="1588"/>
      <c r="PH410" s="1588"/>
      <c r="PI410" s="1588"/>
      <c r="PJ410" s="1588"/>
      <c r="PK410" s="1588"/>
      <c r="PL410" s="1588"/>
      <c r="PM410" s="1588"/>
      <c r="PN410" s="1588"/>
      <c r="PO410" s="1588"/>
      <c r="PP410" s="1588"/>
      <c r="PQ410" s="1588"/>
      <c r="PR410" s="1588"/>
      <c r="PS410" s="1588"/>
      <c r="PT410" s="1588"/>
      <c r="PU410" s="1588"/>
      <c r="PV410" s="1588"/>
      <c r="PW410" s="1588"/>
      <c r="PX410" s="1588"/>
      <c r="PY410" s="1588"/>
      <c r="PZ410" s="1588"/>
      <c r="QA410" s="1588"/>
      <c r="QB410" s="1588"/>
      <c r="QC410" s="1588"/>
      <c r="QD410" s="1588"/>
      <c r="QE410" s="1588"/>
      <c r="QF410" s="1588"/>
      <c r="QG410" s="1588"/>
      <c r="QH410" s="1588"/>
      <c r="QI410" s="1588"/>
      <c r="QJ410" s="1588"/>
      <c r="QK410" s="1588"/>
      <c r="QL410" s="1588"/>
      <c r="QM410" s="1588"/>
      <c r="QN410" s="1588"/>
      <c r="QO410" s="1588"/>
      <c r="QP410" s="1588"/>
      <c r="QQ410" s="1588"/>
      <c r="QR410" s="1588"/>
      <c r="QS410" s="1588"/>
      <c r="QT410" s="1588"/>
      <c r="QU410" s="1588"/>
      <c r="QV410" s="1588"/>
      <c r="QW410" s="1588"/>
      <c r="QX410" s="1588"/>
      <c r="QY410" s="1588"/>
      <c r="QZ410" s="1588"/>
      <c r="RA410" s="1588"/>
      <c r="RB410" s="1588"/>
      <c r="RC410" s="1588"/>
      <c r="RD410" s="1588"/>
      <c r="RE410" s="1588"/>
      <c r="RF410" s="1588"/>
      <c r="RG410" s="1588"/>
      <c r="RH410" s="1588"/>
      <c r="RI410" s="1588"/>
      <c r="RJ410" s="1588"/>
      <c r="RK410" s="1588"/>
      <c r="RL410" s="1588"/>
      <c r="RM410" s="1588"/>
      <c r="RN410" s="1588"/>
      <c r="RO410" s="1588"/>
      <c r="RP410" s="1588"/>
      <c r="RQ410" s="1588"/>
      <c r="RR410" s="1588"/>
      <c r="RS410" s="1588"/>
      <c r="RT410" s="1588"/>
      <c r="RU410" s="1588"/>
      <c r="RV410" s="1588"/>
      <c r="RW410" s="1588"/>
      <c r="RX410" s="1588"/>
      <c r="RY410" s="1588"/>
      <c r="RZ410" s="1588"/>
      <c r="SA410" s="1588"/>
      <c r="SB410" s="1588"/>
      <c r="SC410" s="1588"/>
      <c r="SD410" s="1588"/>
      <c r="SE410" s="1588"/>
      <c r="SF410" s="1588"/>
      <c r="SG410" s="1588"/>
      <c r="SH410" s="1588"/>
      <c r="SI410" s="1588"/>
      <c r="SJ410" s="1588"/>
      <c r="SK410" s="1588"/>
      <c r="SL410" s="1588"/>
      <c r="SM410" s="1588"/>
      <c r="SN410" s="1588"/>
      <c r="SO410" s="1588"/>
      <c r="SP410" s="1588"/>
      <c r="SQ410" s="1588"/>
      <c r="SR410" s="1588"/>
      <c r="SS410" s="1588"/>
      <c r="ST410" s="1588"/>
      <c r="SU410" s="1588"/>
      <c r="SV410" s="1588"/>
      <c r="SW410" s="1588"/>
      <c r="SX410" s="1588"/>
      <c r="SY410" s="1588"/>
      <c r="SZ410" s="1588"/>
      <c r="TA410" s="1588"/>
      <c r="TB410" s="1588"/>
      <c r="TC410" s="1588"/>
      <c r="TD410" s="544"/>
      <c r="TE410" s="544"/>
      <c r="TF410" s="544"/>
      <c r="TG410" s="544"/>
      <c r="TH410" s="544"/>
      <c r="TI410" s="544"/>
      <c r="TJ410" s="544"/>
      <c r="TK410" s="544"/>
      <c r="TL410" s="544"/>
      <c r="TM410" s="544"/>
      <c r="TN410" s="544"/>
      <c r="TO410" s="544"/>
      <c r="TP410" s="544"/>
      <c r="TQ410" s="544"/>
      <c r="TR410" s="544"/>
      <c r="TS410" s="544"/>
      <c r="TT410" s="544"/>
      <c r="TU410" s="544"/>
      <c r="TV410" s="544"/>
      <c r="TW410" s="544"/>
      <c r="TX410" s="544"/>
      <c r="TY410" s="544"/>
      <c r="TZ410" s="544"/>
      <c r="UA410" s="544"/>
      <c r="UB410" s="544"/>
      <c r="UC410" s="544"/>
      <c r="UD410" s="544"/>
      <c r="UE410" s="544"/>
      <c r="UF410" s="544"/>
      <c r="UG410" s="544"/>
      <c r="UH410" s="544"/>
      <c r="UI410" s="544"/>
      <c r="UJ410" s="544"/>
      <c r="UK410" s="544"/>
      <c r="UL410" s="544"/>
      <c r="UM410" s="544"/>
      <c r="UN410" s="544"/>
      <c r="UO410" s="544"/>
      <c r="UP410" s="544"/>
      <c r="UQ410" s="544"/>
      <c r="UR410" s="544"/>
      <c r="US410" s="544"/>
      <c r="UT410" s="544"/>
      <c r="UU410" s="544"/>
      <c r="UV410" s="544"/>
      <c r="UW410" s="544"/>
      <c r="UX410" s="544"/>
      <c r="UY410" s="544"/>
      <c r="UZ410" s="544"/>
      <c r="VA410" s="544"/>
      <c r="VB410" s="544"/>
      <c r="VC410" s="544"/>
      <c r="VD410" s="544"/>
      <c r="VE410" s="544"/>
      <c r="VF410" s="544"/>
      <c r="VG410" s="544"/>
      <c r="VH410" s="544"/>
      <c r="VI410" s="544"/>
      <c r="VJ410" s="544"/>
      <c r="VK410" s="544"/>
      <c r="VL410" s="544"/>
      <c r="VM410" s="544"/>
      <c r="VN410" s="544"/>
      <c r="VO410" s="544"/>
      <c r="VP410" s="544"/>
      <c r="VQ410" s="544"/>
      <c r="VR410" s="544"/>
      <c r="VS410" s="544"/>
      <c r="VT410" s="544"/>
      <c r="VU410" s="544"/>
      <c r="VV410" s="544"/>
      <c r="VW410" s="544"/>
      <c r="VX410" s="544"/>
      <c r="VY410" s="544"/>
      <c r="VZ410" s="544"/>
      <c r="WA410" s="544"/>
      <c r="WB410" s="544"/>
      <c r="WC410" s="544"/>
      <c r="WD410" s="544"/>
      <c r="WE410" s="544"/>
      <c r="WF410" s="544"/>
      <c r="WG410" s="544"/>
      <c r="WH410" s="544"/>
      <c r="WI410" s="544"/>
      <c r="WJ410" s="544"/>
      <c r="WK410" s="544"/>
      <c r="WL410" s="544"/>
      <c r="WM410" s="544"/>
      <c r="WN410" s="544"/>
      <c r="WO410" s="544"/>
      <c r="WP410" s="544"/>
      <c r="WQ410" s="544"/>
      <c r="WR410" s="544"/>
      <c r="WS410" s="544"/>
      <c r="WT410" s="544"/>
      <c r="WU410" s="544"/>
      <c r="WV410" s="544"/>
      <c r="WW410" s="544"/>
      <c r="WX410" s="544"/>
      <c r="WY410" s="544"/>
      <c r="WZ410" s="544"/>
      <c r="XA410" s="544"/>
      <c r="XB410" s="544"/>
      <c r="XC410" s="544"/>
      <c r="XD410" s="544"/>
      <c r="XE410" s="544"/>
      <c r="XF410" s="544"/>
      <c r="XG410" s="544"/>
      <c r="XH410" s="544"/>
      <c r="XI410" s="544"/>
      <c r="XJ410" s="544"/>
      <c r="XK410" s="544"/>
      <c r="XL410" s="544"/>
      <c r="XM410" s="544"/>
      <c r="XN410" s="544"/>
      <c r="XO410" s="544"/>
      <c r="XP410" s="544"/>
      <c r="XQ410" s="544"/>
      <c r="XR410" s="544"/>
      <c r="XS410" s="544"/>
      <c r="XT410" s="544"/>
      <c r="XU410" s="544"/>
      <c r="XV410" s="544"/>
      <c r="XW410" s="544"/>
      <c r="XX410" s="544"/>
      <c r="XY410" s="544"/>
      <c r="XZ410" s="544"/>
      <c r="YA410" s="544"/>
      <c r="YB410" s="544"/>
      <c r="YC410" s="544"/>
      <c r="YD410" s="544"/>
      <c r="YE410" s="544"/>
      <c r="YF410" s="544"/>
      <c r="YG410" s="544"/>
      <c r="YH410" s="544"/>
      <c r="YI410" s="544"/>
      <c r="YJ410" s="544"/>
      <c r="YK410" s="544"/>
      <c r="YL410" s="544"/>
      <c r="YM410" s="544"/>
      <c r="YN410" s="544"/>
      <c r="YO410" s="544"/>
      <c r="YP410" s="544"/>
      <c r="YQ410" s="544"/>
      <c r="YR410" s="544"/>
      <c r="YS410" s="544"/>
      <c r="YT410" s="544"/>
      <c r="YU410" s="544"/>
      <c r="YV410" s="544"/>
      <c r="YW410" s="544"/>
      <c r="YX410" s="544"/>
      <c r="YY410" s="544"/>
      <c r="YZ410" s="544"/>
      <c r="ZA410" s="544"/>
      <c r="ZB410" s="544"/>
      <c r="ZC410" s="544"/>
      <c r="ZD410" s="544"/>
      <c r="ZE410" s="544"/>
      <c r="ZF410" s="544"/>
      <c r="ZG410" s="544"/>
      <c r="ZH410" s="544"/>
      <c r="ZI410" s="544"/>
      <c r="ZJ410" s="544"/>
      <c r="ZK410" s="544"/>
      <c r="ZL410" s="544"/>
      <c r="ZM410" s="544"/>
      <c r="ZN410" s="544"/>
      <c r="ZO410" s="544"/>
      <c r="ZP410" s="544"/>
      <c r="ZQ410" s="544"/>
      <c r="ZR410" s="544"/>
      <c r="ZS410" s="544"/>
      <c r="ZT410" s="544"/>
      <c r="ZU410" s="544"/>
      <c r="ZV410" s="544"/>
      <c r="ZW410" s="544"/>
      <c r="ZX410" s="544"/>
      <c r="ZY410" s="544"/>
      <c r="ZZ410" s="544"/>
      <c r="AAA410" s="544"/>
      <c r="AAB410" s="544"/>
      <c r="AAC410" s="544"/>
      <c r="AAD410" s="544"/>
      <c r="AAE410" s="544"/>
      <c r="AAF410" s="544"/>
      <c r="AAG410" s="544"/>
      <c r="AAH410" s="544"/>
      <c r="AAI410" s="544"/>
      <c r="AAJ410" s="544"/>
      <c r="AAK410" s="544"/>
      <c r="AAL410" s="544"/>
      <c r="AAM410" s="544"/>
      <c r="AAN410" s="544"/>
      <c r="AAO410" s="544"/>
      <c r="AAP410" s="544"/>
      <c r="AAQ410" s="544"/>
      <c r="AAR410" s="544"/>
      <c r="AAS410" s="544"/>
      <c r="AAT410" s="544"/>
      <c r="AAU410" s="544"/>
      <c r="AAV410" s="544"/>
      <c r="AAW410" s="544"/>
      <c r="AAX410" s="544"/>
      <c r="AAY410" s="544"/>
      <c r="AAZ410" s="544"/>
      <c r="ABA410" s="544"/>
      <c r="ABB410" s="544"/>
      <c r="ABC410" s="544"/>
      <c r="ABD410" s="544"/>
      <c r="ABE410" s="544"/>
      <c r="ABF410" s="544"/>
      <c r="ABG410" s="544"/>
      <c r="ABH410" s="544"/>
      <c r="ABI410" s="544"/>
      <c r="ABJ410" s="544"/>
      <c r="ABK410" s="544"/>
      <c r="ABL410" s="544"/>
      <c r="ABM410" s="544"/>
      <c r="ABN410" s="544"/>
      <c r="ABO410" s="544"/>
      <c r="ABP410" s="544"/>
      <c r="ABQ410" s="544"/>
      <c r="ABR410" s="544"/>
      <c r="ABS410" s="544"/>
      <c r="ABT410" s="544"/>
    </row>
    <row r="411" spans="1:748" s="540" customFormat="1" ht="15" customHeight="1" x14ac:dyDescent="0.15">
      <c r="A411" s="559">
        <v>43931</v>
      </c>
      <c r="B411" s="415">
        <f t="shared" si="8"/>
        <v>3398</v>
      </c>
      <c r="C411" s="231"/>
      <c r="D411" s="546"/>
      <c r="E411" s="467"/>
      <c r="F411" s="576"/>
      <c r="G411" s="883"/>
      <c r="H411" s="539"/>
      <c r="I411" s="576"/>
      <c r="J411" s="547"/>
      <c r="K411" s="467"/>
      <c r="L411" s="550"/>
      <c r="M411" s="231">
        <v>1148</v>
      </c>
      <c r="N411" s="546">
        <v>7.72</v>
      </c>
      <c r="O411" s="467">
        <v>5640</v>
      </c>
      <c r="P411" s="576">
        <v>19.3</v>
      </c>
      <c r="Q411" s="883">
        <v>56.4</v>
      </c>
      <c r="R411" s="539">
        <v>0.4</v>
      </c>
      <c r="S411" s="576">
        <v>27.5</v>
      </c>
      <c r="T411" s="547"/>
      <c r="U411" s="467"/>
      <c r="V411" s="550"/>
      <c r="W411" s="494">
        <v>544</v>
      </c>
      <c r="X411" s="546"/>
      <c r="Y411" s="548"/>
      <c r="Z411" s="576"/>
      <c r="AA411" s="883"/>
      <c r="AB411" s="539"/>
      <c r="AC411" s="576"/>
      <c r="AD411" s="539"/>
      <c r="AE411" s="467"/>
      <c r="AF411" s="550"/>
      <c r="AG411" s="494">
        <v>72</v>
      </c>
      <c r="AH411" s="546">
        <v>8.0299999999999994</v>
      </c>
      <c r="AI411" s="548">
        <v>9240</v>
      </c>
      <c r="AJ411" s="576">
        <v>54.2</v>
      </c>
      <c r="AK411" s="883">
        <v>82.8</v>
      </c>
      <c r="AL411" s="539">
        <v>3.7</v>
      </c>
      <c r="AM411" s="213">
        <v>8</v>
      </c>
      <c r="AN411" s="539"/>
      <c r="AO411" s="467"/>
      <c r="AP411" s="618"/>
      <c r="AQ411" s="494">
        <v>424</v>
      </c>
      <c r="AR411" s="546">
        <v>7.51</v>
      </c>
      <c r="AS411" s="548">
        <v>3400</v>
      </c>
      <c r="AT411" s="576">
        <v>66.2</v>
      </c>
      <c r="AU411" s="883">
        <v>196</v>
      </c>
      <c r="AV411" s="539">
        <v>24.7</v>
      </c>
      <c r="AW411" s="576">
        <v>27.6</v>
      </c>
      <c r="AX411" s="539"/>
      <c r="AY411" s="467"/>
      <c r="AZ411" s="550"/>
      <c r="BA411" s="231">
        <v>269</v>
      </c>
      <c r="BB411" s="546"/>
      <c r="BC411" s="467"/>
      <c r="BD411" s="576"/>
      <c r="BE411" s="883"/>
      <c r="BF411" s="539"/>
      <c r="BG411" s="576"/>
      <c r="BH411" s="539"/>
      <c r="BI411" s="467"/>
      <c r="BJ411" s="550"/>
      <c r="BK411" s="494">
        <v>156</v>
      </c>
      <c r="BL411" s="546">
        <v>7.9</v>
      </c>
      <c r="BM411" s="548">
        <v>1440</v>
      </c>
      <c r="BN411" s="576">
        <v>205.8</v>
      </c>
      <c r="BO411" s="883">
        <v>218.2</v>
      </c>
      <c r="BP411" s="539">
        <v>0.3</v>
      </c>
      <c r="BQ411" s="576">
        <v>2.4</v>
      </c>
      <c r="BR411" s="539"/>
      <c r="BS411" s="467"/>
      <c r="BT411" s="550"/>
      <c r="BU411" s="494">
        <v>172</v>
      </c>
      <c r="BV411" s="546">
        <v>8.01</v>
      </c>
      <c r="BW411" s="548">
        <v>9900</v>
      </c>
      <c r="BX411" s="548">
        <v>62.7</v>
      </c>
      <c r="BY411" s="883">
        <v>167.4</v>
      </c>
      <c r="BZ411" s="539">
        <v>6.5</v>
      </c>
      <c r="CA411" s="576">
        <v>45.3</v>
      </c>
      <c r="CB411" s="539"/>
      <c r="CC411" s="467"/>
      <c r="CD411" s="550"/>
      <c r="CE411" s="494">
        <v>30</v>
      </c>
      <c r="CF411" s="546"/>
      <c r="CG411" s="548"/>
      <c r="CH411" s="576"/>
      <c r="CI411" s="883"/>
      <c r="CJ411" s="539"/>
      <c r="CK411" s="576"/>
      <c r="CL411" s="539"/>
      <c r="CM411" s="467"/>
      <c r="CN411" s="550"/>
      <c r="CO411" s="494"/>
      <c r="CP411" s="546">
        <v>6.94</v>
      </c>
      <c r="CQ411" s="467">
        <v>3020</v>
      </c>
      <c r="CR411" s="576">
        <v>26</v>
      </c>
      <c r="CS411" s="883">
        <v>54.2</v>
      </c>
      <c r="CT411" s="539">
        <v>8.1999999999999993</v>
      </c>
      <c r="CU411" s="576">
        <v>35</v>
      </c>
      <c r="CV411" s="539"/>
      <c r="CW411" s="467"/>
      <c r="CX411" s="550"/>
      <c r="CY411" s="494">
        <v>190</v>
      </c>
      <c r="CZ411" s="546">
        <v>7.75</v>
      </c>
      <c r="DA411" s="467">
        <v>7050</v>
      </c>
      <c r="DB411" s="576">
        <v>76.02</v>
      </c>
      <c r="DC411" s="883">
        <v>199.9</v>
      </c>
      <c r="DD411" s="539">
        <v>9</v>
      </c>
      <c r="DE411" s="576">
        <v>14.2</v>
      </c>
      <c r="DF411" s="539"/>
      <c r="DG411" s="551"/>
      <c r="DH411" s="550"/>
      <c r="DI411" s="494">
        <v>84</v>
      </c>
      <c r="DJ411" s="546">
        <v>7.42</v>
      </c>
      <c r="DK411" s="549">
        <v>3720</v>
      </c>
      <c r="DL411" s="576">
        <v>163.4</v>
      </c>
      <c r="DM411" s="883">
        <v>437.9</v>
      </c>
      <c r="DN411" s="539">
        <v>4.7</v>
      </c>
      <c r="DO411" s="576">
        <v>8.1</v>
      </c>
      <c r="DP411" s="539"/>
      <c r="DQ411" s="467"/>
      <c r="DR411" s="550"/>
      <c r="DS411" s="494">
        <v>56</v>
      </c>
      <c r="DT411" s="546">
        <v>7.58</v>
      </c>
      <c r="DU411" s="466">
        <v>593</v>
      </c>
      <c r="DV411" s="576">
        <v>34.5</v>
      </c>
      <c r="DW411" s="883">
        <v>67.7</v>
      </c>
      <c r="DX411" s="539">
        <v>7.3</v>
      </c>
      <c r="DY411" s="576">
        <v>8</v>
      </c>
      <c r="DZ411" s="539"/>
      <c r="EA411" s="576"/>
      <c r="EB411" s="550"/>
      <c r="EC411" s="494">
        <v>124</v>
      </c>
      <c r="ED411" s="546">
        <v>7.12</v>
      </c>
      <c r="EE411" s="551">
        <v>3040</v>
      </c>
      <c r="EF411" s="576">
        <v>10.9</v>
      </c>
      <c r="EG411" s="883">
        <v>40.1</v>
      </c>
      <c r="EH411" s="539">
        <v>7.2</v>
      </c>
      <c r="EI411" s="576">
        <v>9.5</v>
      </c>
      <c r="EJ411" s="539"/>
      <c r="EK411" s="467"/>
      <c r="EL411" s="550"/>
      <c r="EM411" s="494"/>
      <c r="EN411" s="546"/>
      <c r="EO411" s="467"/>
      <c r="EP411" s="576"/>
      <c r="EQ411" s="576"/>
      <c r="ER411" s="539"/>
      <c r="ES411" s="576"/>
      <c r="ET411" s="466"/>
      <c r="EU411" s="467"/>
      <c r="EV411" s="550"/>
      <c r="EW411" s="494">
        <v>8</v>
      </c>
      <c r="EX411" s="546"/>
      <c r="EY411" s="467"/>
      <c r="EZ411" s="576"/>
      <c r="FA411" s="883"/>
      <c r="FB411" s="539"/>
      <c r="FC411" s="576"/>
      <c r="FD411" s="466"/>
      <c r="FE411" s="467"/>
      <c r="FF411" s="550"/>
      <c r="FG411" s="494">
        <v>11</v>
      </c>
      <c r="FH411" s="546"/>
      <c r="FI411" s="467"/>
      <c r="FJ411" s="576"/>
      <c r="FK411" s="883"/>
      <c r="FL411" s="539"/>
      <c r="FM411" s="576"/>
      <c r="FN411" s="466"/>
      <c r="FO411" s="467"/>
      <c r="FP411" s="550"/>
      <c r="FQ411" s="1262"/>
      <c r="FR411" s="1263"/>
      <c r="FS411" s="1444"/>
      <c r="FT411" s="1263"/>
      <c r="FU411" s="980"/>
      <c r="FV411" s="1263"/>
      <c r="FW411" s="954"/>
      <c r="FX411" s="1263"/>
      <c r="FY411" s="1263"/>
      <c r="FZ411" s="1419"/>
      <c r="GA411" s="1262"/>
      <c r="GB411" s="1263"/>
      <c r="GC411" s="1263"/>
      <c r="GD411" s="1263"/>
      <c r="GE411" s="980"/>
      <c r="GF411" s="1263"/>
      <c r="GG411" s="954"/>
      <c r="GH411" s="1263"/>
      <c r="GI411" s="1263"/>
      <c r="GJ411" s="1419"/>
      <c r="GK411" s="231"/>
      <c r="GL411" s="941"/>
      <c r="GM411" s="467"/>
      <c r="GN411" s="467"/>
      <c r="GO411" s="467"/>
      <c r="GP411" s="467"/>
      <c r="GQ411" s="467"/>
      <c r="GR411" s="467"/>
      <c r="GS411" s="467"/>
      <c r="GT411" s="550"/>
      <c r="GU411" s="231"/>
      <c r="GV411" s="467"/>
      <c r="GW411" s="467"/>
      <c r="GX411" s="467"/>
      <c r="GY411" s="467"/>
      <c r="GZ411" s="539"/>
      <c r="HA411" s="467"/>
      <c r="HB411" s="467"/>
      <c r="HC411" s="467"/>
      <c r="HD411" s="550"/>
      <c r="HE411" s="494">
        <v>110</v>
      </c>
      <c r="HF411" s="546"/>
      <c r="HG411" s="467"/>
      <c r="HH411" s="894"/>
      <c r="HI411" s="1432"/>
      <c r="HJ411" s="539"/>
      <c r="HK411" s="576"/>
      <c r="HL411" s="539"/>
      <c r="HM411" s="467"/>
      <c r="HN411" s="550"/>
      <c r="HO411" s="494"/>
      <c r="HP411" s="546">
        <v>6.48</v>
      </c>
      <c r="HQ411" s="467">
        <v>5330</v>
      </c>
      <c r="HR411" s="576"/>
      <c r="HS411" s="576">
        <v>301</v>
      </c>
      <c r="HT411" s="539">
        <v>241</v>
      </c>
      <c r="HU411" s="576"/>
      <c r="HV411" s="539"/>
      <c r="HW411" s="467"/>
      <c r="HX411" s="550"/>
      <c r="HY411" s="1587"/>
      <c r="HZ411" s="1587"/>
      <c r="IA411" s="1587"/>
      <c r="IB411" s="1587"/>
      <c r="IC411" s="1587"/>
      <c r="ID411" s="1587"/>
      <c r="IE411" s="1587"/>
      <c r="IF411" s="1587"/>
      <c r="IG411" s="1587"/>
      <c r="IH411" s="1587"/>
      <c r="II411" s="1587"/>
      <c r="IJ411" s="1587"/>
      <c r="IK411" s="1587"/>
      <c r="IL411" s="1587"/>
      <c r="IM411" s="1587"/>
      <c r="IN411" s="1587"/>
      <c r="IO411" s="1587"/>
      <c r="IP411" s="1587"/>
      <c r="IQ411" s="1587"/>
      <c r="IR411" s="1587"/>
      <c r="IS411" s="1587"/>
      <c r="IT411" s="1587"/>
      <c r="IU411" s="1587"/>
      <c r="IV411" s="1587"/>
      <c r="IW411" s="1587"/>
      <c r="IX411" s="1587"/>
      <c r="IY411" s="1587"/>
      <c r="IZ411" s="1587"/>
      <c r="JA411" s="1587"/>
      <c r="JB411" s="1587"/>
      <c r="JC411" s="1587"/>
      <c r="JD411" s="1587"/>
      <c r="JE411" s="1587"/>
      <c r="JF411" s="1587"/>
      <c r="JG411" s="1587"/>
      <c r="JH411" s="1587"/>
      <c r="JI411" s="1587"/>
      <c r="JJ411" s="1587"/>
      <c r="JK411" s="1587"/>
      <c r="JL411" s="1587"/>
      <c r="JM411" s="1587"/>
      <c r="JN411" s="1587"/>
      <c r="JO411" s="1587"/>
      <c r="JP411" s="1587"/>
      <c r="JQ411" s="1587"/>
      <c r="JR411" s="1587"/>
      <c r="JS411" s="1587"/>
      <c r="JT411" s="1587"/>
      <c r="JU411" s="1587"/>
      <c r="JV411" s="1587"/>
      <c r="JW411" s="1587"/>
      <c r="JX411" s="1587"/>
      <c r="JY411" s="1587"/>
      <c r="JZ411" s="1587"/>
      <c r="KA411" s="1587"/>
      <c r="KB411" s="1587"/>
      <c r="KC411" s="1587"/>
      <c r="KD411" s="1587"/>
      <c r="KE411" s="1587"/>
      <c r="KF411" s="1587"/>
      <c r="KG411" s="1587"/>
      <c r="KH411" s="1587"/>
      <c r="KI411" s="1587"/>
      <c r="KJ411" s="1587"/>
      <c r="KK411" s="1587"/>
      <c r="KL411" s="1587"/>
      <c r="KM411" s="1587"/>
      <c r="KN411" s="1587"/>
      <c r="KO411" s="1587"/>
      <c r="KP411" s="1587"/>
      <c r="KQ411" s="1587"/>
      <c r="KR411" s="1587"/>
      <c r="KS411" s="1587"/>
      <c r="KT411" s="1587"/>
      <c r="KU411" s="1587"/>
      <c r="KV411" s="1587"/>
      <c r="KW411" s="1587"/>
      <c r="KX411" s="1587"/>
      <c r="KY411" s="1587"/>
      <c r="KZ411" s="1587"/>
      <c r="LA411" s="1587"/>
      <c r="LB411" s="1587"/>
      <c r="LC411" s="1587"/>
      <c r="LD411" s="1587"/>
      <c r="LE411" s="1587"/>
      <c r="LF411" s="1587"/>
      <c r="LG411" s="1587"/>
      <c r="LH411" s="1587"/>
      <c r="LI411" s="1587"/>
      <c r="LJ411" s="1587"/>
      <c r="LK411" s="1587"/>
      <c r="LL411" s="1587"/>
      <c r="LM411" s="1587"/>
      <c r="LN411" s="1587"/>
      <c r="LO411" s="1587"/>
      <c r="LP411" s="1587"/>
      <c r="LQ411" s="1587"/>
      <c r="LR411" s="1587"/>
      <c r="LS411" s="1587"/>
      <c r="LT411" s="1587"/>
      <c r="LU411" s="1587"/>
      <c r="LV411" s="1587"/>
      <c r="LW411" s="1587"/>
      <c r="LX411" s="1587"/>
      <c r="LY411" s="1587"/>
      <c r="LZ411" s="1587"/>
      <c r="MA411" s="1587"/>
      <c r="MB411" s="1587"/>
      <c r="MC411" s="1587"/>
      <c r="MD411" s="1587"/>
      <c r="ME411" s="1587"/>
      <c r="MF411" s="1587"/>
      <c r="MG411" s="1587"/>
      <c r="MH411" s="1587"/>
      <c r="MI411" s="1587"/>
      <c r="MJ411" s="1587"/>
      <c r="MK411" s="1587"/>
      <c r="ML411" s="1587"/>
      <c r="MM411" s="1587"/>
      <c r="MN411" s="1587"/>
      <c r="MO411" s="1587"/>
      <c r="MP411" s="1587"/>
      <c r="MQ411" s="1587"/>
      <c r="MR411" s="1587"/>
      <c r="MS411" s="1587"/>
      <c r="MT411" s="1587"/>
      <c r="MU411" s="1587"/>
      <c r="MV411" s="1587"/>
      <c r="MW411" s="1587"/>
      <c r="MX411" s="1587"/>
      <c r="MY411" s="1587"/>
      <c r="MZ411" s="1587"/>
      <c r="NA411" s="1587"/>
      <c r="NB411" s="1587"/>
      <c r="NC411" s="1587"/>
      <c r="ND411" s="1587"/>
      <c r="NE411" s="1587"/>
      <c r="NF411" s="1587"/>
      <c r="NG411" s="1587"/>
      <c r="NH411" s="1587"/>
      <c r="NI411" s="1587"/>
      <c r="NJ411" s="1587"/>
      <c r="NK411" s="1587"/>
      <c r="NL411" s="1587"/>
      <c r="NM411" s="1587"/>
      <c r="NN411" s="1587"/>
      <c r="NO411" s="1587"/>
      <c r="NP411" s="1587"/>
      <c r="NQ411" s="1587"/>
      <c r="NR411" s="1587"/>
      <c r="NS411" s="1587"/>
      <c r="NT411" s="1587"/>
      <c r="NU411" s="1587"/>
      <c r="NV411" s="1587"/>
      <c r="NW411" s="1587"/>
      <c r="NX411" s="1587"/>
      <c r="NY411" s="1587"/>
      <c r="NZ411" s="1587"/>
      <c r="OA411" s="1587"/>
      <c r="OB411" s="1587"/>
      <c r="OC411" s="1587"/>
      <c r="OD411" s="1587"/>
      <c r="OE411" s="1587"/>
      <c r="OF411" s="1587"/>
      <c r="OG411" s="1587"/>
      <c r="OH411" s="1587"/>
      <c r="OI411" s="1587"/>
      <c r="OJ411" s="1587"/>
      <c r="OK411" s="1587"/>
      <c r="OL411" s="1587"/>
      <c r="OM411" s="1587"/>
      <c r="ON411" s="1587"/>
      <c r="OO411" s="1587"/>
      <c r="OP411" s="1587"/>
      <c r="OQ411" s="1587"/>
      <c r="OR411" s="1587"/>
      <c r="OS411" s="1587"/>
      <c r="OT411" s="1587"/>
      <c r="OU411" s="1587"/>
      <c r="OV411" s="1587"/>
      <c r="OW411" s="1587"/>
      <c r="OX411" s="1587"/>
      <c r="OY411" s="1587"/>
      <c r="OZ411" s="1587"/>
      <c r="PA411" s="1587"/>
      <c r="PB411" s="1587"/>
      <c r="PC411" s="1587"/>
      <c r="PD411" s="1587"/>
      <c r="PE411" s="1587"/>
      <c r="PF411" s="1587"/>
      <c r="PG411" s="1588"/>
      <c r="PH411" s="1588"/>
      <c r="PI411" s="1588"/>
      <c r="PJ411" s="1588"/>
      <c r="PK411" s="1588"/>
      <c r="PL411" s="1588"/>
      <c r="PM411" s="1588"/>
      <c r="PN411" s="1588"/>
      <c r="PO411" s="1588"/>
      <c r="PP411" s="1588"/>
      <c r="PQ411" s="1588"/>
      <c r="PR411" s="1588"/>
      <c r="PS411" s="1588"/>
      <c r="PT411" s="1588"/>
      <c r="PU411" s="1588"/>
      <c r="PV411" s="1588"/>
      <c r="PW411" s="1588"/>
      <c r="PX411" s="1588"/>
      <c r="PY411" s="1588"/>
      <c r="PZ411" s="1588"/>
      <c r="QA411" s="1588"/>
      <c r="QB411" s="1588"/>
      <c r="QC411" s="1588"/>
      <c r="QD411" s="1588"/>
      <c r="QE411" s="1588"/>
      <c r="QF411" s="1588"/>
      <c r="QG411" s="1588"/>
      <c r="QH411" s="1588"/>
      <c r="QI411" s="1588"/>
      <c r="QJ411" s="1588"/>
      <c r="QK411" s="1588"/>
      <c r="QL411" s="1588"/>
      <c r="QM411" s="1588"/>
      <c r="QN411" s="1588"/>
      <c r="QO411" s="1588"/>
      <c r="QP411" s="1588"/>
      <c r="QQ411" s="1588"/>
      <c r="QR411" s="1588"/>
      <c r="QS411" s="1588"/>
      <c r="QT411" s="1588"/>
      <c r="QU411" s="1588"/>
      <c r="QV411" s="1588"/>
      <c r="QW411" s="1588"/>
      <c r="QX411" s="1588"/>
      <c r="QY411" s="1588"/>
      <c r="QZ411" s="1588"/>
      <c r="RA411" s="1588"/>
      <c r="RB411" s="1588"/>
      <c r="RC411" s="1588"/>
      <c r="RD411" s="1588"/>
      <c r="RE411" s="1588"/>
      <c r="RF411" s="1588"/>
      <c r="RG411" s="1588"/>
      <c r="RH411" s="1588"/>
      <c r="RI411" s="1588"/>
      <c r="RJ411" s="1588"/>
      <c r="RK411" s="1588"/>
      <c r="RL411" s="1588"/>
      <c r="RM411" s="1588"/>
      <c r="RN411" s="1588"/>
      <c r="RO411" s="1588"/>
      <c r="RP411" s="1588"/>
      <c r="RQ411" s="1588"/>
      <c r="RR411" s="1588"/>
      <c r="RS411" s="1588"/>
      <c r="RT411" s="1588"/>
      <c r="RU411" s="1588"/>
      <c r="RV411" s="1588"/>
      <c r="RW411" s="1588"/>
      <c r="RX411" s="1588"/>
      <c r="RY411" s="1588"/>
      <c r="RZ411" s="1588"/>
      <c r="SA411" s="1588"/>
      <c r="SB411" s="1588"/>
      <c r="SC411" s="1588"/>
      <c r="SD411" s="1588"/>
      <c r="SE411" s="1588"/>
      <c r="SF411" s="1588"/>
      <c r="SG411" s="1588"/>
      <c r="SH411" s="1588"/>
      <c r="SI411" s="1588"/>
      <c r="SJ411" s="1588"/>
      <c r="SK411" s="1588"/>
      <c r="SL411" s="1588"/>
      <c r="SM411" s="1588"/>
      <c r="SN411" s="1588"/>
      <c r="SO411" s="1588"/>
      <c r="SP411" s="1588"/>
      <c r="SQ411" s="1588"/>
      <c r="SR411" s="1588"/>
      <c r="SS411" s="1588"/>
      <c r="ST411" s="1588"/>
      <c r="SU411" s="1588"/>
      <c r="SV411" s="1588"/>
      <c r="SW411" s="1588"/>
      <c r="SX411" s="1588"/>
      <c r="SY411" s="1588"/>
      <c r="SZ411" s="1588"/>
      <c r="TA411" s="1588"/>
      <c r="TB411" s="1588"/>
      <c r="TC411" s="1588"/>
      <c r="TD411" s="544"/>
      <c r="TE411" s="544"/>
      <c r="TF411" s="544"/>
      <c r="TG411" s="544"/>
      <c r="TH411" s="544"/>
      <c r="TI411" s="544"/>
      <c r="TJ411" s="544"/>
      <c r="TK411" s="544"/>
      <c r="TL411" s="544"/>
      <c r="TM411" s="544"/>
      <c r="TN411" s="544"/>
      <c r="TO411" s="544"/>
      <c r="TP411" s="544"/>
      <c r="TQ411" s="544"/>
      <c r="TR411" s="544"/>
      <c r="TS411" s="544"/>
      <c r="TT411" s="544"/>
      <c r="TU411" s="544"/>
      <c r="TV411" s="544"/>
      <c r="TW411" s="544"/>
      <c r="TX411" s="544"/>
      <c r="TY411" s="544"/>
      <c r="TZ411" s="544"/>
      <c r="UA411" s="544"/>
      <c r="UB411" s="544"/>
      <c r="UC411" s="544"/>
      <c r="UD411" s="544"/>
      <c r="UE411" s="544"/>
      <c r="UF411" s="544"/>
      <c r="UG411" s="544"/>
      <c r="UH411" s="544"/>
      <c r="UI411" s="544"/>
      <c r="UJ411" s="544"/>
      <c r="UK411" s="544"/>
      <c r="UL411" s="544"/>
      <c r="UM411" s="544"/>
      <c r="UN411" s="544"/>
      <c r="UO411" s="544"/>
      <c r="UP411" s="544"/>
      <c r="UQ411" s="544"/>
      <c r="UR411" s="544"/>
      <c r="US411" s="544"/>
      <c r="UT411" s="544"/>
      <c r="UU411" s="544"/>
      <c r="UV411" s="544"/>
      <c r="UW411" s="544"/>
      <c r="UX411" s="544"/>
      <c r="UY411" s="544"/>
      <c r="UZ411" s="544"/>
      <c r="VA411" s="544"/>
      <c r="VB411" s="544"/>
      <c r="VC411" s="544"/>
      <c r="VD411" s="544"/>
      <c r="VE411" s="544"/>
      <c r="VF411" s="544"/>
      <c r="VG411" s="544"/>
      <c r="VH411" s="544"/>
      <c r="VI411" s="544"/>
      <c r="VJ411" s="544"/>
      <c r="VK411" s="544"/>
      <c r="VL411" s="544"/>
      <c r="VM411" s="544"/>
      <c r="VN411" s="544"/>
      <c r="VO411" s="544"/>
      <c r="VP411" s="544"/>
      <c r="VQ411" s="544"/>
      <c r="VR411" s="544"/>
      <c r="VS411" s="544"/>
      <c r="VT411" s="544"/>
      <c r="VU411" s="544"/>
      <c r="VV411" s="544"/>
      <c r="VW411" s="544"/>
      <c r="VX411" s="544"/>
      <c r="VY411" s="544"/>
      <c r="VZ411" s="544"/>
      <c r="WA411" s="544"/>
      <c r="WB411" s="544"/>
      <c r="WC411" s="544"/>
      <c r="WD411" s="544"/>
      <c r="WE411" s="544"/>
      <c r="WF411" s="544"/>
      <c r="WG411" s="544"/>
      <c r="WH411" s="544"/>
      <c r="WI411" s="544"/>
      <c r="WJ411" s="544"/>
      <c r="WK411" s="544"/>
      <c r="WL411" s="544"/>
      <c r="WM411" s="544"/>
      <c r="WN411" s="544"/>
      <c r="WO411" s="544"/>
      <c r="WP411" s="544"/>
      <c r="WQ411" s="544"/>
      <c r="WR411" s="544"/>
      <c r="WS411" s="544"/>
      <c r="WT411" s="544"/>
      <c r="WU411" s="544"/>
      <c r="WV411" s="544"/>
      <c r="WW411" s="544"/>
      <c r="WX411" s="544"/>
      <c r="WY411" s="544"/>
      <c r="WZ411" s="544"/>
      <c r="XA411" s="544"/>
      <c r="XB411" s="544"/>
      <c r="XC411" s="544"/>
      <c r="XD411" s="544"/>
      <c r="XE411" s="544"/>
      <c r="XF411" s="544"/>
      <c r="XG411" s="544"/>
      <c r="XH411" s="544"/>
      <c r="XI411" s="544"/>
      <c r="XJ411" s="544"/>
      <c r="XK411" s="544"/>
      <c r="XL411" s="544"/>
      <c r="XM411" s="544"/>
      <c r="XN411" s="544"/>
      <c r="XO411" s="544"/>
      <c r="XP411" s="544"/>
      <c r="XQ411" s="544"/>
      <c r="XR411" s="544"/>
      <c r="XS411" s="544"/>
      <c r="XT411" s="544"/>
      <c r="XU411" s="544"/>
      <c r="XV411" s="544"/>
      <c r="XW411" s="544"/>
      <c r="XX411" s="544"/>
      <c r="XY411" s="544"/>
      <c r="XZ411" s="544"/>
      <c r="YA411" s="544"/>
      <c r="YB411" s="544"/>
      <c r="YC411" s="544"/>
      <c r="YD411" s="544"/>
      <c r="YE411" s="544"/>
      <c r="YF411" s="544"/>
      <c r="YG411" s="544"/>
      <c r="YH411" s="544"/>
      <c r="YI411" s="544"/>
      <c r="YJ411" s="544"/>
      <c r="YK411" s="544"/>
      <c r="YL411" s="544"/>
      <c r="YM411" s="544"/>
      <c r="YN411" s="544"/>
      <c r="YO411" s="544"/>
      <c r="YP411" s="544"/>
      <c r="YQ411" s="544"/>
      <c r="YR411" s="544"/>
      <c r="YS411" s="544"/>
      <c r="YT411" s="544"/>
      <c r="YU411" s="544"/>
      <c r="YV411" s="544"/>
      <c r="YW411" s="544"/>
      <c r="YX411" s="544"/>
      <c r="YY411" s="544"/>
      <c r="YZ411" s="544"/>
      <c r="ZA411" s="544"/>
      <c r="ZB411" s="544"/>
      <c r="ZC411" s="544"/>
      <c r="ZD411" s="544"/>
      <c r="ZE411" s="544"/>
      <c r="ZF411" s="544"/>
      <c r="ZG411" s="544"/>
      <c r="ZH411" s="544"/>
      <c r="ZI411" s="544"/>
      <c r="ZJ411" s="544"/>
      <c r="ZK411" s="544"/>
      <c r="ZL411" s="544"/>
      <c r="ZM411" s="544"/>
      <c r="ZN411" s="544"/>
      <c r="ZO411" s="544"/>
      <c r="ZP411" s="544"/>
      <c r="ZQ411" s="544"/>
      <c r="ZR411" s="544"/>
      <c r="ZS411" s="544"/>
      <c r="ZT411" s="544"/>
      <c r="ZU411" s="544"/>
      <c r="ZV411" s="544"/>
      <c r="ZW411" s="544"/>
      <c r="ZX411" s="544"/>
      <c r="ZY411" s="544"/>
      <c r="ZZ411" s="544"/>
      <c r="AAA411" s="544"/>
      <c r="AAB411" s="544"/>
      <c r="AAC411" s="544"/>
      <c r="AAD411" s="544"/>
      <c r="AAE411" s="544"/>
      <c r="AAF411" s="544"/>
      <c r="AAG411" s="544"/>
      <c r="AAH411" s="544"/>
      <c r="AAI411" s="544"/>
      <c r="AAJ411" s="544"/>
      <c r="AAK411" s="544"/>
      <c r="AAL411" s="544"/>
      <c r="AAM411" s="544"/>
      <c r="AAN411" s="544"/>
      <c r="AAO411" s="544"/>
      <c r="AAP411" s="544"/>
      <c r="AAQ411" s="544"/>
      <c r="AAR411" s="544"/>
      <c r="AAS411" s="544"/>
      <c r="AAT411" s="544"/>
      <c r="AAU411" s="544"/>
      <c r="AAV411" s="544"/>
      <c r="AAW411" s="544"/>
      <c r="AAX411" s="544"/>
      <c r="AAY411" s="544"/>
      <c r="AAZ411" s="544"/>
      <c r="ABA411" s="544"/>
      <c r="ABB411" s="544"/>
      <c r="ABC411" s="544"/>
      <c r="ABD411" s="544"/>
      <c r="ABE411" s="544"/>
      <c r="ABF411" s="544"/>
      <c r="ABG411" s="544"/>
      <c r="ABH411" s="544"/>
      <c r="ABI411" s="544"/>
      <c r="ABJ411" s="544"/>
      <c r="ABK411" s="544"/>
      <c r="ABL411" s="544"/>
      <c r="ABM411" s="544"/>
      <c r="ABN411" s="544"/>
      <c r="ABO411" s="544"/>
      <c r="ABP411" s="544"/>
      <c r="ABQ411" s="544"/>
      <c r="ABR411" s="544"/>
      <c r="ABS411" s="544"/>
      <c r="ABT411" s="544"/>
    </row>
    <row r="412" spans="1:748" s="540" customFormat="1" ht="15" customHeight="1" x14ac:dyDescent="0.15">
      <c r="A412" s="559">
        <v>43932</v>
      </c>
      <c r="B412" s="415">
        <f t="shared" si="8"/>
        <v>3246</v>
      </c>
      <c r="C412" s="231"/>
      <c r="D412" s="546"/>
      <c r="E412" s="467"/>
      <c r="F412" s="576"/>
      <c r="G412" s="883"/>
      <c r="H412" s="539"/>
      <c r="I412" s="576"/>
      <c r="J412" s="547"/>
      <c r="K412" s="467"/>
      <c r="L412" s="550"/>
      <c r="M412" s="231">
        <v>672</v>
      </c>
      <c r="N412" s="546">
        <v>7.69</v>
      </c>
      <c r="O412" s="467">
        <v>5650</v>
      </c>
      <c r="P412" s="576">
        <v>21.1</v>
      </c>
      <c r="Q412" s="883">
        <v>61.5</v>
      </c>
      <c r="R412" s="539">
        <v>0.6</v>
      </c>
      <c r="S412" s="576">
        <v>25.6</v>
      </c>
      <c r="T412" s="547"/>
      <c r="U412" s="467"/>
      <c r="V412" s="550"/>
      <c r="W412" s="494">
        <v>409</v>
      </c>
      <c r="X412" s="546"/>
      <c r="Y412" s="548"/>
      <c r="Z412" s="576"/>
      <c r="AA412" s="883"/>
      <c r="AB412" s="539"/>
      <c r="AC412" s="576"/>
      <c r="AD412" s="539"/>
      <c r="AE412" s="467"/>
      <c r="AF412" s="550"/>
      <c r="AG412" s="494">
        <v>48</v>
      </c>
      <c r="AH412" s="546"/>
      <c r="AI412" s="548"/>
      <c r="AJ412" s="576"/>
      <c r="AK412" s="883"/>
      <c r="AL412" s="539"/>
      <c r="AM412" s="213"/>
      <c r="AN412" s="539"/>
      <c r="AO412" s="467"/>
      <c r="AP412" s="618"/>
      <c r="AQ412" s="494">
        <v>660</v>
      </c>
      <c r="AR412" s="546">
        <v>7.53</v>
      </c>
      <c r="AS412" s="548">
        <v>9080</v>
      </c>
      <c r="AT412" s="576">
        <v>95.6</v>
      </c>
      <c r="AU412" s="883">
        <v>283</v>
      </c>
      <c r="AV412" s="539">
        <v>30.4</v>
      </c>
      <c r="AW412" s="576">
        <v>36.9</v>
      </c>
      <c r="AX412" s="539"/>
      <c r="AY412" s="467"/>
      <c r="AZ412" s="550"/>
      <c r="BA412" s="231">
        <v>262</v>
      </c>
      <c r="BB412" s="546">
        <v>7.07</v>
      </c>
      <c r="BC412" s="467">
        <v>8050</v>
      </c>
      <c r="BD412" s="576">
        <v>57.1</v>
      </c>
      <c r="BE412" s="883">
        <v>177</v>
      </c>
      <c r="BF412" s="539">
        <v>6.8</v>
      </c>
      <c r="BG412" s="576">
        <v>12</v>
      </c>
      <c r="BH412" s="539"/>
      <c r="BI412" s="467"/>
      <c r="BJ412" s="550"/>
      <c r="BK412" s="494">
        <v>163</v>
      </c>
      <c r="BL412" s="546">
        <v>7.69</v>
      </c>
      <c r="BM412" s="548">
        <v>1442</v>
      </c>
      <c r="BN412" s="576">
        <v>202</v>
      </c>
      <c r="BO412" s="883">
        <v>225</v>
      </c>
      <c r="BP412" s="539">
        <v>0.1</v>
      </c>
      <c r="BQ412" s="576">
        <v>2.6</v>
      </c>
      <c r="BR412" s="539"/>
      <c r="BS412" s="467"/>
      <c r="BT412" s="550"/>
      <c r="BU412" s="494">
        <v>189</v>
      </c>
      <c r="BV412" s="546">
        <v>7.36</v>
      </c>
      <c r="BW412" s="548">
        <v>9470</v>
      </c>
      <c r="BX412" s="548">
        <v>58.3</v>
      </c>
      <c r="BY412" s="883">
        <v>155.69999999999999</v>
      </c>
      <c r="BZ412" s="539">
        <v>4.5999999999999996</v>
      </c>
      <c r="CA412" s="576">
        <v>41.6</v>
      </c>
      <c r="CB412" s="539"/>
      <c r="CC412" s="467"/>
      <c r="CD412" s="550"/>
      <c r="CE412" s="494">
        <v>21</v>
      </c>
      <c r="CF412" s="546">
        <v>7.45</v>
      </c>
      <c r="CG412" s="548">
        <v>7460</v>
      </c>
      <c r="CH412" s="576">
        <v>53.7</v>
      </c>
      <c r="CI412" s="883">
        <v>123.5</v>
      </c>
      <c r="CJ412" s="539">
        <v>0.4</v>
      </c>
      <c r="CK412" s="576">
        <v>32.9</v>
      </c>
      <c r="CL412" s="539"/>
      <c r="CM412" s="467"/>
      <c r="CN412" s="550"/>
      <c r="CO412" s="494"/>
      <c r="CP412" s="546"/>
      <c r="CQ412" s="467"/>
      <c r="CR412" s="576"/>
      <c r="CS412" s="883"/>
      <c r="CT412" s="539"/>
      <c r="CU412" s="576"/>
      <c r="CV412" s="539"/>
      <c r="CW412" s="467"/>
      <c r="CX412" s="550"/>
      <c r="CY412" s="494">
        <v>133</v>
      </c>
      <c r="CZ412" s="546"/>
      <c r="DA412" s="467"/>
      <c r="DB412" s="576"/>
      <c r="DC412" s="883"/>
      <c r="DD412" s="539"/>
      <c r="DE412" s="576"/>
      <c r="DF412" s="539"/>
      <c r="DG412" s="551"/>
      <c r="DH412" s="550"/>
      <c r="DI412" s="494">
        <v>120</v>
      </c>
      <c r="DJ412" s="546">
        <v>7.24</v>
      </c>
      <c r="DK412" s="549">
        <v>5070</v>
      </c>
      <c r="DL412" s="576">
        <v>196.3</v>
      </c>
      <c r="DM412" s="883">
        <v>526.1</v>
      </c>
      <c r="DN412" s="539">
        <v>5.7</v>
      </c>
      <c r="DO412" s="576">
        <v>7.3</v>
      </c>
      <c r="DP412" s="539"/>
      <c r="DQ412" s="467"/>
      <c r="DR412" s="550"/>
      <c r="DS412" s="494">
        <v>62</v>
      </c>
      <c r="DT412" s="546">
        <v>8.08</v>
      </c>
      <c r="DU412" s="466">
        <v>524</v>
      </c>
      <c r="DV412" s="576">
        <v>23.9</v>
      </c>
      <c r="DW412" s="883">
        <v>46.8</v>
      </c>
      <c r="DX412" s="539">
        <v>4.8</v>
      </c>
      <c r="DY412" s="576">
        <v>7.7</v>
      </c>
      <c r="DZ412" s="539"/>
      <c r="EA412" s="576"/>
      <c r="EB412" s="550"/>
      <c r="EC412" s="494">
        <v>146</v>
      </c>
      <c r="ED412" s="546"/>
      <c r="EE412" s="551"/>
      <c r="EF412" s="576"/>
      <c r="EG412" s="883"/>
      <c r="EH412" s="539"/>
      <c r="EI412" s="576"/>
      <c r="EJ412" s="539"/>
      <c r="EK412" s="467"/>
      <c r="EL412" s="550"/>
      <c r="EM412" s="494"/>
      <c r="EN412" s="546"/>
      <c r="EO412" s="467"/>
      <c r="EP412" s="576"/>
      <c r="EQ412" s="576"/>
      <c r="ER412" s="539"/>
      <c r="ES412" s="576"/>
      <c r="ET412" s="466"/>
      <c r="EU412" s="467"/>
      <c r="EV412" s="550"/>
      <c r="EW412" s="494">
        <v>178</v>
      </c>
      <c r="EX412" s="546"/>
      <c r="EY412" s="467"/>
      <c r="EZ412" s="576"/>
      <c r="FA412" s="883"/>
      <c r="FB412" s="539"/>
      <c r="FC412" s="576"/>
      <c r="FD412" s="466"/>
      <c r="FE412" s="467"/>
      <c r="FF412" s="550"/>
      <c r="FG412" s="494">
        <v>35</v>
      </c>
      <c r="FH412" s="546"/>
      <c r="FI412" s="467"/>
      <c r="FJ412" s="576"/>
      <c r="FK412" s="883"/>
      <c r="FL412" s="539"/>
      <c r="FM412" s="576"/>
      <c r="FN412" s="466"/>
      <c r="FO412" s="467"/>
      <c r="FP412" s="550"/>
      <c r="FQ412" s="1262"/>
      <c r="FR412" s="1263"/>
      <c r="FS412" s="1444"/>
      <c r="FT412" s="1263"/>
      <c r="FU412" s="980"/>
      <c r="FV412" s="1263"/>
      <c r="FW412" s="954"/>
      <c r="FX412" s="1263"/>
      <c r="FY412" s="1263"/>
      <c r="FZ412" s="1419"/>
      <c r="GA412" s="1262"/>
      <c r="GB412" s="1263"/>
      <c r="GC412" s="1263"/>
      <c r="GD412" s="1263"/>
      <c r="GE412" s="980"/>
      <c r="GF412" s="1263"/>
      <c r="GG412" s="954"/>
      <c r="GH412" s="1263"/>
      <c r="GI412" s="1263"/>
      <c r="GJ412" s="1419"/>
      <c r="GK412" s="231"/>
      <c r="GL412" s="941"/>
      <c r="GM412" s="467"/>
      <c r="GN412" s="467"/>
      <c r="GO412" s="467"/>
      <c r="GP412" s="467"/>
      <c r="GQ412" s="467"/>
      <c r="GR412" s="467"/>
      <c r="GS412" s="467"/>
      <c r="GT412" s="550"/>
      <c r="GU412" s="231"/>
      <c r="GV412" s="467"/>
      <c r="GW412" s="467"/>
      <c r="GX412" s="467"/>
      <c r="GY412" s="467"/>
      <c r="GZ412" s="539"/>
      <c r="HA412" s="467"/>
      <c r="HB412" s="467"/>
      <c r="HC412" s="467"/>
      <c r="HD412" s="550"/>
      <c r="HE412" s="494">
        <v>148</v>
      </c>
      <c r="HF412" s="546"/>
      <c r="HG412" s="467"/>
      <c r="HH412" s="894"/>
      <c r="HI412" s="1432"/>
      <c r="HJ412" s="539"/>
      <c r="HK412" s="576"/>
      <c r="HL412" s="539"/>
      <c r="HM412" s="467"/>
      <c r="HN412" s="550"/>
      <c r="HO412" s="494"/>
      <c r="HP412" s="546"/>
      <c r="HQ412" s="467"/>
      <c r="HR412" s="576"/>
      <c r="HS412" s="576"/>
      <c r="HT412" s="539"/>
      <c r="HU412" s="576"/>
      <c r="HV412" s="539"/>
      <c r="HW412" s="467"/>
      <c r="HX412" s="550"/>
      <c r="HY412" s="1587"/>
      <c r="HZ412" s="1587"/>
      <c r="IA412" s="1587"/>
      <c r="IB412" s="1587"/>
      <c r="IC412" s="1587"/>
      <c r="ID412" s="1587"/>
      <c r="IE412" s="1587"/>
      <c r="IF412" s="1587"/>
      <c r="IG412" s="1587"/>
      <c r="IH412" s="1587"/>
      <c r="II412" s="1587"/>
      <c r="IJ412" s="1587"/>
      <c r="IK412" s="1587"/>
      <c r="IL412" s="1587"/>
      <c r="IM412" s="1587"/>
      <c r="IN412" s="1587"/>
      <c r="IO412" s="1587"/>
      <c r="IP412" s="1587"/>
      <c r="IQ412" s="1587"/>
      <c r="IR412" s="1587"/>
      <c r="IS412" s="1587"/>
      <c r="IT412" s="1587"/>
      <c r="IU412" s="1587"/>
      <c r="IV412" s="1587"/>
      <c r="IW412" s="1587"/>
      <c r="IX412" s="1587"/>
      <c r="IY412" s="1587"/>
      <c r="IZ412" s="1587"/>
      <c r="JA412" s="1587"/>
      <c r="JB412" s="1587"/>
      <c r="JC412" s="1587"/>
      <c r="JD412" s="1587"/>
      <c r="JE412" s="1587"/>
      <c r="JF412" s="1587"/>
      <c r="JG412" s="1587"/>
      <c r="JH412" s="1587"/>
      <c r="JI412" s="1587"/>
      <c r="JJ412" s="1587"/>
      <c r="JK412" s="1587"/>
      <c r="JL412" s="1587"/>
      <c r="JM412" s="1587"/>
      <c r="JN412" s="1587"/>
      <c r="JO412" s="1587"/>
      <c r="JP412" s="1587"/>
      <c r="JQ412" s="1587"/>
      <c r="JR412" s="1587"/>
      <c r="JS412" s="1587"/>
      <c r="JT412" s="1587"/>
      <c r="JU412" s="1587"/>
      <c r="JV412" s="1587"/>
      <c r="JW412" s="1587"/>
      <c r="JX412" s="1587"/>
      <c r="JY412" s="1587"/>
      <c r="JZ412" s="1587"/>
      <c r="KA412" s="1587"/>
      <c r="KB412" s="1587"/>
      <c r="KC412" s="1587"/>
      <c r="KD412" s="1587"/>
      <c r="KE412" s="1587"/>
      <c r="KF412" s="1587"/>
      <c r="KG412" s="1587"/>
      <c r="KH412" s="1587"/>
      <c r="KI412" s="1587"/>
      <c r="KJ412" s="1587"/>
      <c r="KK412" s="1587"/>
      <c r="KL412" s="1587"/>
      <c r="KM412" s="1587"/>
      <c r="KN412" s="1587"/>
      <c r="KO412" s="1587"/>
      <c r="KP412" s="1587"/>
      <c r="KQ412" s="1587"/>
      <c r="KR412" s="1587"/>
      <c r="KS412" s="1587"/>
      <c r="KT412" s="1587"/>
      <c r="KU412" s="1587"/>
      <c r="KV412" s="1587"/>
      <c r="KW412" s="1587"/>
      <c r="KX412" s="1587"/>
      <c r="KY412" s="1587"/>
      <c r="KZ412" s="1587"/>
      <c r="LA412" s="1587"/>
      <c r="LB412" s="1587"/>
      <c r="LC412" s="1587"/>
      <c r="LD412" s="1587"/>
      <c r="LE412" s="1587"/>
      <c r="LF412" s="1587"/>
      <c r="LG412" s="1587"/>
      <c r="LH412" s="1587"/>
      <c r="LI412" s="1587"/>
      <c r="LJ412" s="1587"/>
      <c r="LK412" s="1587"/>
      <c r="LL412" s="1587"/>
      <c r="LM412" s="1587"/>
      <c r="LN412" s="1587"/>
      <c r="LO412" s="1587"/>
      <c r="LP412" s="1587"/>
      <c r="LQ412" s="1587"/>
      <c r="LR412" s="1587"/>
      <c r="LS412" s="1587"/>
      <c r="LT412" s="1587"/>
      <c r="LU412" s="1587"/>
      <c r="LV412" s="1587"/>
      <c r="LW412" s="1587"/>
      <c r="LX412" s="1587"/>
      <c r="LY412" s="1587"/>
      <c r="LZ412" s="1587"/>
      <c r="MA412" s="1587"/>
      <c r="MB412" s="1587"/>
      <c r="MC412" s="1587"/>
      <c r="MD412" s="1587"/>
      <c r="ME412" s="1587"/>
      <c r="MF412" s="1587"/>
      <c r="MG412" s="1587"/>
      <c r="MH412" s="1587"/>
      <c r="MI412" s="1587"/>
      <c r="MJ412" s="1587"/>
      <c r="MK412" s="1587"/>
      <c r="ML412" s="1587"/>
      <c r="MM412" s="1587"/>
      <c r="MN412" s="1587"/>
      <c r="MO412" s="1587"/>
      <c r="MP412" s="1587"/>
      <c r="MQ412" s="1587"/>
      <c r="MR412" s="1587"/>
      <c r="MS412" s="1587"/>
      <c r="MT412" s="1587"/>
      <c r="MU412" s="1587"/>
      <c r="MV412" s="1587"/>
      <c r="MW412" s="1587"/>
      <c r="MX412" s="1587"/>
      <c r="MY412" s="1587"/>
      <c r="MZ412" s="1587"/>
      <c r="NA412" s="1587"/>
      <c r="NB412" s="1587"/>
      <c r="NC412" s="1587"/>
      <c r="ND412" s="1587"/>
      <c r="NE412" s="1587"/>
      <c r="NF412" s="1587"/>
      <c r="NG412" s="1587"/>
      <c r="NH412" s="1587"/>
      <c r="NI412" s="1587"/>
      <c r="NJ412" s="1587"/>
      <c r="NK412" s="1587"/>
      <c r="NL412" s="1587"/>
      <c r="NM412" s="1587"/>
      <c r="NN412" s="1587"/>
      <c r="NO412" s="1587"/>
      <c r="NP412" s="1587"/>
      <c r="NQ412" s="1587"/>
      <c r="NR412" s="1587"/>
      <c r="NS412" s="1587"/>
      <c r="NT412" s="1587"/>
      <c r="NU412" s="1587"/>
      <c r="NV412" s="1587"/>
      <c r="NW412" s="1587"/>
      <c r="NX412" s="1587"/>
      <c r="NY412" s="1587"/>
      <c r="NZ412" s="1587"/>
      <c r="OA412" s="1587"/>
      <c r="OB412" s="1587"/>
      <c r="OC412" s="1587"/>
      <c r="OD412" s="1587"/>
      <c r="OE412" s="1587"/>
      <c r="OF412" s="1587"/>
      <c r="OG412" s="1587"/>
      <c r="OH412" s="1587"/>
      <c r="OI412" s="1587"/>
      <c r="OJ412" s="1587"/>
      <c r="OK412" s="1587"/>
      <c r="OL412" s="1587"/>
      <c r="OM412" s="1587"/>
      <c r="ON412" s="1587"/>
      <c r="OO412" s="1587"/>
      <c r="OP412" s="1587"/>
      <c r="OQ412" s="1587"/>
      <c r="OR412" s="1587"/>
      <c r="OS412" s="1587"/>
      <c r="OT412" s="1587"/>
      <c r="OU412" s="1587"/>
      <c r="OV412" s="1587"/>
      <c r="OW412" s="1587"/>
      <c r="OX412" s="1587"/>
      <c r="OY412" s="1587"/>
      <c r="OZ412" s="1587"/>
      <c r="PA412" s="1587"/>
      <c r="PB412" s="1587"/>
      <c r="PC412" s="1587"/>
      <c r="PD412" s="1587"/>
      <c r="PE412" s="1587"/>
      <c r="PF412" s="1587"/>
      <c r="PG412" s="1588"/>
      <c r="PH412" s="1588"/>
      <c r="PI412" s="1588"/>
      <c r="PJ412" s="1588"/>
      <c r="PK412" s="1588"/>
      <c r="PL412" s="1588"/>
      <c r="PM412" s="1588"/>
      <c r="PN412" s="1588"/>
      <c r="PO412" s="1588"/>
      <c r="PP412" s="1588"/>
      <c r="PQ412" s="1588"/>
      <c r="PR412" s="1588"/>
      <c r="PS412" s="1588"/>
      <c r="PT412" s="1588"/>
      <c r="PU412" s="1588"/>
      <c r="PV412" s="1588"/>
      <c r="PW412" s="1588"/>
      <c r="PX412" s="1588"/>
      <c r="PY412" s="1588"/>
      <c r="PZ412" s="1588"/>
      <c r="QA412" s="1588"/>
      <c r="QB412" s="1588"/>
      <c r="QC412" s="1588"/>
      <c r="QD412" s="1588"/>
      <c r="QE412" s="1588"/>
      <c r="QF412" s="1588"/>
      <c r="QG412" s="1588"/>
      <c r="QH412" s="1588"/>
      <c r="QI412" s="1588"/>
      <c r="QJ412" s="1588"/>
      <c r="QK412" s="1588"/>
      <c r="QL412" s="1588"/>
      <c r="QM412" s="1588"/>
      <c r="QN412" s="1588"/>
      <c r="QO412" s="1588"/>
      <c r="QP412" s="1588"/>
      <c r="QQ412" s="1588"/>
      <c r="QR412" s="1588"/>
      <c r="QS412" s="1588"/>
      <c r="QT412" s="1588"/>
      <c r="QU412" s="1588"/>
      <c r="QV412" s="1588"/>
      <c r="QW412" s="1588"/>
      <c r="QX412" s="1588"/>
      <c r="QY412" s="1588"/>
      <c r="QZ412" s="1588"/>
      <c r="RA412" s="1588"/>
      <c r="RB412" s="1588"/>
      <c r="RC412" s="1588"/>
      <c r="RD412" s="1588"/>
      <c r="RE412" s="1588"/>
      <c r="RF412" s="1588"/>
      <c r="RG412" s="1588"/>
      <c r="RH412" s="1588"/>
      <c r="RI412" s="1588"/>
      <c r="RJ412" s="1588"/>
      <c r="RK412" s="1588"/>
      <c r="RL412" s="1588"/>
      <c r="RM412" s="1588"/>
      <c r="RN412" s="1588"/>
      <c r="RO412" s="1588"/>
      <c r="RP412" s="1588"/>
      <c r="RQ412" s="1588"/>
      <c r="RR412" s="1588"/>
      <c r="RS412" s="1588"/>
      <c r="RT412" s="1588"/>
      <c r="RU412" s="1588"/>
      <c r="RV412" s="1588"/>
      <c r="RW412" s="1588"/>
      <c r="RX412" s="1588"/>
      <c r="RY412" s="1588"/>
      <c r="RZ412" s="1588"/>
      <c r="SA412" s="1588"/>
      <c r="SB412" s="1588"/>
      <c r="SC412" s="1588"/>
      <c r="SD412" s="1588"/>
      <c r="SE412" s="1588"/>
      <c r="SF412" s="1588"/>
      <c r="SG412" s="1588"/>
      <c r="SH412" s="1588"/>
      <c r="SI412" s="1588"/>
      <c r="SJ412" s="1588"/>
      <c r="SK412" s="1588"/>
      <c r="SL412" s="1588"/>
      <c r="SM412" s="1588"/>
      <c r="SN412" s="1588"/>
      <c r="SO412" s="1588"/>
      <c r="SP412" s="1588"/>
      <c r="SQ412" s="1588"/>
      <c r="SR412" s="1588"/>
      <c r="SS412" s="1588"/>
      <c r="ST412" s="1588"/>
      <c r="SU412" s="1588"/>
      <c r="SV412" s="1588"/>
      <c r="SW412" s="1588"/>
      <c r="SX412" s="1588"/>
      <c r="SY412" s="1588"/>
      <c r="SZ412" s="1588"/>
      <c r="TA412" s="1588"/>
      <c r="TB412" s="1588"/>
      <c r="TC412" s="1588"/>
      <c r="TD412" s="544"/>
      <c r="TE412" s="544"/>
      <c r="TF412" s="544"/>
      <c r="TG412" s="544"/>
      <c r="TH412" s="544"/>
      <c r="TI412" s="544"/>
      <c r="TJ412" s="544"/>
      <c r="TK412" s="544"/>
      <c r="TL412" s="544"/>
      <c r="TM412" s="544"/>
      <c r="TN412" s="544"/>
      <c r="TO412" s="544"/>
      <c r="TP412" s="544"/>
      <c r="TQ412" s="544"/>
      <c r="TR412" s="544"/>
      <c r="TS412" s="544"/>
      <c r="TT412" s="544"/>
      <c r="TU412" s="544"/>
      <c r="TV412" s="544"/>
      <c r="TW412" s="544"/>
      <c r="TX412" s="544"/>
      <c r="TY412" s="544"/>
      <c r="TZ412" s="544"/>
      <c r="UA412" s="544"/>
      <c r="UB412" s="544"/>
      <c r="UC412" s="544"/>
      <c r="UD412" s="544"/>
      <c r="UE412" s="544"/>
      <c r="UF412" s="544"/>
      <c r="UG412" s="544"/>
      <c r="UH412" s="544"/>
      <c r="UI412" s="544"/>
      <c r="UJ412" s="544"/>
      <c r="UK412" s="544"/>
      <c r="UL412" s="544"/>
      <c r="UM412" s="544"/>
      <c r="UN412" s="544"/>
      <c r="UO412" s="544"/>
      <c r="UP412" s="544"/>
      <c r="UQ412" s="544"/>
      <c r="UR412" s="544"/>
      <c r="US412" s="544"/>
      <c r="UT412" s="544"/>
      <c r="UU412" s="544"/>
      <c r="UV412" s="544"/>
      <c r="UW412" s="544"/>
      <c r="UX412" s="544"/>
      <c r="UY412" s="544"/>
      <c r="UZ412" s="544"/>
      <c r="VA412" s="544"/>
      <c r="VB412" s="544"/>
      <c r="VC412" s="544"/>
      <c r="VD412" s="544"/>
      <c r="VE412" s="544"/>
      <c r="VF412" s="544"/>
      <c r="VG412" s="544"/>
      <c r="VH412" s="544"/>
      <c r="VI412" s="544"/>
      <c r="VJ412" s="544"/>
      <c r="VK412" s="544"/>
      <c r="VL412" s="544"/>
      <c r="VM412" s="544"/>
      <c r="VN412" s="544"/>
      <c r="VO412" s="544"/>
      <c r="VP412" s="544"/>
      <c r="VQ412" s="544"/>
      <c r="VR412" s="544"/>
      <c r="VS412" s="544"/>
      <c r="VT412" s="544"/>
      <c r="VU412" s="544"/>
      <c r="VV412" s="544"/>
      <c r="VW412" s="544"/>
      <c r="VX412" s="544"/>
      <c r="VY412" s="544"/>
      <c r="VZ412" s="544"/>
      <c r="WA412" s="544"/>
      <c r="WB412" s="544"/>
      <c r="WC412" s="544"/>
      <c r="WD412" s="544"/>
      <c r="WE412" s="544"/>
      <c r="WF412" s="544"/>
      <c r="WG412" s="544"/>
      <c r="WH412" s="544"/>
      <c r="WI412" s="544"/>
      <c r="WJ412" s="544"/>
      <c r="WK412" s="544"/>
      <c r="WL412" s="544"/>
      <c r="WM412" s="544"/>
      <c r="WN412" s="544"/>
      <c r="WO412" s="544"/>
      <c r="WP412" s="544"/>
      <c r="WQ412" s="544"/>
      <c r="WR412" s="544"/>
      <c r="WS412" s="544"/>
      <c r="WT412" s="544"/>
      <c r="WU412" s="544"/>
      <c r="WV412" s="544"/>
      <c r="WW412" s="544"/>
      <c r="WX412" s="544"/>
      <c r="WY412" s="544"/>
      <c r="WZ412" s="544"/>
      <c r="XA412" s="544"/>
      <c r="XB412" s="544"/>
      <c r="XC412" s="544"/>
      <c r="XD412" s="544"/>
      <c r="XE412" s="544"/>
      <c r="XF412" s="544"/>
      <c r="XG412" s="544"/>
      <c r="XH412" s="544"/>
      <c r="XI412" s="544"/>
      <c r="XJ412" s="544"/>
      <c r="XK412" s="544"/>
      <c r="XL412" s="544"/>
      <c r="XM412" s="544"/>
      <c r="XN412" s="544"/>
      <c r="XO412" s="544"/>
      <c r="XP412" s="544"/>
      <c r="XQ412" s="544"/>
      <c r="XR412" s="544"/>
      <c r="XS412" s="544"/>
      <c r="XT412" s="544"/>
      <c r="XU412" s="544"/>
      <c r="XV412" s="544"/>
      <c r="XW412" s="544"/>
      <c r="XX412" s="544"/>
      <c r="XY412" s="544"/>
      <c r="XZ412" s="544"/>
      <c r="YA412" s="544"/>
      <c r="YB412" s="544"/>
      <c r="YC412" s="544"/>
      <c r="YD412" s="544"/>
      <c r="YE412" s="544"/>
      <c r="YF412" s="544"/>
      <c r="YG412" s="544"/>
      <c r="YH412" s="544"/>
      <c r="YI412" s="544"/>
      <c r="YJ412" s="544"/>
      <c r="YK412" s="544"/>
      <c r="YL412" s="544"/>
      <c r="YM412" s="544"/>
      <c r="YN412" s="544"/>
      <c r="YO412" s="544"/>
      <c r="YP412" s="544"/>
      <c r="YQ412" s="544"/>
      <c r="YR412" s="544"/>
      <c r="YS412" s="544"/>
      <c r="YT412" s="544"/>
      <c r="YU412" s="544"/>
      <c r="YV412" s="544"/>
      <c r="YW412" s="544"/>
      <c r="YX412" s="544"/>
      <c r="YY412" s="544"/>
      <c r="YZ412" s="544"/>
      <c r="ZA412" s="544"/>
      <c r="ZB412" s="544"/>
      <c r="ZC412" s="544"/>
      <c r="ZD412" s="544"/>
      <c r="ZE412" s="544"/>
      <c r="ZF412" s="544"/>
      <c r="ZG412" s="544"/>
      <c r="ZH412" s="544"/>
      <c r="ZI412" s="544"/>
      <c r="ZJ412" s="544"/>
      <c r="ZK412" s="544"/>
      <c r="ZL412" s="544"/>
      <c r="ZM412" s="544"/>
      <c r="ZN412" s="544"/>
      <c r="ZO412" s="544"/>
      <c r="ZP412" s="544"/>
      <c r="ZQ412" s="544"/>
      <c r="ZR412" s="544"/>
      <c r="ZS412" s="544"/>
      <c r="ZT412" s="544"/>
      <c r="ZU412" s="544"/>
      <c r="ZV412" s="544"/>
      <c r="ZW412" s="544"/>
      <c r="ZX412" s="544"/>
      <c r="ZY412" s="544"/>
      <c r="ZZ412" s="544"/>
      <c r="AAA412" s="544"/>
      <c r="AAB412" s="544"/>
      <c r="AAC412" s="544"/>
      <c r="AAD412" s="544"/>
      <c r="AAE412" s="544"/>
      <c r="AAF412" s="544"/>
      <c r="AAG412" s="544"/>
      <c r="AAH412" s="544"/>
      <c r="AAI412" s="544"/>
      <c r="AAJ412" s="544"/>
      <c r="AAK412" s="544"/>
      <c r="AAL412" s="544"/>
      <c r="AAM412" s="544"/>
      <c r="AAN412" s="544"/>
      <c r="AAO412" s="544"/>
      <c r="AAP412" s="544"/>
      <c r="AAQ412" s="544"/>
      <c r="AAR412" s="544"/>
      <c r="AAS412" s="544"/>
      <c r="AAT412" s="544"/>
      <c r="AAU412" s="544"/>
      <c r="AAV412" s="544"/>
      <c r="AAW412" s="544"/>
      <c r="AAX412" s="544"/>
      <c r="AAY412" s="544"/>
      <c r="AAZ412" s="544"/>
      <c r="ABA412" s="544"/>
      <c r="ABB412" s="544"/>
      <c r="ABC412" s="544"/>
      <c r="ABD412" s="544"/>
      <c r="ABE412" s="544"/>
      <c r="ABF412" s="544"/>
      <c r="ABG412" s="544"/>
      <c r="ABH412" s="544"/>
      <c r="ABI412" s="544"/>
      <c r="ABJ412" s="544"/>
      <c r="ABK412" s="544"/>
      <c r="ABL412" s="544"/>
      <c r="ABM412" s="544"/>
      <c r="ABN412" s="544"/>
      <c r="ABO412" s="544"/>
      <c r="ABP412" s="544"/>
      <c r="ABQ412" s="544"/>
      <c r="ABR412" s="544"/>
      <c r="ABS412" s="544"/>
      <c r="ABT412" s="544"/>
    </row>
    <row r="413" spans="1:748" s="542" customFormat="1" ht="15" customHeight="1" x14ac:dyDescent="0.15">
      <c r="A413" s="560">
        <v>43933</v>
      </c>
      <c r="B413" s="765">
        <f t="shared" si="8"/>
        <v>3597</v>
      </c>
      <c r="C413" s="241"/>
      <c r="D413" s="552"/>
      <c r="E413" s="471"/>
      <c r="F413" s="577"/>
      <c r="G413" s="577"/>
      <c r="H413" s="541"/>
      <c r="I413" s="577"/>
      <c r="J413" s="553"/>
      <c r="K413" s="471"/>
      <c r="L413" s="557"/>
      <c r="M413" s="241">
        <v>1153</v>
      </c>
      <c r="N413" s="552">
        <v>7.7</v>
      </c>
      <c r="O413" s="471">
        <v>5250</v>
      </c>
      <c r="P413" s="577"/>
      <c r="Q413" s="577">
        <v>31.6</v>
      </c>
      <c r="R413" s="541">
        <v>0.93</v>
      </c>
      <c r="S413" s="577"/>
      <c r="T413" s="553"/>
      <c r="U413" s="471"/>
      <c r="V413" s="557"/>
      <c r="W413" s="554">
        <v>376</v>
      </c>
      <c r="X413" s="552">
        <v>8.26</v>
      </c>
      <c r="Y413" s="555">
        <v>4630</v>
      </c>
      <c r="Z413" s="577"/>
      <c r="AA413" s="577">
        <v>37.6</v>
      </c>
      <c r="AB413" s="541">
        <v>6.3</v>
      </c>
      <c r="AC413" s="577"/>
      <c r="AD413" s="541"/>
      <c r="AE413" s="471"/>
      <c r="AF413" s="557"/>
      <c r="AG413" s="554">
        <v>95</v>
      </c>
      <c r="AH413" s="552">
        <v>8.16</v>
      </c>
      <c r="AI413" s="555">
        <v>9260</v>
      </c>
      <c r="AJ413" s="577"/>
      <c r="AK413" s="577">
        <v>179</v>
      </c>
      <c r="AL413" s="541">
        <v>4.0999999999999996</v>
      </c>
      <c r="AM413" s="180"/>
      <c r="AN413" s="541"/>
      <c r="AO413" s="471"/>
      <c r="AP413" s="619"/>
      <c r="AQ413" s="554">
        <v>699</v>
      </c>
      <c r="AR413" s="552">
        <v>7.65</v>
      </c>
      <c r="AS413" s="555">
        <v>3510</v>
      </c>
      <c r="AT413" s="577"/>
      <c r="AU413" s="577">
        <v>177.5</v>
      </c>
      <c r="AV413" s="541">
        <v>24</v>
      </c>
      <c r="AW413" s="577"/>
      <c r="AX413" s="541"/>
      <c r="AY413" s="471"/>
      <c r="AZ413" s="557"/>
      <c r="BA413" s="241">
        <v>214</v>
      </c>
      <c r="BB413" s="552">
        <v>7.57</v>
      </c>
      <c r="BC413" s="471">
        <v>7960</v>
      </c>
      <c r="BD413" s="577"/>
      <c r="BE413" s="577">
        <v>141.4</v>
      </c>
      <c r="BF413" s="541">
        <v>4.8</v>
      </c>
      <c r="BG413" s="577"/>
      <c r="BH413" s="541"/>
      <c r="BI413" s="471"/>
      <c r="BJ413" s="557"/>
      <c r="BK413" s="554">
        <v>167</v>
      </c>
      <c r="BL413" s="552">
        <v>8.19</v>
      </c>
      <c r="BM413" s="555">
        <v>1474</v>
      </c>
      <c r="BN413" s="577"/>
      <c r="BO413" s="577">
        <v>225.7</v>
      </c>
      <c r="BP413" s="541">
        <v>0.2</v>
      </c>
      <c r="BQ413" s="577"/>
      <c r="BR413" s="541"/>
      <c r="BS413" s="471"/>
      <c r="BT413" s="557"/>
      <c r="BU413" s="554">
        <v>203</v>
      </c>
      <c r="BV413" s="552">
        <v>7.96</v>
      </c>
      <c r="BW413" s="555">
        <v>9710</v>
      </c>
      <c r="BX413" s="555"/>
      <c r="BY413" s="577">
        <v>134</v>
      </c>
      <c r="BZ413" s="541">
        <v>3.8</v>
      </c>
      <c r="CA413" s="577"/>
      <c r="CB413" s="541"/>
      <c r="CC413" s="471"/>
      <c r="CD413" s="557"/>
      <c r="CE413" s="554">
        <v>41</v>
      </c>
      <c r="CF413" s="552"/>
      <c r="CG413" s="555"/>
      <c r="CH413" s="577"/>
      <c r="CI413" s="577"/>
      <c r="CJ413" s="541"/>
      <c r="CK413" s="577"/>
      <c r="CL413" s="541"/>
      <c r="CM413" s="471"/>
      <c r="CN413" s="557"/>
      <c r="CO413" s="554"/>
      <c r="CP413" s="552">
        <v>7.6</v>
      </c>
      <c r="CQ413" s="471">
        <v>3840</v>
      </c>
      <c r="CR413" s="577"/>
      <c r="CS413" s="577">
        <v>67.7</v>
      </c>
      <c r="CT413" s="541">
        <v>13.8</v>
      </c>
      <c r="CU413" s="577"/>
      <c r="CV413" s="541"/>
      <c r="CW413" s="471"/>
      <c r="CX413" s="557"/>
      <c r="CY413" s="554">
        <v>185</v>
      </c>
      <c r="CZ413" s="552"/>
      <c r="DA413" s="471"/>
      <c r="DB413" s="577"/>
      <c r="DC413" s="577"/>
      <c r="DD413" s="541"/>
      <c r="DE413" s="577"/>
      <c r="DF413" s="541"/>
      <c r="DG413" s="558"/>
      <c r="DH413" s="557"/>
      <c r="DI413" s="554">
        <v>159</v>
      </c>
      <c r="DJ413" s="552">
        <v>8.24</v>
      </c>
      <c r="DK413" s="556">
        <v>2990</v>
      </c>
      <c r="DL413" s="577"/>
      <c r="DM413" s="577">
        <v>209</v>
      </c>
      <c r="DN413" s="541">
        <v>4.5999999999999996</v>
      </c>
      <c r="DO413" s="577"/>
      <c r="DP413" s="541"/>
      <c r="DQ413" s="471"/>
      <c r="DR413" s="557"/>
      <c r="DS413" s="554"/>
      <c r="DT413" s="552"/>
      <c r="DU413" s="470"/>
      <c r="DV413" s="577"/>
      <c r="DW413" s="577"/>
      <c r="DX413" s="541"/>
      <c r="DY413" s="577"/>
      <c r="DZ413" s="541"/>
      <c r="EA413" s="577"/>
      <c r="EB413" s="557"/>
      <c r="EC413" s="554">
        <v>153</v>
      </c>
      <c r="ED413" s="552">
        <v>7.9</v>
      </c>
      <c r="EE413" s="558">
        <v>2110</v>
      </c>
      <c r="EF413" s="577"/>
      <c r="EG413" s="577">
        <v>46.7</v>
      </c>
      <c r="EH413" s="541">
        <v>8.9</v>
      </c>
      <c r="EI413" s="577"/>
      <c r="EJ413" s="541"/>
      <c r="EK413" s="471"/>
      <c r="EL413" s="557"/>
      <c r="EM413" s="554"/>
      <c r="EN413" s="552"/>
      <c r="EO413" s="471"/>
      <c r="EP413" s="577"/>
      <c r="EQ413" s="577"/>
      <c r="ER413" s="541"/>
      <c r="ES413" s="577"/>
      <c r="ET413" s="470"/>
      <c r="EU413" s="471"/>
      <c r="EV413" s="557"/>
      <c r="EW413" s="554"/>
      <c r="EX413" s="552"/>
      <c r="EY413" s="471"/>
      <c r="EZ413" s="577"/>
      <c r="FA413" s="577"/>
      <c r="FB413" s="541"/>
      <c r="FC413" s="577"/>
      <c r="FD413" s="470"/>
      <c r="FE413" s="471"/>
      <c r="FF413" s="557"/>
      <c r="FG413" s="554">
        <v>33</v>
      </c>
      <c r="FH413" s="552"/>
      <c r="FI413" s="471"/>
      <c r="FJ413" s="577"/>
      <c r="FK413" s="577"/>
      <c r="FL413" s="541"/>
      <c r="FM413" s="577"/>
      <c r="FN413" s="470"/>
      <c r="FO413" s="471"/>
      <c r="FP413" s="557"/>
      <c r="FQ413" s="1261"/>
      <c r="FR413" s="584"/>
      <c r="FS413" s="589"/>
      <c r="FT413" s="584"/>
      <c r="FU413" s="590"/>
      <c r="FV413" s="584"/>
      <c r="FW413" s="590"/>
      <c r="FX413" s="584"/>
      <c r="FY413" s="584"/>
      <c r="FZ413" s="591"/>
      <c r="GA413" s="1261"/>
      <c r="GB413" s="584"/>
      <c r="GC413" s="584"/>
      <c r="GD413" s="584"/>
      <c r="GE413" s="590"/>
      <c r="GF413" s="584"/>
      <c r="GG413" s="590"/>
      <c r="GH413" s="584"/>
      <c r="GI413" s="584"/>
      <c r="GJ413" s="591"/>
      <c r="GK413" s="241"/>
      <c r="GL413" s="940"/>
      <c r="GM413" s="471"/>
      <c r="GN413" s="471"/>
      <c r="GO413" s="471"/>
      <c r="GP413" s="471"/>
      <c r="GQ413" s="471"/>
      <c r="GR413" s="471"/>
      <c r="GS413" s="471"/>
      <c r="GT413" s="557"/>
      <c r="GU413" s="241"/>
      <c r="GV413" s="471"/>
      <c r="GW413" s="471"/>
      <c r="GX413" s="471"/>
      <c r="GY413" s="471"/>
      <c r="GZ413" s="541"/>
      <c r="HA413" s="471"/>
      <c r="HB413" s="471"/>
      <c r="HC413" s="471"/>
      <c r="HD413" s="557"/>
      <c r="HE413" s="554">
        <v>119</v>
      </c>
      <c r="HF413" s="552">
        <v>7.25</v>
      </c>
      <c r="HG413" s="471">
        <v>3900</v>
      </c>
      <c r="HH413" s="590"/>
      <c r="HI413" s="556">
        <v>33.1</v>
      </c>
      <c r="HJ413" s="541">
        <v>6.7</v>
      </c>
      <c r="HK413" s="577"/>
      <c r="HL413" s="541"/>
      <c r="HM413" s="471"/>
      <c r="HN413" s="557"/>
      <c r="HO413" s="554"/>
      <c r="HP413" s="552"/>
      <c r="HQ413" s="471"/>
      <c r="HR413" s="577"/>
      <c r="HS413" s="577"/>
      <c r="HT413" s="541"/>
      <c r="HU413" s="577"/>
      <c r="HV413" s="541"/>
      <c r="HW413" s="471"/>
      <c r="HX413" s="557"/>
      <c r="HY413" s="1587"/>
      <c r="HZ413" s="1587"/>
      <c r="IA413" s="1587"/>
      <c r="IB413" s="1587"/>
      <c r="IC413" s="1587"/>
      <c r="ID413" s="1587"/>
      <c r="IE413" s="1587"/>
      <c r="IF413" s="1587"/>
      <c r="IG413" s="1587"/>
      <c r="IH413" s="1587"/>
      <c r="II413" s="1587"/>
      <c r="IJ413" s="1587"/>
      <c r="IK413" s="1587"/>
      <c r="IL413" s="1587"/>
      <c r="IM413" s="1587"/>
      <c r="IN413" s="1587"/>
      <c r="IO413" s="1587"/>
      <c r="IP413" s="1587"/>
      <c r="IQ413" s="1587"/>
      <c r="IR413" s="1587"/>
      <c r="IS413" s="1587"/>
      <c r="IT413" s="1587"/>
      <c r="IU413" s="1587"/>
      <c r="IV413" s="1587"/>
      <c r="IW413" s="1587"/>
      <c r="IX413" s="1587"/>
      <c r="IY413" s="1587"/>
      <c r="IZ413" s="1587"/>
      <c r="JA413" s="1587"/>
      <c r="JB413" s="1587"/>
      <c r="JC413" s="1587"/>
      <c r="JD413" s="1587"/>
      <c r="JE413" s="1587"/>
      <c r="JF413" s="1587"/>
      <c r="JG413" s="1587"/>
      <c r="JH413" s="1587"/>
      <c r="JI413" s="1587"/>
      <c r="JJ413" s="1587"/>
      <c r="JK413" s="1587"/>
      <c r="JL413" s="1587"/>
      <c r="JM413" s="1587"/>
      <c r="JN413" s="1587"/>
      <c r="JO413" s="1587"/>
      <c r="JP413" s="1587"/>
      <c r="JQ413" s="1587"/>
      <c r="JR413" s="1587"/>
      <c r="JS413" s="1587"/>
      <c r="JT413" s="1587"/>
      <c r="JU413" s="1587"/>
      <c r="JV413" s="1587"/>
      <c r="JW413" s="1587"/>
      <c r="JX413" s="1587"/>
      <c r="JY413" s="1587"/>
      <c r="JZ413" s="1587"/>
      <c r="KA413" s="1587"/>
      <c r="KB413" s="1587"/>
      <c r="KC413" s="1587"/>
      <c r="KD413" s="1587"/>
      <c r="KE413" s="1587"/>
      <c r="KF413" s="1587"/>
      <c r="KG413" s="1587"/>
      <c r="KH413" s="1587"/>
      <c r="KI413" s="1587"/>
      <c r="KJ413" s="1587"/>
      <c r="KK413" s="1587"/>
      <c r="KL413" s="1587"/>
      <c r="KM413" s="1587"/>
      <c r="KN413" s="1587"/>
      <c r="KO413" s="1587"/>
      <c r="KP413" s="1587"/>
      <c r="KQ413" s="1587"/>
      <c r="KR413" s="1587"/>
      <c r="KS413" s="1587"/>
      <c r="KT413" s="1587"/>
      <c r="KU413" s="1587"/>
      <c r="KV413" s="1587"/>
      <c r="KW413" s="1587"/>
      <c r="KX413" s="1587"/>
      <c r="KY413" s="1587"/>
      <c r="KZ413" s="1587"/>
      <c r="LA413" s="1587"/>
      <c r="LB413" s="1587"/>
      <c r="LC413" s="1587"/>
      <c r="LD413" s="1587"/>
      <c r="LE413" s="1587"/>
      <c r="LF413" s="1587"/>
      <c r="LG413" s="1587"/>
      <c r="LH413" s="1587"/>
      <c r="LI413" s="1587"/>
      <c r="LJ413" s="1587"/>
      <c r="LK413" s="1587"/>
      <c r="LL413" s="1587"/>
      <c r="LM413" s="1587"/>
      <c r="LN413" s="1587"/>
      <c r="LO413" s="1587"/>
      <c r="LP413" s="1587"/>
      <c r="LQ413" s="1587"/>
      <c r="LR413" s="1587"/>
      <c r="LS413" s="1587"/>
      <c r="LT413" s="1587"/>
      <c r="LU413" s="1587"/>
      <c r="LV413" s="1587"/>
      <c r="LW413" s="1587"/>
      <c r="LX413" s="1587"/>
      <c r="LY413" s="1587"/>
      <c r="LZ413" s="1587"/>
      <c r="MA413" s="1587"/>
      <c r="MB413" s="1587"/>
      <c r="MC413" s="1587"/>
      <c r="MD413" s="1587"/>
      <c r="ME413" s="1587"/>
      <c r="MF413" s="1587"/>
      <c r="MG413" s="1587"/>
      <c r="MH413" s="1587"/>
      <c r="MI413" s="1587"/>
      <c r="MJ413" s="1587"/>
      <c r="MK413" s="1587"/>
      <c r="ML413" s="1587"/>
      <c r="MM413" s="1587"/>
      <c r="MN413" s="1587"/>
      <c r="MO413" s="1587"/>
      <c r="MP413" s="1587"/>
      <c r="MQ413" s="1587"/>
      <c r="MR413" s="1587"/>
      <c r="MS413" s="1587"/>
      <c r="MT413" s="1587"/>
      <c r="MU413" s="1587"/>
      <c r="MV413" s="1587"/>
      <c r="MW413" s="1587"/>
      <c r="MX413" s="1587"/>
      <c r="MY413" s="1587"/>
      <c r="MZ413" s="1587"/>
      <c r="NA413" s="1587"/>
      <c r="NB413" s="1587"/>
      <c r="NC413" s="1587"/>
      <c r="ND413" s="1587"/>
      <c r="NE413" s="1587"/>
      <c r="NF413" s="1587"/>
      <c r="NG413" s="1587"/>
      <c r="NH413" s="1587"/>
      <c r="NI413" s="1587"/>
      <c r="NJ413" s="1587"/>
      <c r="NK413" s="1587"/>
      <c r="NL413" s="1587"/>
      <c r="NM413" s="1587"/>
      <c r="NN413" s="1587"/>
      <c r="NO413" s="1587"/>
      <c r="NP413" s="1587"/>
      <c r="NQ413" s="1587"/>
      <c r="NR413" s="1587"/>
      <c r="NS413" s="1587"/>
      <c r="NT413" s="1587"/>
      <c r="NU413" s="1587"/>
      <c r="NV413" s="1587"/>
      <c r="NW413" s="1587"/>
      <c r="NX413" s="1587"/>
      <c r="NY413" s="1587"/>
      <c r="NZ413" s="1587"/>
      <c r="OA413" s="1587"/>
      <c r="OB413" s="1587"/>
      <c r="OC413" s="1587"/>
      <c r="OD413" s="1587"/>
      <c r="OE413" s="1587"/>
      <c r="OF413" s="1587"/>
      <c r="OG413" s="1587"/>
      <c r="OH413" s="1587"/>
      <c r="OI413" s="1587"/>
      <c r="OJ413" s="1587"/>
      <c r="OK413" s="1587"/>
      <c r="OL413" s="1587"/>
      <c r="OM413" s="1587"/>
      <c r="ON413" s="1587"/>
      <c r="OO413" s="1587"/>
      <c r="OP413" s="1587"/>
      <c r="OQ413" s="1587"/>
      <c r="OR413" s="1587"/>
      <c r="OS413" s="1587"/>
      <c r="OT413" s="1587"/>
      <c r="OU413" s="1587"/>
      <c r="OV413" s="1587"/>
      <c r="OW413" s="1587"/>
      <c r="OX413" s="1587"/>
      <c r="OY413" s="1587"/>
      <c r="OZ413" s="1587"/>
      <c r="PA413" s="1587"/>
      <c r="PB413" s="1587"/>
      <c r="PC413" s="1587"/>
      <c r="PD413" s="1587"/>
      <c r="PE413" s="1587"/>
      <c r="PF413" s="1587"/>
      <c r="PG413" s="1588"/>
      <c r="PH413" s="1588"/>
      <c r="PI413" s="1588"/>
      <c r="PJ413" s="1588"/>
      <c r="PK413" s="1588"/>
      <c r="PL413" s="1588"/>
      <c r="PM413" s="1588"/>
      <c r="PN413" s="1588"/>
      <c r="PO413" s="1588"/>
      <c r="PP413" s="1588"/>
      <c r="PQ413" s="1588"/>
      <c r="PR413" s="1588"/>
      <c r="PS413" s="1588"/>
      <c r="PT413" s="1588"/>
      <c r="PU413" s="1588"/>
      <c r="PV413" s="1588"/>
      <c r="PW413" s="1588"/>
      <c r="PX413" s="1588"/>
      <c r="PY413" s="1588"/>
      <c r="PZ413" s="1588"/>
      <c r="QA413" s="1588"/>
      <c r="QB413" s="1588"/>
      <c r="QC413" s="1588"/>
      <c r="QD413" s="1588"/>
      <c r="QE413" s="1588"/>
      <c r="QF413" s="1588"/>
      <c r="QG413" s="1588"/>
      <c r="QH413" s="1588"/>
      <c r="QI413" s="1588"/>
      <c r="QJ413" s="1588"/>
      <c r="QK413" s="1588"/>
      <c r="QL413" s="1588"/>
      <c r="QM413" s="1588"/>
      <c r="QN413" s="1588"/>
      <c r="QO413" s="1588"/>
      <c r="QP413" s="1588"/>
      <c r="QQ413" s="1588"/>
      <c r="QR413" s="1588"/>
      <c r="QS413" s="1588"/>
      <c r="QT413" s="1588"/>
      <c r="QU413" s="1588"/>
      <c r="QV413" s="1588"/>
      <c r="QW413" s="1588"/>
      <c r="QX413" s="1588"/>
      <c r="QY413" s="1588"/>
      <c r="QZ413" s="1588"/>
      <c r="RA413" s="1588"/>
      <c r="RB413" s="1588"/>
      <c r="RC413" s="1588"/>
      <c r="RD413" s="1588"/>
      <c r="RE413" s="1588"/>
      <c r="RF413" s="1588"/>
      <c r="RG413" s="1588"/>
      <c r="RH413" s="1588"/>
      <c r="RI413" s="1588"/>
      <c r="RJ413" s="1588"/>
      <c r="RK413" s="1588"/>
      <c r="RL413" s="1588"/>
      <c r="RM413" s="1588"/>
      <c r="RN413" s="1588"/>
      <c r="RO413" s="1588"/>
      <c r="RP413" s="1588"/>
      <c r="RQ413" s="1588"/>
      <c r="RR413" s="1588"/>
      <c r="RS413" s="1588"/>
      <c r="RT413" s="1588"/>
      <c r="RU413" s="1588"/>
      <c r="RV413" s="1588"/>
      <c r="RW413" s="1588"/>
      <c r="RX413" s="1588"/>
      <c r="RY413" s="1588"/>
      <c r="RZ413" s="1588"/>
      <c r="SA413" s="1588"/>
      <c r="SB413" s="1588"/>
      <c r="SC413" s="1588"/>
      <c r="SD413" s="1588"/>
      <c r="SE413" s="1588"/>
      <c r="SF413" s="1588"/>
      <c r="SG413" s="1588"/>
      <c r="SH413" s="1588"/>
      <c r="SI413" s="1588"/>
      <c r="SJ413" s="1588"/>
      <c r="SK413" s="1588"/>
      <c r="SL413" s="1588"/>
      <c r="SM413" s="1588"/>
      <c r="SN413" s="1588"/>
      <c r="SO413" s="1588"/>
      <c r="SP413" s="1588"/>
      <c r="SQ413" s="1588"/>
      <c r="SR413" s="1588"/>
      <c r="SS413" s="1588"/>
      <c r="ST413" s="1588"/>
      <c r="SU413" s="1588"/>
      <c r="SV413" s="1588"/>
      <c r="SW413" s="1588"/>
      <c r="SX413" s="1588"/>
      <c r="SY413" s="1588"/>
      <c r="SZ413" s="1588"/>
      <c r="TA413" s="1588"/>
      <c r="TB413" s="1588"/>
      <c r="TC413" s="1588"/>
    </row>
    <row r="414" spans="1:748" s="540" customFormat="1" ht="15" customHeight="1" x14ac:dyDescent="0.15">
      <c r="A414" s="559">
        <v>43934</v>
      </c>
      <c r="B414" s="415">
        <f t="shared" si="8"/>
        <v>4107</v>
      </c>
      <c r="C414" s="231"/>
      <c r="D414" s="546"/>
      <c r="E414" s="467"/>
      <c r="F414" s="576"/>
      <c r="G414" s="883"/>
      <c r="H414" s="539"/>
      <c r="I414" s="576"/>
      <c r="J414" s="547"/>
      <c r="K414" s="467"/>
      <c r="L414" s="550"/>
      <c r="M414" s="231">
        <v>1636</v>
      </c>
      <c r="N414" s="546">
        <v>7.77</v>
      </c>
      <c r="O414" s="467">
        <v>507</v>
      </c>
      <c r="P414" s="576"/>
      <c r="Q414" s="883">
        <v>30.1</v>
      </c>
      <c r="R414" s="539">
        <v>1.6</v>
      </c>
      <c r="S414" s="576"/>
      <c r="T414" s="547"/>
      <c r="U414" s="467"/>
      <c r="V414" s="550"/>
      <c r="W414" s="494">
        <v>363</v>
      </c>
      <c r="X414" s="546">
        <v>8.1999999999999993</v>
      </c>
      <c r="Y414" s="548">
        <v>4050</v>
      </c>
      <c r="Z414" s="576"/>
      <c r="AA414" s="883">
        <v>37.6</v>
      </c>
      <c r="AB414" s="539">
        <v>3.2</v>
      </c>
      <c r="AC414" s="576"/>
      <c r="AD414" s="539"/>
      <c r="AE414" s="467"/>
      <c r="AF414" s="550"/>
      <c r="AG414" s="494">
        <v>80</v>
      </c>
      <c r="AH414" s="546"/>
      <c r="AI414" s="548"/>
      <c r="AJ414" s="576"/>
      <c r="AK414" s="883"/>
      <c r="AL414" s="539"/>
      <c r="AM414" s="213"/>
      <c r="AN414" s="539"/>
      <c r="AO414" s="467"/>
      <c r="AP414" s="618"/>
      <c r="AQ414" s="494">
        <v>696</v>
      </c>
      <c r="AR414" s="546">
        <v>7.43</v>
      </c>
      <c r="AS414" s="548">
        <v>3330</v>
      </c>
      <c r="AT414" s="576"/>
      <c r="AU414" s="883">
        <v>170</v>
      </c>
      <c r="AV414" s="539">
        <v>19.399999999999999</v>
      </c>
      <c r="AW414" s="576"/>
      <c r="AX414" s="539"/>
      <c r="AY414" s="467"/>
      <c r="AZ414" s="550"/>
      <c r="BA414" s="231">
        <v>302</v>
      </c>
      <c r="BB414" s="546">
        <v>7.74</v>
      </c>
      <c r="BC414" s="467">
        <v>8010</v>
      </c>
      <c r="BD414" s="576"/>
      <c r="BE414" s="883">
        <v>144</v>
      </c>
      <c r="BF414" s="539">
        <v>4.0999999999999996</v>
      </c>
      <c r="BG414" s="576"/>
      <c r="BH414" s="539"/>
      <c r="BI414" s="467"/>
      <c r="BJ414" s="550"/>
      <c r="BK414" s="494">
        <v>169</v>
      </c>
      <c r="BL414" s="546">
        <v>7.66</v>
      </c>
      <c r="BM414" s="548">
        <v>1494</v>
      </c>
      <c r="BN414" s="576"/>
      <c r="BO414" s="883">
        <v>228.7</v>
      </c>
      <c r="BP414" s="539">
        <v>1</v>
      </c>
      <c r="BQ414" s="576"/>
      <c r="BR414" s="539"/>
      <c r="BS414" s="467"/>
      <c r="BT414" s="550"/>
      <c r="BU414" s="494">
        <v>191</v>
      </c>
      <c r="BV414" s="546">
        <v>7.89</v>
      </c>
      <c r="BW414" s="548">
        <v>9690</v>
      </c>
      <c r="BX414" s="548"/>
      <c r="BY414" s="883">
        <v>122</v>
      </c>
      <c r="BZ414" s="539">
        <v>5.6</v>
      </c>
      <c r="CA414" s="576"/>
      <c r="CB414" s="539"/>
      <c r="CC414" s="467"/>
      <c r="CD414" s="550"/>
      <c r="CE414" s="494">
        <v>48</v>
      </c>
      <c r="CF414" s="546">
        <v>7.97</v>
      </c>
      <c r="CG414" s="548">
        <v>8560</v>
      </c>
      <c r="CH414" s="576"/>
      <c r="CI414" s="883">
        <v>140</v>
      </c>
      <c r="CJ414" s="539">
        <v>0.9</v>
      </c>
      <c r="CK414" s="576"/>
      <c r="CL414" s="539"/>
      <c r="CM414" s="467"/>
      <c r="CN414" s="550"/>
      <c r="CO414" s="494"/>
      <c r="CP414" s="546">
        <v>7.19</v>
      </c>
      <c r="CQ414" s="467">
        <v>5040</v>
      </c>
      <c r="CR414" s="576"/>
      <c r="CS414" s="883">
        <v>82.8</v>
      </c>
      <c r="CT414" s="539">
        <v>12.1</v>
      </c>
      <c r="CU414" s="576"/>
      <c r="CV414" s="539"/>
      <c r="CW414" s="467"/>
      <c r="CX414" s="550"/>
      <c r="CY414" s="494">
        <v>163</v>
      </c>
      <c r="CZ414" s="546">
        <v>7.78</v>
      </c>
      <c r="DA414" s="467">
        <v>8460</v>
      </c>
      <c r="DB414" s="576"/>
      <c r="DC414" s="883">
        <v>112.8</v>
      </c>
      <c r="DD414" s="539">
        <v>15.1</v>
      </c>
      <c r="DE414" s="576"/>
      <c r="DF414" s="539"/>
      <c r="DG414" s="551"/>
      <c r="DH414" s="550"/>
      <c r="DI414" s="494">
        <v>166</v>
      </c>
      <c r="DJ414" s="546">
        <v>7.93</v>
      </c>
      <c r="DK414" s="549">
        <v>4010</v>
      </c>
      <c r="DL414" s="576"/>
      <c r="DM414" s="883">
        <v>295</v>
      </c>
      <c r="DN414" s="539">
        <v>5.5</v>
      </c>
      <c r="DO414" s="576"/>
      <c r="DP414" s="539"/>
      <c r="DQ414" s="467"/>
      <c r="DR414" s="550"/>
      <c r="DS414" s="494"/>
      <c r="DT414" s="546"/>
      <c r="DU414" s="466"/>
      <c r="DV414" s="576"/>
      <c r="DW414" s="883"/>
      <c r="DX414" s="539"/>
      <c r="DY414" s="576"/>
      <c r="DZ414" s="539"/>
      <c r="EA414" s="576"/>
      <c r="EB414" s="550"/>
      <c r="EC414" s="494">
        <v>171</v>
      </c>
      <c r="ED414" s="546">
        <v>7.58</v>
      </c>
      <c r="EE414" s="551">
        <v>1840</v>
      </c>
      <c r="EF414" s="576"/>
      <c r="EG414" s="883">
        <v>45.2</v>
      </c>
      <c r="EH414" s="539">
        <v>7.6</v>
      </c>
      <c r="EI414" s="576"/>
      <c r="EJ414" s="539"/>
      <c r="EK414" s="467"/>
      <c r="EL414" s="550"/>
      <c r="EM414" s="494"/>
      <c r="EN414" s="546"/>
      <c r="EO414" s="467"/>
      <c r="EP414" s="576"/>
      <c r="EQ414" s="576"/>
      <c r="ER414" s="539"/>
      <c r="ES414" s="576"/>
      <c r="ET414" s="466"/>
      <c r="EU414" s="467"/>
      <c r="EV414" s="550"/>
      <c r="EW414" s="494"/>
      <c r="EX414" s="546"/>
      <c r="EY414" s="467"/>
      <c r="EZ414" s="576"/>
      <c r="FA414" s="883"/>
      <c r="FB414" s="539"/>
      <c r="FC414" s="576"/>
      <c r="FD414" s="466"/>
      <c r="FE414" s="467"/>
      <c r="FF414" s="550"/>
      <c r="FG414" s="494">
        <v>15</v>
      </c>
      <c r="FH414" s="546"/>
      <c r="FI414" s="467"/>
      <c r="FJ414" s="576"/>
      <c r="FK414" s="883"/>
      <c r="FL414" s="539"/>
      <c r="FM414" s="576"/>
      <c r="FN414" s="466"/>
      <c r="FO414" s="467"/>
      <c r="FP414" s="550"/>
      <c r="FQ414" s="1262"/>
      <c r="FR414" s="1263"/>
      <c r="FS414" s="1444"/>
      <c r="FT414" s="1263"/>
      <c r="FU414" s="980"/>
      <c r="FV414" s="1263"/>
      <c r="FW414" s="954"/>
      <c r="FX414" s="1263"/>
      <c r="FY414" s="1263"/>
      <c r="FZ414" s="1419"/>
      <c r="GA414" s="1262"/>
      <c r="GB414" s="1263"/>
      <c r="GC414" s="1263"/>
      <c r="GD414" s="1263"/>
      <c r="GE414" s="980"/>
      <c r="GF414" s="1263"/>
      <c r="GG414" s="954"/>
      <c r="GH414" s="1263"/>
      <c r="GI414" s="1263"/>
      <c r="GJ414" s="1419"/>
      <c r="GK414" s="231"/>
      <c r="GL414" s="941"/>
      <c r="GM414" s="467"/>
      <c r="GN414" s="467"/>
      <c r="GO414" s="467"/>
      <c r="GP414" s="467"/>
      <c r="GQ414" s="467"/>
      <c r="GR414" s="467"/>
      <c r="GS414" s="467"/>
      <c r="GT414" s="550"/>
      <c r="GU414" s="231"/>
      <c r="GV414" s="467"/>
      <c r="GW414" s="467"/>
      <c r="GX414" s="467"/>
      <c r="GY414" s="467"/>
      <c r="GZ414" s="539"/>
      <c r="HA414" s="467"/>
      <c r="HB414" s="467"/>
      <c r="HC414" s="467"/>
      <c r="HD414" s="550"/>
      <c r="HE414" s="494">
        <v>107</v>
      </c>
      <c r="HF414" s="546">
        <v>7.24</v>
      </c>
      <c r="HG414" s="467">
        <v>4410</v>
      </c>
      <c r="HH414" s="894"/>
      <c r="HI414" s="1432">
        <v>36.1</v>
      </c>
      <c r="HJ414" s="539">
        <v>7.8</v>
      </c>
      <c r="HK414" s="576"/>
      <c r="HL414" s="539"/>
      <c r="HM414" s="467"/>
      <c r="HN414" s="550"/>
      <c r="HO414" s="494"/>
      <c r="HP414" s="546"/>
      <c r="HQ414" s="467"/>
      <c r="HR414" s="576"/>
      <c r="HS414" s="576"/>
      <c r="HT414" s="539"/>
      <c r="HU414" s="576"/>
      <c r="HV414" s="539"/>
      <c r="HW414" s="467"/>
      <c r="HX414" s="550"/>
      <c r="HY414" s="1587"/>
      <c r="HZ414" s="1587"/>
      <c r="IA414" s="1587"/>
      <c r="IB414" s="1587"/>
      <c r="IC414" s="1587"/>
      <c r="ID414" s="1587"/>
      <c r="IE414" s="1587"/>
      <c r="IF414" s="1587"/>
      <c r="IG414" s="1587"/>
      <c r="IH414" s="1587"/>
      <c r="II414" s="1587"/>
      <c r="IJ414" s="1587"/>
      <c r="IK414" s="1587"/>
      <c r="IL414" s="1587"/>
      <c r="IM414" s="1587"/>
      <c r="IN414" s="1587"/>
      <c r="IO414" s="1587"/>
      <c r="IP414" s="1587"/>
      <c r="IQ414" s="1587"/>
      <c r="IR414" s="1587"/>
      <c r="IS414" s="1587"/>
      <c r="IT414" s="1587"/>
      <c r="IU414" s="1587"/>
      <c r="IV414" s="1587"/>
      <c r="IW414" s="1587"/>
      <c r="IX414" s="1587"/>
      <c r="IY414" s="1587"/>
      <c r="IZ414" s="1587"/>
      <c r="JA414" s="1587"/>
      <c r="JB414" s="1587"/>
      <c r="JC414" s="1587"/>
      <c r="JD414" s="1587"/>
      <c r="JE414" s="1587"/>
      <c r="JF414" s="1587"/>
      <c r="JG414" s="1587"/>
      <c r="JH414" s="1587"/>
      <c r="JI414" s="1587"/>
      <c r="JJ414" s="1587"/>
      <c r="JK414" s="1587"/>
      <c r="JL414" s="1587"/>
      <c r="JM414" s="1587"/>
      <c r="JN414" s="1587"/>
      <c r="JO414" s="1587"/>
      <c r="JP414" s="1587"/>
      <c r="JQ414" s="1587"/>
      <c r="JR414" s="1587"/>
      <c r="JS414" s="1587"/>
      <c r="JT414" s="1587"/>
      <c r="JU414" s="1587"/>
      <c r="JV414" s="1587"/>
      <c r="JW414" s="1587"/>
      <c r="JX414" s="1587"/>
      <c r="JY414" s="1587"/>
      <c r="JZ414" s="1587"/>
      <c r="KA414" s="1587"/>
      <c r="KB414" s="1587"/>
      <c r="KC414" s="1587"/>
      <c r="KD414" s="1587"/>
      <c r="KE414" s="1587"/>
      <c r="KF414" s="1587"/>
      <c r="KG414" s="1587"/>
      <c r="KH414" s="1587"/>
      <c r="KI414" s="1587"/>
      <c r="KJ414" s="1587"/>
      <c r="KK414" s="1587"/>
      <c r="KL414" s="1587"/>
      <c r="KM414" s="1587"/>
      <c r="KN414" s="1587"/>
      <c r="KO414" s="1587"/>
      <c r="KP414" s="1587"/>
      <c r="KQ414" s="1587"/>
      <c r="KR414" s="1587"/>
      <c r="KS414" s="1587"/>
      <c r="KT414" s="1587"/>
      <c r="KU414" s="1587"/>
      <c r="KV414" s="1587"/>
      <c r="KW414" s="1587"/>
      <c r="KX414" s="1587"/>
      <c r="KY414" s="1587"/>
      <c r="KZ414" s="1587"/>
      <c r="LA414" s="1587"/>
      <c r="LB414" s="1587"/>
      <c r="LC414" s="1587"/>
      <c r="LD414" s="1587"/>
      <c r="LE414" s="1587"/>
      <c r="LF414" s="1587"/>
      <c r="LG414" s="1587"/>
      <c r="LH414" s="1587"/>
      <c r="LI414" s="1587"/>
      <c r="LJ414" s="1587"/>
      <c r="LK414" s="1587"/>
      <c r="LL414" s="1587"/>
      <c r="LM414" s="1587"/>
      <c r="LN414" s="1587"/>
      <c r="LO414" s="1587"/>
      <c r="LP414" s="1587"/>
      <c r="LQ414" s="1587"/>
      <c r="LR414" s="1587"/>
      <c r="LS414" s="1587"/>
      <c r="LT414" s="1587"/>
      <c r="LU414" s="1587"/>
      <c r="LV414" s="1587"/>
      <c r="LW414" s="1587"/>
      <c r="LX414" s="1587"/>
      <c r="LY414" s="1587"/>
      <c r="LZ414" s="1587"/>
      <c r="MA414" s="1587"/>
      <c r="MB414" s="1587"/>
      <c r="MC414" s="1587"/>
      <c r="MD414" s="1587"/>
      <c r="ME414" s="1587"/>
      <c r="MF414" s="1587"/>
      <c r="MG414" s="1587"/>
      <c r="MH414" s="1587"/>
      <c r="MI414" s="1587"/>
      <c r="MJ414" s="1587"/>
      <c r="MK414" s="1587"/>
      <c r="ML414" s="1587"/>
      <c r="MM414" s="1587"/>
      <c r="MN414" s="1587"/>
      <c r="MO414" s="1587"/>
      <c r="MP414" s="1587"/>
      <c r="MQ414" s="1587"/>
      <c r="MR414" s="1587"/>
      <c r="MS414" s="1587"/>
      <c r="MT414" s="1587"/>
      <c r="MU414" s="1587"/>
      <c r="MV414" s="1587"/>
      <c r="MW414" s="1587"/>
      <c r="MX414" s="1587"/>
      <c r="MY414" s="1587"/>
      <c r="MZ414" s="1587"/>
      <c r="NA414" s="1587"/>
      <c r="NB414" s="1587"/>
      <c r="NC414" s="1587"/>
      <c r="ND414" s="1587"/>
      <c r="NE414" s="1587"/>
      <c r="NF414" s="1587"/>
      <c r="NG414" s="1587"/>
      <c r="NH414" s="1587"/>
      <c r="NI414" s="1587"/>
      <c r="NJ414" s="1587"/>
      <c r="NK414" s="1587"/>
      <c r="NL414" s="1587"/>
      <c r="NM414" s="1587"/>
      <c r="NN414" s="1587"/>
      <c r="NO414" s="1587"/>
      <c r="NP414" s="1587"/>
      <c r="NQ414" s="1587"/>
      <c r="NR414" s="1587"/>
      <c r="NS414" s="1587"/>
      <c r="NT414" s="1587"/>
      <c r="NU414" s="1587"/>
      <c r="NV414" s="1587"/>
      <c r="NW414" s="1587"/>
      <c r="NX414" s="1587"/>
      <c r="NY414" s="1587"/>
      <c r="NZ414" s="1587"/>
      <c r="OA414" s="1587"/>
      <c r="OB414" s="1587"/>
      <c r="OC414" s="1587"/>
      <c r="OD414" s="1587"/>
      <c r="OE414" s="1587"/>
      <c r="OF414" s="1587"/>
      <c r="OG414" s="1587"/>
      <c r="OH414" s="1587"/>
      <c r="OI414" s="1587"/>
      <c r="OJ414" s="1587"/>
      <c r="OK414" s="1587"/>
      <c r="OL414" s="1587"/>
      <c r="OM414" s="1587"/>
      <c r="ON414" s="1587"/>
      <c r="OO414" s="1587"/>
      <c r="OP414" s="1587"/>
      <c r="OQ414" s="1587"/>
      <c r="OR414" s="1587"/>
      <c r="OS414" s="1587"/>
      <c r="OT414" s="1587"/>
      <c r="OU414" s="1587"/>
      <c r="OV414" s="1587"/>
      <c r="OW414" s="1587"/>
      <c r="OX414" s="1587"/>
      <c r="OY414" s="1587"/>
      <c r="OZ414" s="1587"/>
      <c r="PA414" s="1587"/>
      <c r="PB414" s="1587"/>
      <c r="PC414" s="1587"/>
      <c r="PD414" s="1587"/>
      <c r="PE414" s="1587"/>
      <c r="PF414" s="1587"/>
      <c r="PG414" s="1588"/>
      <c r="PH414" s="1588"/>
      <c r="PI414" s="1588"/>
      <c r="PJ414" s="1588"/>
      <c r="PK414" s="1588"/>
      <c r="PL414" s="1588"/>
      <c r="PM414" s="1588"/>
      <c r="PN414" s="1588"/>
      <c r="PO414" s="1588"/>
      <c r="PP414" s="1588"/>
      <c r="PQ414" s="1588"/>
      <c r="PR414" s="1588"/>
      <c r="PS414" s="1588"/>
      <c r="PT414" s="1588"/>
      <c r="PU414" s="1588"/>
      <c r="PV414" s="1588"/>
      <c r="PW414" s="1588"/>
      <c r="PX414" s="1588"/>
      <c r="PY414" s="1588"/>
      <c r="PZ414" s="1588"/>
      <c r="QA414" s="1588"/>
      <c r="QB414" s="1588"/>
      <c r="QC414" s="1588"/>
      <c r="QD414" s="1588"/>
      <c r="QE414" s="1588"/>
      <c r="QF414" s="1588"/>
      <c r="QG414" s="1588"/>
      <c r="QH414" s="1588"/>
      <c r="QI414" s="1588"/>
      <c r="QJ414" s="1588"/>
      <c r="QK414" s="1588"/>
      <c r="QL414" s="1588"/>
      <c r="QM414" s="1588"/>
      <c r="QN414" s="1588"/>
      <c r="QO414" s="1588"/>
      <c r="QP414" s="1588"/>
      <c r="QQ414" s="1588"/>
      <c r="QR414" s="1588"/>
      <c r="QS414" s="1588"/>
      <c r="QT414" s="1588"/>
      <c r="QU414" s="1588"/>
      <c r="QV414" s="1588"/>
      <c r="QW414" s="1588"/>
      <c r="QX414" s="1588"/>
      <c r="QY414" s="1588"/>
      <c r="QZ414" s="1588"/>
      <c r="RA414" s="1588"/>
      <c r="RB414" s="1588"/>
      <c r="RC414" s="1588"/>
      <c r="RD414" s="1588"/>
      <c r="RE414" s="1588"/>
      <c r="RF414" s="1588"/>
      <c r="RG414" s="1588"/>
      <c r="RH414" s="1588"/>
      <c r="RI414" s="1588"/>
      <c r="RJ414" s="1588"/>
      <c r="RK414" s="1588"/>
      <c r="RL414" s="1588"/>
      <c r="RM414" s="1588"/>
      <c r="RN414" s="1588"/>
      <c r="RO414" s="1588"/>
      <c r="RP414" s="1588"/>
      <c r="RQ414" s="1588"/>
      <c r="RR414" s="1588"/>
      <c r="RS414" s="1588"/>
      <c r="RT414" s="1588"/>
      <c r="RU414" s="1588"/>
      <c r="RV414" s="1588"/>
      <c r="RW414" s="1588"/>
      <c r="RX414" s="1588"/>
      <c r="RY414" s="1588"/>
      <c r="RZ414" s="1588"/>
      <c r="SA414" s="1588"/>
      <c r="SB414" s="1588"/>
      <c r="SC414" s="1588"/>
      <c r="SD414" s="1588"/>
      <c r="SE414" s="1588"/>
      <c r="SF414" s="1588"/>
      <c r="SG414" s="1588"/>
      <c r="SH414" s="1588"/>
      <c r="SI414" s="1588"/>
      <c r="SJ414" s="1588"/>
      <c r="SK414" s="1588"/>
      <c r="SL414" s="1588"/>
      <c r="SM414" s="1588"/>
      <c r="SN414" s="1588"/>
      <c r="SO414" s="1588"/>
      <c r="SP414" s="1588"/>
      <c r="SQ414" s="1588"/>
      <c r="SR414" s="1588"/>
      <c r="SS414" s="1588"/>
      <c r="ST414" s="1588"/>
      <c r="SU414" s="1588"/>
      <c r="SV414" s="1588"/>
      <c r="SW414" s="1588"/>
      <c r="SX414" s="1588"/>
      <c r="SY414" s="1588"/>
      <c r="SZ414" s="1588"/>
      <c r="TA414" s="1588"/>
      <c r="TB414" s="1588"/>
      <c r="TC414" s="1588"/>
      <c r="TD414" s="544"/>
      <c r="TE414" s="544"/>
      <c r="TF414" s="544"/>
      <c r="TG414" s="544"/>
      <c r="TH414" s="544"/>
      <c r="TI414" s="544"/>
      <c r="TJ414" s="544"/>
      <c r="TK414" s="544"/>
      <c r="TL414" s="544"/>
      <c r="TM414" s="544"/>
      <c r="TN414" s="544"/>
      <c r="TO414" s="544"/>
      <c r="TP414" s="544"/>
      <c r="TQ414" s="544"/>
      <c r="TR414" s="544"/>
      <c r="TS414" s="544"/>
      <c r="TT414" s="544"/>
      <c r="TU414" s="544"/>
      <c r="TV414" s="544"/>
      <c r="TW414" s="544"/>
      <c r="TX414" s="544"/>
      <c r="TY414" s="544"/>
      <c r="TZ414" s="544"/>
      <c r="UA414" s="544"/>
      <c r="UB414" s="544"/>
      <c r="UC414" s="544"/>
      <c r="UD414" s="544"/>
      <c r="UE414" s="544"/>
      <c r="UF414" s="544"/>
      <c r="UG414" s="544"/>
      <c r="UH414" s="544"/>
      <c r="UI414" s="544"/>
      <c r="UJ414" s="544"/>
      <c r="UK414" s="544"/>
      <c r="UL414" s="544"/>
      <c r="UM414" s="544"/>
      <c r="UN414" s="544"/>
      <c r="UO414" s="544"/>
      <c r="UP414" s="544"/>
      <c r="UQ414" s="544"/>
      <c r="UR414" s="544"/>
      <c r="US414" s="544"/>
      <c r="UT414" s="544"/>
      <c r="UU414" s="544"/>
      <c r="UV414" s="544"/>
      <c r="UW414" s="544"/>
      <c r="UX414" s="544"/>
      <c r="UY414" s="544"/>
      <c r="UZ414" s="544"/>
      <c r="VA414" s="544"/>
      <c r="VB414" s="544"/>
      <c r="VC414" s="544"/>
      <c r="VD414" s="544"/>
      <c r="VE414" s="544"/>
      <c r="VF414" s="544"/>
      <c r="VG414" s="544"/>
      <c r="VH414" s="544"/>
      <c r="VI414" s="544"/>
      <c r="VJ414" s="544"/>
      <c r="VK414" s="544"/>
      <c r="VL414" s="544"/>
      <c r="VM414" s="544"/>
      <c r="VN414" s="544"/>
      <c r="VO414" s="544"/>
      <c r="VP414" s="544"/>
      <c r="VQ414" s="544"/>
      <c r="VR414" s="544"/>
      <c r="VS414" s="544"/>
      <c r="VT414" s="544"/>
      <c r="VU414" s="544"/>
      <c r="VV414" s="544"/>
      <c r="VW414" s="544"/>
      <c r="VX414" s="544"/>
      <c r="VY414" s="544"/>
      <c r="VZ414" s="544"/>
      <c r="WA414" s="544"/>
      <c r="WB414" s="544"/>
      <c r="WC414" s="544"/>
      <c r="WD414" s="544"/>
      <c r="WE414" s="544"/>
      <c r="WF414" s="544"/>
      <c r="WG414" s="544"/>
      <c r="WH414" s="544"/>
      <c r="WI414" s="544"/>
      <c r="WJ414" s="544"/>
      <c r="WK414" s="544"/>
      <c r="WL414" s="544"/>
      <c r="WM414" s="544"/>
      <c r="WN414" s="544"/>
      <c r="WO414" s="544"/>
      <c r="WP414" s="544"/>
      <c r="WQ414" s="544"/>
      <c r="WR414" s="544"/>
      <c r="WS414" s="544"/>
      <c r="WT414" s="544"/>
      <c r="WU414" s="544"/>
      <c r="WV414" s="544"/>
      <c r="WW414" s="544"/>
      <c r="WX414" s="544"/>
      <c r="WY414" s="544"/>
      <c r="WZ414" s="544"/>
      <c r="XA414" s="544"/>
      <c r="XB414" s="544"/>
      <c r="XC414" s="544"/>
      <c r="XD414" s="544"/>
      <c r="XE414" s="544"/>
      <c r="XF414" s="544"/>
      <c r="XG414" s="544"/>
      <c r="XH414" s="544"/>
      <c r="XI414" s="544"/>
      <c r="XJ414" s="544"/>
      <c r="XK414" s="544"/>
      <c r="XL414" s="544"/>
      <c r="XM414" s="544"/>
      <c r="XN414" s="544"/>
      <c r="XO414" s="544"/>
      <c r="XP414" s="544"/>
      <c r="XQ414" s="544"/>
      <c r="XR414" s="544"/>
      <c r="XS414" s="544"/>
      <c r="XT414" s="544"/>
      <c r="XU414" s="544"/>
      <c r="XV414" s="544"/>
      <c r="XW414" s="544"/>
      <c r="XX414" s="544"/>
      <c r="XY414" s="544"/>
      <c r="XZ414" s="544"/>
      <c r="YA414" s="544"/>
      <c r="YB414" s="544"/>
      <c r="YC414" s="544"/>
      <c r="YD414" s="544"/>
      <c r="YE414" s="544"/>
      <c r="YF414" s="544"/>
      <c r="YG414" s="544"/>
      <c r="YH414" s="544"/>
      <c r="YI414" s="544"/>
      <c r="YJ414" s="544"/>
      <c r="YK414" s="544"/>
      <c r="YL414" s="544"/>
      <c r="YM414" s="544"/>
      <c r="YN414" s="544"/>
      <c r="YO414" s="544"/>
      <c r="YP414" s="544"/>
      <c r="YQ414" s="544"/>
      <c r="YR414" s="544"/>
      <c r="YS414" s="544"/>
      <c r="YT414" s="544"/>
      <c r="YU414" s="544"/>
      <c r="YV414" s="544"/>
      <c r="YW414" s="544"/>
      <c r="YX414" s="544"/>
      <c r="YY414" s="544"/>
      <c r="YZ414" s="544"/>
      <c r="ZA414" s="544"/>
      <c r="ZB414" s="544"/>
      <c r="ZC414" s="544"/>
      <c r="ZD414" s="544"/>
      <c r="ZE414" s="544"/>
      <c r="ZF414" s="544"/>
      <c r="ZG414" s="544"/>
      <c r="ZH414" s="544"/>
      <c r="ZI414" s="544"/>
      <c r="ZJ414" s="544"/>
      <c r="ZK414" s="544"/>
      <c r="ZL414" s="544"/>
      <c r="ZM414" s="544"/>
      <c r="ZN414" s="544"/>
      <c r="ZO414" s="544"/>
      <c r="ZP414" s="544"/>
      <c r="ZQ414" s="544"/>
      <c r="ZR414" s="544"/>
      <c r="ZS414" s="544"/>
      <c r="ZT414" s="544"/>
      <c r="ZU414" s="544"/>
      <c r="ZV414" s="544"/>
      <c r="ZW414" s="544"/>
      <c r="ZX414" s="544"/>
      <c r="ZY414" s="544"/>
      <c r="ZZ414" s="544"/>
      <c r="AAA414" s="544"/>
      <c r="AAB414" s="544"/>
      <c r="AAC414" s="544"/>
      <c r="AAD414" s="544"/>
      <c r="AAE414" s="544"/>
      <c r="AAF414" s="544"/>
      <c r="AAG414" s="544"/>
      <c r="AAH414" s="544"/>
      <c r="AAI414" s="544"/>
      <c r="AAJ414" s="544"/>
      <c r="AAK414" s="544"/>
      <c r="AAL414" s="544"/>
      <c r="AAM414" s="544"/>
      <c r="AAN414" s="544"/>
      <c r="AAO414" s="544"/>
      <c r="AAP414" s="544"/>
      <c r="AAQ414" s="544"/>
      <c r="AAR414" s="544"/>
      <c r="AAS414" s="544"/>
      <c r="AAT414" s="544"/>
      <c r="AAU414" s="544"/>
      <c r="AAV414" s="544"/>
      <c r="AAW414" s="544"/>
      <c r="AAX414" s="544"/>
      <c r="AAY414" s="544"/>
      <c r="AAZ414" s="544"/>
      <c r="ABA414" s="544"/>
      <c r="ABB414" s="544"/>
      <c r="ABC414" s="544"/>
      <c r="ABD414" s="544"/>
      <c r="ABE414" s="544"/>
      <c r="ABF414" s="544"/>
      <c r="ABG414" s="544"/>
      <c r="ABH414" s="544"/>
      <c r="ABI414" s="544"/>
      <c r="ABJ414" s="544"/>
      <c r="ABK414" s="544"/>
      <c r="ABL414" s="544"/>
      <c r="ABM414" s="544"/>
      <c r="ABN414" s="544"/>
      <c r="ABO414" s="544"/>
      <c r="ABP414" s="544"/>
      <c r="ABQ414" s="544"/>
      <c r="ABR414" s="544"/>
      <c r="ABS414" s="544"/>
      <c r="ABT414" s="544"/>
    </row>
    <row r="415" spans="1:748" s="540" customFormat="1" ht="15" customHeight="1" x14ac:dyDescent="0.15">
      <c r="A415" s="559">
        <v>43935</v>
      </c>
      <c r="B415" s="415">
        <f t="shared" si="8"/>
        <v>4053</v>
      </c>
      <c r="C415" s="231"/>
      <c r="D415" s="546"/>
      <c r="E415" s="467"/>
      <c r="F415" s="576"/>
      <c r="G415" s="883"/>
      <c r="H415" s="539"/>
      <c r="I415" s="576"/>
      <c r="J415" s="547"/>
      <c r="K415" s="467"/>
      <c r="L415" s="550"/>
      <c r="M415" s="231">
        <v>1516</v>
      </c>
      <c r="N415" s="546">
        <v>7.24</v>
      </c>
      <c r="O415" s="467">
        <v>5060</v>
      </c>
      <c r="P415" s="576"/>
      <c r="Q415" s="883">
        <v>36.1</v>
      </c>
      <c r="R415" s="539">
        <v>0.7</v>
      </c>
      <c r="S415" s="576"/>
      <c r="T415" s="547"/>
      <c r="U415" s="467"/>
      <c r="V415" s="550"/>
      <c r="W415" s="494">
        <v>425</v>
      </c>
      <c r="X415" s="546">
        <v>7.81</v>
      </c>
      <c r="Y415" s="548">
        <v>4370</v>
      </c>
      <c r="Z415" s="576"/>
      <c r="AA415" s="883">
        <v>34.6</v>
      </c>
      <c r="AB415" s="539">
        <v>5.2</v>
      </c>
      <c r="AC415" s="576"/>
      <c r="AD415" s="539"/>
      <c r="AE415" s="467"/>
      <c r="AF415" s="550"/>
      <c r="AG415" s="494">
        <v>95</v>
      </c>
      <c r="AH415" s="546">
        <v>7.63</v>
      </c>
      <c r="AI415" s="548">
        <v>9110</v>
      </c>
      <c r="AJ415" s="576"/>
      <c r="AK415" s="883">
        <v>91.8</v>
      </c>
      <c r="AL415" s="539">
        <v>5.5</v>
      </c>
      <c r="AM415" s="213"/>
      <c r="AN415" s="539"/>
      <c r="AO415" s="467"/>
      <c r="AP415" s="618"/>
      <c r="AQ415" s="494">
        <v>717</v>
      </c>
      <c r="AR415" s="546">
        <v>7.36</v>
      </c>
      <c r="AS415" s="548">
        <v>3460</v>
      </c>
      <c r="AT415" s="576"/>
      <c r="AU415" s="883">
        <v>176</v>
      </c>
      <c r="AV415" s="539">
        <v>17.600000000000001</v>
      </c>
      <c r="AW415" s="576"/>
      <c r="AX415" s="539"/>
      <c r="AY415" s="467"/>
      <c r="AZ415" s="550"/>
      <c r="BA415" s="231">
        <v>284</v>
      </c>
      <c r="BB415" s="546">
        <v>7.45</v>
      </c>
      <c r="BC415" s="467">
        <v>8040</v>
      </c>
      <c r="BD415" s="576"/>
      <c r="BE415" s="883">
        <v>158</v>
      </c>
      <c r="BF415" s="539">
        <v>3</v>
      </c>
      <c r="BG415" s="576"/>
      <c r="BH415" s="539"/>
      <c r="BI415" s="467"/>
      <c r="BJ415" s="550"/>
      <c r="BK415" s="494">
        <v>164</v>
      </c>
      <c r="BL415" s="546">
        <v>7.71</v>
      </c>
      <c r="BM415" s="548">
        <v>1510</v>
      </c>
      <c r="BN415" s="576"/>
      <c r="BO415" s="883">
        <v>234.7</v>
      </c>
      <c r="BP415" s="539">
        <v>0.81</v>
      </c>
      <c r="BQ415" s="576"/>
      <c r="BR415" s="539"/>
      <c r="BS415" s="467"/>
      <c r="BT415" s="550"/>
      <c r="BU415" s="494">
        <v>256</v>
      </c>
      <c r="BV415" s="546">
        <v>7.3</v>
      </c>
      <c r="BW415" s="548">
        <v>7040</v>
      </c>
      <c r="BX415" s="548"/>
      <c r="BY415" s="883">
        <v>93.3</v>
      </c>
      <c r="BZ415" s="539">
        <v>4.9000000000000004</v>
      </c>
      <c r="CA415" s="576"/>
      <c r="CB415" s="539"/>
      <c r="CC415" s="467"/>
      <c r="CD415" s="550"/>
      <c r="CE415" s="494">
        <v>45</v>
      </c>
      <c r="CF415" s="546">
        <v>7.58</v>
      </c>
      <c r="CG415" s="548">
        <v>8300</v>
      </c>
      <c r="CH415" s="576"/>
      <c r="CI415" s="883">
        <v>133.9</v>
      </c>
      <c r="CJ415" s="539">
        <v>1.2</v>
      </c>
      <c r="CK415" s="576"/>
      <c r="CL415" s="539"/>
      <c r="CM415" s="467"/>
      <c r="CN415" s="550"/>
      <c r="CO415" s="494"/>
      <c r="CP415" s="546">
        <v>5.5</v>
      </c>
      <c r="CQ415" s="467">
        <v>5740</v>
      </c>
      <c r="CR415" s="576"/>
      <c r="CS415" s="883">
        <v>79.8</v>
      </c>
      <c r="CT415" s="539">
        <v>1.6</v>
      </c>
      <c r="CU415" s="576"/>
      <c r="CV415" s="539"/>
      <c r="CW415" s="467"/>
      <c r="CX415" s="550"/>
      <c r="CY415" s="494">
        <v>255</v>
      </c>
      <c r="CZ415" s="546">
        <v>7.45</v>
      </c>
      <c r="DA415" s="467">
        <v>7180</v>
      </c>
      <c r="DB415" s="576"/>
      <c r="DC415" s="883">
        <v>97.8</v>
      </c>
      <c r="DD415" s="539">
        <v>17.600000000000001</v>
      </c>
      <c r="DE415" s="576"/>
      <c r="DF415" s="539"/>
      <c r="DG415" s="551"/>
      <c r="DH415" s="550"/>
      <c r="DI415" s="494">
        <v>106</v>
      </c>
      <c r="DJ415" s="546">
        <v>7.85</v>
      </c>
      <c r="DK415" s="549">
        <v>4070</v>
      </c>
      <c r="DL415" s="576"/>
      <c r="DM415" s="883">
        <v>299.39999999999998</v>
      </c>
      <c r="DN415" s="539">
        <v>7.3</v>
      </c>
      <c r="DO415" s="576"/>
      <c r="DP415" s="539"/>
      <c r="DQ415" s="467"/>
      <c r="DR415" s="550"/>
      <c r="DS415" s="494"/>
      <c r="DT415" s="546"/>
      <c r="DU415" s="466"/>
      <c r="DV415" s="576"/>
      <c r="DW415" s="883"/>
      <c r="DX415" s="539"/>
      <c r="DY415" s="576"/>
      <c r="DZ415" s="539"/>
      <c r="EA415" s="576"/>
      <c r="EB415" s="550"/>
      <c r="EC415" s="494">
        <v>70</v>
      </c>
      <c r="ED415" s="546">
        <v>7.63</v>
      </c>
      <c r="EE415" s="551">
        <v>2430</v>
      </c>
      <c r="EF415" s="576"/>
      <c r="EG415" s="883">
        <v>46.7</v>
      </c>
      <c r="EH415" s="539">
        <v>12.8</v>
      </c>
      <c r="EI415" s="576"/>
      <c r="EJ415" s="539"/>
      <c r="EK415" s="467"/>
      <c r="EL415" s="550"/>
      <c r="EM415" s="494"/>
      <c r="EN415" s="546"/>
      <c r="EO415" s="467"/>
      <c r="EP415" s="576"/>
      <c r="EQ415" s="576"/>
      <c r="ER415" s="539"/>
      <c r="ES415" s="576"/>
      <c r="ET415" s="466"/>
      <c r="EU415" s="467"/>
      <c r="EV415" s="550"/>
      <c r="EW415" s="494"/>
      <c r="EX415" s="546"/>
      <c r="EY415" s="467"/>
      <c r="EZ415" s="576"/>
      <c r="FA415" s="883"/>
      <c r="FB415" s="539"/>
      <c r="FC415" s="576"/>
      <c r="FD415" s="466"/>
      <c r="FE415" s="467"/>
      <c r="FF415" s="550"/>
      <c r="FG415" s="494">
        <v>12</v>
      </c>
      <c r="FH415" s="546"/>
      <c r="FI415" s="467"/>
      <c r="FJ415" s="576"/>
      <c r="FK415" s="883"/>
      <c r="FL415" s="539"/>
      <c r="FM415" s="576"/>
      <c r="FN415" s="466"/>
      <c r="FO415" s="467"/>
      <c r="FP415" s="550"/>
      <c r="FQ415" s="1262"/>
      <c r="FR415" s="1263"/>
      <c r="FS415" s="1444"/>
      <c r="FT415" s="1263"/>
      <c r="FU415" s="980"/>
      <c r="FV415" s="1263"/>
      <c r="FW415" s="954"/>
      <c r="FX415" s="1263"/>
      <c r="FY415" s="1263"/>
      <c r="FZ415" s="1419"/>
      <c r="GA415" s="1262"/>
      <c r="GB415" s="1263"/>
      <c r="GC415" s="1263"/>
      <c r="GD415" s="1263"/>
      <c r="GE415" s="980"/>
      <c r="GF415" s="1263"/>
      <c r="GG415" s="954"/>
      <c r="GH415" s="1263"/>
      <c r="GI415" s="1263"/>
      <c r="GJ415" s="1419"/>
      <c r="GK415" s="231"/>
      <c r="GL415" s="941"/>
      <c r="GM415" s="467"/>
      <c r="GN415" s="467"/>
      <c r="GO415" s="467"/>
      <c r="GP415" s="467"/>
      <c r="GQ415" s="467"/>
      <c r="GR415" s="467"/>
      <c r="GS415" s="467"/>
      <c r="GT415" s="550"/>
      <c r="GU415" s="231"/>
      <c r="GV415" s="467"/>
      <c r="GW415" s="467"/>
      <c r="GX415" s="467"/>
      <c r="GY415" s="467"/>
      <c r="GZ415" s="539"/>
      <c r="HA415" s="467"/>
      <c r="HB415" s="467"/>
      <c r="HC415" s="467"/>
      <c r="HD415" s="550"/>
      <c r="HE415" s="494">
        <v>108</v>
      </c>
      <c r="HF415" s="546">
        <v>7.1</v>
      </c>
      <c r="HG415" s="467">
        <v>4560</v>
      </c>
      <c r="HH415" s="894"/>
      <c r="HI415" s="1432">
        <v>48.2</v>
      </c>
      <c r="HJ415" s="539">
        <v>7.5</v>
      </c>
      <c r="HK415" s="576"/>
      <c r="HL415" s="539"/>
      <c r="HM415" s="467"/>
      <c r="HN415" s="550"/>
      <c r="HO415" s="494"/>
      <c r="HP415" s="546"/>
      <c r="HQ415" s="467"/>
      <c r="HR415" s="576"/>
      <c r="HS415" s="576"/>
      <c r="HT415" s="539"/>
      <c r="HU415" s="576"/>
      <c r="HV415" s="539"/>
      <c r="HW415" s="467"/>
      <c r="HX415" s="550"/>
      <c r="HY415" s="1587"/>
      <c r="HZ415" s="1587"/>
      <c r="IA415" s="1587"/>
      <c r="IB415" s="1587"/>
      <c r="IC415" s="1587"/>
      <c r="ID415" s="1587"/>
      <c r="IE415" s="1587"/>
      <c r="IF415" s="1587"/>
      <c r="IG415" s="1587"/>
      <c r="IH415" s="1587"/>
      <c r="II415" s="1587"/>
      <c r="IJ415" s="1587"/>
      <c r="IK415" s="1587"/>
      <c r="IL415" s="1587"/>
      <c r="IM415" s="1587"/>
      <c r="IN415" s="1587"/>
      <c r="IO415" s="1587"/>
      <c r="IP415" s="1587"/>
      <c r="IQ415" s="1587"/>
      <c r="IR415" s="1587"/>
      <c r="IS415" s="1587"/>
      <c r="IT415" s="1587"/>
      <c r="IU415" s="1587"/>
      <c r="IV415" s="1587"/>
      <c r="IW415" s="1587"/>
      <c r="IX415" s="1587"/>
      <c r="IY415" s="1587"/>
      <c r="IZ415" s="1587"/>
      <c r="JA415" s="1587"/>
      <c r="JB415" s="1587"/>
      <c r="JC415" s="1587"/>
      <c r="JD415" s="1587"/>
      <c r="JE415" s="1587"/>
      <c r="JF415" s="1587"/>
      <c r="JG415" s="1587"/>
      <c r="JH415" s="1587"/>
      <c r="JI415" s="1587"/>
      <c r="JJ415" s="1587"/>
      <c r="JK415" s="1587"/>
      <c r="JL415" s="1587"/>
      <c r="JM415" s="1587"/>
      <c r="JN415" s="1587"/>
      <c r="JO415" s="1587"/>
      <c r="JP415" s="1587"/>
      <c r="JQ415" s="1587"/>
      <c r="JR415" s="1587"/>
      <c r="JS415" s="1587"/>
      <c r="JT415" s="1587"/>
      <c r="JU415" s="1587"/>
      <c r="JV415" s="1587"/>
      <c r="JW415" s="1587"/>
      <c r="JX415" s="1587"/>
      <c r="JY415" s="1587"/>
      <c r="JZ415" s="1587"/>
      <c r="KA415" s="1587"/>
      <c r="KB415" s="1587"/>
      <c r="KC415" s="1587"/>
      <c r="KD415" s="1587"/>
      <c r="KE415" s="1587"/>
      <c r="KF415" s="1587"/>
      <c r="KG415" s="1587"/>
      <c r="KH415" s="1587"/>
      <c r="KI415" s="1587"/>
      <c r="KJ415" s="1587"/>
      <c r="KK415" s="1587"/>
      <c r="KL415" s="1587"/>
      <c r="KM415" s="1587"/>
      <c r="KN415" s="1587"/>
      <c r="KO415" s="1587"/>
      <c r="KP415" s="1587"/>
      <c r="KQ415" s="1587"/>
      <c r="KR415" s="1587"/>
      <c r="KS415" s="1587"/>
      <c r="KT415" s="1587"/>
      <c r="KU415" s="1587"/>
      <c r="KV415" s="1587"/>
      <c r="KW415" s="1587"/>
      <c r="KX415" s="1587"/>
      <c r="KY415" s="1587"/>
      <c r="KZ415" s="1587"/>
      <c r="LA415" s="1587"/>
      <c r="LB415" s="1587"/>
      <c r="LC415" s="1587"/>
      <c r="LD415" s="1587"/>
      <c r="LE415" s="1587"/>
      <c r="LF415" s="1587"/>
      <c r="LG415" s="1587"/>
      <c r="LH415" s="1587"/>
      <c r="LI415" s="1587"/>
      <c r="LJ415" s="1587"/>
      <c r="LK415" s="1587"/>
      <c r="LL415" s="1587"/>
      <c r="LM415" s="1587"/>
      <c r="LN415" s="1587"/>
      <c r="LO415" s="1587"/>
      <c r="LP415" s="1587"/>
      <c r="LQ415" s="1587"/>
      <c r="LR415" s="1587"/>
      <c r="LS415" s="1587"/>
      <c r="LT415" s="1587"/>
      <c r="LU415" s="1587"/>
      <c r="LV415" s="1587"/>
      <c r="LW415" s="1587"/>
      <c r="LX415" s="1587"/>
      <c r="LY415" s="1587"/>
      <c r="LZ415" s="1587"/>
      <c r="MA415" s="1587"/>
      <c r="MB415" s="1587"/>
      <c r="MC415" s="1587"/>
      <c r="MD415" s="1587"/>
      <c r="ME415" s="1587"/>
      <c r="MF415" s="1587"/>
      <c r="MG415" s="1587"/>
      <c r="MH415" s="1587"/>
      <c r="MI415" s="1587"/>
      <c r="MJ415" s="1587"/>
      <c r="MK415" s="1587"/>
      <c r="ML415" s="1587"/>
      <c r="MM415" s="1587"/>
      <c r="MN415" s="1587"/>
      <c r="MO415" s="1587"/>
      <c r="MP415" s="1587"/>
      <c r="MQ415" s="1587"/>
      <c r="MR415" s="1587"/>
      <c r="MS415" s="1587"/>
      <c r="MT415" s="1587"/>
      <c r="MU415" s="1587"/>
      <c r="MV415" s="1587"/>
      <c r="MW415" s="1587"/>
      <c r="MX415" s="1587"/>
      <c r="MY415" s="1587"/>
      <c r="MZ415" s="1587"/>
      <c r="NA415" s="1587"/>
      <c r="NB415" s="1587"/>
      <c r="NC415" s="1587"/>
      <c r="ND415" s="1587"/>
      <c r="NE415" s="1587"/>
      <c r="NF415" s="1587"/>
      <c r="NG415" s="1587"/>
      <c r="NH415" s="1587"/>
      <c r="NI415" s="1587"/>
      <c r="NJ415" s="1587"/>
      <c r="NK415" s="1587"/>
      <c r="NL415" s="1587"/>
      <c r="NM415" s="1587"/>
      <c r="NN415" s="1587"/>
      <c r="NO415" s="1587"/>
      <c r="NP415" s="1587"/>
      <c r="NQ415" s="1587"/>
      <c r="NR415" s="1587"/>
      <c r="NS415" s="1587"/>
      <c r="NT415" s="1587"/>
      <c r="NU415" s="1587"/>
      <c r="NV415" s="1587"/>
      <c r="NW415" s="1587"/>
      <c r="NX415" s="1587"/>
      <c r="NY415" s="1587"/>
      <c r="NZ415" s="1587"/>
      <c r="OA415" s="1587"/>
      <c r="OB415" s="1587"/>
      <c r="OC415" s="1587"/>
      <c r="OD415" s="1587"/>
      <c r="OE415" s="1587"/>
      <c r="OF415" s="1587"/>
      <c r="OG415" s="1587"/>
      <c r="OH415" s="1587"/>
      <c r="OI415" s="1587"/>
      <c r="OJ415" s="1587"/>
      <c r="OK415" s="1587"/>
      <c r="OL415" s="1587"/>
      <c r="OM415" s="1587"/>
      <c r="ON415" s="1587"/>
      <c r="OO415" s="1587"/>
      <c r="OP415" s="1587"/>
      <c r="OQ415" s="1587"/>
      <c r="OR415" s="1587"/>
      <c r="OS415" s="1587"/>
      <c r="OT415" s="1587"/>
      <c r="OU415" s="1587"/>
      <c r="OV415" s="1587"/>
      <c r="OW415" s="1587"/>
      <c r="OX415" s="1587"/>
      <c r="OY415" s="1587"/>
      <c r="OZ415" s="1587"/>
      <c r="PA415" s="1587"/>
      <c r="PB415" s="1587"/>
      <c r="PC415" s="1587"/>
      <c r="PD415" s="1587"/>
      <c r="PE415" s="1587"/>
      <c r="PF415" s="1587"/>
      <c r="PG415" s="1588"/>
      <c r="PH415" s="1588"/>
      <c r="PI415" s="1588"/>
      <c r="PJ415" s="1588"/>
      <c r="PK415" s="1588"/>
      <c r="PL415" s="1588"/>
      <c r="PM415" s="1588"/>
      <c r="PN415" s="1588"/>
      <c r="PO415" s="1588"/>
      <c r="PP415" s="1588"/>
      <c r="PQ415" s="1588"/>
      <c r="PR415" s="1588"/>
      <c r="PS415" s="1588"/>
      <c r="PT415" s="1588"/>
      <c r="PU415" s="1588"/>
      <c r="PV415" s="1588"/>
      <c r="PW415" s="1588"/>
      <c r="PX415" s="1588"/>
      <c r="PY415" s="1588"/>
      <c r="PZ415" s="1588"/>
      <c r="QA415" s="1588"/>
      <c r="QB415" s="1588"/>
      <c r="QC415" s="1588"/>
      <c r="QD415" s="1588"/>
      <c r="QE415" s="1588"/>
      <c r="QF415" s="1588"/>
      <c r="QG415" s="1588"/>
      <c r="QH415" s="1588"/>
      <c r="QI415" s="1588"/>
      <c r="QJ415" s="1588"/>
      <c r="QK415" s="1588"/>
      <c r="QL415" s="1588"/>
      <c r="QM415" s="1588"/>
      <c r="QN415" s="1588"/>
      <c r="QO415" s="1588"/>
      <c r="QP415" s="1588"/>
      <c r="QQ415" s="1588"/>
      <c r="QR415" s="1588"/>
      <c r="QS415" s="1588"/>
      <c r="QT415" s="1588"/>
      <c r="QU415" s="1588"/>
      <c r="QV415" s="1588"/>
      <c r="QW415" s="1588"/>
      <c r="QX415" s="1588"/>
      <c r="QY415" s="1588"/>
      <c r="QZ415" s="1588"/>
      <c r="RA415" s="1588"/>
      <c r="RB415" s="1588"/>
      <c r="RC415" s="1588"/>
      <c r="RD415" s="1588"/>
      <c r="RE415" s="1588"/>
      <c r="RF415" s="1588"/>
      <c r="RG415" s="1588"/>
      <c r="RH415" s="1588"/>
      <c r="RI415" s="1588"/>
      <c r="RJ415" s="1588"/>
      <c r="RK415" s="1588"/>
      <c r="RL415" s="1588"/>
      <c r="RM415" s="1588"/>
      <c r="RN415" s="1588"/>
      <c r="RO415" s="1588"/>
      <c r="RP415" s="1588"/>
      <c r="RQ415" s="1588"/>
      <c r="RR415" s="1588"/>
      <c r="RS415" s="1588"/>
      <c r="RT415" s="1588"/>
      <c r="RU415" s="1588"/>
      <c r="RV415" s="1588"/>
      <c r="RW415" s="1588"/>
      <c r="RX415" s="1588"/>
      <c r="RY415" s="1588"/>
      <c r="RZ415" s="1588"/>
      <c r="SA415" s="1588"/>
      <c r="SB415" s="1588"/>
      <c r="SC415" s="1588"/>
      <c r="SD415" s="1588"/>
      <c r="SE415" s="1588"/>
      <c r="SF415" s="1588"/>
      <c r="SG415" s="1588"/>
      <c r="SH415" s="1588"/>
      <c r="SI415" s="1588"/>
      <c r="SJ415" s="1588"/>
      <c r="SK415" s="1588"/>
      <c r="SL415" s="1588"/>
      <c r="SM415" s="1588"/>
      <c r="SN415" s="1588"/>
      <c r="SO415" s="1588"/>
      <c r="SP415" s="1588"/>
      <c r="SQ415" s="1588"/>
      <c r="SR415" s="1588"/>
      <c r="SS415" s="1588"/>
      <c r="ST415" s="1588"/>
      <c r="SU415" s="1588"/>
      <c r="SV415" s="1588"/>
      <c r="SW415" s="1588"/>
      <c r="SX415" s="1588"/>
      <c r="SY415" s="1588"/>
      <c r="SZ415" s="1588"/>
      <c r="TA415" s="1588"/>
      <c r="TB415" s="1588"/>
      <c r="TC415" s="1588"/>
      <c r="TD415" s="544"/>
      <c r="TE415" s="544"/>
      <c r="TF415" s="544"/>
      <c r="TG415" s="544"/>
      <c r="TH415" s="544"/>
      <c r="TI415" s="544"/>
      <c r="TJ415" s="544"/>
      <c r="TK415" s="544"/>
      <c r="TL415" s="544"/>
      <c r="TM415" s="544"/>
      <c r="TN415" s="544"/>
      <c r="TO415" s="544"/>
      <c r="TP415" s="544"/>
      <c r="TQ415" s="544"/>
      <c r="TR415" s="544"/>
      <c r="TS415" s="544"/>
      <c r="TT415" s="544"/>
      <c r="TU415" s="544"/>
      <c r="TV415" s="544"/>
      <c r="TW415" s="544"/>
      <c r="TX415" s="544"/>
      <c r="TY415" s="544"/>
      <c r="TZ415" s="544"/>
      <c r="UA415" s="544"/>
      <c r="UB415" s="544"/>
      <c r="UC415" s="544"/>
      <c r="UD415" s="544"/>
      <c r="UE415" s="544"/>
      <c r="UF415" s="544"/>
      <c r="UG415" s="544"/>
      <c r="UH415" s="544"/>
      <c r="UI415" s="544"/>
      <c r="UJ415" s="544"/>
      <c r="UK415" s="544"/>
      <c r="UL415" s="544"/>
      <c r="UM415" s="544"/>
      <c r="UN415" s="544"/>
      <c r="UO415" s="544"/>
      <c r="UP415" s="544"/>
      <c r="UQ415" s="544"/>
      <c r="UR415" s="544"/>
      <c r="US415" s="544"/>
      <c r="UT415" s="544"/>
      <c r="UU415" s="544"/>
      <c r="UV415" s="544"/>
      <c r="UW415" s="544"/>
      <c r="UX415" s="544"/>
      <c r="UY415" s="544"/>
      <c r="UZ415" s="544"/>
      <c r="VA415" s="544"/>
      <c r="VB415" s="544"/>
      <c r="VC415" s="544"/>
      <c r="VD415" s="544"/>
      <c r="VE415" s="544"/>
      <c r="VF415" s="544"/>
      <c r="VG415" s="544"/>
      <c r="VH415" s="544"/>
      <c r="VI415" s="544"/>
      <c r="VJ415" s="544"/>
      <c r="VK415" s="544"/>
      <c r="VL415" s="544"/>
      <c r="VM415" s="544"/>
      <c r="VN415" s="544"/>
      <c r="VO415" s="544"/>
      <c r="VP415" s="544"/>
      <c r="VQ415" s="544"/>
      <c r="VR415" s="544"/>
      <c r="VS415" s="544"/>
      <c r="VT415" s="544"/>
      <c r="VU415" s="544"/>
      <c r="VV415" s="544"/>
      <c r="VW415" s="544"/>
      <c r="VX415" s="544"/>
      <c r="VY415" s="544"/>
      <c r="VZ415" s="544"/>
      <c r="WA415" s="544"/>
      <c r="WB415" s="544"/>
      <c r="WC415" s="544"/>
      <c r="WD415" s="544"/>
      <c r="WE415" s="544"/>
      <c r="WF415" s="544"/>
      <c r="WG415" s="544"/>
      <c r="WH415" s="544"/>
      <c r="WI415" s="544"/>
      <c r="WJ415" s="544"/>
      <c r="WK415" s="544"/>
      <c r="WL415" s="544"/>
      <c r="WM415" s="544"/>
      <c r="WN415" s="544"/>
      <c r="WO415" s="544"/>
      <c r="WP415" s="544"/>
      <c r="WQ415" s="544"/>
      <c r="WR415" s="544"/>
      <c r="WS415" s="544"/>
      <c r="WT415" s="544"/>
      <c r="WU415" s="544"/>
      <c r="WV415" s="544"/>
      <c r="WW415" s="544"/>
      <c r="WX415" s="544"/>
      <c r="WY415" s="544"/>
      <c r="WZ415" s="544"/>
      <c r="XA415" s="544"/>
      <c r="XB415" s="544"/>
      <c r="XC415" s="544"/>
      <c r="XD415" s="544"/>
      <c r="XE415" s="544"/>
      <c r="XF415" s="544"/>
      <c r="XG415" s="544"/>
      <c r="XH415" s="544"/>
      <c r="XI415" s="544"/>
      <c r="XJ415" s="544"/>
      <c r="XK415" s="544"/>
      <c r="XL415" s="544"/>
      <c r="XM415" s="544"/>
      <c r="XN415" s="544"/>
      <c r="XO415" s="544"/>
      <c r="XP415" s="544"/>
      <c r="XQ415" s="544"/>
      <c r="XR415" s="544"/>
      <c r="XS415" s="544"/>
      <c r="XT415" s="544"/>
      <c r="XU415" s="544"/>
      <c r="XV415" s="544"/>
      <c r="XW415" s="544"/>
      <c r="XX415" s="544"/>
      <c r="XY415" s="544"/>
      <c r="XZ415" s="544"/>
      <c r="YA415" s="544"/>
      <c r="YB415" s="544"/>
      <c r="YC415" s="544"/>
      <c r="YD415" s="544"/>
      <c r="YE415" s="544"/>
      <c r="YF415" s="544"/>
      <c r="YG415" s="544"/>
      <c r="YH415" s="544"/>
      <c r="YI415" s="544"/>
      <c r="YJ415" s="544"/>
      <c r="YK415" s="544"/>
      <c r="YL415" s="544"/>
      <c r="YM415" s="544"/>
      <c r="YN415" s="544"/>
      <c r="YO415" s="544"/>
      <c r="YP415" s="544"/>
      <c r="YQ415" s="544"/>
      <c r="YR415" s="544"/>
      <c r="YS415" s="544"/>
      <c r="YT415" s="544"/>
      <c r="YU415" s="544"/>
      <c r="YV415" s="544"/>
      <c r="YW415" s="544"/>
      <c r="YX415" s="544"/>
      <c r="YY415" s="544"/>
      <c r="YZ415" s="544"/>
      <c r="ZA415" s="544"/>
      <c r="ZB415" s="544"/>
      <c r="ZC415" s="544"/>
      <c r="ZD415" s="544"/>
      <c r="ZE415" s="544"/>
      <c r="ZF415" s="544"/>
      <c r="ZG415" s="544"/>
      <c r="ZH415" s="544"/>
      <c r="ZI415" s="544"/>
      <c r="ZJ415" s="544"/>
      <c r="ZK415" s="544"/>
      <c r="ZL415" s="544"/>
      <c r="ZM415" s="544"/>
      <c r="ZN415" s="544"/>
      <c r="ZO415" s="544"/>
      <c r="ZP415" s="544"/>
      <c r="ZQ415" s="544"/>
      <c r="ZR415" s="544"/>
      <c r="ZS415" s="544"/>
      <c r="ZT415" s="544"/>
      <c r="ZU415" s="544"/>
      <c r="ZV415" s="544"/>
      <c r="ZW415" s="544"/>
      <c r="ZX415" s="544"/>
      <c r="ZY415" s="544"/>
      <c r="ZZ415" s="544"/>
      <c r="AAA415" s="544"/>
      <c r="AAB415" s="544"/>
      <c r="AAC415" s="544"/>
      <c r="AAD415" s="544"/>
      <c r="AAE415" s="544"/>
      <c r="AAF415" s="544"/>
      <c r="AAG415" s="544"/>
      <c r="AAH415" s="544"/>
      <c r="AAI415" s="544"/>
      <c r="AAJ415" s="544"/>
      <c r="AAK415" s="544"/>
      <c r="AAL415" s="544"/>
      <c r="AAM415" s="544"/>
      <c r="AAN415" s="544"/>
      <c r="AAO415" s="544"/>
      <c r="AAP415" s="544"/>
      <c r="AAQ415" s="544"/>
      <c r="AAR415" s="544"/>
      <c r="AAS415" s="544"/>
      <c r="AAT415" s="544"/>
      <c r="AAU415" s="544"/>
      <c r="AAV415" s="544"/>
      <c r="AAW415" s="544"/>
      <c r="AAX415" s="544"/>
      <c r="AAY415" s="544"/>
      <c r="AAZ415" s="544"/>
      <c r="ABA415" s="544"/>
      <c r="ABB415" s="544"/>
      <c r="ABC415" s="544"/>
      <c r="ABD415" s="544"/>
      <c r="ABE415" s="544"/>
      <c r="ABF415" s="544"/>
      <c r="ABG415" s="544"/>
      <c r="ABH415" s="544"/>
      <c r="ABI415" s="544"/>
      <c r="ABJ415" s="544"/>
      <c r="ABK415" s="544"/>
      <c r="ABL415" s="544"/>
      <c r="ABM415" s="544"/>
      <c r="ABN415" s="544"/>
      <c r="ABO415" s="544"/>
      <c r="ABP415" s="544"/>
      <c r="ABQ415" s="544"/>
      <c r="ABR415" s="544"/>
      <c r="ABS415" s="544"/>
      <c r="ABT415" s="544"/>
    </row>
    <row r="416" spans="1:748" s="540" customFormat="1" ht="15" customHeight="1" x14ac:dyDescent="0.15">
      <c r="A416" s="559">
        <v>43936</v>
      </c>
      <c r="B416" s="415">
        <f t="shared" si="8"/>
        <v>3645</v>
      </c>
      <c r="C416" s="231"/>
      <c r="D416" s="546"/>
      <c r="E416" s="467"/>
      <c r="F416" s="576"/>
      <c r="G416" s="883"/>
      <c r="H416" s="539"/>
      <c r="I416" s="576"/>
      <c r="J416" s="547"/>
      <c r="K416" s="467"/>
      <c r="L416" s="550"/>
      <c r="M416" s="231">
        <v>1265</v>
      </c>
      <c r="N416" s="546">
        <v>7.32</v>
      </c>
      <c r="O416" s="467">
        <v>4730</v>
      </c>
      <c r="P416" s="576"/>
      <c r="Q416" s="883">
        <v>33.1</v>
      </c>
      <c r="R416" s="539">
        <v>0.11</v>
      </c>
      <c r="S416" s="576"/>
      <c r="T416" s="547"/>
      <c r="U416" s="467"/>
      <c r="V416" s="550"/>
      <c r="W416" s="494">
        <v>291</v>
      </c>
      <c r="X416" s="546"/>
      <c r="Y416" s="548"/>
      <c r="Z416" s="576"/>
      <c r="AA416" s="883"/>
      <c r="AB416" s="539"/>
      <c r="AC416" s="576"/>
      <c r="AD416" s="539"/>
      <c r="AE416" s="467"/>
      <c r="AF416" s="550"/>
      <c r="AG416" s="494">
        <v>68</v>
      </c>
      <c r="AH416" s="546">
        <v>7.92</v>
      </c>
      <c r="AI416" s="548">
        <v>9050</v>
      </c>
      <c r="AJ416" s="576"/>
      <c r="AK416" s="883">
        <v>90.3</v>
      </c>
      <c r="AL416" s="539">
        <v>4.9000000000000004</v>
      </c>
      <c r="AM416" s="213"/>
      <c r="AN416" s="539"/>
      <c r="AO416" s="467"/>
      <c r="AP416" s="618"/>
      <c r="AQ416" s="494">
        <v>627</v>
      </c>
      <c r="AR416" s="546">
        <v>7.5</v>
      </c>
      <c r="AS416" s="548">
        <v>3280</v>
      </c>
      <c r="AT416" s="576"/>
      <c r="AU416" s="883">
        <v>173</v>
      </c>
      <c r="AV416" s="539">
        <v>16.8</v>
      </c>
      <c r="AW416" s="576"/>
      <c r="AX416" s="539"/>
      <c r="AY416" s="467"/>
      <c r="AZ416" s="550"/>
      <c r="BA416" s="231">
        <v>267</v>
      </c>
      <c r="BB416" s="546">
        <v>7.93</v>
      </c>
      <c r="BC416" s="467">
        <v>8140</v>
      </c>
      <c r="BD416" s="576"/>
      <c r="BE416" s="883">
        <v>156.5</v>
      </c>
      <c r="BF416" s="539">
        <v>2.6</v>
      </c>
      <c r="BG416" s="576"/>
      <c r="BH416" s="539"/>
      <c r="BI416" s="467"/>
      <c r="BJ416" s="550"/>
      <c r="BK416" s="494">
        <v>164</v>
      </c>
      <c r="BL416" s="546">
        <v>7.98</v>
      </c>
      <c r="BM416" s="548">
        <v>1484</v>
      </c>
      <c r="BN416" s="576"/>
      <c r="BO416" s="883">
        <v>227.2</v>
      </c>
      <c r="BP416" s="539">
        <v>0.3</v>
      </c>
      <c r="BQ416" s="576"/>
      <c r="BR416" s="539"/>
      <c r="BS416" s="467"/>
      <c r="BT416" s="550"/>
      <c r="BU416" s="494">
        <v>155</v>
      </c>
      <c r="BV416" s="546">
        <v>7.87</v>
      </c>
      <c r="BW416" s="548">
        <v>9460</v>
      </c>
      <c r="BX416" s="548"/>
      <c r="BY416" s="883">
        <v>118.8</v>
      </c>
      <c r="BZ416" s="539">
        <v>6.2</v>
      </c>
      <c r="CA416" s="576"/>
      <c r="CB416" s="539"/>
      <c r="CC416" s="467"/>
      <c r="CD416" s="550"/>
      <c r="CE416" s="494">
        <v>39</v>
      </c>
      <c r="CF416" s="546"/>
      <c r="CG416" s="548"/>
      <c r="CH416" s="576"/>
      <c r="CI416" s="883"/>
      <c r="CJ416" s="539"/>
      <c r="CK416" s="576"/>
      <c r="CL416" s="539"/>
      <c r="CM416" s="467"/>
      <c r="CN416" s="550"/>
      <c r="CO416" s="494"/>
      <c r="CP416" s="546"/>
      <c r="CQ416" s="467"/>
      <c r="CR416" s="576"/>
      <c r="CS416" s="883"/>
      <c r="CT416" s="539"/>
      <c r="CU416" s="576"/>
      <c r="CV416" s="539"/>
      <c r="CW416" s="467"/>
      <c r="CX416" s="550"/>
      <c r="CY416" s="494">
        <v>209</v>
      </c>
      <c r="CZ416" s="546">
        <v>7.51</v>
      </c>
      <c r="DA416" s="467">
        <v>6490</v>
      </c>
      <c r="DB416" s="576"/>
      <c r="DC416" s="883">
        <v>87.3</v>
      </c>
      <c r="DD416" s="539">
        <v>16.600000000000001</v>
      </c>
      <c r="DE416" s="576"/>
      <c r="DF416" s="539"/>
      <c r="DG416" s="551"/>
      <c r="DH416" s="550"/>
      <c r="DI416" s="494">
        <v>71</v>
      </c>
      <c r="DJ416" s="546">
        <v>7.49</v>
      </c>
      <c r="DK416" s="549">
        <v>3770</v>
      </c>
      <c r="DL416" s="576"/>
      <c r="DM416" s="883">
        <v>270.89999999999998</v>
      </c>
      <c r="DN416" s="539">
        <v>6</v>
      </c>
      <c r="DO416" s="576"/>
      <c r="DP416" s="539"/>
      <c r="DQ416" s="467"/>
      <c r="DR416" s="550"/>
      <c r="DS416" s="494">
        <v>30</v>
      </c>
      <c r="DT416" s="546"/>
      <c r="DU416" s="466"/>
      <c r="DV416" s="576"/>
      <c r="DW416" s="883"/>
      <c r="DX416" s="539"/>
      <c r="DY416" s="576"/>
      <c r="DZ416" s="539"/>
      <c r="EA416" s="576"/>
      <c r="EB416" s="550"/>
      <c r="EC416" s="494">
        <v>138</v>
      </c>
      <c r="ED416" s="546">
        <v>7.61</v>
      </c>
      <c r="EE416" s="551">
        <v>2480</v>
      </c>
      <c r="EF416" s="576"/>
      <c r="EG416" s="883">
        <v>48.2</v>
      </c>
      <c r="EH416" s="539">
        <v>13.4</v>
      </c>
      <c r="EI416" s="576"/>
      <c r="EJ416" s="539"/>
      <c r="EK416" s="467"/>
      <c r="EL416" s="550"/>
      <c r="EM416" s="494"/>
      <c r="EN416" s="546"/>
      <c r="EO416" s="467"/>
      <c r="EP416" s="576"/>
      <c r="EQ416" s="576"/>
      <c r="ER416" s="539"/>
      <c r="ES416" s="576"/>
      <c r="ET416" s="466"/>
      <c r="EU416" s="467"/>
      <c r="EV416" s="550"/>
      <c r="EW416" s="494">
        <v>195</v>
      </c>
      <c r="EX416" s="546">
        <v>6.9</v>
      </c>
      <c r="EY416" s="467">
        <v>6860</v>
      </c>
      <c r="EZ416" s="576"/>
      <c r="FA416" s="883">
        <v>76.7</v>
      </c>
      <c r="FB416" s="539">
        <v>0.1</v>
      </c>
      <c r="FC416" s="576"/>
      <c r="FD416" s="466"/>
      <c r="FE416" s="467"/>
      <c r="FF416" s="550"/>
      <c r="FG416" s="494">
        <v>12</v>
      </c>
      <c r="FH416" s="546"/>
      <c r="FI416" s="467"/>
      <c r="FJ416" s="576"/>
      <c r="FK416" s="883"/>
      <c r="FL416" s="539"/>
      <c r="FM416" s="576"/>
      <c r="FN416" s="466"/>
      <c r="FO416" s="467"/>
      <c r="FP416" s="550"/>
      <c r="FQ416" s="1262"/>
      <c r="FR416" s="1263"/>
      <c r="FS416" s="1444"/>
      <c r="FT416" s="1263"/>
      <c r="FU416" s="980"/>
      <c r="FV416" s="1263"/>
      <c r="FW416" s="954"/>
      <c r="FX416" s="1263"/>
      <c r="FY416" s="1263"/>
      <c r="FZ416" s="1419"/>
      <c r="GA416" s="1262"/>
      <c r="GB416" s="1263"/>
      <c r="GC416" s="1263"/>
      <c r="GD416" s="1263"/>
      <c r="GE416" s="980"/>
      <c r="GF416" s="1263"/>
      <c r="GG416" s="954"/>
      <c r="GH416" s="1263"/>
      <c r="GI416" s="1263"/>
      <c r="GJ416" s="1419"/>
      <c r="GK416" s="231"/>
      <c r="GL416" s="941"/>
      <c r="GM416" s="467"/>
      <c r="GN416" s="467"/>
      <c r="GO416" s="467"/>
      <c r="GP416" s="467"/>
      <c r="GQ416" s="467"/>
      <c r="GR416" s="467"/>
      <c r="GS416" s="467"/>
      <c r="GT416" s="550"/>
      <c r="GU416" s="231"/>
      <c r="GV416" s="467"/>
      <c r="GW416" s="467"/>
      <c r="GX416" s="467"/>
      <c r="GY416" s="467"/>
      <c r="GZ416" s="539"/>
      <c r="HA416" s="467"/>
      <c r="HB416" s="467"/>
      <c r="HC416" s="467"/>
      <c r="HD416" s="550"/>
      <c r="HE416" s="494">
        <v>114</v>
      </c>
      <c r="HF416" s="546">
        <v>7.7</v>
      </c>
      <c r="HG416" s="467">
        <v>2190</v>
      </c>
      <c r="HH416" s="894"/>
      <c r="HI416" s="1432">
        <v>34.6</v>
      </c>
      <c r="HJ416" s="539">
        <v>4.5</v>
      </c>
      <c r="HK416" s="576"/>
      <c r="HL416" s="539"/>
      <c r="HM416" s="467"/>
      <c r="HN416" s="550"/>
      <c r="HO416" s="494"/>
      <c r="HP416" s="546"/>
      <c r="HQ416" s="467"/>
      <c r="HR416" s="576"/>
      <c r="HS416" s="576"/>
      <c r="HT416" s="539"/>
      <c r="HU416" s="576"/>
      <c r="HV416" s="539"/>
      <c r="HW416" s="467"/>
      <c r="HX416" s="550"/>
      <c r="HY416" s="1587"/>
      <c r="HZ416" s="1587"/>
      <c r="IA416" s="1587"/>
      <c r="IB416" s="1587"/>
      <c r="IC416" s="1587"/>
      <c r="ID416" s="1587"/>
      <c r="IE416" s="1587"/>
      <c r="IF416" s="1587"/>
      <c r="IG416" s="1587"/>
      <c r="IH416" s="1587"/>
      <c r="II416" s="1587"/>
      <c r="IJ416" s="1587"/>
      <c r="IK416" s="1587"/>
      <c r="IL416" s="1587"/>
      <c r="IM416" s="1587"/>
      <c r="IN416" s="1587"/>
      <c r="IO416" s="1587"/>
      <c r="IP416" s="1587"/>
      <c r="IQ416" s="1587"/>
      <c r="IR416" s="1587"/>
      <c r="IS416" s="1587"/>
      <c r="IT416" s="1587"/>
      <c r="IU416" s="1587"/>
      <c r="IV416" s="1587"/>
      <c r="IW416" s="1587"/>
      <c r="IX416" s="1587"/>
      <c r="IY416" s="1587"/>
      <c r="IZ416" s="1587"/>
      <c r="JA416" s="1587"/>
      <c r="JB416" s="1587"/>
      <c r="JC416" s="1587"/>
      <c r="JD416" s="1587"/>
      <c r="JE416" s="1587"/>
      <c r="JF416" s="1587"/>
      <c r="JG416" s="1587"/>
      <c r="JH416" s="1587"/>
      <c r="JI416" s="1587"/>
      <c r="JJ416" s="1587"/>
      <c r="JK416" s="1587"/>
      <c r="JL416" s="1587"/>
      <c r="JM416" s="1587"/>
      <c r="JN416" s="1587"/>
      <c r="JO416" s="1587"/>
      <c r="JP416" s="1587"/>
      <c r="JQ416" s="1587"/>
      <c r="JR416" s="1587"/>
      <c r="JS416" s="1587"/>
      <c r="JT416" s="1587"/>
      <c r="JU416" s="1587"/>
      <c r="JV416" s="1587"/>
      <c r="JW416" s="1587"/>
      <c r="JX416" s="1587"/>
      <c r="JY416" s="1587"/>
      <c r="JZ416" s="1587"/>
      <c r="KA416" s="1587"/>
      <c r="KB416" s="1587"/>
      <c r="KC416" s="1587"/>
      <c r="KD416" s="1587"/>
      <c r="KE416" s="1587"/>
      <c r="KF416" s="1587"/>
      <c r="KG416" s="1587"/>
      <c r="KH416" s="1587"/>
      <c r="KI416" s="1587"/>
      <c r="KJ416" s="1587"/>
      <c r="KK416" s="1587"/>
      <c r="KL416" s="1587"/>
      <c r="KM416" s="1587"/>
      <c r="KN416" s="1587"/>
      <c r="KO416" s="1587"/>
      <c r="KP416" s="1587"/>
      <c r="KQ416" s="1587"/>
      <c r="KR416" s="1587"/>
      <c r="KS416" s="1587"/>
      <c r="KT416" s="1587"/>
      <c r="KU416" s="1587"/>
      <c r="KV416" s="1587"/>
      <c r="KW416" s="1587"/>
      <c r="KX416" s="1587"/>
      <c r="KY416" s="1587"/>
      <c r="KZ416" s="1587"/>
      <c r="LA416" s="1587"/>
      <c r="LB416" s="1587"/>
      <c r="LC416" s="1587"/>
      <c r="LD416" s="1587"/>
      <c r="LE416" s="1587"/>
      <c r="LF416" s="1587"/>
      <c r="LG416" s="1587"/>
      <c r="LH416" s="1587"/>
      <c r="LI416" s="1587"/>
      <c r="LJ416" s="1587"/>
      <c r="LK416" s="1587"/>
      <c r="LL416" s="1587"/>
      <c r="LM416" s="1587"/>
      <c r="LN416" s="1587"/>
      <c r="LO416" s="1587"/>
      <c r="LP416" s="1587"/>
      <c r="LQ416" s="1587"/>
      <c r="LR416" s="1587"/>
      <c r="LS416" s="1587"/>
      <c r="LT416" s="1587"/>
      <c r="LU416" s="1587"/>
      <c r="LV416" s="1587"/>
      <c r="LW416" s="1587"/>
      <c r="LX416" s="1587"/>
      <c r="LY416" s="1587"/>
      <c r="LZ416" s="1587"/>
      <c r="MA416" s="1587"/>
      <c r="MB416" s="1587"/>
      <c r="MC416" s="1587"/>
      <c r="MD416" s="1587"/>
      <c r="ME416" s="1587"/>
      <c r="MF416" s="1587"/>
      <c r="MG416" s="1587"/>
      <c r="MH416" s="1587"/>
      <c r="MI416" s="1587"/>
      <c r="MJ416" s="1587"/>
      <c r="MK416" s="1587"/>
      <c r="ML416" s="1587"/>
      <c r="MM416" s="1587"/>
      <c r="MN416" s="1587"/>
      <c r="MO416" s="1587"/>
      <c r="MP416" s="1587"/>
      <c r="MQ416" s="1587"/>
      <c r="MR416" s="1587"/>
      <c r="MS416" s="1587"/>
      <c r="MT416" s="1587"/>
      <c r="MU416" s="1587"/>
      <c r="MV416" s="1587"/>
      <c r="MW416" s="1587"/>
      <c r="MX416" s="1587"/>
      <c r="MY416" s="1587"/>
      <c r="MZ416" s="1587"/>
      <c r="NA416" s="1587"/>
      <c r="NB416" s="1587"/>
      <c r="NC416" s="1587"/>
      <c r="ND416" s="1587"/>
      <c r="NE416" s="1587"/>
      <c r="NF416" s="1587"/>
      <c r="NG416" s="1587"/>
      <c r="NH416" s="1587"/>
      <c r="NI416" s="1587"/>
      <c r="NJ416" s="1587"/>
      <c r="NK416" s="1587"/>
      <c r="NL416" s="1587"/>
      <c r="NM416" s="1587"/>
      <c r="NN416" s="1587"/>
      <c r="NO416" s="1587"/>
      <c r="NP416" s="1587"/>
      <c r="NQ416" s="1587"/>
      <c r="NR416" s="1587"/>
      <c r="NS416" s="1587"/>
      <c r="NT416" s="1587"/>
      <c r="NU416" s="1587"/>
      <c r="NV416" s="1587"/>
      <c r="NW416" s="1587"/>
      <c r="NX416" s="1587"/>
      <c r="NY416" s="1587"/>
      <c r="NZ416" s="1587"/>
      <c r="OA416" s="1587"/>
      <c r="OB416" s="1587"/>
      <c r="OC416" s="1587"/>
      <c r="OD416" s="1587"/>
      <c r="OE416" s="1587"/>
      <c r="OF416" s="1587"/>
      <c r="OG416" s="1587"/>
      <c r="OH416" s="1587"/>
      <c r="OI416" s="1587"/>
      <c r="OJ416" s="1587"/>
      <c r="OK416" s="1587"/>
      <c r="OL416" s="1587"/>
      <c r="OM416" s="1587"/>
      <c r="ON416" s="1587"/>
      <c r="OO416" s="1587"/>
      <c r="OP416" s="1587"/>
      <c r="OQ416" s="1587"/>
      <c r="OR416" s="1587"/>
      <c r="OS416" s="1587"/>
      <c r="OT416" s="1587"/>
      <c r="OU416" s="1587"/>
      <c r="OV416" s="1587"/>
      <c r="OW416" s="1587"/>
      <c r="OX416" s="1587"/>
      <c r="OY416" s="1587"/>
      <c r="OZ416" s="1587"/>
      <c r="PA416" s="1587"/>
      <c r="PB416" s="1587"/>
      <c r="PC416" s="1587"/>
      <c r="PD416" s="1587"/>
      <c r="PE416" s="1587"/>
      <c r="PF416" s="1587"/>
      <c r="PG416" s="1588"/>
      <c r="PH416" s="1588"/>
      <c r="PI416" s="1588"/>
      <c r="PJ416" s="1588"/>
      <c r="PK416" s="1588"/>
      <c r="PL416" s="1588"/>
      <c r="PM416" s="1588"/>
      <c r="PN416" s="1588"/>
      <c r="PO416" s="1588"/>
      <c r="PP416" s="1588"/>
      <c r="PQ416" s="1588"/>
      <c r="PR416" s="1588"/>
      <c r="PS416" s="1588"/>
      <c r="PT416" s="1588"/>
      <c r="PU416" s="1588"/>
      <c r="PV416" s="1588"/>
      <c r="PW416" s="1588"/>
      <c r="PX416" s="1588"/>
      <c r="PY416" s="1588"/>
      <c r="PZ416" s="1588"/>
      <c r="QA416" s="1588"/>
      <c r="QB416" s="1588"/>
      <c r="QC416" s="1588"/>
      <c r="QD416" s="1588"/>
      <c r="QE416" s="1588"/>
      <c r="QF416" s="1588"/>
      <c r="QG416" s="1588"/>
      <c r="QH416" s="1588"/>
      <c r="QI416" s="1588"/>
      <c r="QJ416" s="1588"/>
      <c r="QK416" s="1588"/>
      <c r="QL416" s="1588"/>
      <c r="QM416" s="1588"/>
      <c r="QN416" s="1588"/>
      <c r="QO416" s="1588"/>
      <c r="QP416" s="1588"/>
      <c r="QQ416" s="1588"/>
      <c r="QR416" s="1588"/>
      <c r="QS416" s="1588"/>
      <c r="QT416" s="1588"/>
      <c r="QU416" s="1588"/>
      <c r="QV416" s="1588"/>
      <c r="QW416" s="1588"/>
      <c r="QX416" s="1588"/>
      <c r="QY416" s="1588"/>
      <c r="QZ416" s="1588"/>
      <c r="RA416" s="1588"/>
      <c r="RB416" s="1588"/>
      <c r="RC416" s="1588"/>
      <c r="RD416" s="1588"/>
      <c r="RE416" s="1588"/>
      <c r="RF416" s="1588"/>
      <c r="RG416" s="1588"/>
      <c r="RH416" s="1588"/>
      <c r="RI416" s="1588"/>
      <c r="RJ416" s="1588"/>
      <c r="RK416" s="1588"/>
      <c r="RL416" s="1588"/>
      <c r="RM416" s="1588"/>
      <c r="RN416" s="1588"/>
      <c r="RO416" s="1588"/>
      <c r="RP416" s="1588"/>
      <c r="RQ416" s="1588"/>
      <c r="RR416" s="1588"/>
      <c r="RS416" s="1588"/>
      <c r="RT416" s="1588"/>
      <c r="RU416" s="1588"/>
      <c r="RV416" s="1588"/>
      <c r="RW416" s="1588"/>
      <c r="RX416" s="1588"/>
      <c r="RY416" s="1588"/>
      <c r="RZ416" s="1588"/>
      <c r="SA416" s="1588"/>
      <c r="SB416" s="1588"/>
      <c r="SC416" s="1588"/>
      <c r="SD416" s="1588"/>
      <c r="SE416" s="1588"/>
      <c r="SF416" s="1588"/>
      <c r="SG416" s="1588"/>
      <c r="SH416" s="1588"/>
      <c r="SI416" s="1588"/>
      <c r="SJ416" s="1588"/>
      <c r="SK416" s="1588"/>
      <c r="SL416" s="1588"/>
      <c r="SM416" s="1588"/>
      <c r="SN416" s="1588"/>
      <c r="SO416" s="1588"/>
      <c r="SP416" s="1588"/>
      <c r="SQ416" s="1588"/>
      <c r="SR416" s="1588"/>
      <c r="SS416" s="1588"/>
      <c r="ST416" s="1588"/>
      <c r="SU416" s="1588"/>
      <c r="SV416" s="1588"/>
      <c r="SW416" s="1588"/>
      <c r="SX416" s="1588"/>
      <c r="SY416" s="1588"/>
      <c r="SZ416" s="1588"/>
      <c r="TA416" s="1588"/>
      <c r="TB416" s="1588"/>
      <c r="TC416" s="1588"/>
      <c r="TD416" s="544"/>
      <c r="TE416" s="544"/>
      <c r="TF416" s="544"/>
      <c r="TG416" s="544"/>
      <c r="TH416" s="544"/>
      <c r="TI416" s="544"/>
      <c r="TJ416" s="544"/>
      <c r="TK416" s="544"/>
      <c r="TL416" s="544"/>
      <c r="TM416" s="544"/>
      <c r="TN416" s="544"/>
      <c r="TO416" s="544"/>
      <c r="TP416" s="544"/>
      <c r="TQ416" s="544"/>
      <c r="TR416" s="544"/>
      <c r="TS416" s="544"/>
      <c r="TT416" s="544"/>
      <c r="TU416" s="544"/>
      <c r="TV416" s="544"/>
      <c r="TW416" s="544"/>
      <c r="TX416" s="544"/>
      <c r="TY416" s="544"/>
      <c r="TZ416" s="544"/>
      <c r="UA416" s="544"/>
      <c r="UB416" s="544"/>
      <c r="UC416" s="544"/>
      <c r="UD416" s="544"/>
      <c r="UE416" s="544"/>
      <c r="UF416" s="544"/>
      <c r="UG416" s="544"/>
      <c r="UH416" s="544"/>
      <c r="UI416" s="544"/>
      <c r="UJ416" s="544"/>
      <c r="UK416" s="544"/>
      <c r="UL416" s="544"/>
      <c r="UM416" s="544"/>
      <c r="UN416" s="544"/>
      <c r="UO416" s="544"/>
      <c r="UP416" s="544"/>
      <c r="UQ416" s="544"/>
      <c r="UR416" s="544"/>
      <c r="US416" s="544"/>
      <c r="UT416" s="544"/>
      <c r="UU416" s="544"/>
      <c r="UV416" s="544"/>
      <c r="UW416" s="544"/>
      <c r="UX416" s="544"/>
      <c r="UY416" s="544"/>
      <c r="UZ416" s="544"/>
      <c r="VA416" s="544"/>
      <c r="VB416" s="544"/>
      <c r="VC416" s="544"/>
      <c r="VD416" s="544"/>
      <c r="VE416" s="544"/>
      <c r="VF416" s="544"/>
      <c r="VG416" s="544"/>
      <c r="VH416" s="544"/>
      <c r="VI416" s="544"/>
      <c r="VJ416" s="544"/>
      <c r="VK416" s="544"/>
      <c r="VL416" s="544"/>
      <c r="VM416" s="544"/>
      <c r="VN416" s="544"/>
      <c r="VO416" s="544"/>
      <c r="VP416" s="544"/>
      <c r="VQ416" s="544"/>
      <c r="VR416" s="544"/>
      <c r="VS416" s="544"/>
      <c r="VT416" s="544"/>
      <c r="VU416" s="544"/>
      <c r="VV416" s="544"/>
      <c r="VW416" s="544"/>
      <c r="VX416" s="544"/>
      <c r="VY416" s="544"/>
      <c r="VZ416" s="544"/>
      <c r="WA416" s="544"/>
      <c r="WB416" s="544"/>
      <c r="WC416" s="544"/>
      <c r="WD416" s="544"/>
      <c r="WE416" s="544"/>
      <c r="WF416" s="544"/>
      <c r="WG416" s="544"/>
      <c r="WH416" s="544"/>
      <c r="WI416" s="544"/>
      <c r="WJ416" s="544"/>
      <c r="WK416" s="544"/>
      <c r="WL416" s="544"/>
      <c r="WM416" s="544"/>
      <c r="WN416" s="544"/>
      <c r="WO416" s="544"/>
      <c r="WP416" s="544"/>
      <c r="WQ416" s="544"/>
      <c r="WR416" s="544"/>
      <c r="WS416" s="544"/>
      <c r="WT416" s="544"/>
      <c r="WU416" s="544"/>
      <c r="WV416" s="544"/>
      <c r="WW416" s="544"/>
      <c r="WX416" s="544"/>
      <c r="WY416" s="544"/>
      <c r="WZ416" s="544"/>
      <c r="XA416" s="544"/>
      <c r="XB416" s="544"/>
      <c r="XC416" s="544"/>
      <c r="XD416" s="544"/>
      <c r="XE416" s="544"/>
      <c r="XF416" s="544"/>
      <c r="XG416" s="544"/>
      <c r="XH416" s="544"/>
      <c r="XI416" s="544"/>
      <c r="XJ416" s="544"/>
      <c r="XK416" s="544"/>
      <c r="XL416" s="544"/>
      <c r="XM416" s="544"/>
      <c r="XN416" s="544"/>
      <c r="XO416" s="544"/>
      <c r="XP416" s="544"/>
      <c r="XQ416" s="544"/>
      <c r="XR416" s="544"/>
      <c r="XS416" s="544"/>
      <c r="XT416" s="544"/>
      <c r="XU416" s="544"/>
      <c r="XV416" s="544"/>
      <c r="XW416" s="544"/>
      <c r="XX416" s="544"/>
      <c r="XY416" s="544"/>
      <c r="XZ416" s="544"/>
      <c r="YA416" s="544"/>
      <c r="YB416" s="544"/>
      <c r="YC416" s="544"/>
      <c r="YD416" s="544"/>
      <c r="YE416" s="544"/>
      <c r="YF416" s="544"/>
      <c r="YG416" s="544"/>
      <c r="YH416" s="544"/>
      <c r="YI416" s="544"/>
      <c r="YJ416" s="544"/>
      <c r="YK416" s="544"/>
      <c r="YL416" s="544"/>
      <c r="YM416" s="544"/>
      <c r="YN416" s="544"/>
      <c r="YO416" s="544"/>
      <c r="YP416" s="544"/>
      <c r="YQ416" s="544"/>
      <c r="YR416" s="544"/>
      <c r="YS416" s="544"/>
      <c r="YT416" s="544"/>
      <c r="YU416" s="544"/>
      <c r="YV416" s="544"/>
      <c r="YW416" s="544"/>
      <c r="YX416" s="544"/>
      <c r="YY416" s="544"/>
      <c r="YZ416" s="544"/>
      <c r="ZA416" s="544"/>
      <c r="ZB416" s="544"/>
      <c r="ZC416" s="544"/>
      <c r="ZD416" s="544"/>
      <c r="ZE416" s="544"/>
      <c r="ZF416" s="544"/>
      <c r="ZG416" s="544"/>
      <c r="ZH416" s="544"/>
      <c r="ZI416" s="544"/>
      <c r="ZJ416" s="544"/>
      <c r="ZK416" s="544"/>
      <c r="ZL416" s="544"/>
      <c r="ZM416" s="544"/>
      <c r="ZN416" s="544"/>
      <c r="ZO416" s="544"/>
      <c r="ZP416" s="544"/>
      <c r="ZQ416" s="544"/>
      <c r="ZR416" s="544"/>
      <c r="ZS416" s="544"/>
      <c r="ZT416" s="544"/>
      <c r="ZU416" s="544"/>
      <c r="ZV416" s="544"/>
      <c r="ZW416" s="544"/>
      <c r="ZX416" s="544"/>
      <c r="ZY416" s="544"/>
      <c r="ZZ416" s="544"/>
      <c r="AAA416" s="544"/>
      <c r="AAB416" s="544"/>
      <c r="AAC416" s="544"/>
      <c r="AAD416" s="544"/>
      <c r="AAE416" s="544"/>
      <c r="AAF416" s="544"/>
      <c r="AAG416" s="544"/>
      <c r="AAH416" s="544"/>
      <c r="AAI416" s="544"/>
      <c r="AAJ416" s="544"/>
      <c r="AAK416" s="544"/>
      <c r="AAL416" s="544"/>
      <c r="AAM416" s="544"/>
      <c r="AAN416" s="544"/>
      <c r="AAO416" s="544"/>
      <c r="AAP416" s="544"/>
      <c r="AAQ416" s="544"/>
      <c r="AAR416" s="544"/>
      <c r="AAS416" s="544"/>
      <c r="AAT416" s="544"/>
      <c r="AAU416" s="544"/>
      <c r="AAV416" s="544"/>
      <c r="AAW416" s="544"/>
      <c r="AAX416" s="544"/>
      <c r="AAY416" s="544"/>
      <c r="AAZ416" s="544"/>
      <c r="ABA416" s="544"/>
      <c r="ABB416" s="544"/>
      <c r="ABC416" s="544"/>
      <c r="ABD416" s="544"/>
      <c r="ABE416" s="544"/>
      <c r="ABF416" s="544"/>
      <c r="ABG416" s="544"/>
      <c r="ABH416" s="544"/>
      <c r="ABI416" s="544"/>
      <c r="ABJ416" s="544"/>
      <c r="ABK416" s="544"/>
      <c r="ABL416" s="544"/>
      <c r="ABM416" s="544"/>
      <c r="ABN416" s="544"/>
      <c r="ABO416" s="544"/>
      <c r="ABP416" s="544"/>
      <c r="ABQ416" s="544"/>
      <c r="ABR416" s="544"/>
      <c r="ABS416" s="544"/>
      <c r="ABT416" s="544"/>
    </row>
    <row r="417" spans="1:748" s="540" customFormat="1" ht="15" customHeight="1" x14ac:dyDescent="0.15">
      <c r="A417" s="559">
        <v>43937</v>
      </c>
      <c r="B417" s="415">
        <f t="shared" si="8"/>
        <v>3735</v>
      </c>
      <c r="C417" s="231"/>
      <c r="D417" s="546"/>
      <c r="E417" s="467"/>
      <c r="F417" s="576"/>
      <c r="G417" s="883"/>
      <c r="H417" s="539"/>
      <c r="I417" s="576"/>
      <c r="J417" s="547"/>
      <c r="K417" s="467"/>
      <c r="L417" s="550"/>
      <c r="M417" s="231">
        <v>1261</v>
      </c>
      <c r="N417" s="546">
        <v>7.86</v>
      </c>
      <c r="O417" s="467">
        <v>4660</v>
      </c>
      <c r="P417" s="576"/>
      <c r="Q417" s="883">
        <v>29.6</v>
      </c>
      <c r="R417" s="539">
        <v>0.1</v>
      </c>
      <c r="S417" s="576"/>
      <c r="T417" s="547"/>
      <c r="U417" s="467"/>
      <c r="V417" s="550"/>
      <c r="W417" s="494">
        <v>403</v>
      </c>
      <c r="X417" s="546"/>
      <c r="Y417" s="548"/>
      <c r="Z417" s="576"/>
      <c r="AA417" s="883"/>
      <c r="AB417" s="539"/>
      <c r="AC417" s="576"/>
      <c r="AD417" s="539"/>
      <c r="AE417" s="467"/>
      <c r="AF417" s="550"/>
      <c r="AG417" s="494">
        <v>97</v>
      </c>
      <c r="AH417" s="546"/>
      <c r="AI417" s="548"/>
      <c r="AJ417" s="576"/>
      <c r="AK417" s="883"/>
      <c r="AL417" s="539"/>
      <c r="AM417" s="213"/>
      <c r="AN417" s="539"/>
      <c r="AO417" s="467"/>
      <c r="AP417" s="618"/>
      <c r="AQ417" s="494">
        <v>691</v>
      </c>
      <c r="AR417" s="546">
        <v>7.78</v>
      </c>
      <c r="AS417" s="548">
        <v>3350</v>
      </c>
      <c r="AT417" s="576"/>
      <c r="AU417" s="883">
        <v>156.5</v>
      </c>
      <c r="AV417" s="539">
        <v>15.6</v>
      </c>
      <c r="AW417" s="576"/>
      <c r="AX417" s="539"/>
      <c r="AY417" s="467"/>
      <c r="AZ417" s="550"/>
      <c r="BA417" s="231">
        <v>282</v>
      </c>
      <c r="BB417" s="546"/>
      <c r="BC417" s="467"/>
      <c r="BD417" s="576"/>
      <c r="BE417" s="883"/>
      <c r="BF417" s="539"/>
      <c r="BG417" s="576"/>
      <c r="BH417" s="539"/>
      <c r="BI417" s="467"/>
      <c r="BJ417" s="550"/>
      <c r="BK417" s="494">
        <v>170</v>
      </c>
      <c r="BL417" s="546">
        <v>7.86</v>
      </c>
      <c r="BM417" s="548">
        <v>1461</v>
      </c>
      <c r="BN417" s="576"/>
      <c r="BO417" s="883">
        <v>215.2</v>
      </c>
      <c r="BP417" s="539">
        <v>0.1</v>
      </c>
      <c r="BQ417" s="576"/>
      <c r="BR417" s="539"/>
      <c r="BS417" s="467"/>
      <c r="BT417" s="550"/>
      <c r="BU417" s="494">
        <v>120</v>
      </c>
      <c r="BV417" s="546"/>
      <c r="BW417" s="548"/>
      <c r="BX417" s="548"/>
      <c r="BY417" s="883"/>
      <c r="BZ417" s="539"/>
      <c r="CA417" s="576"/>
      <c r="CB417" s="539"/>
      <c r="CC417" s="467"/>
      <c r="CD417" s="550"/>
      <c r="CE417" s="494">
        <v>55</v>
      </c>
      <c r="CF417" s="546">
        <v>8.02</v>
      </c>
      <c r="CG417" s="548">
        <v>8030</v>
      </c>
      <c r="CH417" s="576"/>
      <c r="CI417" s="883">
        <v>128</v>
      </c>
      <c r="CJ417" s="539">
        <v>0.4</v>
      </c>
      <c r="CK417" s="576"/>
      <c r="CL417" s="539"/>
      <c r="CM417" s="467"/>
      <c r="CN417" s="550"/>
      <c r="CO417" s="494"/>
      <c r="CP417" s="546"/>
      <c r="CQ417" s="467"/>
      <c r="CR417" s="576"/>
      <c r="CS417" s="883"/>
      <c r="CT417" s="539"/>
      <c r="CU417" s="576"/>
      <c r="CV417" s="539"/>
      <c r="CW417" s="467"/>
      <c r="CX417" s="550"/>
      <c r="CY417" s="494">
        <v>223</v>
      </c>
      <c r="CZ417" s="546"/>
      <c r="DA417" s="467"/>
      <c r="DB417" s="576"/>
      <c r="DC417" s="883"/>
      <c r="DD417" s="539"/>
      <c r="DE417" s="576"/>
      <c r="DF417" s="539"/>
      <c r="DG417" s="551"/>
      <c r="DH417" s="550"/>
      <c r="DI417" s="494">
        <v>61</v>
      </c>
      <c r="DJ417" s="546">
        <v>7.94</v>
      </c>
      <c r="DK417" s="549">
        <v>3320</v>
      </c>
      <c r="DL417" s="576"/>
      <c r="DM417" s="883">
        <v>225.7</v>
      </c>
      <c r="DN417" s="539">
        <v>5.5</v>
      </c>
      <c r="DO417" s="576"/>
      <c r="DP417" s="539"/>
      <c r="DQ417" s="467"/>
      <c r="DR417" s="550"/>
      <c r="DS417" s="494">
        <v>47</v>
      </c>
      <c r="DT417" s="546">
        <v>7.15</v>
      </c>
      <c r="DU417" s="466">
        <v>461</v>
      </c>
      <c r="DV417" s="576"/>
      <c r="DW417" s="883">
        <v>40.1</v>
      </c>
      <c r="DX417" s="539">
        <v>6.3</v>
      </c>
      <c r="DY417" s="576"/>
      <c r="DZ417" s="539"/>
      <c r="EA417" s="576"/>
      <c r="EB417" s="550"/>
      <c r="EC417" s="494">
        <v>44</v>
      </c>
      <c r="ED417" s="546"/>
      <c r="EE417" s="551"/>
      <c r="EF417" s="576"/>
      <c r="EG417" s="883"/>
      <c r="EH417" s="539"/>
      <c r="EI417" s="576"/>
      <c r="EJ417" s="539"/>
      <c r="EK417" s="467"/>
      <c r="EL417" s="550"/>
      <c r="EM417" s="494"/>
      <c r="EN417" s="546"/>
      <c r="EO417" s="467"/>
      <c r="EP417" s="576"/>
      <c r="EQ417" s="576"/>
      <c r="ER417" s="539"/>
      <c r="ES417" s="576"/>
      <c r="ET417" s="466"/>
      <c r="EU417" s="467"/>
      <c r="EV417" s="550"/>
      <c r="EW417" s="494">
        <v>146</v>
      </c>
      <c r="EX417" s="546"/>
      <c r="EY417" s="467"/>
      <c r="EZ417" s="576"/>
      <c r="FA417" s="883"/>
      <c r="FB417" s="539"/>
      <c r="FC417" s="576"/>
      <c r="FD417" s="466"/>
      <c r="FE417" s="467"/>
      <c r="FF417" s="550"/>
      <c r="FG417" s="494">
        <v>12</v>
      </c>
      <c r="FH417" s="546"/>
      <c r="FI417" s="467"/>
      <c r="FJ417" s="576"/>
      <c r="FK417" s="883"/>
      <c r="FL417" s="539"/>
      <c r="FM417" s="576"/>
      <c r="FN417" s="466"/>
      <c r="FO417" s="467"/>
      <c r="FP417" s="550"/>
      <c r="FQ417" s="1262"/>
      <c r="FR417" s="1263"/>
      <c r="FS417" s="1444"/>
      <c r="FT417" s="1263"/>
      <c r="FU417" s="980"/>
      <c r="FV417" s="1263"/>
      <c r="FW417" s="954"/>
      <c r="FX417" s="1263"/>
      <c r="FY417" s="1263"/>
      <c r="FZ417" s="1419"/>
      <c r="GA417" s="1262"/>
      <c r="GB417" s="1263"/>
      <c r="GC417" s="1263"/>
      <c r="GD417" s="1263"/>
      <c r="GE417" s="980"/>
      <c r="GF417" s="1263"/>
      <c r="GG417" s="954"/>
      <c r="GH417" s="1263"/>
      <c r="GI417" s="1263"/>
      <c r="GJ417" s="1419"/>
      <c r="GK417" s="231"/>
      <c r="GL417" s="941"/>
      <c r="GM417" s="467"/>
      <c r="GN417" s="467"/>
      <c r="GO417" s="467"/>
      <c r="GP417" s="467"/>
      <c r="GQ417" s="467"/>
      <c r="GR417" s="467"/>
      <c r="GS417" s="467"/>
      <c r="GT417" s="550"/>
      <c r="GU417" s="231"/>
      <c r="GV417" s="467"/>
      <c r="GW417" s="467"/>
      <c r="GX417" s="467"/>
      <c r="GY417" s="467"/>
      <c r="GZ417" s="539"/>
      <c r="HA417" s="467"/>
      <c r="HB417" s="467"/>
      <c r="HC417" s="467"/>
      <c r="HD417" s="550"/>
      <c r="HE417" s="494">
        <v>123</v>
      </c>
      <c r="HF417" s="546">
        <v>6.94</v>
      </c>
      <c r="HG417" s="467">
        <v>2580</v>
      </c>
      <c r="HH417" s="894"/>
      <c r="HI417" s="1432">
        <v>22</v>
      </c>
      <c r="HJ417" s="539">
        <v>3.9</v>
      </c>
      <c r="HK417" s="576"/>
      <c r="HL417" s="539"/>
      <c r="HM417" s="467"/>
      <c r="HN417" s="550"/>
      <c r="HO417" s="494"/>
      <c r="HP417" s="546"/>
      <c r="HQ417" s="467"/>
      <c r="HR417" s="576"/>
      <c r="HS417" s="576"/>
      <c r="HT417" s="539"/>
      <c r="HU417" s="576"/>
      <c r="HV417" s="539"/>
      <c r="HW417" s="467"/>
      <c r="HX417" s="550"/>
      <c r="HY417" s="1587"/>
      <c r="HZ417" s="1587"/>
      <c r="IA417" s="1587"/>
      <c r="IB417" s="1587"/>
      <c r="IC417" s="1587"/>
      <c r="ID417" s="1587"/>
      <c r="IE417" s="1587"/>
      <c r="IF417" s="1587"/>
      <c r="IG417" s="1587"/>
      <c r="IH417" s="1587"/>
      <c r="II417" s="1587"/>
      <c r="IJ417" s="1587"/>
      <c r="IK417" s="1587"/>
      <c r="IL417" s="1587"/>
      <c r="IM417" s="1587"/>
      <c r="IN417" s="1587"/>
      <c r="IO417" s="1587"/>
      <c r="IP417" s="1587"/>
      <c r="IQ417" s="1587"/>
      <c r="IR417" s="1587"/>
      <c r="IS417" s="1587"/>
      <c r="IT417" s="1587"/>
      <c r="IU417" s="1587"/>
      <c r="IV417" s="1587"/>
      <c r="IW417" s="1587"/>
      <c r="IX417" s="1587"/>
      <c r="IY417" s="1587"/>
      <c r="IZ417" s="1587"/>
      <c r="JA417" s="1587"/>
      <c r="JB417" s="1587"/>
      <c r="JC417" s="1587"/>
      <c r="JD417" s="1587"/>
      <c r="JE417" s="1587"/>
      <c r="JF417" s="1587"/>
      <c r="JG417" s="1587"/>
      <c r="JH417" s="1587"/>
      <c r="JI417" s="1587"/>
      <c r="JJ417" s="1587"/>
      <c r="JK417" s="1587"/>
      <c r="JL417" s="1587"/>
      <c r="JM417" s="1587"/>
      <c r="JN417" s="1587"/>
      <c r="JO417" s="1587"/>
      <c r="JP417" s="1587"/>
      <c r="JQ417" s="1587"/>
      <c r="JR417" s="1587"/>
      <c r="JS417" s="1587"/>
      <c r="JT417" s="1587"/>
      <c r="JU417" s="1587"/>
      <c r="JV417" s="1587"/>
      <c r="JW417" s="1587"/>
      <c r="JX417" s="1587"/>
      <c r="JY417" s="1587"/>
      <c r="JZ417" s="1587"/>
      <c r="KA417" s="1587"/>
      <c r="KB417" s="1587"/>
      <c r="KC417" s="1587"/>
      <c r="KD417" s="1587"/>
      <c r="KE417" s="1587"/>
      <c r="KF417" s="1587"/>
      <c r="KG417" s="1587"/>
      <c r="KH417" s="1587"/>
      <c r="KI417" s="1587"/>
      <c r="KJ417" s="1587"/>
      <c r="KK417" s="1587"/>
      <c r="KL417" s="1587"/>
      <c r="KM417" s="1587"/>
      <c r="KN417" s="1587"/>
      <c r="KO417" s="1587"/>
      <c r="KP417" s="1587"/>
      <c r="KQ417" s="1587"/>
      <c r="KR417" s="1587"/>
      <c r="KS417" s="1587"/>
      <c r="KT417" s="1587"/>
      <c r="KU417" s="1587"/>
      <c r="KV417" s="1587"/>
      <c r="KW417" s="1587"/>
      <c r="KX417" s="1587"/>
      <c r="KY417" s="1587"/>
      <c r="KZ417" s="1587"/>
      <c r="LA417" s="1587"/>
      <c r="LB417" s="1587"/>
      <c r="LC417" s="1587"/>
      <c r="LD417" s="1587"/>
      <c r="LE417" s="1587"/>
      <c r="LF417" s="1587"/>
      <c r="LG417" s="1587"/>
      <c r="LH417" s="1587"/>
      <c r="LI417" s="1587"/>
      <c r="LJ417" s="1587"/>
      <c r="LK417" s="1587"/>
      <c r="LL417" s="1587"/>
      <c r="LM417" s="1587"/>
      <c r="LN417" s="1587"/>
      <c r="LO417" s="1587"/>
      <c r="LP417" s="1587"/>
      <c r="LQ417" s="1587"/>
      <c r="LR417" s="1587"/>
      <c r="LS417" s="1587"/>
      <c r="LT417" s="1587"/>
      <c r="LU417" s="1587"/>
      <c r="LV417" s="1587"/>
      <c r="LW417" s="1587"/>
      <c r="LX417" s="1587"/>
      <c r="LY417" s="1587"/>
      <c r="LZ417" s="1587"/>
      <c r="MA417" s="1587"/>
      <c r="MB417" s="1587"/>
      <c r="MC417" s="1587"/>
      <c r="MD417" s="1587"/>
      <c r="ME417" s="1587"/>
      <c r="MF417" s="1587"/>
      <c r="MG417" s="1587"/>
      <c r="MH417" s="1587"/>
      <c r="MI417" s="1587"/>
      <c r="MJ417" s="1587"/>
      <c r="MK417" s="1587"/>
      <c r="ML417" s="1587"/>
      <c r="MM417" s="1587"/>
      <c r="MN417" s="1587"/>
      <c r="MO417" s="1587"/>
      <c r="MP417" s="1587"/>
      <c r="MQ417" s="1587"/>
      <c r="MR417" s="1587"/>
      <c r="MS417" s="1587"/>
      <c r="MT417" s="1587"/>
      <c r="MU417" s="1587"/>
      <c r="MV417" s="1587"/>
      <c r="MW417" s="1587"/>
      <c r="MX417" s="1587"/>
      <c r="MY417" s="1587"/>
      <c r="MZ417" s="1587"/>
      <c r="NA417" s="1587"/>
      <c r="NB417" s="1587"/>
      <c r="NC417" s="1587"/>
      <c r="ND417" s="1587"/>
      <c r="NE417" s="1587"/>
      <c r="NF417" s="1587"/>
      <c r="NG417" s="1587"/>
      <c r="NH417" s="1587"/>
      <c r="NI417" s="1587"/>
      <c r="NJ417" s="1587"/>
      <c r="NK417" s="1587"/>
      <c r="NL417" s="1587"/>
      <c r="NM417" s="1587"/>
      <c r="NN417" s="1587"/>
      <c r="NO417" s="1587"/>
      <c r="NP417" s="1587"/>
      <c r="NQ417" s="1587"/>
      <c r="NR417" s="1587"/>
      <c r="NS417" s="1587"/>
      <c r="NT417" s="1587"/>
      <c r="NU417" s="1587"/>
      <c r="NV417" s="1587"/>
      <c r="NW417" s="1587"/>
      <c r="NX417" s="1587"/>
      <c r="NY417" s="1587"/>
      <c r="NZ417" s="1587"/>
      <c r="OA417" s="1587"/>
      <c r="OB417" s="1587"/>
      <c r="OC417" s="1587"/>
      <c r="OD417" s="1587"/>
      <c r="OE417" s="1587"/>
      <c r="OF417" s="1587"/>
      <c r="OG417" s="1587"/>
      <c r="OH417" s="1587"/>
      <c r="OI417" s="1587"/>
      <c r="OJ417" s="1587"/>
      <c r="OK417" s="1587"/>
      <c r="OL417" s="1587"/>
      <c r="OM417" s="1587"/>
      <c r="ON417" s="1587"/>
      <c r="OO417" s="1587"/>
      <c r="OP417" s="1587"/>
      <c r="OQ417" s="1587"/>
      <c r="OR417" s="1587"/>
      <c r="OS417" s="1587"/>
      <c r="OT417" s="1587"/>
      <c r="OU417" s="1587"/>
      <c r="OV417" s="1587"/>
      <c r="OW417" s="1587"/>
      <c r="OX417" s="1587"/>
      <c r="OY417" s="1587"/>
      <c r="OZ417" s="1587"/>
      <c r="PA417" s="1587"/>
      <c r="PB417" s="1587"/>
      <c r="PC417" s="1587"/>
      <c r="PD417" s="1587"/>
      <c r="PE417" s="1587"/>
      <c r="PF417" s="1587"/>
      <c r="PG417" s="1588"/>
      <c r="PH417" s="1588"/>
      <c r="PI417" s="1588"/>
      <c r="PJ417" s="1588"/>
      <c r="PK417" s="1588"/>
      <c r="PL417" s="1588"/>
      <c r="PM417" s="1588"/>
      <c r="PN417" s="1588"/>
      <c r="PO417" s="1588"/>
      <c r="PP417" s="1588"/>
      <c r="PQ417" s="1588"/>
      <c r="PR417" s="1588"/>
      <c r="PS417" s="1588"/>
      <c r="PT417" s="1588"/>
      <c r="PU417" s="1588"/>
      <c r="PV417" s="1588"/>
      <c r="PW417" s="1588"/>
      <c r="PX417" s="1588"/>
      <c r="PY417" s="1588"/>
      <c r="PZ417" s="1588"/>
      <c r="QA417" s="1588"/>
      <c r="QB417" s="1588"/>
      <c r="QC417" s="1588"/>
      <c r="QD417" s="1588"/>
      <c r="QE417" s="1588"/>
      <c r="QF417" s="1588"/>
      <c r="QG417" s="1588"/>
      <c r="QH417" s="1588"/>
      <c r="QI417" s="1588"/>
      <c r="QJ417" s="1588"/>
      <c r="QK417" s="1588"/>
      <c r="QL417" s="1588"/>
      <c r="QM417" s="1588"/>
      <c r="QN417" s="1588"/>
      <c r="QO417" s="1588"/>
      <c r="QP417" s="1588"/>
      <c r="QQ417" s="1588"/>
      <c r="QR417" s="1588"/>
      <c r="QS417" s="1588"/>
      <c r="QT417" s="1588"/>
      <c r="QU417" s="1588"/>
      <c r="QV417" s="1588"/>
      <c r="QW417" s="1588"/>
      <c r="QX417" s="1588"/>
      <c r="QY417" s="1588"/>
      <c r="QZ417" s="1588"/>
      <c r="RA417" s="1588"/>
      <c r="RB417" s="1588"/>
      <c r="RC417" s="1588"/>
      <c r="RD417" s="1588"/>
      <c r="RE417" s="1588"/>
      <c r="RF417" s="1588"/>
      <c r="RG417" s="1588"/>
      <c r="RH417" s="1588"/>
      <c r="RI417" s="1588"/>
      <c r="RJ417" s="1588"/>
      <c r="RK417" s="1588"/>
      <c r="RL417" s="1588"/>
      <c r="RM417" s="1588"/>
      <c r="RN417" s="1588"/>
      <c r="RO417" s="1588"/>
      <c r="RP417" s="1588"/>
      <c r="RQ417" s="1588"/>
      <c r="RR417" s="1588"/>
      <c r="RS417" s="1588"/>
      <c r="RT417" s="1588"/>
      <c r="RU417" s="1588"/>
      <c r="RV417" s="1588"/>
      <c r="RW417" s="1588"/>
      <c r="RX417" s="1588"/>
      <c r="RY417" s="1588"/>
      <c r="RZ417" s="1588"/>
      <c r="SA417" s="1588"/>
      <c r="SB417" s="1588"/>
      <c r="SC417" s="1588"/>
      <c r="SD417" s="1588"/>
      <c r="SE417" s="1588"/>
      <c r="SF417" s="1588"/>
      <c r="SG417" s="1588"/>
      <c r="SH417" s="1588"/>
      <c r="SI417" s="1588"/>
      <c r="SJ417" s="1588"/>
      <c r="SK417" s="1588"/>
      <c r="SL417" s="1588"/>
      <c r="SM417" s="1588"/>
      <c r="SN417" s="1588"/>
      <c r="SO417" s="1588"/>
      <c r="SP417" s="1588"/>
      <c r="SQ417" s="1588"/>
      <c r="SR417" s="1588"/>
      <c r="SS417" s="1588"/>
      <c r="ST417" s="1588"/>
      <c r="SU417" s="1588"/>
      <c r="SV417" s="1588"/>
      <c r="SW417" s="1588"/>
      <c r="SX417" s="1588"/>
      <c r="SY417" s="1588"/>
      <c r="SZ417" s="1588"/>
      <c r="TA417" s="1588"/>
      <c r="TB417" s="1588"/>
      <c r="TC417" s="1588"/>
      <c r="TD417" s="544"/>
      <c r="TE417" s="544"/>
      <c r="TF417" s="544"/>
      <c r="TG417" s="544"/>
      <c r="TH417" s="544"/>
      <c r="TI417" s="544"/>
      <c r="TJ417" s="544"/>
      <c r="TK417" s="544"/>
      <c r="TL417" s="544"/>
      <c r="TM417" s="544"/>
      <c r="TN417" s="544"/>
      <c r="TO417" s="544"/>
      <c r="TP417" s="544"/>
      <c r="TQ417" s="544"/>
      <c r="TR417" s="544"/>
      <c r="TS417" s="544"/>
      <c r="TT417" s="544"/>
      <c r="TU417" s="544"/>
      <c r="TV417" s="544"/>
      <c r="TW417" s="544"/>
      <c r="TX417" s="544"/>
      <c r="TY417" s="544"/>
      <c r="TZ417" s="544"/>
      <c r="UA417" s="544"/>
      <c r="UB417" s="544"/>
      <c r="UC417" s="544"/>
      <c r="UD417" s="544"/>
      <c r="UE417" s="544"/>
      <c r="UF417" s="544"/>
      <c r="UG417" s="544"/>
      <c r="UH417" s="544"/>
      <c r="UI417" s="544"/>
      <c r="UJ417" s="544"/>
      <c r="UK417" s="544"/>
      <c r="UL417" s="544"/>
      <c r="UM417" s="544"/>
      <c r="UN417" s="544"/>
      <c r="UO417" s="544"/>
      <c r="UP417" s="544"/>
      <c r="UQ417" s="544"/>
      <c r="UR417" s="544"/>
      <c r="US417" s="544"/>
      <c r="UT417" s="544"/>
      <c r="UU417" s="544"/>
      <c r="UV417" s="544"/>
      <c r="UW417" s="544"/>
      <c r="UX417" s="544"/>
      <c r="UY417" s="544"/>
      <c r="UZ417" s="544"/>
      <c r="VA417" s="544"/>
      <c r="VB417" s="544"/>
      <c r="VC417" s="544"/>
      <c r="VD417" s="544"/>
      <c r="VE417" s="544"/>
      <c r="VF417" s="544"/>
      <c r="VG417" s="544"/>
      <c r="VH417" s="544"/>
      <c r="VI417" s="544"/>
      <c r="VJ417" s="544"/>
      <c r="VK417" s="544"/>
      <c r="VL417" s="544"/>
      <c r="VM417" s="544"/>
      <c r="VN417" s="544"/>
      <c r="VO417" s="544"/>
      <c r="VP417" s="544"/>
      <c r="VQ417" s="544"/>
      <c r="VR417" s="544"/>
      <c r="VS417" s="544"/>
      <c r="VT417" s="544"/>
      <c r="VU417" s="544"/>
      <c r="VV417" s="544"/>
      <c r="VW417" s="544"/>
      <c r="VX417" s="544"/>
      <c r="VY417" s="544"/>
      <c r="VZ417" s="544"/>
      <c r="WA417" s="544"/>
      <c r="WB417" s="544"/>
      <c r="WC417" s="544"/>
      <c r="WD417" s="544"/>
      <c r="WE417" s="544"/>
      <c r="WF417" s="544"/>
      <c r="WG417" s="544"/>
      <c r="WH417" s="544"/>
      <c r="WI417" s="544"/>
      <c r="WJ417" s="544"/>
      <c r="WK417" s="544"/>
      <c r="WL417" s="544"/>
      <c r="WM417" s="544"/>
      <c r="WN417" s="544"/>
      <c r="WO417" s="544"/>
      <c r="WP417" s="544"/>
      <c r="WQ417" s="544"/>
      <c r="WR417" s="544"/>
      <c r="WS417" s="544"/>
      <c r="WT417" s="544"/>
      <c r="WU417" s="544"/>
      <c r="WV417" s="544"/>
      <c r="WW417" s="544"/>
      <c r="WX417" s="544"/>
      <c r="WY417" s="544"/>
      <c r="WZ417" s="544"/>
      <c r="XA417" s="544"/>
      <c r="XB417" s="544"/>
      <c r="XC417" s="544"/>
      <c r="XD417" s="544"/>
      <c r="XE417" s="544"/>
      <c r="XF417" s="544"/>
      <c r="XG417" s="544"/>
      <c r="XH417" s="544"/>
      <c r="XI417" s="544"/>
      <c r="XJ417" s="544"/>
      <c r="XK417" s="544"/>
      <c r="XL417" s="544"/>
      <c r="XM417" s="544"/>
      <c r="XN417" s="544"/>
      <c r="XO417" s="544"/>
      <c r="XP417" s="544"/>
      <c r="XQ417" s="544"/>
      <c r="XR417" s="544"/>
      <c r="XS417" s="544"/>
      <c r="XT417" s="544"/>
      <c r="XU417" s="544"/>
      <c r="XV417" s="544"/>
      <c r="XW417" s="544"/>
      <c r="XX417" s="544"/>
      <c r="XY417" s="544"/>
      <c r="XZ417" s="544"/>
      <c r="YA417" s="544"/>
      <c r="YB417" s="544"/>
      <c r="YC417" s="544"/>
      <c r="YD417" s="544"/>
      <c r="YE417" s="544"/>
      <c r="YF417" s="544"/>
      <c r="YG417" s="544"/>
      <c r="YH417" s="544"/>
      <c r="YI417" s="544"/>
      <c r="YJ417" s="544"/>
      <c r="YK417" s="544"/>
      <c r="YL417" s="544"/>
      <c r="YM417" s="544"/>
      <c r="YN417" s="544"/>
      <c r="YO417" s="544"/>
      <c r="YP417" s="544"/>
      <c r="YQ417" s="544"/>
      <c r="YR417" s="544"/>
      <c r="YS417" s="544"/>
      <c r="YT417" s="544"/>
      <c r="YU417" s="544"/>
      <c r="YV417" s="544"/>
      <c r="YW417" s="544"/>
      <c r="YX417" s="544"/>
      <c r="YY417" s="544"/>
      <c r="YZ417" s="544"/>
      <c r="ZA417" s="544"/>
      <c r="ZB417" s="544"/>
      <c r="ZC417" s="544"/>
      <c r="ZD417" s="544"/>
      <c r="ZE417" s="544"/>
      <c r="ZF417" s="544"/>
      <c r="ZG417" s="544"/>
      <c r="ZH417" s="544"/>
      <c r="ZI417" s="544"/>
      <c r="ZJ417" s="544"/>
      <c r="ZK417" s="544"/>
      <c r="ZL417" s="544"/>
      <c r="ZM417" s="544"/>
      <c r="ZN417" s="544"/>
      <c r="ZO417" s="544"/>
      <c r="ZP417" s="544"/>
      <c r="ZQ417" s="544"/>
      <c r="ZR417" s="544"/>
      <c r="ZS417" s="544"/>
      <c r="ZT417" s="544"/>
      <c r="ZU417" s="544"/>
      <c r="ZV417" s="544"/>
      <c r="ZW417" s="544"/>
      <c r="ZX417" s="544"/>
      <c r="ZY417" s="544"/>
      <c r="ZZ417" s="544"/>
      <c r="AAA417" s="544"/>
      <c r="AAB417" s="544"/>
      <c r="AAC417" s="544"/>
      <c r="AAD417" s="544"/>
      <c r="AAE417" s="544"/>
      <c r="AAF417" s="544"/>
      <c r="AAG417" s="544"/>
      <c r="AAH417" s="544"/>
      <c r="AAI417" s="544"/>
      <c r="AAJ417" s="544"/>
      <c r="AAK417" s="544"/>
      <c r="AAL417" s="544"/>
      <c r="AAM417" s="544"/>
      <c r="AAN417" s="544"/>
      <c r="AAO417" s="544"/>
      <c r="AAP417" s="544"/>
      <c r="AAQ417" s="544"/>
      <c r="AAR417" s="544"/>
      <c r="AAS417" s="544"/>
      <c r="AAT417" s="544"/>
      <c r="AAU417" s="544"/>
      <c r="AAV417" s="544"/>
      <c r="AAW417" s="544"/>
      <c r="AAX417" s="544"/>
      <c r="AAY417" s="544"/>
      <c r="AAZ417" s="544"/>
      <c r="ABA417" s="544"/>
      <c r="ABB417" s="544"/>
      <c r="ABC417" s="544"/>
      <c r="ABD417" s="544"/>
      <c r="ABE417" s="544"/>
      <c r="ABF417" s="544"/>
      <c r="ABG417" s="544"/>
      <c r="ABH417" s="544"/>
      <c r="ABI417" s="544"/>
      <c r="ABJ417" s="544"/>
      <c r="ABK417" s="544"/>
      <c r="ABL417" s="544"/>
      <c r="ABM417" s="544"/>
      <c r="ABN417" s="544"/>
      <c r="ABO417" s="544"/>
      <c r="ABP417" s="544"/>
      <c r="ABQ417" s="544"/>
      <c r="ABR417" s="544"/>
      <c r="ABS417" s="544"/>
      <c r="ABT417" s="544"/>
    </row>
    <row r="418" spans="1:748" s="540" customFormat="1" ht="15" customHeight="1" x14ac:dyDescent="0.15">
      <c r="A418" s="559">
        <v>43938</v>
      </c>
      <c r="B418" s="415">
        <f t="shared" si="8"/>
        <v>2849</v>
      </c>
      <c r="C418" s="231"/>
      <c r="D418" s="546"/>
      <c r="E418" s="467"/>
      <c r="F418" s="576"/>
      <c r="G418" s="883"/>
      <c r="H418" s="539"/>
      <c r="I418" s="576"/>
      <c r="J418" s="547"/>
      <c r="K418" s="467"/>
      <c r="L418" s="550"/>
      <c r="M418" s="231">
        <v>881</v>
      </c>
      <c r="N418" s="546">
        <v>8.18</v>
      </c>
      <c r="O418" s="467">
        <v>4630</v>
      </c>
      <c r="P418" s="576"/>
      <c r="Q418" s="883">
        <v>24.1</v>
      </c>
      <c r="R418" s="539">
        <v>0.1</v>
      </c>
      <c r="S418" s="576"/>
      <c r="T418" s="547"/>
      <c r="U418" s="467"/>
      <c r="V418" s="550"/>
      <c r="W418" s="494">
        <v>231</v>
      </c>
      <c r="X418" s="546"/>
      <c r="Y418" s="548"/>
      <c r="Z418" s="576"/>
      <c r="AA418" s="883"/>
      <c r="AB418" s="539"/>
      <c r="AC418" s="576"/>
      <c r="AD418" s="539"/>
      <c r="AE418" s="467"/>
      <c r="AF418" s="550"/>
      <c r="AG418" s="494">
        <v>103</v>
      </c>
      <c r="AH418" s="546">
        <v>8.32</v>
      </c>
      <c r="AI418" s="548">
        <v>9040</v>
      </c>
      <c r="AJ418" s="576"/>
      <c r="AK418" s="883">
        <v>88.8</v>
      </c>
      <c r="AL418" s="539">
        <v>4.33</v>
      </c>
      <c r="AM418" s="213"/>
      <c r="AN418" s="539"/>
      <c r="AO418" s="467"/>
      <c r="AP418" s="618"/>
      <c r="AQ418" s="494">
        <v>493</v>
      </c>
      <c r="AR418" s="546"/>
      <c r="AS418" s="548"/>
      <c r="AT418" s="576"/>
      <c r="AU418" s="883"/>
      <c r="AV418" s="539"/>
      <c r="AW418" s="576"/>
      <c r="AX418" s="539"/>
      <c r="AY418" s="467"/>
      <c r="AZ418" s="550"/>
      <c r="BA418" s="231">
        <v>306</v>
      </c>
      <c r="BB418" s="546">
        <v>7.72</v>
      </c>
      <c r="BC418" s="467">
        <v>8110</v>
      </c>
      <c r="BD418" s="576"/>
      <c r="BE418" s="883">
        <v>142.9</v>
      </c>
      <c r="BF418" s="539">
        <v>3.3</v>
      </c>
      <c r="BG418" s="576"/>
      <c r="BH418" s="539"/>
      <c r="BI418" s="467"/>
      <c r="BJ418" s="550"/>
      <c r="BK418" s="494">
        <v>169</v>
      </c>
      <c r="BL418" s="546">
        <v>7.8</v>
      </c>
      <c r="BM418" s="548">
        <v>1462</v>
      </c>
      <c r="BN418" s="576"/>
      <c r="BO418" s="883">
        <v>216.7</v>
      </c>
      <c r="BP418" s="539">
        <v>0.23</v>
      </c>
      <c r="BQ418" s="576"/>
      <c r="BR418" s="539"/>
      <c r="BS418" s="467"/>
      <c r="BT418" s="550"/>
      <c r="BU418" s="494">
        <v>288</v>
      </c>
      <c r="BV418" s="546">
        <v>7.72</v>
      </c>
      <c r="BW418" s="548">
        <v>5140</v>
      </c>
      <c r="BX418" s="548"/>
      <c r="BY418" s="883">
        <v>60.2</v>
      </c>
      <c r="BZ418" s="539">
        <v>0.93</v>
      </c>
      <c r="CA418" s="576"/>
      <c r="CB418" s="539"/>
      <c r="CC418" s="467"/>
      <c r="CD418" s="550"/>
      <c r="CE418" s="494">
        <v>35</v>
      </c>
      <c r="CF418" s="546"/>
      <c r="CG418" s="548"/>
      <c r="CH418" s="576"/>
      <c r="CI418" s="883"/>
      <c r="CJ418" s="539"/>
      <c r="CK418" s="576"/>
      <c r="CL418" s="539"/>
      <c r="CM418" s="467"/>
      <c r="CN418" s="550"/>
      <c r="CO418" s="494"/>
      <c r="CP418" s="546"/>
      <c r="CQ418" s="467"/>
      <c r="CR418" s="576"/>
      <c r="CS418" s="883"/>
      <c r="CT418" s="539"/>
      <c r="CU418" s="576"/>
      <c r="CV418" s="539"/>
      <c r="CW418" s="467"/>
      <c r="CX418" s="550"/>
      <c r="CY418" s="494">
        <v>124</v>
      </c>
      <c r="CZ418" s="546">
        <v>7.53</v>
      </c>
      <c r="DA418" s="467">
        <v>8320</v>
      </c>
      <c r="DB418" s="576"/>
      <c r="DC418" s="883">
        <v>94.8</v>
      </c>
      <c r="DD418" s="539">
        <v>19.2</v>
      </c>
      <c r="DE418" s="576"/>
      <c r="DF418" s="539"/>
      <c r="DG418" s="551"/>
      <c r="DH418" s="550"/>
      <c r="DI418" s="494">
        <v>82</v>
      </c>
      <c r="DJ418" s="546">
        <v>7.9</v>
      </c>
      <c r="DK418" s="549">
        <v>4000</v>
      </c>
      <c r="DL418" s="576"/>
      <c r="DM418" s="883">
        <v>281.39999999999998</v>
      </c>
      <c r="DN418" s="539">
        <v>7.4</v>
      </c>
      <c r="DO418" s="576"/>
      <c r="DP418" s="539"/>
      <c r="DQ418" s="467"/>
      <c r="DR418" s="550"/>
      <c r="DS418" s="494"/>
      <c r="DT418" s="546"/>
      <c r="DU418" s="466"/>
      <c r="DV418" s="576"/>
      <c r="DW418" s="883"/>
      <c r="DX418" s="539"/>
      <c r="DY418" s="576"/>
      <c r="DZ418" s="539"/>
      <c r="EA418" s="576"/>
      <c r="EB418" s="550"/>
      <c r="EC418" s="494"/>
      <c r="ED418" s="546"/>
      <c r="EE418" s="551"/>
      <c r="EF418" s="576"/>
      <c r="EG418" s="883"/>
      <c r="EH418" s="539"/>
      <c r="EI418" s="576"/>
      <c r="EJ418" s="539"/>
      <c r="EK418" s="467"/>
      <c r="EL418" s="550"/>
      <c r="EM418" s="494"/>
      <c r="EN418" s="546"/>
      <c r="EO418" s="467"/>
      <c r="EP418" s="576"/>
      <c r="EQ418" s="576"/>
      <c r="ER418" s="539"/>
      <c r="ES418" s="576"/>
      <c r="ET418" s="466"/>
      <c r="EU418" s="467"/>
      <c r="EV418" s="550"/>
      <c r="EW418" s="494"/>
      <c r="EX418" s="546">
        <v>7.91</v>
      </c>
      <c r="EY418" s="467">
        <v>7630</v>
      </c>
      <c r="EZ418" s="576"/>
      <c r="FA418" s="883">
        <v>70.7</v>
      </c>
      <c r="FB418" s="539">
        <v>0.2</v>
      </c>
      <c r="FC418" s="576"/>
      <c r="FD418" s="466"/>
      <c r="FE418" s="467"/>
      <c r="FF418" s="550"/>
      <c r="FG418" s="494">
        <v>12</v>
      </c>
      <c r="FH418" s="546"/>
      <c r="FI418" s="467"/>
      <c r="FJ418" s="576"/>
      <c r="FK418" s="883"/>
      <c r="FL418" s="539"/>
      <c r="FM418" s="576"/>
      <c r="FN418" s="466"/>
      <c r="FO418" s="467"/>
      <c r="FP418" s="550"/>
      <c r="FQ418" s="1262"/>
      <c r="FR418" s="1263"/>
      <c r="FS418" s="1444"/>
      <c r="FT418" s="1263"/>
      <c r="FU418" s="980"/>
      <c r="FV418" s="1263"/>
      <c r="FW418" s="954"/>
      <c r="FX418" s="1263"/>
      <c r="FY418" s="1263"/>
      <c r="FZ418" s="1419"/>
      <c r="GA418" s="1262"/>
      <c r="GB418" s="1263"/>
      <c r="GC418" s="1263"/>
      <c r="GD418" s="1263"/>
      <c r="GE418" s="980"/>
      <c r="GF418" s="1263"/>
      <c r="GG418" s="954"/>
      <c r="GH418" s="1263"/>
      <c r="GI418" s="1263"/>
      <c r="GJ418" s="1419"/>
      <c r="GK418" s="231"/>
      <c r="GL418" s="941"/>
      <c r="GM418" s="467"/>
      <c r="GN418" s="467"/>
      <c r="GO418" s="467"/>
      <c r="GP418" s="467"/>
      <c r="GQ418" s="467"/>
      <c r="GR418" s="467"/>
      <c r="GS418" s="467"/>
      <c r="GT418" s="550"/>
      <c r="GU418" s="231"/>
      <c r="GV418" s="467"/>
      <c r="GW418" s="467"/>
      <c r="GX418" s="467"/>
      <c r="GY418" s="467"/>
      <c r="GZ418" s="539"/>
      <c r="HA418" s="467"/>
      <c r="HB418" s="467"/>
      <c r="HC418" s="467"/>
      <c r="HD418" s="550"/>
      <c r="HE418" s="494">
        <v>125</v>
      </c>
      <c r="HF418" s="546">
        <v>6.89</v>
      </c>
      <c r="HG418" s="467">
        <v>3460</v>
      </c>
      <c r="HH418" s="894"/>
      <c r="HI418" s="1432">
        <v>37.6</v>
      </c>
      <c r="HJ418" s="539">
        <v>6.9</v>
      </c>
      <c r="HK418" s="576"/>
      <c r="HL418" s="539"/>
      <c r="HM418" s="467"/>
      <c r="HN418" s="550"/>
      <c r="HO418" s="494"/>
      <c r="HP418" s="546"/>
      <c r="HQ418" s="467"/>
      <c r="HR418" s="576"/>
      <c r="HS418" s="576"/>
      <c r="HT418" s="539"/>
      <c r="HU418" s="576"/>
      <c r="HV418" s="539"/>
      <c r="HW418" s="467"/>
      <c r="HX418" s="550"/>
      <c r="HY418" s="1587"/>
      <c r="HZ418" s="1587"/>
      <c r="IA418" s="1587"/>
      <c r="IB418" s="1587"/>
      <c r="IC418" s="1587"/>
      <c r="ID418" s="1587"/>
      <c r="IE418" s="1587"/>
      <c r="IF418" s="1587"/>
      <c r="IG418" s="1587"/>
      <c r="IH418" s="1587"/>
      <c r="II418" s="1587"/>
      <c r="IJ418" s="1587"/>
      <c r="IK418" s="1587"/>
      <c r="IL418" s="1587"/>
      <c r="IM418" s="1587"/>
      <c r="IN418" s="1587"/>
      <c r="IO418" s="1587"/>
      <c r="IP418" s="1587"/>
      <c r="IQ418" s="1587"/>
      <c r="IR418" s="1587"/>
      <c r="IS418" s="1587"/>
      <c r="IT418" s="1587"/>
      <c r="IU418" s="1587"/>
      <c r="IV418" s="1587"/>
      <c r="IW418" s="1587"/>
      <c r="IX418" s="1587"/>
      <c r="IY418" s="1587"/>
      <c r="IZ418" s="1587"/>
      <c r="JA418" s="1587"/>
      <c r="JB418" s="1587"/>
      <c r="JC418" s="1587"/>
      <c r="JD418" s="1587"/>
      <c r="JE418" s="1587"/>
      <c r="JF418" s="1587"/>
      <c r="JG418" s="1587"/>
      <c r="JH418" s="1587"/>
      <c r="JI418" s="1587"/>
      <c r="JJ418" s="1587"/>
      <c r="JK418" s="1587"/>
      <c r="JL418" s="1587"/>
      <c r="JM418" s="1587"/>
      <c r="JN418" s="1587"/>
      <c r="JO418" s="1587"/>
      <c r="JP418" s="1587"/>
      <c r="JQ418" s="1587"/>
      <c r="JR418" s="1587"/>
      <c r="JS418" s="1587"/>
      <c r="JT418" s="1587"/>
      <c r="JU418" s="1587"/>
      <c r="JV418" s="1587"/>
      <c r="JW418" s="1587"/>
      <c r="JX418" s="1587"/>
      <c r="JY418" s="1587"/>
      <c r="JZ418" s="1587"/>
      <c r="KA418" s="1587"/>
      <c r="KB418" s="1587"/>
      <c r="KC418" s="1587"/>
      <c r="KD418" s="1587"/>
      <c r="KE418" s="1587"/>
      <c r="KF418" s="1587"/>
      <c r="KG418" s="1587"/>
      <c r="KH418" s="1587"/>
      <c r="KI418" s="1587"/>
      <c r="KJ418" s="1587"/>
      <c r="KK418" s="1587"/>
      <c r="KL418" s="1587"/>
      <c r="KM418" s="1587"/>
      <c r="KN418" s="1587"/>
      <c r="KO418" s="1587"/>
      <c r="KP418" s="1587"/>
      <c r="KQ418" s="1587"/>
      <c r="KR418" s="1587"/>
      <c r="KS418" s="1587"/>
      <c r="KT418" s="1587"/>
      <c r="KU418" s="1587"/>
      <c r="KV418" s="1587"/>
      <c r="KW418" s="1587"/>
      <c r="KX418" s="1587"/>
      <c r="KY418" s="1587"/>
      <c r="KZ418" s="1587"/>
      <c r="LA418" s="1587"/>
      <c r="LB418" s="1587"/>
      <c r="LC418" s="1587"/>
      <c r="LD418" s="1587"/>
      <c r="LE418" s="1587"/>
      <c r="LF418" s="1587"/>
      <c r="LG418" s="1587"/>
      <c r="LH418" s="1587"/>
      <c r="LI418" s="1587"/>
      <c r="LJ418" s="1587"/>
      <c r="LK418" s="1587"/>
      <c r="LL418" s="1587"/>
      <c r="LM418" s="1587"/>
      <c r="LN418" s="1587"/>
      <c r="LO418" s="1587"/>
      <c r="LP418" s="1587"/>
      <c r="LQ418" s="1587"/>
      <c r="LR418" s="1587"/>
      <c r="LS418" s="1587"/>
      <c r="LT418" s="1587"/>
      <c r="LU418" s="1587"/>
      <c r="LV418" s="1587"/>
      <c r="LW418" s="1587"/>
      <c r="LX418" s="1587"/>
      <c r="LY418" s="1587"/>
      <c r="LZ418" s="1587"/>
      <c r="MA418" s="1587"/>
      <c r="MB418" s="1587"/>
      <c r="MC418" s="1587"/>
      <c r="MD418" s="1587"/>
      <c r="ME418" s="1587"/>
      <c r="MF418" s="1587"/>
      <c r="MG418" s="1587"/>
      <c r="MH418" s="1587"/>
      <c r="MI418" s="1587"/>
      <c r="MJ418" s="1587"/>
      <c r="MK418" s="1587"/>
      <c r="ML418" s="1587"/>
      <c r="MM418" s="1587"/>
      <c r="MN418" s="1587"/>
      <c r="MO418" s="1587"/>
      <c r="MP418" s="1587"/>
      <c r="MQ418" s="1587"/>
      <c r="MR418" s="1587"/>
      <c r="MS418" s="1587"/>
      <c r="MT418" s="1587"/>
      <c r="MU418" s="1587"/>
      <c r="MV418" s="1587"/>
      <c r="MW418" s="1587"/>
      <c r="MX418" s="1587"/>
      <c r="MY418" s="1587"/>
      <c r="MZ418" s="1587"/>
      <c r="NA418" s="1587"/>
      <c r="NB418" s="1587"/>
      <c r="NC418" s="1587"/>
      <c r="ND418" s="1587"/>
      <c r="NE418" s="1587"/>
      <c r="NF418" s="1587"/>
      <c r="NG418" s="1587"/>
      <c r="NH418" s="1587"/>
      <c r="NI418" s="1587"/>
      <c r="NJ418" s="1587"/>
      <c r="NK418" s="1587"/>
      <c r="NL418" s="1587"/>
      <c r="NM418" s="1587"/>
      <c r="NN418" s="1587"/>
      <c r="NO418" s="1587"/>
      <c r="NP418" s="1587"/>
      <c r="NQ418" s="1587"/>
      <c r="NR418" s="1587"/>
      <c r="NS418" s="1587"/>
      <c r="NT418" s="1587"/>
      <c r="NU418" s="1587"/>
      <c r="NV418" s="1587"/>
      <c r="NW418" s="1587"/>
      <c r="NX418" s="1587"/>
      <c r="NY418" s="1587"/>
      <c r="NZ418" s="1587"/>
      <c r="OA418" s="1587"/>
      <c r="OB418" s="1587"/>
      <c r="OC418" s="1587"/>
      <c r="OD418" s="1587"/>
      <c r="OE418" s="1587"/>
      <c r="OF418" s="1587"/>
      <c r="OG418" s="1587"/>
      <c r="OH418" s="1587"/>
      <c r="OI418" s="1587"/>
      <c r="OJ418" s="1587"/>
      <c r="OK418" s="1587"/>
      <c r="OL418" s="1587"/>
      <c r="OM418" s="1587"/>
      <c r="ON418" s="1587"/>
      <c r="OO418" s="1587"/>
      <c r="OP418" s="1587"/>
      <c r="OQ418" s="1587"/>
      <c r="OR418" s="1587"/>
      <c r="OS418" s="1587"/>
      <c r="OT418" s="1587"/>
      <c r="OU418" s="1587"/>
      <c r="OV418" s="1587"/>
      <c r="OW418" s="1587"/>
      <c r="OX418" s="1587"/>
      <c r="OY418" s="1587"/>
      <c r="OZ418" s="1587"/>
      <c r="PA418" s="1587"/>
      <c r="PB418" s="1587"/>
      <c r="PC418" s="1587"/>
      <c r="PD418" s="1587"/>
      <c r="PE418" s="1587"/>
      <c r="PF418" s="1587"/>
      <c r="PG418" s="1588"/>
      <c r="PH418" s="1588"/>
      <c r="PI418" s="1588"/>
      <c r="PJ418" s="1588"/>
      <c r="PK418" s="1588"/>
      <c r="PL418" s="1588"/>
      <c r="PM418" s="1588"/>
      <c r="PN418" s="1588"/>
      <c r="PO418" s="1588"/>
      <c r="PP418" s="1588"/>
      <c r="PQ418" s="1588"/>
      <c r="PR418" s="1588"/>
      <c r="PS418" s="1588"/>
      <c r="PT418" s="1588"/>
      <c r="PU418" s="1588"/>
      <c r="PV418" s="1588"/>
      <c r="PW418" s="1588"/>
      <c r="PX418" s="1588"/>
      <c r="PY418" s="1588"/>
      <c r="PZ418" s="1588"/>
      <c r="QA418" s="1588"/>
      <c r="QB418" s="1588"/>
      <c r="QC418" s="1588"/>
      <c r="QD418" s="1588"/>
      <c r="QE418" s="1588"/>
      <c r="QF418" s="1588"/>
      <c r="QG418" s="1588"/>
      <c r="QH418" s="1588"/>
      <c r="QI418" s="1588"/>
      <c r="QJ418" s="1588"/>
      <c r="QK418" s="1588"/>
      <c r="QL418" s="1588"/>
      <c r="QM418" s="1588"/>
      <c r="QN418" s="1588"/>
      <c r="QO418" s="1588"/>
      <c r="QP418" s="1588"/>
      <c r="QQ418" s="1588"/>
      <c r="QR418" s="1588"/>
      <c r="QS418" s="1588"/>
      <c r="QT418" s="1588"/>
      <c r="QU418" s="1588"/>
      <c r="QV418" s="1588"/>
      <c r="QW418" s="1588"/>
      <c r="QX418" s="1588"/>
      <c r="QY418" s="1588"/>
      <c r="QZ418" s="1588"/>
      <c r="RA418" s="1588"/>
      <c r="RB418" s="1588"/>
      <c r="RC418" s="1588"/>
      <c r="RD418" s="1588"/>
      <c r="RE418" s="1588"/>
      <c r="RF418" s="1588"/>
      <c r="RG418" s="1588"/>
      <c r="RH418" s="1588"/>
      <c r="RI418" s="1588"/>
      <c r="RJ418" s="1588"/>
      <c r="RK418" s="1588"/>
      <c r="RL418" s="1588"/>
      <c r="RM418" s="1588"/>
      <c r="RN418" s="1588"/>
      <c r="RO418" s="1588"/>
      <c r="RP418" s="1588"/>
      <c r="RQ418" s="1588"/>
      <c r="RR418" s="1588"/>
      <c r="RS418" s="1588"/>
      <c r="RT418" s="1588"/>
      <c r="RU418" s="1588"/>
      <c r="RV418" s="1588"/>
      <c r="RW418" s="1588"/>
      <c r="RX418" s="1588"/>
      <c r="RY418" s="1588"/>
      <c r="RZ418" s="1588"/>
      <c r="SA418" s="1588"/>
      <c r="SB418" s="1588"/>
      <c r="SC418" s="1588"/>
      <c r="SD418" s="1588"/>
      <c r="SE418" s="1588"/>
      <c r="SF418" s="1588"/>
      <c r="SG418" s="1588"/>
      <c r="SH418" s="1588"/>
      <c r="SI418" s="1588"/>
      <c r="SJ418" s="1588"/>
      <c r="SK418" s="1588"/>
      <c r="SL418" s="1588"/>
      <c r="SM418" s="1588"/>
      <c r="SN418" s="1588"/>
      <c r="SO418" s="1588"/>
      <c r="SP418" s="1588"/>
      <c r="SQ418" s="1588"/>
      <c r="SR418" s="1588"/>
      <c r="SS418" s="1588"/>
      <c r="ST418" s="1588"/>
      <c r="SU418" s="1588"/>
      <c r="SV418" s="1588"/>
      <c r="SW418" s="1588"/>
      <c r="SX418" s="1588"/>
      <c r="SY418" s="1588"/>
      <c r="SZ418" s="1588"/>
      <c r="TA418" s="1588"/>
      <c r="TB418" s="1588"/>
      <c r="TC418" s="1588"/>
      <c r="TD418" s="544"/>
      <c r="TE418" s="544"/>
      <c r="TF418" s="544"/>
      <c r="TG418" s="544"/>
      <c r="TH418" s="544"/>
      <c r="TI418" s="544"/>
      <c r="TJ418" s="544"/>
      <c r="TK418" s="544"/>
      <c r="TL418" s="544"/>
      <c r="TM418" s="544"/>
      <c r="TN418" s="544"/>
      <c r="TO418" s="544"/>
      <c r="TP418" s="544"/>
      <c r="TQ418" s="544"/>
      <c r="TR418" s="544"/>
      <c r="TS418" s="544"/>
      <c r="TT418" s="544"/>
      <c r="TU418" s="544"/>
      <c r="TV418" s="544"/>
      <c r="TW418" s="544"/>
      <c r="TX418" s="544"/>
      <c r="TY418" s="544"/>
      <c r="TZ418" s="544"/>
      <c r="UA418" s="544"/>
      <c r="UB418" s="544"/>
      <c r="UC418" s="544"/>
      <c r="UD418" s="544"/>
      <c r="UE418" s="544"/>
      <c r="UF418" s="544"/>
      <c r="UG418" s="544"/>
      <c r="UH418" s="544"/>
      <c r="UI418" s="544"/>
      <c r="UJ418" s="544"/>
      <c r="UK418" s="544"/>
      <c r="UL418" s="544"/>
      <c r="UM418" s="544"/>
      <c r="UN418" s="544"/>
      <c r="UO418" s="544"/>
      <c r="UP418" s="544"/>
      <c r="UQ418" s="544"/>
      <c r="UR418" s="544"/>
      <c r="US418" s="544"/>
      <c r="UT418" s="544"/>
      <c r="UU418" s="544"/>
      <c r="UV418" s="544"/>
      <c r="UW418" s="544"/>
      <c r="UX418" s="544"/>
      <c r="UY418" s="544"/>
      <c r="UZ418" s="544"/>
      <c r="VA418" s="544"/>
      <c r="VB418" s="544"/>
      <c r="VC418" s="544"/>
      <c r="VD418" s="544"/>
      <c r="VE418" s="544"/>
      <c r="VF418" s="544"/>
      <c r="VG418" s="544"/>
      <c r="VH418" s="544"/>
      <c r="VI418" s="544"/>
      <c r="VJ418" s="544"/>
      <c r="VK418" s="544"/>
      <c r="VL418" s="544"/>
      <c r="VM418" s="544"/>
      <c r="VN418" s="544"/>
      <c r="VO418" s="544"/>
      <c r="VP418" s="544"/>
      <c r="VQ418" s="544"/>
      <c r="VR418" s="544"/>
      <c r="VS418" s="544"/>
      <c r="VT418" s="544"/>
      <c r="VU418" s="544"/>
      <c r="VV418" s="544"/>
      <c r="VW418" s="544"/>
      <c r="VX418" s="544"/>
      <c r="VY418" s="544"/>
      <c r="VZ418" s="544"/>
      <c r="WA418" s="544"/>
      <c r="WB418" s="544"/>
      <c r="WC418" s="544"/>
      <c r="WD418" s="544"/>
      <c r="WE418" s="544"/>
      <c r="WF418" s="544"/>
      <c r="WG418" s="544"/>
      <c r="WH418" s="544"/>
      <c r="WI418" s="544"/>
      <c r="WJ418" s="544"/>
      <c r="WK418" s="544"/>
      <c r="WL418" s="544"/>
      <c r="WM418" s="544"/>
      <c r="WN418" s="544"/>
      <c r="WO418" s="544"/>
      <c r="WP418" s="544"/>
      <c r="WQ418" s="544"/>
      <c r="WR418" s="544"/>
      <c r="WS418" s="544"/>
      <c r="WT418" s="544"/>
      <c r="WU418" s="544"/>
      <c r="WV418" s="544"/>
      <c r="WW418" s="544"/>
      <c r="WX418" s="544"/>
      <c r="WY418" s="544"/>
      <c r="WZ418" s="544"/>
      <c r="XA418" s="544"/>
      <c r="XB418" s="544"/>
      <c r="XC418" s="544"/>
      <c r="XD418" s="544"/>
      <c r="XE418" s="544"/>
      <c r="XF418" s="544"/>
      <c r="XG418" s="544"/>
      <c r="XH418" s="544"/>
      <c r="XI418" s="544"/>
      <c r="XJ418" s="544"/>
      <c r="XK418" s="544"/>
      <c r="XL418" s="544"/>
      <c r="XM418" s="544"/>
      <c r="XN418" s="544"/>
      <c r="XO418" s="544"/>
      <c r="XP418" s="544"/>
      <c r="XQ418" s="544"/>
      <c r="XR418" s="544"/>
      <c r="XS418" s="544"/>
      <c r="XT418" s="544"/>
      <c r="XU418" s="544"/>
      <c r="XV418" s="544"/>
      <c r="XW418" s="544"/>
      <c r="XX418" s="544"/>
      <c r="XY418" s="544"/>
      <c r="XZ418" s="544"/>
      <c r="YA418" s="544"/>
      <c r="YB418" s="544"/>
      <c r="YC418" s="544"/>
      <c r="YD418" s="544"/>
      <c r="YE418" s="544"/>
      <c r="YF418" s="544"/>
      <c r="YG418" s="544"/>
      <c r="YH418" s="544"/>
      <c r="YI418" s="544"/>
      <c r="YJ418" s="544"/>
      <c r="YK418" s="544"/>
      <c r="YL418" s="544"/>
      <c r="YM418" s="544"/>
      <c r="YN418" s="544"/>
      <c r="YO418" s="544"/>
      <c r="YP418" s="544"/>
      <c r="YQ418" s="544"/>
      <c r="YR418" s="544"/>
      <c r="YS418" s="544"/>
      <c r="YT418" s="544"/>
      <c r="YU418" s="544"/>
      <c r="YV418" s="544"/>
      <c r="YW418" s="544"/>
      <c r="YX418" s="544"/>
      <c r="YY418" s="544"/>
      <c r="YZ418" s="544"/>
      <c r="ZA418" s="544"/>
      <c r="ZB418" s="544"/>
      <c r="ZC418" s="544"/>
      <c r="ZD418" s="544"/>
      <c r="ZE418" s="544"/>
      <c r="ZF418" s="544"/>
      <c r="ZG418" s="544"/>
      <c r="ZH418" s="544"/>
      <c r="ZI418" s="544"/>
      <c r="ZJ418" s="544"/>
      <c r="ZK418" s="544"/>
      <c r="ZL418" s="544"/>
      <c r="ZM418" s="544"/>
      <c r="ZN418" s="544"/>
      <c r="ZO418" s="544"/>
      <c r="ZP418" s="544"/>
      <c r="ZQ418" s="544"/>
      <c r="ZR418" s="544"/>
      <c r="ZS418" s="544"/>
      <c r="ZT418" s="544"/>
      <c r="ZU418" s="544"/>
      <c r="ZV418" s="544"/>
      <c r="ZW418" s="544"/>
      <c r="ZX418" s="544"/>
      <c r="ZY418" s="544"/>
      <c r="ZZ418" s="544"/>
      <c r="AAA418" s="544"/>
      <c r="AAB418" s="544"/>
      <c r="AAC418" s="544"/>
      <c r="AAD418" s="544"/>
      <c r="AAE418" s="544"/>
      <c r="AAF418" s="544"/>
      <c r="AAG418" s="544"/>
      <c r="AAH418" s="544"/>
      <c r="AAI418" s="544"/>
      <c r="AAJ418" s="544"/>
      <c r="AAK418" s="544"/>
      <c r="AAL418" s="544"/>
      <c r="AAM418" s="544"/>
      <c r="AAN418" s="544"/>
      <c r="AAO418" s="544"/>
      <c r="AAP418" s="544"/>
      <c r="AAQ418" s="544"/>
      <c r="AAR418" s="544"/>
      <c r="AAS418" s="544"/>
      <c r="AAT418" s="544"/>
      <c r="AAU418" s="544"/>
      <c r="AAV418" s="544"/>
      <c r="AAW418" s="544"/>
      <c r="AAX418" s="544"/>
      <c r="AAY418" s="544"/>
      <c r="AAZ418" s="544"/>
      <c r="ABA418" s="544"/>
      <c r="ABB418" s="544"/>
      <c r="ABC418" s="544"/>
      <c r="ABD418" s="544"/>
      <c r="ABE418" s="544"/>
      <c r="ABF418" s="544"/>
      <c r="ABG418" s="544"/>
      <c r="ABH418" s="544"/>
      <c r="ABI418" s="544"/>
      <c r="ABJ418" s="544"/>
      <c r="ABK418" s="544"/>
      <c r="ABL418" s="544"/>
      <c r="ABM418" s="544"/>
      <c r="ABN418" s="544"/>
      <c r="ABO418" s="544"/>
      <c r="ABP418" s="544"/>
      <c r="ABQ418" s="544"/>
      <c r="ABR418" s="544"/>
      <c r="ABS418" s="544"/>
      <c r="ABT418" s="544"/>
    </row>
    <row r="419" spans="1:748" s="540" customFormat="1" ht="15" customHeight="1" x14ac:dyDescent="0.15">
      <c r="A419" s="559">
        <v>43939</v>
      </c>
      <c r="B419" s="415">
        <f t="shared" si="8"/>
        <v>4198</v>
      </c>
      <c r="C419" s="231"/>
      <c r="D419" s="546"/>
      <c r="E419" s="467"/>
      <c r="F419" s="576"/>
      <c r="G419" s="883"/>
      <c r="H419" s="539"/>
      <c r="I419" s="576"/>
      <c r="J419" s="547"/>
      <c r="K419" s="467"/>
      <c r="L419" s="550"/>
      <c r="M419" s="231">
        <v>1724</v>
      </c>
      <c r="N419" s="546">
        <v>7.98</v>
      </c>
      <c r="O419" s="467">
        <v>5570</v>
      </c>
      <c r="P419" s="576"/>
      <c r="Q419" s="883">
        <v>31.6</v>
      </c>
      <c r="R419" s="539">
        <v>1.22</v>
      </c>
      <c r="S419" s="576"/>
      <c r="T419" s="547"/>
      <c r="U419" s="467"/>
      <c r="V419" s="550"/>
      <c r="W419" s="494">
        <v>292</v>
      </c>
      <c r="X419" s="546">
        <v>8.56</v>
      </c>
      <c r="Y419" s="548">
        <v>6560</v>
      </c>
      <c r="Z419" s="576"/>
      <c r="AA419" s="883">
        <v>43.6</v>
      </c>
      <c r="AB419" s="539">
        <v>8.4</v>
      </c>
      <c r="AC419" s="576"/>
      <c r="AD419" s="539"/>
      <c r="AE419" s="467"/>
      <c r="AF419" s="550"/>
      <c r="AG419" s="494">
        <v>88</v>
      </c>
      <c r="AH419" s="546">
        <v>8.24</v>
      </c>
      <c r="AI419" s="548">
        <v>9470</v>
      </c>
      <c r="AJ419" s="576"/>
      <c r="AK419" s="883">
        <v>100.8</v>
      </c>
      <c r="AL419" s="539">
        <v>4.3</v>
      </c>
      <c r="AM419" s="213"/>
      <c r="AN419" s="539"/>
      <c r="AO419" s="467"/>
      <c r="AP419" s="618"/>
      <c r="AQ419" s="494">
        <v>729</v>
      </c>
      <c r="AR419" s="546">
        <v>7.33</v>
      </c>
      <c r="AS419" s="548">
        <v>3050</v>
      </c>
      <c r="AT419" s="576"/>
      <c r="AU419" s="883">
        <v>174.5</v>
      </c>
      <c r="AV419" s="539">
        <v>5</v>
      </c>
      <c r="AW419" s="576"/>
      <c r="AX419" s="539"/>
      <c r="AY419" s="467"/>
      <c r="AZ419" s="550"/>
      <c r="BA419" s="231">
        <v>329</v>
      </c>
      <c r="BB419" s="546">
        <v>7.77</v>
      </c>
      <c r="BC419" s="467">
        <v>7950</v>
      </c>
      <c r="BD419" s="576"/>
      <c r="BE419" s="883">
        <v>148.9</v>
      </c>
      <c r="BF419" s="539">
        <v>2.9</v>
      </c>
      <c r="BG419" s="576"/>
      <c r="BH419" s="539"/>
      <c r="BI419" s="467"/>
      <c r="BJ419" s="550"/>
      <c r="BK419" s="494">
        <v>169</v>
      </c>
      <c r="BL419" s="546">
        <v>7.83</v>
      </c>
      <c r="BM419" s="548">
        <v>1443</v>
      </c>
      <c r="BN419" s="576"/>
      <c r="BO419" s="883">
        <v>210.7</v>
      </c>
      <c r="BP419" s="539">
        <v>0.1</v>
      </c>
      <c r="BQ419" s="576"/>
      <c r="BR419" s="539"/>
      <c r="BS419" s="467"/>
      <c r="BT419" s="550"/>
      <c r="BU419" s="494">
        <v>292</v>
      </c>
      <c r="BV419" s="546">
        <v>7.72</v>
      </c>
      <c r="BW419" s="548">
        <v>5470</v>
      </c>
      <c r="BX419" s="548"/>
      <c r="BY419" s="883">
        <v>70.099999999999994</v>
      </c>
      <c r="BZ419" s="539">
        <v>1.7</v>
      </c>
      <c r="CA419" s="576"/>
      <c r="CB419" s="539"/>
      <c r="CC419" s="467"/>
      <c r="CD419" s="550"/>
      <c r="CE419" s="494">
        <v>45</v>
      </c>
      <c r="CF419" s="546">
        <v>7.75</v>
      </c>
      <c r="CG419" s="548">
        <v>7850</v>
      </c>
      <c r="CH419" s="576"/>
      <c r="CI419" s="883">
        <v>155</v>
      </c>
      <c r="CJ419" s="539">
        <v>0.7</v>
      </c>
      <c r="CK419" s="576"/>
      <c r="CL419" s="539"/>
      <c r="CM419" s="467"/>
      <c r="CN419" s="550"/>
      <c r="CO419" s="494"/>
      <c r="CP419" s="546"/>
      <c r="CQ419" s="467"/>
      <c r="CR419" s="576"/>
      <c r="CS419" s="883"/>
      <c r="CT419" s="539"/>
      <c r="CU419" s="576"/>
      <c r="CV419" s="539"/>
      <c r="CW419" s="467"/>
      <c r="CX419" s="550"/>
      <c r="CY419" s="494">
        <v>0</v>
      </c>
      <c r="CZ419" s="546"/>
      <c r="DA419" s="467"/>
      <c r="DB419" s="576"/>
      <c r="DC419" s="883"/>
      <c r="DD419" s="539"/>
      <c r="DE419" s="576"/>
      <c r="DF419" s="539"/>
      <c r="DG419" s="551"/>
      <c r="DH419" s="550"/>
      <c r="DI419" s="494">
        <v>151</v>
      </c>
      <c r="DJ419" s="546">
        <v>7.88</v>
      </c>
      <c r="DK419" s="549">
        <v>3540</v>
      </c>
      <c r="DL419" s="576"/>
      <c r="DM419" s="883">
        <v>254.3</v>
      </c>
      <c r="DN419" s="539">
        <v>6.9</v>
      </c>
      <c r="DO419" s="576"/>
      <c r="DP419" s="539"/>
      <c r="DQ419" s="467"/>
      <c r="DR419" s="550"/>
      <c r="DS419" s="494">
        <v>42</v>
      </c>
      <c r="DT419" s="546"/>
      <c r="DU419" s="466"/>
      <c r="DV419" s="576"/>
      <c r="DW419" s="883"/>
      <c r="DX419" s="539"/>
      <c r="DY419" s="576"/>
      <c r="DZ419" s="539"/>
      <c r="EA419" s="576"/>
      <c r="EB419" s="550"/>
      <c r="EC419" s="494">
        <v>32</v>
      </c>
      <c r="ED419" s="546"/>
      <c r="EE419" s="551"/>
      <c r="EF419" s="576"/>
      <c r="EG419" s="883"/>
      <c r="EH419" s="539"/>
      <c r="EI419" s="576"/>
      <c r="EJ419" s="539"/>
      <c r="EK419" s="467"/>
      <c r="EL419" s="550"/>
      <c r="EM419" s="494"/>
      <c r="EN419" s="546"/>
      <c r="EO419" s="467"/>
      <c r="EP419" s="576"/>
      <c r="EQ419" s="576"/>
      <c r="ER419" s="539"/>
      <c r="ES419" s="576"/>
      <c r="ET419" s="466"/>
      <c r="EU419" s="467"/>
      <c r="EV419" s="550"/>
      <c r="EW419" s="494">
        <v>97</v>
      </c>
      <c r="EX419" s="546"/>
      <c r="EY419" s="467"/>
      <c r="EZ419" s="576"/>
      <c r="FA419" s="883"/>
      <c r="FB419" s="539"/>
      <c r="FC419" s="576"/>
      <c r="FD419" s="466"/>
      <c r="FE419" s="467"/>
      <c r="FF419" s="550"/>
      <c r="FG419" s="494">
        <v>11</v>
      </c>
      <c r="FH419" s="546"/>
      <c r="FI419" s="467"/>
      <c r="FJ419" s="576"/>
      <c r="FK419" s="883"/>
      <c r="FL419" s="539"/>
      <c r="FM419" s="576"/>
      <c r="FN419" s="466"/>
      <c r="FO419" s="467"/>
      <c r="FP419" s="550"/>
      <c r="FQ419" s="1262"/>
      <c r="FR419" s="1263"/>
      <c r="FS419" s="1444"/>
      <c r="FT419" s="1263"/>
      <c r="FU419" s="980"/>
      <c r="FV419" s="1263"/>
      <c r="FW419" s="954"/>
      <c r="FX419" s="1263"/>
      <c r="FY419" s="1263"/>
      <c r="FZ419" s="1419"/>
      <c r="GA419" s="1262"/>
      <c r="GB419" s="1263"/>
      <c r="GC419" s="1263"/>
      <c r="GD419" s="1263"/>
      <c r="GE419" s="980"/>
      <c r="GF419" s="1263"/>
      <c r="GG419" s="954"/>
      <c r="GH419" s="1263"/>
      <c r="GI419" s="1263"/>
      <c r="GJ419" s="1419"/>
      <c r="GK419" s="231"/>
      <c r="GL419" s="941"/>
      <c r="GM419" s="467"/>
      <c r="GN419" s="467"/>
      <c r="GO419" s="467"/>
      <c r="GP419" s="467"/>
      <c r="GQ419" s="467"/>
      <c r="GR419" s="467"/>
      <c r="GS419" s="467"/>
      <c r="GT419" s="550"/>
      <c r="GU419" s="231"/>
      <c r="GV419" s="467"/>
      <c r="GW419" s="467"/>
      <c r="GX419" s="467"/>
      <c r="GY419" s="467"/>
      <c r="GZ419" s="539"/>
      <c r="HA419" s="467"/>
      <c r="HB419" s="467"/>
      <c r="HC419" s="467"/>
      <c r="HD419" s="550"/>
      <c r="HE419" s="494">
        <v>197</v>
      </c>
      <c r="HF419" s="546">
        <v>7.04</v>
      </c>
      <c r="HG419" s="467">
        <v>1692</v>
      </c>
      <c r="HH419" s="894"/>
      <c r="HI419" s="1432">
        <v>28.9</v>
      </c>
      <c r="HJ419" s="539">
        <v>4</v>
      </c>
      <c r="HK419" s="576"/>
      <c r="HL419" s="539"/>
      <c r="HM419" s="467"/>
      <c r="HN419" s="550"/>
      <c r="HO419" s="494"/>
      <c r="HP419" s="546"/>
      <c r="HQ419" s="467"/>
      <c r="HR419" s="576"/>
      <c r="HS419" s="576"/>
      <c r="HT419" s="539"/>
      <c r="HU419" s="576"/>
      <c r="HV419" s="539"/>
      <c r="HW419" s="467"/>
      <c r="HX419" s="550"/>
      <c r="HY419" s="1587"/>
      <c r="HZ419" s="1587"/>
      <c r="IA419" s="1587"/>
      <c r="IB419" s="1587"/>
      <c r="IC419" s="1587"/>
      <c r="ID419" s="1587"/>
      <c r="IE419" s="1587"/>
      <c r="IF419" s="1587"/>
      <c r="IG419" s="1587"/>
      <c r="IH419" s="1587"/>
      <c r="II419" s="1587"/>
      <c r="IJ419" s="1587"/>
      <c r="IK419" s="1587"/>
      <c r="IL419" s="1587"/>
      <c r="IM419" s="1587"/>
      <c r="IN419" s="1587"/>
      <c r="IO419" s="1587"/>
      <c r="IP419" s="1587"/>
      <c r="IQ419" s="1587"/>
      <c r="IR419" s="1587"/>
      <c r="IS419" s="1587"/>
      <c r="IT419" s="1587"/>
      <c r="IU419" s="1587"/>
      <c r="IV419" s="1587"/>
      <c r="IW419" s="1587"/>
      <c r="IX419" s="1587"/>
      <c r="IY419" s="1587"/>
      <c r="IZ419" s="1587"/>
      <c r="JA419" s="1587"/>
      <c r="JB419" s="1587"/>
      <c r="JC419" s="1587"/>
      <c r="JD419" s="1587"/>
      <c r="JE419" s="1587"/>
      <c r="JF419" s="1587"/>
      <c r="JG419" s="1587"/>
      <c r="JH419" s="1587"/>
      <c r="JI419" s="1587"/>
      <c r="JJ419" s="1587"/>
      <c r="JK419" s="1587"/>
      <c r="JL419" s="1587"/>
      <c r="JM419" s="1587"/>
      <c r="JN419" s="1587"/>
      <c r="JO419" s="1587"/>
      <c r="JP419" s="1587"/>
      <c r="JQ419" s="1587"/>
      <c r="JR419" s="1587"/>
      <c r="JS419" s="1587"/>
      <c r="JT419" s="1587"/>
      <c r="JU419" s="1587"/>
      <c r="JV419" s="1587"/>
      <c r="JW419" s="1587"/>
      <c r="JX419" s="1587"/>
      <c r="JY419" s="1587"/>
      <c r="JZ419" s="1587"/>
      <c r="KA419" s="1587"/>
      <c r="KB419" s="1587"/>
      <c r="KC419" s="1587"/>
      <c r="KD419" s="1587"/>
      <c r="KE419" s="1587"/>
      <c r="KF419" s="1587"/>
      <c r="KG419" s="1587"/>
      <c r="KH419" s="1587"/>
      <c r="KI419" s="1587"/>
      <c r="KJ419" s="1587"/>
      <c r="KK419" s="1587"/>
      <c r="KL419" s="1587"/>
      <c r="KM419" s="1587"/>
      <c r="KN419" s="1587"/>
      <c r="KO419" s="1587"/>
      <c r="KP419" s="1587"/>
      <c r="KQ419" s="1587"/>
      <c r="KR419" s="1587"/>
      <c r="KS419" s="1587"/>
      <c r="KT419" s="1587"/>
      <c r="KU419" s="1587"/>
      <c r="KV419" s="1587"/>
      <c r="KW419" s="1587"/>
      <c r="KX419" s="1587"/>
      <c r="KY419" s="1587"/>
      <c r="KZ419" s="1587"/>
      <c r="LA419" s="1587"/>
      <c r="LB419" s="1587"/>
      <c r="LC419" s="1587"/>
      <c r="LD419" s="1587"/>
      <c r="LE419" s="1587"/>
      <c r="LF419" s="1587"/>
      <c r="LG419" s="1587"/>
      <c r="LH419" s="1587"/>
      <c r="LI419" s="1587"/>
      <c r="LJ419" s="1587"/>
      <c r="LK419" s="1587"/>
      <c r="LL419" s="1587"/>
      <c r="LM419" s="1587"/>
      <c r="LN419" s="1587"/>
      <c r="LO419" s="1587"/>
      <c r="LP419" s="1587"/>
      <c r="LQ419" s="1587"/>
      <c r="LR419" s="1587"/>
      <c r="LS419" s="1587"/>
      <c r="LT419" s="1587"/>
      <c r="LU419" s="1587"/>
      <c r="LV419" s="1587"/>
      <c r="LW419" s="1587"/>
      <c r="LX419" s="1587"/>
      <c r="LY419" s="1587"/>
      <c r="LZ419" s="1587"/>
      <c r="MA419" s="1587"/>
      <c r="MB419" s="1587"/>
      <c r="MC419" s="1587"/>
      <c r="MD419" s="1587"/>
      <c r="ME419" s="1587"/>
      <c r="MF419" s="1587"/>
      <c r="MG419" s="1587"/>
      <c r="MH419" s="1587"/>
      <c r="MI419" s="1587"/>
      <c r="MJ419" s="1587"/>
      <c r="MK419" s="1587"/>
      <c r="ML419" s="1587"/>
      <c r="MM419" s="1587"/>
      <c r="MN419" s="1587"/>
      <c r="MO419" s="1587"/>
      <c r="MP419" s="1587"/>
      <c r="MQ419" s="1587"/>
      <c r="MR419" s="1587"/>
      <c r="MS419" s="1587"/>
      <c r="MT419" s="1587"/>
      <c r="MU419" s="1587"/>
      <c r="MV419" s="1587"/>
      <c r="MW419" s="1587"/>
      <c r="MX419" s="1587"/>
      <c r="MY419" s="1587"/>
      <c r="MZ419" s="1587"/>
      <c r="NA419" s="1587"/>
      <c r="NB419" s="1587"/>
      <c r="NC419" s="1587"/>
      <c r="ND419" s="1587"/>
      <c r="NE419" s="1587"/>
      <c r="NF419" s="1587"/>
      <c r="NG419" s="1587"/>
      <c r="NH419" s="1587"/>
      <c r="NI419" s="1587"/>
      <c r="NJ419" s="1587"/>
      <c r="NK419" s="1587"/>
      <c r="NL419" s="1587"/>
      <c r="NM419" s="1587"/>
      <c r="NN419" s="1587"/>
      <c r="NO419" s="1587"/>
      <c r="NP419" s="1587"/>
      <c r="NQ419" s="1587"/>
      <c r="NR419" s="1587"/>
      <c r="NS419" s="1587"/>
      <c r="NT419" s="1587"/>
      <c r="NU419" s="1587"/>
      <c r="NV419" s="1587"/>
      <c r="NW419" s="1587"/>
      <c r="NX419" s="1587"/>
      <c r="NY419" s="1587"/>
      <c r="NZ419" s="1587"/>
      <c r="OA419" s="1587"/>
      <c r="OB419" s="1587"/>
      <c r="OC419" s="1587"/>
      <c r="OD419" s="1587"/>
      <c r="OE419" s="1587"/>
      <c r="OF419" s="1587"/>
      <c r="OG419" s="1587"/>
      <c r="OH419" s="1587"/>
      <c r="OI419" s="1587"/>
      <c r="OJ419" s="1587"/>
      <c r="OK419" s="1587"/>
      <c r="OL419" s="1587"/>
      <c r="OM419" s="1587"/>
      <c r="ON419" s="1587"/>
      <c r="OO419" s="1587"/>
      <c r="OP419" s="1587"/>
      <c r="OQ419" s="1587"/>
      <c r="OR419" s="1587"/>
      <c r="OS419" s="1587"/>
      <c r="OT419" s="1587"/>
      <c r="OU419" s="1587"/>
      <c r="OV419" s="1587"/>
      <c r="OW419" s="1587"/>
      <c r="OX419" s="1587"/>
      <c r="OY419" s="1587"/>
      <c r="OZ419" s="1587"/>
      <c r="PA419" s="1587"/>
      <c r="PB419" s="1587"/>
      <c r="PC419" s="1587"/>
      <c r="PD419" s="1587"/>
      <c r="PE419" s="1587"/>
      <c r="PF419" s="1587"/>
      <c r="PG419" s="1588"/>
      <c r="PH419" s="1588"/>
      <c r="PI419" s="1588"/>
      <c r="PJ419" s="1588"/>
      <c r="PK419" s="1588"/>
      <c r="PL419" s="1588"/>
      <c r="PM419" s="1588"/>
      <c r="PN419" s="1588"/>
      <c r="PO419" s="1588"/>
      <c r="PP419" s="1588"/>
      <c r="PQ419" s="1588"/>
      <c r="PR419" s="1588"/>
      <c r="PS419" s="1588"/>
      <c r="PT419" s="1588"/>
      <c r="PU419" s="1588"/>
      <c r="PV419" s="1588"/>
      <c r="PW419" s="1588"/>
      <c r="PX419" s="1588"/>
      <c r="PY419" s="1588"/>
      <c r="PZ419" s="1588"/>
      <c r="QA419" s="1588"/>
      <c r="QB419" s="1588"/>
      <c r="QC419" s="1588"/>
      <c r="QD419" s="1588"/>
      <c r="QE419" s="1588"/>
      <c r="QF419" s="1588"/>
      <c r="QG419" s="1588"/>
      <c r="QH419" s="1588"/>
      <c r="QI419" s="1588"/>
      <c r="QJ419" s="1588"/>
      <c r="QK419" s="1588"/>
      <c r="QL419" s="1588"/>
      <c r="QM419" s="1588"/>
      <c r="QN419" s="1588"/>
      <c r="QO419" s="1588"/>
      <c r="QP419" s="1588"/>
      <c r="QQ419" s="1588"/>
      <c r="QR419" s="1588"/>
      <c r="QS419" s="1588"/>
      <c r="QT419" s="1588"/>
      <c r="QU419" s="1588"/>
      <c r="QV419" s="1588"/>
      <c r="QW419" s="1588"/>
      <c r="QX419" s="1588"/>
      <c r="QY419" s="1588"/>
      <c r="QZ419" s="1588"/>
      <c r="RA419" s="1588"/>
      <c r="RB419" s="1588"/>
      <c r="RC419" s="1588"/>
      <c r="RD419" s="1588"/>
      <c r="RE419" s="1588"/>
      <c r="RF419" s="1588"/>
      <c r="RG419" s="1588"/>
      <c r="RH419" s="1588"/>
      <c r="RI419" s="1588"/>
      <c r="RJ419" s="1588"/>
      <c r="RK419" s="1588"/>
      <c r="RL419" s="1588"/>
      <c r="RM419" s="1588"/>
      <c r="RN419" s="1588"/>
      <c r="RO419" s="1588"/>
      <c r="RP419" s="1588"/>
      <c r="RQ419" s="1588"/>
      <c r="RR419" s="1588"/>
      <c r="RS419" s="1588"/>
      <c r="RT419" s="1588"/>
      <c r="RU419" s="1588"/>
      <c r="RV419" s="1588"/>
      <c r="RW419" s="1588"/>
      <c r="RX419" s="1588"/>
      <c r="RY419" s="1588"/>
      <c r="RZ419" s="1588"/>
      <c r="SA419" s="1588"/>
      <c r="SB419" s="1588"/>
      <c r="SC419" s="1588"/>
      <c r="SD419" s="1588"/>
      <c r="SE419" s="1588"/>
      <c r="SF419" s="1588"/>
      <c r="SG419" s="1588"/>
      <c r="SH419" s="1588"/>
      <c r="SI419" s="1588"/>
      <c r="SJ419" s="1588"/>
      <c r="SK419" s="1588"/>
      <c r="SL419" s="1588"/>
      <c r="SM419" s="1588"/>
      <c r="SN419" s="1588"/>
      <c r="SO419" s="1588"/>
      <c r="SP419" s="1588"/>
      <c r="SQ419" s="1588"/>
      <c r="SR419" s="1588"/>
      <c r="SS419" s="1588"/>
      <c r="ST419" s="1588"/>
      <c r="SU419" s="1588"/>
      <c r="SV419" s="1588"/>
      <c r="SW419" s="1588"/>
      <c r="SX419" s="1588"/>
      <c r="SY419" s="1588"/>
      <c r="SZ419" s="1588"/>
      <c r="TA419" s="1588"/>
      <c r="TB419" s="1588"/>
      <c r="TC419" s="1588"/>
      <c r="TD419" s="544"/>
      <c r="TE419" s="544"/>
      <c r="TF419" s="544"/>
      <c r="TG419" s="544"/>
      <c r="TH419" s="544"/>
      <c r="TI419" s="544"/>
      <c r="TJ419" s="544"/>
      <c r="TK419" s="544"/>
      <c r="TL419" s="544"/>
      <c r="TM419" s="544"/>
      <c r="TN419" s="544"/>
      <c r="TO419" s="544"/>
      <c r="TP419" s="544"/>
      <c r="TQ419" s="544"/>
      <c r="TR419" s="544"/>
      <c r="TS419" s="544"/>
      <c r="TT419" s="544"/>
      <c r="TU419" s="544"/>
      <c r="TV419" s="544"/>
      <c r="TW419" s="544"/>
      <c r="TX419" s="544"/>
      <c r="TY419" s="544"/>
      <c r="TZ419" s="544"/>
      <c r="UA419" s="544"/>
      <c r="UB419" s="544"/>
      <c r="UC419" s="544"/>
      <c r="UD419" s="544"/>
      <c r="UE419" s="544"/>
      <c r="UF419" s="544"/>
      <c r="UG419" s="544"/>
      <c r="UH419" s="544"/>
      <c r="UI419" s="544"/>
      <c r="UJ419" s="544"/>
      <c r="UK419" s="544"/>
      <c r="UL419" s="544"/>
      <c r="UM419" s="544"/>
      <c r="UN419" s="544"/>
      <c r="UO419" s="544"/>
      <c r="UP419" s="544"/>
      <c r="UQ419" s="544"/>
      <c r="UR419" s="544"/>
      <c r="US419" s="544"/>
      <c r="UT419" s="544"/>
      <c r="UU419" s="544"/>
      <c r="UV419" s="544"/>
      <c r="UW419" s="544"/>
      <c r="UX419" s="544"/>
      <c r="UY419" s="544"/>
      <c r="UZ419" s="544"/>
      <c r="VA419" s="544"/>
      <c r="VB419" s="544"/>
      <c r="VC419" s="544"/>
      <c r="VD419" s="544"/>
      <c r="VE419" s="544"/>
      <c r="VF419" s="544"/>
      <c r="VG419" s="544"/>
      <c r="VH419" s="544"/>
      <c r="VI419" s="544"/>
      <c r="VJ419" s="544"/>
      <c r="VK419" s="544"/>
      <c r="VL419" s="544"/>
      <c r="VM419" s="544"/>
      <c r="VN419" s="544"/>
      <c r="VO419" s="544"/>
      <c r="VP419" s="544"/>
      <c r="VQ419" s="544"/>
      <c r="VR419" s="544"/>
      <c r="VS419" s="544"/>
      <c r="VT419" s="544"/>
      <c r="VU419" s="544"/>
      <c r="VV419" s="544"/>
      <c r="VW419" s="544"/>
      <c r="VX419" s="544"/>
      <c r="VY419" s="544"/>
      <c r="VZ419" s="544"/>
      <c r="WA419" s="544"/>
      <c r="WB419" s="544"/>
      <c r="WC419" s="544"/>
      <c r="WD419" s="544"/>
      <c r="WE419" s="544"/>
      <c r="WF419" s="544"/>
      <c r="WG419" s="544"/>
      <c r="WH419" s="544"/>
      <c r="WI419" s="544"/>
      <c r="WJ419" s="544"/>
      <c r="WK419" s="544"/>
      <c r="WL419" s="544"/>
      <c r="WM419" s="544"/>
      <c r="WN419" s="544"/>
      <c r="WO419" s="544"/>
      <c r="WP419" s="544"/>
      <c r="WQ419" s="544"/>
      <c r="WR419" s="544"/>
      <c r="WS419" s="544"/>
      <c r="WT419" s="544"/>
      <c r="WU419" s="544"/>
      <c r="WV419" s="544"/>
      <c r="WW419" s="544"/>
      <c r="WX419" s="544"/>
      <c r="WY419" s="544"/>
      <c r="WZ419" s="544"/>
      <c r="XA419" s="544"/>
      <c r="XB419" s="544"/>
      <c r="XC419" s="544"/>
      <c r="XD419" s="544"/>
      <c r="XE419" s="544"/>
      <c r="XF419" s="544"/>
      <c r="XG419" s="544"/>
      <c r="XH419" s="544"/>
      <c r="XI419" s="544"/>
      <c r="XJ419" s="544"/>
      <c r="XK419" s="544"/>
      <c r="XL419" s="544"/>
      <c r="XM419" s="544"/>
      <c r="XN419" s="544"/>
      <c r="XO419" s="544"/>
      <c r="XP419" s="544"/>
      <c r="XQ419" s="544"/>
      <c r="XR419" s="544"/>
      <c r="XS419" s="544"/>
      <c r="XT419" s="544"/>
      <c r="XU419" s="544"/>
      <c r="XV419" s="544"/>
      <c r="XW419" s="544"/>
      <c r="XX419" s="544"/>
      <c r="XY419" s="544"/>
      <c r="XZ419" s="544"/>
      <c r="YA419" s="544"/>
      <c r="YB419" s="544"/>
      <c r="YC419" s="544"/>
      <c r="YD419" s="544"/>
      <c r="YE419" s="544"/>
      <c r="YF419" s="544"/>
      <c r="YG419" s="544"/>
      <c r="YH419" s="544"/>
      <c r="YI419" s="544"/>
      <c r="YJ419" s="544"/>
      <c r="YK419" s="544"/>
      <c r="YL419" s="544"/>
      <c r="YM419" s="544"/>
      <c r="YN419" s="544"/>
      <c r="YO419" s="544"/>
      <c r="YP419" s="544"/>
      <c r="YQ419" s="544"/>
      <c r="YR419" s="544"/>
      <c r="YS419" s="544"/>
      <c r="YT419" s="544"/>
      <c r="YU419" s="544"/>
      <c r="YV419" s="544"/>
      <c r="YW419" s="544"/>
      <c r="YX419" s="544"/>
      <c r="YY419" s="544"/>
      <c r="YZ419" s="544"/>
      <c r="ZA419" s="544"/>
      <c r="ZB419" s="544"/>
      <c r="ZC419" s="544"/>
      <c r="ZD419" s="544"/>
      <c r="ZE419" s="544"/>
      <c r="ZF419" s="544"/>
      <c r="ZG419" s="544"/>
      <c r="ZH419" s="544"/>
      <c r="ZI419" s="544"/>
      <c r="ZJ419" s="544"/>
      <c r="ZK419" s="544"/>
      <c r="ZL419" s="544"/>
      <c r="ZM419" s="544"/>
      <c r="ZN419" s="544"/>
      <c r="ZO419" s="544"/>
      <c r="ZP419" s="544"/>
      <c r="ZQ419" s="544"/>
      <c r="ZR419" s="544"/>
      <c r="ZS419" s="544"/>
      <c r="ZT419" s="544"/>
      <c r="ZU419" s="544"/>
      <c r="ZV419" s="544"/>
      <c r="ZW419" s="544"/>
      <c r="ZX419" s="544"/>
      <c r="ZY419" s="544"/>
      <c r="ZZ419" s="544"/>
      <c r="AAA419" s="544"/>
      <c r="AAB419" s="544"/>
      <c r="AAC419" s="544"/>
      <c r="AAD419" s="544"/>
      <c r="AAE419" s="544"/>
      <c r="AAF419" s="544"/>
      <c r="AAG419" s="544"/>
      <c r="AAH419" s="544"/>
      <c r="AAI419" s="544"/>
      <c r="AAJ419" s="544"/>
      <c r="AAK419" s="544"/>
      <c r="AAL419" s="544"/>
      <c r="AAM419" s="544"/>
      <c r="AAN419" s="544"/>
      <c r="AAO419" s="544"/>
      <c r="AAP419" s="544"/>
      <c r="AAQ419" s="544"/>
      <c r="AAR419" s="544"/>
      <c r="AAS419" s="544"/>
      <c r="AAT419" s="544"/>
      <c r="AAU419" s="544"/>
      <c r="AAV419" s="544"/>
      <c r="AAW419" s="544"/>
      <c r="AAX419" s="544"/>
      <c r="AAY419" s="544"/>
      <c r="AAZ419" s="544"/>
      <c r="ABA419" s="544"/>
      <c r="ABB419" s="544"/>
      <c r="ABC419" s="544"/>
      <c r="ABD419" s="544"/>
      <c r="ABE419" s="544"/>
      <c r="ABF419" s="544"/>
      <c r="ABG419" s="544"/>
      <c r="ABH419" s="544"/>
      <c r="ABI419" s="544"/>
      <c r="ABJ419" s="544"/>
      <c r="ABK419" s="544"/>
      <c r="ABL419" s="544"/>
      <c r="ABM419" s="544"/>
      <c r="ABN419" s="544"/>
      <c r="ABO419" s="544"/>
      <c r="ABP419" s="544"/>
      <c r="ABQ419" s="544"/>
      <c r="ABR419" s="544"/>
      <c r="ABS419" s="544"/>
      <c r="ABT419" s="544"/>
    </row>
    <row r="420" spans="1:748" s="542" customFormat="1" ht="15" customHeight="1" x14ac:dyDescent="0.15">
      <c r="A420" s="560">
        <v>43940</v>
      </c>
      <c r="B420" s="765">
        <f t="shared" si="8"/>
        <v>5168</v>
      </c>
      <c r="C420" s="241"/>
      <c r="D420" s="552"/>
      <c r="E420" s="471"/>
      <c r="F420" s="577"/>
      <c r="G420" s="577"/>
      <c r="H420" s="541"/>
      <c r="I420" s="577"/>
      <c r="J420" s="553"/>
      <c r="K420" s="471"/>
      <c r="L420" s="557"/>
      <c r="M420" s="241">
        <v>2339</v>
      </c>
      <c r="N420" s="552">
        <v>7.99</v>
      </c>
      <c r="O420" s="471">
        <v>4590</v>
      </c>
      <c r="P420" s="577"/>
      <c r="Q420" s="577">
        <v>36.1</v>
      </c>
      <c r="R420" s="541">
        <v>0.5</v>
      </c>
      <c r="S420" s="577">
        <v>34.799999999999997</v>
      </c>
      <c r="T420" s="553"/>
      <c r="U420" s="471"/>
      <c r="V420" s="557"/>
      <c r="W420" s="554">
        <v>502</v>
      </c>
      <c r="X420" s="552"/>
      <c r="Y420" s="555"/>
      <c r="Z420" s="577"/>
      <c r="AA420" s="577"/>
      <c r="AB420" s="541"/>
      <c r="AC420" s="577"/>
      <c r="AD420" s="541"/>
      <c r="AE420" s="471"/>
      <c r="AF420" s="557"/>
      <c r="AG420" s="554">
        <v>92</v>
      </c>
      <c r="AH420" s="552">
        <v>8.2799999999999994</v>
      </c>
      <c r="AI420" s="555">
        <v>9000</v>
      </c>
      <c r="AJ420" s="577"/>
      <c r="AK420" s="577">
        <v>69.8</v>
      </c>
      <c r="AL420" s="541">
        <v>4.4000000000000004</v>
      </c>
      <c r="AM420" s="180">
        <v>9.9</v>
      </c>
      <c r="AN420" s="541"/>
      <c r="AO420" s="471"/>
      <c r="AP420" s="619"/>
      <c r="AQ420" s="554">
        <v>655</v>
      </c>
      <c r="AR420" s="552">
        <v>6.96</v>
      </c>
      <c r="AS420" s="555">
        <v>3740</v>
      </c>
      <c r="AT420" s="577"/>
      <c r="AU420" s="577">
        <v>164</v>
      </c>
      <c r="AV420" s="541">
        <v>30.4</v>
      </c>
      <c r="AW420" s="577">
        <v>42.2</v>
      </c>
      <c r="AX420" s="541"/>
      <c r="AY420" s="471"/>
      <c r="AZ420" s="557"/>
      <c r="BA420" s="241">
        <v>314</v>
      </c>
      <c r="BB420" s="552">
        <v>7.71</v>
      </c>
      <c r="BC420" s="471">
        <v>7320</v>
      </c>
      <c r="BD420" s="577"/>
      <c r="BE420" s="577">
        <v>140</v>
      </c>
      <c r="BF420" s="541">
        <v>2.6</v>
      </c>
      <c r="BG420" s="577">
        <v>13.8</v>
      </c>
      <c r="BH420" s="541"/>
      <c r="BI420" s="471"/>
      <c r="BJ420" s="557"/>
      <c r="BK420" s="554">
        <v>165</v>
      </c>
      <c r="BL420" s="552">
        <v>7.82</v>
      </c>
      <c r="BM420" s="555">
        <v>1410</v>
      </c>
      <c r="BN420" s="577"/>
      <c r="BO420" s="577">
        <v>204.6</v>
      </c>
      <c r="BP420" s="541">
        <v>0.3</v>
      </c>
      <c r="BQ420" s="577">
        <v>4.5</v>
      </c>
      <c r="BR420" s="541"/>
      <c r="BS420" s="471"/>
      <c r="BT420" s="557"/>
      <c r="BU420" s="554">
        <v>197</v>
      </c>
      <c r="BV420" s="552">
        <v>8.16</v>
      </c>
      <c r="BW420" s="555">
        <v>8830</v>
      </c>
      <c r="BX420" s="555"/>
      <c r="BY420" s="577">
        <v>109.8</v>
      </c>
      <c r="BZ420" s="541">
        <v>6.7</v>
      </c>
      <c r="CA420" s="577">
        <v>57.6</v>
      </c>
      <c r="CB420" s="541"/>
      <c r="CC420" s="471"/>
      <c r="CD420" s="557"/>
      <c r="CE420" s="554">
        <v>45</v>
      </c>
      <c r="CF420" s="552"/>
      <c r="CG420" s="555"/>
      <c r="CH420" s="577"/>
      <c r="CI420" s="577"/>
      <c r="CJ420" s="541"/>
      <c r="CK420" s="577"/>
      <c r="CL420" s="541"/>
      <c r="CM420" s="471"/>
      <c r="CN420" s="557"/>
      <c r="CO420" s="554"/>
      <c r="CP420" s="552"/>
      <c r="CQ420" s="471"/>
      <c r="CR420" s="577"/>
      <c r="CS420" s="577"/>
      <c r="CT420" s="541"/>
      <c r="CU420" s="577"/>
      <c r="CV420" s="541"/>
      <c r="CW420" s="471"/>
      <c r="CX420" s="557"/>
      <c r="CY420" s="554">
        <v>136</v>
      </c>
      <c r="CZ420" s="552">
        <v>7.42</v>
      </c>
      <c r="DA420" s="471">
        <v>7460</v>
      </c>
      <c r="DB420" s="577"/>
      <c r="DC420" s="577">
        <v>97.8</v>
      </c>
      <c r="DD420" s="541">
        <v>11.3</v>
      </c>
      <c r="DE420" s="577">
        <v>17.399999999999999</v>
      </c>
      <c r="DF420" s="541"/>
      <c r="DG420" s="558"/>
      <c r="DH420" s="557"/>
      <c r="DI420" s="554">
        <v>168</v>
      </c>
      <c r="DJ420" s="552">
        <v>7.93</v>
      </c>
      <c r="DK420" s="556">
        <v>4070</v>
      </c>
      <c r="DL420" s="577"/>
      <c r="DM420" s="577">
        <v>296</v>
      </c>
      <c r="DN420" s="541">
        <v>6.9</v>
      </c>
      <c r="DO420" s="577">
        <v>14.1</v>
      </c>
      <c r="DP420" s="541"/>
      <c r="DQ420" s="471"/>
      <c r="DR420" s="557"/>
      <c r="DS420" s="554">
        <v>73</v>
      </c>
      <c r="DT420" s="552">
        <v>8.69</v>
      </c>
      <c r="DU420" s="470">
        <v>471</v>
      </c>
      <c r="DV420" s="577"/>
      <c r="DW420" s="577">
        <v>45.2</v>
      </c>
      <c r="DX420" s="541">
        <v>10.8</v>
      </c>
      <c r="DY420" s="577">
        <v>12.4</v>
      </c>
      <c r="DZ420" s="541"/>
      <c r="EA420" s="577"/>
      <c r="EB420" s="557"/>
      <c r="EC420" s="554">
        <v>20</v>
      </c>
      <c r="ED420" s="552">
        <v>7.24</v>
      </c>
      <c r="EE420" s="558">
        <v>1022</v>
      </c>
      <c r="EF420" s="577"/>
      <c r="EG420" s="577">
        <v>45.2</v>
      </c>
      <c r="EH420" s="541">
        <v>8.6</v>
      </c>
      <c r="EI420" s="577">
        <v>10.199999999999999</v>
      </c>
      <c r="EJ420" s="541"/>
      <c r="EK420" s="471"/>
      <c r="EL420" s="557"/>
      <c r="EM420" s="554"/>
      <c r="EN420" s="552"/>
      <c r="EO420" s="471"/>
      <c r="EP420" s="577"/>
      <c r="EQ420" s="577"/>
      <c r="ER420" s="541"/>
      <c r="ES420" s="577"/>
      <c r="ET420" s="470"/>
      <c r="EU420" s="471"/>
      <c r="EV420" s="557"/>
      <c r="EW420" s="554">
        <v>156</v>
      </c>
      <c r="EX420" s="552"/>
      <c r="EY420" s="471"/>
      <c r="EZ420" s="577"/>
      <c r="FA420" s="577"/>
      <c r="FB420" s="541"/>
      <c r="FC420" s="577"/>
      <c r="FD420" s="470"/>
      <c r="FE420" s="471"/>
      <c r="FF420" s="557"/>
      <c r="FG420" s="554">
        <v>24</v>
      </c>
      <c r="FH420" s="552"/>
      <c r="FI420" s="471"/>
      <c r="FJ420" s="577"/>
      <c r="FK420" s="577"/>
      <c r="FL420" s="541"/>
      <c r="FM420" s="577"/>
      <c r="FN420" s="470"/>
      <c r="FO420" s="471"/>
      <c r="FP420" s="557"/>
      <c r="FQ420" s="1261"/>
      <c r="FR420" s="584"/>
      <c r="FS420" s="589"/>
      <c r="FT420" s="584"/>
      <c r="FU420" s="590"/>
      <c r="FV420" s="584"/>
      <c r="FW420" s="590"/>
      <c r="FX420" s="584"/>
      <c r="FY420" s="584"/>
      <c r="FZ420" s="591"/>
      <c r="GA420" s="1261"/>
      <c r="GB420" s="584"/>
      <c r="GC420" s="584"/>
      <c r="GD420" s="584"/>
      <c r="GE420" s="590"/>
      <c r="GF420" s="584"/>
      <c r="GG420" s="590"/>
      <c r="GH420" s="584"/>
      <c r="GI420" s="584"/>
      <c r="GJ420" s="591"/>
      <c r="GK420" s="241"/>
      <c r="GL420" s="940"/>
      <c r="GM420" s="471"/>
      <c r="GN420" s="471"/>
      <c r="GO420" s="471"/>
      <c r="GP420" s="471"/>
      <c r="GQ420" s="471"/>
      <c r="GR420" s="471"/>
      <c r="GS420" s="471"/>
      <c r="GT420" s="557"/>
      <c r="GU420" s="241"/>
      <c r="GV420" s="471"/>
      <c r="GW420" s="471"/>
      <c r="GX420" s="471"/>
      <c r="GY420" s="471"/>
      <c r="GZ420" s="541"/>
      <c r="HA420" s="471"/>
      <c r="HB420" s="471"/>
      <c r="HC420" s="471"/>
      <c r="HD420" s="557"/>
      <c r="HE420" s="554">
        <v>282</v>
      </c>
      <c r="HF420" s="552">
        <v>6.27</v>
      </c>
      <c r="HG420" s="471">
        <v>1762</v>
      </c>
      <c r="HH420" s="590"/>
      <c r="HI420" s="556">
        <v>25.1</v>
      </c>
      <c r="HJ420" s="541">
        <v>0.1</v>
      </c>
      <c r="HK420" s="577">
        <v>2.2000000000000002</v>
      </c>
      <c r="HL420" s="541"/>
      <c r="HM420" s="471"/>
      <c r="HN420" s="557"/>
      <c r="HO420" s="554"/>
      <c r="HP420" s="552"/>
      <c r="HQ420" s="471"/>
      <c r="HR420" s="577"/>
      <c r="HS420" s="577"/>
      <c r="HT420" s="541"/>
      <c r="HU420" s="577"/>
      <c r="HV420" s="541"/>
      <c r="HW420" s="471"/>
      <c r="HX420" s="557"/>
      <c r="HY420" s="1587"/>
      <c r="HZ420" s="1587"/>
      <c r="IA420" s="1587"/>
      <c r="IB420" s="1587"/>
      <c r="IC420" s="1587"/>
      <c r="ID420" s="1587"/>
      <c r="IE420" s="1587"/>
      <c r="IF420" s="1587"/>
      <c r="IG420" s="1587"/>
      <c r="IH420" s="1587"/>
      <c r="II420" s="1587"/>
      <c r="IJ420" s="1587"/>
      <c r="IK420" s="1587"/>
      <c r="IL420" s="1587"/>
      <c r="IM420" s="1587"/>
      <c r="IN420" s="1587"/>
      <c r="IO420" s="1587"/>
      <c r="IP420" s="1587"/>
      <c r="IQ420" s="1587"/>
      <c r="IR420" s="1587"/>
      <c r="IS420" s="1587"/>
      <c r="IT420" s="1587"/>
      <c r="IU420" s="1587"/>
      <c r="IV420" s="1587"/>
      <c r="IW420" s="1587"/>
      <c r="IX420" s="1587"/>
      <c r="IY420" s="1587"/>
      <c r="IZ420" s="1587"/>
      <c r="JA420" s="1587"/>
      <c r="JB420" s="1587"/>
      <c r="JC420" s="1587"/>
      <c r="JD420" s="1587"/>
      <c r="JE420" s="1587"/>
      <c r="JF420" s="1587"/>
      <c r="JG420" s="1587"/>
      <c r="JH420" s="1587"/>
      <c r="JI420" s="1587"/>
      <c r="JJ420" s="1587"/>
      <c r="JK420" s="1587"/>
      <c r="JL420" s="1587"/>
      <c r="JM420" s="1587"/>
      <c r="JN420" s="1587"/>
      <c r="JO420" s="1587"/>
      <c r="JP420" s="1587"/>
      <c r="JQ420" s="1587"/>
      <c r="JR420" s="1587"/>
      <c r="JS420" s="1587"/>
      <c r="JT420" s="1587"/>
      <c r="JU420" s="1587"/>
      <c r="JV420" s="1587"/>
      <c r="JW420" s="1587"/>
      <c r="JX420" s="1587"/>
      <c r="JY420" s="1587"/>
      <c r="JZ420" s="1587"/>
      <c r="KA420" s="1587"/>
      <c r="KB420" s="1587"/>
      <c r="KC420" s="1587"/>
      <c r="KD420" s="1587"/>
      <c r="KE420" s="1587"/>
      <c r="KF420" s="1587"/>
      <c r="KG420" s="1587"/>
      <c r="KH420" s="1587"/>
      <c r="KI420" s="1587"/>
      <c r="KJ420" s="1587"/>
      <c r="KK420" s="1587"/>
      <c r="KL420" s="1587"/>
      <c r="KM420" s="1587"/>
      <c r="KN420" s="1587"/>
      <c r="KO420" s="1587"/>
      <c r="KP420" s="1587"/>
      <c r="KQ420" s="1587"/>
      <c r="KR420" s="1587"/>
      <c r="KS420" s="1587"/>
      <c r="KT420" s="1587"/>
      <c r="KU420" s="1587"/>
      <c r="KV420" s="1587"/>
      <c r="KW420" s="1587"/>
      <c r="KX420" s="1587"/>
      <c r="KY420" s="1587"/>
      <c r="KZ420" s="1587"/>
      <c r="LA420" s="1587"/>
      <c r="LB420" s="1587"/>
      <c r="LC420" s="1587"/>
      <c r="LD420" s="1587"/>
      <c r="LE420" s="1587"/>
      <c r="LF420" s="1587"/>
      <c r="LG420" s="1587"/>
      <c r="LH420" s="1587"/>
      <c r="LI420" s="1587"/>
      <c r="LJ420" s="1587"/>
      <c r="LK420" s="1587"/>
      <c r="LL420" s="1587"/>
      <c r="LM420" s="1587"/>
      <c r="LN420" s="1587"/>
      <c r="LO420" s="1587"/>
      <c r="LP420" s="1587"/>
      <c r="LQ420" s="1587"/>
      <c r="LR420" s="1587"/>
      <c r="LS420" s="1587"/>
      <c r="LT420" s="1587"/>
      <c r="LU420" s="1587"/>
      <c r="LV420" s="1587"/>
      <c r="LW420" s="1587"/>
      <c r="LX420" s="1587"/>
      <c r="LY420" s="1587"/>
      <c r="LZ420" s="1587"/>
      <c r="MA420" s="1587"/>
      <c r="MB420" s="1587"/>
      <c r="MC420" s="1587"/>
      <c r="MD420" s="1587"/>
      <c r="ME420" s="1587"/>
      <c r="MF420" s="1587"/>
      <c r="MG420" s="1587"/>
      <c r="MH420" s="1587"/>
      <c r="MI420" s="1587"/>
      <c r="MJ420" s="1587"/>
      <c r="MK420" s="1587"/>
      <c r="ML420" s="1587"/>
      <c r="MM420" s="1587"/>
      <c r="MN420" s="1587"/>
      <c r="MO420" s="1587"/>
      <c r="MP420" s="1587"/>
      <c r="MQ420" s="1587"/>
      <c r="MR420" s="1587"/>
      <c r="MS420" s="1587"/>
      <c r="MT420" s="1587"/>
      <c r="MU420" s="1587"/>
      <c r="MV420" s="1587"/>
      <c r="MW420" s="1587"/>
      <c r="MX420" s="1587"/>
      <c r="MY420" s="1587"/>
      <c r="MZ420" s="1587"/>
      <c r="NA420" s="1587"/>
      <c r="NB420" s="1587"/>
      <c r="NC420" s="1587"/>
      <c r="ND420" s="1587"/>
      <c r="NE420" s="1587"/>
      <c r="NF420" s="1587"/>
      <c r="NG420" s="1587"/>
      <c r="NH420" s="1587"/>
      <c r="NI420" s="1587"/>
      <c r="NJ420" s="1587"/>
      <c r="NK420" s="1587"/>
      <c r="NL420" s="1587"/>
      <c r="NM420" s="1587"/>
      <c r="NN420" s="1587"/>
      <c r="NO420" s="1587"/>
      <c r="NP420" s="1587"/>
      <c r="NQ420" s="1587"/>
      <c r="NR420" s="1587"/>
      <c r="NS420" s="1587"/>
      <c r="NT420" s="1587"/>
      <c r="NU420" s="1587"/>
      <c r="NV420" s="1587"/>
      <c r="NW420" s="1587"/>
      <c r="NX420" s="1587"/>
      <c r="NY420" s="1587"/>
      <c r="NZ420" s="1587"/>
      <c r="OA420" s="1587"/>
      <c r="OB420" s="1587"/>
      <c r="OC420" s="1587"/>
      <c r="OD420" s="1587"/>
      <c r="OE420" s="1587"/>
      <c r="OF420" s="1587"/>
      <c r="OG420" s="1587"/>
      <c r="OH420" s="1587"/>
      <c r="OI420" s="1587"/>
      <c r="OJ420" s="1587"/>
      <c r="OK420" s="1587"/>
      <c r="OL420" s="1587"/>
      <c r="OM420" s="1587"/>
      <c r="ON420" s="1587"/>
      <c r="OO420" s="1587"/>
      <c r="OP420" s="1587"/>
      <c r="OQ420" s="1587"/>
      <c r="OR420" s="1587"/>
      <c r="OS420" s="1587"/>
      <c r="OT420" s="1587"/>
      <c r="OU420" s="1587"/>
      <c r="OV420" s="1587"/>
      <c r="OW420" s="1587"/>
      <c r="OX420" s="1587"/>
      <c r="OY420" s="1587"/>
      <c r="OZ420" s="1587"/>
      <c r="PA420" s="1587"/>
      <c r="PB420" s="1587"/>
      <c r="PC420" s="1587"/>
      <c r="PD420" s="1587"/>
      <c r="PE420" s="1587"/>
      <c r="PF420" s="1587"/>
      <c r="PG420" s="1588"/>
      <c r="PH420" s="1588"/>
      <c r="PI420" s="1588"/>
      <c r="PJ420" s="1588"/>
      <c r="PK420" s="1588"/>
      <c r="PL420" s="1588"/>
      <c r="PM420" s="1588"/>
      <c r="PN420" s="1588"/>
      <c r="PO420" s="1588"/>
      <c r="PP420" s="1588"/>
      <c r="PQ420" s="1588"/>
      <c r="PR420" s="1588"/>
      <c r="PS420" s="1588"/>
      <c r="PT420" s="1588"/>
      <c r="PU420" s="1588"/>
      <c r="PV420" s="1588"/>
      <c r="PW420" s="1588"/>
      <c r="PX420" s="1588"/>
      <c r="PY420" s="1588"/>
      <c r="PZ420" s="1588"/>
      <c r="QA420" s="1588"/>
      <c r="QB420" s="1588"/>
      <c r="QC420" s="1588"/>
      <c r="QD420" s="1588"/>
      <c r="QE420" s="1588"/>
      <c r="QF420" s="1588"/>
      <c r="QG420" s="1588"/>
      <c r="QH420" s="1588"/>
      <c r="QI420" s="1588"/>
      <c r="QJ420" s="1588"/>
      <c r="QK420" s="1588"/>
      <c r="QL420" s="1588"/>
      <c r="QM420" s="1588"/>
      <c r="QN420" s="1588"/>
      <c r="QO420" s="1588"/>
      <c r="QP420" s="1588"/>
      <c r="QQ420" s="1588"/>
      <c r="QR420" s="1588"/>
      <c r="QS420" s="1588"/>
      <c r="QT420" s="1588"/>
      <c r="QU420" s="1588"/>
      <c r="QV420" s="1588"/>
      <c r="QW420" s="1588"/>
      <c r="QX420" s="1588"/>
      <c r="QY420" s="1588"/>
      <c r="QZ420" s="1588"/>
      <c r="RA420" s="1588"/>
      <c r="RB420" s="1588"/>
      <c r="RC420" s="1588"/>
      <c r="RD420" s="1588"/>
      <c r="RE420" s="1588"/>
      <c r="RF420" s="1588"/>
      <c r="RG420" s="1588"/>
      <c r="RH420" s="1588"/>
      <c r="RI420" s="1588"/>
      <c r="RJ420" s="1588"/>
      <c r="RK420" s="1588"/>
      <c r="RL420" s="1588"/>
      <c r="RM420" s="1588"/>
      <c r="RN420" s="1588"/>
      <c r="RO420" s="1588"/>
      <c r="RP420" s="1588"/>
      <c r="RQ420" s="1588"/>
      <c r="RR420" s="1588"/>
      <c r="RS420" s="1588"/>
      <c r="RT420" s="1588"/>
      <c r="RU420" s="1588"/>
      <c r="RV420" s="1588"/>
      <c r="RW420" s="1588"/>
      <c r="RX420" s="1588"/>
      <c r="RY420" s="1588"/>
      <c r="RZ420" s="1588"/>
      <c r="SA420" s="1588"/>
      <c r="SB420" s="1588"/>
      <c r="SC420" s="1588"/>
      <c r="SD420" s="1588"/>
      <c r="SE420" s="1588"/>
      <c r="SF420" s="1588"/>
      <c r="SG420" s="1588"/>
      <c r="SH420" s="1588"/>
      <c r="SI420" s="1588"/>
      <c r="SJ420" s="1588"/>
      <c r="SK420" s="1588"/>
      <c r="SL420" s="1588"/>
      <c r="SM420" s="1588"/>
      <c r="SN420" s="1588"/>
      <c r="SO420" s="1588"/>
      <c r="SP420" s="1588"/>
      <c r="SQ420" s="1588"/>
      <c r="SR420" s="1588"/>
      <c r="SS420" s="1588"/>
      <c r="ST420" s="1588"/>
      <c r="SU420" s="1588"/>
      <c r="SV420" s="1588"/>
      <c r="SW420" s="1588"/>
      <c r="SX420" s="1588"/>
      <c r="SY420" s="1588"/>
      <c r="SZ420" s="1588"/>
      <c r="TA420" s="1588"/>
      <c r="TB420" s="1588"/>
      <c r="TC420" s="1588"/>
    </row>
    <row r="421" spans="1:748" s="540" customFormat="1" ht="15" customHeight="1" x14ac:dyDescent="0.15">
      <c r="A421" s="559">
        <v>43941</v>
      </c>
      <c r="B421" s="415">
        <f t="shared" si="8"/>
        <v>4019</v>
      </c>
      <c r="C421" s="231"/>
      <c r="D421" s="546"/>
      <c r="E421" s="467"/>
      <c r="F421" s="576"/>
      <c r="G421" s="883"/>
      <c r="H421" s="539"/>
      <c r="I421" s="576"/>
      <c r="J421" s="547"/>
      <c r="K421" s="467"/>
      <c r="L421" s="550"/>
      <c r="M421" s="231">
        <v>2298</v>
      </c>
      <c r="N421" s="546"/>
      <c r="O421" s="467"/>
      <c r="P421" s="576"/>
      <c r="Q421" s="883"/>
      <c r="R421" s="539"/>
      <c r="S421" s="576"/>
      <c r="T421" s="547"/>
      <c r="U421" s="467"/>
      <c r="V421" s="550"/>
      <c r="W421" s="494">
        <v>334</v>
      </c>
      <c r="X421" s="546"/>
      <c r="Y421" s="548"/>
      <c r="Z421" s="576"/>
      <c r="AA421" s="883"/>
      <c r="AB421" s="539"/>
      <c r="AC421" s="576"/>
      <c r="AD421" s="539"/>
      <c r="AE421" s="467"/>
      <c r="AF421" s="550"/>
      <c r="AG421" s="494">
        <v>127</v>
      </c>
      <c r="AH421" s="546"/>
      <c r="AI421" s="548"/>
      <c r="AJ421" s="576"/>
      <c r="AK421" s="883"/>
      <c r="AL421" s="539"/>
      <c r="AM421" s="213"/>
      <c r="AN421" s="539"/>
      <c r="AO421" s="467"/>
      <c r="AP421" s="618"/>
      <c r="AQ421" s="494">
        <v>197</v>
      </c>
      <c r="AR421" s="546"/>
      <c r="AS421" s="548"/>
      <c r="AT421" s="576"/>
      <c r="AU421" s="883"/>
      <c r="AV421" s="539"/>
      <c r="AW421" s="576"/>
      <c r="AX421" s="539"/>
      <c r="AY421" s="467"/>
      <c r="AZ421" s="550"/>
      <c r="BA421" s="231">
        <v>275</v>
      </c>
      <c r="BB421" s="546"/>
      <c r="BC421" s="467"/>
      <c r="BD421" s="576"/>
      <c r="BE421" s="883"/>
      <c r="BF421" s="539"/>
      <c r="BG421" s="576"/>
      <c r="BH421" s="539"/>
      <c r="BI421" s="467"/>
      <c r="BJ421" s="550"/>
      <c r="BK421" s="494">
        <v>175</v>
      </c>
      <c r="BL421" s="546"/>
      <c r="BM421" s="548"/>
      <c r="BN421" s="576"/>
      <c r="BO421" s="883"/>
      <c r="BP421" s="539"/>
      <c r="BQ421" s="576"/>
      <c r="BR421" s="539"/>
      <c r="BS421" s="467"/>
      <c r="BT421" s="550"/>
      <c r="BU421" s="494">
        <v>60</v>
      </c>
      <c r="BV421" s="546"/>
      <c r="BW421" s="548"/>
      <c r="BX421" s="548"/>
      <c r="BY421" s="883"/>
      <c r="BZ421" s="539"/>
      <c r="CA421" s="576"/>
      <c r="CB421" s="539"/>
      <c r="CC421" s="467"/>
      <c r="CD421" s="550"/>
      <c r="CE421" s="494">
        <v>46</v>
      </c>
      <c r="CF421" s="546"/>
      <c r="CG421" s="548"/>
      <c r="CH421" s="576"/>
      <c r="CI421" s="883"/>
      <c r="CJ421" s="539"/>
      <c r="CK421" s="576"/>
      <c r="CL421" s="539"/>
      <c r="CM421" s="467"/>
      <c r="CN421" s="550"/>
      <c r="CO421" s="494"/>
      <c r="CP421" s="546"/>
      <c r="CQ421" s="467"/>
      <c r="CR421" s="576"/>
      <c r="CS421" s="883"/>
      <c r="CT421" s="539"/>
      <c r="CU421" s="576"/>
      <c r="CV421" s="539"/>
      <c r="CW421" s="467"/>
      <c r="CX421" s="550"/>
      <c r="CY421" s="494">
        <v>162</v>
      </c>
      <c r="CZ421" s="546"/>
      <c r="DA421" s="467"/>
      <c r="DB421" s="576"/>
      <c r="DC421" s="883"/>
      <c r="DD421" s="539"/>
      <c r="DE421" s="576"/>
      <c r="DF421" s="539"/>
      <c r="DG421" s="551"/>
      <c r="DH421" s="550"/>
      <c r="DI421" s="494">
        <v>179</v>
      </c>
      <c r="DJ421" s="546"/>
      <c r="DK421" s="549"/>
      <c r="DL421" s="576"/>
      <c r="DM421" s="883"/>
      <c r="DN421" s="539"/>
      <c r="DO421" s="576"/>
      <c r="DP421" s="539"/>
      <c r="DQ421" s="467"/>
      <c r="DR421" s="550"/>
      <c r="DS421" s="494"/>
      <c r="DT421" s="546"/>
      <c r="DU421" s="466"/>
      <c r="DV421" s="576"/>
      <c r="DW421" s="883"/>
      <c r="DX421" s="539"/>
      <c r="DY421" s="576"/>
      <c r="DZ421" s="539"/>
      <c r="EA421" s="576"/>
      <c r="EB421" s="550"/>
      <c r="EC421" s="494">
        <v>9</v>
      </c>
      <c r="ED421" s="546"/>
      <c r="EE421" s="551"/>
      <c r="EF421" s="576"/>
      <c r="EG421" s="883"/>
      <c r="EH421" s="539"/>
      <c r="EI421" s="576"/>
      <c r="EJ421" s="539"/>
      <c r="EK421" s="467"/>
      <c r="EL421" s="550"/>
      <c r="EM421" s="494">
        <v>84</v>
      </c>
      <c r="EN421" s="546"/>
      <c r="EO421" s="467"/>
      <c r="EP421" s="576"/>
      <c r="EQ421" s="576"/>
      <c r="ER421" s="539"/>
      <c r="ES421" s="576"/>
      <c r="ET421" s="466"/>
      <c r="EU421" s="467"/>
      <c r="EV421" s="550"/>
      <c r="EW421" s="494"/>
      <c r="EX421" s="546"/>
      <c r="EY421" s="467"/>
      <c r="EZ421" s="576"/>
      <c r="FA421" s="883"/>
      <c r="FB421" s="539"/>
      <c r="FC421" s="576"/>
      <c r="FD421" s="466"/>
      <c r="FE421" s="467"/>
      <c r="FF421" s="550"/>
      <c r="FG421" s="494">
        <v>31</v>
      </c>
      <c r="FH421" s="546"/>
      <c r="FI421" s="467"/>
      <c r="FJ421" s="576"/>
      <c r="FK421" s="883"/>
      <c r="FL421" s="539"/>
      <c r="FM421" s="576"/>
      <c r="FN421" s="466"/>
      <c r="FO421" s="467"/>
      <c r="FP421" s="550"/>
      <c r="FQ421" s="1262"/>
      <c r="FR421" s="1263"/>
      <c r="FS421" s="1444"/>
      <c r="FT421" s="1263"/>
      <c r="FU421" s="980"/>
      <c r="FV421" s="1263"/>
      <c r="FW421" s="954"/>
      <c r="FX421" s="1263"/>
      <c r="FY421" s="1263"/>
      <c r="FZ421" s="1419"/>
      <c r="GA421" s="1262"/>
      <c r="GB421" s="1263"/>
      <c r="GC421" s="1263"/>
      <c r="GD421" s="1263"/>
      <c r="GE421" s="980"/>
      <c r="GF421" s="1263"/>
      <c r="GG421" s="954"/>
      <c r="GH421" s="1263"/>
      <c r="GI421" s="1263"/>
      <c r="GJ421" s="1419"/>
      <c r="GK421" s="231"/>
      <c r="GL421" s="941"/>
      <c r="GM421" s="467"/>
      <c r="GN421" s="467"/>
      <c r="GO421" s="467"/>
      <c r="GP421" s="467"/>
      <c r="GQ421" s="467"/>
      <c r="GR421" s="467"/>
      <c r="GS421" s="467"/>
      <c r="GT421" s="550"/>
      <c r="GU421" s="231"/>
      <c r="GV421" s="467"/>
      <c r="GW421" s="467"/>
      <c r="GX421" s="467"/>
      <c r="GY421" s="467"/>
      <c r="GZ421" s="539"/>
      <c r="HA421" s="467"/>
      <c r="HB421" s="467"/>
      <c r="HC421" s="467"/>
      <c r="HD421" s="550"/>
      <c r="HE421" s="494">
        <v>42</v>
      </c>
      <c r="HF421" s="546"/>
      <c r="HG421" s="467"/>
      <c r="HH421" s="894"/>
      <c r="HI421" s="1432"/>
      <c r="HJ421" s="539"/>
      <c r="HK421" s="576"/>
      <c r="HL421" s="539"/>
      <c r="HM421" s="467"/>
      <c r="HN421" s="550"/>
      <c r="HO421" s="494"/>
      <c r="HP421" s="546"/>
      <c r="HQ421" s="467"/>
      <c r="HR421" s="576"/>
      <c r="HS421" s="576"/>
      <c r="HT421" s="539"/>
      <c r="HU421" s="576"/>
      <c r="HV421" s="539"/>
      <c r="HW421" s="467"/>
      <c r="HX421" s="550"/>
      <c r="HY421" s="1587"/>
      <c r="HZ421" s="1587"/>
      <c r="IA421" s="1587"/>
      <c r="IB421" s="1587"/>
      <c r="IC421" s="1587"/>
      <c r="ID421" s="1587"/>
      <c r="IE421" s="1587"/>
      <c r="IF421" s="1587"/>
      <c r="IG421" s="1587"/>
      <c r="IH421" s="1587"/>
      <c r="II421" s="1587"/>
      <c r="IJ421" s="1587"/>
      <c r="IK421" s="1587"/>
      <c r="IL421" s="1587"/>
      <c r="IM421" s="1587"/>
      <c r="IN421" s="1587"/>
      <c r="IO421" s="1587"/>
      <c r="IP421" s="1587"/>
      <c r="IQ421" s="1587"/>
      <c r="IR421" s="1587"/>
      <c r="IS421" s="1587"/>
      <c r="IT421" s="1587"/>
      <c r="IU421" s="1587"/>
      <c r="IV421" s="1587"/>
      <c r="IW421" s="1587"/>
      <c r="IX421" s="1587"/>
      <c r="IY421" s="1587"/>
      <c r="IZ421" s="1587"/>
      <c r="JA421" s="1587"/>
      <c r="JB421" s="1587"/>
      <c r="JC421" s="1587"/>
      <c r="JD421" s="1587"/>
      <c r="JE421" s="1587"/>
      <c r="JF421" s="1587"/>
      <c r="JG421" s="1587"/>
      <c r="JH421" s="1587"/>
      <c r="JI421" s="1587"/>
      <c r="JJ421" s="1587"/>
      <c r="JK421" s="1587"/>
      <c r="JL421" s="1587"/>
      <c r="JM421" s="1587"/>
      <c r="JN421" s="1587"/>
      <c r="JO421" s="1587"/>
      <c r="JP421" s="1587"/>
      <c r="JQ421" s="1587"/>
      <c r="JR421" s="1587"/>
      <c r="JS421" s="1587"/>
      <c r="JT421" s="1587"/>
      <c r="JU421" s="1587"/>
      <c r="JV421" s="1587"/>
      <c r="JW421" s="1587"/>
      <c r="JX421" s="1587"/>
      <c r="JY421" s="1587"/>
      <c r="JZ421" s="1587"/>
      <c r="KA421" s="1587"/>
      <c r="KB421" s="1587"/>
      <c r="KC421" s="1587"/>
      <c r="KD421" s="1587"/>
      <c r="KE421" s="1587"/>
      <c r="KF421" s="1587"/>
      <c r="KG421" s="1587"/>
      <c r="KH421" s="1587"/>
      <c r="KI421" s="1587"/>
      <c r="KJ421" s="1587"/>
      <c r="KK421" s="1587"/>
      <c r="KL421" s="1587"/>
      <c r="KM421" s="1587"/>
      <c r="KN421" s="1587"/>
      <c r="KO421" s="1587"/>
      <c r="KP421" s="1587"/>
      <c r="KQ421" s="1587"/>
      <c r="KR421" s="1587"/>
      <c r="KS421" s="1587"/>
      <c r="KT421" s="1587"/>
      <c r="KU421" s="1587"/>
      <c r="KV421" s="1587"/>
      <c r="KW421" s="1587"/>
      <c r="KX421" s="1587"/>
      <c r="KY421" s="1587"/>
      <c r="KZ421" s="1587"/>
      <c r="LA421" s="1587"/>
      <c r="LB421" s="1587"/>
      <c r="LC421" s="1587"/>
      <c r="LD421" s="1587"/>
      <c r="LE421" s="1587"/>
      <c r="LF421" s="1587"/>
      <c r="LG421" s="1587"/>
      <c r="LH421" s="1587"/>
      <c r="LI421" s="1587"/>
      <c r="LJ421" s="1587"/>
      <c r="LK421" s="1587"/>
      <c r="LL421" s="1587"/>
      <c r="LM421" s="1587"/>
      <c r="LN421" s="1587"/>
      <c r="LO421" s="1587"/>
      <c r="LP421" s="1587"/>
      <c r="LQ421" s="1587"/>
      <c r="LR421" s="1587"/>
      <c r="LS421" s="1587"/>
      <c r="LT421" s="1587"/>
      <c r="LU421" s="1587"/>
      <c r="LV421" s="1587"/>
      <c r="LW421" s="1587"/>
      <c r="LX421" s="1587"/>
      <c r="LY421" s="1587"/>
      <c r="LZ421" s="1587"/>
      <c r="MA421" s="1587"/>
      <c r="MB421" s="1587"/>
      <c r="MC421" s="1587"/>
      <c r="MD421" s="1587"/>
      <c r="ME421" s="1587"/>
      <c r="MF421" s="1587"/>
      <c r="MG421" s="1587"/>
      <c r="MH421" s="1587"/>
      <c r="MI421" s="1587"/>
      <c r="MJ421" s="1587"/>
      <c r="MK421" s="1587"/>
      <c r="ML421" s="1587"/>
      <c r="MM421" s="1587"/>
      <c r="MN421" s="1587"/>
      <c r="MO421" s="1587"/>
      <c r="MP421" s="1587"/>
      <c r="MQ421" s="1587"/>
      <c r="MR421" s="1587"/>
      <c r="MS421" s="1587"/>
      <c r="MT421" s="1587"/>
      <c r="MU421" s="1587"/>
      <c r="MV421" s="1587"/>
      <c r="MW421" s="1587"/>
      <c r="MX421" s="1587"/>
      <c r="MY421" s="1587"/>
      <c r="MZ421" s="1587"/>
      <c r="NA421" s="1587"/>
      <c r="NB421" s="1587"/>
      <c r="NC421" s="1587"/>
      <c r="ND421" s="1587"/>
      <c r="NE421" s="1587"/>
      <c r="NF421" s="1587"/>
      <c r="NG421" s="1587"/>
      <c r="NH421" s="1587"/>
      <c r="NI421" s="1587"/>
      <c r="NJ421" s="1587"/>
      <c r="NK421" s="1587"/>
      <c r="NL421" s="1587"/>
      <c r="NM421" s="1587"/>
      <c r="NN421" s="1587"/>
      <c r="NO421" s="1587"/>
      <c r="NP421" s="1587"/>
      <c r="NQ421" s="1587"/>
      <c r="NR421" s="1587"/>
      <c r="NS421" s="1587"/>
      <c r="NT421" s="1587"/>
      <c r="NU421" s="1587"/>
      <c r="NV421" s="1587"/>
      <c r="NW421" s="1587"/>
      <c r="NX421" s="1587"/>
      <c r="NY421" s="1587"/>
      <c r="NZ421" s="1587"/>
      <c r="OA421" s="1587"/>
      <c r="OB421" s="1587"/>
      <c r="OC421" s="1587"/>
      <c r="OD421" s="1587"/>
      <c r="OE421" s="1587"/>
      <c r="OF421" s="1587"/>
      <c r="OG421" s="1587"/>
      <c r="OH421" s="1587"/>
      <c r="OI421" s="1587"/>
      <c r="OJ421" s="1587"/>
      <c r="OK421" s="1587"/>
      <c r="OL421" s="1587"/>
      <c r="OM421" s="1587"/>
      <c r="ON421" s="1587"/>
      <c r="OO421" s="1587"/>
      <c r="OP421" s="1587"/>
      <c r="OQ421" s="1587"/>
      <c r="OR421" s="1587"/>
      <c r="OS421" s="1587"/>
      <c r="OT421" s="1587"/>
      <c r="OU421" s="1587"/>
      <c r="OV421" s="1587"/>
      <c r="OW421" s="1587"/>
      <c r="OX421" s="1587"/>
      <c r="OY421" s="1587"/>
      <c r="OZ421" s="1587"/>
      <c r="PA421" s="1587"/>
      <c r="PB421" s="1587"/>
      <c r="PC421" s="1587"/>
      <c r="PD421" s="1587"/>
      <c r="PE421" s="1587"/>
      <c r="PF421" s="1587"/>
      <c r="PG421" s="1588"/>
      <c r="PH421" s="1588"/>
      <c r="PI421" s="1588"/>
      <c r="PJ421" s="1588"/>
      <c r="PK421" s="1588"/>
      <c r="PL421" s="1588"/>
      <c r="PM421" s="1588"/>
      <c r="PN421" s="1588"/>
      <c r="PO421" s="1588"/>
      <c r="PP421" s="1588"/>
      <c r="PQ421" s="1588"/>
      <c r="PR421" s="1588"/>
      <c r="PS421" s="1588"/>
      <c r="PT421" s="1588"/>
      <c r="PU421" s="1588"/>
      <c r="PV421" s="1588"/>
      <c r="PW421" s="1588"/>
      <c r="PX421" s="1588"/>
      <c r="PY421" s="1588"/>
      <c r="PZ421" s="1588"/>
      <c r="QA421" s="1588"/>
      <c r="QB421" s="1588"/>
      <c r="QC421" s="1588"/>
      <c r="QD421" s="1588"/>
      <c r="QE421" s="1588"/>
      <c r="QF421" s="1588"/>
      <c r="QG421" s="1588"/>
      <c r="QH421" s="1588"/>
      <c r="QI421" s="1588"/>
      <c r="QJ421" s="1588"/>
      <c r="QK421" s="1588"/>
      <c r="QL421" s="1588"/>
      <c r="QM421" s="1588"/>
      <c r="QN421" s="1588"/>
      <c r="QO421" s="1588"/>
      <c r="QP421" s="1588"/>
      <c r="QQ421" s="1588"/>
      <c r="QR421" s="1588"/>
      <c r="QS421" s="1588"/>
      <c r="QT421" s="1588"/>
      <c r="QU421" s="1588"/>
      <c r="QV421" s="1588"/>
      <c r="QW421" s="1588"/>
      <c r="QX421" s="1588"/>
      <c r="QY421" s="1588"/>
      <c r="QZ421" s="1588"/>
      <c r="RA421" s="1588"/>
      <c r="RB421" s="1588"/>
      <c r="RC421" s="1588"/>
      <c r="RD421" s="1588"/>
      <c r="RE421" s="1588"/>
      <c r="RF421" s="1588"/>
      <c r="RG421" s="1588"/>
      <c r="RH421" s="1588"/>
      <c r="RI421" s="1588"/>
      <c r="RJ421" s="1588"/>
      <c r="RK421" s="1588"/>
      <c r="RL421" s="1588"/>
      <c r="RM421" s="1588"/>
      <c r="RN421" s="1588"/>
      <c r="RO421" s="1588"/>
      <c r="RP421" s="1588"/>
      <c r="RQ421" s="1588"/>
      <c r="RR421" s="1588"/>
      <c r="RS421" s="1588"/>
      <c r="RT421" s="1588"/>
      <c r="RU421" s="1588"/>
      <c r="RV421" s="1588"/>
      <c r="RW421" s="1588"/>
      <c r="RX421" s="1588"/>
      <c r="RY421" s="1588"/>
      <c r="RZ421" s="1588"/>
      <c r="SA421" s="1588"/>
      <c r="SB421" s="1588"/>
      <c r="SC421" s="1588"/>
      <c r="SD421" s="1588"/>
      <c r="SE421" s="1588"/>
      <c r="SF421" s="1588"/>
      <c r="SG421" s="1588"/>
      <c r="SH421" s="1588"/>
      <c r="SI421" s="1588"/>
      <c r="SJ421" s="1588"/>
      <c r="SK421" s="1588"/>
      <c r="SL421" s="1588"/>
      <c r="SM421" s="1588"/>
      <c r="SN421" s="1588"/>
      <c r="SO421" s="1588"/>
      <c r="SP421" s="1588"/>
      <c r="SQ421" s="1588"/>
      <c r="SR421" s="1588"/>
      <c r="SS421" s="1588"/>
      <c r="ST421" s="1588"/>
      <c r="SU421" s="1588"/>
      <c r="SV421" s="1588"/>
      <c r="SW421" s="1588"/>
      <c r="SX421" s="1588"/>
      <c r="SY421" s="1588"/>
      <c r="SZ421" s="1588"/>
      <c r="TA421" s="1588"/>
      <c r="TB421" s="1588"/>
      <c r="TC421" s="1588"/>
      <c r="TD421" s="544"/>
      <c r="TE421" s="544"/>
      <c r="TF421" s="544"/>
      <c r="TG421" s="544"/>
      <c r="TH421" s="544"/>
      <c r="TI421" s="544"/>
      <c r="TJ421" s="544"/>
      <c r="TK421" s="544"/>
      <c r="TL421" s="544"/>
      <c r="TM421" s="544"/>
      <c r="TN421" s="544"/>
      <c r="TO421" s="544"/>
      <c r="TP421" s="544"/>
      <c r="TQ421" s="544"/>
      <c r="TR421" s="544"/>
      <c r="TS421" s="544"/>
      <c r="TT421" s="544"/>
      <c r="TU421" s="544"/>
      <c r="TV421" s="544"/>
      <c r="TW421" s="544"/>
      <c r="TX421" s="544"/>
      <c r="TY421" s="544"/>
      <c r="TZ421" s="544"/>
      <c r="UA421" s="544"/>
      <c r="UB421" s="544"/>
      <c r="UC421" s="544"/>
      <c r="UD421" s="544"/>
      <c r="UE421" s="544"/>
      <c r="UF421" s="544"/>
      <c r="UG421" s="544"/>
      <c r="UH421" s="544"/>
      <c r="UI421" s="544"/>
      <c r="UJ421" s="544"/>
      <c r="UK421" s="544"/>
      <c r="UL421" s="544"/>
      <c r="UM421" s="544"/>
      <c r="UN421" s="544"/>
      <c r="UO421" s="544"/>
      <c r="UP421" s="544"/>
      <c r="UQ421" s="544"/>
      <c r="UR421" s="544"/>
      <c r="US421" s="544"/>
      <c r="UT421" s="544"/>
      <c r="UU421" s="544"/>
      <c r="UV421" s="544"/>
      <c r="UW421" s="544"/>
      <c r="UX421" s="544"/>
      <c r="UY421" s="544"/>
      <c r="UZ421" s="544"/>
      <c r="VA421" s="544"/>
      <c r="VB421" s="544"/>
      <c r="VC421" s="544"/>
      <c r="VD421" s="544"/>
      <c r="VE421" s="544"/>
      <c r="VF421" s="544"/>
      <c r="VG421" s="544"/>
      <c r="VH421" s="544"/>
      <c r="VI421" s="544"/>
      <c r="VJ421" s="544"/>
      <c r="VK421" s="544"/>
      <c r="VL421" s="544"/>
      <c r="VM421" s="544"/>
      <c r="VN421" s="544"/>
      <c r="VO421" s="544"/>
      <c r="VP421" s="544"/>
      <c r="VQ421" s="544"/>
      <c r="VR421" s="544"/>
      <c r="VS421" s="544"/>
      <c r="VT421" s="544"/>
      <c r="VU421" s="544"/>
      <c r="VV421" s="544"/>
      <c r="VW421" s="544"/>
      <c r="VX421" s="544"/>
      <c r="VY421" s="544"/>
      <c r="VZ421" s="544"/>
      <c r="WA421" s="544"/>
      <c r="WB421" s="544"/>
      <c r="WC421" s="544"/>
      <c r="WD421" s="544"/>
      <c r="WE421" s="544"/>
      <c r="WF421" s="544"/>
      <c r="WG421" s="544"/>
      <c r="WH421" s="544"/>
      <c r="WI421" s="544"/>
      <c r="WJ421" s="544"/>
      <c r="WK421" s="544"/>
      <c r="WL421" s="544"/>
      <c r="WM421" s="544"/>
      <c r="WN421" s="544"/>
      <c r="WO421" s="544"/>
      <c r="WP421" s="544"/>
      <c r="WQ421" s="544"/>
      <c r="WR421" s="544"/>
      <c r="WS421" s="544"/>
      <c r="WT421" s="544"/>
      <c r="WU421" s="544"/>
      <c r="WV421" s="544"/>
      <c r="WW421" s="544"/>
      <c r="WX421" s="544"/>
      <c r="WY421" s="544"/>
      <c r="WZ421" s="544"/>
      <c r="XA421" s="544"/>
      <c r="XB421" s="544"/>
      <c r="XC421" s="544"/>
      <c r="XD421" s="544"/>
      <c r="XE421" s="544"/>
      <c r="XF421" s="544"/>
      <c r="XG421" s="544"/>
      <c r="XH421" s="544"/>
      <c r="XI421" s="544"/>
      <c r="XJ421" s="544"/>
      <c r="XK421" s="544"/>
      <c r="XL421" s="544"/>
      <c r="XM421" s="544"/>
      <c r="XN421" s="544"/>
      <c r="XO421" s="544"/>
      <c r="XP421" s="544"/>
      <c r="XQ421" s="544"/>
      <c r="XR421" s="544"/>
      <c r="XS421" s="544"/>
      <c r="XT421" s="544"/>
      <c r="XU421" s="544"/>
      <c r="XV421" s="544"/>
      <c r="XW421" s="544"/>
      <c r="XX421" s="544"/>
      <c r="XY421" s="544"/>
      <c r="XZ421" s="544"/>
      <c r="YA421" s="544"/>
      <c r="YB421" s="544"/>
      <c r="YC421" s="544"/>
      <c r="YD421" s="544"/>
      <c r="YE421" s="544"/>
      <c r="YF421" s="544"/>
      <c r="YG421" s="544"/>
      <c r="YH421" s="544"/>
      <c r="YI421" s="544"/>
      <c r="YJ421" s="544"/>
      <c r="YK421" s="544"/>
      <c r="YL421" s="544"/>
      <c r="YM421" s="544"/>
      <c r="YN421" s="544"/>
      <c r="YO421" s="544"/>
      <c r="YP421" s="544"/>
      <c r="YQ421" s="544"/>
      <c r="YR421" s="544"/>
      <c r="YS421" s="544"/>
      <c r="YT421" s="544"/>
      <c r="YU421" s="544"/>
      <c r="YV421" s="544"/>
      <c r="YW421" s="544"/>
      <c r="YX421" s="544"/>
      <c r="YY421" s="544"/>
      <c r="YZ421" s="544"/>
      <c r="ZA421" s="544"/>
      <c r="ZB421" s="544"/>
      <c r="ZC421" s="544"/>
      <c r="ZD421" s="544"/>
      <c r="ZE421" s="544"/>
      <c r="ZF421" s="544"/>
      <c r="ZG421" s="544"/>
      <c r="ZH421" s="544"/>
      <c r="ZI421" s="544"/>
      <c r="ZJ421" s="544"/>
      <c r="ZK421" s="544"/>
      <c r="ZL421" s="544"/>
      <c r="ZM421" s="544"/>
      <c r="ZN421" s="544"/>
      <c r="ZO421" s="544"/>
      <c r="ZP421" s="544"/>
      <c r="ZQ421" s="544"/>
      <c r="ZR421" s="544"/>
      <c r="ZS421" s="544"/>
      <c r="ZT421" s="544"/>
      <c r="ZU421" s="544"/>
      <c r="ZV421" s="544"/>
      <c r="ZW421" s="544"/>
      <c r="ZX421" s="544"/>
      <c r="ZY421" s="544"/>
      <c r="ZZ421" s="544"/>
      <c r="AAA421" s="544"/>
      <c r="AAB421" s="544"/>
      <c r="AAC421" s="544"/>
      <c r="AAD421" s="544"/>
      <c r="AAE421" s="544"/>
      <c r="AAF421" s="544"/>
      <c r="AAG421" s="544"/>
      <c r="AAH421" s="544"/>
      <c r="AAI421" s="544"/>
      <c r="AAJ421" s="544"/>
      <c r="AAK421" s="544"/>
      <c r="AAL421" s="544"/>
      <c r="AAM421" s="544"/>
      <c r="AAN421" s="544"/>
      <c r="AAO421" s="544"/>
      <c r="AAP421" s="544"/>
      <c r="AAQ421" s="544"/>
      <c r="AAR421" s="544"/>
      <c r="AAS421" s="544"/>
      <c r="AAT421" s="544"/>
      <c r="AAU421" s="544"/>
      <c r="AAV421" s="544"/>
      <c r="AAW421" s="544"/>
      <c r="AAX421" s="544"/>
      <c r="AAY421" s="544"/>
      <c r="AAZ421" s="544"/>
      <c r="ABA421" s="544"/>
      <c r="ABB421" s="544"/>
      <c r="ABC421" s="544"/>
      <c r="ABD421" s="544"/>
      <c r="ABE421" s="544"/>
      <c r="ABF421" s="544"/>
      <c r="ABG421" s="544"/>
      <c r="ABH421" s="544"/>
      <c r="ABI421" s="544"/>
      <c r="ABJ421" s="544"/>
      <c r="ABK421" s="544"/>
      <c r="ABL421" s="544"/>
      <c r="ABM421" s="544"/>
      <c r="ABN421" s="544"/>
      <c r="ABO421" s="544"/>
      <c r="ABP421" s="544"/>
      <c r="ABQ421" s="544"/>
      <c r="ABR421" s="544"/>
      <c r="ABS421" s="544"/>
      <c r="ABT421" s="544"/>
    </row>
    <row r="422" spans="1:748" s="540" customFormat="1" ht="15" customHeight="1" x14ac:dyDescent="0.15">
      <c r="A422" s="559">
        <v>43942</v>
      </c>
      <c r="B422" s="415">
        <f t="shared" si="8"/>
        <v>2990</v>
      </c>
      <c r="C422" s="231"/>
      <c r="D422" s="546"/>
      <c r="E422" s="467"/>
      <c r="F422" s="576"/>
      <c r="G422" s="883"/>
      <c r="H422" s="539"/>
      <c r="I422" s="576"/>
      <c r="J422" s="547"/>
      <c r="K422" s="467"/>
      <c r="L422" s="550"/>
      <c r="M422" s="231">
        <v>1465</v>
      </c>
      <c r="N422" s="546"/>
      <c r="O422" s="467"/>
      <c r="P422" s="576"/>
      <c r="Q422" s="883"/>
      <c r="R422" s="539"/>
      <c r="S422" s="576"/>
      <c r="T422" s="547"/>
      <c r="U422" s="467"/>
      <c r="V422" s="550"/>
      <c r="W422" s="494">
        <v>225</v>
      </c>
      <c r="X422" s="546"/>
      <c r="Y422" s="548"/>
      <c r="Z422" s="576"/>
      <c r="AA422" s="883"/>
      <c r="AB422" s="539"/>
      <c r="AC422" s="576"/>
      <c r="AD422" s="539"/>
      <c r="AE422" s="467"/>
      <c r="AF422" s="550"/>
      <c r="AG422" s="494">
        <v>107</v>
      </c>
      <c r="AH422" s="546"/>
      <c r="AI422" s="548"/>
      <c r="AJ422" s="576"/>
      <c r="AK422" s="883"/>
      <c r="AL422" s="539"/>
      <c r="AM422" s="213"/>
      <c r="AN422" s="539"/>
      <c r="AO422" s="467"/>
      <c r="AP422" s="618"/>
      <c r="AQ422" s="494">
        <v>392</v>
      </c>
      <c r="AR422" s="546"/>
      <c r="AS422" s="548"/>
      <c r="AT422" s="576"/>
      <c r="AU422" s="883"/>
      <c r="AV422" s="539"/>
      <c r="AW422" s="576"/>
      <c r="AX422" s="539"/>
      <c r="AY422" s="467"/>
      <c r="AZ422" s="550"/>
      <c r="BA422" s="231">
        <v>280</v>
      </c>
      <c r="BB422" s="546"/>
      <c r="BC422" s="467"/>
      <c r="BD422" s="576"/>
      <c r="BE422" s="883"/>
      <c r="BF422" s="539"/>
      <c r="BG422" s="576"/>
      <c r="BH422" s="539"/>
      <c r="BI422" s="467"/>
      <c r="BJ422" s="550"/>
      <c r="BK422" s="494">
        <v>168</v>
      </c>
      <c r="BL422" s="546"/>
      <c r="BM422" s="548"/>
      <c r="BN422" s="576"/>
      <c r="BO422" s="883"/>
      <c r="BP422" s="539"/>
      <c r="BQ422" s="576"/>
      <c r="BR422" s="539"/>
      <c r="BS422" s="467"/>
      <c r="BT422" s="550"/>
      <c r="BU422" s="494">
        <v>142</v>
      </c>
      <c r="BV422" s="546"/>
      <c r="BW422" s="548"/>
      <c r="BX422" s="548"/>
      <c r="BY422" s="883"/>
      <c r="BZ422" s="539"/>
      <c r="CA422" s="576"/>
      <c r="CB422" s="539"/>
      <c r="CC422" s="467"/>
      <c r="CD422" s="550"/>
      <c r="CE422" s="494"/>
      <c r="CF422" s="546"/>
      <c r="CG422" s="548"/>
      <c r="CH422" s="576"/>
      <c r="CI422" s="883"/>
      <c r="CJ422" s="539"/>
      <c r="CK422" s="576"/>
      <c r="CL422" s="539"/>
      <c r="CM422" s="467"/>
      <c r="CN422" s="550"/>
      <c r="CO422" s="494"/>
      <c r="CP422" s="546"/>
      <c r="CQ422" s="467"/>
      <c r="CR422" s="576"/>
      <c r="CS422" s="883"/>
      <c r="CT422" s="539"/>
      <c r="CU422" s="576"/>
      <c r="CV422" s="539"/>
      <c r="CW422" s="467"/>
      <c r="CX422" s="550"/>
      <c r="CY422" s="494">
        <v>0</v>
      </c>
      <c r="CZ422" s="546"/>
      <c r="DA422" s="467"/>
      <c r="DB422" s="576"/>
      <c r="DC422" s="883"/>
      <c r="DD422" s="539"/>
      <c r="DE422" s="576"/>
      <c r="DF422" s="539"/>
      <c r="DG422" s="551"/>
      <c r="DH422" s="550"/>
      <c r="DI422" s="494">
        <v>129</v>
      </c>
      <c r="DJ422" s="546"/>
      <c r="DK422" s="549"/>
      <c r="DL422" s="576"/>
      <c r="DM422" s="883"/>
      <c r="DN422" s="539"/>
      <c r="DO422" s="576"/>
      <c r="DP422" s="539"/>
      <c r="DQ422" s="467"/>
      <c r="DR422" s="550"/>
      <c r="DS422" s="494">
        <v>57</v>
      </c>
      <c r="DT422" s="546"/>
      <c r="DU422" s="466"/>
      <c r="DV422" s="576"/>
      <c r="DW422" s="883"/>
      <c r="DX422" s="539"/>
      <c r="DY422" s="576"/>
      <c r="DZ422" s="539"/>
      <c r="EA422" s="576"/>
      <c r="EB422" s="550"/>
      <c r="EC422" s="494"/>
      <c r="ED422" s="546"/>
      <c r="EE422" s="551"/>
      <c r="EF422" s="576"/>
      <c r="EG422" s="883"/>
      <c r="EH422" s="539"/>
      <c r="EI422" s="576"/>
      <c r="EJ422" s="539"/>
      <c r="EK422" s="467"/>
      <c r="EL422" s="550"/>
      <c r="EM422" s="494"/>
      <c r="EN422" s="546"/>
      <c r="EO422" s="467"/>
      <c r="EP422" s="576"/>
      <c r="EQ422" s="576"/>
      <c r="ER422" s="539"/>
      <c r="ES422" s="576"/>
      <c r="ET422" s="466"/>
      <c r="EU422" s="467"/>
      <c r="EV422" s="550"/>
      <c r="EW422" s="494"/>
      <c r="EX422" s="546"/>
      <c r="EY422" s="467"/>
      <c r="EZ422" s="576"/>
      <c r="FA422" s="883"/>
      <c r="FB422" s="539"/>
      <c r="FC422" s="576"/>
      <c r="FD422" s="466"/>
      <c r="FE422" s="467"/>
      <c r="FF422" s="550"/>
      <c r="FG422" s="494">
        <v>19</v>
      </c>
      <c r="FH422" s="546"/>
      <c r="FI422" s="467"/>
      <c r="FJ422" s="576"/>
      <c r="FK422" s="883"/>
      <c r="FL422" s="539"/>
      <c r="FM422" s="576"/>
      <c r="FN422" s="466"/>
      <c r="FO422" s="467"/>
      <c r="FP422" s="550"/>
      <c r="FQ422" s="1262"/>
      <c r="FR422" s="1263"/>
      <c r="FS422" s="1444"/>
      <c r="FT422" s="1263"/>
      <c r="FU422" s="980"/>
      <c r="FV422" s="1263"/>
      <c r="FW422" s="954"/>
      <c r="FX422" s="1263"/>
      <c r="FY422" s="1263"/>
      <c r="FZ422" s="1419"/>
      <c r="GA422" s="1262"/>
      <c r="GB422" s="1263"/>
      <c r="GC422" s="1263"/>
      <c r="GD422" s="1263"/>
      <c r="GE422" s="980"/>
      <c r="GF422" s="1263"/>
      <c r="GG422" s="954"/>
      <c r="GH422" s="1263"/>
      <c r="GI422" s="1263"/>
      <c r="GJ422" s="1419"/>
      <c r="GK422" s="231"/>
      <c r="GL422" s="941"/>
      <c r="GM422" s="467"/>
      <c r="GN422" s="467"/>
      <c r="GO422" s="467"/>
      <c r="GP422" s="467"/>
      <c r="GQ422" s="467"/>
      <c r="GR422" s="467"/>
      <c r="GS422" s="467"/>
      <c r="GT422" s="550"/>
      <c r="GU422" s="231"/>
      <c r="GV422" s="467"/>
      <c r="GW422" s="467"/>
      <c r="GX422" s="467"/>
      <c r="GY422" s="467"/>
      <c r="GZ422" s="539"/>
      <c r="HA422" s="467"/>
      <c r="HB422" s="467"/>
      <c r="HC422" s="467"/>
      <c r="HD422" s="550"/>
      <c r="HE422" s="494">
        <v>6</v>
      </c>
      <c r="HF422" s="546"/>
      <c r="HG422" s="467"/>
      <c r="HH422" s="894"/>
      <c r="HI422" s="1432"/>
      <c r="HJ422" s="539"/>
      <c r="HK422" s="576"/>
      <c r="HL422" s="539"/>
      <c r="HM422" s="467"/>
      <c r="HN422" s="550"/>
      <c r="HO422" s="494"/>
      <c r="HP422" s="546"/>
      <c r="HQ422" s="467"/>
      <c r="HR422" s="576"/>
      <c r="HS422" s="576"/>
      <c r="HT422" s="539"/>
      <c r="HU422" s="576"/>
      <c r="HV422" s="539"/>
      <c r="HW422" s="467"/>
      <c r="HX422" s="550"/>
      <c r="HY422" s="1587"/>
      <c r="HZ422" s="1587"/>
      <c r="IA422" s="1587"/>
      <c r="IB422" s="1587"/>
      <c r="IC422" s="1587"/>
      <c r="ID422" s="1587"/>
      <c r="IE422" s="1587"/>
      <c r="IF422" s="1587"/>
      <c r="IG422" s="1587"/>
      <c r="IH422" s="1587"/>
      <c r="II422" s="1587"/>
      <c r="IJ422" s="1587"/>
      <c r="IK422" s="1587"/>
      <c r="IL422" s="1587"/>
      <c r="IM422" s="1587"/>
      <c r="IN422" s="1587"/>
      <c r="IO422" s="1587"/>
      <c r="IP422" s="1587"/>
      <c r="IQ422" s="1587"/>
      <c r="IR422" s="1587"/>
      <c r="IS422" s="1587"/>
      <c r="IT422" s="1587"/>
      <c r="IU422" s="1587"/>
      <c r="IV422" s="1587"/>
      <c r="IW422" s="1587"/>
      <c r="IX422" s="1587"/>
      <c r="IY422" s="1587"/>
      <c r="IZ422" s="1587"/>
      <c r="JA422" s="1587"/>
      <c r="JB422" s="1587"/>
      <c r="JC422" s="1587"/>
      <c r="JD422" s="1587"/>
      <c r="JE422" s="1587"/>
      <c r="JF422" s="1587"/>
      <c r="JG422" s="1587"/>
      <c r="JH422" s="1587"/>
      <c r="JI422" s="1587"/>
      <c r="JJ422" s="1587"/>
      <c r="JK422" s="1587"/>
      <c r="JL422" s="1587"/>
      <c r="JM422" s="1587"/>
      <c r="JN422" s="1587"/>
      <c r="JO422" s="1587"/>
      <c r="JP422" s="1587"/>
      <c r="JQ422" s="1587"/>
      <c r="JR422" s="1587"/>
      <c r="JS422" s="1587"/>
      <c r="JT422" s="1587"/>
      <c r="JU422" s="1587"/>
      <c r="JV422" s="1587"/>
      <c r="JW422" s="1587"/>
      <c r="JX422" s="1587"/>
      <c r="JY422" s="1587"/>
      <c r="JZ422" s="1587"/>
      <c r="KA422" s="1587"/>
      <c r="KB422" s="1587"/>
      <c r="KC422" s="1587"/>
      <c r="KD422" s="1587"/>
      <c r="KE422" s="1587"/>
      <c r="KF422" s="1587"/>
      <c r="KG422" s="1587"/>
      <c r="KH422" s="1587"/>
      <c r="KI422" s="1587"/>
      <c r="KJ422" s="1587"/>
      <c r="KK422" s="1587"/>
      <c r="KL422" s="1587"/>
      <c r="KM422" s="1587"/>
      <c r="KN422" s="1587"/>
      <c r="KO422" s="1587"/>
      <c r="KP422" s="1587"/>
      <c r="KQ422" s="1587"/>
      <c r="KR422" s="1587"/>
      <c r="KS422" s="1587"/>
      <c r="KT422" s="1587"/>
      <c r="KU422" s="1587"/>
      <c r="KV422" s="1587"/>
      <c r="KW422" s="1587"/>
      <c r="KX422" s="1587"/>
      <c r="KY422" s="1587"/>
      <c r="KZ422" s="1587"/>
      <c r="LA422" s="1587"/>
      <c r="LB422" s="1587"/>
      <c r="LC422" s="1587"/>
      <c r="LD422" s="1587"/>
      <c r="LE422" s="1587"/>
      <c r="LF422" s="1587"/>
      <c r="LG422" s="1587"/>
      <c r="LH422" s="1587"/>
      <c r="LI422" s="1587"/>
      <c r="LJ422" s="1587"/>
      <c r="LK422" s="1587"/>
      <c r="LL422" s="1587"/>
      <c r="LM422" s="1587"/>
      <c r="LN422" s="1587"/>
      <c r="LO422" s="1587"/>
      <c r="LP422" s="1587"/>
      <c r="LQ422" s="1587"/>
      <c r="LR422" s="1587"/>
      <c r="LS422" s="1587"/>
      <c r="LT422" s="1587"/>
      <c r="LU422" s="1587"/>
      <c r="LV422" s="1587"/>
      <c r="LW422" s="1587"/>
      <c r="LX422" s="1587"/>
      <c r="LY422" s="1587"/>
      <c r="LZ422" s="1587"/>
      <c r="MA422" s="1587"/>
      <c r="MB422" s="1587"/>
      <c r="MC422" s="1587"/>
      <c r="MD422" s="1587"/>
      <c r="ME422" s="1587"/>
      <c r="MF422" s="1587"/>
      <c r="MG422" s="1587"/>
      <c r="MH422" s="1587"/>
      <c r="MI422" s="1587"/>
      <c r="MJ422" s="1587"/>
      <c r="MK422" s="1587"/>
      <c r="ML422" s="1587"/>
      <c r="MM422" s="1587"/>
      <c r="MN422" s="1587"/>
      <c r="MO422" s="1587"/>
      <c r="MP422" s="1587"/>
      <c r="MQ422" s="1587"/>
      <c r="MR422" s="1587"/>
      <c r="MS422" s="1587"/>
      <c r="MT422" s="1587"/>
      <c r="MU422" s="1587"/>
      <c r="MV422" s="1587"/>
      <c r="MW422" s="1587"/>
      <c r="MX422" s="1587"/>
      <c r="MY422" s="1587"/>
      <c r="MZ422" s="1587"/>
      <c r="NA422" s="1587"/>
      <c r="NB422" s="1587"/>
      <c r="NC422" s="1587"/>
      <c r="ND422" s="1587"/>
      <c r="NE422" s="1587"/>
      <c r="NF422" s="1587"/>
      <c r="NG422" s="1587"/>
      <c r="NH422" s="1587"/>
      <c r="NI422" s="1587"/>
      <c r="NJ422" s="1587"/>
      <c r="NK422" s="1587"/>
      <c r="NL422" s="1587"/>
      <c r="NM422" s="1587"/>
      <c r="NN422" s="1587"/>
      <c r="NO422" s="1587"/>
      <c r="NP422" s="1587"/>
      <c r="NQ422" s="1587"/>
      <c r="NR422" s="1587"/>
      <c r="NS422" s="1587"/>
      <c r="NT422" s="1587"/>
      <c r="NU422" s="1587"/>
      <c r="NV422" s="1587"/>
      <c r="NW422" s="1587"/>
      <c r="NX422" s="1587"/>
      <c r="NY422" s="1587"/>
      <c r="NZ422" s="1587"/>
      <c r="OA422" s="1587"/>
      <c r="OB422" s="1587"/>
      <c r="OC422" s="1587"/>
      <c r="OD422" s="1587"/>
      <c r="OE422" s="1587"/>
      <c r="OF422" s="1587"/>
      <c r="OG422" s="1587"/>
      <c r="OH422" s="1587"/>
      <c r="OI422" s="1587"/>
      <c r="OJ422" s="1587"/>
      <c r="OK422" s="1587"/>
      <c r="OL422" s="1587"/>
      <c r="OM422" s="1587"/>
      <c r="ON422" s="1587"/>
      <c r="OO422" s="1587"/>
      <c r="OP422" s="1587"/>
      <c r="OQ422" s="1587"/>
      <c r="OR422" s="1587"/>
      <c r="OS422" s="1587"/>
      <c r="OT422" s="1587"/>
      <c r="OU422" s="1587"/>
      <c r="OV422" s="1587"/>
      <c r="OW422" s="1587"/>
      <c r="OX422" s="1587"/>
      <c r="OY422" s="1587"/>
      <c r="OZ422" s="1587"/>
      <c r="PA422" s="1587"/>
      <c r="PB422" s="1587"/>
      <c r="PC422" s="1587"/>
      <c r="PD422" s="1587"/>
      <c r="PE422" s="1587"/>
      <c r="PF422" s="1587"/>
      <c r="PG422" s="1588"/>
      <c r="PH422" s="1588"/>
      <c r="PI422" s="1588"/>
      <c r="PJ422" s="1588"/>
      <c r="PK422" s="1588"/>
      <c r="PL422" s="1588"/>
      <c r="PM422" s="1588"/>
      <c r="PN422" s="1588"/>
      <c r="PO422" s="1588"/>
      <c r="PP422" s="1588"/>
      <c r="PQ422" s="1588"/>
      <c r="PR422" s="1588"/>
      <c r="PS422" s="1588"/>
      <c r="PT422" s="1588"/>
      <c r="PU422" s="1588"/>
      <c r="PV422" s="1588"/>
      <c r="PW422" s="1588"/>
      <c r="PX422" s="1588"/>
      <c r="PY422" s="1588"/>
      <c r="PZ422" s="1588"/>
      <c r="QA422" s="1588"/>
      <c r="QB422" s="1588"/>
      <c r="QC422" s="1588"/>
      <c r="QD422" s="1588"/>
      <c r="QE422" s="1588"/>
      <c r="QF422" s="1588"/>
      <c r="QG422" s="1588"/>
      <c r="QH422" s="1588"/>
      <c r="QI422" s="1588"/>
      <c r="QJ422" s="1588"/>
      <c r="QK422" s="1588"/>
      <c r="QL422" s="1588"/>
      <c r="QM422" s="1588"/>
      <c r="QN422" s="1588"/>
      <c r="QO422" s="1588"/>
      <c r="QP422" s="1588"/>
      <c r="QQ422" s="1588"/>
      <c r="QR422" s="1588"/>
      <c r="QS422" s="1588"/>
      <c r="QT422" s="1588"/>
      <c r="QU422" s="1588"/>
      <c r="QV422" s="1588"/>
      <c r="QW422" s="1588"/>
      <c r="QX422" s="1588"/>
      <c r="QY422" s="1588"/>
      <c r="QZ422" s="1588"/>
      <c r="RA422" s="1588"/>
      <c r="RB422" s="1588"/>
      <c r="RC422" s="1588"/>
      <c r="RD422" s="1588"/>
      <c r="RE422" s="1588"/>
      <c r="RF422" s="1588"/>
      <c r="RG422" s="1588"/>
      <c r="RH422" s="1588"/>
      <c r="RI422" s="1588"/>
      <c r="RJ422" s="1588"/>
      <c r="RK422" s="1588"/>
      <c r="RL422" s="1588"/>
      <c r="RM422" s="1588"/>
      <c r="RN422" s="1588"/>
      <c r="RO422" s="1588"/>
      <c r="RP422" s="1588"/>
      <c r="RQ422" s="1588"/>
      <c r="RR422" s="1588"/>
      <c r="RS422" s="1588"/>
      <c r="RT422" s="1588"/>
      <c r="RU422" s="1588"/>
      <c r="RV422" s="1588"/>
      <c r="RW422" s="1588"/>
      <c r="RX422" s="1588"/>
      <c r="RY422" s="1588"/>
      <c r="RZ422" s="1588"/>
      <c r="SA422" s="1588"/>
      <c r="SB422" s="1588"/>
      <c r="SC422" s="1588"/>
      <c r="SD422" s="1588"/>
      <c r="SE422" s="1588"/>
      <c r="SF422" s="1588"/>
      <c r="SG422" s="1588"/>
      <c r="SH422" s="1588"/>
      <c r="SI422" s="1588"/>
      <c r="SJ422" s="1588"/>
      <c r="SK422" s="1588"/>
      <c r="SL422" s="1588"/>
      <c r="SM422" s="1588"/>
      <c r="SN422" s="1588"/>
      <c r="SO422" s="1588"/>
      <c r="SP422" s="1588"/>
      <c r="SQ422" s="1588"/>
      <c r="SR422" s="1588"/>
      <c r="SS422" s="1588"/>
      <c r="ST422" s="1588"/>
      <c r="SU422" s="1588"/>
      <c r="SV422" s="1588"/>
      <c r="SW422" s="1588"/>
      <c r="SX422" s="1588"/>
      <c r="SY422" s="1588"/>
      <c r="SZ422" s="1588"/>
      <c r="TA422" s="1588"/>
      <c r="TB422" s="1588"/>
      <c r="TC422" s="1588"/>
      <c r="TD422" s="544"/>
      <c r="TE422" s="544"/>
      <c r="TF422" s="544"/>
      <c r="TG422" s="544"/>
      <c r="TH422" s="544"/>
      <c r="TI422" s="544"/>
      <c r="TJ422" s="544"/>
      <c r="TK422" s="544"/>
      <c r="TL422" s="544"/>
      <c r="TM422" s="544"/>
      <c r="TN422" s="544"/>
      <c r="TO422" s="544"/>
      <c r="TP422" s="544"/>
      <c r="TQ422" s="544"/>
      <c r="TR422" s="544"/>
      <c r="TS422" s="544"/>
      <c r="TT422" s="544"/>
      <c r="TU422" s="544"/>
      <c r="TV422" s="544"/>
      <c r="TW422" s="544"/>
      <c r="TX422" s="544"/>
      <c r="TY422" s="544"/>
      <c r="TZ422" s="544"/>
      <c r="UA422" s="544"/>
      <c r="UB422" s="544"/>
      <c r="UC422" s="544"/>
      <c r="UD422" s="544"/>
      <c r="UE422" s="544"/>
      <c r="UF422" s="544"/>
      <c r="UG422" s="544"/>
      <c r="UH422" s="544"/>
      <c r="UI422" s="544"/>
      <c r="UJ422" s="544"/>
      <c r="UK422" s="544"/>
      <c r="UL422" s="544"/>
      <c r="UM422" s="544"/>
      <c r="UN422" s="544"/>
      <c r="UO422" s="544"/>
      <c r="UP422" s="544"/>
      <c r="UQ422" s="544"/>
      <c r="UR422" s="544"/>
      <c r="US422" s="544"/>
      <c r="UT422" s="544"/>
      <c r="UU422" s="544"/>
      <c r="UV422" s="544"/>
      <c r="UW422" s="544"/>
      <c r="UX422" s="544"/>
      <c r="UY422" s="544"/>
      <c r="UZ422" s="544"/>
      <c r="VA422" s="544"/>
      <c r="VB422" s="544"/>
      <c r="VC422" s="544"/>
      <c r="VD422" s="544"/>
      <c r="VE422" s="544"/>
      <c r="VF422" s="544"/>
      <c r="VG422" s="544"/>
      <c r="VH422" s="544"/>
      <c r="VI422" s="544"/>
      <c r="VJ422" s="544"/>
      <c r="VK422" s="544"/>
      <c r="VL422" s="544"/>
      <c r="VM422" s="544"/>
      <c r="VN422" s="544"/>
      <c r="VO422" s="544"/>
      <c r="VP422" s="544"/>
      <c r="VQ422" s="544"/>
      <c r="VR422" s="544"/>
      <c r="VS422" s="544"/>
      <c r="VT422" s="544"/>
      <c r="VU422" s="544"/>
      <c r="VV422" s="544"/>
      <c r="VW422" s="544"/>
      <c r="VX422" s="544"/>
      <c r="VY422" s="544"/>
      <c r="VZ422" s="544"/>
      <c r="WA422" s="544"/>
      <c r="WB422" s="544"/>
      <c r="WC422" s="544"/>
      <c r="WD422" s="544"/>
      <c r="WE422" s="544"/>
      <c r="WF422" s="544"/>
      <c r="WG422" s="544"/>
      <c r="WH422" s="544"/>
      <c r="WI422" s="544"/>
      <c r="WJ422" s="544"/>
      <c r="WK422" s="544"/>
      <c r="WL422" s="544"/>
      <c r="WM422" s="544"/>
      <c r="WN422" s="544"/>
      <c r="WO422" s="544"/>
      <c r="WP422" s="544"/>
      <c r="WQ422" s="544"/>
      <c r="WR422" s="544"/>
      <c r="WS422" s="544"/>
      <c r="WT422" s="544"/>
      <c r="WU422" s="544"/>
      <c r="WV422" s="544"/>
      <c r="WW422" s="544"/>
      <c r="WX422" s="544"/>
      <c r="WY422" s="544"/>
      <c r="WZ422" s="544"/>
      <c r="XA422" s="544"/>
      <c r="XB422" s="544"/>
      <c r="XC422" s="544"/>
      <c r="XD422" s="544"/>
      <c r="XE422" s="544"/>
      <c r="XF422" s="544"/>
      <c r="XG422" s="544"/>
      <c r="XH422" s="544"/>
      <c r="XI422" s="544"/>
      <c r="XJ422" s="544"/>
      <c r="XK422" s="544"/>
      <c r="XL422" s="544"/>
      <c r="XM422" s="544"/>
      <c r="XN422" s="544"/>
      <c r="XO422" s="544"/>
      <c r="XP422" s="544"/>
      <c r="XQ422" s="544"/>
      <c r="XR422" s="544"/>
      <c r="XS422" s="544"/>
      <c r="XT422" s="544"/>
      <c r="XU422" s="544"/>
      <c r="XV422" s="544"/>
      <c r="XW422" s="544"/>
      <c r="XX422" s="544"/>
      <c r="XY422" s="544"/>
      <c r="XZ422" s="544"/>
      <c r="YA422" s="544"/>
      <c r="YB422" s="544"/>
      <c r="YC422" s="544"/>
      <c r="YD422" s="544"/>
      <c r="YE422" s="544"/>
      <c r="YF422" s="544"/>
      <c r="YG422" s="544"/>
      <c r="YH422" s="544"/>
      <c r="YI422" s="544"/>
      <c r="YJ422" s="544"/>
      <c r="YK422" s="544"/>
      <c r="YL422" s="544"/>
      <c r="YM422" s="544"/>
      <c r="YN422" s="544"/>
      <c r="YO422" s="544"/>
      <c r="YP422" s="544"/>
      <c r="YQ422" s="544"/>
      <c r="YR422" s="544"/>
      <c r="YS422" s="544"/>
      <c r="YT422" s="544"/>
      <c r="YU422" s="544"/>
      <c r="YV422" s="544"/>
      <c r="YW422" s="544"/>
      <c r="YX422" s="544"/>
      <c r="YY422" s="544"/>
      <c r="YZ422" s="544"/>
      <c r="ZA422" s="544"/>
      <c r="ZB422" s="544"/>
      <c r="ZC422" s="544"/>
      <c r="ZD422" s="544"/>
      <c r="ZE422" s="544"/>
      <c r="ZF422" s="544"/>
      <c r="ZG422" s="544"/>
      <c r="ZH422" s="544"/>
      <c r="ZI422" s="544"/>
      <c r="ZJ422" s="544"/>
      <c r="ZK422" s="544"/>
      <c r="ZL422" s="544"/>
      <c r="ZM422" s="544"/>
      <c r="ZN422" s="544"/>
      <c r="ZO422" s="544"/>
      <c r="ZP422" s="544"/>
      <c r="ZQ422" s="544"/>
      <c r="ZR422" s="544"/>
      <c r="ZS422" s="544"/>
      <c r="ZT422" s="544"/>
      <c r="ZU422" s="544"/>
      <c r="ZV422" s="544"/>
      <c r="ZW422" s="544"/>
      <c r="ZX422" s="544"/>
      <c r="ZY422" s="544"/>
      <c r="ZZ422" s="544"/>
      <c r="AAA422" s="544"/>
      <c r="AAB422" s="544"/>
      <c r="AAC422" s="544"/>
      <c r="AAD422" s="544"/>
      <c r="AAE422" s="544"/>
      <c r="AAF422" s="544"/>
      <c r="AAG422" s="544"/>
      <c r="AAH422" s="544"/>
      <c r="AAI422" s="544"/>
      <c r="AAJ422" s="544"/>
      <c r="AAK422" s="544"/>
      <c r="AAL422" s="544"/>
      <c r="AAM422" s="544"/>
      <c r="AAN422" s="544"/>
      <c r="AAO422" s="544"/>
      <c r="AAP422" s="544"/>
      <c r="AAQ422" s="544"/>
      <c r="AAR422" s="544"/>
      <c r="AAS422" s="544"/>
      <c r="AAT422" s="544"/>
      <c r="AAU422" s="544"/>
      <c r="AAV422" s="544"/>
      <c r="AAW422" s="544"/>
      <c r="AAX422" s="544"/>
      <c r="AAY422" s="544"/>
      <c r="AAZ422" s="544"/>
      <c r="ABA422" s="544"/>
      <c r="ABB422" s="544"/>
      <c r="ABC422" s="544"/>
      <c r="ABD422" s="544"/>
      <c r="ABE422" s="544"/>
      <c r="ABF422" s="544"/>
      <c r="ABG422" s="544"/>
      <c r="ABH422" s="544"/>
      <c r="ABI422" s="544"/>
      <c r="ABJ422" s="544"/>
      <c r="ABK422" s="544"/>
      <c r="ABL422" s="544"/>
      <c r="ABM422" s="544"/>
      <c r="ABN422" s="544"/>
      <c r="ABO422" s="544"/>
      <c r="ABP422" s="544"/>
      <c r="ABQ422" s="544"/>
      <c r="ABR422" s="544"/>
      <c r="ABS422" s="544"/>
      <c r="ABT422" s="544"/>
    </row>
    <row r="423" spans="1:748" s="540" customFormat="1" ht="15" customHeight="1" x14ac:dyDescent="0.15">
      <c r="A423" s="559">
        <v>43943</v>
      </c>
      <c r="B423" s="415">
        <f t="shared" si="8"/>
        <v>3908</v>
      </c>
      <c r="C423" s="231"/>
      <c r="D423" s="546"/>
      <c r="E423" s="467"/>
      <c r="F423" s="576"/>
      <c r="G423" s="883"/>
      <c r="H423" s="539"/>
      <c r="I423" s="576"/>
      <c r="J423" s="547"/>
      <c r="K423" s="467"/>
      <c r="L423" s="550"/>
      <c r="M423" s="231">
        <v>2124</v>
      </c>
      <c r="N423" s="546">
        <v>8.67</v>
      </c>
      <c r="O423" s="467">
        <v>3700</v>
      </c>
      <c r="P423" s="576">
        <v>15.3</v>
      </c>
      <c r="Q423" s="883">
        <v>48.2</v>
      </c>
      <c r="R423" s="539">
        <v>0.1</v>
      </c>
      <c r="S423" s="576">
        <v>38.799999999999997</v>
      </c>
      <c r="T423" s="547"/>
      <c r="U423" s="467"/>
      <c r="V423" s="550"/>
      <c r="W423" s="494">
        <v>278</v>
      </c>
      <c r="X423" s="546"/>
      <c r="Y423" s="548"/>
      <c r="Z423" s="576"/>
      <c r="AA423" s="883"/>
      <c r="AB423" s="539"/>
      <c r="AC423" s="576"/>
      <c r="AD423" s="539"/>
      <c r="AE423" s="467"/>
      <c r="AF423" s="550"/>
      <c r="AG423" s="494">
        <v>76</v>
      </c>
      <c r="AH423" s="546">
        <v>8.14</v>
      </c>
      <c r="AI423" s="548">
        <v>10120</v>
      </c>
      <c r="AJ423" s="576">
        <v>38.5</v>
      </c>
      <c r="AK423" s="883">
        <v>112.8</v>
      </c>
      <c r="AL423" s="539">
        <v>4.5999999999999996</v>
      </c>
      <c r="AM423" s="213">
        <v>8.8000000000000007</v>
      </c>
      <c r="AN423" s="539"/>
      <c r="AO423" s="467"/>
      <c r="AP423" s="618"/>
      <c r="AQ423" s="494">
        <v>617</v>
      </c>
      <c r="AR423" s="546">
        <v>7.18</v>
      </c>
      <c r="AS423" s="548">
        <v>2670</v>
      </c>
      <c r="AT423" s="576">
        <v>42.1</v>
      </c>
      <c r="AU423" s="883">
        <v>180.6</v>
      </c>
      <c r="AV423" s="539">
        <v>3.6</v>
      </c>
      <c r="AW423" s="576">
        <v>31.4</v>
      </c>
      <c r="AX423" s="539"/>
      <c r="AY423" s="467"/>
      <c r="AZ423" s="550"/>
      <c r="BA423" s="231">
        <v>289</v>
      </c>
      <c r="BB423" s="546">
        <v>7.96</v>
      </c>
      <c r="BC423" s="467">
        <v>8200</v>
      </c>
      <c r="BD423" s="576">
        <v>34.6</v>
      </c>
      <c r="BE423" s="883">
        <v>125.8</v>
      </c>
      <c r="BF423" s="539">
        <v>7.5</v>
      </c>
      <c r="BG423" s="576">
        <v>14.7</v>
      </c>
      <c r="BH423" s="539"/>
      <c r="BI423" s="467"/>
      <c r="BJ423" s="550"/>
      <c r="BK423" s="494">
        <v>172</v>
      </c>
      <c r="BL423" s="546">
        <v>8.0399999999999991</v>
      </c>
      <c r="BM423" s="548">
        <v>1397</v>
      </c>
      <c r="BN423" s="576">
        <v>104.1</v>
      </c>
      <c r="BO423" s="883">
        <v>192.6</v>
      </c>
      <c r="BP423" s="539">
        <v>0.1</v>
      </c>
      <c r="BQ423" s="576">
        <v>4</v>
      </c>
      <c r="BR423" s="539"/>
      <c r="BS423" s="467"/>
      <c r="BT423" s="550"/>
      <c r="BU423" s="494">
        <v>155</v>
      </c>
      <c r="BV423" s="546">
        <v>8.35</v>
      </c>
      <c r="BW423" s="548">
        <v>3570</v>
      </c>
      <c r="BX423" s="548">
        <v>37.9</v>
      </c>
      <c r="BY423" s="883">
        <v>123.4</v>
      </c>
      <c r="BZ423" s="539">
        <v>5.3</v>
      </c>
      <c r="CA423" s="576">
        <v>52.8</v>
      </c>
      <c r="CB423" s="539"/>
      <c r="CC423" s="467"/>
      <c r="CD423" s="550"/>
      <c r="CE423" s="494">
        <v>47</v>
      </c>
      <c r="CF423" s="546">
        <v>7.98</v>
      </c>
      <c r="CG423" s="548">
        <v>7810</v>
      </c>
      <c r="CH423" s="576">
        <v>40.299999999999997</v>
      </c>
      <c r="CI423" s="883">
        <v>130.9</v>
      </c>
      <c r="CJ423" s="539">
        <v>0.1</v>
      </c>
      <c r="CK423" s="576">
        <v>39.799999999999997</v>
      </c>
      <c r="CL423" s="539"/>
      <c r="CM423" s="467"/>
      <c r="CN423" s="550"/>
      <c r="CO423" s="494"/>
      <c r="CP423" s="546"/>
      <c r="CQ423" s="467"/>
      <c r="CR423" s="576"/>
      <c r="CS423" s="883"/>
      <c r="CT423" s="539"/>
      <c r="CU423" s="576"/>
      <c r="CV423" s="539"/>
      <c r="CW423" s="467"/>
      <c r="CX423" s="550"/>
      <c r="CY423" s="494">
        <v>0</v>
      </c>
      <c r="CZ423" s="546"/>
      <c r="DA423" s="467"/>
      <c r="DB423" s="576"/>
      <c r="DC423" s="883"/>
      <c r="DD423" s="539"/>
      <c r="DE423" s="576"/>
      <c r="DF423" s="539"/>
      <c r="DG423" s="551"/>
      <c r="DH423" s="550"/>
      <c r="DI423" s="494">
        <v>76</v>
      </c>
      <c r="DJ423" s="546">
        <v>7.93</v>
      </c>
      <c r="DK423" s="549">
        <v>9780</v>
      </c>
      <c r="DL423" s="576">
        <v>78.099999999999994</v>
      </c>
      <c r="DM423" s="883">
        <v>245.3</v>
      </c>
      <c r="DN423" s="539">
        <v>5.3</v>
      </c>
      <c r="DO423" s="576">
        <v>11.2</v>
      </c>
      <c r="DP423" s="539"/>
      <c r="DQ423" s="467"/>
      <c r="DR423" s="550"/>
      <c r="DS423" s="494">
        <v>28</v>
      </c>
      <c r="DT423" s="546">
        <v>8.77</v>
      </c>
      <c r="DU423" s="466">
        <v>564</v>
      </c>
      <c r="DV423" s="576">
        <v>51.6</v>
      </c>
      <c r="DW423" s="883">
        <v>132.4</v>
      </c>
      <c r="DX423" s="539">
        <v>18.399999999999999</v>
      </c>
      <c r="DY423" s="576">
        <v>20.100000000000001</v>
      </c>
      <c r="DZ423" s="539"/>
      <c r="EA423" s="576"/>
      <c r="EB423" s="550"/>
      <c r="EC423" s="494">
        <v>24</v>
      </c>
      <c r="ED423" s="546"/>
      <c r="EE423" s="551"/>
      <c r="EF423" s="576"/>
      <c r="EG423" s="883"/>
      <c r="EH423" s="539"/>
      <c r="EI423" s="576"/>
      <c r="EJ423" s="539"/>
      <c r="EK423" s="467"/>
      <c r="EL423" s="550"/>
      <c r="EM423" s="494"/>
      <c r="EN423" s="546"/>
      <c r="EO423" s="467"/>
      <c r="EP423" s="576"/>
      <c r="EQ423" s="576"/>
      <c r="ER423" s="539"/>
      <c r="ES423" s="576"/>
      <c r="ET423" s="466"/>
      <c r="EU423" s="467"/>
      <c r="EV423" s="550"/>
      <c r="EW423" s="494"/>
      <c r="EX423" s="546"/>
      <c r="EY423" s="467"/>
      <c r="EZ423" s="576"/>
      <c r="FA423" s="883"/>
      <c r="FB423" s="539"/>
      <c r="FC423" s="576"/>
      <c r="FD423" s="466"/>
      <c r="FE423" s="467"/>
      <c r="FF423" s="550"/>
      <c r="FG423" s="494">
        <v>21</v>
      </c>
      <c r="FH423" s="546"/>
      <c r="FI423" s="467"/>
      <c r="FJ423" s="576"/>
      <c r="FK423" s="883"/>
      <c r="FL423" s="539"/>
      <c r="FM423" s="576"/>
      <c r="FN423" s="466"/>
      <c r="FO423" s="467"/>
      <c r="FP423" s="550"/>
      <c r="FQ423" s="1262"/>
      <c r="FR423" s="1263"/>
      <c r="FS423" s="1444"/>
      <c r="FT423" s="1263"/>
      <c r="FU423" s="980"/>
      <c r="FV423" s="1263"/>
      <c r="FW423" s="954"/>
      <c r="FX423" s="1263"/>
      <c r="FY423" s="1263"/>
      <c r="FZ423" s="1419"/>
      <c r="GA423" s="1262"/>
      <c r="GB423" s="1263"/>
      <c r="GC423" s="1263"/>
      <c r="GD423" s="1263"/>
      <c r="GE423" s="980"/>
      <c r="GF423" s="1263"/>
      <c r="GG423" s="954"/>
      <c r="GH423" s="1263"/>
      <c r="GI423" s="1263"/>
      <c r="GJ423" s="1419"/>
      <c r="GK423" s="231"/>
      <c r="GL423" s="941"/>
      <c r="GM423" s="467"/>
      <c r="GN423" s="467"/>
      <c r="GO423" s="467"/>
      <c r="GP423" s="467"/>
      <c r="GQ423" s="467"/>
      <c r="GR423" s="467"/>
      <c r="GS423" s="467"/>
      <c r="GT423" s="550"/>
      <c r="GU423" s="231"/>
      <c r="GV423" s="467"/>
      <c r="GW423" s="467"/>
      <c r="GX423" s="467"/>
      <c r="GY423" s="467"/>
      <c r="GZ423" s="539"/>
      <c r="HA423" s="467"/>
      <c r="HB423" s="467"/>
      <c r="HC423" s="467"/>
      <c r="HD423" s="550"/>
      <c r="HE423" s="494">
        <v>1</v>
      </c>
      <c r="HF423" s="546">
        <v>6.75</v>
      </c>
      <c r="HG423" s="467">
        <v>3050</v>
      </c>
      <c r="HH423" s="894">
        <v>4.4000000000000004</v>
      </c>
      <c r="HI423" s="1432">
        <v>27.1</v>
      </c>
      <c r="HJ423" s="539">
        <v>0.9</v>
      </c>
      <c r="HK423" s="576">
        <v>1.4</v>
      </c>
      <c r="HL423" s="539"/>
      <c r="HM423" s="467"/>
      <c r="HN423" s="550"/>
      <c r="HO423" s="494"/>
      <c r="HP423" s="546"/>
      <c r="HQ423" s="467"/>
      <c r="HR423" s="576"/>
      <c r="HS423" s="576"/>
      <c r="HT423" s="539"/>
      <c r="HU423" s="576"/>
      <c r="HV423" s="539"/>
      <c r="HW423" s="467"/>
      <c r="HX423" s="550"/>
      <c r="HY423" s="1587"/>
      <c r="HZ423" s="1587"/>
      <c r="IA423" s="1587"/>
      <c r="IB423" s="1587"/>
      <c r="IC423" s="1587"/>
      <c r="ID423" s="1587"/>
      <c r="IE423" s="1587"/>
      <c r="IF423" s="1587"/>
      <c r="IG423" s="1587"/>
      <c r="IH423" s="1587"/>
      <c r="II423" s="1587"/>
      <c r="IJ423" s="1587"/>
      <c r="IK423" s="1587"/>
      <c r="IL423" s="1587"/>
      <c r="IM423" s="1587"/>
      <c r="IN423" s="1587"/>
      <c r="IO423" s="1587"/>
      <c r="IP423" s="1587"/>
      <c r="IQ423" s="1587"/>
      <c r="IR423" s="1587"/>
      <c r="IS423" s="1587"/>
      <c r="IT423" s="1587"/>
      <c r="IU423" s="1587"/>
      <c r="IV423" s="1587"/>
      <c r="IW423" s="1587"/>
      <c r="IX423" s="1587"/>
      <c r="IY423" s="1587"/>
      <c r="IZ423" s="1587"/>
      <c r="JA423" s="1587"/>
      <c r="JB423" s="1587"/>
      <c r="JC423" s="1587"/>
      <c r="JD423" s="1587"/>
      <c r="JE423" s="1587"/>
      <c r="JF423" s="1587"/>
      <c r="JG423" s="1587"/>
      <c r="JH423" s="1587"/>
      <c r="JI423" s="1587"/>
      <c r="JJ423" s="1587"/>
      <c r="JK423" s="1587"/>
      <c r="JL423" s="1587"/>
      <c r="JM423" s="1587"/>
      <c r="JN423" s="1587"/>
      <c r="JO423" s="1587"/>
      <c r="JP423" s="1587"/>
      <c r="JQ423" s="1587"/>
      <c r="JR423" s="1587"/>
      <c r="JS423" s="1587"/>
      <c r="JT423" s="1587"/>
      <c r="JU423" s="1587"/>
      <c r="JV423" s="1587"/>
      <c r="JW423" s="1587"/>
      <c r="JX423" s="1587"/>
      <c r="JY423" s="1587"/>
      <c r="JZ423" s="1587"/>
      <c r="KA423" s="1587"/>
      <c r="KB423" s="1587"/>
      <c r="KC423" s="1587"/>
      <c r="KD423" s="1587"/>
      <c r="KE423" s="1587"/>
      <c r="KF423" s="1587"/>
      <c r="KG423" s="1587"/>
      <c r="KH423" s="1587"/>
      <c r="KI423" s="1587"/>
      <c r="KJ423" s="1587"/>
      <c r="KK423" s="1587"/>
      <c r="KL423" s="1587"/>
      <c r="KM423" s="1587"/>
      <c r="KN423" s="1587"/>
      <c r="KO423" s="1587"/>
      <c r="KP423" s="1587"/>
      <c r="KQ423" s="1587"/>
      <c r="KR423" s="1587"/>
      <c r="KS423" s="1587"/>
      <c r="KT423" s="1587"/>
      <c r="KU423" s="1587"/>
      <c r="KV423" s="1587"/>
      <c r="KW423" s="1587"/>
      <c r="KX423" s="1587"/>
      <c r="KY423" s="1587"/>
      <c r="KZ423" s="1587"/>
      <c r="LA423" s="1587"/>
      <c r="LB423" s="1587"/>
      <c r="LC423" s="1587"/>
      <c r="LD423" s="1587"/>
      <c r="LE423" s="1587"/>
      <c r="LF423" s="1587"/>
      <c r="LG423" s="1587"/>
      <c r="LH423" s="1587"/>
      <c r="LI423" s="1587"/>
      <c r="LJ423" s="1587"/>
      <c r="LK423" s="1587"/>
      <c r="LL423" s="1587"/>
      <c r="LM423" s="1587"/>
      <c r="LN423" s="1587"/>
      <c r="LO423" s="1587"/>
      <c r="LP423" s="1587"/>
      <c r="LQ423" s="1587"/>
      <c r="LR423" s="1587"/>
      <c r="LS423" s="1587"/>
      <c r="LT423" s="1587"/>
      <c r="LU423" s="1587"/>
      <c r="LV423" s="1587"/>
      <c r="LW423" s="1587"/>
      <c r="LX423" s="1587"/>
      <c r="LY423" s="1587"/>
      <c r="LZ423" s="1587"/>
      <c r="MA423" s="1587"/>
      <c r="MB423" s="1587"/>
      <c r="MC423" s="1587"/>
      <c r="MD423" s="1587"/>
      <c r="ME423" s="1587"/>
      <c r="MF423" s="1587"/>
      <c r="MG423" s="1587"/>
      <c r="MH423" s="1587"/>
      <c r="MI423" s="1587"/>
      <c r="MJ423" s="1587"/>
      <c r="MK423" s="1587"/>
      <c r="ML423" s="1587"/>
      <c r="MM423" s="1587"/>
      <c r="MN423" s="1587"/>
      <c r="MO423" s="1587"/>
      <c r="MP423" s="1587"/>
      <c r="MQ423" s="1587"/>
      <c r="MR423" s="1587"/>
      <c r="MS423" s="1587"/>
      <c r="MT423" s="1587"/>
      <c r="MU423" s="1587"/>
      <c r="MV423" s="1587"/>
      <c r="MW423" s="1587"/>
      <c r="MX423" s="1587"/>
      <c r="MY423" s="1587"/>
      <c r="MZ423" s="1587"/>
      <c r="NA423" s="1587"/>
      <c r="NB423" s="1587"/>
      <c r="NC423" s="1587"/>
      <c r="ND423" s="1587"/>
      <c r="NE423" s="1587"/>
      <c r="NF423" s="1587"/>
      <c r="NG423" s="1587"/>
      <c r="NH423" s="1587"/>
      <c r="NI423" s="1587"/>
      <c r="NJ423" s="1587"/>
      <c r="NK423" s="1587"/>
      <c r="NL423" s="1587"/>
      <c r="NM423" s="1587"/>
      <c r="NN423" s="1587"/>
      <c r="NO423" s="1587"/>
      <c r="NP423" s="1587"/>
      <c r="NQ423" s="1587"/>
      <c r="NR423" s="1587"/>
      <c r="NS423" s="1587"/>
      <c r="NT423" s="1587"/>
      <c r="NU423" s="1587"/>
      <c r="NV423" s="1587"/>
      <c r="NW423" s="1587"/>
      <c r="NX423" s="1587"/>
      <c r="NY423" s="1587"/>
      <c r="NZ423" s="1587"/>
      <c r="OA423" s="1587"/>
      <c r="OB423" s="1587"/>
      <c r="OC423" s="1587"/>
      <c r="OD423" s="1587"/>
      <c r="OE423" s="1587"/>
      <c r="OF423" s="1587"/>
      <c r="OG423" s="1587"/>
      <c r="OH423" s="1587"/>
      <c r="OI423" s="1587"/>
      <c r="OJ423" s="1587"/>
      <c r="OK423" s="1587"/>
      <c r="OL423" s="1587"/>
      <c r="OM423" s="1587"/>
      <c r="ON423" s="1587"/>
      <c r="OO423" s="1587"/>
      <c r="OP423" s="1587"/>
      <c r="OQ423" s="1587"/>
      <c r="OR423" s="1587"/>
      <c r="OS423" s="1587"/>
      <c r="OT423" s="1587"/>
      <c r="OU423" s="1587"/>
      <c r="OV423" s="1587"/>
      <c r="OW423" s="1587"/>
      <c r="OX423" s="1587"/>
      <c r="OY423" s="1587"/>
      <c r="OZ423" s="1587"/>
      <c r="PA423" s="1587"/>
      <c r="PB423" s="1587"/>
      <c r="PC423" s="1587"/>
      <c r="PD423" s="1587"/>
      <c r="PE423" s="1587"/>
      <c r="PF423" s="1587"/>
      <c r="PG423" s="1588"/>
      <c r="PH423" s="1588"/>
      <c r="PI423" s="1588"/>
      <c r="PJ423" s="1588"/>
      <c r="PK423" s="1588"/>
      <c r="PL423" s="1588"/>
      <c r="PM423" s="1588"/>
      <c r="PN423" s="1588"/>
      <c r="PO423" s="1588"/>
      <c r="PP423" s="1588"/>
      <c r="PQ423" s="1588"/>
      <c r="PR423" s="1588"/>
      <c r="PS423" s="1588"/>
      <c r="PT423" s="1588"/>
      <c r="PU423" s="1588"/>
      <c r="PV423" s="1588"/>
      <c r="PW423" s="1588"/>
      <c r="PX423" s="1588"/>
      <c r="PY423" s="1588"/>
      <c r="PZ423" s="1588"/>
      <c r="QA423" s="1588"/>
      <c r="QB423" s="1588"/>
      <c r="QC423" s="1588"/>
      <c r="QD423" s="1588"/>
      <c r="QE423" s="1588"/>
      <c r="QF423" s="1588"/>
      <c r="QG423" s="1588"/>
      <c r="QH423" s="1588"/>
      <c r="QI423" s="1588"/>
      <c r="QJ423" s="1588"/>
      <c r="QK423" s="1588"/>
      <c r="QL423" s="1588"/>
      <c r="QM423" s="1588"/>
      <c r="QN423" s="1588"/>
      <c r="QO423" s="1588"/>
      <c r="QP423" s="1588"/>
      <c r="QQ423" s="1588"/>
      <c r="QR423" s="1588"/>
      <c r="QS423" s="1588"/>
      <c r="QT423" s="1588"/>
      <c r="QU423" s="1588"/>
      <c r="QV423" s="1588"/>
      <c r="QW423" s="1588"/>
      <c r="QX423" s="1588"/>
      <c r="QY423" s="1588"/>
      <c r="QZ423" s="1588"/>
      <c r="RA423" s="1588"/>
      <c r="RB423" s="1588"/>
      <c r="RC423" s="1588"/>
      <c r="RD423" s="1588"/>
      <c r="RE423" s="1588"/>
      <c r="RF423" s="1588"/>
      <c r="RG423" s="1588"/>
      <c r="RH423" s="1588"/>
      <c r="RI423" s="1588"/>
      <c r="RJ423" s="1588"/>
      <c r="RK423" s="1588"/>
      <c r="RL423" s="1588"/>
      <c r="RM423" s="1588"/>
      <c r="RN423" s="1588"/>
      <c r="RO423" s="1588"/>
      <c r="RP423" s="1588"/>
      <c r="RQ423" s="1588"/>
      <c r="RR423" s="1588"/>
      <c r="RS423" s="1588"/>
      <c r="RT423" s="1588"/>
      <c r="RU423" s="1588"/>
      <c r="RV423" s="1588"/>
      <c r="RW423" s="1588"/>
      <c r="RX423" s="1588"/>
      <c r="RY423" s="1588"/>
      <c r="RZ423" s="1588"/>
      <c r="SA423" s="1588"/>
      <c r="SB423" s="1588"/>
      <c r="SC423" s="1588"/>
      <c r="SD423" s="1588"/>
      <c r="SE423" s="1588"/>
      <c r="SF423" s="1588"/>
      <c r="SG423" s="1588"/>
      <c r="SH423" s="1588"/>
      <c r="SI423" s="1588"/>
      <c r="SJ423" s="1588"/>
      <c r="SK423" s="1588"/>
      <c r="SL423" s="1588"/>
      <c r="SM423" s="1588"/>
      <c r="SN423" s="1588"/>
      <c r="SO423" s="1588"/>
      <c r="SP423" s="1588"/>
      <c r="SQ423" s="1588"/>
      <c r="SR423" s="1588"/>
      <c r="SS423" s="1588"/>
      <c r="ST423" s="1588"/>
      <c r="SU423" s="1588"/>
      <c r="SV423" s="1588"/>
      <c r="SW423" s="1588"/>
      <c r="SX423" s="1588"/>
      <c r="SY423" s="1588"/>
      <c r="SZ423" s="1588"/>
      <c r="TA423" s="1588"/>
      <c r="TB423" s="1588"/>
      <c r="TC423" s="1588"/>
      <c r="TD423" s="544"/>
      <c r="TE423" s="544"/>
      <c r="TF423" s="544"/>
      <c r="TG423" s="544"/>
      <c r="TH423" s="544"/>
      <c r="TI423" s="544"/>
      <c r="TJ423" s="544"/>
      <c r="TK423" s="544"/>
      <c r="TL423" s="544"/>
      <c r="TM423" s="544"/>
      <c r="TN423" s="544"/>
      <c r="TO423" s="544"/>
      <c r="TP423" s="544"/>
      <c r="TQ423" s="544"/>
      <c r="TR423" s="544"/>
      <c r="TS423" s="544"/>
      <c r="TT423" s="544"/>
      <c r="TU423" s="544"/>
      <c r="TV423" s="544"/>
      <c r="TW423" s="544"/>
      <c r="TX423" s="544"/>
      <c r="TY423" s="544"/>
      <c r="TZ423" s="544"/>
      <c r="UA423" s="544"/>
      <c r="UB423" s="544"/>
      <c r="UC423" s="544"/>
      <c r="UD423" s="544"/>
      <c r="UE423" s="544"/>
      <c r="UF423" s="544"/>
      <c r="UG423" s="544"/>
      <c r="UH423" s="544"/>
      <c r="UI423" s="544"/>
      <c r="UJ423" s="544"/>
      <c r="UK423" s="544"/>
      <c r="UL423" s="544"/>
      <c r="UM423" s="544"/>
      <c r="UN423" s="544"/>
      <c r="UO423" s="544"/>
      <c r="UP423" s="544"/>
      <c r="UQ423" s="544"/>
      <c r="UR423" s="544"/>
      <c r="US423" s="544"/>
      <c r="UT423" s="544"/>
      <c r="UU423" s="544"/>
      <c r="UV423" s="544"/>
      <c r="UW423" s="544"/>
      <c r="UX423" s="544"/>
      <c r="UY423" s="544"/>
      <c r="UZ423" s="544"/>
      <c r="VA423" s="544"/>
      <c r="VB423" s="544"/>
      <c r="VC423" s="544"/>
      <c r="VD423" s="544"/>
      <c r="VE423" s="544"/>
      <c r="VF423" s="544"/>
      <c r="VG423" s="544"/>
      <c r="VH423" s="544"/>
      <c r="VI423" s="544"/>
      <c r="VJ423" s="544"/>
      <c r="VK423" s="544"/>
      <c r="VL423" s="544"/>
      <c r="VM423" s="544"/>
      <c r="VN423" s="544"/>
      <c r="VO423" s="544"/>
      <c r="VP423" s="544"/>
      <c r="VQ423" s="544"/>
      <c r="VR423" s="544"/>
      <c r="VS423" s="544"/>
      <c r="VT423" s="544"/>
      <c r="VU423" s="544"/>
      <c r="VV423" s="544"/>
      <c r="VW423" s="544"/>
      <c r="VX423" s="544"/>
      <c r="VY423" s="544"/>
      <c r="VZ423" s="544"/>
      <c r="WA423" s="544"/>
      <c r="WB423" s="544"/>
      <c r="WC423" s="544"/>
      <c r="WD423" s="544"/>
      <c r="WE423" s="544"/>
      <c r="WF423" s="544"/>
      <c r="WG423" s="544"/>
      <c r="WH423" s="544"/>
      <c r="WI423" s="544"/>
      <c r="WJ423" s="544"/>
      <c r="WK423" s="544"/>
      <c r="WL423" s="544"/>
      <c r="WM423" s="544"/>
      <c r="WN423" s="544"/>
      <c r="WO423" s="544"/>
      <c r="WP423" s="544"/>
      <c r="WQ423" s="544"/>
      <c r="WR423" s="544"/>
      <c r="WS423" s="544"/>
      <c r="WT423" s="544"/>
      <c r="WU423" s="544"/>
      <c r="WV423" s="544"/>
      <c r="WW423" s="544"/>
      <c r="WX423" s="544"/>
      <c r="WY423" s="544"/>
      <c r="WZ423" s="544"/>
      <c r="XA423" s="544"/>
      <c r="XB423" s="544"/>
      <c r="XC423" s="544"/>
      <c r="XD423" s="544"/>
      <c r="XE423" s="544"/>
      <c r="XF423" s="544"/>
      <c r="XG423" s="544"/>
      <c r="XH423" s="544"/>
      <c r="XI423" s="544"/>
      <c r="XJ423" s="544"/>
      <c r="XK423" s="544"/>
      <c r="XL423" s="544"/>
      <c r="XM423" s="544"/>
      <c r="XN423" s="544"/>
      <c r="XO423" s="544"/>
      <c r="XP423" s="544"/>
      <c r="XQ423" s="544"/>
      <c r="XR423" s="544"/>
      <c r="XS423" s="544"/>
      <c r="XT423" s="544"/>
      <c r="XU423" s="544"/>
      <c r="XV423" s="544"/>
      <c r="XW423" s="544"/>
      <c r="XX423" s="544"/>
      <c r="XY423" s="544"/>
      <c r="XZ423" s="544"/>
      <c r="YA423" s="544"/>
      <c r="YB423" s="544"/>
      <c r="YC423" s="544"/>
      <c r="YD423" s="544"/>
      <c r="YE423" s="544"/>
      <c r="YF423" s="544"/>
      <c r="YG423" s="544"/>
      <c r="YH423" s="544"/>
      <c r="YI423" s="544"/>
      <c r="YJ423" s="544"/>
      <c r="YK423" s="544"/>
      <c r="YL423" s="544"/>
      <c r="YM423" s="544"/>
      <c r="YN423" s="544"/>
      <c r="YO423" s="544"/>
      <c r="YP423" s="544"/>
      <c r="YQ423" s="544"/>
      <c r="YR423" s="544"/>
      <c r="YS423" s="544"/>
      <c r="YT423" s="544"/>
      <c r="YU423" s="544"/>
      <c r="YV423" s="544"/>
      <c r="YW423" s="544"/>
      <c r="YX423" s="544"/>
      <c r="YY423" s="544"/>
      <c r="YZ423" s="544"/>
      <c r="ZA423" s="544"/>
      <c r="ZB423" s="544"/>
      <c r="ZC423" s="544"/>
      <c r="ZD423" s="544"/>
      <c r="ZE423" s="544"/>
      <c r="ZF423" s="544"/>
      <c r="ZG423" s="544"/>
      <c r="ZH423" s="544"/>
      <c r="ZI423" s="544"/>
      <c r="ZJ423" s="544"/>
      <c r="ZK423" s="544"/>
      <c r="ZL423" s="544"/>
      <c r="ZM423" s="544"/>
      <c r="ZN423" s="544"/>
      <c r="ZO423" s="544"/>
      <c r="ZP423" s="544"/>
      <c r="ZQ423" s="544"/>
      <c r="ZR423" s="544"/>
      <c r="ZS423" s="544"/>
      <c r="ZT423" s="544"/>
      <c r="ZU423" s="544"/>
      <c r="ZV423" s="544"/>
      <c r="ZW423" s="544"/>
      <c r="ZX423" s="544"/>
      <c r="ZY423" s="544"/>
      <c r="ZZ423" s="544"/>
      <c r="AAA423" s="544"/>
      <c r="AAB423" s="544"/>
      <c r="AAC423" s="544"/>
      <c r="AAD423" s="544"/>
      <c r="AAE423" s="544"/>
      <c r="AAF423" s="544"/>
      <c r="AAG423" s="544"/>
      <c r="AAH423" s="544"/>
      <c r="AAI423" s="544"/>
      <c r="AAJ423" s="544"/>
      <c r="AAK423" s="544"/>
      <c r="AAL423" s="544"/>
      <c r="AAM423" s="544"/>
      <c r="AAN423" s="544"/>
      <c r="AAO423" s="544"/>
      <c r="AAP423" s="544"/>
      <c r="AAQ423" s="544"/>
      <c r="AAR423" s="544"/>
      <c r="AAS423" s="544"/>
      <c r="AAT423" s="544"/>
      <c r="AAU423" s="544"/>
      <c r="AAV423" s="544"/>
      <c r="AAW423" s="544"/>
      <c r="AAX423" s="544"/>
      <c r="AAY423" s="544"/>
      <c r="AAZ423" s="544"/>
      <c r="ABA423" s="544"/>
      <c r="ABB423" s="544"/>
      <c r="ABC423" s="544"/>
      <c r="ABD423" s="544"/>
      <c r="ABE423" s="544"/>
      <c r="ABF423" s="544"/>
      <c r="ABG423" s="544"/>
      <c r="ABH423" s="544"/>
      <c r="ABI423" s="544"/>
      <c r="ABJ423" s="544"/>
      <c r="ABK423" s="544"/>
      <c r="ABL423" s="544"/>
      <c r="ABM423" s="544"/>
      <c r="ABN423" s="544"/>
      <c r="ABO423" s="544"/>
      <c r="ABP423" s="544"/>
      <c r="ABQ423" s="544"/>
      <c r="ABR423" s="544"/>
      <c r="ABS423" s="544"/>
      <c r="ABT423" s="544"/>
    </row>
    <row r="424" spans="1:748" s="540" customFormat="1" ht="15" customHeight="1" x14ac:dyDescent="0.15">
      <c r="A424" s="559">
        <v>43944</v>
      </c>
      <c r="B424" s="415">
        <f t="shared" si="8"/>
        <v>4131</v>
      </c>
      <c r="C424" s="231"/>
      <c r="D424" s="546"/>
      <c r="E424" s="467"/>
      <c r="F424" s="576"/>
      <c r="G424" s="883"/>
      <c r="H424" s="539"/>
      <c r="I424" s="576"/>
      <c r="J424" s="547"/>
      <c r="K424" s="467"/>
      <c r="L424" s="550"/>
      <c r="M424" s="231">
        <v>1856</v>
      </c>
      <c r="N424" s="546">
        <v>8.67</v>
      </c>
      <c r="O424" s="467">
        <v>3620</v>
      </c>
      <c r="P424" s="576">
        <v>15.8</v>
      </c>
      <c r="Q424" s="883">
        <v>42</v>
      </c>
      <c r="R424" s="539">
        <v>0.1</v>
      </c>
      <c r="S424" s="576">
        <v>38</v>
      </c>
      <c r="T424" s="547"/>
      <c r="U424" s="467"/>
      <c r="V424" s="550"/>
      <c r="W424" s="494">
        <v>241</v>
      </c>
      <c r="X424" s="546">
        <v>8.7200000000000006</v>
      </c>
      <c r="Y424" s="548">
        <v>7220</v>
      </c>
      <c r="Z424" s="576">
        <v>15.5</v>
      </c>
      <c r="AA424" s="883">
        <v>40.6</v>
      </c>
      <c r="AB424" s="539">
        <v>12.1</v>
      </c>
      <c r="AC424" s="576">
        <v>13.5</v>
      </c>
      <c r="AD424" s="539"/>
      <c r="AE424" s="467"/>
      <c r="AF424" s="550"/>
      <c r="AG424" s="494">
        <v>77</v>
      </c>
      <c r="AH424" s="546"/>
      <c r="AI424" s="548"/>
      <c r="AJ424" s="576"/>
      <c r="AK424" s="883"/>
      <c r="AL424" s="539"/>
      <c r="AM424" s="213"/>
      <c r="AN424" s="539"/>
      <c r="AO424" s="467"/>
      <c r="AP424" s="618"/>
      <c r="AQ424" s="494">
        <v>703</v>
      </c>
      <c r="AR424" s="546">
        <v>7.63</v>
      </c>
      <c r="AS424" s="548">
        <v>2770</v>
      </c>
      <c r="AT424" s="576">
        <v>45.9</v>
      </c>
      <c r="AU424" s="883">
        <v>224.2</v>
      </c>
      <c r="AV424" s="539">
        <v>6.9</v>
      </c>
      <c r="AW424" s="576">
        <v>36.4</v>
      </c>
      <c r="AX424" s="539"/>
      <c r="AY424" s="467"/>
      <c r="AZ424" s="550"/>
      <c r="BA424" s="231">
        <v>444</v>
      </c>
      <c r="BB424" s="546">
        <v>8.01</v>
      </c>
      <c r="BC424" s="467">
        <v>7900</v>
      </c>
      <c r="BD424" s="576">
        <v>35.1</v>
      </c>
      <c r="BE424" s="883">
        <v>134</v>
      </c>
      <c r="BF424" s="539">
        <v>2.1</v>
      </c>
      <c r="BG424" s="576">
        <v>14.1</v>
      </c>
      <c r="BH424" s="539"/>
      <c r="BI424" s="467"/>
      <c r="BJ424" s="550"/>
      <c r="BK424" s="494">
        <v>241</v>
      </c>
      <c r="BL424" s="546">
        <v>8.14</v>
      </c>
      <c r="BM424" s="548">
        <v>1393</v>
      </c>
      <c r="BN424" s="576">
        <v>103.5</v>
      </c>
      <c r="BO424" s="883">
        <v>189.6</v>
      </c>
      <c r="BP424" s="539">
        <v>0.1</v>
      </c>
      <c r="BQ424" s="576">
        <v>3.8</v>
      </c>
      <c r="BR424" s="539"/>
      <c r="BS424" s="467"/>
      <c r="BT424" s="550"/>
      <c r="BU424" s="494">
        <v>220</v>
      </c>
      <c r="BV424" s="546">
        <v>8.39</v>
      </c>
      <c r="BW424" s="548">
        <v>9840</v>
      </c>
      <c r="BX424" s="548">
        <v>39.799999999999997</v>
      </c>
      <c r="BY424" s="883">
        <v>129</v>
      </c>
      <c r="BZ424" s="539">
        <v>4.5</v>
      </c>
      <c r="CA424" s="576">
        <v>55</v>
      </c>
      <c r="CB424" s="539"/>
      <c r="CC424" s="467"/>
      <c r="CD424" s="550"/>
      <c r="CE424" s="494">
        <v>47</v>
      </c>
      <c r="CF424" s="546">
        <v>8.09</v>
      </c>
      <c r="CG424" s="548">
        <v>7130</v>
      </c>
      <c r="CH424" s="576">
        <v>40.5</v>
      </c>
      <c r="CI424" s="883">
        <v>188.1</v>
      </c>
      <c r="CJ424" s="539">
        <v>0.6</v>
      </c>
      <c r="CK424" s="576">
        <v>39.200000000000003</v>
      </c>
      <c r="CL424" s="539"/>
      <c r="CM424" s="467"/>
      <c r="CN424" s="550"/>
      <c r="CO424" s="494"/>
      <c r="CP424" s="546"/>
      <c r="CQ424" s="467"/>
      <c r="CR424" s="576"/>
      <c r="CS424" s="883"/>
      <c r="CT424" s="539"/>
      <c r="CU424" s="576"/>
      <c r="CV424" s="539"/>
      <c r="CW424" s="467"/>
      <c r="CX424" s="550"/>
      <c r="CY424" s="494">
        <v>0</v>
      </c>
      <c r="CZ424" s="546"/>
      <c r="DA424" s="467"/>
      <c r="DB424" s="576"/>
      <c r="DC424" s="883"/>
      <c r="DD424" s="539"/>
      <c r="DE424" s="576"/>
      <c r="DF424" s="539"/>
      <c r="DG424" s="551"/>
      <c r="DH424" s="550"/>
      <c r="DI424" s="494">
        <v>77</v>
      </c>
      <c r="DJ424" s="546"/>
      <c r="DK424" s="549"/>
      <c r="DL424" s="576"/>
      <c r="DM424" s="883"/>
      <c r="DN424" s="539"/>
      <c r="DO424" s="576"/>
      <c r="DP424" s="539"/>
      <c r="DQ424" s="467"/>
      <c r="DR424" s="550"/>
      <c r="DS424" s="494">
        <v>70</v>
      </c>
      <c r="DT424" s="546">
        <v>7.88</v>
      </c>
      <c r="DU424" s="466">
        <v>477</v>
      </c>
      <c r="DV424" s="576">
        <v>50.3</v>
      </c>
      <c r="DW424" s="883">
        <v>132.4</v>
      </c>
      <c r="DX424" s="539">
        <v>8.1999999999999993</v>
      </c>
      <c r="DY424" s="576">
        <v>8.5</v>
      </c>
      <c r="DZ424" s="539"/>
      <c r="EA424" s="576"/>
      <c r="EB424" s="550"/>
      <c r="EC424" s="494"/>
      <c r="ED424" s="546"/>
      <c r="EE424" s="551"/>
      <c r="EF424" s="576"/>
      <c r="EG424" s="883"/>
      <c r="EH424" s="539"/>
      <c r="EI424" s="576"/>
      <c r="EJ424" s="539"/>
      <c r="EK424" s="467"/>
      <c r="EL424" s="550"/>
      <c r="EM424" s="494"/>
      <c r="EN424" s="546"/>
      <c r="EO424" s="467"/>
      <c r="EP424" s="576"/>
      <c r="EQ424" s="576"/>
      <c r="ER424" s="539"/>
      <c r="ES424" s="576"/>
      <c r="ET424" s="466"/>
      <c r="EU424" s="467"/>
      <c r="EV424" s="550"/>
      <c r="EW424" s="494">
        <v>136</v>
      </c>
      <c r="EX424" s="546">
        <v>8.24</v>
      </c>
      <c r="EY424" s="467">
        <v>6450</v>
      </c>
      <c r="EZ424" s="576">
        <v>5.3</v>
      </c>
      <c r="FA424" s="883">
        <v>36.1</v>
      </c>
      <c r="FB424" s="539">
        <v>5.9</v>
      </c>
      <c r="FC424" s="576">
        <v>7.4</v>
      </c>
      <c r="FD424" s="466"/>
      <c r="FE424" s="467"/>
      <c r="FF424" s="550"/>
      <c r="FG424" s="494">
        <v>19</v>
      </c>
      <c r="FH424" s="546">
        <v>8.14</v>
      </c>
      <c r="FI424" s="467">
        <v>3350</v>
      </c>
      <c r="FJ424" s="576">
        <v>70.7</v>
      </c>
      <c r="FK424" s="883">
        <v>58.9</v>
      </c>
      <c r="FL424" s="539">
        <v>15.6</v>
      </c>
      <c r="FM424" s="576">
        <v>14.6</v>
      </c>
      <c r="FN424" s="466"/>
      <c r="FO424" s="467"/>
      <c r="FP424" s="550"/>
      <c r="FQ424" s="1262"/>
      <c r="FR424" s="1263"/>
      <c r="FS424" s="1444"/>
      <c r="FT424" s="1263"/>
      <c r="FU424" s="980"/>
      <c r="FV424" s="1263"/>
      <c r="FW424" s="954"/>
      <c r="FX424" s="1263"/>
      <c r="FY424" s="1263"/>
      <c r="FZ424" s="1419"/>
      <c r="GA424" s="1262"/>
      <c r="GB424" s="1263"/>
      <c r="GC424" s="1263"/>
      <c r="GD424" s="1263"/>
      <c r="GE424" s="980"/>
      <c r="GF424" s="1263"/>
      <c r="GG424" s="954"/>
      <c r="GH424" s="1263"/>
      <c r="GI424" s="1263"/>
      <c r="GJ424" s="1419"/>
      <c r="GK424" s="231"/>
      <c r="GL424" s="941"/>
      <c r="GM424" s="467"/>
      <c r="GN424" s="467"/>
      <c r="GO424" s="467"/>
      <c r="GP424" s="467"/>
      <c r="GQ424" s="467"/>
      <c r="GR424" s="467"/>
      <c r="GS424" s="467"/>
      <c r="GT424" s="550"/>
      <c r="GU424" s="231"/>
      <c r="GV424" s="467"/>
      <c r="GW424" s="467"/>
      <c r="GX424" s="467"/>
      <c r="GY424" s="467"/>
      <c r="GZ424" s="539"/>
      <c r="HA424" s="467"/>
      <c r="HB424" s="467"/>
      <c r="HC424" s="467"/>
      <c r="HD424" s="550"/>
      <c r="HE424" s="494"/>
      <c r="HF424" s="546"/>
      <c r="HG424" s="467"/>
      <c r="HH424" s="894"/>
      <c r="HI424" s="1432"/>
      <c r="HJ424" s="539"/>
      <c r="HK424" s="576"/>
      <c r="HL424" s="539"/>
      <c r="HM424" s="467"/>
      <c r="HN424" s="550"/>
      <c r="HO424" s="494"/>
      <c r="HP424" s="546"/>
      <c r="HQ424" s="467"/>
      <c r="HR424" s="576"/>
      <c r="HS424" s="576"/>
      <c r="HT424" s="539"/>
      <c r="HU424" s="576"/>
      <c r="HV424" s="539"/>
      <c r="HW424" s="467"/>
      <c r="HX424" s="550"/>
      <c r="HY424" s="1587"/>
      <c r="HZ424" s="1587"/>
      <c r="IA424" s="1587"/>
      <c r="IB424" s="1587"/>
      <c r="IC424" s="1587"/>
      <c r="ID424" s="1587"/>
      <c r="IE424" s="1587"/>
      <c r="IF424" s="1587"/>
      <c r="IG424" s="1587"/>
      <c r="IH424" s="1587"/>
      <c r="II424" s="1587"/>
      <c r="IJ424" s="1587"/>
      <c r="IK424" s="1587"/>
      <c r="IL424" s="1587"/>
      <c r="IM424" s="1587"/>
      <c r="IN424" s="1587"/>
      <c r="IO424" s="1587"/>
      <c r="IP424" s="1587"/>
      <c r="IQ424" s="1587"/>
      <c r="IR424" s="1587"/>
      <c r="IS424" s="1587"/>
      <c r="IT424" s="1587"/>
      <c r="IU424" s="1587"/>
      <c r="IV424" s="1587"/>
      <c r="IW424" s="1587"/>
      <c r="IX424" s="1587"/>
      <c r="IY424" s="1587"/>
      <c r="IZ424" s="1587"/>
      <c r="JA424" s="1587"/>
      <c r="JB424" s="1587"/>
      <c r="JC424" s="1587"/>
      <c r="JD424" s="1587"/>
      <c r="JE424" s="1587"/>
      <c r="JF424" s="1587"/>
      <c r="JG424" s="1587"/>
      <c r="JH424" s="1587"/>
      <c r="JI424" s="1587"/>
      <c r="JJ424" s="1587"/>
      <c r="JK424" s="1587"/>
      <c r="JL424" s="1587"/>
      <c r="JM424" s="1587"/>
      <c r="JN424" s="1587"/>
      <c r="JO424" s="1587"/>
      <c r="JP424" s="1587"/>
      <c r="JQ424" s="1587"/>
      <c r="JR424" s="1587"/>
      <c r="JS424" s="1587"/>
      <c r="JT424" s="1587"/>
      <c r="JU424" s="1587"/>
      <c r="JV424" s="1587"/>
      <c r="JW424" s="1587"/>
      <c r="JX424" s="1587"/>
      <c r="JY424" s="1587"/>
      <c r="JZ424" s="1587"/>
      <c r="KA424" s="1587"/>
      <c r="KB424" s="1587"/>
      <c r="KC424" s="1587"/>
      <c r="KD424" s="1587"/>
      <c r="KE424" s="1587"/>
      <c r="KF424" s="1587"/>
      <c r="KG424" s="1587"/>
      <c r="KH424" s="1587"/>
      <c r="KI424" s="1587"/>
      <c r="KJ424" s="1587"/>
      <c r="KK424" s="1587"/>
      <c r="KL424" s="1587"/>
      <c r="KM424" s="1587"/>
      <c r="KN424" s="1587"/>
      <c r="KO424" s="1587"/>
      <c r="KP424" s="1587"/>
      <c r="KQ424" s="1587"/>
      <c r="KR424" s="1587"/>
      <c r="KS424" s="1587"/>
      <c r="KT424" s="1587"/>
      <c r="KU424" s="1587"/>
      <c r="KV424" s="1587"/>
      <c r="KW424" s="1587"/>
      <c r="KX424" s="1587"/>
      <c r="KY424" s="1587"/>
      <c r="KZ424" s="1587"/>
      <c r="LA424" s="1587"/>
      <c r="LB424" s="1587"/>
      <c r="LC424" s="1587"/>
      <c r="LD424" s="1587"/>
      <c r="LE424" s="1587"/>
      <c r="LF424" s="1587"/>
      <c r="LG424" s="1587"/>
      <c r="LH424" s="1587"/>
      <c r="LI424" s="1587"/>
      <c r="LJ424" s="1587"/>
      <c r="LK424" s="1587"/>
      <c r="LL424" s="1587"/>
      <c r="LM424" s="1587"/>
      <c r="LN424" s="1587"/>
      <c r="LO424" s="1587"/>
      <c r="LP424" s="1587"/>
      <c r="LQ424" s="1587"/>
      <c r="LR424" s="1587"/>
      <c r="LS424" s="1587"/>
      <c r="LT424" s="1587"/>
      <c r="LU424" s="1587"/>
      <c r="LV424" s="1587"/>
      <c r="LW424" s="1587"/>
      <c r="LX424" s="1587"/>
      <c r="LY424" s="1587"/>
      <c r="LZ424" s="1587"/>
      <c r="MA424" s="1587"/>
      <c r="MB424" s="1587"/>
      <c r="MC424" s="1587"/>
      <c r="MD424" s="1587"/>
      <c r="ME424" s="1587"/>
      <c r="MF424" s="1587"/>
      <c r="MG424" s="1587"/>
      <c r="MH424" s="1587"/>
      <c r="MI424" s="1587"/>
      <c r="MJ424" s="1587"/>
      <c r="MK424" s="1587"/>
      <c r="ML424" s="1587"/>
      <c r="MM424" s="1587"/>
      <c r="MN424" s="1587"/>
      <c r="MO424" s="1587"/>
      <c r="MP424" s="1587"/>
      <c r="MQ424" s="1587"/>
      <c r="MR424" s="1587"/>
      <c r="MS424" s="1587"/>
      <c r="MT424" s="1587"/>
      <c r="MU424" s="1587"/>
      <c r="MV424" s="1587"/>
      <c r="MW424" s="1587"/>
      <c r="MX424" s="1587"/>
      <c r="MY424" s="1587"/>
      <c r="MZ424" s="1587"/>
      <c r="NA424" s="1587"/>
      <c r="NB424" s="1587"/>
      <c r="NC424" s="1587"/>
      <c r="ND424" s="1587"/>
      <c r="NE424" s="1587"/>
      <c r="NF424" s="1587"/>
      <c r="NG424" s="1587"/>
      <c r="NH424" s="1587"/>
      <c r="NI424" s="1587"/>
      <c r="NJ424" s="1587"/>
      <c r="NK424" s="1587"/>
      <c r="NL424" s="1587"/>
      <c r="NM424" s="1587"/>
      <c r="NN424" s="1587"/>
      <c r="NO424" s="1587"/>
      <c r="NP424" s="1587"/>
      <c r="NQ424" s="1587"/>
      <c r="NR424" s="1587"/>
      <c r="NS424" s="1587"/>
      <c r="NT424" s="1587"/>
      <c r="NU424" s="1587"/>
      <c r="NV424" s="1587"/>
      <c r="NW424" s="1587"/>
      <c r="NX424" s="1587"/>
      <c r="NY424" s="1587"/>
      <c r="NZ424" s="1587"/>
      <c r="OA424" s="1587"/>
      <c r="OB424" s="1587"/>
      <c r="OC424" s="1587"/>
      <c r="OD424" s="1587"/>
      <c r="OE424" s="1587"/>
      <c r="OF424" s="1587"/>
      <c r="OG424" s="1587"/>
      <c r="OH424" s="1587"/>
      <c r="OI424" s="1587"/>
      <c r="OJ424" s="1587"/>
      <c r="OK424" s="1587"/>
      <c r="OL424" s="1587"/>
      <c r="OM424" s="1587"/>
      <c r="ON424" s="1587"/>
      <c r="OO424" s="1587"/>
      <c r="OP424" s="1587"/>
      <c r="OQ424" s="1587"/>
      <c r="OR424" s="1587"/>
      <c r="OS424" s="1587"/>
      <c r="OT424" s="1587"/>
      <c r="OU424" s="1587"/>
      <c r="OV424" s="1587"/>
      <c r="OW424" s="1587"/>
      <c r="OX424" s="1587"/>
      <c r="OY424" s="1587"/>
      <c r="OZ424" s="1587"/>
      <c r="PA424" s="1587"/>
      <c r="PB424" s="1587"/>
      <c r="PC424" s="1587"/>
      <c r="PD424" s="1587"/>
      <c r="PE424" s="1587"/>
      <c r="PF424" s="1587"/>
      <c r="PG424" s="1588"/>
      <c r="PH424" s="1588"/>
      <c r="PI424" s="1588"/>
      <c r="PJ424" s="1588"/>
      <c r="PK424" s="1588"/>
      <c r="PL424" s="1588"/>
      <c r="PM424" s="1588"/>
      <c r="PN424" s="1588"/>
      <c r="PO424" s="1588"/>
      <c r="PP424" s="1588"/>
      <c r="PQ424" s="1588"/>
      <c r="PR424" s="1588"/>
      <c r="PS424" s="1588"/>
      <c r="PT424" s="1588"/>
      <c r="PU424" s="1588"/>
      <c r="PV424" s="1588"/>
      <c r="PW424" s="1588"/>
      <c r="PX424" s="1588"/>
      <c r="PY424" s="1588"/>
      <c r="PZ424" s="1588"/>
      <c r="QA424" s="1588"/>
      <c r="QB424" s="1588"/>
      <c r="QC424" s="1588"/>
      <c r="QD424" s="1588"/>
      <c r="QE424" s="1588"/>
      <c r="QF424" s="1588"/>
      <c r="QG424" s="1588"/>
      <c r="QH424" s="1588"/>
      <c r="QI424" s="1588"/>
      <c r="QJ424" s="1588"/>
      <c r="QK424" s="1588"/>
      <c r="QL424" s="1588"/>
      <c r="QM424" s="1588"/>
      <c r="QN424" s="1588"/>
      <c r="QO424" s="1588"/>
      <c r="QP424" s="1588"/>
      <c r="QQ424" s="1588"/>
      <c r="QR424" s="1588"/>
      <c r="QS424" s="1588"/>
      <c r="QT424" s="1588"/>
      <c r="QU424" s="1588"/>
      <c r="QV424" s="1588"/>
      <c r="QW424" s="1588"/>
      <c r="QX424" s="1588"/>
      <c r="QY424" s="1588"/>
      <c r="QZ424" s="1588"/>
      <c r="RA424" s="1588"/>
      <c r="RB424" s="1588"/>
      <c r="RC424" s="1588"/>
      <c r="RD424" s="1588"/>
      <c r="RE424" s="1588"/>
      <c r="RF424" s="1588"/>
      <c r="RG424" s="1588"/>
      <c r="RH424" s="1588"/>
      <c r="RI424" s="1588"/>
      <c r="RJ424" s="1588"/>
      <c r="RK424" s="1588"/>
      <c r="RL424" s="1588"/>
      <c r="RM424" s="1588"/>
      <c r="RN424" s="1588"/>
      <c r="RO424" s="1588"/>
      <c r="RP424" s="1588"/>
      <c r="RQ424" s="1588"/>
      <c r="RR424" s="1588"/>
      <c r="RS424" s="1588"/>
      <c r="RT424" s="1588"/>
      <c r="RU424" s="1588"/>
      <c r="RV424" s="1588"/>
      <c r="RW424" s="1588"/>
      <c r="RX424" s="1588"/>
      <c r="RY424" s="1588"/>
      <c r="RZ424" s="1588"/>
      <c r="SA424" s="1588"/>
      <c r="SB424" s="1588"/>
      <c r="SC424" s="1588"/>
      <c r="SD424" s="1588"/>
      <c r="SE424" s="1588"/>
      <c r="SF424" s="1588"/>
      <c r="SG424" s="1588"/>
      <c r="SH424" s="1588"/>
      <c r="SI424" s="1588"/>
      <c r="SJ424" s="1588"/>
      <c r="SK424" s="1588"/>
      <c r="SL424" s="1588"/>
      <c r="SM424" s="1588"/>
      <c r="SN424" s="1588"/>
      <c r="SO424" s="1588"/>
      <c r="SP424" s="1588"/>
      <c r="SQ424" s="1588"/>
      <c r="SR424" s="1588"/>
      <c r="SS424" s="1588"/>
      <c r="ST424" s="1588"/>
      <c r="SU424" s="1588"/>
      <c r="SV424" s="1588"/>
      <c r="SW424" s="1588"/>
      <c r="SX424" s="1588"/>
      <c r="SY424" s="1588"/>
      <c r="SZ424" s="1588"/>
      <c r="TA424" s="1588"/>
      <c r="TB424" s="1588"/>
      <c r="TC424" s="1588"/>
      <c r="TD424" s="544"/>
      <c r="TE424" s="544"/>
      <c r="TF424" s="544"/>
      <c r="TG424" s="544"/>
      <c r="TH424" s="544"/>
      <c r="TI424" s="544"/>
      <c r="TJ424" s="544"/>
      <c r="TK424" s="544"/>
      <c r="TL424" s="544"/>
      <c r="TM424" s="544"/>
      <c r="TN424" s="544"/>
      <c r="TO424" s="544"/>
      <c r="TP424" s="544"/>
      <c r="TQ424" s="544"/>
      <c r="TR424" s="544"/>
      <c r="TS424" s="544"/>
      <c r="TT424" s="544"/>
      <c r="TU424" s="544"/>
      <c r="TV424" s="544"/>
      <c r="TW424" s="544"/>
      <c r="TX424" s="544"/>
      <c r="TY424" s="544"/>
      <c r="TZ424" s="544"/>
      <c r="UA424" s="544"/>
      <c r="UB424" s="544"/>
      <c r="UC424" s="544"/>
      <c r="UD424" s="544"/>
      <c r="UE424" s="544"/>
      <c r="UF424" s="544"/>
      <c r="UG424" s="544"/>
      <c r="UH424" s="544"/>
      <c r="UI424" s="544"/>
      <c r="UJ424" s="544"/>
      <c r="UK424" s="544"/>
      <c r="UL424" s="544"/>
      <c r="UM424" s="544"/>
      <c r="UN424" s="544"/>
      <c r="UO424" s="544"/>
      <c r="UP424" s="544"/>
      <c r="UQ424" s="544"/>
      <c r="UR424" s="544"/>
      <c r="US424" s="544"/>
      <c r="UT424" s="544"/>
      <c r="UU424" s="544"/>
      <c r="UV424" s="544"/>
      <c r="UW424" s="544"/>
      <c r="UX424" s="544"/>
      <c r="UY424" s="544"/>
      <c r="UZ424" s="544"/>
      <c r="VA424" s="544"/>
      <c r="VB424" s="544"/>
      <c r="VC424" s="544"/>
      <c r="VD424" s="544"/>
      <c r="VE424" s="544"/>
      <c r="VF424" s="544"/>
      <c r="VG424" s="544"/>
      <c r="VH424" s="544"/>
      <c r="VI424" s="544"/>
      <c r="VJ424" s="544"/>
      <c r="VK424" s="544"/>
      <c r="VL424" s="544"/>
      <c r="VM424" s="544"/>
      <c r="VN424" s="544"/>
      <c r="VO424" s="544"/>
      <c r="VP424" s="544"/>
      <c r="VQ424" s="544"/>
      <c r="VR424" s="544"/>
      <c r="VS424" s="544"/>
      <c r="VT424" s="544"/>
      <c r="VU424" s="544"/>
      <c r="VV424" s="544"/>
      <c r="VW424" s="544"/>
      <c r="VX424" s="544"/>
      <c r="VY424" s="544"/>
      <c r="VZ424" s="544"/>
      <c r="WA424" s="544"/>
      <c r="WB424" s="544"/>
      <c r="WC424" s="544"/>
      <c r="WD424" s="544"/>
      <c r="WE424" s="544"/>
      <c r="WF424" s="544"/>
      <c r="WG424" s="544"/>
      <c r="WH424" s="544"/>
      <c r="WI424" s="544"/>
      <c r="WJ424" s="544"/>
      <c r="WK424" s="544"/>
      <c r="WL424" s="544"/>
      <c r="WM424" s="544"/>
      <c r="WN424" s="544"/>
      <c r="WO424" s="544"/>
      <c r="WP424" s="544"/>
      <c r="WQ424" s="544"/>
      <c r="WR424" s="544"/>
      <c r="WS424" s="544"/>
      <c r="WT424" s="544"/>
      <c r="WU424" s="544"/>
      <c r="WV424" s="544"/>
      <c r="WW424" s="544"/>
      <c r="WX424" s="544"/>
      <c r="WY424" s="544"/>
      <c r="WZ424" s="544"/>
      <c r="XA424" s="544"/>
      <c r="XB424" s="544"/>
      <c r="XC424" s="544"/>
      <c r="XD424" s="544"/>
      <c r="XE424" s="544"/>
      <c r="XF424" s="544"/>
      <c r="XG424" s="544"/>
      <c r="XH424" s="544"/>
      <c r="XI424" s="544"/>
      <c r="XJ424" s="544"/>
      <c r="XK424" s="544"/>
      <c r="XL424" s="544"/>
      <c r="XM424" s="544"/>
      <c r="XN424" s="544"/>
      <c r="XO424" s="544"/>
      <c r="XP424" s="544"/>
      <c r="XQ424" s="544"/>
      <c r="XR424" s="544"/>
      <c r="XS424" s="544"/>
      <c r="XT424" s="544"/>
      <c r="XU424" s="544"/>
      <c r="XV424" s="544"/>
      <c r="XW424" s="544"/>
      <c r="XX424" s="544"/>
      <c r="XY424" s="544"/>
      <c r="XZ424" s="544"/>
      <c r="YA424" s="544"/>
      <c r="YB424" s="544"/>
      <c r="YC424" s="544"/>
      <c r="YD424" s="544"/>
      <c r="YE424" s="544"/>
      <c r="YF424" s="544"/>
      <c r="YG424" s="544"/>
      <c r="YH424" s="544"/>
      <c r="YI424" s="544"/>
      <c r="YJ424" s="544"/>
      <c r="YK424" s="544"/>
      <c r="YL424" s="544"/>
      <c r="YM424" s="544"/>
      <c r="YN424" s="544"/>
      <c r="YO424" s="544"/>
      <c r="YP424" s="544"/>
      <c r="YQ424" s="544"/>
      <c r="YR424" s="544"/>
      <c r="YS424" s="544"/>
      <c r="YT424" s="544"/>
      <c r="YU424" s="544"/>
      <c r="YV424" s="544"/>
      <c r="YW424" s="544"/>
      <c r="YX424" s="544"/>
      <c r="YY424" s="544"/>
      <c r="YZ424" s="544"/>
      <c r="ZA424" s="544"/>
      <c r="ZB424" s="544"/>
      <c r="ZC424" s="544"/>
      <c r="ZD424" s="544"/>
      <c r="ZE424" s="544"/>
      <c r="ZF424" s="544"/>
      <c r="ZG424" s="544"/>
      <c r="ZH424" s="544"/>
      <c r="ZI424" s="544"/>
      <c r="ZJ424" s="544"/>
      <c r="ZK424" s="544"/>
      <c r="ZL424" s="544"/>
      <c r="ZM424" s="544"/>
      <c r="ZN424" s="544"/>
      <c r="ZO424" s="544"/>
      <c r="ZP424" s="544"/>
      <c r="ZQ424" s="544"/>
      <c r="ZR424" s="544"/>
      <c r="ZS424" s="544"/>
      <c r="ZT424" s="544"/>
      <c r="ZU424" s="544"/>
      <c r="ZV424" s="544"/>
      <c r="ZW424" s="544"/>
      <c r="ZX424" s="544"/>
      <c r="ZY424" s="544"/>
      <c r="ZZ424" s="544"/>
      <c r="AAA424" s="544"/>
      <c r="AAB424" s="544"/>
      <c r="AAC424" s="544"/>
      <c r="AAD424" s="544"/>
      <c r="AAE424" s="544"/>
      <c r="AAF424" s="544"/>
      <c r="AAG424" s="544"/>
      <c r="AAH424" s="544"/>
      <c r="AAI424" s="544"/>
      <c r="AAJ424" s="544"/>
      <c r="AAK424" s="544"/>
      <c r="AAL424" s="544"/>
      <c r="AAM424" s="544"/>
      <c r="AAN424" s="544"/>
      <c r="AAO424" s="544"/>
      <c r="AAP424" s="544"/>
      <c r="AAQ424" s="544"/>
      <c r="AAR424" s="544"/>
      <c r="AAS424" s="544"/>
      <c r="AAT424" s="544"/>
      <c r="AAU424" s="544"/>
      <c r="AAV424" s="544"/>
      <c r="AAW424" s="544"/>
      <c r="AAX424" s="544"/>
      <c r="AAY424" s="544"/>
      <c r="AAZ424" s="544"/>
      <c r="ABA424" s="544"/>
      <c r="ABB424" s="544"/>
      <c r="ABC424" s="544"/>
      <c r="ABD424" s="544"/>
      <c r="ABE424" s="544"/>
      <c r="ABF424" s="544"/>
      <c r="ABG424" s="544"/>
      <c r="ABH424" s="544"/>
      <c r="ABI424" s="544"/>
      <c r="ABJ424" s="544"/>
      <c r="ABK424" s="544"/>
      <c r="ABL424" s="544"/>
      <c r="ABM424" s="544"/>
      <c r="ABN424" s="544"/>
      <c r="ABO424" s="544"/>
      <c r="ABP424" s="544"/>
      <c r="ABQ424" s="544"/>
      <c r="ABR424" s="544"/>
      <c r="ABS424" s="544"/>
      <c r="ABT424" s="544"/>
    </row>
    <row r="425" spans="1:748" s="540" customFormat="1" ht="15" customHeight="1" x14ac:dyDescent="0.15">
      <c r="A425" s="701">
        <v>43945</v>
      </c>
      <c r="B425" s="415">
        <f t="shared" si="8"/>
        <v>3422</v>
      </c>
      <c r="C425" s="231"/>
      <c r="D425" s="546"/>
      <c r="E425" s="467"/>
      <c r="F425" s="576"/>
      <c r="G425" s="883"/>
      <c r="H425" s="539"/>
      <c r="I425" s="576"/>
      <c r="J425" s="547"/>
      <c r="K425" s="467"/>
      <c r="L425" s="550"/>
      <c r="M425" s="231">
        <v>1911</v>
      </c>
      <c r="N425" s="546">
        <v>8.6</v>
      </c>
      <c r="O425" s="467">
        <v>3640</v>
      </c>
      <c r="P425" s="576">
        <v>16.399999999999999</v>
      </c>
      <c r="Q425" s="883">
        <v>43.6</v>
      </c>
      <c r="R425" s="539">
        <v>0.6</v>
      </c>
      <c r="S425" s="576">
        <v>39.200000000000003</v>
      </c>
      <c r="T425" s="547"/>
      <c r="U425" s="467"/>
      <c r="V425" s="550"/>
      <c r="W425" s="494"/>
      <c r="X425" s="546"/>
      <c r="Y425" s="548"/>
      <c r="Z425" s="576"/>
      <c r="AA425" s="883"/>
      <c r="AB425" s="539"/>
      <c r="AC425" s="576"/>
      <c r="AD425" s="539"/>
      <c r="AE425" s="467"/>
      <c r="AF425" s="550"/>
      <c r="AG425" s="494">
        <v>113</v>
      </c>
      <c r="AH425" s="546">
        <v>8.39</v>
      </c>
      <c r="AI425" s="548">
        <v>9750</v>
      </c>
      <c r="AJ425" s="576">
        <v>39</v>
      </c>
      <c r="AK425" s="883">
        <v>117.3</v>
      </c>
      <c r="AL425" s="539">
        <v>3.2</v>
      </c>
      <c r="AM425" s="213">
        <v>8.1999999999999993</v>
      </c>
      <c r="AN425" s="539"/>
      <c r="AO425" s="467"/>
      <c r="AP425" s="618"/>
      <c r="AQ425" s="494">
        <v>730</v>
      </c>
      <c r="AR425" s="546">
        <v>7.22</v>
      </c>
      <c r="AS425" s="548">
        <v>2470</v>
      </c>
      <c r="AT425" s="576">
        <v>41.4</v>
      </c>
      <c r="AU425" s="883">
        <v>182.1</v>
      </c>
      <c r="AV425" s="539">
        <v>8.6</v>
      </c>
      <c r="AW425" s="576">
        <v>32.799999999999997</v>
      </c>
      <c r="AX425" s="539"/>
      <c r="AY425" s="467"/>
      <c r="AZ425" s="550"/>
      <c r="BA425" s="231">
        <v>255</v>
      </c>
      <c r="BB425" s="546">
        <v>7.94</v>
      </c>
      <c r="BC425" s="467">
        <v>7460</v>
      </c>
      <c r="BD425" s="576">
        <v>37.1</v>
      </c>
      <c r="BE425" s="883">
        <v>158</v>
      </c>
      <c r="BF425" s="539">
        <v>3</v>
      </c>
      <c r="BG425" s="576">
        <v>14.5</v>
      </c>
      <c r="BH425" s="539"/>
      <c r="BI425" s="467"/>
      <c r="BJ425" s="550"/>
      <c r="BK425" s="494">
        <v>165</v>
      </c>
      <c r="BL425" s="546">
        <v>8.1199999999999992</v>
      </c>
      <c r="BM425" s="548">
        <v>1403</v>
      </c>
      <c r="BN425" s="576">
        <v>102.3</v>
      </c>
      <c r="BO425" s="883">
        <v>192.6</v>
      </c>
      <c r="BP425" s="539">
        <v>0.3</v>
      </c>
      <c r="BQ425" s="576">
        <v>3.6</v>
      </c>
      <c r="BR425" s="539"/>
      <c r="BS425" s="467"/>
      <c r="BT425" s="550"/>
      <c r="BU425" s="494">
        <v>168</v>
      </c>
      <c r="BV425" s="546"/>
      <c r="BW425" s="548"/>
      <c r="BX425" s="548"/>
      <c r="BY425" s="883"/>
      <c r="BZ425" s="539"/>
      <c r="CA425" s="576"/>
      <c r="CB425" s="539"/>
      <c r="CC425" s="467"/>
      <c r="CD425" s="550"/>
      <c r="CE425" s="494">
        <v>42</v>
      </c>
      <c r="CF425" s="546"/>
      <c r="CG425" s="548"/>
      <c r="CH425" s="576"/>
      <c r="CI425" s="883"/>
      <c r="CJ425" s="539"/>
      <c r="CK425" s="576"/>
      <c r="CL425" s="539"/>
      <c r="CM425" s="467"/>
      <c r="CN425" s="550"/>
      <c r="CO425" s="494">
        <v>38</v>
      </c>
      <c r="CP425" s="546">
        <v>7.31</v>
      </c>
      <c r="CQ425" s="467">
        <v>2860</v>
      </c>
      <c r="CR425" s="576">
        <v>16.8</v>
      </c>
      <c r="CS425" s="883">
        <v>52.7</v>
      </c>
      <c r="CT425" s="539">
        <v>10.8</v>
      </c>
      <c r="CU425" s="576">
        <v>32.799999999999997</v>
      </c>
      <c r="CV425" s="539"/>
      <c r="CW425" s="467"/>
      <c r="CX425" s="550"/>
      <c r="CY425" s="494"/>
      <c r="CZ425" s="546">
        <v>7.47</v>
      </c>
      <c r="DA425" s="467">
        <v>5770</v>
      </c>
      <c r="DB425" s="576">
        <v>27.4</v>
      </c>
      <c r="DC425" s="883">
        <v>78.3</v>
      </c>
      <c r="DD425" s="539">
        <v>15.1</v>
      </c>
      <c r="DE425" s="576">
        <v>19.5</v>
      </c>
      <c r="DF425" s="539"/>
      <c r="DG425" s="551"/>
      <c r="DH425" s="550"/>
      <c r="DI425" s="494"/>
      <c r="DJ425" s="546">
        <v>8.02</v>
      </c>
      <c r="DK425" s="549">
        <v>3540</v>
      </c>
      <c r="DL425" s="576">
        <v>82.6</v>
      </c>
      <c r="DM425" s="883">
        <v>255.8</v>
      </c>
      <c r="DN425" s="539">
        <v>8</v>
      </c>
      <c r="DO425" s="576">
        <v>12.6</v>
      </c>
      <c r="DP425" s="539"/>
      <c r="DQ425" s="467"/>
      <c r="DR425" s="550"/>
      <c r="DS425" s="494"/>
      <c r="DT425" s="546"/>
      <c r="DU425" s="466"/>
      <c r="DV425" s="576"/>
      <c r="DW425" s="883"/>
      <c r="DX425" s="539"/>
      <c r="DY425" s="576"/>
      <c r="DZ425" s="539"/>
      <c r="EA425" s="576"/>
      <c r="EB425" s="550"/>
      <c r="EC425" s="494"/>
      <c r="ED425" s="546"/>
      <c r="EE425" s="551"/>
      <c r="EF425" s="576"/>
      <c r="EG425" s="883"/>
      <c r="EH425" s="539"/>
      <c r="EI425" s="576"/>
      <c r="EJ425" s="539"/>
      <c r="EK425" s="467"/>
      <c r="EL425" s="550"/>
      <c r="EM425" s="494"/>
      <c r="EN425" s="546"/>
      <c r="EO425" s="467"/>
      <c r="EP425" s="576"/>
      <c r="EQ425" s="576"/>
      <c r="ER425" s="539"/>
      <c r="ES425" s="576"/>
      <c r="ET425" s="466"/>
      <c r="EU425" s="467"/>
      <c r="EV425" s="550"/>
      <c r="EW425" s="494"/>
      <c r="EX425" s="546"/>
      <c r="EY425" s="467"/>
      <c r="EZ425" s="576"/>
      <c r="FA425" s="883"/>
      <c r="FB425" s="539"/>
      <c r="FC425" s="576"/>
      <c r="FD425" s="466"/>
      <c r="FE425" s="467"/>
      <c r="FF425" s="550"/>
      <c r="FG425" s="494"/>
      <c r="FH425" s="546"/>
      <c r="FI425" s="467"/>
      <c r="FJ425" s="576"/>
      <c r="FK425" s="883"/>
      <c r="FL425" s="539"/>
      <c r="FM425" s="576"/>
      <c r="FN425" s="466"/>
      <c r="FO425" s="467"/>
      <c r="FP425" s="550"/>
      <c r="FQ425" s="1262"/>
      <c r="FR425" s="1263"/>
      <c r="FS425" s="1444"/>
      <c r="FT425" s="1263"/>
      <c r="FU425" s="980"/>
      <c r="FV425" s="1263"/>
      <c r="FW425" s="954"/>
      <c r="FX425" s="1263"/>
      <c r="FY425" s="1263"/>
      <c r="FZ425" s="1419"/>
      <c r="GA425" s="1262"/>
      <c r="GB425" s="1263"/>
      <c r="GC425" s="1263"/>
      <c r="GD425" s="1263"/>
      <c r="GE425" s="980"/>
      <c r="GF425" s="1263"/>
      <c r="GG425" s="954"/>
      <c r="GH425" s="1263"/>
      <c r="GI425" s="1263"/>
      <c r="GJ425" s="1419"/>
      <c r="GK425" s="231"/>
      <c r="GL425" s="941"/>
      <c r="GM425" s="467"/>
      <c r="GN425" s="467"/>
      <c r="GO425" s="467"/>
      <c r="GP425" s="467"/>
      <c r="GQ425" s="467"/>
      <c r="GR425" s="467"/>
      <c r="GS425" s="467"/>
      <c r="GT425" s="550"/>
      <c r="GU425" s="231"/>
      <c r="GV425" s="467"/>
      <c r="GW425" s="467"/>
      <c r="GX425" s="467"/>
      <c r="GY425" s="467"/>
      <c r="GZ425" s="539"/>
      <c r="HA425" s="467"/>
      <c r="HB425" s="467"/>
      <c r="HC425" s="467"/>
      <c r="HD425" s="550"/>
      <c r="HE425" s="494"/>
      <c r="HF425" s="546">
        <v>6.53</v>
      </c>
      <c r="HG425" s="467">
        <v>2970</v>
      </c>
      <c r="HH425" s="894">
        <v>4.5</v>
      </c>
      <c r="HI425" s="1432">
        <v>42.1</v>
      </c>
      <c r="HJ425" s="539">
        <v>5.2</v>
      </c>
      <c r="HK425" s="576">
        <v>10.9</v>
      </c>
      <c r="HL425" s="539"/>
      <c r="HM425" s="467"/>
      <c r="HN425" s="550"/>
      <c r="HO425" s="494"/>
      <c r="HP425" s="546">
        <v>6.56</v>
      </c>
      <c r="HQ425" s="467">
        <v>3570</v>
      </c>
      <c r="HR425" s="576"/>
      <c r="HS425" s="576">
        <v>234.7</v>
      </c>
      <c r="HT425" s="539">
        <v>172.3</v>
      </c>
      <c r="HU425" s="576"/>
      <c r="HV425" s="539"/>
      <c r="HW425" s="467"/>
      <c r="HX425" s="550"/>
      <c r="HY425" s="1587"/>
      <c r="HZ425" s="1587"/>
      <c r="IA425" s="1587"/>
      <c r="IB425" s="1587"/>
      <c r="IC425" s="1587"/>
      <c r="ID425" s="1587"/>
      <c r="IE425" s="1587"/>
      <c r="IF425" s="1587"/>
      <c r="IG425" s="1587"/>
      <c r="IH425" s="1587"/>
      <c r="II425" s="1587"/>
      <c r="IJ425" s="1587"/>
      <c r="IK425" s="1587"/>
      <c r="IL425" s="1587"/>
      <c r="IM425" s="1587"/>
      <c r="IN425" s="1587"/>
      <c r="IO425" s="1587"/>
      <c r="IP425" s="1587"/>
      <c r="IQ425" s="1587"/>
      <c r="IR425" s="1587"/>
      <c r="IS425" s="1587"/>
      <c r="IT425" s="1587"/>
      <c r="IU425" s="1587"/>
      <c r="IV425" s="1587"/>
      <c r="IW425" s="1587"/>
      <c r="IX425" s="1587"/>
      <c r="IY425" s="1587"/>
      <c r="IZ425" s="1587"/>
      <c r="JA425" s="1587"/>
      <c r="JB425" s="1587"/>
      <c r="JC425" s="1587"/>
      <c r="JD425" s="1587"/>
      <c r="JE425" s="1587"/>
      <c r="JF425" s="1587"/>
      <c r="JG425" s="1587"/>
      <c r="JH425" s="1587"/>
      <c r="JI425" s="1587"/>
      <c r="JJ425" s="1587"/>
      <c r="JK425" s="1587"/>
      <c r="JL425" s="1587"/>
      <c r="JM425" s="1587"/>
      <c r="JN425" s="1587"/>
      <c r="JO425" s="1587"/>
      <c r="JP425" s="1587"/>
      <c r="JQ425" s="1587"/>
      <c r="JR425" s="1587"/>
      <c r="JS425" s="1587"/>
      <c r="JT425" s="1587"/>
      <c r="JU425" s="1587"/>
      <c r="JV425" s="1587"/>
      <c r="JW425" s="1587"/>
      <c r="JX425" s="1587"/>
      <c r="JY425" s="1587"/>
      <c r="JZ425" s="1587"/>
      <c r="KA425" s="1587"/>
      <c r="KB425" s="1587"/>
      <c r="KC425" s="1587"/>
      <c r="KD425" s="1587"/>
      <c r="KE425" s="1587"/>
      <c r="KF425" s="1587"/>
      <c r="KG425" s="1587"/>
      <c r="KH425" s="1587"/>
      <c r="KI425" s="1587"/>
      <c r="KJ425" s="1587"/>
      <c r="KK425" s="1587"/>
      <c r="KL425" s="1587"/>
      <c r="KM425" s="1587"/>
      <c r="KN425" s="1587"/>
      <c r="KO425" s="1587"/>
      <c r="KP425" s="1587"/>
      <c r="KQ425" s="1587"/>
      <c r="KR425" s="1587"/>
      <c r="KS425" s="1587"/>
      <c r="KT425" s="1587"/>
      <c r="KU425" s="1587"/>
      <c r="KV425" s="1587"/>
      <c r="KW425" s="1587"/>
      <c r="KX425" s="1587"/>
      <c r="KY425" s="1587"/>
      <c r="KZ425" s="1587"/>
      <c r="LA425" s="1587"/>
      <c r="LB425" s="1587"/>
      <c r="LC425" s="1587"/>
      <c r="LD425" s="1587"/>
      <c r="LE425" s="1587"/>
      <c r="LF425" s="1587"/>
      <c r="LG425" s="1587"/>
      <c r="LH425" s="1587"/>
      <c r="LI425" s="1587"/>
      <c r="LJ425" s="1587"/>
      <c r="LK425" s="1587"/>
      <c r="LL425" s="1587"/>
      <c r="LM425" s="1587"/>
      <c r="LN425" s="1587"/>
      <c r="LO425" s="1587"/>
      <c r="LP425" s="1587"/>
      <c r="LQ425" s="1587"/>
      <c r="LR425" s="1587"/>
      <c r="LS425" s="1587"/>
      <c r="LT425" s="1587"/>
      <c r="LU425" s="1587"/>
      <c r="LV425" s="1587"/>
      <c r="LW425" s="1587"/>
      <c r="LX425" s="1587"/>
      <c r="LY425" s="1587"/>
      <c r="LZ425" s="1587"/>
      <c r="MA425" s="1587"/>
      <c r="MB425" s="1587"/>
      <c r="MC425" s="1587"/>
      <c r="MD425" s="1587"/>
      <c r="ME425" s="1587"/>
      <c r="MF425" s="1587"/>
      <c r="MG425" s="1587"/>
      <c r="MH425" s="1587"/>
      <c r="MI425" s="1587"/>
      <c r="MJ425" s="1587"/>
      <c r="MK425" s="1587"/>
      <c r="ML425" s="1587"/>
      <c r="MM425" s="1587"/>
      <c r="MN425" s="1587"/>
      <c r="MO425" s="1587"/>
      <c r="MP425" s="1587"/>
      <c r="MQ425" s="1587"/>
      <c r="MR425" s="1587"/>
      <c r="MS425" s="1587"/>
      <c r="MT425" s="1587"/>
      <c r="MU425" s="1587"/>
      <c r="MV425" s="1587"/>
      <c r="MW425" s="1587"/>
      <c r="MX425" s="1587"/>
      <c r="MY425" s="1587"/>
      <c r="MZ425" s="1587"/>
      <c r="NA425" s="1587"/>
      <c r="NB425" s="1587"/>
      <c r="NC425" s="1587"/>
      <c r="ND425" s="1587"/>
      <c r="NE425" s="1587"/>
      <c r="NF425" s="1587"/>
      <c r="NG425" s="1587"/>
      <c r="NH425" s="1587"/>
      <c r="NI425" s="1587"/>
      <c r="NJ425" s="1587"/>
      <c r="NK425" s="1587"/>
      <c r="NL425" s="1587"/>
      <c r="NM425" s="1587"/>
      <c r="NN425" s="1587"/>
      <c r="NO425" s="1587"/>
      <c r="NP425" s="1587"/>
      <c r="NQ425" s="1587"/>
      <c r="NR425" s="1587"/>
      <c r="NS425" s="1587"/>
      <c r="NT425" s="1587"/>
      <c r="NU425" s="1587"/>
      <c r="NV425" s="1587"/>
      <c r="NW425" s="1587"/>
      <c r="NX425" s="1587"/>
      <c r="NY425" s="1587"/>
      <c r="NZ425" s="1587"/>
      <c r="OA425" s="1587"/>
      <c r="OB425" s="1587"/>
      <c r="OC425" s="1587"/>
      <c r="OD425" s="1587"/>
      <c r="OE425" s="1587"/>
      <c r="OF425" s="1587"/>
      <c r="OG425" s="1587"/>
      <c r="OH425" s="1587"/>
      <c r="OI425" s="1587"/>
      <c r="OJ425" s="1587"/>
      <c r="OK425" s="1587"/>
      <c r="OL425" s="1587"/>
      <c r="OM425" s="1587"/>
      <c r="ON425" s="1587"/>
      <c r="OO425" s="1587"/>
      <c r="OP425" s="1587"/>
      <c r="OQ425" s="1587"/>
      <c r="OR425" s="1587"/>
      <c r="OS425" s="1587"/>
      <c r="OT425" s="1587"/>
      <c r="OU425" s="1587"/>
      <c r="OV425" s="1587"/>
      <c r="OW425" s="1587"/>
      <c r="OX425" s="1587"/>
      <c r="OY425" s="1587"/>
      <c r="OZ425" s="1587"/>
      <c r="PA425" s="1587"/>
      <c r="PB425" s="1587"/>
      <c r="PC425" s="1587"/>
      <c r="PD425" s="1587"/>
      <c r="PE425" s="1587"/>
      <c r="PF425" s="1587"/>
      <c r="PG425" s="1588"/>
      <c r="PH425" s="1588"/>
      <c r="PI425" s="1588"/>
      <c r="PJ425" s="1588"/>
      <c r="PK425" s="1588"/>
      <c r="PL425" s="1588"/>
      <c r="PM425" s="1588"/>
      <c r="PN425" s="1588"/>
      <c r="PO425" s="1588"/>
      <c r="PP425" s="1588"/>
      <c r="PQ425" s="1588"/>
      <c r="PR425" s="1588"/>
      <c r="PS425" s="1588"/>
      <c r="PT425" s="1588"/>
      <c r="PU425" s="1588"/>
      <c r="PV425" s="1588"/>
      <c r="PW425" s="1588"/>
      <c r="PX425" s="1588"/>
      <c r="PY425" s="1588"/>
      <c r="PZ425" s="1588"/>
      <c r="QA425" s="1588"/>
      <c r="QB425" s="1588"/>
      <c r="QC425" s="1588"/>
      <c r="QD425" s="1588"/>
      <c r="QE425" s="1588"/>
      <c r="QF425" s="1588"/>
      <c r="QG425" s="1588"/>
      <c r="QH425" s="1588"/>
      <c r="QI425" s="1588"/>
      <c r="QJ425" s="1588"/>
      <c r="QK425" s="1588"/>
      <c r="QL425" s="1588"/>
      <c r="QM425" s="1588"/>
      <c r="QN425" s="1588"/>
      <c r="QO425" s="1588"/>
      <c r="QP425" s="1588"/>
      <c r="QQ425" s="1588"/>
      <c r="QR425" s="1588"/>
      <c r="QS425" s="1588"/>
      <c r="QT425" s="1588"/>
      <c r="QU425" s="1588"/>
      <c r="QV425" s="1588"/>
      <c r="QW425" s="1588"/>
      <c r="QX425" s="1588"/>
      <c r="QY425" s="1588"/>
      <c r="QZ425" s="1588"/>
      <c r="RA425" s="1588"/>
      <c r="RB425" s="1588"/>
      <c r="RC425" s="1588"/>
      <c r="RD425" s="1588"/>
      <c r="RE425" s="1588"/>
      <c r="RF425" s="1588"/>
      <c r="RG425" s="1588"/>
      <c r="RH425" s="1588"/>
      <c r="RI425" s="1588"/>
      <c r="RJ425" s="1588"/>
      <c r="RK425" s="1588"/>
      <c r="RL425" s="1588"/>
      <c r="RM425" s="1588"/>
      <c r="RN425" s="1588"/>
      <c r="RO425" s="1588"/>
      <c r="RP425" s="1588"/>
      <c r="RQ425" s="1588"/>
      <c r="RR425" s="1588"/>
      <c r="RS425" s="1588"/>
      <c r="RT425" s="1588"/>
      <c r="RU425" s="1588"/>
      <c r="RV425" s="1588"/>
      <c r="RW425" s="1588"/>
      <c r="RX425" s="1588"/>
      <c r="RY425" s="1588"/>
      <c r="RZ425" s="1588"/>
      <c r="SA425" s="1588"/>
      <c r="SB425" s="1588"/>
      <c r="SC425" s="1588"/>
      <c r="SD425" s="1588"/>
      <c r="SE425" s="1588"/>
      <c r="SF425" s="1588"/>
      <c r="SG425" s="1588"/>
      <c r="SH425" s="1588"/>
      <c r="SI425" s="1588"/>
      <c r="SJ425" s="1588"/>
      <c r="SK425" s="1588"/>
      <c r="SL425" s="1588"/>
      <c r="SM425" s="1588"/>
      <c r="SN425" s="1588"/>
      <c r="SO425" s="1588"/>
      <c r="SP425" s="1588"/>
      <c r="SQ425" s="1588"/>
      <c r="SR425" s="1588"/>
      <c r="SS425" s="1588"/>
      <c r="ST425" s="1588"/>
      <c r="SU425" s="1588"/>
      <c r="SV425" s="1588"/>
      <c r="SW425" s="1588"/>
      <c r="SX425" s="1588"/>
      <c r="SY425" s="1588"/>
      <c r="SZ425" s="1588"/>
      <c r="TA425" s="1588"/>
      <c r="TB425" s="1588"/>
      <c r="TC425" s="1588"/>
      <c r="TD425" s="544"/>
      <c r="TE425" s="544"/>
      <c r="TF425" s="544"/>
      <c r="TG425" s="544"/>
      <c r="TH425" s="544"/>
      <c r="TI425" s="544"/>
      <c r="TJ425" s="544"/>
      <c r="TK425" s="544"/>
      <c r="TL425" s="544"/>
      <c r="TM425" s="544"/>
      <c r="TN425" s="544"/>
      <c r="TO425" s="544"/>
      <c r="TP425" s="544"/>
      <c r="TQ425" s="544"/>
      <c r="TR425" s="544"/>
      <c r="TS425" s="544"/>
      <c r="TT425" s="544"/>
      <c r="TU425" s="544"/>
      <c r="TV425" s="544"/>
      <c r="TW425" s="544"/>
      <c r="TX425" s="544"/>
      <c r="TY425" s="544"/>
      <c r="TZ425" s="544"/>
      <c r="UA425" s="544"/>
      <c r="UB425" s="544"/>
      <c r="UC425" s="544"/>
      <c r="UD425" s="544"/>
      <c r="UE425" s="544"/>
      <c r="UF425" s="544"/>
      <c r="UG425" s="544"/>
      <c r="UH425" s="544"/>
      <c r="UI425" s="544"/>
      <c r="UJ425" s="544"/>
      <c r="UK425" s="544"/>
      <c r="UL425" s="544"/>
      <c r="UM425" s="544"/>
      <c r="UN425" s="544"/>
      <c r="UO425" s="544"/>
      <c r="UP425" s="544"/>
      <c r="UQ425" s="544"/>
      <c r="UR425" s="544"/>
      <c r="US425" s="544"/>
      <c r="UT425" s="544"/>
      <c r="UU425" s="544"/>
      <c r="UV425" s="544"/>
      <c r="UW425" s="544"/>
      <c r="UX425" s="544"/>
      <c r="UY425" s="544"/>
      <c r="UZ425" s="544"/>
      <c r="VA425" s="544"/>
      <c r="VB425" s="544"/>
      <c r="VC425" s="544"/>
      <c r="VD425" s="544"/>
      <c r="VE425" s="544"/>
      <c r="VF425" s="544"/>
      <c r="VG425" s="544"/>
      <c r="VH425" s="544"/>
      <c r="VI425" s="544"/>
      <c r="VJ425" s="544"/>
      <c r="VK425" s="544"/>
      <c r="VL425" s="544"/>
      <c r="VM425" s="544"/>
      <c r="VN425" s="544"/>
      <c r="VO425" s="544"/>
      <c r="VP425" s="544"/>
      <c r="VQ425" s="544"/>
      <c r="VR425" s="544"/>
      <c r="VS425" s="544"/>
      <c r="VT425" s="544"/>
      <c r="VU425" s="544"/>
      <c r="VV425" s="544"/>
      <c r="VW425" s="544"/>
      <c r="VX425" s="544"/>
      <c r="VY425" s="544"/>
      <c r="VZ425" s="544"/>
      <c r="WA425" s="544"/>
      <c r="WB425" s="544"/>
      <c r="WC425" s="544"/>
      <c r="WD425" s="544"/>
      <c r="WE425" s="544"/>
      <c r="WF425" s="544"/>
      <c r="WG425" s="544"/>
      <c r="WH425" s="544"/>
      <c r="WI425" s="544"/>
      <c r="WJ425" s="544"/>
      <c r="WK425" s="544"/>
      <c r="WL425" s="544"/>
      <c r="WM425" s="544"/>
      <c r="WN425" s="544"/>
      <c r="WO425" s="544"/>
      <c r="WP425" s="544"/>
      <c r="WQ425" s="544"/>
      <c r="WR425" s="544"/>
      <c r="WS425" s="544"/>
      <c r="WT425" s="544"/>
      <c r="WU425" s="544"/>
      <c r="WV425" s="544"/>
      <c r="WW425" s="544"/>
      <c r="WX425" s="544"/>
      <c r="WY425" s="544"/>
      <c r="WZ425" s="544"/>
      <c r="XA425" s="544"/>
      <c r="XB425" s="544"/>
      <c r="XC425" s="544"/>
      <c r="XD425" s="544"/>
      <c r="XE425" s="544"/>
      <c r="XF425" s="544"/>
      <c r="XG425" s="544"/>
      <c r="XH425" s="544"/>
      <c r="XI425" s="544"/>
      <c r="XJ425" s="544"/>
      <c r="XK425" s="544"/>
      <c r="XL425" s="544"/>
      <c r="XM425" s="544"/>
      <c r="XN425" s="544"/>
      <c r="XO425" s="544"/>
      <c r="XP425" s="544"/>
      <c r="XQ425" s="544"/>
      <c r="XR425" s="544"/>
      <c r="XS425" s="544"/>
      <c r="XT425" s="544"/>
      <c r="XU425" s="544"/>
      <c r="XV425" s="544"/>
      <c r="XW425" s="544"/>
      <c r="XX425" s="544"/>
      <c r="XY425" s="544"/>
      <c r="XZ425" s="544"/>
      <c r="YA425" s="544"/>
      <c r="YB425" s="544"/>
      <c r="YC425" s="544"/>
      <c r="YD425" s="544"/>
      <c r="YE425" s="544"/>
      <c r="YF425" s="544"/>
      <c r="YG425" s="544"/>
      <c r="YH425" s="544"/>
      <c r="YI425" s="544"/>
      <c r="YJ425" s="544"/>
      <c r="YK425" s="544"/>
      <c r="YL425" s="544"/>
      <c r="YM425" s="544"/>
      <c r="YN425" s="544"/>
      <c r="YO425" s="544"/>
      <c r="YP425" s="544"/>
      <c r="YQ425" s="544"/>
      <c r="YR425" s="544"/>
      <c r="YS425" s="544"/>
      <c r="YT425" s="544"/>
      <c r="YU425" s="544"/>
      <c r="YV425" s="544"/>
      <c r="YW425" s="544"/>
      <c r="YX425" s="544"/>
      <c r="YY425" s="544"/>
      <c r="YZ425" s="544"/>
      <c r="ZA425" s="544"/>
      <c r="ZB425" s="544"/>
      <c r="ZC425" s="544"/>
      <c r="ZD425" s="544"/>
      <c r="ZE425" s="544"/>
      <c r="ZF425" s="544"/>
      <c r="ZG425" s="544"/>
      <c r="ZH425" s="544"/>
      <c r="ZI425" s="544"/>
      <c r="ZJ425" s="544"/>
      <c r="ZK425" s="544"/>
      <c r="ZL425" s="544"/>
      <c r="ZM425" s="544"/>
      <c r="ZN425" s="544"/>
      <c r="ZO425" s="544"/>
      <c r="ZP425" s="544"/>
      <c r="ZQ425" s="544"/>
      <c r="ZR425" s="544"/>
      <c r="ZS425" s="544"/>
      <c r="ZT425" s="544"/>
      <c r="ZU425" s="544"/>
      <c r="ZV425" s="544"/>
      <c r="ZW425" s="544"/>
      <c r="ZX425" s="544"/>
      <c r="ZY425" s="544"/>
      <c r="ZZ425" s="544"/>
      <c r="AAA425" s="544"/>
      <c r="AAB425" s="544"/>
      <c r="AAC425" s="544"/>
      <c r="AAD425" s="544"/>
      <c r="AAE425" s="544"/>
      <c r="AAF425" s="544"/>
      <c r="AAG425" s="544"/>
      <c r="AAH425" s="544"/>
      <c r="AAI425" s="544"/>
      <c r="AAJ425" s="544"/>
      <c r="AAK425" s="544"/>
      <c r="AAL425" s="544"/>
      <c r="AAM425" s="544"/>
      <c r="AAN425" s="544"/>
      <c r="AAO425" s="544"/>
      <c r="AAP425" s="544"/>
      <c r="AAQ425" s="544"/>
      <c r="AAR425" s="544"/>
      <c r="AAS425" s="544"/>
      <c r="AAT425" s="544"/>
      <c r="AAU425" s="544"/>
      <c r="AAV425" s="544"/>
      <c r="AAW425" s="544"/>
      <c r="AAX425" s="544"/>
      <c r="AAY425" s="544"/>
      <c r="AAZ425" s="544"/>
      <c r="ABA425" s="544"/>
      <c r="ABB425" s="544"/>
      <c r="ABC425" s="544"/>
      <c r="ABD425" s="544"/>
      <c r="ABE425" s="544"/>
      <c r="ABF425" s="544"/>
      <c r="ABG425" s="544"/>
      <c r="ABH425" s="544"/>
      <c r="ABI425" s="544"/>
      <c r="ABJ425" s="544"/>
      <c r="ABK425" s="544"/>
      <c r="ABL425" s="544"/>
      <c r="ABM425" s="544"/>
      <c r="ABN425" s="544"/>
      <c r="ABO425" s="544"/>
      <c r="ABP425" s="544"/>
      <c r="ABQ425" s="544"/>
      <c r="ABR425" s="544"/>
      <c r="ABS425" s="544"/>
      <c r="ABT425" s="544"/>
    </row>
    <row r="426" spans="1:748" s="540" customFormat="1" ht="15" customHeight="1" x14ac:dyDescent="0.15">
      <c r="A426" s="559">
        <v>43946</v>
      </c>
      <c r="B426" s="415">
        <f t="shared" si="8"/>
        <v>3360</v>
      </c>
      <c r="C426" s="231"/>
      <c r="D426" s="546"/>
      <c r="E426" s="467"/>
      <c r="F426" s="576"/>
      <c r="G426" s="883"/>
      <c r="H426" s="539"/>
      <c r="I426" s="576"/>
      <c r="J426" s="547"/>
      <c r="K426" s="467"/>
      <c r="L426" s="550"/>
      <c r="M426" s="231">
        <v>1842</v>
      </c>
      <c r="N426" s="546">
        <v>7.83</v>
      </c>
      <c r="O426" s="467">
        <v>5070</v>
      </c>
      <c r="P426" s="576">
        <v>15.6</v>
      </c>
      <c r="Q426" s="883">
        <v>30.1</v>
      </c>
      <c r="R426" s="539">
        <v>0.4</v>
      </c>
      <c r="S426" s="576">
        <v>38.4</v>
      </c>
      <c r="T426" s="547"/>
      <c r="U426" s="467"/>
      <c r="V426" s="550"/>
      <c r="W426" s="494">
        <v>175</v>
      </c>
      <c r="X426" s="546">
        <v>8.58</v>
      </c>
      <c r="Y426" s="548">
        <v>6720</v>
      </c>
      <c r="Z426" s="576">
        <v>11.8</v>
      </c>
      <c r="AA426" s="883">
        <v>37.6</v>
      </c>
      <c r="AB426" s="539">
        <v>9.1</v>
      </c>
      <c r="AC426" s="576">
        <v>9.6999999999999993</v>
      </c>
      <c r="AD426" s="539"/>
      <c r="AE426" s="467"/>
      <c r="AF426" s="550"/>
      <c r="AG426" s="494">
        <v>117</v>
      </c>
      <c r="AH426" s="546"/>
      <c r="AI426" s="548"/>
      <c r="AJ426" s="576"/>
      <c r="AK426" s="883"/>
      <c r="AL426" s="539"/>
      <c r="AM426" s="213"/>
      <c r="AN426" s="539"/>
      <c r="AO426" s="467"/>
      <c r="AP426" s="618"/>
      <c r="AQ426" s="494">
        <v>360</v>
      </c>
      <c r="AR426" s="546">
        <v>7.2</v>
      </c>
      <c r="AS426" s="548">
        <v>2510</v>
      </c>
      <c r="AT426" s="576">
        <v>40.799999999999997</v>
      </c>
      <c r="AU426" s="883">
        <v>158</v>
      </c>
      <c r="AV426" s="539">
        <v>8.9</v>
      </c>
      <c r="AW426" s="576">
        <v>32.5</v>
      </c>
      <c r="AX426" s="539"/>
      <c r="AY426" s="467"/>
      <c r="AZ426" s="550"/>
      <c r="BA426" s="231">
        <v>378</v>
      </c>
      <c r="BB426" s="546">
        <v>7.94</v>
      </c>
      <c r="BC426" s="467">
        <v>7840</v>
      </c>
      <c r="BD426" s="576">
        <v>33.799999999999997</v>
      </c>
      <c r="BE426" s="883">
        <v>150.5</v>
      </c>
      <c r="BF426" s="539">
        <v>2.4</v>
      </c>
      <c r="BG426" s="576">
        <v>14.1</v>
      </c>
      <c r="BH426" s="539"/>
      <c r="BI426" s="467"/>
      <c r="BJ426" s="550"/>
      <c r="BK426" s="494">
        <v>169</v>
      </c>
      <c r="BL426" s="546">
        <v>8.02</v>
      </c>
      <c r="BM426" s="548">
        <v>1456</v>
      </c>
      <c r="BN426" s="576">
        <v>101.4</v>
      </c>
      <c r="BO426" s="883">
        <v>188.1</v>
      </c>
      <c r="BP426" s="539">
        <v>0.2</v>
      </c>
      <c r="BQ426" s="576">
        <v>3.5</v>
      </c>
      <c r="BR426" s="539"/>
      <c r="BS426" s="467"/>
      <c r="BT426" s="550"/>
      <c r="BU426" s="494">
        <v>270</v>
      </c>
      <c r="BV426" s="546">
        <v>7.76</v>
      </c>
      <c r="BW426" s="548">
        <v>6000</v>
      </c>
      <c r="BX426" s="548">
        <v>21.9</v>
      </c>
      <c r="BY426" s="883">
        <v>54.2</v>
      </c>
      <c r="BZ426" s="539">
        <v>2.2000000000000002</v>
      </c>
      <c r="CA426" s="576">
        <v>33.4</v>
      </c>
      <c r="CB426" s="539"/>
      <c r="CC426" s="467"/>
      <c r="CD426" s="550"/>
      <c r="CE426" s="494">
        <v>49</v>
      </c>
      <c r="CF426" s="546">
        <v>8.02</v>
      </c>
      <c r="CG426" s="548">
        <v>8050</v>
      </c>
      <c r="CH426" s="576">
        <v>40.799999999999997</v>
      </c>
      <c r="CI426" s="883">
        <v>123.4</v>
      </c>
      <c r="CJ426" s="539">
        <v>0.5</v>
      </c>
      <c r="CK426" s="576">
        <v>44.7</v>
      </c>
      <c r="CL426" s="539"/>
      <c r="CM426" s="467"/>
      <c r="CN426" s="550"/>
      <c r="CO426" s="494"/>
      <c r="CP426" s="546"/>
      <c r="CQ426" s="467"/>
      <c r="CR426" s="576"/>
      <c r="CS426" s="883"/>
      <c r="CT426" s="539"/>
      <c r="CU426" s="576"/>
      <c r="CV426" s="539"/>
      <c r="CW426" s="467"/>
      <c r="CX426" s="550"/>
      <c r="CY426" s="494"/>
      <c r="CZ426" s="546">
        <v>7.83</v>
      </c>
      <c r="DA426" s="467">
        <v>3860</v>
      </c>
      <c r="DB426" s="576">
        <v>18.3</v>
      </c>
      <c r="DC426" s="883">
        <v>31.6</v>
      </c>
      <c r="DD426" s="539">
        <v>13.8</v>
      </c>
      <c r="DE426" s="576">
        <v>18.3</v>
      </c>
      <c r="DF426" s="539"/>
      <c r="DG426" s="551"/>
      <c r="DH426" s="550"/>
      <c r="DI426" s="494"/>
      <c r="DJ426" s="546">
        <v>7.94</v>
      </c>
      <c r="DK426" s="549">
        <v>3320</v>
      </c>
      <c r="DL426" s="576">
        <v>69.3</v>
      </c>
      <c r="DM426" s="883">
        <v>251.3</v>
      </c>
      <c r="DN426" s="539">
        <v>8.3000000000000007</v>
      </c>
      <c r="DO426" s="576">
        <v>12.8</v>
      </c>
      <c r="DP426" s="539"/>
      <c r="DQ426" s="467"/>
      <c r="DR426" s="550"/>
      <c r="DS426" s="494"/>
      <c r="DT426" s="546"/>
      <c r="DU426" s="466"/>
      <c r="DV426" s="576"/>
      <c r="DW426" s="883"/>
      <c r="DX426" s="539"/>
      <c r="DY426" s="576"/>
      <c r="DZ426" s="539"/>
      <c r="EA426" s="576"/>
      <c r="EB426" s="550"/>
      <c r="EC426" s="494"/>
      <c r="ED426" s="546"/>
      <c r="EE426" s="551"/>
      <c r="EF426" s="576"/>
      <c r="EG426" s="883"/>
      <c r="EH426" s="539"/>
      <c r="EI426" s="576"/>
      <c r="EJ426" s="539"/>
      <c r="EK426" s="467"/>
      <c r="EL426" s="550"/>
      <c r="EM426" s="494"/>
      <c r="EN426" s="546"/>
      <c r="EO426" s="467"/>
      <c r="EP426" s="576"/>
      <c r="EQ426" s="576"/>
      <c r="ER426" s="539"/>
      <c r="ES426" s="576"/>
      <c r="ET426" s="466"/>
      <c r="EU426" s="467"/>
      <c r="EV426" s="550"/>
      <c r="EW426" s="494"/>
      <c r="EX426" s="546"/>
      <c r="EY426" s="467"/>
      <c r="EZ426" s="576"/>
      <c r="FA426" s="883"/>
      <c r="FB426" s="539"/>
      <c r="FC426" s="576"/>
      <c r="FD426" s="466"/>
      <c r="FE426" s="467"/>
      <c r="FF426" s="550"/>
      <c r="FG426" s="494"/>
      <c r="FH426" s="546"/>
      <c r="FI426" s="467"/>
      <c r="FJ426" s="576"/>
      <c r="FK426" s="883"/>
      <c r="FL426" s="539"/>
      <c r="FM426" s="576"/>
      <c r="FN426" s="466"/>
      <c r="FO426" s="467"/>
      <c r="FP426" s="550"/>
      <c r="FQ426" s="1262"/>
      <c r="FR426" s="1263"/>
      <c r="FS426" s="1444"/>
      <c r="FT426" s="1263"/>
      <c r="FU426" s="980"/>
      <c r="FV426" s="1263"/>
      <c r="FW426" s="954"/>
      <c r="FX426" s="1263"/>
      <c r="FY426" s="1263"/>
      <c r="FZ426" s="1419"/>
      <c r="GA426" s="1262"/>
      <c r="GB426" s="1263"/>
      <c r="GC426" s="1263"/>
      <c r="GD426" s="1263"/>
      <c r="GE426" s="980"/>
      <c r="GF426" s="1263"/>
      <c r="GG426" s="954"/>
      <c r="GH426" s="1263"/>
      <c r="GI426" s="1263"/>
      <c r="GJ426" s="1419"/>
      <c r="GK426" s="231"/>
      <c r="GL426" s="941"/>
      <c r="GM426" s="467"/>
      <c r="GN426" s="467"/>
      <c r="GO426" s="467"/>
      <c r="GP426" s="467"/>
      <c r="GQ426" s="467"/>
      <c r="GR426" s="467"/>
      <c r="GS426" s="467"/>
      <c r="GT426" s="550"/>
      <c r="GU426" s="231"/>
      <c r="GV426" s="467"/>
      <c r="GW426" s="467"/>
      <c r="GX426" s="467"/>
      <c r="GY426" s="467"/>
      <c r="GZ426" s="539"/>
      <c r="HA426" s="467"/>
      <c r="HB426" s="467"/>
      <c r="HC426" s="467"/>
      <c r="HD426" s="550"/>
      <c r="HE426" s="494"/>
      <c r="HF426" s="546"/>
      <c r="HG426" s="467"/>
      <c r="HH426" s="894"/>
      <c r="HI426" s="1432"/>
      <c r="HJ426" s="539"/>
      <c r="HK426" s="576"/>
      <c r="HL426" s="539"/>
      <c r="HM426" s="467"/>
      <c r="HN426" s="550"/>
      <c r="HO426" s="494"/>
      <c r="HP426" s="546"/>
      <c r="HQ426" s="467"/>
      <c r="HR426" s="576"/>
      <c r="HS426" s="576"/>
      <c r="HT426" s="539"/>
      <c r="HU426" s="576"/>
      <c r="HV426" s="539"/>
      <c r="HW426" s="467"/>
      <c r="HX426" s="550"/>
      <c r="HY426" s="1587"/>
      <c r="HZ426" s="1587"/>
      <c r="IA426" s="1587"/>
      <c r="IB426" s="1587"/>
      <c r="IC426" s="1587"/>
      <c r="ID426" s="1587"/>
      <c r="IE426" s="1587"/>
      <c r="IF426" s="1587"/>
      <c r="IG426" s="1587"/>
      <c r="IH426" s="1587"/>
      <c r="II426" s="1587"/>
      <c r="IJ426" s="1587"/>
      <c r="IK426" s="1587"/>
      <c r="IL426" s="1587"/>
      <c r="IM426" s="1587"/>
      <c r="IN426" s="1587"/>
      <c r="IO426" s="1587"/>
      <c r="IP426" s="1587"/>
      <c r="IQ426" s="1587"/>
      <c r="IR426" s="1587"/>
      <c r="IS426" s="1587"/>
      <c r="IT426" s="1587"/>
      <c r="IU426" s="1587"/>
      <c r="IV426" s="1587"/>
      <c r="IW426" s="1587"/>
      <c r="IX426" s="1587"/>
      <c r="IY426" s="1587"/>
      <c r="IZ426" s="1587"/>
      <c r="JA426" s="1587"/>
      <c r="JB426" s="1587"/>
      <c r="JC426" s="1587"/>
      <c r="JD426" s="1587"/>
      <c r="JE426" s="1587"/>
      <c r="JF426" s="1587"/>
      <c r="JG426" s="1587"/>
      <c r="JH426" s="1587"/>
      <c r="JI426" s="1587"/>
      <c r="JJ426" s="1587"/>
      <c r="JK426" s="1587"/>
      <c r="JL426" s="1587"/>
      <c r="JM426" s="1587"/>
      <c r="JN426" s="1587"/>
      <c r="JO426" s="1587"/>
      <c r="JP426" s="1587"/>
      <c r="JQ426" s="1587"/>
      <c r="JR426" s="1587"/>
      <c r="JS426" s="1587"/>
      <c r="JT426" s="1587"/>
      <c r="JU426" s="1587"/>
      <c r="JV426" s="1587"/>
      <c r="JW426" s="1587"/>
      <c r="JX426" s="1587"/>
      <c r="JY426" s="1587"/>
      <c r="JZ426" s="1587"/>
      <c r="KA426" s="1587"/>
      <c r="KB426" s="1587"/>
      <c r="KC426" s="1587"/>
      <c r="KD426" s="1587"/>
      <c r="KE426" s="1587"/>
      <c r="KF426" s="1587"/>
      <c r="KG426" s="1587"/>
      <c r="KH426" s="1587"/>
      <c r="KI426" s="1587"/>
      <c r="KJ426" s="1587"/>
      <c r="KK426" s="1587"/>
      <c r="KL426" s="1587"/>
      <c r="KM426" s="1587"/>
      <c r="KN426" s="1587"/>
      <c r="KO426" s="1587"/>
      <c r="KP426" s="1587"/>
      <c r="KQ426" s="1587"/>
      <c r="KR426" s="1587"/>
      <c r="KS426" s="1587"/>
      <c r="KT426" s="1587"/>
      <c r="KU426" s="1587"/>
      <c r="KV426" s="1587"/>
      <c r="KW426" s="1587"/>
      <c r="KX426" s="1587"/>
      <c r="KY426" s="1587"/>
      <c r="KZ426" s="1587"/>
      <c r="LA426" s="1587"/>
      <c r="LB426" s="1587"/>
      <c r="LC426" s="1587"/>
      <c r="LD426" s="1587"/>
      <c r="LE426" s="1587"/>
      <c r="LF426" s="1587"/>
      <c r="LG426" s="1587"/>
      <c r="LH426" s="1587"/>
      <c r="LI426" s="1587"/>
      <c r="LJ426" s="1587"/>
      <c r="LK426" s="1587"/>
      <c r="LL426" s="1587"/>
      <c r="LM426" s="1587"/>
      <c r="LN426" s="1587"/>
      <c r="LO426" s="1587"/>
      <c r="LP426" s="1587"/>
      <c r="LQ426" s="1587"/>
      <c r="LR426" s="1587"/>
      <c r="LS426" s="1587"/>
      <c r="LT426" s="1587"/>
      <c r="LU426" s="1587"/>
      <c r="LV426" s="1587"/>
      <c r="LW426" s="1587"/>
      <c r="LX426" s="1587"/>
      <c r="LY426" s="1587"/>
      <c r="LZ426" s="1587"/>
      <c r="MA426" s="1587"/>
      <c r="MB426" s="1587"/>
      <c r="MC426" s="1587"/>
      <c r="MD426" s="1587"/>
      <c r="ME426" s="1587"/>
      <c r="MF426" s="1587"/>
      <c r="MG426" s="1587"/>
      <c r="MH426" s="1587"/>
      <c r="MI426" s="1587"/>
      <c r="MJ426" s="1587"/>
      <c r="MK426" s="1587"/>
      <c r="ML426" s="1587"/>
      <c r="MM426" s="1587"/>
      <c r="MN426" s="1587"/>
      <c r="MO426" s="1587"/>
      <c r="MP426" s="1587"/>
      <c r="MQ426" s="1587"/>
      <c r="MR426" s="1587"/>
      <c r="MS426" s="1587"/>
      <c r="MT426" s="1587"/>
      <c r="MU426" s="1587"/>
      <c r="MV426" s="1587"/>
      <c r="MW426" s="1587"/>
      <c r="MX426" s="1587"/>
      <c r="MY426" s="1587"/>
      <c r="MZ426" s="1587"/>
      <c r="NA426" s="1587"/>
      <c r="NB426" s="1587"/>
      <c r="NC426" s="1587"/>
      <c r="ND426" s="1587"/>
      <c r="NE426" s="1587"/>
      <c r="NF426" s="1587"/>
      <c r="NG426" s="1587"/>
      <c r="NH426" s="1587"/>
      <c r="NI426" s="1587"/>
      <c r="NJ426" s="1587"/>
      <c r="NK426" s="1587"/>
      <c r="NL426" s="1587"/>
      <c r="NM426" s="1587"/>
      <c r="NN426" s="1587"/>
      <c r="NO426" s="1587"/>
      <c r="NP426" s="1587"/>
      <c r="NQ426" s="1587"/>
      <c r="NR426" s="1587"/>
      <c r="NS426" s="1587"/>
      <c r="NT426" s="1587"/>
      <c r="NU426" s="1587"/>
      <c r="NV426" s="1587"/>
      <c r="NW426" s="1587"/>
      <c r="NX426" s="1587"/>
      <c r="NY426" s="1587"/>
      <c r="NZ426" s="1587"/>
      <c r="OA426" s="1587"/>
      <c r="OB426" s="1587"/>
      <c r="OC426" s="1587"/>
      <c r="OD426" s="1587"/>
      <c r="OE426" s="1587"/>
      <c r="OF426" s="1587"/>
      <c r="OG426" s="1587"/>
      <c r="OH426" s="1587"/>
      <c r="OI426" s="1587"/>
      <c r="OJ426" s="1587"/>
      <c r="OK426" s="1587"/>
      <c r="OL426" s="1587"/>
      <c r="OM426" s="1587"/>
      <c r="ON426" s="1587"/>
      <c r="OO426" s="1587"/>
      <c r="OP426" s="1587"/>
      <c r="OQ426" s="1587"/>
      <c r="OR426" s="1587"/>
      <c r="OS426" s="1587"/>
      <c r="OT426" s="1587"/>
      <c r="OU426" s="1587"/>
      <c r="OV426" s="1587"/>
      <c r="OW426" s="1587"/>
      <c r="OX426" s="1587"/>
      <c r="OY426" s="1587"/>
      <c r="OZ426" s="1587"/>
      <c r="PA426" s="1587"/>
      <c r="PB426" s="1587"/>
      <c r="PC426" s="1587"/>
      <c r="PD426" s="1587"/>
      <c r="PE426" s="1587"/>
      <c r="PF426" s="1587"/>
      <c r="PG426" s="1588"/>
      <c r="PH426" s="1588"/>
      <c r="PI426" s="1588"/>
      <c r="PJ426" s="1588"/>
      <c r="PK426" s="1588"/>
      <c r="PL426" s="1588"/>
      <c r="PM426" s="1588"/>
      <c r="PN426" s="1588"/>
      <c r="PO426" s="1588"/>
      <c r="PP426" s="1588"/>
      <c r="PQ426" s="1588"/>
      <c r="PR426" s="1588"/>
      <c r="PS426" s="1588"/>
      <c r="PT426" s="1588"/>
      <c r="PU426" s="1588"/>
      <c r="PV426" s="1588"/>
      <c r="PW426" s="1588"/>
      <c r="PX426" s="1588"/>
      <c r="PY426" s="1588"/>
      <c r="PZ426" s="1588"/>
      <c r="QA426" s="1588"/>
      <c r="QB426" s="1588"/>
      <c r="QC426" s="1588"/>
      <c r="QD426" s="1588"/>
      <c r="QE426" s="1588"/>
      <c r="QF426" s="1588"/>
      <c r="QG426" s="1588"/>
      <c r="QH426" s="1588"/>
      <c r="QI426" s="1588"/>
      <c r="QJ426" s="1588"/>
      <c r="QK426" s="1588"/>
      <c r="QL426" s="1588"/>
      <c r="QM426" s="1588"/>
      <c r="QN426" s="1588"/>
      <c r="QO426" s="1588"/>
      <c r="QP426" s="1588"/>
      <c r="QQ426" s="1588"/>
      <c r="QR426" s="1588"/>
      <c r="QS426" s="1588"/>
      <c r="QT426" s="1588"/>
      <c r="QU426" s="1588"/>
      <c r="QV426" s="1588"/>
      <c r="QW426" s="1588"/>
      <c r="QX426" s="1588"/>
      <c r="QY426" s="1588"/>
      <c r="QZ426" s="1588"/>
      <c r="RA426" s="1588"/>
      <c r="RB426" s="1588"/>
      <c r="RC426" s="1588"/>
      <c r="RD426" s="1588"/>
      <c r="RE426" s="1588"/>
      <c r="RF426" s="1588"/>
      <c r="RG426" s="1588"/>
      <c r="RH426" s="1588"/>
      <c r="RI426" s="1588"/>
      <c r="RJ426" s="1588"/>
      <c r="RK426" s="1588"/>
      <c r="RL426" s="1588"/>
      <c r="RM426" s="1588"/>
      <c r="RN426" s="1588"/>
      <c r="RO426" s="1588"/>
      <c r="RP426" s="1588"/>
      <c r="RQ426" s="1588"/>
      <c r="RR426" s="1588"/>
      <c r="RS426" s="1588"/>
      <c r="RT426" s="1588"/>
      <c r="RU426" s="1588"/>
      <c r="RV426" s="1588"/>
      <c r="RW426" s="1588"/>
      <c r="RX426" s="1588"/>
      <c r="RY426" s="1588"/>
      <c r="RZ426" s="1588"/>
      <c r="SA426" s="1588"/>
      <c r="SB426" s="1588"/>
      <c r="SC426" s="1588"/>
      <c r="SD426" s="1588"/>
      <c r="SE426" s="1588"/>
      <c r="SF426" s="1588"/>
      <c r="SG426" s="1588"/>
      <c r="SH426" s="1588"/>
      <c r="SI426" s="1588"/>
      <c r="SJ426" s="1588"/>
      <c r="SK426" s="1588"/>
      <c r="SL426" s="1588"/>
      <c r="SM426" s="1588"/>
      <c r="SN426" s="1588"/>
      <c r="SO426" s="1588"/>
      <c r="SP426" s="1588"/>
      <c r="SQ426" s="1588"/>
      <c r="SR426" s="1588"/>
      <c r="SS426" s="1588"/>
      <c r="ST426" s="1588"/>
      <c r="SU426" s="1588"/>
      <c r="SV426" s="1588"/>
      <c r="SW426" s="1588"/>
      <c r="SX426" s="1588"/>
      <c r="SY426" s="1588"/>
      <c r="SZ426" s="1588"/>
      <c r="TA426" s="1588"/>
      <c r="TB426" s="1588"/>
      <c r="TC426" s="1588"/>
      <c r="TD426" s="544"/>
      <c r="TE426" s="544"/>
      <c r="TF426" s="544"/>
      <c r="TG426" s="544"/>
      <c r="TH426" s="544"/>
      <c r="TI426" s="544"/>
      <c r="TJ426" s="544"/>
      <c r="TK426" s="544"/>
      <c r="TL426" s="544"/>
      <c r="TM426" s="544"/>
      <c r="TN426" s="544"/>
      <c r="TO426" s="544"/>
      <c r="TP426" s="544"/>
      <c r="TQ426" s="544"/>
      <c r="TR426" s="544"/>
      <c r="TS426" s="544"/>
      <c r="TT426" s="544"/>
      <c r="TU426" s="544"/>
      <c r="TV426" s="544"/>
      <c r="TW426" s="544"/>
      <c r="TX426" s="544"/>
      <c r="TY426" s="544"/>
      <c r="TZ426" s="544"/>
      <c r="UA426" s="544"/>
      <c r="UB426" s="544"/>
      <c r="UC426" s="544"/>
      <c r="UD426" s="544"/>
      <c r="UE426" s="544"/>
      <c r="UF426" s="544"/>
      <c r="UG426" s="544"/>
      <c r="UH426" s="544"/>
      <c r="UI426" s="544"/>
      <c r="UJ426" s="544"/>
      <c r="UK426" s="544"/>
      <c r="UL426" s="544"/>
      <c r="UM426" s="544"/>
      <c r="UN426" s="544"/>
      <c r="UO426" s="544"/>
      <c r="UP426" s="544"/>
      <c r="UQ426" s="544"/>
      <c r="UR426" s="544"/>
      <c r="US426" s="544"/>
      <c r="UT426" s="544"/>
      <c r="UU426" s="544"/>
      <c r="UV426" s="544"/>
      <c r="UW426" s="544"/>
      <c r="UX426" s="544"/>
      <c r="UY426" s="544"/>
      <c r="UZ426" s="544"/>
      <c r="VA426" s="544"/>
      <c r="VB426" s="544"/>
      <c r="VC426" s="544"/>
      <c r="VD426" s="544"/>
      <c r="VE426" s="544"/>
      <c r="VF426" s="544"/>
      <c r="VG426" s="544"/>
      <c r="VH426" s="544"/>
      <c r="VI426" s="544"/>
      <c r="VJ426" s="544"/>
      <c r="VK426" s="544"/>
      <c r="VL426" s="544"/>
      <c r="VM426" s="544"/>
      <c r="VN426" s="544"/>
      <c r="VO426" s="544"/>
      <c r="VP426" s="544"/>
      <c r="VQ426" s="544"/>
      <c r="VR426" s="544"/>
      <c r="VS426" s="544"/>
      <c r="VT426" s="544"/>
      <c r="VU426" s="544"/>
      <c r="VV426" s="544"/>
      <c r="VW426" s="544"/>
      <c r="VX426" s="544"/>
      <c r="VY426" s="544"/>
      <c r="VZ426" s="544"/>
      <c r="WA426" s="544"/>
      <c r="WB426" s="544"/>
      <c r="WC426" s="544"/>
      <c r="WD426" s="544"/>
      <c r="WE426" s="544"/>
      <c r="WF426" s="544"/>
      <c r="WG426" s="544"/>
      <c r="WH426" s="544"/>
      <c r="WI426" s="544"/>
      <c r="WJ426" s="544"/>
      <c r="WK426" s="544"/>
      <c r="WL426" s="544"/>
      <c r="WM426" s="544"/>
      <c r="WN426" s="544"/>
      <c r="WO426" s="544"/>
      <c r="WP426" s="544"/>
      <c r="WQ426" s="544"/>
      <c r="WR426" s="544"/>
      <c r="WS426" s="544"/>
      <c r="WT426" s="544"/>
      <c r="WU426" s="544"/>
      <c r="WV426" s="544"/>
      <c r="WW426" s="544"/>
      <c r="WX426" s="544"/>
      <c r="WY426" s="544"/>
      <c r="WZ426" s="544"/>
      <c r="XA426" s="544"/>
      <c r="XB426" s="544"/>
      <c r="XC426" s="544"/>
      <c r="XD426" s="544"/>
      <c r="XE426" s="544"/>
      <c r="XF426" s="544"/>
      <c r="XG426" s="544"/>
      <c r="XH426" s="544"/>
      <c r="XI426" s="544"/>
      <c r="XJ426" s="544"/>
      <c r="XK426" s="544"/>
      <c r="XL426" s="544"/>
      <c r="XM426" s="544"/>
      <c r="XN426" s="544"/>
      <c r="XO426" s="544"/>
      <c r="XP426" s="544"/>
      <c r="XQ426" s="544"/>
      <c r="XR426" s="544"/>
      <c r="XS426" s="544"/>
      <c r="XT426" s="544"/>
      <c r="XU426" s="544"/>
      <c r="XV426" s="544"/>
      <c r="XW426" s="544"/>
      <c r="XX426" s="544"/>
      <c r="XY426" s="544"/>
      <c r="XZ426" s="544"/>
      <c r="YA426" s="544"/>
      <c r="YB426" s="544"/>
      <c r="YC426" s="544"/>
      <c r="YD426" s="544"/>
      <c r="YE426" s="544"/>
      <c r="YF426" s="544"/>
      <c r="YG426" s="544"/>
      <c r="YH426" s="544"/>
      <c r="YI426" s="544"/>
      <c r="YJ426" s="544"/>
      <c r="YK426" s="544"/>
      <c r="YL426" s="544"/>
      <c r="YM426" s="544"/>
      <c r="YN426" s="544"/>
      <c r="YO426" s="544"/>
      <c r="YP426" s="544"/>
      <c r="YQ426" s="544"/>
      <c r="YR426" s="544"/>
      <c r="YS426" s="544"/>
      <c r="YT426" s="544"/>
      <c r="YU426" s="544"/>
      <c r="YV426" s="544"/>
      <c r="YW426" s="544"/>
      <c r="YX426" s="544"/>
      <c r="YY426" s="544"/>
      <c r="YZ426" s="544"/>
      <c r="ZA426" s="544"/>
      <c r="ZB426" s="544"/>
      <c r="ZC426" s="544"/>
      <c r="ZD426" s="544"/>
      <c r="ZE426" s="544"/>
      <c r="ZF426" s="544"/>
      <c r="ZG426" s="544"/>
      <c r="ZH426" s="544"/>
      <c r="ZI426" s="544"/>
      <c r="ZJ426" s="544"/>
      <c r="ZK426" s="544"/>
      <c r="ZL426" s="544"/>
      <c r="ZM426" s="544"/>
      <c r="ZN426" s="544"/>
      <c r="ZO426" s="544"/>
      <c r="ZP426" s="544"/>
      <c r="ZQ426" s="544"/>
      <c r="ZR426" s="544"/>
      <c r="ZS426" s="544"/>
      <c r="ZT426" s="544"/>
      <c r="ZU426" s="544"/>
      <c r="ZV426" s="544"/>
      <c r="ZW426" s="544"/>
      <c r="ZX426" s="544"/>
      <c r="ZY426" s="544"/>
      <c r="ZZ426" s="544"/>
      <c r="AAA426" s="544"/>
      <c r="AAB426" s="544"/>
      <c r="AAC426" s="544"/>
      <c r="AAD426" s="544"/>
      <c r="AAE426" s="544"/>
      <c r="AAF426" s="544"/>
      <c r="AAG426" s="544"/>
      <c r="AAH426" s="544"/>
      <c r="AAI426" s="544"/>
      <c r="AAJ426" s="544"/>
      <c r="AAK426" s="544"/>
      <c r="AAL426" s="544"/>
      <c r="AAM426" s="544"/>
      <c r="AAN426" s="544"/>
      <c r="AAO426" s="544"/>
      <c r="AAP426" s="544"/>
      <c r="AAQ426" s="544"/>
      <c r="AAR426" s="544"/>
      <c r="AAS426" s="544"/>
      <c r="AAT426" s="544"/>
      <c r="AAU426" s="544"/>
      <c r="AAV426" s="544"/>
      <c r="AAW426" s="544"/>
      <c r="AAX426" s="544"/>
      <c r="AAY426" s="544"/>
      <c r="AAZ426" s="544"/>
      <c r="ABA426" s="544"/>
      <c r="ABB426" s="544"/>
      <c r="ABC426" s="544"/>
      <c r="ABD426" s="544"/>
      <c r="ABE426" s="544"/>
      <c r="ABF426" s="544"/>
      <c r="ABG426" s="544"/>
      <c r="ABH426" s="544"/>
      <c r="ABI426" s="544"/>
      <c r="ABJ426" s="544"/>
      <c r="ABK426" s="544"/>
      <c r="ABL426" s="544"/>
      <c r="ABM426" s="544"/>
      <c r="ABN426" s="544"/>
      <c r="ABO426" s="544"/>
      <c r="ABP426" s="544"/>
      <c r="ABQ426" s="544"/>
      <c r="ABR426" s="544"/>
      <c r="ABS426" s="544"/>
      <c r="ABT426" s="544"/>
    </row>
    <row r="427" spans="1:748" s="593" customFormat="1" ht="15" customHeight="1" x14ac:dyDescent="0.15">
      <c r="A427" s="581">
        <v>43947</v>
      </c>
      <c r="B427" s="765">
        <f t="shared" si="8"/>
        <v>3525</v>
      </c>
      <c r="C427" s="582"/>
      <c r="D427" s="583"/>
      <c r="E427" s="326"/>
      <c r="F427" s="590"/>
      <c r="G427" s="590"/>
      <c r="H427" s="585"/>
      <c r="I427" s="590"/>
      <c r="J427" s="586"/>
      <c r="K427" s="326"/>
      <c r="L427" s="591"/>
      <c r="M427" s="582">
        <v>2310</v>
      </c>
      <c r="N427" s="583">
        <v>7.96</v>
      </c>
      <c r="O427" s="326">
        <v>5240</v>
      </c>
      <c r="P427" s="590">
        <v>16.600000000000001</v>
      </c>
      <c r="Q427" s="590">
        <v>45.2</v>
      </c>
      <c r="R427" s="585">
        <v>0.2</v>
      </c>
      <c r="S427" s="590">
        <v>39.6</v>
      </c>
      <c r="T427" s="586"/>
      <c r="U427" s="326"/>
      <c r="V427" s="591"/>
      <c r="W427" s="588">
        <v>67</v>
      </c>
      <c r="X427" s="583"/>
      <c r="Y427" s="587"/>
      <c r="Z427" s="590"/>
      <c r="AA427" s="590"/>
      <c r="AB427" s="585"/>
      <c r="AC427" s="590"/>
      <c r="AD427" s="585"/>
      <c r="AE427" s="326"/>
      <c r="AF427" s="591"/>
      <c r="AG427" s="588">
        <v>30</v>
      </c>
      <c r="AH427" s="583">
        <v>8.3699999999999992</v>
      </c>
      <c r="AI427" s="587">
        <v>10160</v>
      </c>
      <c r="AJ427" s="590">
        <v>39.4</v>
      </c>
      <c r="AK427" s="590">
        <v>121.9</v>
      </c>
      <c r="AL427" s="585">
        <v>4.9000000000000004</v>
      </c>
      <c r="AM427" s="646">
        <v>8.1</v>
      </c>
      <c r="AN427" s="585"/>
      <c r="AO427" s="326"/>
      <c r="AP427" s="620"/>
      <c r="AQ427" s="588">
        <v>643</v>
      </c>
      <c r="AR427" s="583">
        <v>7.34</v>
      </c>
      <c r="AS427" s="587">
        <v>2860</v>
      </c>
      <c r="AT427" s="590">
        <v>46.1</v>
      </c>
      <c r="AU427" s="590">
        <v>204.6</v>
      </c>
      <c r="AV427" s="585">
        <v>10.7</v>
      </c>
      <c r="AW427" s="590">
        <v>34.6</v>
      </c>
      <c r="AX427" s="585"/>
      <c r="AY427" s="326"/>
      <c r="AZ427" s="591"/>
      <c r="BA427" s="582">
        <v>239</v>
      </c>
      <c r="BB427" s="583"/>
      <c r="BC427" s="326"/>
      <c r="BD427" s="590"/>
      <c r="BE427" s="590"/>
      <c r="BF427" s="585"/>
      <c r="BG427" s="590"/>
      <c r="BH427" s="585"/>
      <c r="BI427" s="326"/>
      <c r="BJ427" s="591"/>
      <c r="BK427" s="588">
        <v>13</v>
      </c>
      <c r="BL427" s="583"/>
      <c r="BM427" s="587"/>
      <c r="BN427" s="590"/>
      <c r="BO427" s="590"/>
      <c r="BP427" s="585"/>
      <c r="BQ427" s="590"/>
      <c r="BR427" s="585"/>
      <c r="BS427" s="326"/>
      <c r="BT427" s="591"/>
      <c r="BU427" s="588">
        <v>153</v>
      </c>
      <c r="BV427" s="583">
        <v>7.74</v>
      </c>
      <c r="BW427" s="587">
        <v>6510</v>
      </c>
      <c r="BX427" s="587">
        <v>24.2</v>
      </c>
      <c r="BY427" s="590">
        <v>76.8</v>
      </c>
      <c r="BZ427" s="585">
        <v>2</v>
      </c>
      <c r="CA427" s="590">
        <v>38.1</v>
      </c>
      <c r="CB427" s="585"/>
      <c r="CC427" s="326"/>
      <c r="CD427" s="591"/>
      <c r="CE427" s="588">
        <v>42</v>
      </c>
      <c r="CF427" s="583">
        <v>7.93</v>
      </c>
      <c r="CG427" s="587">
        <v>7120</v>
      </c>
      <c r="CH427" s="590">
        <v>38.799999999999997</v>
      </c>
      <c r="CI427" s="590">
        <v>132.4</v>
      </c>
      <c r="CJ427" s="585">
        <v>0.4</v>
      </c>
      <c r="CK427" s="590">
        <v>37.5</v>
      </c>
      <c r="CL427" s="585"/>
      <c r="CM427" s="326"/>
      <c r="CN427" s="591"/>
      <c r="CO427" s="588"/>
      <c r="CP427" s="583"/>
      <c r="CQ427" s="326"/>
      <c r="CR427" s="590"/>
      <c r="CS427" s="590"/>
      <c r="CT427" s="585"/>
      <c r="CU427" s="590"/>
      <c r="CV427" s="585"/>
      <c r="CW427" s="326"/>
      <c r="CX427" s="591"/>
      <c r="CY427" s="588"/>
      <c r="CZ427" s="583">
        <v>7.89</v>
      </c>
      <c r="DA427" s="326">
        <v>3500</v>
      </c>
      <c r="DB427" s="590">
        <v>18.2</v>
      </c>
      <c r="DC427" s="590">
        <v>60.2</v>
      </c>
      <c r="DD427" s="585">
        <v>20.5</v>
      </c>
      <c r="DE427" s="590">
        <v>25</v>
      </c>
      <c r="DF427" s="585"/>
      <c r="DG427" s="592"/>
      <c r="DH427" s="591"/>
      <c r="DI427" s="588"/>
      <c r="DJ427" s="583"/>
      <c r="DK427" s="589"/>
      <c r="DL427" s="590"/>
      <c r="DM427" s="590"/>
      <c r="DN427" s="585"/>
      <c r="DO427" s="590"/>
      <c r="DP427" s="585"/>
      <c r="DQ427" s="326"/>
      <c r="DR427" s="591"/>
      <c r="DS427" s="588"/>
      <c r="DT427" s="583"/>
      <c r="DU427" s="584"/>
      <c r="DV427" s="590"/>
      <c r="DW427" s="590"/>
      <c r="DX427" s="585"/>
      <c r="DY427" s="590"/>
      <c r="DZ427" s="585"/>
      <c r="EA427" s="590"/>
      <c r="EB427" s="591"/>
      <c r="EC427" s="588"/>
      <c r="ED427" s="583"/>
      <c r="EE427" s="592"/>
      <c r="EF427" s="590"/>
      <c r="EG427" s="590"/>
      <c r="EH427" s="585"/>
      <c r="EI427" s="590"/>
      <c r="EJ427" s="585"/>
      <c r="EK427" s="326"/>
      <c r="EL427" s="591"/>
      <c r="EM427" s="588"/>
      <c r="EN427" s="583"/>
      <c r="EO427" s="326"/>
      <c r="EP427" s="590"/>
      <c r="EQ427" s="590"/>
      <c r="ER427" s="585"/>
      <c r="ES427" s="590"/>
      <c r="ET427" s="584"/>
      <c r="EU427" s="326"/>
      <c r="EV427" s="591"/>
      <c r="EW427" s="588"/>
      <c r="EX427" s="583">
        <v>7.85</v>
      </c>
      <c r="EY427" s="326">
        <v>6700</v>
      </c>
      <c r="EZ427" s="590">
        <v>5.0999999999999996</v>
      </c>
      <c r="FA427" s="590">
        <v>46.7</v>
      </c>
      <c r="FB427" s="585">
        <v>6.2</v>
      </c>
      <c r="FC427" s="590">
        <v>6.9</v>
      </c>
      <c r="FD427" s="584"/>
      <c r="FE427" s="326"/>
      <c r="FF427" s="591"/>
      <c r="FG427" s="588">
        <v>28</v>
      </c>
      <c r="FH427" s="583">
        <v>7.56</v>
      </c>
      <c r="FI427" s="326">
        <v>3470</v>
      </c>
      <c r="FJ427" s="590">
        <v>66.3</v>
      </c>
      <c r="FK427" s="590">
        <v>201.6</v>
      </c>
      <c r="FL427" s="585">
        <v>4</v>
      </c>
      <c r="FM427" s="590">
        <v>15.1</v>
      </c>
      <c r="FN427" s="584"/>
      <c r="FO427" s="326"/>
      <c r="FP427" s="591"/>
      <c r="FQ427" s="1261"/>
      <c r="FR427" s="584"/>
      <c r="FS427" s="589"/>
      <c r="FT427" s="584"/>
      <c r="FU427" s="590"/>
      <c r="FV427" s="584"/>
      <c r="FW427" s="590"/>
      <c r="FX427" s="584"/>
      <c r="FY427" s="584"/>
      <c r="FZ427" s="591"/>
      <c r="GA427" s="1261"/>
      <c r="GB427" s="584"/>
      <c r="GC427" s="584"/>
      <c r="GD427" s="584"/>
      <c r="GE427" s="590"/>
      <c r="GF427" s="584"/>
      <c r="GG427" s="590"/>
      <c r="GH427" s="584"/>
      <c r="GI427" s="584"/>
      <c r="GJ427" s="591"/>
      <c r="GK427" s="582"/>
      <c r="GL427" s="951"/>
      <c r="GM427" s="326"/>
      <c r="GN427" s="326"/>
      <c r="GO427" s="326"/>
      <c r="GP427" s="326"/>
      <c r="GQ427" s="326"/>
      <c r="GR427" s="326"/>
      <c r="GS427" s="326"/>
      <c r="GT427" s="591"/>
      <c r="GU427" s="582"/>
      <c r="GV427" s="326"/>
      <c r="GW427" s="326"/>
      <c r="GX427" s="326"/>
      <c r="GY427" s="326"/>
      <c r="GZ427" s="585"/>
      <c r="HA427" s="326"/>
      <c r="HB427" s="326"/>
      <c r="HC427" s="326"/>
      <c r="HD427" s="591"/>
      <c r="HE427" s="588"/>
      <c r="HF427" s="583">
        <v>6.88</v>
      </c>
      <c r="HG427" s="326">
        <v>2990</v>
      </c>
      <c r="HH427" s="590">
        <v>4.9000000000000004</v>
      </c>
      <c r="HI427" s="589">
        <v>39.1</v>
      </c>
      <c r="HJ427" s="585">
        <v>1.1000000000000001</v>
      </c>
      <c r="HK427" s="590">
        <v>2.5</v>
      </c>
      <c r="HL427" s="585"/>
      <c r="HM427" s="326"/>
      <c r="HN427" s="591"/>
      <c r="HO427" s="588"/>
      <c r="HP427" s="583"/>
      <c r="HQ427" s="326"/>
      <c r="HR427" s="590"/>
      <c r="HS427" s="590"/>
      <c r="HT427" s="585"/>
      <c r="HU427" s="590"/>
      <c r="HV427" s="585"/>
      <c r="HW427" s="326"/>
      <c r="HX427" s="591"/>
      <c r="HY427" s="1587"/>
      <c r="HZ427" s="1587"/>
      <c r="IA427" s="1587"/>
      <c r="IB427" s="1587"/>
      <c r="IC427" s="1587"/>
      <c r="ID427" s="1587"/>
      <c r="IE427" s="1587"/>
      <c r="IF427" s="1587"/>
      <c r="IG427" s="1587"/>
      <c r="IH427" s="1587"/>
      <c r="II427" s="1587"/>
      <c r="IJ427" s="1587"/>
      <c r="IK427" s="1587"/>
      <c r="IL427" s="1587"/>
      <c r="IM427" s="1587"/>
      <c r="IN427" s="1587"/>
      <c r="IO427" s="1587"/>
      <c r="IP427" s="1587"/>
      <c r="IQ427" s="1587"/>
      <c r="IR427" s="1587"/>
      <c r="IS427" s="1587"/>
      <c r="IT427" s="1587"/>
      <c r="IU427" s="1587"/>
      <c r="IV427" s="1587"/>
      <c r="IW427" s="1587"/>
      <c r="IX427" s="1587"/>
      <c r="IY427" s="1587"/>
      <c r="IZ427" s="1587"/>
      <c r="JA427" s="1587"/>
      <c r="JB427" s="1587"/>
      <c r="JC427" s="1587"/>
      <c r="JD427" s="1587"/>
      <c r="JE427" s="1587"/>
      <c r="JF427" s="1587"/>
      <c r="JG427" s="1587"/>
      <c r="JH427" s="1587"/>
      <c r="JI427" s="1587"/>
      <c r="JJ427" s="1587"/>
      <c r="JK427" s="1587"/>
      <c r="JL427" s="1587"/>
      <c r="JM427" s="1587"/>
      <c r="JN427" s="1587"/>
      <c r="JO427" s="1587"/>
      <c r="JP427" s="1587"/>
      <c r="JQ427" s="1587"/>
      <c r="JR427" s="1587"/>
      <c r="JS427" s="1587"/>
      <c r="JT427" s="1587"/>
      <c r="JU427" s="1587"/>
      <c r="JV427" s="1587"/>
      <c r="JW427" s="1587"/>
      <c r="JX427" s="1587"/>
      <c r="JY427" s="1587"/>
      <c r="JZ427" s="1587"/>
      <c r="KA427" s="1587"/>
      <c r="KB427" s="1587"/>
      <c r="KC427" s="1587"/>
      <c r="KD427" s="1587"/>
      <c r="KE427" s="1587"/>
      <c r="KF427" s="1587"/>
      <c r="KG427" s="1587"/>
      <c r="KH427" s="1587"/>
      <c r="KI427" s="1587"/>
      <c r="KJ427" s="1587"/>
      <c r="KK427" s="1587"/>
      <c r="KL427" s="1587"/>
      <c r="KM427" s="1587"/>
      <c r="KN427" s="1587"/>
      <c r="KO427" s="1587"/>
      <c r="KP427" s="1587"/>
      <c r="KQ427" s="1587"/>
      <c r="KR427" s="1587"/>
      <c r="KS427" s="1587"/>
      <c r="KT427" s="1587"/>
      <c r="KU427" s="1587"/>
      <c r="KV427" s="1587"/>
      <c r="KW427" s="1587"/>
      <c r="KX427" s="1587"/>
      <c r="KY427" s="1587"/>
      <c r="KZ427" s="1587"/>
      <c r="LA427" s="1587"/>
      <c r="LB427" s="1587"/>
      <c r="LC427" s="1587"/>
      <c r="LD427" s="1587"/>
      <c r="LE427" s="1587"/>
      <c r="LF427" s="1587"/>
      <c r="LG427" s="1587"/>
      <c r="LH427" s="1587"/>
      <c r="LI427" s="1587"/>
      <c r="LJ427" s="1587"/>
      <c r="LK427" s="1587"/>
      <c r="LL427" s="1587"/>
      <c r="LM427" s="1587"/>
      <c r="LN427" s="1587"/>
      <c r="LO427" s="1587"/>
      <c r="LP427" s="1587"/>
      <c r="LQ427" s="1587"/>
      <c r="LR427" s="1587"/>
      <c r="LS427" s="1587"/>
      <c r="LT427" s="1587"/>
      <c r="LU427" s="1587"/>
      <c r="LV427" s="1587"/>
      <c r="LW427" s="1587"/>
      <c r="LX427" s="1587"/>
      <c r="LY427" s="1587"/>
      <c r="LZ427" s="1587"/>
      <c r="MA427" s="1587"/>
      <c r="MB427" s="1587"/>
      <c r="MC427" s="1587"/>
      <c r="MD427" s="1587"/>
      <c r="ME427" s="1587"/>
      <c r="MF427" s="1587"/>
      <c r="MG427" s="1587"/>
      <c r="MH427" s="1587"/>
      <c r="MI427" s="1587"/>
      <c r="MJ427" s="1587"/>
      <c r="MK427" s="1587"/>
      <c r="ML427" s="1587"/>
      <c r="MM427" s="1587"/>
      <c r="MN427" s="1587"/>
      <c r="MO427" s="1587"/>
      <c r="MP427" s="1587"/>
      <c r="MQ427" s="1587"/>
      <c r="MR427" s="1587"/>
      <c r="MS427" s="1587"/>
      <c r="MT427" s="1587"/>
      <c r="MU427" s="1587"/>
      <c r="MV427" s="1587"/>
      <c r="MW427" s="1587"/>
      <c r="MX427" s="1587"/>
      <c r="MY427" s="1587"/>
      <c r="MZ427" s="1587"/>
      <c r="NA427" s="1587"/>
      <c r="NB427" s="1587"/>
      <c r="NC427" s="1587"/>
      <c r="ND427" s="1587"/>
      <c r="NE427" s="1587"/>
      <c r="NF427" s="1587"/>
      <c r="NG427" s="1587"/>
      <c r="NH427" s="1587"/>
      <c r="NI427" s="1587"/>
      <c r="NJ427" s="1587"/>
      <c r="NK427" s="1587"/>
      <c r="NL427" s="1587"/>
      <c r="NM427" s="1587"/>
      <c r="NN427" s="1587"/>
      <c r="NO427" s="1587"/>
      <c r="NP427" s="1587"/>
      <c r="NQ427" s="1587"/>
      <c r="NR427" s="1587"/>
      <c r="NS427" s="1587"/>
      <c r="NT427" s="1587"/>
      <c r="NU427" s="1587"/>
      <c r="NV427" s="1587"/>
      <c r="NW427" s="1587"/>
      <c r="NX427" s="1587"/>
      <c r="NY427" s="1587"/>
      <c r="NZ427" s="1587"/>
      <c r="OA427" s="1587"/>
      <c r="OB427" s="1587"/>
      <c r="OC427" s="1587"/>
      <c r="OD427" s="1587"/>
      <c r="OE427" s="1587"/>
      <c r="OF427" s="1587"/>
      <c r="OG427" s="1587"/>
      <c r="OH427" s="1587"/>
      <c r="OI427" s="1587"/>
      <c r="OJ427" s="1587"/>
      <c r="OK427" s="1587"/>
      <c r="OL427" s="1587"/>
      <c r="OM427" s="1587"/>
      <c r="ON427" s="1587"/>
      <c r="OO427" s="1587"/>
      <c r="OP427" s="1587"/>
      <c r="OQ427" s="1587"/>
      <c r="OR427" s="1587"/>
      <c r="OS427" s="1587"/>
      <c r="OT427" s="1587"/>
      <c r="OU427" s="1587"/>
      <c r="OV427" s="1587"/>
      <c r="OW427" s="1587"/>
      <c r="OX427" s="1587"/>
      <c r="OY427" s="1587"/>
      <c r="OZ427" s="1587"/>
      <c r="PA427" s="1587"/>
      <c r="PB427" s="1587"/>
      <c r="PC427" s="1587"/>
      <c r="PD427" s="1587"/>
      <c r="PE427" s="1587"/>
      <c r="PF427" s="1587"/>
      <c r="PG427" s="1588"/>
      <c r="PH427" s="1588"/>
      <c r="PI427" s="1588"/>
      <c r="PJ427" s="1588"/>
      <c r="PK427" s="1588"/>
      <c r="PL427" s="1588"/>
      <c r="PM427" s="1588"/>
      <c r="PN427" s="1588"/>
      <c r="PO427" s="1588"/>
      <c r="PP427" s="1588"/>
      <c r="PQ427" s="1588"/>
      <c r="PR427" s="1588"/>
      <c r="PS427" s="1588"/>
      <c r="PT427" s="1588"/>
      <c r="PU427" s="1588"/>
      <c r="PV427" s="1588"/>
      <c r="PW427" s="1588"/>
      <c r="PX427" s="1588"/>
      <c r="PY427" s="1588"/>
      <c r="PZ427" s="1588"/>
      <c r="QA427" s="1588"/>
      <c r="QB427" s="1588"/>
      <c r="QC427" s="1588"/>
      <c r="QD427" s="1588"/>
      <c r="QE427" s="1588"/>
      <c r="QF427" s="1588"/>
      <c r="QG427" s="1588"/>
      <c r="QH427" s="1588"/>
      <c r="QI427" s="1588"/>
      <c r="QJ427" s="1588"/>
      <c r="QK427" s="1588"/>
      <c r="QL427" s="1588"/>
      <c r="QM427" s="1588"/>
      <c r="QN427" s="1588"/>
      <c r="QO427" s="1588"/>
      <c r="QP427" s="1588"/>
      <c r="QQ427" s="1588"/>
      <c r="QR427" s="1588"/>
      <c r="QS427" s="1588"/>
      <c r="QT427" s="1588"/>
      <c r="QU427" s="1588"/>
      <c r="QV427" s="1588"/>
      <c r="QW427" s="1588"/>
      <c r="QX427" s="1588"/>
      <c r="QY427" s="1588"/>
      <c r="QZ427" s="1588"/>
      <c r="RA427" s="1588"/>
      <c r="RB427" s="1588"/>
      <c r="RC427" s="1588"/>
      <c r="RD427" s="1588"/>
      <c r="RE427" s="1588"/>
      <c r="RF427" s="1588"/>
      <c r="RG427" s="1588"/>
      <c r="RH427" s="1588"/>
      <c r="RI427" s="1588"/>
      <c r="RJ427" s="1588"/>
      <c r="RK427" s="1588"/>
      <c r="RL427" s="1588"/>
      <c r="RM427" s="1588"/>
      <c r="RN427" s="1588"/>
      <c r="RO427" s="1588"/>
      <c r="RP427" s="1588"/>
      <c r="RQ427" s="1588"/>
      <c r="RR427" s="1588"/>
      <c r="RS427" s="1588"/>
      <c r="RT427" s="1588"/>
      <c r="RU427" s="1588"/>
      <c r="RV427" s="1588"/>
      <c r="RW427" s="1588"/>
      <c r="RX427" s="1588"/>
      <c r="RY427" s="1588"/>
      <c r="RZ427" s="1588"/>
      <c r="SA427" s="1588"/>
      <c r="SB427" s="1588"/>
      <c r="SC427" s="1588"/>
      <c r="SD427" s="1588"/>
      <c r="SE427" s="1588"/>
      <c r="SF427" s="1588"/>
      <c r="SG427" s="1588"/>
      <c r="SH427" s="1588"/>
      <c r="SI427" s="1588"/>
      <c r="SJ427" s="1588"/>
      <c r="SK427" s="1588"/>
      <c r="SL427" s="1588"/>
      <c r="SM427" s="1588"/>
      <c r="SN427" s="1588"/>
      <c r="SO427" s="1588"/>
      <c r="SP427" s="1588"/>
      <c r="SQ427" s="1588"/>
      <c r="SR427" s="1588"/>
      <c r="SS427" s="1588"/>
      <c r="ST427" s="1588"/>
      <c r="SU427" s="1588"/>
      <c r="SV427" s="1588"/>
      <c r="SW427" s="1588"/>
      <c r="SX427" s="1588"/>
      <c r="SY427" s="1588"/>
      <c r="SZ427" s="1588"/>
      <c r="TA427" s="1588"/>
      <c r="TB427" s="1588"/>
      <c r="TC427" s="1588"/>
    </row>
    <row r="428" spans="1:748" s="540" customFormat="1" ht="15" customHeight="1" x14ac:dyDescent="0.15">
      <c r="A428" s="559">
        <v>43948</v>
      </c>
      <c r="B428" s="415">
        <f t="shared" si="8"/>
        <v>4193</v>
      </c>
      <c r="C428" s="231"/>
      <c r="D428" s="546"/>
      <c r="E428" s="467"/>
      <c r="F428" s="576"/>
      <c r="G428" s="883"/>
      <c r="H428" s="539"/>
      <c r="I428" s="576"/>
      <c r="J428" s="547"/>
      <c r="K428" s="467"/>
      <c r="L428" s="550"/>
      <c r="M428" s="231">
        <v>1818</v>
      </c>
      <c r="N428" s="546">
        <v>8.1199999999999992</v>
      </c>
      <c r="O428" s="467">
        <v>5290</v>
      </c>
      <c r="P428" s="576">
        <v>14.2</v>
      </c>
      <c r="Q428" s="883">
        <v>34.6</v>
      </c>
      <c r="R428" s="539">
        <v>0.6</v>
      </c>
      <c r="S428" s="576">
        <v>39.6</v>
      </c>
      <c r="T428" s="547"/>
      <c r="U428" s="467"/>
      <c r="V428" s="550"/>
      <c r="W428" s="494">
        <v>99</v>
      </c>
      <c r="X428" s="546">
        <v>8.5</v>
      </c>
      <c r="Y428" s="548">
        <v>6510</v>
      </c>
      <c r="Z428" s="576">
        <v>10.8</v>
      </c>
      <c r="AA428" s="883">
        <v>33.1</v>
      </c>
      <c r="AB428" s="539">
        <v>8.6999999999999993</v>
      </c>
      <c r="AC428" s="576">
        <v>9.1</v>
      </c>
      <c r="AD428" s="539"/>
      <c r="AE428" s="467"/>
      <c r="AF428" s="550"/>
      <c r="AG428" s="494">
        <v>161</v>
      </c>
      <c r="AH428" s="546">
        <v>8.2899999999999991</v>
      </c>
      <c r="AI428" s="548">
        <v>10820</v>
      </c>
      <c r="AJ428" s="576">
        <v>41.9</v>
      </c>
      <c r="AK428" s="883">
        <v>118.8</v>
      </c>
      <c r="AL428" s="539">
        <v>3.8</v>
      </c>
      <c r="AM428" s="213">
        <v>7.9</v>
      </c>
      <c r="AN428" s="539"/>
      <c r="AO428" s="467"/>
      <c r="AP428" s="618"/>
      <c r="AQ428" s="494">
        <v>377</v>
      </c>
      <c r="AR428" s="546">
        <v>7.46</v>
      </c>
      <c r="AS428" s="548">
        <v>3500</v>
      </c>
      <c r="AT428" s="576">
        <v>53.2</v>
      </c>
      <c r="AU428" s="883">
        <v>216.7</v>
      </c>
      <c r="AV428" s="539">
        <v>10.1</v>
      </c>
      <c r="AW428" s="576">
        <v>42.7</v>
      </c>
      <c r="AX428" s="539"/>
      <c r="AY428" s="467"/>
      <c r="AZ428" s="550"/>
      <c r="BA428" s="231">
        <v>595</v>
      </c>
      <c r="BB428" s="546">
        <v>8.06</v>
      </c>
      <c r="BC428" s="467">
        <v>7340</v>
      </c>
      <c r="BD428" s="576">
        <v>32</v>
      </c>
      <c r="BE428" s="883">
        <v>124.9</v>
      </c>
      <c r="BF428" s="539">
        <v>8.3000000000000007</v>
      </c>
      <c r="BG428" s="576">
        <v>14.9</v>
      </c>
      <c r="BH428" s="539"/>
      <c r="BI428" s="467"/>
      <c r="BJ428" s="550"/>
      <c r="BK428" s="494">
        <v>168</v>
      </c>
      <c r="BL428" s="546">
        <v>7.8</v>
      </c>
      <c r="BM428" s="548">
        <v>1460</v>
      </c>
      <c r="BN428" s="576">
        <v>96.1</v>
      </c>
      <c r="BO428" s="883">
        <v>179</v>
      </c>
      <c r="BP428" s="539">
        <v>0.2</v>
      </c>
      <c r="BQ428" s="576">
        <v>3.8</v>
      </c>
      <c r="BR428" s="539"/>
      <c r="BS428" s="467"/>
      <c r="BT428" s="550"/>
      <c r="BU428" s="494">
        <v>244</v>
      </c>
      <c r="BV428" s="546">
        <v>7.68</v>
      </c>
      <c r="BW428" s="548">
        <v>6320</v>
      </c>
      <c r="BX428" s="548">
        <v>22.8</v>
      </c>
      <c r="BY428" s="883">
        <v>73.7</v>
      </c>
      <c r="BZ428" s="539">
        <v>0.7</v>
      </c>
      <c r="CA428" s="576">
        <v>37</v>
      </c>
      <c r="CB428" s="539"/>
      <c r="CC428" s="467"/>
      <c r="CD428" s="550"/>
      <c r="CE428" s="494">
        <v>47</v>
      </c>
      <c r="CF428" s="546">
        <v>7.8</v>
      </c>
      <c r="CG428" s="548">
        <v>7720</v>
      </c>
      <c r="CH428" s="576">
        <v>40.4</v>
      </c>
      <c r="CI428" s="883">
        <v>141.4</v>
      </c>
      <c r="CJ428" s="539">
        <v>0.6</v>
      </c>
      <c r="CK428" s="576">
        <v>39.200000000000003</v>
      </c>
      <c r="CL428" s="539"/>
      <c r="CM428" s="467"/>
      <c r="CN428" s="550"/>
      <c r="CO428" s="494">
        <v>252</v>
      </c>
      <c r="CP428" s="546">
        <v>7.58</v>
      </c>
      <c r="CQ428" s="467">
        <v>3760</v>
      </c>
      <c r="CR428" s="576">
        <v>30.8</v>
      </c>
      <c r="CS428" s="883">
        <v>97.8</v>
      </c>
      <c r="CT428" s="539">
        <v>14.1</v>
      </c>
      <c r="CU428" s="576">
        <v>43</v>
      </c>
      <c r="CV428" s="539"/>
      <c r="CW428" s="467"/>
      <c r="CX428" s="550"/>
      <c r="CY428" s="494">
        <v>234</v>
      </c>
      <c r="CZ428" s="546">
        <v>7.69</v>
      </c>
      <c r="DA428" s="467">
        <v>5540</v>
      </c>
      <c r="DB428" s="576">
        <v>30.9</v>
      </c>
      <c r="DC428" s="883">
        <v>76.8</v>
      </c>
      <c r="DD428" s="539">
        <v>22.8</v>
      </c>
      <c r="DE428" s="576">
        <v>28.8</v>
      </c>
      <c r="DF428" s="539"/>
      <c r="DG428" s="551"/>
      <c r="DH428" s="550"/>
      <c r="DI428" s="494">
        <v>57</v>
      </c>
      <c r="DJ428" s="546">
        <v>8.0299999999999994</v>
      </c>
      <c r="DK428" s="549">
        <v>3170</v>
      </c>
      <c r="DL428" s="576">
        <v>69.400000000000006</v>
      </c>
      <c r="DM428" s="883">
        <v>224.2</v>
      </c>
      <c r="DN428" s="539">
        <v>4</v>
      </c>
      <c r="DO428" s="576">
        <v>13.4</v>
      </c>
      <c r="DP428" s="539"/>
      <c r="DQ428" s="467"/>
      <c r="DR428" s="550"/>
      <c r="DS428" s="494">
        <v>35</v>
      </c>
      <c r="DT428" s="546">
        <v>7.45</v>
      </c>
      <c r="DU428" s="466">
        <v>447</v>
      </c>
      <c r="DV428" s="576">
        <v>26.2</v>
      </c>
      <c r="DW428" s="883">
        <v>75.3</v>
      </c>
      <c r="DX428" s="539">
        <v>9.1</v>
      </c>
      <c r="DY428" s="576">
        <v>9.6999999999999993</v>
      </c>
      <c r="DZ428" s="539"/>
      <c r="EA428" s="576"/>
      <c r="EB428" s="550"/>
      <c r="EC428" s="494">
        <v>22</v>
      </c>
      <c r="ED428" s="546"/>
      <c r="EE428" s="551"/>
      <c r="EF428" s="576"/>
      <c r="EG428" s="883"/>
      <c r="EH428" s="539"/>
      <c r="EI428" s="576"/>
      <c r="EJ428" s="539"/>
      <c r="EK428" s="467"/>
      <c r="EL428" s="550"/>
      <c r="EM428" s="494">
        <v>51</v>
      </c>
      <c r="EN428" s="546">
        <v>7.43</v>
      </c>
      <c r="EO428" s="467">
        <v>1596</v>
      </c>
      <c r="EP428" s="576">
        <v>6.6</v>
      </c>
      <c r="EQ428" s="576">
        <v>40.6</v>
      </c>
      <c r="ER428" s="539">
        <v>0.1</v>
      </c>
      <c r="ES428" s="576">
        <v>17.7</v>
      </c>
      <c r="ET428" s="466"/>
      <c r="EU428" s="467"/>
      <c r="EV428" s="550"/>
      <c r="EW428" s="494"/>
      <c r="EX428" s="546"/>
      <c r="EY428" s="467"/>
      <c r="EZ428" s="576"/>
      <c r="FA428" s="883"/>
      <c r="FB428" s="539"/>
      <c r="FC428" s="576"/>
      <c r="FD428" s="466"/>
      <c r="FE428" s="467"/>
      <c r="FF428" s="550"/>
      <c r="FG428" s="494">
        <v>33</v>
      </c>
      <c r="FH428" s="546"/>
      <c r="FI428" s="467"/>
      <c r="FJ428" s="576"/>
      <c r="FK428" s="883"/>
      <c r="FL428" s="539"/>
      <c r="FM428" s="576"/>
      <c r="FN428" s="466"/>
      <c r="FO428" s="467"/>
      <c r="FP428" s="550"/>
      <c r="FQ428" s="1262"/>
      <c r="FR428" s="1263"/>
      <c r="FS428" s="1444"/>
      <c r="FT428" s="1263"/>
      <c r="FU428" s="980"/>
      <c r="FV428" s="1263"/>
      <c r="FW428" s="954"/>
      <c r="FX428" s="1263"/>
      <c r="FY428" s="1263"/>
      <c r="FZ428" s="1419"/>
      <c r="GA428" s="1262"/>
      <c r="GB428" s="1263"/>
      <c r="GC428" s="1263"/>
      <c r="GD428" s="1263"/>
      <c r="GE428" s="980"/>
      <c r="GF428" s="1263"/>
      <c r="GG428" s="954"/>
      <c r="GH428" s="1263"/>
      <c r="GI428" s="1263"/>
      <c r="GJ428" s="1419"/>
      <c r="GK428" s="231"/>
      <c r="GL428" s="941"/>
      <c r="GM428" s="467"/>
      <c r="GN428" s="467"/>
      <c r="GO428" s="467"/>
      <c r="GP428" s="467"/>
      <c r="GQ428" s="467"/>
      <c r="GR428" s="467"/>
      <c r="GS428" s="467"/>
      <c r="GT428" s="550"/>
      <c r="GU428" s="231"/>
      <c r="GV428" s="467"/>
      <c r="GW428" s="467"/>
      <c r="GX428" s="467"/>
      <c r="GY428" s="467"/>
      <c r="GZ428" s="539"/>
      <c r="HA428" s="467"/>
      <c r="HB428" s="467"/>
      <c r="HC428" s="467"/>
      <c r="HD428" s="550"/>
      <c r="HE428" s="494"/>
      <c r="HF428" s="546"/>
      <c r="HG428" s="467"/>
      <c r="HH428" s="894"/>
      <c r="HI428" s="1432"/>
      <c r="HJ428" s="539"/>
      <c r="HK428" s="576"/>
      <c r="HL428" s="539"/>
      <c r="HM428" s="467"/>
      <c r="HN428" s="550"/>
      <c r="HO428" s="494"/>
      <c r="HP428" s="546"/>
      <c r="HQ428" s="467"/>
      <c r="HR428" s="576"/>
      <c r="HS428" s="576"/>
      <c r="HT428" s="539"/>
      <c r="HU428" s="576"/>
      <c r="HV428" s="539"/>
      <c r="HW428" s="467"/>
      <c r="HX428" s="550"/>
      <c r="HY428" s="1587"/>
      <c r="HZ428" s="1587"/>
      <c r="IA428" s="1587"/>
      <c r="IB428" s="1587"/>
      <c r="IC428" s="1587"/>
      <c r="ID428" s="1587"/>
      <c r="IE428" s="1587"/>
      <c r="IF428" s="1587"/>
      <c r="IG428" s="1587"/>
      <c r="IH428" s="1587"/>
      <c r="II428" s="1587"/>
      <c r="IJ428" s="1587"/>
      <c r="IK428" s="1587"/>
      <c r="IL428" s="1587"/>
      <c r="IM428" s="1587"/>
      <c r="IN428" s="1587"/>
      <c r="IO428" s="1587"/>
      <c r="IP428" s="1587"/>
      <c r="IQ428" s="1587"/>
      <c r="IR428" s="1587"/>
      <c r="IS428" s="1587"/>
      <c r="IT428" s="1587"/>
      <c r="IU428" s="1587"/>
      <c r="IV428" s="1587"/>
      <c r="IW428" s="1587"/>
      <c r="IX428" s="1587"/>
      <c r="IY428" s="1587"/>
      <c r="IZ428" s="1587"/>
      <c r="JA428" s="1587"/>
      <c r="JB428" s="1587"/>
      <c r="JC428" s="1587"/>
      <c r="JD428" s="1587"/>
      <c r="JE428" s="1587"/>
      <c r="JF428" s="1587"/>
      <c r="JG428" s="1587"/>
      <c r="JH428" s="1587"/>
      <c r="JI428" s="1587"/>
      <c r="JJ428" s="1587"/>
      <c r="JK428" s="1587"/>
      <c r="JL428" s="1587"/>
      <c r="JM428" s="1587"/>
      <c r="JN428" s="1587"/>
      <c r="JO428" s="1587"/>
      <c r="JP428" s="1587"/>
      <c r="JQ428" s="1587"/>
      <c r="JR428" s="1587"/>
      <c r="JS428" s="1587"/>
      <c r="JT428" s="1587"/>
      <c r="JU428" s="1587"/>
      <c r="JV428" s="1587"/>
      <c r="JW428" s="1587"/>
      <c r="JX428" s="1587"/>
      <c r="JY428" s="1587"/>
      <c r="JZ428" s="1587"/>
      <c r="KA428" s="1587"/>
      <c r="KB428" s="1587"/>
      <c r="KC428" s="1587"/>
      <c r="KD428" s="1587"/>
      <c r="KE428" s="1587"/>
      <c r="KF428" s="1587"/>
      <c r="KG428" s="1587"/>
      <c r="KH428" s="1587"/>
      <c r="KI428" s="1587"/>
      <c r="KJ428" s="1587"/>
      <c r="KK428" s="1587"/>
      <c r="KL428" s="1587"/>
      <c r="KM428" s="1587"/>
      <c r="KN428" s="1587"/>
      <c r="KO428" s="1587"/>
      <c r="KP428" s="1587"/>
      <c r="KQ428" s="1587"/>
      <c r="KR428" s="1587"/>
      <c r="KS428" s="1587"/>
      <c r="KT428" s="1587"/>
      <c r="KU428" s="1587"/>
      <c r="KV428" s="1587"/>
      <c r="KW428" s="1587"/>
      <c r="KX428" s="1587"/>
      <c r="KY428" s="1587"/>
      <c r="KZ428" s="1587"/>
      <c r="LA428" s="1587"/>
      <c r="LB428" s="1587"/>
      <c r="LC428" s="1587"/>
      <c r="LD428" s="1587"/>
      <c r="LE428" s="1587"/>
      <c r="LF428" s="1587"/>
      <c r="LG428" s="1587"/>
      <c r="LH428" s="1587"/>
      <c r="LI428" s="1587"/>
      <c r="LJ428" s="1587"/>
      <c r="LK428" s="1587"/>
      <c r="LL428" s="1587"/>
      <c r="LM428" s="1587"/>
      <c r="LN428" s="1587"/>
      <c r="LO428" s="1587"/>
      <c r="LP428" s="1587"/>
      <c r="LQ428" s="1587"/>
      <c r="LR428" s="1587"/>
      <c r="LS428" s="1587"/>
      <c r="LT428" s="1587"/>
      <c r="LU428" s="1587"/>
      <c r="LV428" s="1587"/>
      <c r="LW428" s="1587"/>
      <c r="LX428" s="1587"/>
      <c r="LY428" s="1587"/>
      <c r="LZ428" s="1587"/>
      <c r="MA428" s="1587"/>
      <c r="MB428" s="1587"/>
      <c r="MC428" s="1587"/>
      <c r="MD428" s="1587"/>
      <c r="ME428" s="1587"/>
      <c r="MF428" s="1587"/>
      <c r="MG428" s="1587"/>
      <c r="MH428" s="1587"/>
      <c r="MI428" s="1587"/>
      <c r="MJ428" s="1587"/>
      <c r="MK428" s="1587"/>
      <c r="ML428" s="1587"/>
      <c r="MM428" s="1587"/>
      <c r="MN428" s="1587"/>
      <c r="MO428" s="1587"/>
      <c r="MP428" s="1587"/>
      <c r="MQ428" s="1587"/>
      <c r="MR428" s="1587"/>
      <c r="MS428" s="1587"/>
      <c r="MT428" s="1587"/>
      <c r="MU428" s="1587"/>
      <c r="MV428" s="1587"/>
      <c r="MW428" s="1587"/>
      <c r="MX428" s="1587"/>
      <c r="MY428" s="1587"/>
      <c r="MZ428" s="1587"/>
      <c r="NA428" s="1587"/>
      <c r="NB428" s="1587"/>
      <c r="NC428" s="1587"/>
      <c r="ND428" s="1587"/>
      <c r="NE428" s="1587"/>
      <c r="NF428" s="1587"/>
      <c r="NG428" s="1587"/>
      <c r="NH428" s="1587"/>
      <c r="NI428" s="1587"/>
      <c r="NJ428" s="1587"/>
      <c r="NK428" s="1587"/>
      <c r="NL428" s="1587"/>
      <c r="NM428" s="1587"/>
      <c r="NN428" s="1587"/>
      <c r="NO428" s="1587"/>
      <c r="NP428" s="1587"/>
      <c r="NQ428" s="1587"/>
      <c r="NR428" s="1587"/>
      <c r="NS428" s="1587"/>
      <c r="NT428" s="1587"/>
      <c r="NU428" s="1587"/>
      <c r="NV428" s="1587"/>
      <c r="NW428" s="1587"/>
      <c r="NX428" s="1587"/>
      <c r="NY428" s="1587"/>
      <c r="NZ428" s="1587"/>
      <c r="OA428" s="1587"/>
      <c r="OB428" s="1587"/>
      <c r="OC428" s="1587"/>
      <c r="OD428" s="1587"/>
      <c r="OE428" s="1587"/>
      <c r="OF428" s="1587"/>
      <c r="OG428" s="1587"/>
      <c r="OH428" s="1587"/>
      <c r="OI428" s="1587"/>
      <c r="OJ428" s="1587"/>
      <c r="OK428" s="1587"/>
      <c r="OL428" s="1587"/>
      <c r="OM428" s="1587"/>
      <c r="ON428" s="1587"/>
      <c r="OO428" s="1587"/>
      <c r="OP428" s="1587"/>
      <c r="OQ428" s="1587"/>
      <c r="OR428" s="1587"/>
      <c r="OS428" s="1587"/>
      <c r="OT428" s="1587"/>
      <c r="OU428" s="1587"/>
      <c r="OV428" s="1587"/>
      <c r="OW428" s="1587"/>
      <c r="OX428" s="1587"/>
      <c r="OY428" s="1587"/>
      <c r="OZ428" s="1587"/>
      <c r="PA428" s="1587"/>
      <c r="PB428" s="1587"/>
      <c r="PC428" s="1587"/>
      <c r="PD428" s="1587"/>
      <c r="PE428" s="1587"/>
      <c r="PF428" s="1587"/>
      <c r="PG428" s="1588"/>
      <c r="PH428" s="1588"/>
      <c r="PI428" s="1588"/>
      <c r="PJ428" s="1588"/>
      <c r="PK428" s="1588"/>
      <c r="PL428" s="1588"/>
      <c r="PM428" s="1588"/>
      <c r="PN428" s="1588"/>
      <c r="PO428" s="1588"/>
      <c r="PP428" s="1588"/>
      <c r="PQ428" s="1588"/>
      <c r="PR428" s="1588"/>
      <c r="PS428" s="1588"/>
      <c r="PT428" s="1588"/>
      <c r="PU428" s="1588"/>
      <c r="PV428" s="1588"/>
      <c r="PW428" s="1588"/>
      <c r="PX428" s="1588"/>
      <c r="PY428" s="1588"/>
      <c r="PZ428" s="1588"/>
      <c r="QA428" s="1588"/>
      <c r="QB428" s="1588"/>
      <c r="QC428" s="1588"/>
      <c r="QD428" s="1588"/>
      <c r="QE428" s="1588"/>
      <c r="QF428" s="1588"/>
      <c r="QG428" s="1588"/>
      <c r="QH428" s="1588"/>
      <c r="QI428" s="1588"/>
      <c r="QJ428" s="1588"/>
      <c r="QK428" s="1588"/>
      <c r="QL428" s="1588"/>
      <c r="QM428" s="1588"/>
      <c r="QN428" s="1588"/>
      <c r="QO428" s="1588"/>
      <c r="QP428" s="1588"/>
      <c r="QQ428" s="1588"/>
      <c r="QR428" s="1588"/>
      <c r="QS428" s="1588"/>
      <c r="QT428" s="1588"/>
      <c r="QU428" s="1588"/>
      <c r="QV428" s="1588"/>
      <c r="QW428" s="1588"/>
      <c r="QX428" s="1588"/>
      <c r="QY428" s="1588"/>
      <c r="QZ428" s="1588"/>
      <c r="RA428" s="1588"/>
      <c r="RB428" s="1588"/>
      <c r="RC428" s="1588"/>
      <c r="RD428" s="1588"/>
      <c r="RE428" s="1588"/>
      <c r="RF428" s="1588"/>
      <c r="RG428" s="1588"/>
      <c r="RH428" s="1588"/>
      <c r="RI428" s="1588"/>
      <c r="RJ428" s="1588"/>
      <c r="RK428" s="1588"/>
      <c r="RL428" s="1588"/>
      <c r="RM428" s="1588"/>
      <c r="RN428" s="1588"/>
      <c r="RO428" s="1588"/>
      <c r="RP428" s="1588"/>
      <c r="RQ428" s="1588"/>
      <c r="RR428" s="1588"/>
      <c r="RS428" s="1588"/>
      <c r="RT428" s="1588"/>
      <c r="RU428" s="1588"/>
      <c r="RV428" s="1588"/>
      <c r="RW428" s="1588"/>
      <c r="RX428" s="1588"/>
      <c r="RY428" s="1588"/>
      <c r="RZ428" s="1588"/>
      <c r="SA428" s="1588"/>
      <c r="SB428" s="1588"/>
      <c r="SC428" s="1588"/>
      <c r="SD428" s="1588"/>
      <c r="SE428" s="1588"/>
      <c r="SF428" s="1588"/>
      <c r="SG428" s="1588"/>
      <c r="SH428" s="1588"/>
      <c r="SI428" s="1588"/>
      <c r="SJ428" s="1588"/>
      <c r="SK428" s="1588"/>
      <c r="SL428" s="1588"/>
      <c r="SM428" s="1588"/>
      <c r="SN428" s="1588"/>
      <c r="SO428" s="1588"/>
      <c r="SP428" s="1588"/>
      <c r="SQ428" s="1588"/>
      <c r="SR428" s="1588"/>
      <c r="SS428" s="1588"/>
      <c r="ST428" s="1588"/>
      <c r="SU428" s="1588"/>
      <c r="SV428" s="1588"/>
      <c r="SW428" s="1588"/>
      <c r="SX428" s="1588"/>
      <c r="SY428" s="1588"/>
      <c r="SZ428" s="1588"/>
      <c r="TA428" s="1588"/>
      <c r="TB428" s="1588"/>
      <c r="TC428" s="1588"/>
      <c r="TD428" s="544"/>
      <c r="TE428" s="544"/>
      <c r="TF428" s="544"/>
      <c r="TG428" s="544"/>
      <c r="TH428" s="544"/>
      <c r="TI428" s="544"/>
      <c r="TJ428" s="544"/>
      <c r="TK428" s="544"/>
      <c r="TL428" s="544"/>
      <c r="TM428" s="544"/>
      <c r="TN428" s="544"/>
      <c r="TO428" s="544"/>
      <c r="TP428" s="544"/>
      <c r="TQ428" s="544"/>
      <c r="TR428" s="544"/>
      <c r="TS428" s="544"/>
      <c r="TT428" s="544"/>
      <c r="TU428" s="544"/>
      <c r="TV428" s="544"/>
      <c r="TW428" s="544"/>
      <c r="TX428" s="544"/>
      <c r="TY428" s="544"/>
      <c r="TZ428" s="544"/>
      <c r="UA428" s="544"/>
      <c r="UB428" s="544"/>
      <c r="UC428" s="544"/>
      <c r="UD428" s="544"/>
      <c r="UE428" s="544"/>
      <c r="UF428" s="544"/>
      <c r="UG428" s="544"/>
      <c r="UH428" s="544"/>
      <c r="UI428" s="544"/>
      <c r="UJ428" s="544"/>
      <c r="UK428" s="544"/>
      <c r="UL428" s="544"/>
      <c r="UM428" s="544"/>
      <c r="UN428" s="544"/>
      <c r="UO428" s="544"/>
      <c r="UP428" s="544"/>
      <c r="UQ428" s="544"/>
      <c r="UR428" s="544"/>
      <c r="US428" s="544"/>
      <c r="UT428" s="544"/>
      <c r="UU428" s="544"/>
      <c r="UV428" s="544"/>
      <c r="UW428" s="544"/>
      <c r="UX428" s="544"/>
      <c r="UY428" s="544"/>
      <c r="UZ428" s="544"/>
      <c r="VA428" s="544"/>
      <c r="VB428" s="544"/>
      <c r="VC428" s="544"/>
      <c r="VD428" s="544"/>
      <c r="VE428" s="544"/>
      <c r="VF428" s="544"/>
      <c r="VG428" s="544"/>
      <c r="VH428" s="544"/>
      <c r="VI428" s="544"/>
      <c r="VJ428" s="544"/>
      <c r="VK428" s="544"/>
      <c r="VL428" s="544"/>
      <c r="VM428" s="544"/>
      <c r="VN428" s="544"/>
      <c r="VO428" s="544"/>
      <c r="VP428" s="544"/>
      <c r="VQ428" s="544"/>
      <c r="VR428" s="544"/>
      <c r="VS428" s="544"/>
      <c r="VT428" s="544"/>
      <c r="VU428" s="544"/>
      <c r="VV428" s="544"/>
      <c r="VW428" s="544"/>
      <c r="VX428" s="544"/>
      <c r="VY428" s="544"/>
      <c r="VZ428" s="544"/>
      <c r="WA428" s="544"/>
      <c r="WB428" s="544"/>
      <c r="WC428" s="544"/>
      <c r="WD428" s="544"/>
      <c r="WE428" s="544"/>
      <c r="WF428" s="544"/>
      <c r="WG428" s="544"/>
      <c r="WH428" s="544"/>
      <c r="WI428" s="544"/>
      <c r="WJ428" s="544"/>
      <c r="WK428" s="544"/>
      <c r="WL428" s="544"/>
      <c r="WM428" s="544"/>
      <c r="WN428" s="544"/>
      <c r="WO428" s="544"/>
      <c r="WP428" s="544"/>
      <c r="WQ428" s="544"/>
      <c r="WR428" s="544"/>
      <c r="WS428" s="544"/>
      <c r="WT428" s="544"/>
      <c r="WU428" s="544"/>
      <c r="WV428" s="544"/>
      <c r="WW428" s="544"/>
      <c r="WX428" s="544"/>
      <c r="WY428" s="544"/>
      <c r="WZ428" s="544"/>
      <c r="XA428" s="544"/>
      <c r="XB428" s="544"/>
      <c r="XC428" s="544"/>
      <c r="XD428" s="544"/>
      <c r="XE428" s="544"/>
      <c r="XF428" s="544"/>
      <c r="XG428" s="544"/>
      <c r="XH428" s="544"/>
      <c r="XI428" s="544"/>
      <c r="XJ428" s="544"/>
      <c r="XK428" s="544"/>
      <c r="XL428" s="544"/>
      <c r="XM428" s="544"/>
      <c r="XN428" s="544"/>
      <c r="XO428" s="544"/>
      <c r="XP428" s="544"/>
      <c r="XQ428" s="544"/>
      <c r="XR428" s="544"/>
      <c r="XS428" s="544"/>
      <c r="XT428" s="544"/>
      <c r="XU428" s="544"/>
      <c r="XV428" s="544"/>
      <c r="XW428" s="544"/>
      <c r="XX428" s="544"/>
      <c r="XY428" s="544"/>
      <c r="XZ428" s="544"/>
      <c r="YA428" s="544"/>
      <c r="YB428" s="544"/>
      <c r="YC428" s="544"/>
      <c r="YD428" s="544"/>
      <c r="YE428" s="544"/>
      <c r="YF428" s="544"/>
      <c r="YG428" s="544"/>
      <c r="YH428" s="544"/>
      <c r="YI428" s="544"/>
      <c r="YJ428" s="544"/>
      <c r="YK428" s="544"/>
      <c r="YL428" s="544"/>
      <c r="YM428" s="544"/>
      <c r="YN428" s="544"/>
      <c r="YO428" s="544"/>
      <c r="YP428" s="544"/>
      <c r="YQ428" s="544"/>
      <c r="YR428" s="544"/>
      <c r="YS428" s="544"/>
      <c r="YT428" s="544"/>
      <c r="YU428" s="544"/>
      <c r="YV428" s="544"/>
      <c r="YW428" s="544"/>
      <c r="YX428" s="544"/>
      <c r="YY428" s="544"/>
      <c r="YZ428" s="544"/>
      <c r="ZA428" s="544"/>
      <c r="ZB428" s="544"/>
      <c r="ZC428" s="544"/>
      <c r="ZD428" s="544"/>
      <c r="ZE428" s="544"/>
      <c r="ZF428" s="544"/>
      <c r="ZG428" s="544"/>
      <c r="ZH428" s="544"/>
      <c r="ZI428" s="544"/>
      <c r="ZJ428" s="544"/>
      <c r="ZK428" s="544"/>
      <c r="ZL428" s="544"/>
      <c r="ZM428" s="544"/>
      <c r="ZN428" s="544"/>
      <c r="ZO428" s="544"/>
      <c r="ZP428" s="544"/>
      <c r="ZQ428" s="544"/>
      <c r="ZR428" s="544"/>
      <c r="ZS428" s="544"/>
      <c r="ZT428" s="544"/>
      <c r="ZU428" s="544"/>
      <c r="ZV428" s="544"/>
      <c r="ZW428" s="544"/>
      <c r="ZX428" s="544"/>
      <c r="ZY428" s="544"/>
      <c r="ZZ428" s="544"/>
      <c r="AAA428" s="544"/>
      <c r="AAB428" s="544"/>
      <c r="AAC428" s="544"/>
      <c r="AAD428" s="544"/>
      <c r="AAE428" s="544"/>
      <c r="AAF428" s="544"/>
      <c r="AAG428" s="544"/>
      <c r="AAH428" s="544"/>
      <c r="AAI428" s="544"/>
      <c r="AAJ428" s="544"/>
      <c r="AAK428" s="544"/>
      <c r="AAL428" s="544"/>
      <c r="AAM428" s="544"/>
      <c r="AAN428" s="544"/>
      <c r="AAO428" s="544"/>
      <c r="AAP428" s="544"/>
      <c r="AAQ428" s="544"/>
      <c r="AAR428" s="544"/>
      <c r="AAS428" s="544"/>
      <c r="AAT428" s="544"/>
      <c r="AAU428" s="544"/>
      <c r="AAV428" s="544"/>
      <c r="AAW428" s="544"/>
      <c r="AAX428" s="544"/>
      <c r="AAY428" s="544"/>
      <c r="AAZ428" s="544"/>
      <c r="ABA428" s="544"/>
      <c r="ABB428" s="544"/>
      <c r="ABC428" s="544"/>
      <c r="ABD428" s="544"/>
      <c r="ABE428" s="544"/>
      <c r="ABF428" s="544"/>
      <c r="ABG428" s="544"/>
      <c r="ABH428" s="544"/>
      <c r="ABI428" s="544"/>
      <c r="ABJ428" s="544"/>
      <c r="ABK428" s="544"/>
      <c r="ABL428" s="544"/>
      <c r="ABM428" s="544"/>
      <c r="ABN428" s="544"/>
      <c r="ABO428" s="544"/>
      <c r="ABP428" s="544"/>
      <c r="ABQ428" s="544"/>
      <c r="ABR428" s="544"/>
      <c r="ABS428" s="544"/>
      <c r="ABT428" s="544"/>
    </row>
    <row r="429" spans="1:748" s="540" customFormat="1" ht="15" customHeight="1" x14ac:dyDescent="0.15">
      <c r="A429" s="559">
        <v>43949</v>
      </c>
      <c r="B429" s="415">
        <f t="shared" si="8"/>
        <v>3236</v>
      </c>
      <c r="C429" s="231"/>
      <c r="D429" s="546"/>
      <c r="E429" s="467"/>
      <c r="F429" s="576"/>
      <c r="G429" s="883"/>
      <c r="H429" s="539"/>
      <c r="I429" s="576"/>
      <c r="J429" s="547"/>
      <c r="K429" s="467"/>
      <c r="L429" s="550"/>
      <c r="M429" s="231">
        <v>1668</v>
      </c>
      <c r="N429" s="546">
        <v>8.39</v>
      </c>
      <c r="O429" s="467">
        <v>3970</v>
      </c>
      <c r="P429" s="576">
        <v>16.8</v>
      </c>
      <c r="Q429" s="883">
        <v>40.6</v>
      </c>
      <c r="R429" s="539">
        <v>0.2</v>
      </c>
      <c r="S429" s="576">
        <v>37.299999999999997</v>
      </c>
      <c r="T429" s="547"/>
      <c r="U429" s="467"/>
      <c r="V429" s="550"/>
      <c r="W429" s="494">
        <v>111</v>
      </c>
      <c r="X429" s="546">
        <v>8.49</v>
      </c>
      <c r="Y429" s="548">
        <v>6200</v>
      </c>
      <c r="Z429" s="576">
        <v>11.1</v>
      </c>
      <c r="AA429" s="883">
        <v>36.1</v>
      </c>
      <c r="AB429" s="539">
        <v>7</v>
      </c>
      <c r="AC429" s="576">
        <v>7.6</v>
      </c>
      <c r="AD429" s="539"/>
      <c r="AE429" s="576"/>
      <c r="AF429" s="550"/>
      <c r="AG429" s="494">
        <v>122</v>
      </c>
      <c r="AH429" s="546">
        <v>8.25</v>
      </c>
      <c r="AI429" s="548">
        <v>10740</v>
      </c>
      <c r="AJ429" s="576">
        <v>40.299999999999997</v>
      </c>
      <c r="AK429" s="883">
        <v>126.4</v>
      </c>
      <c r="AL429" s="539">
        <v>4.5</v>
      </c>
      <c r="AM429" s="213">
        <v>7.5</v>
      </c>
      <c r="AN429" s="539"/>
      <c r="AO429" s="467"/>
      <c r="AP429" s="618"/>
      <c r="AQ429" s="494">
        <v>211</v>
      </c>
      <c r="AR429" s="546"/>
      <c r="AS429" s="548"/>
      <c r="AT429" s="576"/>
      <c r="AU429" s="883"/>
      <c r="AV429" s="539"/>
      <c r="AW429" s="576"/>
      <c r="AX429" s="539"/>
      <c r="AY429" s="467"/>
      <c r="AZ429" s="550"/>
      <c r="BA429" s="231">
        <v>3</v>
      </c>
      <c r="BB429" s="546">
        <v>7.81</v>
      </c>
      <c r="BC429" s="467">
        <v>7890</v>
      </c>
      <c r="BD429" s="576">
        <v>30.9</v>
      </c>
      <c r="BE429" s="883">
        <v>130.9</v>
      </c>
      <c r="BF429" s="539">
        <v>12</v>
      </c>
      <c r="BG429" s="576">
        <v>16.7</v>
      </c>
      <c r="BH429" s="539"/>
      <c r="BI429" s="467"/>
      <c r="BJ429" s="550"/>
      <c r="BK429" s="494">
        <v>168</v>
      </c>
      <c r="BL429" s="546">
        <v>7.86</v>
      </c>
      <c r="BM429" s="548">
        <v>1433</v>
      </c>
      <c r="BN429" s="576">
        <v>98.4</v>
      </c>
      <c r="BO429" s="883">
        <v>188.1</v>
      </c>
      <c r="BP429" s="539">
        <v>0.2</v>
      </c>
      <c r="BQ429" s="576">
        <v>3.4</v>
      </c>
      <c r="BR429" s="539"/>
      <c r="BS429" s="467"/>
      <c r="BT429" s="550"/>
      <c r="BU429" s="494">
        <v>219</v>
      </c>
      <c r="BV429" s="546">
        <v>7.94</v>
      </c>
      <c r="BW429" s="548">
        <v>9400</v>
      </c>
      <c r="BX429" s="548">
        <v>34.799999999999997</v>
      </c>
      <c r="BY429" s="883">
        <v>135.4</v>
      </c>
      <c r="BZ429" s="539">
        <v>9.8000000000000007</v>
      </c>
      <c r="CA429" s="576">
        <v>53.7</v>
      </c>
      <c r="CB429" s="539"/>
      <c r="CC429" s="467"/>
      <c r="CD429" s="550"/>
      <c r="CE429" s="494">
        <v>51</v>
      </c>
      <c r="CF429" s="546">
        <v>7.83</v>
      </c>
      <c r="CG429" s="548">
        <v>7640</v>
      </c>
      <c r="CH429" s="576">
        <v>37.299999999999997</v>
      </c>
      <c r="CI429" s="883">
        <v>141.4</v>
      </c>
      <c r="CJ429" s="539">
        <v>0.6</v>
      </c>
      <c r="CK429" s="576">
        <v>36.799999999999997</v>
      </c>
      <c r="CL429" s="539"/>
      <c r="CM429" s="467"/>
      <c r="CN429" s="550"/>
      <c r="CO429" s="494">
        <v>207</v>
      </c>
      <c r="CP429" s="546">
        <v>7.35</v>
      </c>
      <c r="CQ429" s="467">
        <v>4540</v>
      </c>
      <c r="CR429" s="576">
        <v>35.4</v>
      </c>
      <c r="CS429" s="883">
        <v>105.3</v>
      </c>
      <c r="CT429" s="539">
        <v>14.1</v>
      </c>
      <c r="CU429" s="576">
        <v>49.5</v>
      </c>
      <c r="CV429" s="539"/>
      <c r="CW429" s="467"/>
      <c r="CX429" s="550"/>
      <c r="CY429" s="494">
        <v>182</v>
      </c>
      <c r="CZ429" s="546">
        <v>7.54</v>
      </c>
      <c r="DA429" s="467">
        <v>5750</v>
      </c>
      <c r="DB429" s="576">
        <v>33.1</v>
      </c>
      <c r="DC429" s="883">
        <v>84.3</v>
      </c>
      <c r="DD429" s="539">
        <v>12.9</v>
      </c>
      <c r="DE429" s="576">
        <v>21.5</v>
      </c>
      <c r="DF429" s="539"/>
      <c r="DG429" s="551"/>
      <c r="DH429" s="550"/>
      <c r="DI429" s="494">
        <v>41</v>
      </c>
      <c r="DJ429" s="546">
        <v>7.88</v>
      </c>
      <c r="DK429" s="549">
        <v>2360</v>
      </c>
      <c r="DL429" s="576">
        <v>45.7</v>
      </c>
      <c r="DM429" s="883">
        <v>168.5</v>
      </c>
      <c r="DN429" s="539">
        <v>4.3</v>
      </c>
      <c r="DO429" s="576">
        <v>10.199999999999999</v>
      </c>
      <c r="DP429" s="539"/>
      <c r="DQ429" s="467"/>
      <c r="DR429" s="550"/>
      <c r="DS429" s="494">
        <v>33</v>
      </c>
      <c r="DT429" s="546"/>
      <c r="DU429" s="466"/>
      <c r="DV429" s="576"/>
      <c r="DW429" s="883"/>
      <c r="DX429" s="539"/>
      <c r="DY429" s="576"/>
      <c r="DZ429" s="539"/>
      <c r="EA429" s="576"/>
      <c r="EB429" s="550"/>
      <c r="EC429" s="494"/>
      <c r="ED429" s="546"/>
      <c r="EE429" s="551"/>
      <c r="EF429" s="576"/>
      <c r="EG429" s="883"/>
      <c r="EH429" s="539"/>
      <c r="EI429" s="576"/>
      <c r="EJ429" s="539"/>
      <c r="EK429" s="467"/>
      <c r="EL429" s="550"/>
      <c r="EM429" s="494">
        <v>77</v>
      </c>
      <c r="EN429" s="546">
        <v>6.44</v>
      </c>
      <c r="EO429" s="467">
        <v>2770</v>
      </c>
      <c r="EP429" s="576">
        <v>22.4</v>
      </c>
      <c r="EQ429" s="576">
        <v>73.7</v>
      </c>
      <c r="ER429" s="539">
        <v>1.7</v>
      </c>
      <c r="ES429" s="576">
        <v>107.8</v>
      </c>
      <c r="ET429" s="466"/>
      <c r="EU429" s="467"/>
      <c r="EV429" s="550"/>
      <c r="EW429" s="494"/>
      <c r="EX429" s="546"/>
      <c r="EY429" s="467"/>
      <c r="EZ429" s="576"/>
      <c r="FA429" s="883"/>
      <c r="FB429" s="539"/>
      <c r="FC429" s="576"/>
      <c r="FD429" s="466"/>
      <c r="FE429" s="467"/>
      <c r="FF429" s="550"/>
      <c r="FG429" s="494">
        <v>12</v>
      </c>
      <c r="FH429" s="546"/>
      <c r="FI429" s="467"/>
      <c r="FJ429" s="576"/>
      <c r="FK429" s="883"/>
      <c r="FL429" s="539"/>
      <c r="FM429" s="576"/>
      <c r="FN429" s="466"/>
      <c r="FO429" s="467"/>
      <c r="FP429" s="550"/>
      <c r="FQ429" s="1262"/>
      <c r="FR429" s="1263"/>
      <c r="FS429" s="1444"/>
      <c r="FT429" s="1263"/>
      <c r="FU429" s="980"/>
      <c r="FV429" s="1263"/>
      <c r="FW429" s="954"/>
      <c r="FX429" s="1263"/>
      <c r="FY429" s="1263"/>
      <c r="FZ429" s="1419"/>
      <c r="GA429" s="1262"/>
      <c r="GB429" s="1263"/>
      <c r="GC429" s="1263"/>
      <c r="GD429" s="1263"/>
      <c r="GE429" s="980"/>
      <c r="GF429" s="1263"/>
      <c r="GG429" s="954"/>
      <c r="GH429" s="1263"/>
      <c r="GI429" s="1263"/>
      <c r="GJ429" s="1419"/>
      <c r="GK429" s="231"/>
      <c r="GL429" s="941"/>
      <c r="GM429" s="467"/>
      <c r="GN429" s="467"/>
      <c r="GO429" s="467"/>
      <c r="GP429" s="467"/>
      <c r="GQ429" s="467"/>
      <c r="GR429" s="467"/>
      <c r="GS429" s="467"/>
      <c r="GT429" s="550"/>
      <c r="GU429" s="231"/>
      <c r="GV429" s="467"/>
      <c r="GW429" s="467"/>
      <c r="GX429" s="467"/>
      <c r="GY429" s="467"/>
      <c r="GZ429" s="539"/>
      <c r="HA429" s="467"/>
      <c r="HB429" s="467"/>
      <c r="HC429" s="467"/>
      <c r="HD429" s="550"/>
      <c r="HE429" s="494">
        <v>131</v>
      </c>
      <c r="HF429" s="546"/>
      <c r="HG429" s="467"/>
      <c r="HH429" s="894"/>
      <c r="HI429" s="1432"/>
      <c r="HJ429" s="539"/>
      <c r="HK429" s="576"/>
      <c r="HL429" s="539"/>
      <c r="HM429" s="467"/>
      <c r="HN429" s="550"/>
      <c r="HO429" s="494"/>
      <c r="HP429" s="546"/>
      <c r="HQ429" s="467"/>
      <c r="HR429" s="576"/>
      <c r="HS429" s="576"/>
      <c r="HT429" s="539"/>
      <c r="HU429" s="576"/>
      <c r="HV429" s="539"/>
      <c r="HW429" s="467"/>
      <c r="HX429" s="550"/>
      <c r="HY429" s="1587"/>
      <c r="HZ429" s="1587"/>
      <c r="IA429" s="1587"/>
      <c r="IB429" s="1587"/>
      <c r="IC429" s="1587"/>
      <c r="ID429" s="1587"/>
      <c r="IE429" s="1587"/>
      <c r="IF429" s="1587"/>
      <c r="IG429" s="1587"/>
      <c r="IH429" s="1587"/>
      <c r="II429" s="1587"/>
      <c r="IJ429" s="1587"/>
      <c r="IK429" s="1587"/>
      <c r="IL429" s="1587"/>
      <c r="IM429" s="1587"/>
      <c r="IN429" s="1587"/>
      <c r="IO429" s="1587"/>
      <c r="IP429" s="1587"/>
      <c r="IQ429" s="1587"/>
      <c r="IR429" s="1587"/>
      <c r="IS429" s="1587"/>
      <c r="IT429" s="1587"/>
      <c r="IU429" s="1587"/>
      <c r="IV429" s="1587"/>
      <c r="IW429" s="1587"/>
      <c r="IX429" s="1587"/>
      <c r="IY429" s="1587"/>
      <c r="IZ429" s="1587"/>
      <c r="JA429" s="1587"/>
      <c r="JB429" s="1587"/>
      <c r="JC429" s="1587"/>
      <c r="JD429" s="1587"/>
      <c r="JE429" s="1587"/>
      <c r="JF429" s="1587"/>
      <c r="JG429" s="1587"/>
      <c r="JH429" s="1587"/>
      <c r="JI429" s="1587"/>
      <c r="JJ429" s="1587"/>
      <c r="JK429" s="1587"/>
      <c r="JL429" s="1587"/>
      <c r="JM429" s="1587"/>
      <c r="JN429" s="1587"/>
      <c r="JO429" s="1587"/>
      <c r="JP429" s="1587"/>
      <c r="JQ429" s="1587"/>
      <c r="JR429" s="1587"/>
      <c r="JS429" s="1587"/>
      <c r="JT429" s="1587"/>
      <c r="JU429" s="1587"/>
      <c r="JV429" s="1587"/>
      <c r="JW429" s="1587"/>
      <c r="JX429" s="1587"/>
      <c r="JY429" s="1587"/>
      <c r="JZ429" s="1587"/>
      <c r="KA429" s="1587"/>
      <c r="KB429" s="1587"/>
      <c r="KC429" s="1587"/>
      <c r="KD429" s="1587"/>
      <c r="KE429" s="1587"/>
      <c r="KF429" s="1587"/>
      <c r="KG429" s="1587"/>
      <c r="KH429" s="1587"/>
      <c r="KI429" s="1587"/>
      <c r="KJ429" s="1587"/>
      <c r="KK429" s="1587"/>
      <c r="KL429" s="1587"/>
      <c r="KM429" s="1587"/>
      <c r="KN429" s="1587"/>
      <c r="KO429" s="1587"/>
      <c r="KP429" s="1587"/>
      <c r="KQ429" s="1587"/>
      <c r="KR429" s="1587"/>
      <c r="KS429" s="1587"/>
      <c r="KT429" s="1587"/>
      <c r="KU429" s="1587"/>
      <c r="KV429" s="1587"/>
      <c r="KW429" s="1587"/>
      <c r="KX429" s="1587"/>
      <c r="KY429" s="1587"/>
      <c r="KZ429" s="1587"/>
      <c r="LA429" s="1587"/>
      <c r="LB429" s="1587"/>
      <c r="LC429" s="1587"/>
      <c r="LD429" s="1587"/>
      <c r="LE429" s="1587"/>
      <c r="LF429" s="1587"/>
      <c r="LG429" s="1587"/>
      <c r="LH429" s="1587"/>
      <c r="LI429" s="1587"/>
      <c r="LJ429" s="1587"/>
      <c r="LK429" s="1587"/>
      <c r="LL429" s="1587"/>
      <c r="LM429" s="1587"/>
      <c r="LN429" s="1587"/>
      <c r="LO429" s="1587"/>
      <c r="LP429" s="1587"/>
      <c r="LQ429" s="1587"/>
      <c r="LR429" s="1587"/>
      <c r="LS429" s="1587"/>
      <c r="LT429" s="1587"/>
      <c r="LU429" s="1587"/>
      <c r="LV429" s="1587"/>
      <c r="LW429" s="1587"/>
      <c r="LX429" s="1587"/>
      <c r="LY429" s="1587"/>
      <c r="LZ429" s="1587"/>
      <c r="MA429" s="1587"/>
      <c r="MB429" s="1587"/>
      <c r="MC429" s="1587"/>
      <c r="MD429" s="1587"/>
      <c r="ME429" s="1587"/>
      <c r="MF429" s="1587"/>
      <c r="MG429" s="1587"/>
      <c r="MH429" s="1587"/>
      <c r="MI429" s="1587"/>
      <c r="MJ429" s="1587"/>
      <c r="MK429" s="1587"/>
      <c r="ML429" s="1587"/>
      <c r="MM429" s="1587"/>
      <c r="MN429" s="1587"/>
      <c r="MO429" s="1587"/>
      <c r="MP429" s="1587"/>
      <c r="MQ429" s="1587"/>
      <c r="MR429" s="1587"/>
      <c r="MS429" s="1587"/>
      <c r="MT429" s="1587"/>
      <c r="MU429" s="1587"/>
      <c r="MV429" s="1587"/>
      <c r="MW429" s="1587"/>
      <c r="MX429" s="1587"/>
      <c r="MY429" s="1587"/>
      <c r="MZ429" s="1587"/>
      <c r="NA429" s="1587"/>
      <c r="NB429" s="1587"/>
      <c r="NC429" s="1587"/>
      <c r="ND429" s="1587"/>
      <c r="NE429" s="1587"/>
      <c r="NF429" s="1587"/>
      <c r="NG429" s="1587"/>
      <c r="NH429" s="1587"/>
      <c r="NI429" s="1587"/>
      <c r="NJ429" s="1587"/>
      <c r="NK429" s="1587"/>
      <c r="NL429" s="1587"/>
      <c r="NM429" s="1587"/>
      <c r="NN429" s="1587"/>
      <c r="NO429" s="1587"/>
      <c r="NP429" s="1587"/>
      <c r="NQ429" s="1587"/>
      <c r="NR429" s="1587"/>
      <c r="NS429" s="1587"/>
      <c r="NT429" s="1587"/>
      <c r="NU429" s="1587"/>
      <c r="NV429" s="1587"/>
      <c r="NW429" s="1587"/>
      <c r="NX429" s="1587"/>
      <c r="NY429" s="1587"/>
      <c r="NZ429" s="1587"/>
      <c r="OA429" s="1587"/>
      <c r="OB429" s="1587"/>
      <c r="OC429" s="1587"/>
      <c r="OD429" s="1587"/>
      <c r="OE429" s="1587"/>
      <c r="OF429" s="1587"/>
      <c r="OG429" s="1587"/>
      <c r="OH429" s="1587"/>
      <c r="OI429" s="1587"/>
      <c r="OJ429" s="1587"/>
      <c r="OK429" s="1587"/>
      <c r="OL429" s="1587"/>
      <c r="OM429" s="1587"/>
      <c r="ON429" s="1587"/>
      <c r="OO429" s="1587"/>
      <c r="OP429" s="1587"/>
      <c r="OQ429" s="1587"/>
      <c r="OR429" s="1587"/>
      <c r="OS429" s="1587"/>
      <c r="OT429" s="1587"/>
      <c r="OU429" s="1587"/>
      <c r="OV429" s="1587"/>
      <c r="OW429" s="1587"/>
      <c r="OX429" s="1587"/>
      <c r="OY429" s="1587"/>
      <c r="OZ429" s="1587"/>
      <c r="PA429" s="1587"/>
      <c r="PB429" s="1587"/>
      <c r="PC429" s="1587"/>
      <c r="PD429" s="1587"/>
      <c r="PE429" s="1587"/>
      <c r="PF429" s="1587"/>
      <c r="PG429" s="1588"/>
      <c r="PH429" s="1588"/>
      <c r="PI429" s="1588"/>
      <c r="PJ429" s="1588"/>
      <c r="PK429" s="1588"/>
      <c r="PL429" s="1588"/>
      <c r="PM429" s="1588"/>
      <c r="PN429" s="1588"/>
      <c r="PO429" s="1588"/>
      <c r="PP429" s="1588"/>
      <c r="PQ429" s="1588"/>
      <c r="PR429" s="1588"/>
      <c r="PS429" s="1588"/>
      <c r="PT429" s="1588"/>
      <c r="PU429" s="1588"/>
      <c r="PV429" s="1588"/>
      <c r="PW429" s="1588"/>
      <c r="PX429" s="1588"/>
      <c r="PY429" s="1588"/>
      <c r="PZ429" s="1588"/>
      <c r="QA429" s="1588"/>
      <c r="QB429" s="1588"/>
      <c r="QC429" s="1588"/>
      <c r="QD429" s="1588"/>
      <c r="QE429" s="1588"/>
      <c r="QF429" s="1588"/>
      <c r="QG429" s="1588"/>
      <c r="QH429" s="1588"/>
      <c r="QI429" s="1588"/>
      <c r="QJ429" s="1588"/>
      <c r="QK429" s="1588"/>
      <c r="QL429" s="1588"/>
      <c r="QM429" s="1588"/>
      <c r="QN429" s="1588"/>
      <c r="QO429" s="1588"/>
      <c r="QP429" s="1588"/>
      <c r="QQ429" s="1588"/>
      <c r="QR429" s="1588"/>
      <c r="QS429" s="1588"/>
      <c r="QT429" s="1588"/>
      <c r="QU429" s="1588"/>
      <c r="QV429" s="1588"/>
      <c r="QW429" s="1588"/>
      <c r="QX429" s="1588"/>
      <c r="QY429" s="1588"/>
      <c r="QZ429" s="1588"/>
      <c r="RA429" s="1588"/>
      <c r="RB429" s="1588"/>
      <c r="RC429" s="1588"/>
      <c r="RD429" s="1588"/>
      <c r="RE429" s="1588"/>
      <c r="RF429" s="1588"/>
      <c r="RG429" s="1588"/>
      <c r="RH429" s="1588"/>
      <c r="RI429" s="1588"/>
      <c r="RJ429" s="1588"/>
      <c r="RK429" s="1588"/>
      <c r="RL429" s="1588"/>
      <c r="RM429" s="1588"/>
      <c r="RN429" s="1588"/>
      <c r="RO429" s="1588"/>
      <c r="RP429" s="1588"/>
      <c r="RQ429" s="1588"/>
      <c r="RR429" s="1588"/>
      <c r="RS429" s="1588"/>
      <c r="RT429" s="1588"/>
      <c r="RU429" s="1588"/>
      <c r="RV429" s="1588"/>
      <c r="RW429" s="1588"/>
      <c r="RX429" s="1588"/>
      <c r="RY429" s="1588"/>
      <c r="RZ429" s="1588"/>
      <c r="SA429" s="1588"/>
      <c r="SB429" s="1588"/>
      <c r="SC429" s="1588"/>
      <c r="SD429" s="1588"/>
      <c r="SE429" s="1588"/>
      <c r="SF429" s="1588"/>
      <c r="SG429" s="1588"/>
      <c r="SH429" s="1588"/>
      <c r="SI429" s="1588"/>
      <c r="SJ429" s="1588"/>
      <c r="SK429" s="1588"/>
      <c r="SL429" s="1588"/>
      <c r="SM429" s="1588"/>
      <c r="SN429" s="1588"/>
      <c r="SO429" s="1588"/>
      <c r="SP429" s="1588"/>
      <c r="SQ429" s="1588"/>
      <c r="SR429" s="1588"/>
      <c r="SS429" s="1588"/>
      <c r="ST429" s="1588"/>
      <c r="SU429" s="1588"/>
      <c r="SV429" s="1588"/>
      <c r="SW429" s="1588"/>
      <c r="SX429" s="1588"/>
      <c r="SY429" s="1588"/>
      <c r="SZ429" s="1588"/>
      <c r="TA429" s="1588"/>
      <c r="TB429" s="1588"/>
      <c r="TC429" s="1588"/>
      <c r="TD429" s="544"/>
      <c r="TE429" s="544"/>
      <c r="TF429" s="544"/>
      <c r="TG429" s="544"/>
      <c r="TH429" s="544"/>
      <c r="TI429" s="544"/>
      <c r="TJ429" s="544"/>
      <c r="TK429" s="544"/>
      <c r="TL429" s="544"/>
      <c r="TM429" s="544"/>
      <c r="TN429" s="544"/>
      <c r="TO429" s="544"/>
      <c r="TP429" s="544"/>
      <c r="TQ429" s="544"/>
      <c r="TR429" s="544"/>
      <c r="TS429" s="544"/>
      <c r="TT429" s="544"/>
      <c r="TU429" s="544"/>
      <c r="TV429" s="544"/>
      <c r="TW429" s="544"/>
      <c r="TX429" s="544"/>
      <c r="TY429" s="544"/>
      <c r="TZ429" s="544"/>
      <c r="UA429" s="544"/>
      <c r="UB429" s="544"/>
      <c r="UC429" s="544"/>
      <c r="UD429" s="544"/>
      <c r="UE429" s="544"/>
      <c r="UF429" s="544"/>
      <c r="UG429" s="544"/>
      <c r="UH429" s="544"/>
      <c r="UI429" s="544"/>
      <c r="UJ429" s="544"/>
      <c r="UK429" s="544"/>
      <c r="UL429" s="544"/>
      <c r="UM429" s="544"/>
      <c r="UN429" s="544"/>
      <c r="UO429" s="544"/>
      <c r="UP429" s="544"/>
      <c r="UQ429" s="544"/>
      <c r="UR429" s="544"/>
      <c r="US429" s="544"/>
      <c r="UT429" s="544"/>
      <c r="UU429" s="544"/>
      <c r="UV429" s="544"/>
      <c r="UW429" s="544"/>
      <c r="UX429" s="544"/>
      <c r="UY429" s="544"/>
      <c r="UZ429" s="544"/>
      <c r="VA429" s="544"/>
      <c r="VB429" s="544"/>
      <c r="VC429" s="544"/>
      <c r="VD429" s="544"/>
      <c r="VE429" s="544"/>
      <c r="VF429" s="544"/>
      <c r="VG429" s="544"/>
      <c r="VH429" s="544"/>
      <c r="VI429" s="544"/>
      <c r="VJ429" s="544"/>
      <c r="VK429" s="544"/>
      <c r="VL429" s="544"/>
      <c r="VM429" s="544"/>
      <c r="VN429" s="544"/>
      <c r="VO429" s="544"/>
      <c r="VP429" s="544"/>
      <c r="VQ429" s="544"/>
      <c r="VR429" s="544"/>
      <c r="VS429" s="544"/>
      <c r="VT429" s="544"/>
      <c r="VU429" s="544"/>
      <c r="VV429" s="544"/>
      <c r="VW429" s="544"/>
      <c r="VX429" s="544"/>
      <c r="VY429" s="544"/>
      <c r="VZ429" s="544"/>
      <c r="WA429" s="544"/>
      <c r="WB429" s="544"/>
      <c r="WC429" s="544"/>
      <c r="WD429" s="544"/>
      <c r="WE429" s="544"/>
      <c r="WF429" s="544"/>
      <c r="WG429" s="544"/>
      <c r="WH429" s="544"/>
      <c r="WI429" s="544"/>
      <c r="WJ429" s="544"/>
      <c r="WK429" s="544"/>
      <c r="WL429" s="544"/>
      <c r="WM429" s="544"/>
      <c r="WN429" s="544"/>
      <c r="WO429" s="544"/>
      <c r="WP429" s="544"/>
      <c r="WQ429" s="544"/>
      <c r="WR429" s="544"/>
      <c r="WS429" s="544"/>
      <c r="WT429" s="544"/>
      <c r="WU429" s="544"/>
      <c r="WV429" s="544"/>
      <c r="WW429" s="544"/>
      <c r="WX429" s="544"/>
      <c r="WY429" s="544"/>
      <c r="WZ429" s="544"/>
      <c r="XA429" s="544"/>
      <c r="XB429" s="544"/>
      <c r="XC429" s="544"/>
      <c r="XD429" s="544"/>
      <c r="XE429" s="544"/>
      <c r="XF429" s="544"/>
      <c r="XG429" s="544"/>
      <c r="XH429" s="544"/>
      <c r="XI429" s="544"/>
      <c r="XJ429" s="544"/>
      <c r="XK429" s="544"/>
      <c r="XL429" s="544"/>
      <c r="XM429" s="544"/>
      <c r="XN429" s="544"/>
      <c r="XO429" s="544"/>
      <c r="XP429" s="544"/>
      <c r="XQ429" s="544"/>
      <c r="XR429" s="544"/>
      <c r="XS429" s="544"/>
      <c r="XT429" s="544"/>
      <c r="XU429" s="544"/>
      <c r="XV429" s="544"/>
      <c r="XW429" s="544"/>
      <c r="XX429" s="544"/>
      <c r="XY429" s="544"/>
      <c r="XZ429" s="544"/>
      <c r="YA429" s="544"/>
      <c r="YB429" s="544"/>
      <c r="YC429" s="544"/>
      <c r="YD429" s="544"/>
      <c r="YE429" s="544"/>
      <c r="YF429" s="544"/>
      <c r="YG429" s="544"/>
      <c r="YH429" s="544"/>
      <c r="YI429" s="544"/>
      <c r="YJ429" s="544"/>
      <c r="YK429" s="544"/>
      <c r="YL429" s="544"/>
      <c r="YM429" s="544"/>
      <c r="YN429" s="544"/>
      <c r="YO429" s="544"/>
      <c r="YP429" s="544"/>
      <c r="YQ429" s="544"/>
      <c r="YR429" s="544"/>
      <c r="YS429" s="544"/>
      <c r="YT429" s="544"/>
      <c r="YU429" s="544"/>
      <c r="YV429" s="544"/>
      <c r="YW429" s="544"/>
      <c r="YX429" s="544"/>
      <c r="YY429" s="544"/>
      <c r="YZ429" s="544"/>
      <c r="ZA429" s="544"/>
      <c r="ZB429" s="544"/>
      <c r="ZC429" s="544"/>
      <c r="ZD429" s="544"/>
      <c r="ZE429" s="544"/>
      <c r="ZF429" s="544"/>
      <c r="ZG429" s="544"/>
      <c r="ZH429" s="544"/>
      <c r="ZI429" s="544"/>
      <c r="ZJ429" s="544"/>
      <c r="ZK429" s="544"/>
      <c r="ZL429" s="544"/>
      <c r="ZM429" s="544"/>
      <c r="ZN429" s="544"/>
      <c r="ZO429" s="544"/>
      <c r="ZP429" s="544"/>
      <c r="ZQ429" s="544"/>
      <c r="ZR429" s="544"/>
      <c r="ZS429" s="544"/>
      <c r="ZT429" s="544"/>
      <c r="ZU429" s="544"/>
      <c r="ZV429" s="544"/>
      <c r="ZW429" s="544"/>
      <c r="ZX429" s="544"/>
      <c r="ZY429" s="544"/>
      <c r="ZZ429" s="544"/>
      <c r="AAA429" s="544"/>
      <c r="AAB429" s="544"/>
      <c r="AAC429" s="544"/>
      <c r="AAD429" s="544"/>
      <c r="AAE429" s="544"/>
      <c r="AAF429" s="544"/>
      <c r="AAG429" s="544"/>
      <c r="AAH429" s="544"/>
      <c r="AAI429" s="544"/>
      <c r="AAJ429" s="544"/>
      <c r="AAK429" s="544"/>
      <c r="AAL429" s="544"/>
      <c r="AAM429" s="544"/>
      <c r="AAN429" s="544"/>
      <c r="AAO429" s="544"/>
      <c r="AAP429" s="544"/>
      <c r="AAQ429" s="544"/>
      <c r="AAR429" s="544"/>
      <c r="AAS429" s="544"/>
      <c r="AAT429" s="544"/>
      <c r="AAU429" s="544"/>
      <c r="AAV429" s="544"/>
      <c r="AAW429" s="544"/>
      <c r="AAX429" s="544"/>
      <c r="AAY429" s="544"/>
      <c r="AAZ429" s="544"/>
      <c r="ABA429" s="544"/>
      <c r="ABB429" s="544"/>
      <c r="ABC429" s="544"/>
      <c r="ABD429" s="544"/>
      <c r="ABE429" s="544"/>
      <c r="ABF429" s="544"/>
      <c r="ABG429" s="544"/>
      <c r="ABH429" s="544"/>
      <c r="ABI429" s="544"/>
      <c r="ABJ429" s="544"/>
      <c r="ABK429" s="544"/>
      <c r="ABL429" s="544"/>
      <c r="ABM429" s="544"/>
      <c r="ABN429" s="544"/>
      <c r="ABO429" s="544"/>
      <c r="ABP429" s="544"/>
      <c r="ABQ429" s="544"/>
      <c r="ABR429" s="544"/>
      <c r="ABS429" s="544"/>
      <c r="ABT429" s="544"/>
    </row>
    <row r="430" spans="1:748" s="540" customFormat="1" ht="15" customHeight="1" x14ac:dyDescent="0.15">
      <c r="A430" s="559">
        <v>43950</v>
      </c>
      <c r="B430" s="415">
        <f t="shared" si="8"/>
        <v>3917</v>
      </c>
      <c r="C430" s="231"/>
      <c r="D430" s="546"/>
      <c r="E430" s="467"/>
      <c r="F430" s="576"/>
      <c r="G430" s="883"/>
      <c r="H430" s="539"/>
      <c r="I430" s="576"/>
      <c r="J430" s="547"/>
      <c r="K430" s="467"/>
      <c r="L430" s="550"/>
      <c r="M430" s="231">
        <v>1669</v>
      </c>
      <c r="N430" s="546">
        <v>8.4</v>
      </c>
      <c r="O430" s="467">
        <v>3780</v>
      </c>
      <c r="P430" s="576">
        <v>18.100000000000001</v>
      </c>
      <c r="Q430" s="883">
        <v>45.2</v>
      </c>
      <c r="R430" s="539">
        <v>0.3</v>
      </c>
      <c r="S430" s="576">
        <v>35.799999999999997</v>
      </c>
      <c r="T430" s="547"/>
      <c r="U430" s="467"/>
      <c r="V430" s="550"/>
      <c r="W430" s="494">
        <v>127</v>
      </c>
      <c r="X430" s="546">
        <v>8.52</v>
      </c>
      <c r="Y430" s="548">
        <v>6230</v>
      </c>
      <c r="Z430" s="576">
        <v>11.6</v>
      </c>
      <c r="AA430" s="883">
        <v>31.6</v>
      </c>
      <c r="AB430" s="539">
        <v>7.6</v>
      </c>
      <c r="AC430" s="576">
        <v>8.4</v>
      </c>
      <c r="AD430" s="539"/>
      <c r="AE430" s="467"/>
      <c r="AF430" s="550"/>
      <c r="AG430" s="494">
        <v>115</v>
      </c>
      <c r="AH430" s="546">
        <v>8.3000000000000007</v>
      </c>
      <c r="AI430" s="548">
        <v>9350</v>
      </c>
      <c r="AJ430" s="576">
        <v>37.9</v>
      </c>
      <c r="AK430" s="883">
        <v>105.3</v>
      </c>
      <c r="AL430" s="539">
        <v>5.2</v>
      </c>
      <c r="AM430" s="213">
        <v>7.2</v>
      </c>
      <c r="AN430" s="539"/>
      <c r="AO430" s="467"/>
      <c r="AP430" s="618"/>
      <c r="AQ430" s="494">
        <v>546</v>
      </c>
      <c r="AR430" s="546">
        <v>7.37</v>
      </c>
      <c r="AS430" s="548">
        <v>3410</v>
      </c>
      <c r="AT430" s="576">
        <v>48.1</v>
      </c>
      <c r="AU430" s="883">
        <v>194.1</v>
      </c>
      <c r="AV430" s="539">
        <v>12</v>
      </c>
      <c r="AW430" s="576">
        <v>41</v>
      </c>
      <c r="AX430" s="539"/>
      <c r="AY430" s="467"/>
      <c r="AZ430" s="550"/>
      <c r="BA430" s="231">
        <v>337</v>
      </c>
      <c r="BB430" s="546">
        <v>7.78</v>
      </c>
      <c r="BC430" s="467">
        <v>7660</v>
      </c>
      <c r="BD430" s="576">
        <v>30.5</v>
      </c>
      <c r="BE430" s="883">
        <v>117.3</v>
      </c>
      <c r="BF430" s="539">
        <v>17.600000000000001</v>
      </c>
      <c r="BG430" s="576">
        <v>20.7</v>
      </c>
      <c r="BH430" s="539"/>
      <c r="BI430" s="467"/>
      <c r="BJ430" s="550"/>
      <c r="BK430" s="494">
        <v>173</v>
      </c>
      <c r="BL430" s="546">
        <v>7.91</v>
      </c>
      <c r="BM430" s="548">
        <v>1421</v>
      </c>
      <c r="BN430" s="576">
        <v>98.6</v>
      </c>
      <c r="BO430" s="883">
        <v>180.6</v>
      </c>
      <c r="BP430" s="539">
        <v>0.1</v>
      </c>
      <c r="BQ430" s="576">
        <v>3.4</v>
      </c>
      <c r="BR430" s="539"/>
      <c r="BS430" s="467"/>
      <c r="BT430" s="550"/>
      <c r="BU430" s="494">
        <v>143</v>
      </c>
      <c r="BV430" s="546">
        <v>8.16</v>
      </c>
      <c r="BW430" s="548">
        <v>10850</v>
      </c>
      <c r="BX430" s="548">
        <v>43</v>
      </c>
      <c r="BY430" s="883">
        <v>159.5</v>
      </c>
      <c r="BZ430" s="539">
        <v>9.6999999999999993</v>
      </c>
      <c r="CA430" s="576">
        <v>72.5</v>
      </c>
      <c r="CB430" s="539"/>
      <c r="CC430" s="467"/>
      <c r="CD430" s="550"/>
      <c r="CE430" s="494">
        <v>43</v>
      </c>
      <c r="CF430" s="546">
        <v>7.83</v>
      </c>
      <c r="CG430" s="548">
        <v>7420</v>
      </c>
      <c r="CH430" s="576">
        <v>35.299999999999997</v>
      </c>
      <c r="CI430" s="883">
        <v>136.9</v>
      </c>
      <c r="CJ430" s="539">
        <v>0.8</v>
      </c>
      <c r="CK430" s="576">
        <v>35</v>
      </c>
      <c r="CL430" s="539"/>
      <c r="CM430" s="467"/>
      <c r="CN430" s="550"/>
      <c r="CO430" s="494">
        <v>244</v>
      </c>
      <c r="CP430" s="546">
        <v>7.06</v>
      </c>
      <c r="CQ430" s="467">
        <v>3380</v>
      </c>
      <c r="CR430" s="576">
        <v>25.9</v>
      </c>
      <c r="CS430" s="883">
        <v>87.3</v>
      </c>
      <c r="CT430" s="539">
        <v>6</v>
      </c>
      <c r="CU430" s="576">
        <v>33.9</v>
      </c>
      <c r="CV430" s="539"/>
      <c r="CW430" s="467"/>
      <c r="CX430" s="550"/>
      <c r="CY430" s="494">
        <v>129</v>
      </c>
      <c r="CZ430" s="546">
        <v>7.59</v>
      </c>
      <c r="DA430" s="467">
        <v>5570</v>
      </c>
      <c r="DB430" s="576">
        <v>34.799999999999997</v>
      </c>
      <c r="DC430" s="883">
        <v>79.8</v>
      </c>
      <c r="DD430" s="539">
        <v>6.6</v>
      </c>
      <c r="DE430" s="576">
        <v>14.5</v>
      </c>
      <c r="DF430" s="539"/>
      <c r="DG430" s="551"/>
      <c r="DH430" s="550"/>
      <c r="DI430" s="494">
        <v>42</v>
      </c>
      <c r="DJ430" s="546">
        <v>7.94</v>
      </c>
      <c r="DK430" s="549">
        <v>3070</v>
      </c>
      <c r="DL430" s="576">
        <v>60.7</v>
      </c>
      <c r="DM430" s="883">
        <v>210.7</v>
      </c>
      <c r="DN430" s="539">
        <v>4.5</v>
      </c>
      <c r="DO430" s="576">
        <v>13.6</v>
      </c>
      <c r="DP430" s="539"/>
      <c r="DQ430" s="467"/>
      <c r="DR430" s="550"/>
      <c r="DS430" s="494">
        <v>148</v>
      </c>
      <c r="DT430" s="546"/>
      <c r="DU430" s="466"/>
      <c r="DV430" s="576"/>
      <c r="DW430" s="883"/>
      <c r="DX430" s="539"/>
      <c r="DY430" s="576"/>
      <c r="DZ430" s="539"/>
      <c r="EA430" s="576"/>
      <c r="EB430" s="550"/>
      <c r="EC430" s="494">
        <v>24</v>
      </c>
      <c r="ED430" s="546">
        <v>7.64</v>
      </c>
      <c r="EE430" s="551">
        <v>732</v>
      </c>
      <c r="EF430" s="576">
        <v>24.1</v>
      </c>
      <c r="EG430" s="883">
        <v>90.3</v>
      </c>
      <c r="EH430" s="539">
        <v>2.1</v>
      </c>
      <c r="EI430" s="576">
        <v>3.1</v>
      </c>
      <c r="EJ430" s="539"/>
      <c r="EK430" s="467"/>
      <c r="EL430" s="550"/>
      <c r="EM430" s="494"/>
      <c r="EN430" s="546"/>
      <c r="EO430" s="467"/>
      <c r="EP430" s="576"/>
      <c r="EQ430" s="576"/>
      <c r="ER430" s="539"/>
      <c r="ES430" s="576"/>
      <c r="ET430" s="466"/>
      <c r="EU430" s="467"/>
      <c r="EV430" s="550"/>
      <c r="EW430" s="494"/>
      <c r="EX430" s="546">
        <v>7.45</v>
      </c>
      <c r="EY430" s="467">
        <v>6780</v>
      </c>
      <c r="EZ430" s="576">
        <v>4.4000000000000004</v>
      </c>
      <c r="FA430" s="883">
        <v>45.2</v>
      </c>
      <c r="FB430" s="539">
        <v>1.6</v>
      </c>
      <c r="FC430" s="576">
        <v>6.6</v>
      </c>
      <c r="FD430" s="466"/>
      <c r="FE430" s="467"/>
      <c r="FF430" s="550"/>
      <c r="FG430" s="494">
        <v>12</v>
      </c>
      <c r="FH430" s="546">
        <v>8.01</v>
      </c>
      <c r="FI430" s="467">
        <v>3090</v>
      </c>
      <c r="FJ430" s="576">
        <v>65</v>
      </c>
      <c r="FK430" s="883">
        <v>221.2</v>
      </c>
      <c r="FL430" s="539">
        <v>3.9</v>
      </c>
      <c r="FM430" s="576">
        <v>11.9</v>
      </c>
      <c r="FN430" s="466"/>
      <c r="FO430" s="467"/>
      <c r="FP430" s="550"/>
      <c r="FQ430" s="1262"/>
      <c r="FR430" s="1263"/>
      <c r="FS430" s="1444"/>
      <c r="FT430" s="1263"/>
      <c r="FU430" s="980"/>
      <c r="FV430" s="1263"/>
      <c r="FW430" s="954"/>
      <c r="FX430" s="1263"/>
      <c r="FY430" s="1263"/>
      <c r="FZ430" s="1419"/>
      <c r="GA430" s="1262"/>
      <c r="GB430" s="1263"/>
      <c r="GC430" s="1263"/>
      <c r="GD430" s="1263"/>
      <c r="GE430" s="980"/>
      <c r="GF430" s="1263"/>
      <c r="GG430" s="954"/>
      <c r="GH430" s="1263"/>
      <c r="GI430" s="1263"/>
      <c r="GJ430" s="1419"/>
      <c r="GK430" s="231"/>
      <c r="GL430" s="941"/>
      <c r="GM430" s="467"/>
      <c r="GN430" s="467"/>
      <c r="GO430" s="467"/>
      <c r="GP430" s="467"/>
      <c r="GQ430" s="467"/>
      <c r="GR430" s="467"/>
      <c r="GS430" s="467"/>
      <c r="GT430" s="550"/>
      <c r="GU430" s="231"/>
      <c r="GV430" s="467"/>
      <c r="GW430" s="467"/>
      <c r="GX430" s="467"/>
      <c r="GY430" s="467"/>
      <c r="GZ430" s="539"/>
      <c r="HA430" s="467"/>
      <c r="HB430" s="467"/>
      <c r="HC430" s="467"/>
      <c r="HD430" s="550"/>
      <c r="HE430" s="494">
        <v>165</v>
      </c>
      <c r="HF430" s="546">
        <v>6.66</v>
      </c>
      <c r="HG430" s="467">
        <v>3090</v>
      </c>
      <c r="HH430" s="894">
        <v>9</v>
      </c>
      <c r="HI430" s="1432">
        <v>51.2</v>
      </c>
      <c r="HJ430" s="539">
        <v>4.4000000000000004</v>
      </c>
      <c r="HK430" s="576">
        <v>4.8</v>
      </c>
      <c r="HL430" s="539"/>
      <c r="HM430" s="467"/>
      <c r="HN430" s="550"/>
      <c r="HO430" s="494"/>
      <c r="HP430" s="546"/>
      <c r="HQ430" s="467"/>
      <c r="HR430" s="576"/>
      <c r="HS430" s="576"/>
      <c r="HT430" s="539"/>
      <c r="HU430" s="576"/>
      <c r="HV430" s="539"/>
      <c r="HW430" s="467"/>
      <c r="HX430" s="550"/>
      <c r="HY430" s="1587"/>
      <c r="HZ430" s="1587"/>
      <c r="IA430" s="1587"/>
      <c r="IB430" s="1587"/>
      <c r="IC430" s="1587"/>
      <c r="ID430" s="1587"/>
      <c r="IE430" s="1587"/>
      <c r="IF430" s="1587"/>
      <c r="IG430" s="1587"/>
      <c r="IH430" s="1587"/>
      <c r="II430" s="1587"/>
      <c r="IJ430" s="1587"/>
      <c r="IK430" s="1587"/>
      <c r="IL430" s="1587"/>
      <c r="IM430" s="1587"/>
      <c r="IN430" s="1587"/>
      <c r="IO430" s="1587"/>
      <c r="IP430" s="1587"/>
      <c r="IQ430" s="1587"/>
      <c r="IR430" s="1587"/>
      <c r="IS430" s="1587"/>
      <c r="IT430" s="1587"/>
      <c r="IU430" s="1587"/>
      <c r="IV430" s="1587"/>
      <c r="IW430" s="1587"/>
      <c r="IX430" s="1587"/>
      <c r="IY430" s="1587"/>
      <c r="IZ430" s="1587"/>
      <c r="JA430" s="1587"/>
      <c r="JB430" s="1587"/>
      <c r="JC430" s="1587"/>
      <c r="JD430" s="1587"/>
      <c r="JE430" s="1587"/>
      <c r="JF430" s="1587"/>
      <c r="JG430" s="1587"/>
      <c r="JH430" s="1587"/>
      <c r="JI430" s="1587"/>
      <c r="JJ430" s="1587"/>
      <c r="JK430" s="1587"/>
      <c r="JL430" s="1587"/>
      <c r="JM430" s="1587"/>
      <c r="JN430" s="1587"/>
      <c r="JO430" s="1587"/>
      <c r="JP430" s="1587"/>
      <c r="JQ430" s="1587"/>
      <c r="JR430" s="1587"/>
      <c r="JS430" s="1587"/>
      <c r="JT430" s="1587"/>
      <c r="JU430" s="1587"/>
      <c r="JV430" s="1587"/>
      <c r="JW430" s="1587"/>
      <c r="JX430" s="1587"/>
      <c r="JY430" s="1587"/>
      <c r="JZ430" s="1587"/>
      <c r="KA430" s="1587"/>
      <c r="KB430" s="1587"/>
      <c r="KC430" s="1587"/>
      <c r="KD430" s="1587"/>
      <c r="KE430" s="1587"/>
      <c r="KF430" s="1587"/>
      <c r="KG430" s="1587"/>
      <c r="KH430" s="1587"/>
      <c r="KI430" s="1587"/>
      <c r="KJ430" s="1587"/>
      <c r="KK430" s="1587"/>
      <c r="KL430" s="1587"/>
      <c r="KM430" s="1587"/>
      <c r="KN430" s="1587"/>
      <c r="KO430" s="1587"/>
      <c r="KP430" s="1587"/>
      <c r="KQ430" s="1587"/>
      <c r="KR430" s="1587"/>
      <c r="KS430" s="1587"/>
      <c r="KT430" s="1587"/>
      <c r="KU430" s="1587"/>
      <c r="KV430" s="1587"/>
      <c r="KW430" s="1587"/>
      <c r="KX430" s="1587"/>
      <c r="KY430" s="1587"/>
      <c r="KZ430" s="1587"/>
      <c r="LA430" s="1587"/>
      <c r="LB430" s="1587"/>
      <c r="LC430" s="1587"/>
      <c r="LD430" s="1587"/>
      <c r="LE430" s="1587"/>
      <c r="LF430" s="1587"/>
      <c r="LG430" s="1587"/>
      <c r="LH430" s="1587"/>
      <c r="LI430" s="1587"/>
      <c r="LJ430" s="1587"/>
      <c r="LK430" s="1587"/>
      <c r="LL430" s="1587"/>
      <c r="LM430" s="1587"/>
      <c r="LN430" s="1587"/>
      <c r="LO430" s="1587"/>
      <c r="LP430" s="1587"/>
      <c r="LQ430" s="1587"/>
      <c r="LR430" s="1587"/>
      <c r="LS430" s="1587"/>
      <c r="LT430" s="1587"/>
      <c r="LU430" s="1587"/>
      <c r="LV430" s="1587"/>
      <c r="LW430" s="1587"/>
      <c r="LX430" s="1587"/>
      <c r="LY430" s="1587"/>
      <c r="LZ430" s="1587"/>
      <c r="MA430" s="1587"/>
      <c r="MB430" s="1587"/>
      <c r="MC430" s="1587"/>
      <c r="MD430" s="1587"/>
      <c r="ME430" s="1587"/>
      <c r="MF430" s="1587"/>
      <c r="MG430" s="1587"/>
      <c r="MH430" s="1587"/>
      <c r="MI430" s="1587"/>
      <c r="MJ430" s="1587"/>
      <c r="MK430" s="1587"/>
      <c r="ML430" s="1587"/>
      <c r="MM430" s="1587"/>
      <c r="MN430" s="1587"/>
      <c r="MO430" s="1587"/>
      <c r="MP430" s="1587"/>
      <c r="MQ430" s="1587"/>
      <c r="MR430" s="1587"/>
      <c r="MS430" s="1587"/>
      <c r="MT430" s="1587"/>
      <c r="MU430" s="1587"/>
      <c r="MV430" s="1587"/>
      <c r="MW430" s="1587"/>
      <c r="MX430" s="1587"/>
      <c r="MY430" s="1587"/>
      <c r="MZ430" s="1587"/>
      <c r="NA430" s="1587"/>
      <c r="NB430" s="1587"/>
      <c r="NC430" s="1587"/>
      <c r="ND430" s="1587"/>
      <c r="NE430" s="1587"/>
      <c r="NF430" s="1587"/>
      <c r="NG430" s="1587"/>
      <c r="NH430" s="1587"/>
      <c r="NI430" s="1587"/>
      <c r="NJ430" s="1587"/>
      <c r="NK430" s="1587"/>
      <c r="NL430" s="1587"/>
      <c r="NM430" s="1587"/>
      <c r="NN430" s="1587"/>
      <c r="NO430" s="1587"/>
      <c r="NP430" s="1587"/>
      <c r="NQ430" s="1587"/>
      <c r="NR430" s="1587"/>
      <c r="NS430" s="1587"/>
      <c r="NT430" s="1587"/>
      <c r="NU430" s="1587"/>
      <c r="NV430" s="1587"/>
      <c r="NW430" s="1587"/>
      <c r="NX430" s="1587"/>
      <c r="NY430" s="1587"/>
      <c r="NZ430" s="1587"/>
      <c r="OA430" s="1587"/>
      <c r="OB430" s="1587"/>
      <c r="OC430" s="1587"/>
      <c r="OD430" s="1587"/>
      <c r="OE430" s="1587"/>
      <c r="OF430" s="1587"/>
      <c r="OG430" s="1587"/>
      <c r="OH430" s="1587"/>
      <c r="OI430" s="1587"/>
      <c r="OJ430" s="1587"/>
      <c r="OK430" s="1587"/>
      <c r="OL430" s="1587"/>
      <c r="OM430" s="1587"/>
      <c r="ON430" s="1587"/>
      <c r="OO430" s="1587"/>
      <c r="OP430" s="1587"/>
      <c r="OQ430" s="1587"/>
      <c r="OR430" s="1587"/>
      <c r="OS430" s="1587"/>
      <c r="OT430" s="1587"/>
      <c r="OU430" s="1587"/>
      <c r="OV430" s="1587"/>
      <c r="OW430" s="1587"/>
      <c r="OX430" s="1587"/>
      <c r="OY430" s="1587"/>
      <c r="OZ430" s="1587"/>
      <c r="PA430" s="1587"/>
      <c r="PB430" s="1587"/>
      <c r="PC430" s="1587"/>
      <c r="PD430" s="1587"/>
      <c r="PE430" s="1587"/>
      <c r="PF430" s="1587"/>
      <c r="PG430" s="1588"/>
      <c r="PH430" s="1588"/>
      <c r="PI430" s="1588"/>
      <c r="PJ430" s="1588"/>
      <c r="PK430" s="1588"/>
      <c r="PL430" s="1588"/>
      <c r="PM430" s="1588"/>
      <c r="PN430" s="1588"/>
      <c r="PO430" s="1588"/>
      <c r="PP430" s="1588"/>
      <c r="PQ430" s="1588"/>
      <c r="PR430" s="1588"/>
      <c r="PS430" s="1588"/>
      <c r="PT430" s="1588"/>
      <c r="PU430" s="1588"/>
      <c r="PV430" s="1588"/>
      <c r="PW430" s="1588"/>
      <c r="PX430" s="1588"/>
      <c r="PY430" s="1588"/>
      <c r="PZ430" s="1588"/>
      <c r="QA430" s="1588"/>
      <c r="QB430" s="1588"/>
      <c r="QC430" s="1588"/>
      <c r="QD430" s="1588"/>
      <c r="QE430" s="1588"/>
      <c r="QF430" s="1588"/>
      <c r="QG430" s="1588"/>
      <c r="QH430" s="1588"/>
      <c r="QI430" s="1588"/>
      <c r="QJ430" s="1588"/>
      <c r="QK430" s="1588"/>
      <c r="QL430" s="1588"/>
      <c r="QM430" s="1588"/>
      <c r="QN430" s="1588"/>
      <c r="QO430" s="1588"/>
      <c r="QP430" s="1588"/>
      <c r="QQ430" s="1588"/>
      <c r="QR430" s="1588"/>
      <c r="QS430" s="1588"/>
      <c r="QT430" s="1588"/>
      <c r="QU430" s="1588"/>
      <c r="QV430" s="1588"/>
      <c r="QW430" s="1588"/>
      <c r="QX430" s="1588"/>
      <c r="QY430" s="1588"/>
      <c r="QZ430" s="1588"/>
      <c r="RA430" s="1588"/>
      <c r="RB430" s="1588"/>
      <c r="RC430" s="1588"/>
      <c r="RD430" s="1588"/>
      <c r="RE430" s="1588"/>
      <c r="RF430" s="1588"/>
      <c r="RG430" s="1588"/>
      <c r="RH430" s="1588"/>
      <c r="RI430" s="1588"/>
      <c r="RJ430" s="1588"/>
      <c r="RK430" s="1588"/>
      <c r="RL430" s="1588"/>
      <c r="RM430" s="1588"/>
      <c r="RN430" s="1588"/>
      <c r="RO430" s="1588"/>
      <c r="RP430" s="1588"/>
      <c r="RQ430" s="1588"/>
      <c r="RR430" s="1588"/>
      <c r="RS430" s="1588"/>
      <c r="RT430" s="1588"/>
      <c r="RU430" s="1588"/>
      <c r="RV430" s="1588"/>
      <c r="RW430" s="1588"/>
      <c r="RX430" s="1588"/>
      <c r="RY430" s="1588"/>
      <c r="RZ430" s="1588"/>
      <c r="SA430" s="1588"/>
      <c r="SB430" s="1588"/>
      <c r="SC430" s="1588"/>
      <c r="SD430" s="1588"/>
      <c r="SE430" s="1588"/>
      <c r="SF430" s="1588"/>
      <c r="SG430" s="1588"/>
      <c r="SH430" s="1588"/>
      <c r="SI430" s="1588"/>
      <c r="SJ430" s="1588"/>
      <c r="SK430" s="1588"/>
      <c r="SL430" s="1588"/>
      <c r="SM430" s="1588"/>
      <c r="SN430" s="1588"/>
      <c r="SO430" s="1588"/>
      <c r="SP430" s="1588"/>
      <c r="SQ430" s="1588"/>
      <c r="SR430" s="1588"/>
      <c r="SS430" s="1588"/>
      <c r="ST430" s="1588"/>
      <c r="SU430" s="1588"/>
      <c r="SV430" s="1588"/>
      <c r="SW430" s="1588"/>
      <c r="SX430" s="1588"/>
      <c r="SY430" s="1588"/>
      <c r="SZ430" s="1588"/>
      <c r="TA430" s="1588"/>
      <c r="TB430" s="1588"/>
      <c r="TC430" s="1588"/>
      <c r="TD430" s="544"/>
      <c r="TE430" s="544"/>
      <c r="TF430" s="544"/>
      <c r="TG430" s="544"/>
      <c r="TH430" s="544"/>
      <c r="TI430" s="544"/>
      <c r="TJ430" s="544"/>
      <c r="TK430" s="544"/>
      <c r="TL430" s="544"/>
      <c r="TM430" s="544"/>
      <c r="TN430" s="544"/>
      <c r="TO430" s="544"/>
      <c r="TP430" s="544"/>
      <c r="TQ430" s="544"/>
      <c r="TR430" s="544"/>
      <c r="TS430" s="544"/>
      <c r="TT430" s="544"/>
      <c r="TU430" s="544"/>
      <c r="TV430" s="544"/>
      <c r="TW430" s="544"/>
      <c r="TX430" s="544"/>
      <c r="TY430" s="544"/>
      <c r="TZ430" s="544"/>
      <c r="UA430" s="544"/>
      <c r="UB430" s="544"/>
      <c r="UC430" s="544"/>
      <c r="UD430" s="544"/>
      <c r="UE430" s="544"/>
      <c r="UF430" s="544"/>
      <c r="UG430" s="544"/>
      <c r="UH430" s="544"/>
      <c r="UI430" s="544"/>
      <c r="UJ430" s="544"/>
      <c r="UK430" s="544"/>
      <c r="UL430" s="544"/>
      <c r="UM430" s="544"/>
      <c r="UN430" s="544"/>
      <c r="UO430" s="544"/>
      <c r="UP430" s="544"/>
      <c r="UQ430" s="544"/>
      <c r="UR430" s="544"/>
      <c r="US430" s="544"/>
      <c r="UT430" s="544"/>
      <c r="UU430" s="544"/>
      <c r="UV430" s="544"/>
      <c r="UW430" s="544"/>
      <c r="UX430" s="544"/>
      <c r="UY430" s="544"/>
      <c r="UZ430" s="544"/>
      <c r="VA430" s="544"/>
      <c r="VB430" s="544"/>
      <c r="VC430" s="544"/>
      <c r="VD430" s="544"/>
      <c r="VE430" s="544"/>
      <c r="VF430" s="544"/>
      <c r="VG430" s="544"/>
      <c r="VH430" s="544"/>
      <c r="VI430" s="544"/>
      <c r="VJ430" s="544"/>
      <c r="VK430" s="544"/>
      <c r="VL430" s="544"/>
      <c r="VM430" s="544"/>
      <c r="VN430" s="544"/>
      <c r="VO430" s="544"/>
      <c r="VP430" s="544"/>
      <c r="VQ430" s="544"/>
      <c r="VR430" s="544"/>
      <c r="VS430" s="544"/>
      <c r="VT430" s="544"/>
      <c r="VU430" s="544"/>
      <c r="VV430" s="544"/>
      <c r="VW430" s="544"/>
      <c r="VX430" s="544"/>
      <c r="VY430" s="544"/>
      <c r="VZ430" s="544"/>
      <c r="WA430" s="544"/>
      <c r="WB430" s="544"/>
      <c r="WC430" s="544"/>
      <c r="WD430" s="544"/>
      <c r="WE430" s="544"/>
      <c r="WF430" s="544"/>
      <c r="WG430" s="544"/>
      <c r="WH430" s="544"/>
      <c r="WI430" s="544"/>
      <c r="WJ430" s="544"/>
      <c r="WK430" s="544"/>
      <c r="WL430" s="544"/>
      <c r="WM430" s="544"/>
      <c r="WN430" s="544"/>
      <c r="WO430" s="544"/>
      <c r="WP430" s="544"/>
      <c r="WQ430" s="544"/>
      <c r="WR430" s="544"/>
      <c r="WS430" s="544"/>
      <c r="WT430" s="544"/>
      <c r="WU430" s="544"/>
      <c r="WV430" s="544"/>
      <c r="WW430" s="544"/>
      <c r="WX430" s="544"/>
      <c r="WY430" s="544"/>
      <c r="WZ430" s="544"/>
      <c r="XA430" s="544"/>
      <c r="XB430" s="544"/>
      <c r="XC430" s="544"/>
      <c r="XD430" s="544"/>
      <c r="XE430" s="544"/>
      <c r="XF430" s="544"/>
      <c r="XG430" s="544"/>
      <c r="XH430" s="544"/>
      <c r="XI430" s="544"/>
      <c r="XJ430" s="544"/>
      <c r="XK430" s="544"/>
      <c r="XL430" s="544"/>
      <c r="XM430" s="544"/>
      <c r="XN430" s="544"/>
      <c r="XO430" s="544"/>
      <c r="XP430" s="544"/>
      <c r="XQ430" s="544"/>
      <c r="XR430" s="544"/>
      <c r="XS430" s="544"/>
      <c r="XT430" s="544"/>
      <c r="XU430" s="544"/>
      <c r="XV430" s="544"/>
      <c r="XW430" s="544"/>
      <c r="XX430" s="544"/>
      <c r="XY430" s="544"/>
      <c r="XZ430" s="544"/>
      <c r="YA430" s="544"/>
      <c r="YB430" s="544"/>
      <c r="YC430" s="544"/>
      <c r="YD430" s="544"/>
      <c r="YE430" s="544"/>
      <c r="YF430" s="544"/>
      <c r="YG430" s="544"/>
      <c r="YH430" s="544"/>
      <c r="YI430" s="544"/>
      <c r="YJ430" s="544"/>
      <c r="YK430" s="544"/>
      <c r="YL430" s="544"/>
      <c r="YM430" s="544"/>
      <c r="YN430" s="544"/>
      <c r="YO430" s="544"/>
      <c r="YP430" s="544"/>
      <c r="YQ430" s="544"/>
      <c r="YR430" s="544"/>
      <c r="YS430" s="544"/>
      <c r="YT430" s="544"/>
      <c r="YU430" s="544"/>
      <c r="YV430" s="544"/>
      <c r="YW430" s="544"/>
      <c r="YX430" s="544"/>
      <c r="YY430" s="544"/>
      <c r="YZ430" s="544"/>
      <c r="ZA430" s="544"/>
      <c r="ZB430" s="544"/>
      <c r="ZC430" s="544"/>
      <c r="ZD430" s="544"/>
      <c r="ZE430" s="544"/>
      <c r="ZF430" s="544"/>
      <c r="ZG430" s="544"/>
      <c r="ZH430" s="544"/>
      <c r="ZI430" s="544"/>
      <c r="ZJ430" s="544"/>
      <c r="ZK430" s="544"/>
      <c r="ZL430" s="544"/>
      <c r="ZM430" s="544"/>
      <c r="ZN430" s="544"/>
      <c r="ZO430" s="544"/>
      <c r="ZP430" s="544"/>
      <c r="ZQ430" s="544"/>
      <c r="ZR430" s="544"/>
      <c r="ZS430" s="544"/>
      <c r="ZT430" s="544"/>
      <c r="ZU430" s="544"/>
      <c r="ZV430" s="544"/>
      <c r="ZW430" s="544"/>
      <c r="ZX430" s="544"/>
      <c r="ZY430" s="544"/>
      <c r="ZZ430" s="544"/>
      <c r="AAA430" s="544"/>
      <c r="AAB430" s="544"/>
      <c r="AAC430" s="544"/>
      <c r="AAD430" s="544"/>
      <c r="AAE430" s="544"/>
      <c r="AAF430" s="544"/>
      <c r="AAG430" s="544"/>
      <c r="AAH430" s="544"/>
      <c r="AAI430" s="544"/>
      <c r="AAJ430" s="544"/>
      <c r="AAK430" s="544"/>
      <c r="AAL430" s="544"/>
      <c r="AAM430" s="544"/>
      <c r="AAN430" s="544"/>
      <c r="AAO430" s="544"/>
      <c r="AAP430" s="544"/>
      <c r="AAQ430" s="544"/>
      <c r="AAR430" s="544"/>
      <c r="AAS430" s="544"/>
      <c r="AAT430" s="544"/>
      <c r="AAU430" s="544"/>
      <c r="AAV430" s="544"/>
      <c r="AAW430" s="544"/>
      <c r="AAX430" s="544"/>
      <c r="AAY430" s="544"/>
      <c r="AAZ430" s="544"/>
      <c r="ABA430" s="544"/>
      <c r="ABB430" s="544"/>
      <c r="ABC430" s="544"/>
      <c r="ABD430" s="544"/>
      <c r="ABE430" s="544"/>
      <c r="ABF430" s="544"/>
      <c r="ABG430" s="544"/>
      <c r="ABH430" s="544"/>
      <c r="ABI430" s="544"/>
      <c r="ABJ430" s="544"/>
      <c r="ABK430" s="544"/>
      <c r="ABL430" s="544"/>
      <c r="ABM430" s="544"/>
      <c r="ABN430" s="544"/>
      <c r="ABO430" s="544"/>
      <c r="ABP430" s="544"/>
      <c r="ABQ430" s="544"/>
      <c r="ABR430" s="544"/>
      <c r="ABS430" s="544"/>
      <c r="ABT430" s="544"/>
    </row>
    <row r="431" spans="1:748" s="540" customFormat="1" ht="15" customHeight="1" x14ac:dyDescent="0.15">
      <c r="A431" s="559">
        <v>43951</v>
      </c>
      <c r="B431" s="415">
        <f t="shared" si="8"/>
        <v>3264</v>
      </c>
      <c r="C431" s="231"/>
      <c r="D431" s="546"/>
      <c r="E431" s="467"/>
      <c r="F431" s="576"/>
      <c r="G431" s="883"/>
      <c r="H431" s="539"/>
      <c r="I431" s="576"/>
      <c r="J431" s="547"/>
      <c r="K431" s="467"/>
      <c r="L431" s="550"/>
      <c r="M431" s="231">
        <v>1554</v>
      </c>
      <c r="N431" s="546">
        <v>8.51</v>
      </c>
      <c r="O431" s="467">
        <v>3640</v>
      </c>
      <c r="P431" s="576">
        <v>18.7</v>
      </c>
      <c r="Q431" s="883">
        <v>48.2</v>
      </c>
      <c r="R431" s="539">
        <v>0.2</v>
      </c>
      <c r="S431" s="576">
        <v>33.9</v>
      </c>
      <c r="T431" s="547"/>
      <c r="U431" s="467"/>
      <c r="V431" s="550"/>
      <c r="W431" s="494">
        <v>96</v>
      </c>
      <c r="X431" s="546">
        <v>8.56</v>
      </c>
      <c r="Y431" s="548">
        <v>6370</v>
      </c>
      <c r="Z431" s="576">
        <v>11.6</v>
      </c>
      <c r="AA431" s="883">
        <v>36.1</v>
      </c>
      <c r="AB431" s="539">
        <v>8.9</v>
      </c>
      <c r="AC431" s="576">
        <v>9.6999999999999993</v>
      </c>
      <c r="AD431" s="539"/>
      <c r="AE431" s="467"/>
      <c r="AF431" s="550"/>
      <c r="AG431" s="494"/>
      <c r="AH431" s="546"/>
      <c r="AI431" s="548"/>
      <c r="AJ431" s="576"/>
      <c r="AK431" s="883"/>
      <c r="AL431" s="539"/>
      <c r="AM431" s="213"/>
      <c r="AN431" s="539"/>
      <c r="AO431" s="467"/>
      <c r="AP431" s="618"/>
      <c r="AQ431" s="494">
        <v>350</v>
      </c>
      <c r="AR431" s="546">
        <v>7.55</v>
      </c>
      <c r="AS431" s="548">
        <v>4150</v>
      </c>
      <c r="AT431" s="576">
        <v>58.8</v>
      </c>
      <c r="AU431" s="883">
        <v>242.3</v>
      </c>
      <c r="AV431" s="539">
        <v>13.7</v>
      </c>
      <c r="AW431" s="576">
        <v>55.5</v>
      </c>
      <c r="AX431" s="539"/>
      <c r="AY431" s="467"/>
      <c r="AZ431" s="550"/>
      <c r="BA431" s="231">
        <v>225</v>
      </c>
      <c r="BB431" s="546">
        <v>8.01</v>
      </c>
      <c r="BC431" s="467">
        <v>7330</v>
      </c>
      <c r="BD431" s="576">
        <v>28.3</v>
      </c>
      <c r="BE431" s="883">
        <v>106.8</v>
      </c>
      <c r="BF431" s="539">
        <v>26</v>
      </c>
      <c r="BG431" s="576">
        <v>28.3</v>
      </c>
      <c r="BH431" s="539"/>
      <c r="BI431" s="467"/>
      <c r="BJ431" s="550"/>
      <c r="BK431" s="494">
        <v>175</v>
      </c>
      <c r="BL431" s="546">
        <v>8.02</v>
      </c>
      <c r="BM431" s="548">
        <v>1425</v>
      </c>
      <c r="BN431" s="576">
        <v>96.5</v>
      </c>
      <c r="BO431" s="883">
        <v>194.1</v>
      </c>
      <c r="BP431" s="539">
        <v>0.1</v>
      </c>
      <c r="BQ431" s="576">
        <v>3.5</v>
      </c>
      <c r="BR431" s="539"/>
      <c r="BS431" s="467"/>
      <c r="BT431" s="550"/>
      <c r="BU431" s="494">
        <v>201</v>
      </c>
      <c r="BV431" s="546">
        <v>7.92</v>
      </c>
      <c r="BW431" s="548">
        <v>6380</v>
      </c>
      <c r="BX431" s="548">
        <v>26</v>
      </c>
      <c r="BY431" s="883">
        <v>88.8</v>
      </c>
      <c r="BZ431" s="539">
        <v>4.2</v>
      </c>
      <c r="CA431" s="576">
        <v>49.4</v>
      </c>
      <c r="CB431" s="539"/>
      <c r="CC431" s="467"/>
      <c r="CD431" s="550"/>
      <c r="CE431" s="494">
        <v>53</v>
      </c>
      <c r="CF431" s="546">
        <v>8.08</v>
      </c>
      <c r="CG431" s="548">
        <v>7480</v>
      </c>
      <c r="CH431" s="576">
        <v>35.9</v>
      </c>
      <c r="CI431" s="883">
        <v>131</v>
      </c>
      <c r="CJ431" s="539">
        <v>0.8</v>
      </c>
      <c r="CK431" s="576">
        <v>35.200000000000003</v>
      </c>
      <c r="CL431" s="539"/>
      <c r="CM431" s="467"/>
      <c r="CN431" s="550"/>
      <c r="CO431" s="494">
        <v>234</v>
      </c>
      <c r="CP431" s="546">
        <v>7.5</v>
      </c>
      <c r="CQ431" s="467">
        <v>2960</v>
      </c>
      <c r="CR431" s="576"/>
      <c r="CS431" s="883"/>
      <c r="CT431" s="539"/>
      <c r="CU431" s="576"/>
      <c r="CV431" s="539"/>
      <c r="CW431" s="467"/>
      <c r="CX431" s="550"/>
      <c r="CY431" s="494">
        <v>106</v>
      </c>
      <c r="CZ431" s="546">
        <v>7.85</v>
      </c>
      <c r="DA431" s="467">
        <v>5720</v>
      </c>
      <c r="DB431" s="576">
        <v>34.700000000000003</v>
      </c>
      <c r="DC431" s="883">
        <v>91.8</v>
      </c>
      <c r="DD431" s="539">
        <v>4.7</v>
      </c>
      <c r="DE431" s="576">
        <v>12.7</v>
      </c>
      <c r="DF431" s="539"/>
      <c r="DG431" s="551"/>
      <c r="DH431" s="550"/>
      <c r="DI431" s="494">
        <v>44</v>
      </c>
      <c r="DJ431" s="546">
        <v>8.07</v>
      </c>
      <c r="DK431" s="549">
        <v>3710</v>
      </c>
      <c r="DL431" s="576">
        <v>77.099999999999994</v>
      </c>
      <c r="DM431" s="883">
        <v>308.32</v>
      </c>
      <c r="DN431" s="539">
        <v>4</v>
      </c>
      <c r="DO431" s="576">
        <v>18.100000000000001</v>
      </c>
      <c r="DP431" s="539"/>
      <c r="DQ431" s="467"/>
      <c r="DR431" s="550"/>
      <c r="DS431" s="494">
        <v>23</v>
      </c>
      <c r="DT431" s="546">
        <v>7.82</v>
      </c>
      <c r="DU431" s="466">
        <v>382</v>
      </c>
      <c r="DV431" s="576">
        <v>33.700000000000003</v>
      </c>
      <c r="DW431" s="883">
        <v>135.4</v>
      </c>
      <c r="DX431" s="539">
        <v>1.34</v>
      </c>
      <c r="DY431" s="576">
        <v>1.5</v>
      </c>
      <c r="DZ431" s="539"/>
      <c r="EA431" s="576"/>
      <c r="EB431" s="550"/>
      <c r="EC431" s="494">
        <v>35</v>
      </c>
      <c r="ED431" s="546">
        <v>7.65</v>
      </c>
      <c r="EE431" s="551">
        <v>601</v>
      </c>
      <c r="EF431" s="576">
        <v>30.07</v>
      </c>
      <c r="EG431" s="883">
        <v>102.3</v>
      </c>
      <c r="EH431" s="539">
        <v>0.6</v>
      </c>
      <c r="EI431" s="576">
        <v>2.8</v>
      </c>
      <c r="EJ431" s="539"/>
      <c r="EK431" s="467"/>
      <c r="EL431" s="550"/>
      <c r="EM431" s="494"/>
      <c r="EN431" s="546"/>
      <c r="EO431" s="467"/>
      <c r="EP431" s="576"/>
      <c r="EQ431" s="576"/>
      <c r="ER431" s="539"/>
      <c r="ES431" s="576"/>
      <c r="ET431" s="466"/>
      <c r="EU431" s="467"/>
      <c r="EV431" s="550"/>
      <c r="EW431" s="494"/>
      <c r="EX431" s="546"/>
      <c r="EY431" s="467"/>
      <c r="EZ431" s="576"/>
      <c r="FA431" s="883"/>
      <c r="FB431" s="539"/>
      <c r="FC431" s="576"/>
      <c r="FD431" s="466"/>
      <c r="FE431" s="467"/>
      <c r="FF431" s="550"/>
      <c r="FG431" s="494">
        <v>12</v>
      </c>
      <c r="FH431" s="546"/>
      <c r="FI431" s="467"/>
      <c r="FJ431" s="576"/>
      <c r="FK431" s="883"/>
      <c r="FL431" s="539"/>
      <c r="FM431" s="576"/>
      <c r="FN431" s="466"/>
      <c r="FO431" s="467"/>
      <c r="FP431" s="550"/>
      <c r="FQ431" s="1262"/>
      <c r="FR431" s="1263"/>
      <c r="FS431" s="1444"/>
      <c r="FT431" s="1263"/>
      <c r="FU431" s="980"/>
      <c r="FV431" s="1263"/>
      <c r="FW431" s="954"/>
      <c r="FX431" s="1263"/>
      <c r="FY431" s="1263"/>
      <c r="FZ431" s="1419"/>
      <c r="GA431" s="1262"/>
      <c r="GB431" s="1263"/>
      <c r="GC431" s="1263"/>
      <c r="GD431" s="1263"/>
      <c r="GE431" s="980"/>
      <c r="GF431" s="1263"/>
      <c r="GG431" s="954"/>
      <c r="GH431" s="1263"/>
      <c r="GI431" s="1263"/>
      <c r="GJ431" s="1419"/>
      <c r="GK431" s="231"/>
      <c r="GL431" s="941"/>
      <c r="GM431" s="467"/>
      <c r="GN431" s="467"/>
      <c r="GO431" s="467"/>
      <c r="GP431" s="467"/>
      <c r="GQ431" s="467"/>
      <c r="GR431" s="467"/>
      <c r="GS431" s="467"/>
      <c r="GT431" s="550"/>
      <c r="GU431" s="231"/>
      <c r="GV431" s="467"/>
      <c r="GW431" s="467"/>
      <c r="GX431" s="467"/>
      <c r="GY431" s="467"/>
      <c r="GZ431" s="539"/>
      <c r="HA431" s="467"/>
      <c r="HB431" s="467"/>
      <c r="HC431" s="467"/>
      <c r="HD431" s="550"/>
      <c r="HE431" s="494">
        <v>156</v>
      </c>
      <c r="HF431" s="546">
        <v>7.35</v>
      </c>
      <c r="HG431" s="467">
        <v>3030</v>
      </c>
      <c r="HH431" s="894">
        <v>10.8</v>
      </c>
      <c r="HI431" s="1432">
        <v>61.7</v>
      </c>
      <c r="HJ431" s="539"/>
      <c r="HK431" s="576">
        <v>6.6</v>
      </c>
      <c r="HL431" s="539"/>
      <c r="HM431" s="467"/>
      <c r="HN431" s="550"/>
      <c r="HO431" s="494"/>
      <c r="HP431" s="546"/>
      <c r="HQ431" s="467"/>
      <c r="HR431" s="576"/>
      <c r="HS431" s="576"/>
      <c r="HT431" s="539"/>
      <c r="HU431" s="576"/>
      <c r="HV431" s="539"/>
      <c r="HW431" s="467"/>
      <c r="HX431" s="550"/>
      <c r="HY431" s="1587"/>
      <c r="HZ431" s="1587"/>
      <c r="IA431" s="1587"/>
      <c r="IB431" s="1587"/>
      <c r="IC431" s="1587"/>
      <c r="ID431" s="1587"/>
      <c r="IE431" s="1587"/>
      <c r="IF431" s="1587"/>
      <c r="IG431" s="1587"/>
      <c r="IH431" s="1587"/>
      <c r="II431" s="1587"/>
      <c r="IJ431" s="1587"/>
      <c r="IK431" s="1587"/>
      <c r="IL431" s="1587"/>
      <c r="IM431" s="1587"/>
      <c r="IN431" s="1587"/>
      <c r="IO431" s="1587"/>
      <c r="IP431" s="1587"/>
      <c r="IQ431" s="1587"/>
      <c r="IR431" s="1587"/>
      <c r="IS431" s="1587"/>
      <c r="IT431" s="1587"/>
      <c r="IU431" s="1587"/>
      <c r="IV431" s="1587"/>
      <c r="IW431" s="1587"/>
      <c r="IX431" s="1587"/>
      <c r="IY431" s="1587"/>
      <c r="IZ431" s="1587"/>
      <c r="JA431" s="1587"/>
      <c r="JB431" s="1587"/>
      <c r="JC431" s="1587"/>
      <c r="JD431" s="1587"/>
      <c r="JE431" s="1587"/>
      <c r="JF431" s="1587"/>
      <c r="JG431" s="1587"/>
      <c r="JH431" s="1587"/>
      <c r="JI431" s="1587"/>
      <c r="JJ431" s="1587"/>
      <c r="JK431" s="1587"/>
      <c r="JL431" s="1587"/>
      <c r="JM431" s="1587"/>
      <c r="JN431" s="1587"/>
      <c r="JO431" s="1587"/>
      <c r="JP431" s="1587"/>
      <c r="JQ431" s="1587"/>
      <c r="JR431" s="1587"/>
      <c r="JS431" s="1587"/>
      <c r="JT431" s="1587"/>
      <c r="JU431" s="1587"/>
      <c r="JV431" s="1587"/>
      <c r="JW431" s="1587"/>
      <c r="JX431" s="1587"/>
      <c r="JY431" s="1587"/>
      <c r="JZ431" s="1587"/>
      <c r="KA431" s="1587"/>
      <c r="KB431" s="1587"/>
      <c r="KC431" s="1587"/>
      <c r="KD431" s="1587"/>
      <c r="KE431" s="1587"/>
      <c r="KF431" s="1587"/>
      <c r="KG431" s="1587"/>
      <c r="KH431" s="1587"/>
      <c r="KI431" s="1587"/>
      <c r="KJ431" s="1587"/>
      <c r="KK431" s="1587"/>
      <c r="KL431" s="1587"/>
      <c r="KM431" s="1587"/>
      <c r="KN431" s="1587"/>
      <c r="KO431" s="1587"/>
      <c r="KP431" s="1587"/>
      <c r="KQ431" s="1587"/>
      <c r="KR431" s="1587"/>
      <c r="KS431" s="1587"/>
      <c r="KT431" s="1587"/>
      <c r="KU431" s="1587"/>
      <c r="KV431" s="1587"/>
      <c r="KW431" s="1587"/>
      <c r="KX431" s="1587"/>
      <c r="KY431" s="1587"/>
      <c r="KZ431" s="1587"/>
      <c r="LA431" s="1587"/>
      <c r="LB431" s="1587"/>
      <c r="LC431" s="1587"/>
      <c r="LD431" s="1587"/>
      <c r="LE431" s="1587"/>
      <c r="LF431" s="1587"/>
      <c r="LG431" s="1587"/>
      <c r="LH431" s="1587"/>
      <c r="LI431" s="1587"/>
      <c r="LJ431" s="1587"/>
      <c r="LK431" s="1587"/>
      <c r="LL431" s="1587"/>
      <c r="LM431" s="1587"/>
      <c r="LN431" s="1587"/>
      <c r="LO431" s="1587"/>
      <c r="LP431" s="1587"/>
      <c r="LQ431" s="1587"/>
      <c r="LR431" s="1587"/>
      <c r="LS431" s="1587"/>
      <c r="LT431" s="1587"/>
      <c r="LU431" s="1587"/>
      <c r="LV431" s="1587"/>
      <c r="LW431" s="1587"/>
      <c r="LX431" s="1587"/>
      <c r="LY431" s="1587"/>
      <c r="LZ431" s="1587"/>
      <c r="MA431" s="1587"/>
      <c r="MB431" s="1587"/>
      <c r="MC431" s="1587"/>
      <c r="MD431" s="1587"/>
      <c r="ME431" s="1587"/>
      <c r="MF431" s="1587"/>
      <c r="MG431" s="1587"/>
      <c r="MH431" s="1587"/>
      <c r="MI431" s="1587"/>
      <c r="MJ431" s="1587"/>
      <c r="MK431" s="1587"/>
      <c r="ML431" s="1587"/>
      <c r="MM431" s="1587"/>
      <c r="MN431" s="1587"/>
      <c r="MO431" s="1587"/>
      <c r="MP431" s="1587"/>
      <c r="MQ431" s="1587"/>
      <c r="MR431" s="1587"/>
      <c r="MS431" s="1587"/>
      <c r="MT431" s="1587"/>
      <c r="MU431" s="1587"/>
      <c r="MV431" s="1587"/>
      <c r="MW431" s="1587"/>
      <c r="MX431" s="1587"/>
      <c r="MY431" s="1587"/>
      <c r="MZ431" s="1587"/>
      <c r="NA431" s="1587"/>
      <c r="NB431" s="1587"/>
      <c r="NC431" s="1587"/>
      <c r="ND431" s="1587"/>
      <c r="NE431" s="1587"/>
      <c r="NF431" s="1587"/>
      <c r="NG431" s="1587"/>
      <c r="NH431" s="1587"/>
      <c r="NI431" s="1587"/>
      <c r="NJ431" s="1587"/>
      <c r="NK431" s="1587"/>
      <c r="NL431" s="1587"/>
      <c r="NM431" s="1587"/>
      <c r="NN431" s="1587"/>
      <c r="NO431" s="1587"/>
      <c r="NP431" s="1587"/>
      <c r="NQ431" s="1587"/>
      <c r="NR431" s="1587"/>
      <c r="NS431" s="1587"/>
      <c r="NT431" s="1587"/>
      <c r="NU431" s="1587"/>
      <c r="NV431" s="1587"/>
      <c r="NW431" s="1587"/>
      <c r="NX431" s="1587"/>
      <c r="NY431" s="1587"/>
      <c r="NZ431" s="1587"/>
      <c r="OA431" s="1587"/>
      <c r="OB431" s="1587"/>
      <c r="OC431" s="1587"/>
      <c r="OD431" s="1587"/>
      <c r="OE431" s="1587"/>
      <c r="OF431" s="1587"/>
      <c r="OG431" s="1587"/>
      <c r="OH431" s="1587"/>
      <c r="OI431" s="1587"/>
      <c r="OJ431" s="1587"/>
      <c r="OK431" s="1587"/>
      <c r="OL431" s="1587"/>
      <c r="OM431" s="1587"/>
      <c r="ON431" s="1587"/>
      <c r="OO431" s="1587"/>
      <c r="OP431" s="1587"/>
      <c r="OQ431" s="1587"/>
      <c r="OR431" s="1587"/>
      <c r="OS431" s="1587"/>
      <c r="OT431" s="1587"/>
      <c r="OU431" s="1587"/>
      <c r="OV431" s="1587"/>
      <c r="OW431" s="1587"/>
      <c r="OX431" s="1587"/>
      <c r="OY431" s="1587"/>
      <c r="OZ431" s="1587"/>
      <c r="PA431" s="1587"/>
      <c r="PB431" s="1587"/>
      <c r="PC431" s="1587"/>
      <c r="PD431" s="1587"/>
      <c r="PE431" s="1587"/>
      <c r="PF431" s="1587"/>
      <c r="PG431" s="1588"/>
      <c r="PH431" s="1588"/>
      <c r="PI431" s="1588"/>
      <c r="PJ431" s="1588"/>
      <c r="PK431" s="1588"/>
      <c r="PL431" s="1588"/>
      <c r="PM431" s="1588"/>
      <c r="PN431" s="1588"/>
      <c r="PO431" s="1588"/>
      <c r="PP431" s="1588"/>
      <c r="PQ431" s="1588"/>
      <c r="PR431" s="1588"/>
      <c r="PS431" s="1588"/>
      <c r="PT431" s="1588"/>
      <c r="PU431" s="1588"/>
      <c r="PV431" s="1588"/>
      <c r="PW431" s="1588"/>
      <c r="PX431" s="1588"/>
      <c r="PY431" s="1588"/>
      <c r="PZ431" s="1588"/>
      <c r="QA431" s="1588"/>
      <c r="QB431" s="1588"/>
      <c r="QC431" s="1588"/>
      <c r="QD431" s="1588"/>
      <c r="QE431" s="1588"/>
      <c r="QF431" s="1588"/>
      <c r="QG431" s="1588"/>
      <c r="QH431" s="1588"/>
      <c r="QI431" s="1588"/>
      <c r="QJ431" s="1588"/>
      <c r="QK431" s="1588"/>
      <c r="QL431" s="1588"/>
      <c r="QM431" s="1588"/>
      <c r="QN431" s="1588"/>
      <c r="QO431" s="1588"/>
      <c r="QP431" s="1588"/>
      <c r="QQ431" s="1588"/>
      <c r="QR431" s="1588"/>
      <c r="QS431" s="1588"/>
      <c r="QT431" s="1588"/>
      <c r="QU431" s="1588"/>
      <c r="QV431" s="1588"/>
      <c r="QW431" s="1588"/>
      <c r="QX431" s="1588"/>
      <c r="QY431" s="1588"/>
      <c r="QZ431" s="1588"/>
      <c r="RA431" s="1588"/>
      <c r="RB431" s="1588"/>
      <c r="RC431" s="1588"/>
      <c r="RD431" s="1588"/>
      <c r="RE431" s="1588"/>
      <c r="RF431" s="1588"/>
      <c r="RG431" s="1588"/>
      <c r="RH431" s="1588"/>
      <c r="RI431" s="1588"/>
      <c r="RJ431" s="1588"/>
      <c r="RK431" s="1588"/>
      <c r="RL431" s="1588"/>
      <c r="RM431" s="1588"/>
      <c r="RN431" s="1588"/>
      <c r="RO431" s="1588"/>
      <c r="RP431" s="1588"/>
      <c r="RQ431" s="1588"/>
      <c r="RR431" s="1588"/>
      <c r="RS431" s="1588"/>
      <c r="RT431" s="1588"/>
      <c r="RU431" s="1588"/>
      <c r="RV431" s="1588"/>
      <c r="RW431" s="1588"/>
      <c r="RX431" s="1588"/>
      <c r="RY431" s="1588"/>
      <c r="RZ431" s="1588"/>
      <c r="SA431" s="1588"/>
      <c r="SB431" s="1588"/>
      <c r="SC431" s="1588"/>
      <c r="SD431" s="1588"/>
      <c r="SE431" s="1588"/>
      <c r="SF431" s="1588"/>
      <c r="SG431" s="1588"/>
      <c r="SH431" s="1588"/>
      <c r="SI431" s="1588"/>
      <c r="SJ431" s="1588"/>
      <c r="SK431" s="1588"/>
      <c r="SL431" s="1588"/>
      <c r="SM431" s="1588"/>
      <c r="SN431" s="1588"/>
      <c r="SO431" s="1588"/>
      <c r="SP431" s="1588"/>
      <c r="SQ431" s="1588"/>
      <c r="SR431" s="1588"/>
      <c r="SS431" s="1588"/>
      <c r="ST431" s="1588"/>
      <c r="SU431" s="1588"/>
      <c r="SV431" s="1588"/>
      <c r="SW431" s="1588"/>
      <c r="SX431" s="1588"/>
      <c r="SY431" s="1588"/>
      <c r="SZ431" s="1588"/>
      <c r="TA431" s="1588"/>
      <c r="TB431" s="1588"/>
      <c r="TC431" s="1588"/>
      <c r="TD431" s="544"/>
      <c r="TE431" s="544"/>
      <c r="TF431" s="544"/>
      <c r="TG431" s="544"/>
      <c r="TH431" s="544"/>
      <c r="TI431" s="544"/>
      <c r="TJ431" s="544"/>
      <c r="TK431" s="544"/>
      <c r="TL431" s="544"/>
      <c r="TM431" s="544"/>
      <c r="TN431" s="544"/>
      <c r="TO431" s="544"/>
      <c r="TP431" s="544"/>
      <c r="TQ431" s="544"/>
      <c r="TR431" s="544"/>
      <c r="TS431" s="544"/>
      <c r="TT431" s="544"/>
      <c r="TU431" s="544"/>
      <c r="TV431" s="544"/>
      <c r="TW431" s="544"/>
      <c r="TX431" s="544"/>
      <c r="TY431" s="544"/>
      <c r="TZ431" s="544"/>
      <c r="UA431" s="544"/>
      <c r="UB431" s="544"/>
      <c r="UC431" s="544"/>
      <c r="UD431" s="544"/>
      <c r="UE431" s="544"/>
      <c r="UF431" s="544"/>
      <c r="UG431" s="544"/>
      <c r="UH431" s="544"/>
      <c r="UI431" s="544"/>
      <c r="UJ431" s="544"/>
      <c r="UK431" s="544"/>
      <c r="UL431" s="544"/>
      <c r="UM431" s="544"/>
      <c r="UN431" s="544"/>
      <c r="UO431" s="544"/>
      <c r="UP431" s="544"/>
      <c r="UQ431" s="544"/>
      <c r="UR431" s="544"/>
      <c r="US431" s="544"/>
      <c r="UT431" s="544"/>
      <c r="UU431" s="544"/>
      <c r="UV431" s="544"/>
      <c r="UW431" s="544"/>
      <c r="UX431" s="544"/>
      <c r="UY431" s="544"/>
      <c r="UZ431" s="544"/>
      <c r="VA431" s="544"/>
      <c r="VB431" s="544"/>
      <c r="VC431" s="544"/>
      <c r="VD431" s="544"/>
      <c r="VE431" s="544"/>
      <c r="VF431" s="544"/>
      <c r="VG431" s="544"/>
      <c r="VH431" s="544"/>
      <c r="VI431" s="544"/>
      <c r="VJ431" s="544"/>
      <c r="VK431" s="544"/>
      <c r="VL431" s="544"/>
      <c r="VM431" s="544"/>
      <c r="VN431" s="544"/>
      <c r="VO431" s="544"/>
      <c r="VP431" s="544"/>
      <c r="VQ431" s="544"/>
      <c r="VR431" s="544"/>
      <c r="VS431" s="544"/>
      <c r="VT431" s="544"/>
      <c r="VU431" s="544"/>
      <c r="VV431" s="544"/>
      <c r="VW431" s="544"/>
      <c r="VX431" s="544"/>
      <c r="VY431" s="544"/>
      <c r="VZ431" s="544"/>
      <c r="WA431" s="544"/>
      <c r="WB431" s="544"/>
      <c r="WC431" s="544"/>
      <c r="WD431" s="544"/>
      <c r="WE431" s="544"/>
      <c r="WF431" s="544"/>
      <c r="WG431" s="544"/>
      <c r="WH431" s="544"/>
      <c r="WI431" s="544"/>
      <c r="WJ431" s="544"/>
      <c r="WK431" s="544"/>
      <c r="WL431" s="544"/>
      <c r="WM431" s="544"/>
      <c r="WN431" s="544"/>
      <c r="WO431" s="544"/>
      <c r="WP431" s="544"/>
      <c r="WQ431" s="544"/>
      <c r="WR431" s="544"/>
      <c r="WS431" s="544"/>
      <c r="WT431" s="544"/>
      <c r="WU431" s="544"/>
      <c r="WV431" s="544"/>
      <c r="WW431" s="544"/>
      <c r="WX431" s="544"/>
      <c r="WY431" s="544"/>
      <c r="WZ431" s="544"/>
      <c r="XA431" s="544"/>
      <c r="XB431" s="544"/>
      <c r="XC431" s="544"/>
      <c r="XD431" s="544"/>
      <c r="XE431" s="544"/>
      <c r="XF431" s="544"/>
      <c r="XG431" s="544"/>
      <c r="XH431" s="544"/>
      <c r="XI431" s="544"/>
      <c r="XJ431" s="544"/>
      <c r="XK431" s="544"/>
      <c r="XL431" s="544"/>
      <c r="XM431" s="544"/>
      <c r="XN431" s="544"/>
      <c r="XO431" s="544"/>
      <c r="XP431" s="544"/>
      <c r="XQ431" s="544"/>
      <c r="XR431" s="544"/>
      <c r="XS431" s="544"/>
      <c r="XT431" s="544"/>
      <c r="XU431" s="544"/>
      <c r="XV431" s="544"/>
      <c r="XW431" s="544"/>
      <c r="XX431" s="544"/>
      <c r="XY431" s="544"/>
      <c r="XZ431" s="544"/>
      <c r="YA431" s="544"/>
      <c r="YB431" s="544"/>
      <c r="YC431" s="544"/>
      <c r="YD431" s="544"/>
      <c r="YE431" s="544"/>
      <c r="YF431" s="544"/>
      <c r="YG431" s="544"/>
      <c r="YH431" s="544"/>
      <c r="YI431" s="544"/>
      <c r="YJ431" s="544"/>
      <c r="YK431" s="544"/>
      <c r="YL431" s="544"/>
      <c r="YM431" s="544"/>
      <c r="YN431" s="544"/>
      <c r="YO431" s="544"/>
      <c r="YP431" s="544"/>
      <c r="YQ431" s="544"/>
      <c r="YR431" s="544"/>
      <c r="YS431" s="544"/>
      <c r="YT431" s="544"/>
      <c r="YU431" s="544"/>
      <c r="YV431" s="544"/>
      <c r="YW431" s="544"/>
      <c r="YX431" s="544"/>
      <c r="YY431" s="544"/>
      <c r="YZ431" s="544"/>
      <c r="ZA431" s="544"/>
      <c r="ZB431" s="544"/>
      <c r="ZC431" s="544"/>
      <c r="ZD431" s="544"/>
      <c r="ZE431" s="544"/>
      <c r="ZF431" s="544"/>
      <c r="ZG431" s="544"/>
      <c r="ZH431" s="544"/>
      <c r="ZI431" s="544"/>
      <c r="ZJ431" s="544"/>
      <c r="ZK431" s="544"/>
      <c r="ZL431" s="544"/>
      <c r="ZM431" s="544"/>
      <c r="ZN431" s="544"/>
      <c r="ZO431" s="544"/>
      <c r="ZP431" s="544"/>
      <c r="ZQ431" s="544"/>
      <c r="ZR431" s="544"/>
      <c r="ZS431" s="544"/>
      <c r="ZT431" s="544"/>
      <c r="ZU431" s="544"/>
      <c r="ZV431" s="544"/>
      <c r="ZW431" s="544"/>
      <c r="ZX431" s="544"/>
      <c r="ZY431" s="544"/>
      <c r="ZZ431" s="544"/>
      <c r="AAA431" s="544"/>
      <c r="AAB431" s="544"/>
      <c r="AAC431" s="544"/>
      <c r="AAD431" s="544"/>
      <c r="AAE431" s="544"/>
      <c r="AAF431" s="544"/>
      <c r="AAG431" s="544"/>
      <c r="AAH431" s="544"/>
      <c r="AAI431" s="544"/>
      <c r="AAJ431" s="544"/>
      <c r="AAK431" s="544"/>
      <c r="AAL431" s="544"/>
      <c r="AAM431" s="544"/>
      <c r="AAN431" s="544"/>
      <c r="AAO431" s="544"/>
      <c r="AAP431" s="544"/>
      <c r="AAQ431" s="544"/>
      <c r="AAR431" s="544"/>
      <c r="AAS431" s="544"/>
      <c r="AAT431" s="544"/>
      <c r="AAU431" s="544"/>
      <c r="AAV431" s="544"/>
      <c r="AAW431" s="544"/>
      <c r="AAX431" s="544"/>
      <c r="AAY431" s="544"/>
      <c r="AAZ431" s="544"/>
      <c r="ABA431" s="544"/>
      <c r="ABB431" s="544"/>
      <c r="ABC431" s="544"/>
      <c r="ABD431" s="544"/>
      <c r="ABE431" s="544"/>
      <c r="ABF431" s="544"/>
      <c r="ABG431" s="544"/>
      <c r="ABH431" s="544"/>
      <c r="ABI431" s="544"/>
      <c r="ABJ431" s="544"/>
      <c r="ABK431" s="544"/>
      <c r="ABL431" s="544"/>
      <c r="ABM431" s="544"/>
      <c r="ABN431" s="544"/>
      <c r="ABO431" s="544"/>
      <c r="ABP431" s="544"/>
      <c r="ABQ431" s="544"/>
      <c r="ABR431" s="544"/>
      <c r="ABS431" s="544"/>
      <c r="ABT431" s="544"/>
    </row>
    <row r="432" spans="1:748" s="540" customFormat="1" ht="15" customHeight="1" x14ac:dyDescent="0.15">
      <c r="A432" s="559">
        <v>43952</v>
      </c>
      <c r="B432" s="415">
        <f t="shared" si="8"/>
        <v>3523</v>
      </c>
      <c r="C432" s="231"/>
      <c r="D432" s="546"/>
      <c r="E432" s="467"/>
      <c r="F432" s="576"/>
      <c r="G432" s="883"/>
      <c r="H432" s="539"/>
      <c r="I432" s="576"/>
      <c r="J432" s="547"/>
      <c r="K432" s="467"/>
      <c r="L432" s="550"/>
      <c r="M432" s="231">
        <v>2245</v>
      </c>
      <c r="N432" s="546">
        <v>8.3699999999999992</v>
      </c>
      <c r="O432" s="467">
        <v>4830</v>
      </c>
      <c r="P432" s="576">
        <v>19.600000000000001</v>
      </c>
      <c r="Q432" s="883">
        <v>48.2</v>
      </c>
      <c r="R432" s="539">
        <v>0.2</v>
      </c>
      <c r="S432" s="576">
        <v>31.2</v>
      </c>
      <c r="T432" s="547"/>
      <c r="U432" s="467"/>
      <c r="V432" s="550"/>
      <c r="W432" s="494">
        <v>42</v>
      </c>
      <c r="X432" s="546">
        <v>8.5399999999999991</v>
      </c>
      <c r="Y432" s="548">
        <v>6280</v>
      </c>
      <c r="Z432" s="576">
        <v>11.4</v>
      </c>
      <c r="AA432" s="883">
        <v>34.6</v>
      </c>
      <c r="AB432" s="539">
        <v>6.8</v>
      </c>
      <c r="AC432" s="576">
        <v>7.2</v>
      </c>
      <c r="AD432" s="576"/>
      <c r="AE432" s="467"/>
      <c r="AF432" s="550"/>
      <c r="AG432" s="494"/>
      <c r="AH432" s="546"/>
      <c r="AI432" s="548"/>
      <c r="AJ432" s="576"/>
      <c r="AK432" s="883"/>
      <c r="AL432" s="539"/>
      <c r="AM432" s="213"/>
      <c r="AN432" s="539"/>
      <c r="AO432" s="467"/>
      <c r="AP432" s="618"/>
      <c r="AQ432" s="494">
        <v>286</v>
      </c>
      <c r="AR432" s="546">
        <v>7.32</v>
      </c>
      <c r="AS432" s="548">
        <v>4360</v>
      </c>
      <c r="AT432" s="576">
        <v>58.1</v>
      </c>
      <c r="AU432" s="883">
        <v>227</v>
      </c>
      <c r="AV432" s="539">
        <v>17.899999999999999</v>
      </c>
      <c r="AW432" s="576">
        <v>58</v>
      </c>
      <c r="AX432" s="576"/>
      <c r="AY432" s="467"/>
      <c r="AZ432" s="550"/>
      <c r="BA432" s="231">
        <v>173</v>
      </c>
      <c r="BB432" s="546">
        <v>8.06</v>
      </c>
      <c r="BC432" s="467">
        <v>7660</v>
      </c>
      <c r="BD432" s="576">
        <v>29.9</v>
      </c>
      <c r="BE432" s="883">
        <v>100.8</v>
      </c>
      <c r="BF432" s="539">
        <v>31</v>
      </c>
      <c r="BG432" s="576">
        <v>32</v>
      </c>
      <c r="BH432" s="539"/>
      <c r="BI432" s="467"/>
      <c r="BJ432" s="550"/>
      <c r="BK432" s="494">
        <v>166</v>
      </c>
      <c r="BL432" s="546">
        <v>8.15</v>
      </c>
      <c r="BM432" s="548">
        <v>1485</v>
      </c>
      <c r="BN432" s="576">
        <v>96.1</v>
      </c>
      <c r="BO432" s="883">
        <v>182.1</v>
      </c>
      <c r="BP432" s="539">
        <v>0.2</v>
      </c>
      <c r="BQ432" s="576">
        <v>3.4</v>
      </c>
      <c r="BR432" s="539"/>
      <c r="BS432" s="467"/>
      <c r="BT432" s="550"/>
      <c r="BU432" s="494">
        <v>182</v>
      </c>
      <c r="BV432" s="546">
        <v>8</v>
      </c>
      <c r="BW432" s="548">
        <v>8350</v>
      </c>
      <c r="BX432" s="548">
        <v>33.4</v>
      </c>
      <c r="BY432" s="883">
        <v>109.8</v>
      </c>
      <c r="BZ432" s="539">
        <v>8.3000000000000007</v>
      </c>
      <c r="CA432" s="576">
        <v>53.6</v>
      </c>
      <c r="CB432" s="539"/>
      <c r="CC432" s="467"/>
      <c r="CD432" s="550"/>
      <c r="CE432" s="494">
        <v>38</v>
      </c>
      <c r="CF432" s="546">
        <v>8.1999999999999993</v>
      </c>
      <c r="CG432" s="548">
        <v>8050</v>
      </c>
      <c r="CH432" s="576">
        <v>33.799999999999997</v>
      </c>
      <c r="CI432" s="883">
        <v>132.4</v>
      </c>
      <c r="CJ432" s="539">
        <v>0.8</v>
      </c>
      <c r="CK432" s="576">
        <v>34</v>
      </c>
      <c r="CL432" s="539"/>
      <c r="CM432" s="467"/>
      <c r="CN432" s="550"/>
      <c r="CO432" s="494"/>
      <c r="CP432" s="546"/>
      <c r="CQ432" s="467"/>
      <c r="CR432" s="576"/>
      <c r="CS432" s="883"/>
      <c r="CT432" s="539"/>
      <c r="CU432" s="576"/>
      <c r="CV432" s="539"/>
      <c r="CW432" s="467"/>
      <c r="CX432" s="550"/>
      <c r="CY432" s="494">
        <v>168</v>
      </c>
      <c r="CZ432" s="546">
        <v>8.07</v>
      </c>
      <c r="DA432" s="467">
        <v>6210</v>
      </c>
      <c r="DB432" s="576">
        <v>36</v>
      </c>
      <c r="DC432" s="883">
        <v>87.3</v>
      </c>
      <c r="DD432" s="539">
        <v>3.6</v>
      </c>
      <c r="DE432" s="576">
        <v>11.9</v>
      </c>
      <c r="DF432" s="539"/>
      <c r="DG432" s="551"/>
      <c r="DH432" s="550"/>
      <c r="DI432" s="494">
        <v>39</v>
      </c>
      <c r="DJ432" s="546">
        <v>8.3000000000000007</v>
      </c>
      <c r="DK432" s="549">
        <v>4090</v>
      </c>
      <c r="DL432" s="576">
        <v>77.8</v>
      </c>
      <c r="DM432" s="883">
        <v>254.3</v>
      </c>
      <c r="DN432" s="539">
        <v>9.8000000000000007</v>
      </c>
      <c r="DO432" s="576">
        <v>19.7</v>
      </c>
      <c r="DP432" s="539"/>
      <c r="DQ432" s="467"/>
      <c r="DR432" s="550"/>
      <c r="DS432" s="494"/>
      <c r="DT432" s="546"/>
      <c r="DU432" s="466"/>
      <c r="DV432" s="576"/>
      <c r="DW432" s="883"/>
      <c r="DX432" s="539"/>
      <c r="DY432" s="576"/>
      <c r="DZ432" s="539"/>
      <c r="EA432" s="576"/>
      <c r="EB432" s="550"/>
      <c r="EC432" s="494"/>
      <c r="ED432" s="546"/>
      <c r="EE432" s="551"/>
      <c r="EF432" s="576"/>
      <c r="EG432" s="883"/>
      <c r="EH432" s="539"/>
      <c r="EI432" s="576"/>
      <c r="EJ432" s="539"/>
      <c r="EK432" s="467"/>
      <c r="EL432" s="550"/>
      <c r="EM432" s="494"/>
      <c r="EN432" s="546"/>
      <c r="EO432" s="467"/>
      <c r="EP432" s="576"/>
      <c r="EQ432" s="576"/>
      <c r="ER432" s="539"/>
      <c r="ES432" s="576"/>
      <c r="ET432" s="466"/>
      <c r="EU432" s="467"/>
      <c r="EV432" s="550"/>
      <c r="EW432" s="494"/>
      <c r="EX432" s="546"/>
      <c r="EY432" s="467"/>
      <c r="EZ432" s="576"/>
      <c r="FA432" s="883"/>
      <c r="FB432" s="539"/>
      <c r="FC432" s="576"/>
      <c r="FD432" s="466"/>
      <c r="FE432" s="467"/>
      <c r="FF432" s="550"/>
      <c r="FG432" s="494">
        <v>39</v>
      </c>
      <c r="FH432" s="546">
        <v>7.72</v>
      </c>
      <c r="FI432" s="467">
        <v>3230</v>
      </c>
      <c r="FJ432" s="576">
        <v>58.6</v>
      </c>
      <c r="FK432" s="883">
        <v>182.1</v>
      </c>
      <c r="FL432" s="539">
        <v>3.6</v>
      </c>
      <c r="FM432" s="576">
        <v>10.8</v>
      </c>
      <c r="FN432" s="466"/>
      <c r="FO432" s="467"/>
      <c r="FP432" s="550"/>
      <c r="FQ432" s="1262"/>
      <c r="FR432" s="1263"/>
      <c r="FS432" s="1444"/>
      <c r="FT432" s="1263"/>
      <c r="FU432" s="980"/>
      <c r="FV432" s="1263"/>
      <c r="FW432" s="954"/>
      <c r="FX432" s="1263"/>
      <c r="FY432" s="1263"/>
      <c r="FZ432" s="1419"/>
      <c r="GA432" s="1262"/>
      <c r="GB432" s="1263"/>
      <c r="GC432" s="1263"/>
      <c r="GD432" s="1263"/>
      <c r="GE432" s="980"/>
      <c r="GF432" s="1263"/>
      <c r="GG432" s="954"/>
      <c r="GH432" s="1263"/>
      <c r="GI432" s="1263"/>
      <c r="GJ432" s="1419"/>
      <c r="GK432" s="231"/>
      <c r="GL432" s="941"/>
      <c r="GM432" s="467"/>
      <c r="GN432" s="467"/>
      <c r="GO432" s="467"/>
      <c r="GP432" s="467"/>
      <c r="GQ432" s="467"/>
      <c r="GR432" s="467"/>
      <c r="GS432" s="467"/>
      <c r="GT432" s="550"/>
      <c r="GU432" s="231"/>
      <c r="GV432" s="467"/>
      <c r="GW432" s="467"/>
      <c r="GX432" s="467"/>
      <c r="GY432" s="467"/>
      <c r="GZ432" s="539"/>
      <c r="HA432" s="467"/>
      <c r="HB432" s="467"/>
      <c r="HC432" s="467"/>
      <c r="HD432" s="550"/>
      <c r="HE432" s="494">
        <v>145</v>
      </c>
      <c r="HF432" s="546">
        <v>7.61</v>
      </c>
      <c r="HG432" s="467">
        <v>3570</v>
      </c>
      <c r="HH432" s="894">
        <v>11.1</v>
      </c>
      <c r="HI432" s="1432">
        <v>75.3</v>
      </c>
      <c r="HJ432" s="539">
        <v>8.1</v>
      </c>
      <c r="HK432" s="576">
        <v>9.6</v>
      </c>
      <c r="HL432" s="539"/>
      <c r="HM432" s="467"/>
      <c r="HN432" s="550"/>
      <c r="HO432" s="494"/>
      <c r="HP432" s="546"/>
      <c r="HQ432" s="467"/>
      <c r="HR432" s="576"/>
      <c r="HS432" s="576"/>
      <c r="HT432" s="539"/>
      <c r="HU432" s="576"/>
      <c r="HV432" s="539"/>
      <c r="HW432" s="467"/>
      <c r="HX432" s="550"/>
      <c r="HY432" s="1587"/>
      <c r="HZ432" s="1587"/>
      <c r="IA432" s="1587"/>
      <c r="IB432" s="1587"/>
      <c r="IC432" s="1587"/>
      <c r="ID432" s="1587"/>
      <c r="IE432" s="1587"/>
      <c r="IF432" s="1587"/>
      <c r="IG432" s="1587"/>
      <c r="IH432" s="1587"/>
      <c r="II432" s="1587"/>
      <c r="IJ432" s="1587"/>
      <c r="IK432" s="1587"/>
      <c r="IL432" s="1587"/>
      <c r="IM432" s="1587"/>
      <c r="IN432" s="1587"/>
      <c r="IO432" s="1587"/>
      <c r="IP432" s="1587"/>
      <c r="IQ432" s="1587"/>
      <c r="IR432" s="1587"/>
      <c r="IS432" s="1587"/>
      <c r="IT432" s="1587"/>
      <c r="IU432" s="1587"/>
      <c r="IV432" s="1587"/>
      <c r="IW432" s="1587"/>
      <c r="IX432" s="1587"/>
      <c r="IY432" s="1587"/>
      <c r="IZ432" s="1587"/>
      <c r="JA432" s="1587"/>
      <c r="JB432" s="1587"/>
      <c r="JC432" s="1587"/>
      <c r="JD432" s="1587"/>
      <c r="JE432" s="1587"/>
      <c r="JF432" s="1587"/>
      <c r="JG432" s="1587"/>
      <c r="JH432" s="1587"/>
      <c r="JI432" s="1587"/>
      <c r="JJ432" s="1587"/>
      <c r="JK432" s="1587"/>
      <c r="JL432" s="1587"/>
      <c r="JM432" s="1587"/>
      <c r="JN432" s="1587"/>
      <c r="JO432" s="1587"/>
      <c r="JP432" s="1587"/>
      <c r="JQ432" s="1587"/>
      <c r="JR432" s="1587"/>
      <c r="JS432" s="1587"/>
      <c r="JT432" s="1587"/>
      <c r="JU432" s="1587"/>
      <c r="JV432" s="1587"/>
      <c r="JW432" s="1587"/>
      <c r="JX432" s="1587"/>
      <c r="JY432" s="1587"/>
      <c r="JZ432" s="1587"/>
      <c r="KA432" s="1587"/>
      <c r="KB432" s="1587"/>
      <c r="KC432" s="1587"/>
      <c r="KD432" s="1587"/>
      <c r="KE432" s="1587"/>
      <c r="KF432" s="1587"/>
      <c r="KG432" s="1587"/>
      <c r="KH432" s="1587"/>
      <c r="KI432" s="1587"/>
      <c r="KJ432" s="1587"/>
      <c r="KK432" s="1587"/>
      <c r="KL432" s="1587"/>
      <c r="KM432" s="1587"/>
      <c r="KN432" s="1587"/>
      <c r="KO432" s="1587"/>
      <c r="KP432" s="1587"/>
      <c r="KQ432" s="1587"/>
      <c r="KR432" s="1587"/>
      <c r="KS432" s="1587"/>
      <c r="KT432" s="1587"/>
      <c r="KU432" s="1587"/>
      <c r="KV432" s="1587"/>
      <c r="KW432" s="1587"/>
      <c r="KX432" s="1587"/>
      <c r="KY432" s="1587"/>
      <c r="KZ432" s="1587"/>
      <c r="LA432" s="1587"/>
      <c r="LB432" s="1587"/>
      <c r="LC432" s="1587"/>
      <c r="LD432" s="1587"/>
      <c r="LE432" s="1587"/>
      <c r="LF432" s="1587"/>
      <c r="LG432" s="1587"/>
      <c r="LH432" s="1587"/>
      <c r="LI432" s="1587"/>
      <c r="LJ432" s="1587"/>
      <c r="LK432" s="1587"/>
      <c r="LL432" s="1587"/>
      <c r="LM432" s="1587"/>
      <c r="LN432" s="1587"/>
      <c r="LO432" s="1587"/>
      <c r="LP432" s="1587"/>
      <c r="LQ432" s="1587"/>
      <c r="LR432" s="1587"/>
      <c r="LS432" s="1587"/>
      <c r="LT432" s="1587"/>
      <c r="LU432" s="1587"/>
      <c r="LV432" s="1587"/>
      <c r="LW432" s="1587"/>
      <c r="LX432" s="1587"/>
      <c r="LY432" s="1587"/>
      <c r="LZ432" s="1587"/>
      <c r="MA432" s="1587"/>
      <c r="MB432" s="1587"/>
      <c r="MC432" s="1587"/>
      <c r="MD432" s="1587"/>
      <c r="ME432" s="1587"/>
      <c r="MF432" s="1587"/>
      <c r="MG432" s="1587"/>
      <c r="MH432" s="1587"/>
      <c r="MI432" s="1587"/>
      <c r="MJ432" s="1587"/>
      <c r="MK432" s="1587"/>
      <c r="ML432" s="1587"/>
      <c r="MM432" s="1587"/>
      <c r="MN432" s="1587"/>
      <c r="MO432" s="1587"/>
      <c r="MP432" s="1587"/>
      <c r="MQ432" s="1587"/>
      <c r="MR432" s="1587"/>
      <c r="MS432" s="1587"/>
      <c r="MT432" s="1587"/>
      <c r="MU432" s="1587"/>
      <c r="MV432" s="1587"/>
      <c r="MW432" s="1587"/>
      <c r="MX432" s="1587"/>
      <c r="MY432" s="1587"/>
      <c r="MZ432" s="1587"/>
      <c r="NA432" s="1587"/>
      <c r="NB432" s="1587"/>
      <c r="NC432" s="1587"/>
      <c r="ND432" s="1587"/>
      <c r="NE432" s="1587"/>
      <c r="NF432" s="1587"/>
      <c r="NG432" s="1587"/>
      <c r="NH432" s="1587"/>
      <c r="NI432" s="1587"/>
      <c r="NJ432" s="1587"/>
      <c r="NK432" s="1587"/>
      <c r="NL432" s="1587"/>
      <c r="NM432" s="1587"/>
      <c r="NN432" s="1587"/>
      <c r="NO432" s="1587"/>
      <c r="NP432" s="1587"/>
      <c r="NQ432" s="1587"/>
      <c r="NR432" s="1587"/>
      <c r="NS432" s="1587"/>
      <c r="NT432" s="1587"/>
      <c r="NU432" s="1587"/>
      <c r="NV432" s="1587"/>
      <c r="NW432" s="1587"/>
      <c r="NX432" s="1587"/>
      <c r="NY432" s="1587"/>
      <c r="NZ432" s="1587"/>
      <c r="OA432" s="1587"/>
      <c r="OB432" s="1587"/>
      <c r="OC432" s="1587"/>
      <c r="OD432" s="1587"/>
      <c r="OE432" s="1587"/>
      <c r="OF432" s="1587"/>
      <c r="OG432" s="1587"/>
      <c r="OH432" s="1587"/>
      <c r="OI432" s="1587"/>
      <c r="OJ432" s="1587"/>
      <c r="OK432" s="1587"/>
      <c r="OL432" s="1587"/>
      <c r="OM432" s="1587"/>
      <c r="ON432" s="1587"/>
      <c r="OO432" s="1587"/>
      <c r="OP432" s="1587"/>
      <c r="OQ432" s="1587"/>
      <c r="OR432" s="1587"/>
      <c r="OS432" s="1587"/>
      <c r="OT432" s="1587"/>
      <c r="OU432" s="1587"/>
      <c r="OV432" s="1587"/>
      <c r="OW432" s="1587"/>
      <c r="OX432" s="1587"/>
      <c r="OY432" s="1587"/>
      <c r="OZ432" s="1587"/>
      <c r="PA432" s="1587"/>
      <c r="PB432" s="1587"/>
      <c r="PC432" s="1587"/>
      <c r="PD432" s="1587"/>
      <c r="PE432" s="1587"/>
      <c r="PF432" s="1587"/>
      <c r="PG432" s="1588"/>
      <c r="PH432" s="1588"/>
      <c r="PI432" s="1588"/>
      <c r="PJ432" s="1588"/>
      <c r="PK432" s="1588"/>
      <c r="PL432" s="1588"/>
      <c r="PM432" s="1588"/>
      <c r="PN432" s="1588"/>
      <c r="PO432" s="1588"/>
      <c r="PP432" s="1588"/>
      <c r="PQ432" s="1588"/>
      <c r="PR432" s="1588"/>
      <c r="PS432" s="1588"/>
      <c r="PT432" s="1588"/>
      <c r="PU432" s="1588"/>
      <c r="PV432" s="1588"/>
      <c r="PW432" s="1588"/>
      <c r="PX432" s="1588"/>
      <c r="PY432" s="1588"/>
      <c r="PZ432" s="1588"/>
      <c r="QA432" s="1588"/>
      <c r="QB432" s="1588"/>
      <c r="QC432" s="1588"/>
      <c r="QD432" s="1588"/>
      <c r="QE432" s="1588"/>
      <c r="QF432" s="1588"/>
      <c r="QG432" s="1588"/>
      <c r="QH432" s="1588"/>
      <c r="QI432" s="1588"/>
      <c r="QJ432" s="1588"/>
      <c r="QK432" s="1588"/>
      <c r="QL432" s="1588"/>
      <c r="QM432" s="1588"/>
      <c r="QN432" s="1588"/>
      <c r="QO432" s="1588"/>
      <c r="QP432" s="1588"/>
      <c r="QQ432" s="1588"/>
      <c r="QR432" s="1588"/>
      <c r="QS432" s="1588"/>
      <c r="QT432" s="1588"/>
      <c r="QU432" s="1588"/>
      <c r="QV432" s="1588"/>
      <c r="QW432" s="1588"/>
      <c r="QX432" s="1588"/>
      <c r="QY432" s="1588"/>
      <c r="QZ432" s="1588"/>
      <c r="RA432" s="1588"/>
      <c r="RB432" s="1588"/>
      <c r="RC432" s="1588"/>
      <c r="RD432" s="1588"/>
      <c r="RE432" s="1588"/>
      <c r="RF432" s="1588"/>
      <c r="RG432" s="1588"/>
      <c r="RH432" s="1588"/>
      <c r="RI432" s="1588"/>
      <c r="RJ432" s="1588"/>
      <c r="RK432" s="1588"/>
      <c r="RL432" s="1588"/>
      <c r="RM432" s="1588"/>
      <c r="RN432" s="1588"/>
      <c r="RO432" s="1588"/>
      <c r="RP432" s="1588"/>
      <c r="RQ432" s="1588"/>
      <c r="RR432" s="1588"/>
      <c r="RS432" s="1588"/>
      <c r="RT432" s="1588"/>
      <c r="RU432" s="1588"/>
      <c r="RV432" s="1588"/>
      <c r="RW432" s="1588"/>
      <c r="RX432" s="1588"/>
      <c r="RY432" s="1588"/>
      <c r="RZ432" s="1588"/>
      <c r="SA432" s="1588"/>
      <c r="SB432" s="1588"/>
      <c r="SC432" s="1588"/>
      <c r="SD432" s="1588"/>
      <c r="SE432" s="1588"/>
      <c r="SF432" s="1588"/>
      <c r="SG432" s="1588"/>
      <c r="SH432" s="1588"/>
      <c r="SI432" s="1588"/>
      <c r="SJ432" s="1588"/>
      <c r="SK432" s="1588"/>
      <c r="SL432" s="1588"/>
      <c r="SM432" s="1588"/>
      <c r="SN432" s="1588"/>
      <c r="SO432" s="1588"/>
      <c r="SP432" s="1588"/>
      <c r="SQ432" s="1588"/>
      <c r="SR432" s="1588"/>
      <c r="SS432" s="1588"/>
      <c r="ST432" s="1588"/>
      <c r="SU432" s="1588"/>
      <c r="SV432" s="1588"/>
      <c r="SW432" s="1588"/>
      <c r="SX432" s="1588"/>
      <c r="SY432" s="1588"/>
      <c r="SZ432" s="1588"/>
      <c r="TA432" s="1588"/>
      <c r="TB432" s="1588"/>
      <c r="TC432" s="1588"/>
      <c r="TD432" s="544"/>
      <c r="TE432" s="544"/>
      <c r="TF432" s="544"/>
      <c r="TG432" s="544"/>
      <c r="TH432" s="544"/>
      <c r="TI432" s="544"/>
      <c r="TJ432" s="544"/>
      <c r="TK432" s="544"/>
      <c r="TL432" s="544"/>
      <c r="TM432" s="544"/>
      <c r="TN432" s="544"/>
      <c r="TO432" s="544"/>
      <c r="TP432" s="544"/>
      <c r="TQ432" s="544"/>
      <c r="TR432" s="544"/>
      <c r="TS432" s="544"/>
      <c r="TT432" s="544"/>
      <c r="TU432" s="544"/>
      <c r="TV432" s="544"/>
      <c r="TW432" s="544"/>
      <c r="TX432" s="544"/>
      <c r="TY432" s="544"/>
      <c r="TZ432" s="544"/>
      <c r="UA432" s="544"/>
      <c r="UB432" s="544"/>
      <c r="UC432" s="544"/>
      <c r="UD432" s="544"/>
      <c r="UE432" s="544"/>
      <c r="UF432" s="544"/>
      <c r="UG432" s="544"/>
      <c r="UH432" s="544"/>
      <c r="UI432" s="544"/>
      <c r="UJ432" s="544"/>
      <c r="UK432" s="544"/>
      <c r="UL432" s="544"/>
      <c r="UM432" s="544"/>
      <c r="UN432" s="544"/>
      <c r="UO432" s="544"/>
      <c r="UP432" s="544"/>
      <c r="UQ432" s="544"/>
      <c r="UR432" s="544"/>
      <c r="US432" s="544"/>
      <c r="UT432" s="544"/>
      <c r="UU432" s="544"/>
      <c r="UV432" s="544"/>
      <c r="UW432" s="544"/>
      <c r="UX432" s="544"/>
      <c r="UY432" s="544"/>
      <c r="UZ432" s="544"/>
      <c r="VA432" s="544"/>
      <c r="VB432" s="544"/>
      <c r="VC432" s="544"/>
      <c r="VD432" s="544"/>
      <c r="VE432" s="544"/>
      <c r="VF432" s="544"/>
      <c r="VG432" s="544"/>
      <c r="VH432" s="544"/>
      <c r="VI432" s="544"/>
      <c r="VJ432" s="544"/>
      <c r="VK432" s="544"/>
      <c r="VL432" s="544"/>
      <c r="VM432" s="544"/>
      <c r="VN432" s="544"/>
      <c r="VO432" s="544"/>
      <c r="VP432" s="544"/>
      <c r="VQ432" s="544"/>
      <c r="VR432" s="544"/>
      <c r="VS432" s="544"/>
      <c r="VT432" s="544"/>
      <c r="VU432" s="544"/>
      <c r="VV432" s="544"/>
      <c r="VW432" s="544"/>
      <c r="VX432" s="544"/>
      <c r="VY432" s="544"/>
      <c r="VZ432" s="544"/>
      <c r="WA432" s="544"/>
      <c r="WB432" s="544"/>
      <c r="WC432" s="544"/>
      <c r="WD432" s="544"/>
      <c r="WE432" s="544"/>
      <c r="WF432" s="544"/>
      <c r="WG432" s="544"/>
      <c r="WH432" s="544"/>
      <c r="WI432" s="544"/>
      <c r="WJ432" s="544"/>
      <c r="WK432" s="544"/>
      <c r="WL432" s="544"/>
      <c r="WM432" s="544"/>
      <c r="WN432" s="544"/>
      <c r="WO432" s="544"/>
      <c r="WP432" s="544"/>
      <c r="WQ432" s="544"/>
      <c r="WR432" s="544"/>
      <c r="WS432" s="544"/>
      <c r="WT432" s="544"/>
      <c r="WU432" s="544"/>
      <c r="WV432" s="544"/>
      <c r="WW432" s="544"/>
      <c r="WX432" s="544"/>
      <c r="WY432" s="544"/>
      <c r="WZ432" s="544"/>
      <c r="XA432" s="544"/>
      <c r="XB432" s="544"/>
      <c r="XC432" s="544"/>
      <c r="XD432" s="544"/>
      <c r="XE432" s="544"/>
      <c r="XF432" s="544"/>
      <c r="XG432" s="544"/>
      <c r="XH432" s="544"/>
      <c r="XI432" s="544"/>
      <c r="XJ432" s="544"/>
      <c r="XK432" s="544"/>
      <c r="XL432" s="544"/>
      <c r="XM432" s="544"/>
      <c r="XN432" s="544"/>
      <c r="XO432" s="544"/>
      <c r="XP432" s="544"/>
      <c r="XQ432" s="544"/>
      <c r="XR432" s="544"/>
      <c r="XS432" s="544"/>
      <c r="XT432" s="544"/>
      <c r="XU432" s="544"/>
      <c r="XV432" s="544"/>
      <c r="XW432" s="544"/>
      <c r="XX432" s="544"/>
      <c r="XY432" s="544"/>
      <c r="XZ432" s="544"/>
      <c r="YA432" s="544"/>
      <c r="YB432" s="544"/>
      <c r="YC432" s="544"/>
      <c r="YD432" s="544"/>
      <c r="YE432" s="544"/>
      <c r="YF432" s="544"/>
      <c r="YG432" s="544"/>
      <c r="YH432" s="544"/>
      <c r="YI432" s="544"/>
      <c r="YJ432" s="544"/>
      <c r="YK432" s="544"/>
      <c r="YL432" s="544"/>
      <c r="YM432" s="544"/>
      <c r="YN432" s="544"/>
      <c r="YO432" s="544"/>
      <c r="YP432" s="544"/>
      <c r="YQ432" s="544"/>
      <c r="YR432" s="544"/>
      <c r="YS432" s="544"/>
      <c r="YT432" s="544"/>
      <c r="YU432" s="544"/>
      <c r="YV432" s="544"/>
      <c r="YW432" s="544"/>
      <c r="YX432" s="544"/>
      <c r="YY432" s="544"/>
      <c r="YZ432" s="544"/>
      <c r="ZA432" s="544"/>
      <c r="ZB432" s="544"/>
      <c r="ZC432" s="544"/>
      <c r="ZD432" s="544"/>
      <c r="ZE432" s="544"/>
      <c r="ZF432" s="544"/>
      <c r="ZG432" s="544"/>
      <c r="ZH432" s="544"/>
      <c r="ZI432" s="544"/>
      <c r="ZJ432" s="544"/>
      <c r="ZK432" s="544"/>
      <c r="ZL432" s="544"/>
      <c r="ZM432" s="544"/>
      <c r="ZN432" s="544"/>
      <c r="ZO432" s="544"/>
      <c r="ZP432" s="544"/>
      <c r="ZQ432" s="544"/>
      <c r="ZR432" s="544"/>
      <c r="ZS432" s="544"/>
      <c r="ZT432" s="544"/>
      <c r="ZU432" s="544"/>
      <c r="ZV432" s="544"/>
      <c r="ZW432" s="544"/>
      <c r="ZX432" s="544"/>
      <c r="ZY432" s="544"/>
      <c r="ZZ432" s="544"/>
      <c r="AAA432" s="544"/>
      <c r="AAB432" s="544"/>
      <c r="AAC432" s="544"/>
      <c r="AAD432" s="544"/>
      <c r="AAE432" s="544"/>
      <c r="AAF432" s="544"/>
      <c r="AAG432" s="544"/>
      <c r="AAH432" s="544"/>
      <c r="AAI432" s="544"/>
      <c r="AAJ432" s="544"/>
      <c r="AAK432" s="544"/>
      <c r="AAL432" s="544"/>
      <c r="AAM432" s="544"/>
      <c r="AAN432" s="544"/>
      <c r="AAO432" s="544"/>
      <c r="AAP432" s="544"/>
      <c r="AAQ432" s="544"/>
      <c r="AAR432" s="544"/>
      <c r="AAS432" s="544"/>
      <c r="AAT432" s="544"/>
      <c r="AAU432" s="544"/>
      <c r="AAV432" s="544"/>
      <c r="AAW432" s="544"/>
      <c r="AAX432" s="544"/>
      <c r="AAY432" s="544"/>
      <c r="AAZ432" s="544"/>
      <c r="ABA432" s="544"/>
      <c r="ABB432" s="544"/>
      <c r="ABC432" s="544"/>
      <c r="ABD432" s="544"/>
      <c r="ABE432" s="544"/>
      <c r="ABF432" s="544"/>
      <c r="ABG432" s="544"/>
      <c r="ABH432" s="544"/>
      <c r="ABI432" s="544"/>
      <c r="ABJ432" s="544"/>
      <c r="ABK432" s="544"/>
      <c r="ABL432" s="544"/>
      <c r="ABM432" s="544"/>
      <c r="ABN432" s="544"/>
      <c r="ABO432" s="544"/>
      <c r="ABP432" s="544"/>
      <c r="ABQ432" s="544"/>
      <c r="ABR432" s="544"/>
      <c r="ABS432" s="544"/>
      <c r="ABT432" s="544"/>
    </row>
    <row r="433" spans="1:748" s="540" customFormat="1" ht="15" customHeight="1" x14ac:dyDescent="0.15">
      <c r="A433" s="559">
        <v>43953</v>
      </c>
      <c r="B433" s="415">
        <f t="shared" si="8"/>
        <v>4212</v>
      </c>
      <c r="C433" s="231"/>
      <c r="D433" s="546"/>
      <c r="E433" s="467"/>
      <c r="F433" s="576"/>
      <c r="G433" s="883"/>
      <c r="H433" s="539"/>
      <c r="I433" s="576"/>
      <c r="J433" s="547"/>
      <c r="K433" s="467"/>
      <c r="L433" s="550"/>
      <c r="M433" s="231">
        <v>2136</v>
      </c>
      <c r="N433" s="546">
        <v>8.4499999999999993</v>
      </c>
      <c r="O433" s="467">
        <v>4770</v>
      </c>
      <c r="P433" s="576">
        <v>20.6</v>
      </c>
      <c r="Q433" s="883">
        <v>58.7</v>
      </c>
      <c r="R433" s="539">
        <v>0.28999999999999998</v>
      </c>
      <c r="S433" s="576">
        <v>28.5</v>
      </c>
      <c r="T433" s="547"/>
      <c r="U433" s="467"/>
      <c r="V433" s="550"/>
      <c r="W433" s="494">
        <v>75</v>
      </c>
      <c r="X433" s="546"/>
      <c r="Y433" s="548"/>
      <c r="Z433" s="576"/>
      <c r="AA433" s="883"/>
      <c r="AB433" s="539"/>
      <c r="AC433" s="576"/>
      <c r="AD433" s="539"/>
      <c r="AE433" s="467"/>
      <c r="AF433" s="550"/>
      <c r="AG433" s="494">
        <v>109</v>
      </c>
      <c r="AH433" s="546">
        <v>8.44</v>
      </c>
      <c r="AI433" s="548">
        <v>11370</v>
      </c>
      <c r="AJ433" s="576">
        <v>44.7</v>
      </c>
      <c r="AK433" s="883">
        <v>135.4</v>
      </c>
      <c r="AL433" s="539">
        <v>5.04</v>
      </c>
      <c r="AM433" s="213">
        <v>7.8</v>
      </c>
      <c r="AN433" s="539"/>
      <c r="AO433" s="467"/>
      <c r="AP433" s="618"/>
      <c r="AQ433" s="494">
        <v>590</v>
      </c>
      <c r="AR433" s="546">
        <v>7.54</v>
      </c>
      <c r="AS433" s="548">
        <v>3690</v>
      </c>
      <c r="AT433" s="576">
        <v>46.4</v>
      </c>
      <c r="AU433" s="883">
        <v>174.5</v>
      </c>
      <c r="AV433" s="539">
        <v>17.940000000000001</v>
      </c>
      <c r="AW433" s="576">
        <v>47.1</v>
      </c>
      <c r="AX433" s="539"/>
      <c r="AY433" s="467"/>
      <c r="AZ433" s="550"/>
      <c r="BA433" s="231">
        <v>189</v>
      </c>
      <c r="BB433" s="546">
        <v>8.1</v>
      </c>
      <c r="BC433" s="467">
        <v>7140</v>
      </c>
      <c r="BD433" s="576">
        <v>34.1</v>
      </c>
      <c r="BE433" s="883">
        <v>106.8</v>
      </c>
      <c r="BF433" s="539">
        <v>29.43</v>
      </c>
      <c r="BG433" s="576">
        <v>31.6</v>
      </c>
      <c r="BH433" s="539"/>
      <c r="BI433" s="467"/>
      <c r="BJ433" s="550"/>
      <c r="BK433" s="494">
        <v>169</v>
      </c>
      <c r="BL433" s="546">
        <v>8.18</v>
      </c>
      <c r="BM433" s="548">
        <v>1455</v>
      </c>
      <c r="BN433" s="576">
        <v>93.3</v>
      </c>
      <c r="BO433" s="883">
        <v>177.5</v>
      </c>
      <c r="BP433" s="539">
        <v>0.05</v>
      </c>
      <c r="BQ433" s="576">
        <v>3.4</v>
      </c>
      <c r="BR433" s="539"/>
      <c r="BS433" s="467"/>
      <c r="BT433" s="550"/>
      <c r="BU433" s="494">
        <v>234</v>
      </c>
      <c r="BV433" s="546">
        <v>8.3699999999999992</v>
      </c>
      <c r="BW433" s="548">
        <v>11670</v>
      </c>
      <c r="BX433" s="548">
        <v>49.2</v>
      </c>
      <c r="BY433" s="883">
        <v>198.6</v>
      </c>
      <c r="BZ433" s="539">
        <v>14.71</v>
      </c>
      <c r="CA433" s="576">
        <v>54.7</v>
      </c>
      <c r="CB433" s="539"/>
      <c r="CC433" s="467"/>
      <c r="CD433" s="550"/>
      <c r="CE433" s="494">
        <v>53</v>
      </c>
      <c r="CF433" s="546">
        <v>8.06</v>
      </c>
      <c r="CG433" s="548">
        <v>7780</v>
      </c>
      <c r="CH433" s="576">
        <v>35.799999999999997</v>
      </c>
      <c r="CI433" s="883">
        <v>134.5</v>
      </c>
      <c r="CJ433" s="539">
        <v>0.76</v>
      </c>
      <c r="CK433" s="576">
        <v>31.5</v>
      </c>
      <c r="CL433" s="539"/>
      <c r="CM433" s="467"/>
      <c r="CN433" s="550"/>
      <c r="CO433" s="494">
        <v>254</v>
      </c>
      <c r="CP433" s="546">
        <v>7.4</v>
      </c>
      <c r="CQ433" s="467">
        <v>2690</v>
      </c>
      <c r="CR433" s="576">
        <v>21.7</v>
      </c>
      <c r="CS433" s="883">
        <v>72.2</v>
      </c>
      <c r="CT433" s="539">
        <v>4.16</v>
      </c>
      <c r="CU433" s="576">
        <v>22.1</v>
      </c>
      <c r="CV433" s="539"/>
      <c r="CW433" s="467"/>
      <c r="CX433" s="550"/>
      <c r="CY433" s="494">
        <v>166</v>
      </c>
      <c r="CZ433" s="546">
        <v>7.7</v>
      </c>
      <c r="DA433" s="467">
        <v>6790</v>
      </c>
      <c r="DB433" s="576">
        <v>42.8</v>
      </c>
      <c r="DC433" s="883">
        <v>99.3</v>
      </c>
      <c r="DD433" s="539">
        <v>3.92</v>
      </c>
      <c r="DE433" s="576">
        <v>12</v>
      </c>
      <c r="DF433" s="539"/>
      <c r="DG433" s="551"/>
      <c r="DH433" s="550"/>
      <c r="DI433" s="494">
        <v>38</v>
      </c>
      <c r="DJ433" s="546">
        <v>8.09</v>
      </c>
      <c r="DK433" s="549">
        <v>3330</v>
      </c>
      <c r="DL433" s="576">
        <v>62.5</v>
      </c>
      <c r="DM433" s="883">
        <v>209.1</v>
      </c>
      <c r="DN433" s="539">
        <v>5.74</v>
      </c>
      <c r="DO433" s="576">
        <v>17.600000000000001</v>
      </c>
      <c r="DP433" s="539"/>
      <c r="DQ433" s="467"/>
      <c r="DR433" s="550"/>
      <c r="DS433" s="494">
        <v>29</v>
      </c>
      <c r="DT433" s="546">
        <v>7.62</v>
      </c>
      <c r="DU433" s="466">
        <v>398</v>
      </c>
      <c r="DV433" s="576">
        <v>27.6</v>
      </c>
      <c r="DW433" s="883">
        <v>105.3</v>
      </c>
      <c r="DX433" s="539">
        <v>1.58</v>
      </c>
      <c r="DY433" s="576">
        <v>1.6</v>
      </c>
      <c r="DZ433" s="539"/>
      <c r="EA433" s="576"/>
      <c r="EB433" s="550"/>
      <c r="EC433" s="494">
        <v>13</v>
      </c>
      <c r="ED433" s="546">
        <v>7.58</v>
      </c>
      <c r="EE433" s="551">
        <v>787</v>
      </c>
      <c r="EF433" s="576">
        <v>28.3</v>
      </c>
      <c r="EG433" s="883">
        <v>102.8</v>
      </c>
      <c r="EH433" s="539">
        <v>1.81</v>
      </c>
      <c r="EI433" s="576">
        <v>2.7</v>
      </c>
      <c r="EJ433" s="539"/>
      <c r="EK433" s="467"/>
      <c r="EL433" s="550"/>
      <c r="EM433" s="494"/>
      <c r="EN433" s="546"/>
      <c r="EO433" s="467"/>
      <c r="EP433" s="576"/>
      <c r="EQ433" s="576"/>
      <c r="ER433" s="539"/>
      <c r="ES433" s="576"/>
      <c r="ET433" s="466"/>
      <c r="EU433" s="467"/>
      <c r="EV433" s="550"/>
      <c r="EW433" s="494"/>
      <c r="EX433" s="546"/>
      <c r="EY433" s="467"/>
      <c r="EZ433" s="576"/>
      <c r="FA433" s="883"/>
      <c r="FB433" s="539"/>
      <c r="FC433" s="576"/>
      <c r="FD433" s="466"/>
      <c r="FE433" s="467"/>
      <c r="FF433" s="550"/>
      <c r="FG433" s="494">
        <v>23</v>
      </c>
      <c r="FH433" s="546"/>
      <c r="FI433" s="467"/>
      <c r="FJ433" s="576"/>
      <c r="FK433" s="883"/>
      <c r="FL433" s="539"/>
      <c r="FM433" s="576"/>
      <c r="FN433" s="466"/>
      <c r="FO433" s="467"/>
      <c r="FP433" s="550"/>
      <c r="FQ433" s="1262"/>
      <c r="FR433" s="1263"/>
      <c r="FS433" s="1444"/>
      <c r="FT433" s="1263"/>
      <c r="FU433" s="980"/>
      <c r="FV433" s="1263"/>
      <c r="FW433" s="954"/>
      <c r="FX433" s="1263"/>
      <c r="FY433" s="1263"/>
      <c r="FZ433" s="1419"/>
      <c r="GA433" s="1262"/>
      <c r="GB433" s="1263"/>
      <c r="GC433" s="1263"/>
      <c r="GD433" s="1263"/>
      <c r="GE433" s="980"/>
      <c r="GF433" s="1263"/>
      <c r="GG433" s="954"/>
      <c r="GH433" s="1263"/>
      <c r="GI433" s="1263"/>
      <c r="GJ433" s="1419"/>
      <c r="GK433" s="231"/>
      <c r="GL433" s="941"/>
      <c r="GM433" s="467"/>
      <c r="GN433" s="467"/>
      <c r="GO433" s="467"/>
      <c r="GP433" s="467"/>
      <c r="GQ433" s="467"/>
      <c r="GR433" s="467"/>
      <c r="GS433" s="467"/>
      <c r="GT433" s="550"/>
      <c r="GU433" s="231"/>
      <c r="GV433" s="467"/>
      <c r="GW433" s="467"/>
      <c r="GX433" s="467"/>
      <c r="GY433" s="467"/>
      <c r="GZ433" s="539"/>
      <c r="HA433" s="467"/>
      <c r="HB433" s="467"/>
      <c r="HC433" s="467"/>
      <c r="HD433" s="550"/>
      <c r="HE433" s="494">
        <v>134</v>
      </c>
      <c r="HF433" s="546">
        <v>7.38</v>
      </c>
      <c r="HG433" s="467">
        <v>3950</v>
      </c>
      <c r="HH433" s="894">
        <v>10.4</v>
      </c>
      <c r="HI433" s="1432">
        <v>84.3</v>
      </c>
      <c r="HJ433" s="539">
        <v>4.8</v>
      </c>
      <c r="HK433" s="576">
        <v>6.2</v>
      </c>
      <c r="HL433" s="539"/>
      <c r="HM433" s="467"/>
      <c r="HN433" s="550"/>
      <c r="HO433" s="494"/>
      <c r="HP433" s="546"/>
      <c r="HQ433" s="467"/>
      <c r="HR433" s="576"/>
      <c r="HS433" s="576"/>
      <c r="HT433" s="539"/>
      <c r="HU433" s="576"/>
      <c r="HV433" s="539"/>
      <c r="HW433" s="467"/>
      <c r="HX433" s="550"/>
      <c r="HY433" s="1587"/>
      <c r="HZ433" s="1587"/>
      <c r="IA433" s="1587"/>
      <c r="IB433" s="1587"/>
      <c r="IC433" s="1587"/>
      <c r="ID433" s="1587"/>
      <c r="IE433" s="1587"/>
      <c r="IF433" s="1587"/>
      <c r="IG433" s="1587"/>
      <c r="IH433" s="1587"/>
      <c r="II433" s="1587"/>
      <c r="IJ433" s="1587"/>
      <c r="IK433" s="1587"/>
      <c r="IL433" s="1587"/>
      <c r="IM433" s="1587"/>
      <c r="IN433" s="1587"/>
      <c r="IO433" s="1587"/>
      <c r="IP433" s="1587"/>
      <c r="IQ433" s="1587"/>
      <c r="IR433" s="1587"/>
      <c r="IS433" s="1587"/>
      <c r="IT433" s="1587"/>
      <c r="IU433" s="1587"/>
      <c r="IV433" s="1587"/>
      <c r="IW433" s="1587"/>
      <c r="IX433" s="1587"/>
      <c r="IY433" s="1587"/>
      <c r="IZ433" s="1587"/>
      <c r="JA433" s="1587"/>
      <c r="JB433" s="1587"/>
      <c r="JC433" s="1587"/>
      <c r="JD433" s="1587"/>
      <c r="JE433" s="1587"/>
      <c r="JF433" s="1587"/>
      <c r="JG433" s="1587"/>
      <c r="JH433" s="1587"/>
      <c r="JI433" s="1587"/>
      <c r="JJ433" s="1587"/>
      <c r="JK433" s="1587"/>
      <c r="JL433" s="1587"/>
      <c r="JM433" s="1587"/>
      <c r="JN433" s="1587"/>
      <c r="JO433" s="1587"/>
      <c r="JP433" s="1587"/>
      <c r="JQ433" s="1587"/>
      <c r="JR433" s="1587"/>
      <c r="JS433" s="1587"/>
      <c r="JT433" s="1587"/>
      <c r="JU433" s="1587"/>
      <c r="JV433" s="1587"/>
      <c r="JW433" s="1587"/>
      <c r="JX433" s="1587"/>
      <c r="JY433" s="1587"/>
      <c r="JZ433" s="1587"/>
      <c r="KA433" s="1587"/>
      <c r="KB433" s="1587"/>
      <c r="KC433" s="1587"/>
      <c r="KD433" s="1587"/>
      <c r="KE433" s="1587"/>
      <c r="KF433" s="1587"/>
      <c r="KG433" s="1587"/>
      <c r="KH433" s="1587"/>
      <c r="KI433" s="1587"/>
      <c r="KJ433" s="1587"/>
      <c r="KK433" s="1587"/>
      <c r="KL433" s="1587"/>
      <c r="KM433" s="1587"/>
      <c r="KN433" s="1587"/>
      <c r="KO433" s="1587"/>
      <c r="KP433" s="1587"/>
      <c r="KQ433" s="1587"/>
      <c r="KR433" s="1587"/>
      <c r="KS433" s="1587"/>
      <c r="KT433" s="1587"/>
      <c r="KU433" s="1587"/>
      <c r="KV433" s="1587"/>
      <c r="KW433" s="1587"/>
      <c r="KX433" s="1587"/>
      <c r="KY433" s="1587"/>
      <c r="KZ433" s="1587"/>
      <c r="LA433" s="1587"/>
      <c r="LB433" s="1587"/>
      <c r="LC433" s="1587"/>
      <c r="LD433" s="1587"/>
      <c r="LE433" s="1587"/>
      <c r="LF433" s="1587"/>
      <c r="LG433" s="1587"/>
      <c r="LH433" s="1587"/>
      <c r="LI433" s="1587"/>
      <c r="LJ433" s="1587"/>
      <c r="LK433" s="1587"/>
      <c r="LL433" s="1587"/>
      <c r="LM433" s="1587"/>
      <c r="LN433" s="1587"/>
      <c r="LO433" s="1587"/>
      <c r="LP433" s="1587"/>
      <c r="LQ433" s="1587"/>
      <c r="LR433" s="1587"/>
      <c r="LS433" s="1587"/>
      <c r="LT433" s="1587"/>
      <c r="LU433" s="1587"/>
      <c r="LV433" s="1587"/>
      <c r="LW433" s="1587"/>
      <c r="LX433" s="1587"/>
      <c r="LY433" s="1587"/>
      <c r="LZ433" s="1587"/>
      <c r="MA433" s="1587"/>
      <c r="MB433" s="1587"/>
      <c r="MC433" s="1587"/>
      <c r="MD433" s="1587"/>
      <c r="ME433" s="1587"/>
      <c r="MF433" s="1587"/>
      <c r="MG433" s="1587"/>
      <c r="MH433" s="1587"/>
      <c r="MI433" s="1587"/>
      <c r="MJ433" s="1587"/>
      <c r="MK433" s="1587"/>
      <c r="ML433" s="1587"/>
      <c r="MM433" s="1587"/>
      <c r="MN433" s="1587"/>
      <c r="MO433" s="1587"/>
      <c r="MP433" s="1587"/>
      <c r="MQ433" s="1587"/>
      <c r="MR433" s="1587"/>
      <c r="MS433" s="1587"/>
      <c r="MT433" s="1587"/>
      <c r="MU433" s="1587"/>
      <c r="MV433" s="1587"/>
      <c r="MW433" s="1587"/>
      <c r="MX433" s="1587"/>
      <c r="MY433" s="1587"/>
      <c r="MZ433" s="1587"/>
      <c r="NA433" s="1587"/>
      <c r="NB433" s="1587"/>
      <c r="NC433" s="1587"/>
      <c r="ND433" s="1587"/>
      <c r="NE433" s="1587"/>
      <c r="NF433" s="1587"/>
      <c r="NG433" s="1587"/>
      <c r="NH433" s="1587"/>
      <c r="NI433" s="1587"/>
      <c r="NJ433" s="1587"/>
      <c r="NK433" s="1587"/>
      <c r="NL433" s="1587"/>
      <c r="NM433" s="1587"/>
      <c r="NN433" s="1587"/>
      <c r="NO433" s="1587"/>
      <c r="NP433" s="1587"/>
      <c r="NQ433" s="1587"/>
      <c r="NR433" s="1587"/>
      <c r="NS433" s="1587"/>
      <c r="NT433" s="1587"/>
      <c r="NU433" s="1587"/>
      <c r="NV433" s="1587"/>
      <c r="NW433" s="1587"/>
      <c r="NX433" s="1587"/>
      <c r="NY433" s="1587"/>
      <c r="NZ433" s="1587"/>
      <c r="OA433" s="1587"/>
      <c r="OB433" s="1587"/>
      <c r="OC433" s="1587"/>
      <c r="OD433" s="1587"/>
      <c r="OE433" s="1587"/>
      <c r="OF433" s="1587"/>
      <c r="OG433" s="1587"/>
      <c r="OH433" s="1587"/>
      <c r="OI433" s="1587"/>
      <c r="OJ433" s="1587"/>
      <c r="OK433" s="1587"/>
      <c r="OL433" s="1587"/>
      <c r="OM433" s="1587"/>
      <c r="ON433" s="1587"/>
      <c r="OO433" s="1587"/>
      <c r="OP433" s="1587"/>
      <c r="OQ433" s="1587"/>
      <c r="OR433" s="1587"/>
      <c r="OS433" s="1587"/>
      <c r="OT433" s="1587"/>
      <c r="OU433" s="1587"/>
      <c r="OV433" s="1587"/>
      <c r="OW433" s="1587"/>
      <c r="OX433" s="1587"/>
      <c r="OY433" s="1587"/>
      <c r="OZ433" s="1587"/>
      <c r="PA433" s="1587"/>
      <c r="PB433" s="1587"/>
      <c r="PC433" s="1587"/>
      <c r="PD433" s="1587"/>
      <c r="PE433" s="1587"/>
      <c r="PF433" s="1587"/>
      <c r="PG433" s="1588"/>
      <c r="PH433" s="1588"/>
      <c r="PI433" s="1588"/>
      <c r="PJ433" s="1588"/>
      <c r="PK433" s="1588"/>
      <c r="PL433" s="1588"/>
      <c r="PM433" s="1588"/>
      <c r="PN433" s="1588"/>
      <c r="PO433" s="1588"/>
      <c r="PP433" s="1588"/>
      <c r="PQ433" s="1588"/>
      <c r="PR433" s="1588"/>
      <c r="PS433" s="1588"/>
      <c r="PT433" s="1588"/>
      <c r="PU433" s="1588"/>
      <c r="PV433" s="1588"/>
      <c r="PW433" s="1588"/>
      <c r="PX433" s="1588"/>
      <c r="PY433" s="1588"/>
      <c r="PZ433" s="1588"/>
      <c r="QA433" s="1588"/>
      <c r="QB433" s="1588"/>
      <c r="QC433" s="1588"/>
      <c r="QD433" s="1588"/>
      <c r="QE433" s="1588"/>
      <c r="QF433" s="1588"/>
      <c r="QG433" s="1588"/>
      <c r="QH433" s="1588"/>
      <c r="QI433" s="1588"/>
      <c r="QJ433" s="1588"/>
      <c r="QK433" s="1588"/>
      <c r="QL433" s="1588"/>
      <c r="QM433" s="1588"/>
      <c r="QN433" s="1588"/>
      <c r="QO433" s="1588"/>
      <c r="QP433" s="1588"/>
      <c r="QQ433" s="1588"/>
      <c r="QR433" s="1588"/>
      <c r="QS433" s="1588"/>
      <c r="QT433" s="1588"/>
      <c r="QU433" s="1588"/>
      <c r="QV433" s="1588"/>
      <c r="QW433" s="1588"/>
      <c r="QX433" s="1588"/>
      <c r="QY433" s="1588"/>
      <c r="QZ433" s="1588"/>
      <c r="RA433" s="1588"/>
      <c r="RB433" s="1588"/>
      <c r="RC433" s="1588"/>
      <c r="RD433" s="1588"/>
      <c r="RE433" s="1588"/>
      <c r="RF433" s="1588"/>
      <c r="RG433" s="1588"/>
      <c r="RH433" s="1588"/>
      <c r="RI433" s="1588"/>
      <c r="RJ433" s="1588"/>
      <c r="RK433" s="1588"/>
      <c r="RL433" s="1588"/>
      <c r="RM433" s="1588"/>
      <c r="RN433" s="1588"/>
      <c r="RO433" s="1588"/>
      <c r="RP433" s="1588"/>
      <c r="RQ433" s="1588"/>
      <c r="RR433" s="1588"/>
      <c r="RS433" s="1588"/>
      <c r="RT433" s="1588"/>
      <c r="RU433" s="1588"/>
      <c r="RV433" s="1588"/>
      <c r="RW433" s="1588"/>
      <c r="RX433" s="1588"/>
      <c r="RY433" s="1588"/>
      <c r="RZ433" s="1588"/>
      <c r="SA433" s="1588"/>
      <c r="SB433" s="1588"/>
      <c r="SC433" s="1588"/>
      <c r="SD433" s="1588"/>
      <c r="SE433" s="1588"/>
      <c r="SF433" s="1588"/>
      <c r="SG433" s="1588"/>
      <c r="SH433" s="1588"/>
      <c r="SI433" s="1588"/>
      <c r="SJ433" s="1588"/>
      <c r="SK433" s="1588"/>
      <c r="SL433" s="1588"/>
      <c r="SM433" s="1588"/>
      <c r="SN433" s="1588"/>
      <c r="SO433" s="1588"/>
      <c r="SP433" s="1588"/>
      <c r="SQ433" s="1588"/>
      <c r="SR433" s="1588"/>
      <c r="SS433" s="1588"/>
      <c r="ST433" s="1588"/>
      <c r="SU433" s="1588"/>
      <c r="SV433" s="1588"/>
      <c r="SW433" s="1588"/>
      <c r="SX433" s="1588"/>
      <c r="SY433" s="1588"/>
      <c r="SZ433" s="1588"/>
      <c r="TA433" s="1588"/>
      <c r="TB433" s="1588"/>
      <c r="TC433" s="1588"/>
      <c r="TD433" s="544"/>
      <c r="TE433" s="544"/>
      <c r="TF433" s="544"/>
      <c r="TG433" s="544"/>
      <c r="TH433" s="544"/>
      <c r="TI433" s="544"/>
      <c r="TJ433" s="544"/>
      <c r="TK433" s="544"/>
      <c r="TL433" s="544"/>
      <c r="TM433" s="544"/>
      <c r="TN433" s="544"/>
      <c r="TO433" s="544"/>
      <c r="TP433" s="544"/>
      <c r="TQ433" s="544"/>
      <c r="TR433" s="544"/>
      <c r="TS433" s="544"/>
      <c r="TT433" s="544"/>
      <c r="TU433" s="544"/>
      <c r="TV433" s="544"/>
      <c r="TW433" s="544"/>
      <c r="TX433" s="544"/>
      <c r="TY433" s="544"/>
      <c r="TZ433" s="544"/>
      <c r="UA433" s="544"/>
      <c r="UB433" s="544"/>
      <c r="UC433" s="544"/>
      <c r="UD433" s="544"/>
      <c r="UE433" s="544"/>
      <c r="UF433" s="544"/>
      <c r="UG433" s="544"/>
      <c r="UH433" s="544"/>
      <c r="UI433" s="544"/>
      <c r="UJ433" s="544"/>
      <c r="UK433" s="544"/>
      <c r="UL433" s="544"/>
      <c r="UM433" s="544"/>
      <c r="UN433" s="544"/>
      <c r="UO433" s="544"/>
      <c r="UP433" s="544"/>
      <c r="UQ433" s="544"/>
      <c r="UR433" s="544"/>
      <c r="US433" s="544"/>
      <c r="UT433" s="544"/>
      <c r="UU433" s="544"/>
      <c r="UV433" s="544"/>
      <c r="UW433" s="544"/>
      <c r="UX433" s="544"/>
      <c r="UY433" s="544"/>
      <c r="UZ433" s="544"/>
      <c r="VA433" s="544"/>
      <c r="VB433" s="544"/>
      <c r="VC433" s="544"/>
      <c r="VD433" s="544"/>
      <c r="VE433" s="544"/>
      <c r="VF433" s="544"/>
      <c r="VG433" s="544"/>
      <c r="VH433" s="544"/>
      <c r="VI433" s="544"/>
      <c r="VJ433" s="544"/>
      <c r="VK433" s="544"/>
      <c r="VL433" s="544"/>
      <c r="VM433" s="544"/>
      <c r="VN433" s="544"/>
      <c r="VO433" s="544"/>
      <c r="VP433" s="544"/>
      <c r="VQ433" s="544"/>
      <c r="VR433" s="544"/>
      <c r="VS433" s="544"/>
      <c r="VT433" s="544"/>
      <c r="VU433" s="544"/>
      <c r="VV433" s="544"/>
      <c r="VW433" s="544"/>
      <c r="VX433" s="544"/>
      <c r="VY433" s="544"/>
      <c r="VZ433" s="544"/>
      <c r="WA433" s="544"/>
      <c r="WB433" s="544"/>
      <c r="WC433" s="544"/>
      <c r="WD433" s="544"/>
      <c r="WE433" s="544"/>
      <c r="WF433" s="544"/>
      <c r="WG433" s="544"/>
      <c r="WH433" s="544"/>
      <c r="WI433" s="544"/>
      <c r="WJ433" s="544"/>
      <c r="WK433" s="544"/>
      <c r="WL433" s="544"/>
      <c r="WM433" s="544"/>
      <c r="WN433" s="544"/>
      <c r="WO433" s="544"/>
      <c r="WP433" s="544"/>
      <c r="WQ433" s="544"/>
      <c r="WR433" s="544"/>
      <c r="WS433" s="544"/>
      <c r="WT433" s="544"/>
      <c r="WU433" s="544"/>
      <c r="WV433" s="544"/>
      <c r="WW433" s="544"/>
      <c r="WX433" s="544"/>
      <c r="WY433" s="544"/>
      <c r="WZ433" s="544"/>
      <c r="XA433" s="544"/>
      <c r="XB433" s="544"/>
      <c r="XC433" s="544"/>
      <c r="XD433" s="544"/>
      <c r="XE433" s="544"/>
      <c r="XF433" s="544"/>
      <c r="XG433" s="544"/>
      <c r="XH433" s="544"/>
      <c r="XI433" s="544"/>
      <c r="XJ433" s="544"/>
      <c r="XK433" s="544"/>
      <c r="XL433" s="544"/>
      <c r="XM433" s="544"/>
      <c r="XN433" s="544"/>
      <c r="XO433" s="544"/>
      <c r="XP433" s="544"/>
      <c r="XQ433" s="544"/>
      <c r="XR433" s="544"/>
      <c r="XS433" s="544"/>
      <c r="XT433" s="544"/>
      <c r="XU433" s="544"/>
      <c r="XV433" s="544"/>
      <c r="XW433" s="544"/>
      <c r="XX433" s="544"/>
      <c r="XY433" s="544"/>
      <c r="XZ433" s="544"/>
      <c r="YA433" s="544"/>
      <c r="YB433" s="544"/>
      <c r="YC433" s="544"/>
      <c r="YD433" s="544"/>
      <c r="YE433" s="544"/>
      <c r="YF433" s="544"/>
      <c r="YG433" s="544"/>
      <c r="YH433" s="544"/>
      <c r="YI433" s="544"/>
      <c r="YJ433" s="544"/>
      <c r="YK433" s="544"/>
      <c r="YL433" s="544"/>
      <c r="YM433" s="544"/>
      <c r="YN433" s="544"/>
      <c r="YO433" s="544"/>
      <c r="YP433" s="544"/>
      <c r="YQ433" s="544"/>
      <c r="YR433" s="544"/>
      <c r="YS433" s="544"/>
      <c r="YT433" s="544"/>
      <c r="YU433" s="544"/>
      <c r="YV433" s="544"/>
      <c r="YW433" s="544"/>
      <c r="YX433" s="544"/>
      <c r="YY433" s="544"/>
      <c r="YZ433" s="544"/>
      <c r="ZA433" s="544"/>
      <c r="ZB433" s="544"/>
      <c r="ZC433" s="544"/>
      <c r="ZD433" s="544"/>
      <c r="ZE433" s="544"/>
      <c r="ZF433" s="544"/>
      <c r="ZG433" s="544"/>
      <c r="ZH433" s="544"/>
      <c r="ZI433" s="544"/>
      <c r="ZJ433" s="544"/>
      <c r="ZK433" s="544"/>
      <c r="ZL433" s="544"/>
      <c r="ZM433" s="544"/>
      <c r="ZN433" s="544"/>
      <c r="ZO433" s="544"/>
      <c r="ZP433" s="544"/>
      <c r="ZQ433" s="544"/>
      <c r="ZR433" s="544"/>
      <c r="ZS433" s="544"/>
      <c r="ZT433" s="544"/>
      <c r="ZU433" s="544"/>
      <c r="ZV433" s="544"/>
      <c r="ZW433" s="544"/>
      <c r="ZX433" s="544"/>
      <c r="ZY433" s="544"/>
      <c r="ZZ433" s="544"/>
      <c r="AAA433" s="544"/>
      <c r="AAB433" s="544"/>
      <c r="AAC433" s="544"/>
      <c r="AAD433" s="544"/>
      <c r="AAE433" s="544"/>
      <c r="AAF433" s="544"/>
      <c r="AAG433" s="544"/>
      <c r="AAH433" s="544"/>
      <c r="AAI433" s="544"/>
      <c r="AAJ433" s="544"/>
      <c r="AAK433" s="544"/>
      <c r="AAL433" s="544"/>
      <c r="AAM433" s="544"/>
      <c r="AAN433" s="544"/>
      <c r="AAO433" s="544"/>
      <c r="AAP433" s="544"/>
      <c r="AAQ433" s="544"/>
      <c r="AAR433" s="544"/>
      <c r="AAS433" s="544"/>
      <c r="AAT433" s="544"/>
      <c r="AAU433" s="544"/>
      <c r="AAV433" s="544"/>
      <c r="AAW433" s="544"/>
      <c r="AAX433" s="544"/>
      <c r="AAY433" s="544"/>
      <c r="AAZ433" s="544"/>
      <c r="ABA433" s="544"/>
      <c r="ABB433" s="544"/>
      <c r="ABC433" s="544"/>
      <c r="ABD433" s="544"/>
      <c r="ABE433" s="544"/>
      <c r="ABF433" s="544"/>
      <c r="ABG433" s="544"/>
      <c r="ABH433" s="544"/>
      <c r="ABI433" s="544"/>
      <c r="ABJ433" s="544"/>
      <c r="ABK433" s="544"/>
      <c r="ABL433" s="544"/>
      <c r="ABM433" s="544"/>
      <c r="ABN433" s="544"/>
      <c r="ABO433" s="544"/>
      <c r="ABP433" s="544"/>
      <c r="ABQ433" s="544"/>
      <c r="ABR433" s="544"/>
      <c r="ABS433" s="544"/>
      <c r="ABT433" s="544"/>
    </row>
    <row r="434" spans="1:748" s="542" customFormat="1" ht="15" customHeight="1" x14ac:dyDescent="0.15">
      <c r="A434" s="560">
        <v>43954</v>
      </c>
      <c r="B434" s="765">
        <f t="shared" si="8"/>
        <v>3757</v>
      </c>
      <c r="C434" s="241"/>
      <c r="D434" s="552"/>
      <c r="E434" s="471"/>
      <c r="F434" s="577"/>
      <c r="G434" s="577"/>
      <c r="H434" s="541"/>
      <c r="I434" s="577"/>
      <c r="J434" s="553"/>
      <c r="K434" s="471"/>
      <c r="L434" s="557"/>
      <c r="M434" s="241">
        <v>1928</v>
      </c>
      <c r="N434" s="552">
        <v>8.35</v>
      </c>
      <c r="O434" s="471">
        <v>4910</v>
      </c>
      <c r="P434" s="577">
        <v>20.399999999999999</v>
      </c>
      <c r="Q434" s="577">
        <v>54.2</v>
      </c>
      <c r="R434" s="541">
        <v>0.6</v>
      </c>
      <c r="S434" s="577">
        <v>26.4</v>
      </c>
      <c r="T434" s="553"/>
      <c r="U434" s="471"/>
      <c r="V434" s="557"/>
      <c r="W434" s="554"/>
      <c r="X434" s="552"/>
      <c r="Y434" s="555"/>
      <c r="Z434" s="577"/>
      <c r="AA434" s="577"/>
      <c r="AB434" s="541"/>
      <c r="AC434" s="577"/>
      <c r="AD434" s="541"/>
      <c r="AE434" s="471"/>
      <c r="AF434" s="557"/>
      <c r="AG434" s="554">
        <v>109</v>
      </c>
      <c r="AH434" s="552">
        <v>8.35</v>
      </c>
      <c r="AI434" s="555">
        <v>11640</v>
      </c>
      <c r="AJ434" s="577">
        <v>45.6</v>
      </c>
      <c r="AK434" s="577">
        <v>141.4</v>
      </c>
      <c r="AL434" s="541">
        <v>5</v>
      </c>
      <c r="AM434" s="180">
        <v>7.6</v>
      </c>
      <c r="AN434" s="541"/>
      <c r="AO434" s="471"/>
      <c r="AP434" s="619"/>
      <c r="AQ434" s="554">
        <v>545</v>
      </c>
      <c r="AR434" s="552">
        <v>7.28</v>
      </c>
      <c r="AS434" s="555">
        <v>4310</v>
      </c>
      <c r="AT434" s="577">
        <v>55.7</v>
      </c>
      <c r="AU434" s="577">
        <v>228.7</v>
      </c>
      <c r="AV434" s="541">
        <v>27.9</v>
      </c>
      <c r="AW434" s="577">
        <v>58.1</v>
      </c>
      <c r="AX434" s="541"/>
      <c r="AY434" s="471"/>
      <c r="AZ434" s="557"/>
      <c r="BA434" s="241">
        <v>135</v>
      </c>
      <c r="BB434" s="552">
        <v>8.01</v>
      </c>
      <c r="BC434" s="471">
        <v>7020</v>
      </c>
      <c r="BD434" s="577">
        <v>30.4</v>
      </c>
      <c r="BE434" s="577">
        <v>106.8</v>
      </c>
      <c r="BF434" s="541">
        <v>30.7</v>
      </c>
      <c r="BG434" s="577">
        <v>33</v>
      </c>
      <c r="BH434" s="541"/>
      <c r="BI434" s="471"/>
      <c r="BJ434" s="557"/>
      <c r="BK434" s="554">
        <v>168</v>
      </c>
      <c r="BL434" s="552">
        <v>7.9</v>
      </c>
      <c r="BM434" s="555">
        <v>1467</v>
      </c>
      <c r="BN434" s="577">
        <v>96.96</v>
      </c>
      <c r="BO434" s="577">
        <v>179</v>
      </c>
      <c r="BP434" s="541">
        <v>0.2</v>
      </c>
      <c r="BQ434" s="577">
        <v>3.2</v>
      </c>
      <c r="BR434" s="541"/>
      <c r="BS434" s="471"/>
      <c r="BT434" s="557"/>
      <c r="BU434" s="554">
        <v>190</v>
      </c>
      <c r="BV434" s="552">
        <v>7.7</v>
      </c>
      <c r="BW434" s="555">
        <v>6560</v>
      </c>
      <c r="BX434" s="555">
        <v>29.1</v>
      </c>
      <c r="BY434" s="577">
        <v>102.3</v>
      </c>
      <c r="BZ434" s="541">
        <v>26.7</v>
      </c>
      <c r="CA434" s="577">
        <v>38.799999999999997</v>
      </c>
      <c r="CB434" s="541"/>
      <c r="CC434" s="471"/>
      <c r="CD434" s="557"/>
      <c r="CE434" s="554">
        <v>48</v>
      </c>
      <c r="CF434" s="552">
        <v>7.68</v>
      </c>
      <c r="CG434" s="555">
        <v>7060</v>
      </c>
      <c r="CH434" s="577">
        <v>35.4</v>
      </c>
      <c r="CI434" s="577">
        <v>132.4</v>
      </c>
      <c r="CJ434" s="541">
        <v>0.9</v>
      </c>
      <c r="CK434" s="577">
        <v>26</v>
      </c>
      <c r="CL434" s="541"/>
      <c r="CM434" s="471"/>
      <c r="CN434" s="557"/>
      <c r="CO434" s="554">
        <v>187</v>
      </c>
      <c r="CP434" s="552">
        <v>7.32</v>
      </c>
      <c r="CQ434" s="471">
        <v>3130</v>
      </c>
      <c r="CR434" s="577">
        <v>23.7</v>
      </c>
      <c r="CS434" s="577">
        <v>79.8</v>
      </c>
      <c r="CT434" s="541">
        <v>8.1</v>
      </c>
      <c r="CU434" s="577">
        <v>27.9</v>
      </c>
      <c r="CV434" s="541"/>
      <c r="CW434" s="471"/>
      <c r="CX434" s="557"/>
      <c r="CY434" s="554">
        <v>211</v>
      </c>
      <c r="CZ434" s="552">
        <v>7.67</v>
      </c>
      <c r="DA434" s="471">
        <v>6930</v>
      </c>
      <c r="DB434" s="577">
        <v>46.98</v>
      </c>
      <c r="DC434" s="577">
        <v>105.3</v>
      </c>
      <c r="DD434" s="541">
        <v>4.2</v>
      </c>
      <c r="DE434" s="577">
        <v>11.6</v>
      </c>
      <c r="DF434" s="541"/>
      <c r="DG434" s="558"/>
      <c r="DH434" s="557"/>
      <c r="DI434" s="554">
        <v>34</v>
      </c>
      <c r="DJ434" s="552">
        <v>8.1</v>
      </c>
      <c r="DK434" s="556">
        <v>3510</v>
      </c>
      <c r="DL434" s="577">
        <v>67.8</v>
      </c>
      <c r="DM434" s="577">
        <v>218.2</v>
      </c>
      <c r="DN434" s="541">
        <v>6</v>
      </c>
      <c r="DO434" s="577">
        <v>19.8</v>
      </c>
      <c r="DP434" s="541"/>
      <c r="DQ434" s="471"/>
      <c r="DR434" s="557"/>
      <c r="DS434" s="554">
        <v>48</v>
      </c>
      <c r="DT434" s="552"/>
      <c r="DU434" s="470"/>
      <c r="DV434" s="577"/>
      <c r="DW434" s="577"/>
      <c r="DX434" s="541"/>
      <c r="DY434" s="577"/>
      <c r="DZ434" s="541"/>
      <c r="EA434" s="577"/>
      <c r="EB434" s="557"/>
      <c r="EC434" s="554">
        <v>15</v>
      </c>
      <c r="ED434" s="552"/>
      <c r="EE434" s="558"/>
      <c r="EF434" s="577"/>
      <c r="EG434" s="577"/>
      <c r="EH434" s="541"/>
      <c r="EI434" s="577"/>
      <c r="EJ434" s="541"/>
      <c r="EK434" s="471"/>
      <c r="EL434" s="557"/>
      <c r="EM434" s="554"/>
      <c r="EN434" s="552"/>
      <c r="EO434" s="471"/>
      <c r="EP434" s="577"/>
      <c r="EQ434" s="577"/>
      <c r="ER434" s="541"/>
      <c r="ES434" s="577"/>
      <c r="ET434" s="470"/>
      <c r="EU434" s="471"/>
      <c r="EV434" s="557"/>
      <c r="EW434" s="554"/>
      <c r="EX434" s="552"/>
      <c r="EY434" s="471"/>
      <c r="EZ434" s="577"/>
      <c r="FA434" s="577"/>
      <c r="FB434" s="541"/>
      <c r="FC434" s="577"/>
      <c r="FD434" s="470"/>
      <c r="FE434" s="471"/>
      <c r="FF434" s="557"/>
      <c r="FG434" s="554">
        <v>20</v>
      </c>
      <c r="FH434" s="552"/>
      <c r="FI434" s="471"/>
      <c r="FJ434" s="577"/>
      <c r="FK434" s="577"/>
      <c r="FL434" s="541"/>
      <c r="FM434" s="577"/>
      <c r="FN434" s="470"/>
      <c r="FO434" s="471"/>
      <c r="FP434" s="557"/>
      <c r="FQ434" s="1261"/>
      <c r="FR434" s="584"/>
      <c r="FS434" s="589"/>
      <c r="FT434" s="584"/>
      <c r="FU434" s="590"/>
      <c r="FV434" s="584"/>
      <c r="FW434" s="590"/>
      <c r="FX434" s="584"/>
      <c r="FY434" s="584"/>
      <c r="FZ434" s="591"/>
      <c r="GA434" s="1261"/>
      <c r="GB434" s="584"/>
      <c r="GC434" s="584"/>
      <c r="GD434" s="584"/>
      <c r="GE434" s="590"/>
      <c r="GF434" s="584"/>
      <c r="GG434" s="590"/>
      <c r="GH434" s="584"/>
      <c r="GI434" s="584"/>
      <c r="GJ434" s="591"/>
      <c r="GK434" s="241"/>
      <c r="GL434" s="940"/>
      <c r="GM434" s="471"/>
      <c r="GN434" s="471"/>
      <c r="GO434" s="471"/>
      <c r="GP434" s="471"/>
      <c r="GQ434" s="471"/>
      <c r="GR434" s="471"/>
      <c r="GS434" s="471"/>
      <c r="GT434" s="557"/>
      <c r="GU434" s="241"/>
      <c r="GV434" s="471"/>
      <c r="GW434" s="471"/>
      <c r="GX434" s="471"/>
      <c r="GY434" s="471"/>
      <c r="GZ434" s="541"/>
      <c r="HA434" s="471"/>
      <c r="HB434" s="471"/>
      <c r="HC434" s="471"/>
      <c r="HD434" s="557"/>
      <c r="HE434" s="554">
        <v>119</v>
      </c>
      <c r="HF434" s="552">
        <v>6.93</v>
      </c>
      <c r="HG434" s="471">
        <v>3210</v>
      </c>
      <c r="HH434" s="590">
        <v>11.2</v>
      </c>
      <c r="HI434" s="556">
        <v>66.2</v>
      </c>
      <c r="HJ434" s="541">
        <v>6.5</v>
      </c>
      <c r="HK434" s="577">
        <v>6.8</v>
      </c>
      <c r="HL434" s="541"/>
      <c r="HM434" s="471"/>
      <c r="HN434" s="557"/>
      <c r="HO434" s="554"/>
      <c r="HP434" s="552"/>
      <c r="HQ434" s="471"/>
      <c r="HR434" s="577"/>
      <c r="HS434" s="577"/>
      <c r="HT434" s="541"/>
      <c r="HU434" s="577"/>
      <c r="HV434" s="541"/>
      <c r="HW434" s="471"/>
      <c r="HX434" s="557"/>
      <c r="HY434" s="1587"/>
      <c r="HZ434" s="1587"/>
      <c r="IA434" s="1587"/>
      <c r="IB434" s="1587"/>
      <c r="IC434" s="1587"/>
      <c r="ID434" s="1587"/>
      <c r="IE434" s="1587"/>
      <c r="IF434" s="1587"/>
      <c r="IG434" s="1587"/>
      <c r="IH434" s="1587"/>
      <c r="II434" s="1587"/>
      <c r="IJ434" s="1587"/>
      <c r="IK434" s="1587"/>
      <c r="IL434" s="1587"/>
      <c r="IM434" s="1587"/>
      <c r="IN434" s="1587"/>
      <c r="IO434" s="1587"/>
      <c r="IP434" s="1587"/>
      <c r="IQ434" s="1587"/>
      <c r="IR434" s="1587"/>
      <c r="IS434" s="1587"/>
      <c r="IT434" s="1587"/>
      <c r="IU434" s="1587"/>
      <c r="IV434" s="1587"/>
      <c r="IW434" s="1587"/>
      <c r="IX434" s="1587"/>
      <c r="IY434" s="1587"/>
      <c r="IZ434" s="1587"/>
      <c r="JA434" s="1587"/>
      <c r="JB434" s="1587"/>
      <c r="JC434" s="1587"/>
      <c r="JD434" s="1587"/>
      <c r="JE434" s="1587"/>
      <c r="JF434" s="1587"/>
      <c r="JG434" s="1587"/>
      <c r="JH434" s="1587"/>
      <c r="JI434" s="1587"/>
      <c r="JJ434" s="1587"/>
      <c r="JK434" s="1587"/>
      <c r="JL434" s="1587"/>
      <c r="JM434" s="1587"/>
      <c r="JN434" s="1587"/>
      <c r="JO434" s="1587"/>
      <c r="JP434" s="1587"/>
      <c r="JQ434" s="1587"/>
      <c r="JR434" s="1587"/>
      <c r="JS434" s="1587"/>
      <c r="JT434" s="1587"/>
      <c r="JU434" s="1587"/>
      <c r="JV434" s="1587"/>
      <c r="JW434" s="1587"/>
      <c r="JX434" s="1587"/>
      <c r="JY434" s="1587"/>
      <c r="JZ434" s="1587"/>
      <c r="KA434" s="1587"/>
      <c r="KB434" s="1587"/>
      <c r="KC434" s="1587"/>
      <c r="KD434" s="1587"/>
      <c r="KE434" s="1587"/>
      <c r="KF434" s="1587"/>
      <c r="KG434" s="1587"/>
      <c r="KH434" s="1587"/>
      <c r="KI434" s="1587"/>
      <c r="KJ434" s="1587"/>
      <c r="KK434" s="1587"/>
      <c r="KL434" s="1587"/>
      <c r="KM434" s="1587"/>
      <c r="KN434" s="1587"/>
      <c r="KO434" s="1587"/>
      <c r="KP434" s="1587"/>
      <c r="KQ434" s="1587"/>
      <c r="KR434" s="1587"/>
      <c r="KS434" s="1587"/>
      <c r="KT434" s="1587"/>
      <c r="KU434" s="1587"/>
      <c r="KV434" s="1587"/>
      <c r="KW434" s="1587"/>
      <c r="KX434" s="1587"/>
      <c r="KY434" s="1587"/>
      <c r="KZ434" s="1587"/>
      <c r="LA434" s="1587"/>
      <c r="LB434" s="1587"/>
      <c r="LC434" s="1587"/>
      <c r="LD434" s="1587"/>
      <c r="LE434" s="1587"/>
      <c r="LF434" s="1587"/>
      <c r="LG434" s="1587"/>
      <c r="LH434" s="1587"/>
      <c r="LI434" s="1587"/>
      <c r="LJ434" s="1587"/>
      <c r="LK434" s="1587"/>
      <c r="LL434" s="1587"/>
      <c r="LM434" s="1587"/>
      <c r="LN434" s="1587"/>
      <c r="LO434" s="1587"/>
      <c r="LP434" s="1587"/>
      <c r="LQ434" s="1587"/>
      <c r="LR434" s="1587"/>
      <c r="LS434" s="1587"/>
      <c r="LT434" s="1587"/>
      <c r="LU434" s="1587"/>
      <c r="LV434" s="1587"/>
      <c r="LW434" s="1587"/>
      <c r="LX434" s="1587"/>
      <c r="LY434" s="1587"/>
      <c r="LZ434" s="1587"/>
      <c r="MA434" s="1587"/>
      <c r="MB434" s="1587"/>
      <c r="MC434" s="1587"/>
      <c r="MD434" s="1587"/>
      <c r="ME434" s="1587"/>
      <c r="MF434" s="1587"/>
      <c r="MG434" s="1587"/>
      <c r="MH434" s="1587"/>
      <c r="MI434" s="1587"/>
      <c r="MJ434" s="1587"/>
      <c r="MK434" s="1587"/>
      <c r="ML434" s="1587"/>
      <c r="MM434" s="1587"/>
      <c r="MN434" s="1587"/>
      <c r="MO434" s="1587"/>
      <c r="MP434" s="1587"/>
      <c r="MQ434" s="1587"/>
      <c r="MR434" s="1587"/>
      <c r="MS434" s="1587"/>
      <c r="MT434" s="1587"/>
      <c r="MU434" s="1587"/>
      <c r="MV434" s="1587"/>
      <c r="MW434" s="1587"/>
      <c r="MX434" s="1587"/>
      <c r="MY434" s="1587"/>
      <c r="MZ434" s="1587"/>
      <c r="NA434" s="1587"/>
      <c r="NB434" s="1587"/>
      <c r="NC434" s="1587"/>
      <c r="ND434" s="1587"/>
      <c r="NE434" s="1587"/>
      <c r="NF434" s="1587"/>
      <c r="NG434" s="1587"/>
      <c r="NH434" s="1587"/>
      <c r="NI434" s="1587"/>
      <c r="NJ434" s="1587"/>
      <c r="NK434" s="1587"/>
      <c r="NL434" s="1587"/>
      <c r="NM434" s="1587"/>
      <c r="NN434" s="1587"/>
      <c r="NO434" s="1587"/>
      <c r="NP434" s="1587"/>
      <c r="NQ434" s="1587"/>
      <c r="NR434" s="1587"/>
      <c r="NS434" s="1587"/>
      <c r="NT434" s="1587"/>
      <c r="NU434" s="1587"/>
      <c r="NV434" s="1587"/>
      <c r="NW434" s="1587"/>
      <c r="NX434" s="1587"/>
      <c r="NY434" s="1587"/>
      <c r="NZ434" s="1587"/>
      <c r="OA434" s="1587"/>
      <c r="OB434" s="1587"/>
      <c r="OC434" s="1587"/>
      <c r="OD434" s="1587"/>
      <c r="OE434" s="1587"/>
      <c r="OF434" s="1587"/>
      <c r="OG434" s="1587"/>
      <c r="OH434" s="1587"/>
      <c r="OI434" s="1587"/>
      <c r="OJ434" s="1587"/>
      <c r="OK434" s="1587"/>
      <c r="OL434" s="1587"/>
      <c r="OM434" s="1587"/>
      <c r="ON434" s="1587"/>
      <c r="OO434" s="1587"/>
      <c r="OP434" s="1587"/>
      <c r="OQ434" s="1587"/>
      <c r="OR434" s="1587"/>
      <c r="OS434" s="1587"/>
      <c r="OT434" s="1587"/>
      <c r="OU434" s="1587"/>
      <c r="OV434" s="1587"/>
      <c r="OW434" s="1587"/>
      <c r="OX434" s="1587"/>
      <c r="OY434" s="1587"/>
      <c r="OZ434" s="1587"/>
      <c r="PA434" s="1587"/>
      <c r="PB434" s="1587"/>
      <c r="PC434" s="1587"/>
      <c r="PD434" s="1587"/>
      <c r="PE434" s="1587"/>
      <c r="PF434" s="1587"/>
      <c r="PG434" s="1588"/>
      <c r="PH434" s="1588"/>
      <c r="PI434" s="1588"/>
      <c r="PJ434" s="1588"/>
      <c r="PK434" s="1588"/>
      <c r="PL434" s="1588"/>
      <c r="PM434" s="1588"/>
      <c r="PN434" s="1588"/>
      <c r="PO434" s="1588"/>
      <c r="PP434" s="1588"/>
      <c r="PQ434" s="1588"/>
      <c r="PR434" s="1588"/>
      <c r="PS434" s="1588"/>
      <c r="PT434" s="1588"/>
      <c r="PU434" s="1588"/>
      <c r="PV434" s="1588"/>
      <c r="PW434" s="1588"/>
      <c r="PX434" s="1588"/>
      <c r="PY434" s="1588"/>
      <c r="PZ434" s="1588"/>
      <c r="QA434" s="1588"/>
      <c r="QB434" s="1588"/>
      <c r="QC434" s="1588"/>
      <c r="QD434" s="1588"/>
      <c r="QE434" s="1588"/>
      <c r="QF434" s="1588"/>
      <c r="QG434" s="1588"/>
      <c r="QH434" s="1588"/>
      <c r="QI434" s="1588"/>
      <c r="QJ434" s="1588"/>
      <c r="QK434" s="1588"/>
      <c r="QL434" s="1588"/>
      <c r="QM434" s="1588"/>
      <c r="QN434" s="1588"/>
      <c r="QO434" s="1588"/>
      <c r="QP434" s="1588"/>
      <c r="QQ434" s="1588"/>
      <c r="QR434" s="1588"/>
      <c r="QS434" s="1588"/>
      <c r="QT434" s="1588"/>
      <c r="QU434" s="1588"/>
      <c r="QV434" s="1588"/>
      <c r="QW434" s="1588"/>
      <c r="QX434" s="1588"/>
      <c r="QY434" s="1588"/>
      <c r="QZ434" s="1588"/>
      <c r="RA434" s="1588"/>
      <c r="RB434" s="1588"/>
      <c r="RC434" s="1588"/>
      <c r="RD434" s="1588"/>
      <c r="RE434" s="1588"/>
      <c r="RF434" s="1588"/>
      <c r="RG434" s="1588"/>
      <c r="RH434" s="1588"/>
      <c r="RI434" s="1588"/>
      <c r="RJ434" s="1588"/>
      <c r="RK434" s="1588"/>
      <c r="RL434" s="1588"/>
      <c r="RM434" s="1588"/>
      <c r="RN434" s="1588"/>
      <c r="RO434" s="1588"/>
      <c r="RP434" s="1588"/>
      <c r="RQ434" s="1588"/>
      <c r="RR434" s="1588"/>
      <c r="RS434" s="1588"/>
      <c r="RT434" s="1588"/>
      <c r="RU434" s="1588"/>
      <c r="RV434" s="1588"/>
      <c r="RW434" s="1588"/>
      <c r="RX434" s="1588"/>
      <c r="RY434" s="1588"/>
      <c r="RZ434" s="1588"/>
      <c r="SA434" s="1588"/>
      <c r="SB434" s="1588"/>
      <c r="SC434" s="1588"/>
      <c r="SD434" s="1588"/>
      <c r="SE434" s="1588"/>
      <c r="SF434" s="1588"/>
      <c r="SG434" s="1588"/>
      <c r="SH434" s="1588"/>
      <c r="SI434" s="1588"/>
      <c r="SJ434" s="1588"/>
      <c r="SK434" s="1588"/>
      <c r="SL434" s="1588"/>
      <c r="SM434" s="1588"/>
      <c r="SN434" s="1588"/>
      <c r="SO434" s="1588"/>
      <c r="SP434" s="1588"/>
      <c r="SQ434" s="1588"/>
      <c r="SR434" s="1588"/>
      <c r="SS434" s="1588"/>
      <c r="ST434" s="1588"/>
      <c r="SU434" s="1588"/>
      <c r="SV434" s="1588"/>
      <c r="SW434" s="1588"/>
      <c r="SX434" s="1588"/>
      <c r="SY434" s="1588"/>
      <c r="SZ434" s="1588"/>
      <c r="TA434" s="1588"/>
      <c r="TB434" s="1588"/>
      <c r="TC434" s="1588"/>
    </row>
    <row r="435" spans="1:748" s="540" customFormat="1" ht="15" customHeight="1" x14ac:dyDescent="0.15">
      <c r="A435" s="559">
        <v>43955</v>
      </c>
      <c r="B435" s="415">
        <f t="shared" si="8"/>
        <v>3790</v>
      </c>
      <c r="C435" s="231"/>
      <c r="D435" s="546"/>
      <c r="E435" s="467"/>
      <c r="F435" s="576"/>
      <c r="G435" s="883"/>
      <c r="H435" s="539"/>
      <c r="I435" s="576"/>
      <c r="J435" s="547"/>
      <c r="K435" s="467"/>
      <c r="L435" s="550"/>
      <c r="M435" s="231">
        <v>1611</v>
      </c>
      <c r="N435" s="546">
        <v>8.32</v>
      </c>
      <c r="O435" s="467">
        <v>4790</v>
      </c>
      <c r="P435" s="576">
        <v>22.2</v>
      </c>
      <c r="Q435" s="883">
        <v>61.7</v>
      </c>
      <c r="R435" s="539">
        <v>0.28999999999999998</v>
      </c>
      <c r="S435" s="576">
        <v>21.47</v>
      </c>
      <c r="T435" s="547"/>
      <c r="U435" s="467"/>
      <c r="V435" s="550"/>
      <c r="W435" s="494">
        <v>59</v>
      </c>
      <c r="X435" s="546">
        <v>8.4499999999999993</v>
      </c>
      <c r="Y435" s="548">
        <v>5640</v>
      </c>
      <c r="Z435" s="576">
        <v>10.3</v>
      </c>
      <c r="AA435" s="883">
        <v>28.6</v>
      </c>
      <c r="AB435" s="539">
        <v>5.45</v>
      </c>
      <c r="AC435" s="576">
        <v>5.8</v>
      </c>
      <c r="AD435" s="539"/>
      <c r="AE435" s="467"/>
      <c r="AF435" s="550"/>
      <c r="AG435" s="494">
        <v>128</v>
      </c>
      <c r="AH435" s="546">
        <v>8.2200000000000006</v>
      </c>
      <c r="AI435" s="548">
        <v>10980</v>
      </c>
      <c r="AJ435" s="576">
        <v>46</v>
      </c>
      <c r="AK435" s="883">
        <v>144.4</v>
      </c>
      <c r="AL435" s="539">
        <v>6.06</v>
      </c>
      <c r="AM435" s="213">
        <v>7.6</v>
      </c>
      <c r="AN435" s="539"/>
      <c r="AO435" s="467"/>
      <c r="AP435" s="618"/>
      <c r="AQ435" s="494">
        <v>709</v>
      </c>
      <c r="AR435" s="546">
        <v>7.22</v>
      </c>
      <c r="AS435" s="548">
        <v>3330</v>
      </c>
      <c r="AT435" s="576">
        <v>45.1</v>
      </c>
      <c r="AU435" s="883">
        <v>164</v>
      </c>
      <c r="AV435" s="539">
        <v>23.21</v>
      </c>
      <c r="AW435" s="576">
        <v>48.6</v>
      </c>
      <c r="AX435" s="539"/>
      <c r="AY435" s="467"/>
      <c r="AZ435" s="550"/>
      <c r="BA435" s="231">
        <v>138</v>
      </c>
      <c r="BB435" s="546">
        <v>7.87</v>
      </c>
      <c r="BC435" s="467">
        <v>6590</v>
      </c>
      <c r="BD435" s="576">
        <v>28.8</v>
      </c>
      <c r="BE435" s="883">
        <v>100.8</v>
      </c>
      <c r="BF435" s="539">
        <v>28.49</v>
      </c>
      <c r="BG435" s="576">
        <v>31.7</v>
      </c>
      <c r="BH435" s="539"/>
      <c r="BI435" s="467"/>
      <c r="BJ435" s="550"/>
      <c r="BK435" s="494">
        <v>169</v>
      </c>
      <c r="BL435" s="546">
        <v>7.94</v>
      </c>
      <c r="BM435" s="548">
        <v>1462</v>
      </c>
      <c r="BN435" s="576">
        <v>99.7</v>
      </c>
      <c r="BO435" s="883">
        <v>188.1</v>
      </c>
      <c r="BP435" s="539">
        <v>0.17</v>
      </c>
      <c r="BQ435" s="576">
        <v>3.3</v>
      </c>
      <c r="BR435" s="539"/>
      <c r="BS435" s="467"/>
      <c r="BT435" s="550"/>
      <c r="BU435" s="494">
        <v>156</v>
      </c>
      <c r="BV435" s="546">
        <v>7.54</v>
      </c>
      <c r="BW435" s="548">
        <v>3850</v>
      </c>
      <c r="BX435" s="548">
        <v>13.2</v>
      </c>
      <c r="BY435" s="883">
        <v>55.7</v>
      </c>
      <c r="BZ435" s="539">
        <v>14.01</v>
      </c>
      <c r="CA435" s="576">
        <v>20.100000000000001</v>
      </c>
      <c r="CB435" s="539"/>
      <c r="CC435" s="467"/>
      <c r="CD435" s="550"/>
      <c r="CE435" s="494">
        <v>45</v>
      </c>
      <c r="CF435" s="546">
        <v>7.87</v>
      </c>
      <c r="CG435" s="548">
        <v>7030</v>
      </c>
      <c r="CH435" s="576">
        <v>38.5</v>
      </c>
      <c r="CI435" s="883">
        <v>142.9</v>
      </c>
      <c r="CJ435" s="539">
        <v>1.1100000000000001</v>
      </c>
      <c r="CK435" s="576">
        <v>24.6</v>
      </c>
      <c r="CL435" s="539"/>
      <c r="CM435" s="467"/>
      <c r="CN435" s="550"/>
      <c r="CO435" s="494">
        <v>259</v>
      </c>
      <c r="CP435" s="546">
        <v>7.48</v>
      </c>
      <c r="CQ435" s="467">
        <v>3320</v>
      </c>
      <c r="CR435" s="576">
        <v>24.1</v>
      </c>
      <c r="CS435" s="883">
        <v>78.3</v>
      </c>
      <c r="CT435" s="539">
        <v>4.51</v>
      </c>
      <c r="CU435" s="576">
        <v>28</v>
      </c>
      <c r="CV435" s="539"/>
      <c r="CW435" s="467"/>
      <c r="CX435" s="550"/>
      <c r="CY435" s="494">
        <v>289</v>
      </c>
      <c r="CZ435" s="546">
        <v>7.38</v>
      </c>
      <c r="DA435" s="467">
        <v>6850</v>
      </c>
      <c r="DB435" s="576">
        <v>47.5</v>
      </c>
      <c r="DC435" s="883">
        <v>108.3</v>
      </c>
      <c r="DD435" s="539">
        <v>1.93</v>
      </c>
      <c r="DE435" s="576">
        <v>11.1</v>
      </c>
      <c r="DF435" s="539"/>
      <c r="DG435" s="551"/>
      <c r="DH435" s="550"/>
      <c r="DI435" s="494">
        <v>49</v>
      </c>
      <c r="DJ435" s="546">
        <v>8.01</v>
      </c>
      <c r="DK435" s="549">
        <v>2930</v>
      </c>
      <c r="DL435" s="576">
        <v>56.9</v>
      </c>
      <c r="DM435" s="883">
        <v>179</v>
      </c>
      <c r="DN435" s="539">
        <v>6.5</v>
      </c>
      <c r="DO435" s="576">
        <v>13.3</v>
      </c>
      <c r="DP435" s="539"/>
      <c r="DQ435" s="467"/>
      <c r="DR435" s="550"/>
      <c r="DS435" s="494">
        <v>37</v>
      </c>
      <c r="DT435" s="546">
        <v>7.62</v>
      </c>
      <c r="DU435" s="466">
        <v>398</v>
      </c>
      <c r="DV435" s="576">
        <v>27.6</v>
      </c>
      <c r="DW435" s="883">
        <v>105.3</v>
      </c>
      <c r="DX435" s="539">
        <v>1.58</v>
      </c>
      <c r="DY435" s="576">
        <v>1.6</v>
      </c>
      <c r="DZ435" s="539"/>
      <c r="EA435" s="576"/>
      <c r="EB435" s="550"/>
      <c r="EC435" s="494"/>
      <c r="ED435" s="546">
        <v>7.58</v>
      </c>
      <c r="EE435" s="551">
        <v>787</v>
      </c>
      <c r="EF435" s="576">
        <v>28.3</v>
      </c>
      <c r="EG435" s="883">
        <v>102.8</v>
      </c>
      <c r="EH435" s="539">
        <v>1.81</v>
      </c>
      <c r="EI435" s="576">
        <v>2.7</v>
      </c>
      <c r="EJ435" s="539"/>
      <c r="EK435" s="467"/>
      <c r="EL435" s="550"/>
      <c r="EM435" s="494"/>
      <c r="EN435" s="546"/>
      <c r="EO435" s="467"/>
      <c r="EP435" s="576"/>
      <c r="EQ435" s="576"/>
      <c r="ER435" s="539"/>
      <c r="ES435" s="576"/>
      <c r="ET435" s="466"/>
      <c r="EU435" s="467"/>
      <c r="EV435" s="550"/>
      <c r="EW435" s="494"/>
      <c r="EX435" s="546"/>
      <c r="EY435" s="467"/>
      <c r="EZ435" s="576"/>
      <c r="FA435" s="883"/>
      <c r="FB435" s="539"/>
      <c r="FC435" s="576"/>
      <c r="FD435" s="466"/>
      <c r="FE435" s="467"/>
      <c r="FF435" s="550"/>
      <c r="FG435" s="494">
        <v>24</v>
      </c>
      <c r="FH435" s="546"/>
      <c r="FI435" s="467"/>
      <c r="FJ435" s="576"/>
      <c r="FK435" s="883"/>
      <c r="FL435" s="539"/>
      <c r="FM435" s="576"/>
      <c r="FN435" s="466"/>
      <c r="FO435" s="467"/>
      <c r="FP435" s="550"/>
      <c r="FQ435" s="1262"/>
      <c r="FR435" s="1263"/>
      <c r="FS435" s="1444"/>
      <c r="FT435" s="1263"/>
      <c r="FU435" s="980"/>
      <c r="FV435" s="1263"/>
      <c r="FW435" s="954"/>
      <c r="FX435" s="1263"/>
      <c r="FY435" s="1263"/>
      <c r="FZ435" s="1419"/>
      <c r="GA435" s="1262"/>
      <c r="GB435" s="1263"/>
      <c r="GC435" s="1263"/>
      <c r="GD435" s="1263"/>
      <c r="GE435" s="980"/>
      <c r="GF435" s="1263"/>
      <c r="GG435" s="954"/>
      <c r="GH435" s="1263"/>
      <c r="GI435" s="1263"/>
      <c r="GJ435" s="1419"/>
      <c r="GK435" s="231"/>
      <c r="GL435" s="941"/>
      <c r="GM435" s="467"/>
      <c r="GN435" s="467"/>
      <c r="GO435" s="467"/>
      <c r="GP435" s="467"/>
      <c r="GQ435" s="467"/>
      <c r="GR435" s="467"/>
      <c r="GS435" s="467"/>
      <c r="GT435" s="550"/>
      <c r="GU435" s="231"/>
      <c r="GV435" s="467"/>
      <c r="GW435" s="467"/>
      <c r="GX435" s="467"/>
      <c r="GY435" s="467"/>
      <c r="GZ435" s="539"/>
      <c r="HA435" s="467"/>
      <c r="HB435" s="467"/>
      <c r="HC435" s="467"/>
      <c r="HD435" s="550"/>
      <c r="HE435" s="494">
        <v>117</v>
      </c>
      <c r="HF435" s="546">
        <v>6.83</v>
      </c>
      <c r="HG435" s="467">
        <v>3370</v>
      </c>
      <c r="HH435" s="894">
        <v>11.2</v>
      </c>
      <c r="HI435" s="1432">
        <v>69.2</v>
      </c>
      <c r="HJ435" s="539">
        <v>6.67</v>
      </c>
      <c r="HK435" s="576">
        <v>7.2</v>
      </c>
      <c r="HL435" s="539"/>
      <c r="HM435" s="467"/>
      <c r="HN435" s="550"/>
      <c r="HO435" s="494"/>
      <c r="HP435" s="546"/>
      <c r="HQ435" s="467"/>
      <c r="HR435" s="576"/>
      <c r="HS435" s="576"/>
      <c r="HT435" s="539"/>
      <c r="HU435" s="576"/>
      <c r="HV435" s="539"/>
      <c r="HW435" s="467"/>
      <c r="HX435" s="550"/>
      <c r="HY435" s="1587"/>
      <c r="HZ435" s="1587"/>
      <c r="IA435" s="1587"/>
      <c r="IB435" s="1587"/>
      <c r="IC435" s="1587"/>
      <c r="ID435" s="1587"/>
      <c r="IE435" s="1587"/>
      <c r="IF435" s="1587"/>
      <c r="IG435" s="1587"/>
      <c r="IH435" s="1587"/>
      <c r="II435" s="1587"/>
      <c r="IJ435" s="1587"/>
      <c r="IK435" s="1587"/>
      <c r="IL435" s="1587"/>
      <c r="IM435" s="1587"/>
      <c r="IN435" s="1587"/>
      <c r="IO435" s="1587"/>
      <c r="IP435" s="1587"/>
      <c r="IQ435" s="1587"/>
      <c r="IR435" s="1587"/>
      <c r="IS435" s="1587"/>
      <c r="IT435" s="1587"/>
      <c r="IU435" s="1587"/>
      <c r="IV435" s="1587"/>
      <c r="IW435" s="1587"/>
      <c r="IX435" s="1587"/>
      <c r="IY435" s="1587"/>
      <c r="IZ435" s="1587"/>
      <c r="JA435" s="1587"/>
      <c r="JB435" s="1587"/>
      <c r="JC435" s="1587"/>
      <c r="JD435" s="1587"/>
      <c r="JE435" s="1587"/>
      <c r="JF435" s="1587"/>
      <c r="JG435" s="1587"/>
      <c r="JH435" s="1587"/>
      <c r="JI435" s="1587"/>
      <c r="JJ435" s="1587"/>
      <c r="JK435" s="1587"/>
      <c r="JL435" s="1587"/>
      <c r="JM435" s="1587"/>
      <c r="JN435" s="1587"/>
      <c r="JO435" s="1587"/>
      <c r="JP435" s="1587"/>
      <c r="JQ435" s="1587"/>
      <c r="JR435" s="1587"/>
      <c r="JS435" s="1587"/>
      <c r="JT435" s="1587"/>
      <c r="JU435" s="1587"/>
      <c r="JV435" s="1587"/>
      <c r="JW435" s="1587"/>
      <c r="JX435" s="1587"/>
      <c r="JY435" s="1587"/>
      <c r="JZ435" s="1587"/>
      <c r="KA435" s="1587"/>
      <c r="KB435" s="1587"/>
      <c r="KC435" s="1587"/>
      <c r="KD435" s="1587"/>
      <c r="KE435" s="1587"/>
      <c r="KF435" s="1587"/>
      <c r="KG435" s="1587"/>
      <c r="KH435" s="1587"/>
      <c r="KI435" s="1587"/>
      <c r="KJ435" s="1587"/>
      <c r="KK435" s="1587"/>
      <c r="KL435" s="1587"/>
      <c r="KM435" s="1587"/>
      <c r="KN435" s="1587"/>
      <c r="KO435" s="1587"/>
      <c r="KP435" s="1587"/>
      <c r="KQ435" s="1587"/>
      <c r="KR435" s="1587"/>
      <c r="KS435" s="1587"/>
      <c r="KT435" s="1587"/>
      <c r="KU435" s="1587"/>
      <c r="KV435" s="1587"/>
      <c r="KW435" s="1587"/>
      <c r="KX435" s="1587"/>
      <c r="KY435" s="1587"/>
      <c r="KZ435" s="1587"/>
      <c r="LA435" s="1587"/>
      <c r="LB435" s="1587"/>
      <c r="LC435" s="1587"/>
      <c r="LD435" s="1587"/>
      <c r="LE435" s="1587"/>
      <c r="LF435" s="1587"/>
      <c r="LG435" s="1587"/>
      <c r="LH435" s="1587"/>
      <c r="LI435" s="1587"/>
      <c r="LJ435" s="1587"/>
      <c r="LK435" s="1587"/>
      <c r="LL435" s="1587"/>
      <c r="LM435" s="1587"/>
      <c r="LN435" s="1587"/>
      <c r="LO435" s="1587"/>
      <c r="LP435" s="1587"/>
      <c r="LQ435" s="1587"/>
      <c r="LR435" s="1587"/>
      <c r="LS435" s="1587"/>
      <c r="LT435" s="1587"/>
      <c r="LU435" s="1587"/>
      <c r="LV435" s="1587"/>
      <c r="LW435" s="1587"/>
      <c r="LX435" s="1587"/>
      <c r="LY435" s="1587"/>
      <c r="LZ435" s="1587"/>
      <c r="MA435" s="1587"/>
      <c r="MB435" s="1587"/>
      <c r="MC435" s="1587"/>
      <c r="MD435" s="1587"/>
      <c r="ME435" s="1587"/>
      <c r="MF435" s="1587"/>
      <c r="MG435" s="1587"/>
      <c r="MH435" s="1587"/>
      <c r="MI435" s="1587"/>
      <c r="MJ435" s="1587"/>
      <c r="MK435" s="1587"/>
      <c r="ML435" s="1587"/>
      <c r="MM435" s="1587"/>
      <c r="MN435" s="1587"/>
      <c r="MO435" s="1587"/>
      <c r="MP435" s="1587"/>
      <c r="MQ435" s="1587"/>
      <c r="MR435" s="1587"/>
      <c r="MS435" s="1587"/>
      <c r="MT435" s="1587"/>
      <c r="MU435" s="1587"/>
      <c r="MV435" s="1587"/>
      <c r="MW435" s="1587"/>
      <c r="MX435" s="1587"/>
      <c r="MY435" s="1587"/>
      <c r="MZ435" s="1587"/>
      <c r="NA435" s="1587"/>
      <c r="NB435" s="1587"/>
      <c r="NC435" s="1587"/>
      <c r="ND435" s="1587"/>
      <c r="NE435" s="1587"/>
      <c r="NF435" s="1587"/>
      <c r="NG435" s="1587"/>
      <c r="NH435" s="1587"/>
      <c r="NI435" s="1587"/>
      <c r="NJ435" s="1587"/>
      <c r="NK435" s="1587"/>
      <c r="NL435" s="1587"/>
      <c r="NM435" s="1587"/>
      <c r="NN435" s="1587"/>
      <c r="NO435" s="1587"/>
      <c r="NP435" s="1587"/>
      <c r="NQ435" s="1587"/>
      <c r="NR435" s="1587"/>
      <c r="NS435" s="1587"/>
      <c r="NT435" s="1587"/>
      <c r="NU435" s="1587"/>
      <c r="NV435" s="1587"/>
      <c r="NW435" s="1587"/>
      <c r="NX435" s="1587"/>
      <c r="NY435" s="1587"/>
      <c r="NZ435" s="1587"/>
      <c r="OA435" s="1587"/>
      <c r="OB435" s="1587"/>
      <c r="OC435" s="1587"/>
      <c r="OD435" s="1587"/>
      <c r="OE435" s="1587"/>
      <c r="OF435" s="1587"/>
      <c r="OG435" s="1587"/>
      <c r="OH435" s="1587"/>
      <c r="OI435" s="1587"/>
      <c r="OJ435" s="1587"/>
      <c r="OK435" s="1587"/>
      <c r="OL435" s="1587"/>
      <c r="OM435" s="1587"/>
      <c r="ON435" s="1587"/>
      <c r="OO435" s="1587"/>
      <c r="OP435" s="1587"/>
      <c r="OQ435" s="1587"/>
      <c r="OR435" s="1587"/>
      <c r="OS435" s="1587"/>
      <c r="OT435" s="1587"/>
      <c r="OU435" s="1587"/>
      <c r="OV435" s="1587"/>
      <c r="OW435" s="1587"/>
      <c r="OX435" s="1587"/>
      <c r="OY435" s="1587"/>
      <c r="OZ435" s="1587"/>
      <c r="PA435" s="1587"/>
      <c r="PB435" s="1587"/>
      <c r="PC435" s="1587"/>
      <c r="PD435" s="1587"/>
      <c r="PE435" s="1587"/>
      <c r="PF435" s="1587"/>
      <c r="PG435" s="1588"/>
      <c r="PH435" s="1588"/>
      <c r="PI435" s="1588"/>
      <c r="PJ435" s="1588"/>
      <c r="PK435" s="1588"/>
      <c r="PL435" s="1588"/>
      <c r="PM435" s="1588"/>
      <c r="PN435" s="1588"/>
      <c r="PO435" s="1588"/>
      <c r="PP435" s="1588"/>
      <c r="PQ435" s="1588"/>
      <c r="PR435" s="1588"/>
      <c r="PS435" s="1588"/>
      <c r="PT435" s="1588"/>
      <c r="PU435" s="1588"/>
      <c r="PV435" s="1588"/>
      <c r="PW435" s="1588"/>
      <c r="PX435" s="1588"/>
      <c r="PY435" s="1588"/>
      <c r="PZ435" s="1588"/>
      <c r="QA435" s="1588"/>
      <c r="QB435" s="1588"/>
      <c r="QC435" s="1588"/>
      <c r="QD435" s="1588"/>
      <c r="QE435" s="1588"/>
      <c r="QF435" s="1588"/>
      <c r="QG435" s="1588"/>
      <c r="QH435" s="1588"/>
      <c r="QI435" s="1588"/>
      <c r="QJ435" s="1588"/>
      <c r="QK435" s="1588"/>
      <c r="QL435" s="1588"/>
      <c r="QM435" s="1588"/>
      <c r="QN435" s="1588"/>
      <c r="QO435" s="1588"/>
      <c r="QP435" s="1588"/>
      <c r="QQ435" s="1588"/>
      <c r="QR435" s="1588"/>
      <c r="QS435" s="1588"/>
      <c r="QT435" s="1588"/>
      <c r="QU435" s="1588"/>
      <c r="QV435" s="1588"/>
      <c r="QW435" s="1588"/>
      <c r="QX435" s="1588"/>
      <c r="QY435" s="1588"/>
      <c r="QZ435" s="1588"/>
      <c r="RA435" s="1588"/>
      <c r="RB435" s="1588"/>
      <c r="RC435" s="1588"/>
      <c r="RD435" s="1588"/>
      <c r="RE435" s="1588"/>
      <c r="RF435" s="1588"/>
      <c r="RG435" s="1588"/>
      <c r="RH435" s="1588"/>
      <c r="RI435" s="1588"/>
      <c r="RJ435" s="1588"/>
      <c r="RK435" s="1588"/>
      <c r="RL435" s="1588"/>
      <c r="RM435" s="1588"/>
      <c r="RN435" s="1588"/>
      <c r="RO435" s="1588"/>
      <c r="RP435" s="1588"/>
      <c r="RQ435" s="1588"/>
      <c r="RR435" s="1588"/>
      <c r="RS435" s="1588"/>
      <c r="RT435" s="1588"/>
      <c r="RU435" s="1588"/>
      <c r="RV435" s="1588"/>
      <c r="RW435" s="1588"/>
      <c r="RX435" s="1588"/>
      <c r="RY435" s="1588"/>
      <c r="RZ435" s="1588"/>
      <c r="SA435" s="1588"/>
      <c r="SB435" s="1588"/>
      <c r="SC435" s="1588"/>
      <c r="SD435" s="1588"/>
      <c r="SE435" s="1588"/>
      <c r="SF435" s="1588"/>
      <c r="SG435" s="1588"/>
      <c r="SH435" s="1588"/>
      <c r="SI435" s="1588"/>
      <c r="SJ435" s="1588"/>
      <c r="SK435" s="1588"/>
      <c r="SL435" s="1588"/>
      <c r="SM435" s="1588"/>
      <c r="SN435" s="1588"/>
      <c r="SO435" s="1588"/>
      <c r="SP435" s="1588"/>
      <c r="SQ435" s="1588"/>
      <c r="SR435" s="1588"/>
      <c r="SS435" s="1588"/>
      <c r="ST435" s="1588"/>
      <c r="SU435" s="1588"/>
      <c r="SV435" s="1588"/>
      <c r="SW435" s="1588"/>
      <c r="SX435" s="1588"/>
      <c r="SY435" s="1588"/>
      <c r="SZ435" s="1588"/>
      <c r="TA435" s="1588"/>
      <c r="TB435" s="1588"/>
      <c r="TC435" s="1588"/>
      <c r="TD435" s="544"/>
      <c r="TE435" s="544"/>
      <c r="TF435" s="544"/>
      <c r="TG435" s="544"/>
      <c r="TH435" s="544"/>
      <c r="TI435" s="544"/>
      <c r="TJ435" s="544"/>
      <c r="TK435" s="544"/>
      <c r="TL435" s="544"/>
      <c r="TM435" s="544"/>
      <c r="TN435" s="544"/>
      <c r="TO435" s="544"/>
      <c r="TP435" s="544"/>
      <c r="TQ435" s="544"/>
      <c r="TR435" s="544"/>
      <c r="TS435" s="544"/>
      <c r="TT435" s="544"/>
      <c r="TU435" s="544"/>
      <c r="TV435" s="544"/>
      <c r="TW435" s="544"/>
      <c r="TX435" s="544"/>
      <c r="TY435" s="544"/>
      <c r="TZ435" s="544"/>
      <c r="UA435" s="544"/>
      <c r="UB435" s="544"/>
      <c r="UC435" s="544"/>
      <c r="UD435" s="544"/>
      <c r="UE435" s="544"/>
      <c r="UF435" s="544"/>
      <c r="UG435" s="544"/>
      <c r="UH435" s="544"/>
      <c r="UI435" s="544"/>
      <c r="UJ435" s="544"/>
      <c r="UK435" s="544"/>
      <c r="UL435" s="544"/>
      <c r="UM435" s="544"/>
      <c r="UN435" s="544"/>
      <c r="UO435" s="544"/>
      <c r="UP435" s="544"/>
      <c r="UQ435" s="544"/>
      <c r="UR435" s="544"/>
      <c r="US435" s="544"/>
      <c r="UT435" s="544"/>
      <c r="UU435" s="544"/>
      <c r="UV435" s="544"/>
      <c r="UW435" s="544"/>
      <c r="UX435" s="544"/>
      <c r="UY435" s="544"/>
      <c r="UZ435" s="544"/>
      <c r="VA435" s="544"/>
      <c r="VB435" s="544"/>
      <c r="VC435" s="544"/>
      <c r="VD435" s="544"/>
      <c r="VE435" s="544"/>
      <c r="VF435" s="544"/>
      <c r="VG435" s="544"/>
      <c r="VH435" s="544"/>
      <c r="VI435" s="544"/>
      <c r="VJ435" s="544"/>
      <c r="VK435" s="544"/>
      <c r="VL435" s="544"/>
      <c r="VM435" s="544"/>
      <c r="VN435" s="544"/>
      <c r="VO435" s="544"/>
      <c r="VP435" s="544"/>
      <c r="VQ435" s="544"/>
      <c r="VR435" s="544"/>
      <c r="VS435" s="544"/>
      <c r="VT435" s="544"/>
      <c r="VU435" s="544"/>
      <c r="VV435" s="544"/>
      <c r="VW435" s="544"/>
      <c r="VX435" s="544"/>
      <c r="VY435" s="544"/>
      <c r="VZ435" s="544"/>
      <c r="WA435" s="544"/>
      <c r="WB435" s="544"/>
      <c r="WC435" s="544"/>
      <c r="WD435" s="544"/>
      <c r="WE435" s="544"/>
      <c r="WF435" s="544"/>
      <c r="WG435" s="544"/>
      <c r="WH435" s="544"/>
      <c r="WI435" s="544"/>
      <c r="WJ435" s="544"/>
      <c r="WK435" s="544"/>
      <c r="WL435" s="544"/>
      <c r="WM435" s="544"/>
      <c r="WN435" s="544"/>
      <c r="WO435" s="544"/>
      <c r="WP435" s="544"/>
      <c r="WQ435" s="544"/>
      <c r="WR435" s="544"/>
      <c r="WS435" s="544"/>
      <c r="WT435" s="544"/>
      <c r="WU435" s="544"/>
      <c r="WV435" s="544"/>
      <c r="WW435" s="544"/>
      <c r="WX435" s="544"/>
      <c r="WY435" s="544"/>
      <c r="WZ435" s="544"/>
      <c r="XA435" s="544"/>
      <c r="XB435" s="544"/>
      <c r="XC435" s="544"/>
      <c r="XD435" s="544"/>
      <c r="XE435" s="544"/>
      <c r="XF435" s="544"/>
      <c r="XG435" s="544"/>
      <c r="XH435" s="544"/>
      <c r="XI435" s="544"/>
      <c r="XJ435" s="544"/>
      <c r="XK435" s="544"/>
      <c r="XL435" s="544"/>
      <c r="XM435" s="544"/>
      <c r="XN435" s="544"/>
      <c r="XO435" s="544"/>
      <c r="XP435" s="544"/>
      <c r="XQ435" s="544"/>
      <c r="XR435" s="544"/>
      <c r="XS435" s="544"/>
      <c r="XT435" s="544"/>
      <c r="XU435" s="544"/>
      <c r="XV435" s="544"/>
      <c r="XW435" s="544"/>
      <c r="XX435" s="544"/>
      <c r="XY435" s="544"/>
      <c r="XZ435" s="544"/>
      <c r="YA435" s="544"/>
      <c r="YB435" s="544"/>
      <c r="YC435" s="544"/>
      <c r="YD435" s="544"/>
      <c r="YE435" s="544"/>
      <c r="YF435" s="544"/>
      <c r="YG435" s="544"/>
      <c r="YH435" s="544"/>
      <c r="YI435" s="544"/>
      <c r="YJ435" s="544"/>
      <c r="YK435" s="544"/>
      <c r="YL435" s="544"/>
      <c r="YM435" s="544"/>
      <c r="YN435" s="544"/>
      <c r="YO435" s="544"/>
      <c r="YP435" s="544"/>
      <c r="YQ435" s="544"/>
      <c r="YR435" s="544"/>
      <c r="YS435" s="544"/>
      <c r="YT435" s="544"/>
      <c r="YU435" s="544"/>
      <c r="YV435" s="544"/>
      <c r="YW435" s="544"/>
      <c r="YX435" s="544"/>
      <c r="YY435" s="544"/>
      <c r="YZ435" s="544"/>
      <c r="ZA435" s="544"/>
      <c r="ZB435" s="544"/>
      <c r="ZC435" s="544"/>
      <c r="ZD435" s="544"/>
      <c r="ZE435" s="544"/>
      <c r="ZF435" s="544"/>
      <c r="ZG435" s="544"/>
      <c r="ZH435" s="544"/>
      <c r="ZI435" s="544"/>
      <c r="ZJ435" s="544"/>
      <c r="ZK435" s="544"/>
      <c r="ZL435" s="544"/>
      <c r="ZM435" s="544"/>
      <c r="ZN435" s="544"/>
      <c r="ZO435" s="544"/>
      <c r="ZP435" s="544"/>
      <c r="ZQ435" s="544"/>
      <c r="ZR435" s="544"/>
      <c r="ZS435" s="544"/>
      <c r="ZT435" s="544"/>
      <c r="ZU435" s="544"/>
      <c r="ZV435" s="544"/>
      <c r="ZW435" s="544"/>
      <c r="ZX435" s="544"/>
      <c r="ZY435" s="544"/>
      <c r="ZZ435" s="544"/>
      <c r="AAA435" s="544"/>
      <c r="AAB435" s="544"/>
      <c r="AAC435" s="544"/>
      <c r="AAD435" s="544"/>
      <c r="AAE435" s="544"/>
      <c r="AAF435" s="544"/>
      <c r="AAG435" s="544"/>
      <c r="AAH435" s="544"/>
      <c r="AAI435" s="544"/>
      <c r="AAJ435" s="544"/>
      <c r="AAK435" s="544"/>
      <c r="AAL435" s="544"/>
      <c r="AAM435" s="544"/>
      <c r="AAN435" s="544"/>
      <c r="AAO435" s="544"/>
      <c r="AAP435" s="544"/>
      <c r="AAQ435" s="544"/>
      <c r="AAR435" s="544"/>
      <c r="AAS435" s="544"/>
      <c r="AAT435" s="544"/>
      <c r="AAU435" s="544"/>
      <c r="AAV435" s="544"/>
      <c r="AAW435" s="544"/>
      <c r="AAX435" s="544"/>
      <c r="AAY435" s="544"/>
      <c r="AAZ435" s="544"/>
      <c r="ABA435" s="544"/>
      <c r="ABB435" s="544"/>
      <c r="ABC435" s="544"/>
      <c r="ABD435" s="544"/>
      <c r="ABE435" s="544"/>
      <c r="ABF435" s="544"/>
      <c r="ABG435" s="544"/>
      <c r="ABH435" s="544"/>
      <c r="ABI435" s="544"/>
      <c r="ABJ435" s="544"/>
      <c r="ABK435" s="544"/>
      <c r="ABL435" s="544"/>
      <c r="ABM435" s="544"/>
      <c r="ABN435" s="544"/>
      <c r="ABO435" s="544"/>
      <c r="ABP435" s="544"/>
      <c r="ABQ435" s="544"/>
      <c r="ABR435" s="544"/>
      <c r="ABS435" s="544"/>
      <c r="ABT435" s="544"/>
    </row>
    <row r="436" spans="1:748" s="540" customFormat="1" ht="15" customHeight="1" x14ac:dyDescent="0.15">
      <c r="A436" s="559">
        <v>43956</v>
      </c>
      <c r="B436" s="415">
        <f t="shared" si="8"/>
        <v>4319</v>
      </c>
      <c r="C436" s="231"/>
      <c r="D436" s="546"/>
      <c r="E436" s="467"/>
      <c r="F436" s="576"/>
      <c r="G436" s="883"/>
      <c r="H436" s="539"/>
      <c r="I436" s="576"/>
      <c r="J436" s="547"/>
      <c r="K436" s="467"/>
      <c r="L436" s="550"/>
      <c r="M436" s="231">
        <v>1663</v>
      </c>
      <c r="N436" s="546">
        <v>8.4600000000000009</v>
      </c>
      <c r="O436" s="467">
        <v>4040</v>
      </c>
      <c r="P436" s="576">
        <v>22.1</v>
      </c>
      <c r="Q436" s="883">
        <v>61.7</v>
      </c>
      <c r="R436" s="539">
        <v>0.28999999999999998</v>
      </c>
      <c r="S436" s="576">
        <v>17.100000000000001</v>
      </c>
      <c r="T436" s="547"/>
      <c r="U436" s="467"/>
      <c r="V436" s="550"/>
      <c r="W436" s="494">
        <v>278</v>
      </c>
      <c r="X436" s="546">
        <v>8.48</v>
      </c>
      <c r="Y436" s="548">
        <v>5440</v>
      </c>
      <c r="Z436" s="576">
        <v>9.5</v>
      </c>
      <c r="AA436" s="883">
        <v>31.6</v>
      </c>
      <c r="AB436" s="539">
        <v>4.3899999999999997</v>
      </c>
      <c r="AC436" s="576">
        <v>4.7</v>
      </c>
      <c r="AD436" s="539"/>
      <c r="AE436" s="467"/>
      <c r="AF436" s="550"/>
      <c r="AG436" s="494">
        <v>150</v>
      </c>
      <c r="AH436" s="546">
        <v>8.2899999999999991</v>
      </c>
      <c r="AI436" s="548">
        <v>11180</v>
      </c>
      <c r="AJ436" s="576">
        <v>45.3</v>
      </c>
      <c r="AK436" s="883">
        <v>135.4</v>
      </c>
      <c r="AL436" s="539">
        <v>5.21</v>
      </c>
      <c r="AM436" s="213">
        <v>7.4</v>
      </c>
      <c r="AN436" s="539"/>
      <c r="AO436" s="467"/>
      <c r="AP436" s="618"/>
      <c r="AQ436" s="494">
        <v>673</v>
      </c>
      <c r="AR436" s="546">
        <v>7.37</v>
      </c>
      <c r="AS436" s="548">
        <v>3870</v>
      </c>
      <c r="AT436" s="576">
        <v>52.4</v>
      </c>
      <c r="AU436" s="883">
        <v>189.6</v>
      </c>
      <c r="AV436" s="539">
        <v>30.43</v>
      </c>
      <c r="AW436" s="576">
        <v>53.2</v>
      </c>
      <c r="AX436" s="539"/>
      <c r="AY436" s="467"/>
      <c r="AZ436" s="550"/>
      <c r="BA436" s="231">
        <v>201</v>
      </c>
      <c r="BB436" s="546"/>
      <c r="BC436" s="467"/>
      <c r="BD436" s="576"/>
      <c r="BE436" s="883"/>
      <c r="BF436" s="539"/>
      <c r="BG436" s="576"/>
      <c r="BH436" s="539"/>
      <c r="BI436" s="467"/>
      <c r="BJ436" s="550"/>
      <c r="BK436" s="494">
        <v>162</v>
      </c>
      <c r="BL436" s="546">
        <v>7.87</v>
      </c>
      <c r="BM436" s="548">
        <v>1454</v>
      </c>
      <c r="BN436" s="576">
        <v>96.4</v>
      </c>
      <c r="BO436" s="883">
        <v>183.6</v>
      </c>
      <c r="BP436" s="539">
        <v>0.05</v>
      </c>
      <c r="BQ436" s="576">
        <v>3.2</v>
      </c>
      <c r="BR436" s="539"/>
      <c r="BS436" s="467"/>
      <c r="BT436" s="550"/>
      <c r="BU436" s="494">
        <v>292</v>
      </c>
      <c r="BV436" s="546">
        <v>7.52</v>
      </c>
      <c r="BW436" s="548">
        <v>3660</v>
      </c>
      <c r="BX436" s="548">
        <v>12.4</v>
      </c>
      <c r="BY436" s="883">
        <v>49.7</v>
      </c>
      <c r="BZ436" s="539">
        <v>13.25</v>
      </c>
      <c r="CA436" s="576">
        <v>18.5</v>
      </c>
      <c r="CB436" s="539"/>
      <c r="CC436" s="467"/>
      <c r="CD436" s="550"/>
      <c r="CE436" s="494">
        <v>49</v>
      </c>
      <c r="CF436" s="546">
        <v>8.0399999999999991</v>
      </c>
      <c r="CG436" s="548">
        <v>7150</v>
      </c>
      <c r="CH436" s="576">
        <v>36.799999999999997</v>
      </c>
      <c r="CI436" s="883">
        <v>138.4</v>
      </c>
      <c r="CJ436" s="539">
        <v>1.34</v>
      </c>
      <c r="CK436" s="576">
        <v>22.4</v>
      </c>
      <c r="CL436" s="539"/>
      <c r="CM436" s="467"/>
      <c r="CN436" s="550"/>
      <c r="CO436" s="494">
        <v>223</v>
      </c>
      <c r="CP436" s="546">
        <v>7.57</v>
      </c>
      <c r="CQ436" s="467">
        <v>3310</v>
      </c>
      <c r="CR436" s="576">
        <v>23.1</v>
      </c>
      <c r="CS436" s="883">
        <v>78.3</v>
      </c>
      <c r="CT436" s="539">
        <v>4.3899999999999997</v>
      </c>
      <c r="CU436" s="576">
        <v>27.8</v>
      </c>
      <c r="CV436" s="539"/>
      <c r="CW436" s="467"/>
      <c r="CX436" s="550"/>
      <c r="CY436" s="494">
        <v>276</v>
      </c>
      <c r="CZ436" s="546">
        <v>7.74</v>
      </c>
      <c r="DA436" s="467">
        <v>6960</v>
      </c>
      <c r="DB436" s="576">
        <v>48.5</v>
      </c>
      <c r="DC436" s="883">
        <v>108.3</v>
      </c>
      <c r="DD436" s="539">
        <v>1.28</v>
      </c>
      <c r="DE436" s="576">
        <v>12.7</v>
      </c>
      <c r="DF436" s="539"/>
      <c r="DG436" s="551"/>
      <c r="DH436" s="550"/>
      <c r="DI436" s="494">
        <v>90</v>
      </c>
      <c r="DJ436" s="546">
        <v>8.09</v>
      </c>
      <c r="DK436" s="549">
        <v>3860</v>
      </c>
      <c r="DL436" s="576">
        <v>74.599999999999994</v>
      </c>
      <c r="DM436" s="883">
        <v>242.3</v>
      </c>
      <c r="DN436" s="539">
        <v>3.1</v>
      </c>
      <c r="DO436" s="576">
        <v>24.1</v>
      </c>
      <c r="DP436" s="539"/>
      <c r="DQ436" s="467"/>
      <c r="DR436" s="550"/>
      <c r="DS436" s="494">
        <v>94</v>
      </c>
      <c r="DT436" s="546">
        <v>8.26</v>
      </c>
      <c r="DU436" s="466">
        <v>460</v>
      </c>
      <c r="DV436" s="576">
        <v>43.8</v>
      </c>
      <c r="DW436" s="883">
        <v>126.4</v>
      </c>
      <c r="DX436" s="539">
        <v>13.7</v>
      </c>
      <c r="DY436" s="576">
        <v>14.2</v>
      </c>
      <c r="DZ436" s="539"/>
      <c r="EA436" s="576"/>
      <c r="EB436" s="550"/>
      <c r="EC436" s="494">
        <v>9</v>
      </c>
      <c r="ED436" s="546">
        <v>7.73</v>
      </c>
      <c r="EE436" s="551">
        <v>831</v>
      </c>
      <c r="EF436" s="576">
        <v>26.6</v>
      </c>
      <c r="EG436" s="883">
        <v>90.3</v>
      </c>
      <c r="EH436" s="539">
        <v>2.57</v>
      </c>
      <c r="EI436" s="576">
        <v>2.9</v>
      </c>
      <c r="EJ436" s="539"/>
      <c r="EK436" s="467"/>
      <c r="EL436" s="550"/>
      <c r="EM436" s="494">
        <v>131</v>
      </c>
      <c r="EN436" s="546">
        <v>7.57</v>
      </c>
      <c r="EO436" s="467">
        <v>1104</v>
      </c>
      <c r="EP436" s="576">
        <v>14.8</v>
      </c>
      <c r="EQ436" s="576">
        <v>55.7</v>
      </c>
      <c r="ER436" s="539">
        <v>0.05</v>
      </c>
      <c r="ES436" s="576">
        <v>35.9</v>
      </c>
      <c r="ET436" s="466"/>
      <c r="EU436" s="467"/>
      <c r="EV436" s="550"/>
      <c r="EW436" s="494"/>
      <c r="EX436" s="546"/>
      <c r="EY436" s="467"/>
      <c r="EZ436" s="576"/>
      <c r="FA436" s="883"/>
      <c r="FB436" s="539"/>
      <c r="FC436" s="576"/>
      <c r="FD436" s="466"/>
      <c r="FE436" s="467"/>
      <c r="FF436" s="550"/>
      <c r="FG436" s="494">
        <v>21</v>
      </c>
      <c r="FH436" s="546"/>
      <c r="FI436" s="467"/>
      <c r="FJ436" s="576"/>
      <c r="FK436" s="883"/>
      <c r="FL436" s="539"/>
      <c r="FM436" s="576"/>
      <c r="FN436" s="466"/>
      <c r="FO436" s="467"/>
      <c r="FP436" s="550"/>
      <c r="FQ436" s="1262"/>
      <c r="FR436" s="1263"/>
      <c r="FS436" s="1444"/>
      <c r="FT436" s="1263"/>
      <c r="FU436" s="980"/>
      <c r="FV436" s="1263"/>
      <c r="FW436" s="954"/>
      <c r="FX436" s="1263"/>
      <c r="FY436" s="1263"/>
      <c r="FZ436" s="1419"/>
      <c r="GA436" s="1262"/>
      <c r="GB436" s="1263"/>
      <c r="GC436" s="1263"/>
      <c r="GD436" s="1263"/>
      <c r="GE436" s="980"/>
      <c r="GF436" s="1263"/>
      <c r="GG436" s="954"/>
      <c r="GH436" s="1263"/>
      <c r="GI436" s="1263"/>
      <c r="GJ436" s="1419"/>
      <c r="GK436" s="231"/>
      <c r="GL436" s="941"/>
      <c r="GM436" s="467"/>
      <c r="GN436" s="467"/>
      <c r="GO436" s="467"/>
      <c r="GP436" s="467"/>
      <c r="GQ436" s="467"/>
      <c r="GR436" s="467"/>
      <c r="GS436" s="467"/>
      <c r="GT436" s="550"/>
      <c r="GU436" s="231"/>
      <c r="GV436" s="467"/>
      <c r="GW436" s="467"/>
      <c r="GX436" s="467"/>
      <c r="GY436" s="467"/>
      <c r="GZ436" s="539"/>
      <c r="HA436" s="467"/>
      <c r="HB436" s="467"/>
      <c r="HC436" s="467"/>
      <c r="HD436" s="550"/>
      <c r="HE436" s="494">
        <v>7</v>
      </c>
      <c r="HF436" s="546">
        <v>7.34</v>
      </c>
      <c r="HG436" s="467">
        <v>2590</v>
      </c>
      <c r="HH436" s="894">
        <v>9.4</v>
      </c>
      <c r="HI436" s="1432">
        <v>52.7</v>
      </c>
      <c r="HJ436" s="539">
        <v>3.8</v>
      </c>
      <c r="HK436" s="576">
        <v>4.0999999999999996</v>
      </c>
      <c r="HL436" s="539"/>
      <c r="HM436" s="467"/>
      <c r="HN436" s="550"/>
      <c r="HO436" s="494"/>
      <c r="HP436" s="546"/>
      <c r="HQ436" s="467"/>
      <c r="HR436" s="576"/>
      <c r="HS436" s="576"/>
      <c r="HT436" s="539"/>
      <c r="HU436" s="576"/>
      <c r="HV436" s="539"/>
      <c r="HW436" s="467"/>
      <c r="HX436" s="550"/>
      <c r="HY436" s="1587"/>
      <c r="HZ436" s="1587"/>
      <c r="IA436" s="1587"/>
      <c r="IB436" s="1587"/>
      <c r="IC436" s="1587"/>
      <c r="ID436" s="1587"/>
      <c r="IE436" s="1587"/>
      <c r="IF436" s="1587"/>
      <c r="IG436" s="1587"/>
      <c r="IH436" s="1587"/>
      <c r="II436" s="1587"/>
      <c r="IJ436" s="1587"/>
      <c r="IK436" s="1587"/>
      <c r="IL436" s="1587"/>
      <c r="IM436" s="1587"/>
      <c r="IN436" s="1587"/>
      <c r="IO436" s="1587"/>
      <c r="IP436" s="1587"/>
      <c r="IQ436" s="1587"/>
      <c r="IR436" s="1587"/>
      <c r="IS436" s="1587"/>
      <c r="IT436" s="1587"/>
      <c r="IU436" s="1587"/>
      <c r="IV436" s="1587"/>
      <c r="IW436" s="1587"/>
      <c r="IX436" s="1587"/>
      <c r="IY436" s="1587"/>
      <c r="IZ436" s="1587"/>
      <c r="JA436" s="1587"/>
      <c r="JB436" s="1587"/>
      <c r="JC436" s="1587"/>
      <c r="JD436" s="1587"/>
      <c r="JE436" s="1587"/>
      <c r="JF436" s="1587"/>
      <c r="JG436" s="1587"/>
      <c r="JH436" s="1587"/>
      <c r="JI436" s="1587"/>
      <c r="JJ436" s="1587"/>
      <c r="JK436" s="1587"/>
      <c r="JL436" s="1587"/>
      <c r="JM436" s="1587"/>
      <c r="JN436" s="1587"/>
      <c r="JO436" s="1587"/>
      <c r="JP436" s="1587"/>
      <c r="JQ436" s="1587"/>
      <c r="JR436" s="1587"/>
      <c r="JS436" s="1587"/>
      <c r="JT436" s="1587"/>
      <c r="JU436" s="1587"/>
      <c r="JV436" s="1587"/>
      <c r="JW436" s="1587"/>
      <c r="JX436" s="1587"/>
      <c r="JY436" s="1587"/>
      <c r="JZ436" s="1587"/>
      <c r="KA436" s="1587"/>
      <c r="KB436" s="1587"/>
      <c r="KC436" s="1587"/>
      <c r="KD436" s="1587"/>
      <c r="KE436" s="1587"/>
      <c r="KF436" s="1587"/>
      <c r="KG436" s="1587"/>
      <c r="KH436" s="1587"/>
      <c r="KI436" s="1587"/>
      <c r="KJ436" s="1587"/>
      <c r="KK436" s="1587"/>
      <c r="KL436" s="1587"/>
      <c r="KM436" s="1587"/>
      <c r="KN436" s="1587"/>
      <c r="KO436" s="1587"/>
      <c r="KP436" s="1587"/>
      <c r="KQ436" s="1587"/>
      <c r="KR436" s="1587"/>
      <c r="KS436" s="1587"/>
      <c r="KT436" s="1587"/>
      <c r="KU436" s="1587"/>
      <c r="KV436" s="1587"/>
      <c r="KW436" s="1587"/>
      <c r="KX436" s="1587"/>
      <c r="KY436" s="1587"/>
      <c r="KZ436" s="1587"/>
      <c r="LA436" s="1587"/>
      <c r="LB436" s="1587"/>
      <c r="LC436" s="1587"/>
      <c r="LD436" s="1587"/>
      <c r="LE436" s="1587"/>
      <c r="LF436" s="1587"/>
      <c r="LG436" s="1587"/>
      <c r="LH436" s="1587"/>
      <c r="LI436" s="1587"/>
      <c r="LJ436" s="1587"/>
      <c r="LK436" s="1587"/>
      <c r="LL436" s="1587"/>
      <c r="LM436" s="1587"/>
      <c r="LN436" s="1587"/>
      <c r="LO436" s="1587"/>
      <c r="LP436" s="1587"/>
      <c r="LQ436" s="1587"/>
      <c r="LR436" s="1587"/>
      <c r="LS436" s="1587"/>
      <c r="LT436" s="1587"/>
      <c r="LU436" s="1587"/>
      <c r="LV436" s="1587"/>
      <c r="LW436" s="1587"/>
      <c r="LX436" s="1587"/>
      <c r="LY436" s="1587"/>
      <c r="LZ436" s="1587"/>
      <c r="MA436" s="1587"/>
      <c r="MB436" s="1587"/>
      <c r="MC436" s="1587"/>
      <c r="MD436" s="1587"/>
      <c r="ME436" s="1587"/>
      <c r="MF436" s="1587"/>
      <c r="MG436" s="1587"/>
      <c r="MH436" s="1587"/>
      <c r="MI436" s="1587"/>
      <c r="MJ436" s="1587"/>
      <c r="MK436" s="1587"/>
      <c r="ML436" s="1587"/>
      <c r="MM436" s="1587"/>
      <c r="MN436" s="1587"/>
      <c r="MO436" s="1587"/>
      <c r="MP436" s="1587"/>
      <c r="MQ436" s="1587"/>
      <c r="MR436" s="1587"/>
      <c r="MS436" s="1587"/>
      <c r="MT436" s="1587"/>
      <c r="MU436" s="1587"/>
      <c r="MV436" s="1587"/>
      <c r="MW436" s="1587"/>
      <c r="MX436" s="1587"/>
      <c r="MY436" s="1587"/>
      <c r="MZ436" s="1587"/>
      <c r="NA436" s="1587"/>
      <c r="NB436" s="1587"/>
      <c r="NC436" s="1587"/>
      <c r="ND436" s="1587"/>
      <c r="NE436" s="1587"/>
      <c r="NF436" s="1587"/>
      <c r="NG436" s="1587"/>
      <c r="NH436" s="1587"/>
      <c r="NI436" s="1587"/>
      <c r="NJ436" s="1587"/>
      <c r="NK436" s="1587"/>
      <c r="NL436" s="1587"/>
      <c r="NM436" s="1587"/>
      <c r="NN436" s="1587"/>
      <c r="NO436" s="1587"/>
      <c r="NP436" s="1587"/>
      <c r="NQ436" s="1587"/>
      <c r="NR436" s="1587"/>
      <c r="NS436" s="1587"/>
      <c r="NT436" s="1587"/>
      <c r="NU436" s="1587"/>
      <c r="NV436" s="1587"/>
      <c r="NW436" s="1587"/>
      <c r="NX436" s="1587"/>
      <c r="NY436" s="1587"/>
      <c r="NZ436" s="1587"/>
      <c r="OA436" s="1587"/>
      <c r="OB436" s="1587"/>
      <c r="OC436" s="1587"/>
      <c r="OD436" s="1587"/>
      <c r="OE436" s="1587"/>
      <c r="OF436" s="1587"/>
      <c r="OG436" s="1587"/>
      <c r="OH436" s="1587"/>
      <c r="OI436" s="1587"/>
      <c r="OJ436" s="1587"/>
      <c r="OK436" s="1587"/>
      <c r="OL436" s="1587"/>
      <c r="OM436" s="1587"/>
      <c r="ON436" s="1587"/>
      <c r="OO436" s="1587"/>
      <c r="OP436" s="1587"/>
      <c r="OQ436" s="1587"/>
      <c r="OR436" s="1587"/>
      <c r="OS436" s="1587"/>
      <c r="OT436" s="1587"/>
      <c r="OU436" s="1587"/>
      <c r="OV436" s="1587"/>
      <c r="OW436" s="1587"/>
      <c r="OX436" s="1587"/>
      <c r="OY436" s="1587"/>
      <c r="OZ436" s="1587"/>
      <c r="PA436" s="1587"/>
      <c r="PB436" s="1587"/>
      <c r="PC436" s="1587"/>
      <c r="PD436" s="1587"/>
      <c r="PE436" s="1587"/>
      <c r="PF436" s="1587"/>
      <c r="PG436" s="1588"/>
      <c r="PH436" s="1588"/>
      <c r="PI436" s="1588"/>
      <c r="PJ436" s="1588"/>
      <c r="PK436" s="1588"/>
      <c r="PL436" s="1588"/>
      <c r="PM436" s="1588"/>
      <c r="PN436" s="1588"/>
      <c r="PO436" s="1588"/>
      <c r="PP436" s="1588"/>
      <c r="PQ436" s="1588"/>
      <c r="PR436" s="1588"/>
      <c r="PS436" s="1588"/>
      <c r="PT436" s="1588"/>
      <c r="PU436" s="1588"/>
      <c r="PV436" s="1588"/>
      <c r="PW436" s="1588"/>
      <c r="PX436" s="1588"/>
      <c r="PY436" s="1588"/>
      <c r="PZ436" s="1588"/>
      <c r="QA436" s="1588"/>
      <c r="QB436" s="1588"/>
      <c r="QC436" s="1588"/>
      <c r="QD436" s="1588"/>
      <c r="QE436" s="1588"/>
      <c r="QF436" s="1588"/>
      <c r="QG436" s="1588"/>
      <c r="QH436" s="1588"/>
      <c r="QI436" s="1588"/>
      <c r="QJ436" s="1588"/>
      <c r="QK436" s="1588"/>
      <c r="QL436" s="1588"/>
      <c r="QM436" s="1588"/>
      <c r="QN436" s="1588"/>
      <c r="QO436" s="1588"/>
      <c r="QP436" s="1588"/>
      <c r="QQ436" s="1588"/>
      <c r="QR436" s="1588"/>
      <c r="QS436" s="1588"/>
      <c r="QT436" s="1588"/>
      <c r="QU436" s="1588"/>
      <c r="QV436" s="1588"/>
      <c r="QW436" s="1588"/>
      <c r="QX436" s="1588"/>
      <c r="QY436" s="1588"/>
      <c r="QZ436" s="1588"/>
      <c r="RA436" s="1588"/>
      <c r="RB436" s="1588"/>
      <c r="RC436" s="1588"/>
      <c r="RD436" s="1588"/>
      <c r="RE436" s="1588"/>
      <c r="RF436" s="1588"/>
      <c r="RG436" s="1588"/>
      <c r="RH436" s="1588"/>
      <c r="RI436" s="1588"/>
      <c r="RJ436" s="1588"/>
      <c r="RK436" s="1588"/>
      <c r="RL436" s="1588"/>
      <c r="RM436" s="1588"/>
      <c r="RN436" s="1588"/>
      <c r="RO436" s="1588"/>
      <c r="RP436" s="1588"/>
      <c r="RQ436" s="1588"/>
      <c r="RR436" s="1588"/>
      <c r="RS436" s="1588"/>
      <c r="RT436" s="1588"/>
      <c r="RU436" s="1588"/>
      <c r="RV436" s="1588"/>
      <c r="RW436" s="1588"/>
      <c r="RX436" s="1588"/>
      <c r="RY436" s="1588"/>
      <c r="RZ436" s="1588"/>
      <c r="SA436" s="1588"/>
      <c r="SB436" s="1588"/>
      <c r="SC436" s="1588"/>
      <c r="SD436" s="1588"/>
      <c r="SE436" s="1588"/>
      <c r="SF436" s="1588"/>
      <c r="SG436" s="1588"/>
      <c r="SH436" s="1588"/>
      <c r="SI436" s="1588"/>
      <c r="SJ436" s="1588"/>
      <c r="SK436" s="1588"/>
      <c r="SL436" s="1588"/>
      <c r="SM436" s="1588"/>
      <c r="SN436" s="1588"/>
      <c r="SO436" s="1588"/>
      <c r="SP436" s="1588"/>
      <c r="SQ436" s="1588"/>
      <c r="SR436" s="1588"/>
      <c r="SS436" s="1588"/>
      <c r="ST436" s="1588"/>
      <c r="SU436" s="1588"/>
      <c r="SV436" s="1588"/>
      <c r="SW436" s="1588"/>
      <c r="SX436" s="1588"/>
      <c r="SY436" s="1588"/>
      <c r="SZ436" s="1588"/>
      <c r="TA436" s="1588"/>
      <c r="TB436" s="1588"/>
      <c r="TC436" s="1588"/>
      <c r="TD436" s="544"/>
      <c r="TE436" s="544"/>
      <c r="TF436" s="544"/>
      <c r="TG436" s="544"/>
      <c r="TH436" s="544"/>
      <c r="TI436" s="544"/>
      <c r="TJ436" s="544"/>
      <c r="TK436" s="544"/>
      <c r="TL436" s="544"/>
      <c r="TM436" s="544"/>
      <c r="TN436" s="544"/>
      <c r="TO436" s="544"/>
      <c r="TP436" s="544"/>
      <c r="TQ436" s="544"/>
      <c r="TR436" s="544"/>
      <c r="TS436" s="544"/>
      <c r="TT436" s="544"/>
      <c r="TU436" s="544"/>
      <c r="TV436" s="544"/>
      <c r="TW436" s="544"/>
      <c r="TX436" s="544"/>
      <c r="TY436" s="544"/>
      <c r="TZ436" s="544"/>
      <c r="UA436" s="544"/>
      <c r="UB436" s="544"/>
      <c r="UC436" s="544"/>
      <c r="UD436" s="544"/>
      <c r="UE436" s="544"/>
      <c r="UF436" s="544"/>
      <c r="UG436" s="544"/>
      <c r="UH436" s="544"/>
      <c r="UI436" s="544"/>
      <c r="UJ436" s="544"/>
      <c r="UK436" s="544"/>
      <c r="UL436" s="544"/>
      <c r="UM436" s="544"/>
      <c r="UN436" s="544"/>
      <c r="UO436" s="544"/>
      <c r="UP436" s="544"/>
      <c r="UQ436" s="544"/>
      <c r="UR436" s="544"/>
      <c r="US436" s="544"/>
      <c r="UT436" s="544"/>
      <c r="UU436" s="544"/>
      <c r="UV436" s="544"/>
      <c r="UW436" s="544"/>
      <c r="UX436" s="544"/>
      <c r="UY436" s="544"/>
      <c r="UZ436" s="544"/>
      <c r="VA436" s="544"/>
      <c r="VB436" s="544"/>
      <c r="VC436" s="544"/>
      <c r="VD436" s="544"/>
      <c r="VE436" s="544"/>
      <c r="VF436" s="544"/>
      <c r="VG436" s="544"/>
      <c r="VH436" s="544"/>
      <c r="VI436" s="544"/>
      <c r="VJ436" s="544"/>
      <c r="VK436" s="544"/>
      <c r="VL436" s="544"/>
      <c r="VM436" s="544"/>
      <c r="VN436" s="544"/>
      <c r="VO436" s="544"/>
      <c r="VP436" s="544"/>
      <c r="VQ436" s="544"/>
      <c r="VR436" s="544"/>
      <c r="VS436" s="544"/>
      <c r="VT436" s="544"/>
      <c r="VU436" s="544"/>
      <c r="VV436" s="544"/>
      <c r="VW436" s="544"/>
      <c r="VX436" s="544"/>
      <c r="VY436" s="544"/>
      <c r="VZ436" s="544"/>
      <c r="WA436" s="544"/>
      <c r="WB436" s="544"/>
      <c r="WC436" s="544"/>
      <c r="WD436" s="544"/>
      <c r="WE436" s="544"/>
      <c r="WF436" s="544"/>
      <c r="WG436" s="544"/>
      <c r="WH436" s="544"/>
      <c r="WI436" s="544"/>
      <c r="WJ436" s="544"/>
      <c r="WK436" s="544"/>
      <c r="WL436" s="544"/>
      <c r="WM436" s="544"/>
      <c r="WN436" s="544"/>
      <c r="WO436" s="544"/>
      <c r="WP436" s="544"/>
      <c r="WQ436" s="544"/>
      <c r="WR436" s="544"/>
      <c r="WS436" s="544"/>
      <c r="WT436" s="544"/>
      <c r="WU436" s="544"/>
      <c r="WV436" s="544"/>
      <c r="WW436" s="544"/>
      <c r="WX436" s="544"/>
      <c r="WY436" s="544"/>
      <c r="WZ436" s="544"/>
      <c r="XA436" s="544"/>
      <c r="XB436" s="544"/>
      <c r="XC436" s="544"/>
      <c r="XD436" s="544"/>
      <c r="XE436" s="544"/>
      <c r="XF436" s="544"/>
      <c r="XG436" s="544"/>
      <c r="XH436" s="544"/>
      <c r="XI436" s="544"/>
      <c r="XJ436" s="544"/>
      <c r="XK436" s="544"/>
      <c r="XL436" s="544"/>
      <c r="XM436" s="544"/>
      <c r="XN436" s="544"/>
      <c r="XO436" s="544"/>
      <c r="XP436" s="544"/>
      <c r="XQ436" s="544"/>
      <c r="XR436" s="544"/>
      <c r="XS436" s="544"/>
      <c r="XT436" s="544"/>
      <c r="XU436" s="544"/>
      <c r="XV436" s="544"/>
      <c r="XW436" s="544"/>
      <c r="XX436" s="544"/>
      <c r="XY436" s="544"/>
      <c r="XZ436" s="544"/>
      <c r="YA436" s="544"/>
      <c r="YB436" s="544"/>
      <c r="YC436" s="544"/>
      <c r="YD436" s="544"/>
      <c r="YE436" s="544"/>
      <c r="YF436" s="544"/>
      <c r="YG436" s="544"/>
      <c r="YH436" s="544"/>
      <c r="YI436" s="544"/>
      <c r="YJ436" s="544"/>
      <c r="YK436" s="544"/>
      <c r="YL436" s="544"/>
      <c r="YM436" s="544"/>
      <c r="YN436" s="544"/>
      <c r="YO436" s="544"/>
      <c r="YP436" s="544"/>
      <c r="YQ436" s="544"/>
      <c r="YR436" s="544"/>
      <c r="YS436" s="544"/>
      <c r="YT436" s="544"/>
      <c r="YU436" s="544"/>
      <c r="YV436" s="544"/>
      <c r="YW436" s="544"/>
      <c r="YX436" s="544"/>
      <c r="YY436" s="544"/>
      <c r="YZ436" s="544"/>
      <c r="ZA436" s="544"/>
      <c r="ZB436" s="544"/>
      <c r="ZC436" s="544"/>
      <c r="ZD436" s="544"/>
      <c r="ZE436" s="544"/>
      <c r="ZF436" s="544"/>
      <c r="ZG436" s="544"/>
      <c r="ZH436" s="544"/>
      <c r="ZI436" s="544"/>
      <c r="ZJ436" s="544"/>
      <c r="ZK436" s="544"/>
      <c r="ZL436" s="544"/>
      <c r="ZM436" s="544"/>
      <c r="ZN436" s="544"/>
      <c r="ZO436" s="544"/>
      <c r="ZP436" s="544"/>
      <c r="ZQ436" s="544"/>
      <c r="ZR436" s="544"/>
      <c r="ZS436" s="544"/>
      <c r="ZT436" s="544"/>
      <c r="ZU436" s="544"/>
      <c r="ZV436" s="544"/>
      <c r="ZW436" s="544"/>
      <c r="ZX436" s="544"/>
      <c r="ZY436" s="544"/>
      <c r="ZZ436" s="544"/>
      <c r="AAA436" s="544"/>
      <c r="AAB436" s="544"/>
      <c r="AAC436" s="544"/>
      <c r="AAD436" s="544"/>
      <c r="AAE436" s="544"/>
      <c r="AAF436" s="544"/>
      <c r="AAG436" s="544"/>
      <c r="AAH436" s="544"/>
      <c r="AAI436" s="544"/>
      <c r="AAJ436" s="544"/>
      <c r="AAK436" s="544"/>
      <c r="AAL436" s="544"/>
      <c r="AAM436" s="544"/>
      <c r="AAN436" s="544"/>
      <c r="AAO436" s="544"/>
      <c r="AAP436" s="544"/>
      <c r="AAQ436" s="544"/>
      <c r="AAR436" s="544"/>
      <c r="AAS436" s="544"/>
      <c r="AAT436" s="544"/>
      <c r="AAU436" s="544"/>
      <c r="AAV436" s="544"/>
      <c r="AAW436" s="544"/>
      <c r="AAX436" s="544"/>
      <c r="AAY436" s="544"/>
      <c r="AAZ436" s="544"/>
      <c r="ABA436" s="544"/>
      <c r="ABB436" s="544"/>
      <c r="ABC436" s="544"/>
      <c r="ABD436" s="544"/>
      <c r="ABE436" s="544"/>
      <c r="ABF436" s="544"/>
      <c r="ABG436" s="544"/>
      <c r="ABH436" s="544"/>
      <c r="ABI436" s="544"/>
      <c r="ABJ436" s="544"/>
      <c r="ABK436" s="544"/>
      <c r="ABL436" s="544"/>
      <c r="ABM436" s="544"/>
      <c r="ABN436" s="544"/>
      <c r="ABO436" s="544"/>
      <c r="ABP436" s="544"/>
      <c r="ABQ436" s="544"/>
      <c r="ABR436" s="544"/>
      <c r="ABS436" s="544"/>
      <c r="ABT436" s="544"/>
    </row>
    <row r="437" spans="1:748" s="540" customFormat="1" ht="15" customHeight="1" x14ac:dyDescent="0.15">
      <c r="A437" s="559">
        <v>43957</v>
      </c>
      <c r="B437" s="415">
        <f t="shared" si="8"/>
        <v>3666</v>
      </c>
      <c r="C437" s="231"/>
      <c r="D437" s="546"/>
      <c r="E437" s="467"/>
      <c r="F437" s="576"/>
      <c r="G437" s="883"/>
      <c r="H437" s="539"/>
      <c r="I437" s="576"/>
      <c r="J437" s="547"/>
      <c r="K437" s="467"/>
      <c r="L437" s="550"/>
      <c r="M437" s="231">
        <v>1241</v>
      </c>
      <c r="N437" s="546">
        <v>8.52</v>
      </c>
      <c r="O437" s="467">
        <v>4020</v>
      </c>
      <c r="P437" s="576">
        <v>22.3</v>
      </c>
      <c r="Q437" s="883">
        <v>57.2</v>
      </c>
      <c r="R437" s="539">
        <v>0.17</v>
      </c>
      <c r="S437" s="576">
        <v>15</v>
      </c>
      <c r="T437" s="547"/>
      <c r="U437" s="467"/>
      <c r="V437" s="550"/>
      <c r="W437" s="494">
        <v>266</v>
      </c>
      <c r="X437" s="546">
        <v>8.34</v>
      </c>
      <c r="Y437" s="548">
        <v>4800</v>
      </c>
      <c r="Z437" s="576">
        <v>8.5</v>
      </c>
      <c r="AA437" s="883">
        <v>28.6</v>
      </c>
      <c r="AB437" s="539">
        <v>1.87</v>
      </c>
      <c r="AC437" s="576">
        <v>6</v>
      </c>
      <c r="AD437" s="539"/>
      <c r="AE437" s="467"/>
      <c r="AF437" s="550"/>
      <c r="AG437" s="494">
        <v>116</v>
      </c>
      <c r="AH437" s="546">
        <v>8.35</v>
      </c>
      <c r="AI437" s="548">
        <v>10830</v>
      </c>
      <c r="AJ437" s="576">
        <v>48</v>
      </c>
      <c r="AK437" s="883">
        <v>152</v>
      </c>
      <c r="AL437" s="539">
        <v>5.09</v>
      </c>
      <c r="AM437" s="213">
        <v>8.4</v>
      </c>
      <c r="AN437" s="539"/>
      <c r="AO437" s="467"/>
      <c r="AP437" s="618"/>
      <c r="AQ437" s="494">
        <v>678</v>
      </c>
      <c r="AR437" s="546">
        <v>7.14</v>
      </c>
      <c r="AS437" s="548">
        <v>3120</v>
      </c>
      <c r="AT437" s="576">
        <v>47.2</v>
      </c>
      <c r="AU437" s="883">
        <v>151</v>
      </c>
      <c r="AV437" s="539">
        <v>23.74</v>
      </c>
      <c r="AW437" s="576">
        <v>44.7</v>
      </c>
      <c r="AX437" s="539"/>
      <c r="AY437" s="467"/>
      <c r="AZ437" s="550"/>
      <c r="BA437" s="231">
        <v>168</v>
      </c>
      <c r="BB437" s="546">
        <v>8.08</v>
      </c>
      <c r="BC437" s="467">
        <v>6030</v>
      </c>
      <c r="BD437" s="576">
        <v>30.1</v>
      </c>
      <c r="BE437" s="883">
        <v>91.8</v>
      </c>
      <c r="BF437" s="539">
        <v>23.98</v>
      </c>
      <c r="BG437" s="576">
        <v>28.8</v>
      </c>
      <c r="BH437" s="539"/>
      <c r="BI437" s="467"/>
      <c r="BJ437" s="550"/>
      <c r="BK437" s="494">
        <v>162</v>
      </c>
      <c r="BL437" s="546">
        <v>7.86</v>
      </c>
      <c r="BM437" s="548">
        <v>1459</v>
      </c>
      <c r="BN437" s="576">
        <v>98.5</v>
      </c>
      <c r="BO437" s="883">
        <v>182.1</v>
      </c>
      <c r="BP437" s="539">
        <v>0.05</v>
      </c>
      <c r="BQ437" s="576">
        <v>3.1</v>
      </c>
      <c r="BR437" s="539"/>
      <c r="BS437" s="467"/>
      <c r="BT437" s="550"/>
      <c r="BU437" s="494">
        <v>240</v>
      </c>
      <c r="BV437" s="546">
        <v>7.68</v>
      </c>
      <c r="BW437" s="548">
        <v>4640</v>
      </c>
      <c r="BX437" s="548">
        <v>20.8</v>
      </c>
      <c r="BY437" s="883">
        <v>72.2</v>
      </c>
      <c r="BZ437" s="539">
        <v>24.21</v>
      </c>
      <c r="CA437" s="576">
        <v>31.8</v>
      </c>
      <c r="CB437" s="539"/>
      <c r="CC437" s="467"/>
      <c r="CD437" s="550"/>
      <c r="CE437" s="494">
        <v>54</v>
      </c>
      <c r="CF437" s="546">
        <v>8.0299999999999994</v>
      </c>
      <c r="CG437" s="548">
        <v>7030</v>
      </c>
      <c r="CH437" s="576">
        <v>38.4</v>
      </c>
      <c r="CI437" s="883">
        <v>136.9</v>
      </c>
      <c r="CJ437" s="539">
        <v>1.64</v>
      </c>
      <c r="CK437" s="576">
        <v>20.5</v>
      </c>
      <c r="CL437" s="539"/>
      <c r="CM437" s="467"/>
      <c r="CN437" s="550"/>
      <c r="CO437" s="494">
        <v>426</v>
      </c>
      <c r="CP437" s="546">
        <v>7.38</v>
      </c>
      <c r="CQ437" s="467">
        <v>4160</v>
      </c>
      <c r="CR437" s="576">
        <v>30.8</v>
      </c>
      <c r="CS437" s="883">
        <v>91.8</v>
      </c>
      <c r="CT437" s="539">
        <v>3.8</v>
      </c>
      <c r="CU437" s="576">
        <v>37.700000000000003</v>
      </c>
      <c r="CV437" s="539"/>
      <c r="CW437" s="467"/>
      <c r="CX437" s="550"/>
      <c r="CY437" s="494">
        <v>141</v>
      </c>
      <c r="CZ437" s="546">
        <v>7.57</v>
      </c>
      <c r="DA437" s="467">
        <v>6850</v>
      </c>
      <c r="DB437" s="576">
        <v>49.7</v>
      </c>
      <c r="DC437" s="883">
        <v>103.8</v>
      </c>
      <c r="DD437" s="539">
        <v>3.04</v>
      </c>
      <c r="DE437" s="576">
        <v>14.5</v>
      </c>
      <c r="DF437" s="539"/>
      <c r="DG437" s="551"/>
      <c r="DH437" s="550"/>
      <c r="DI437" s="494">
        <v>96</v>
      </c>
      <c r="DJ437" s="546">
        <v>7.9</v>
      </c>
      <c r="DK437" s="549">
        <v>3680</v>
      </c>
      <c r="DL437" s="576">
        <v>87</v>
      </c>
      <c r="DM437" s="883">
        <v>290.39999999999998</v>
      </c>
      <c r="DN437" s="539">
        <v>6.68</v>
      </c>
      <c r="DO437" s="576">
        <v>22.8</v>
      </c>
      <c r="DP437" s="539"/>
      <c r="DQ437" s="467"/>
      <c r="DR437" s="550"/>
      <c r="DS437" s="494">
        <v>49</v>
      </c>
      <c r="DT437" s="546">
        <v>8.18</v>
      </c>
      <c r="DU437" s="466">
        <v>441</v>
      </c>
      <c r="DV437" s="576">
        <v>28.2</v>
      </c>
      <c r="DW437" s="883">
        <v>81.3</v>
      </c>
      <c r="DX437" s="539">
        <v>5.62</v>
      </c>
      <c r="DY437" s="576">
        <v>6.3</v>
      </c>
      <c r="DZ437" s="539"/>
      <c r="EA437" s="576"/>
      <c r="EB437" s="550"/>
      <c r="EC437" s="494">
        <v>8</v>
      </c>
      <c r="ED437" s="546"/>
      <c r="EE437" s="551"/>
      <c r="EF437" s="576"/>
      <c r="EG437" s="883"/>
      <c r="EH437" s="539"/>
      <c r="EI437" s="576"/>
      <c r="EJ437" s="539"/>
      <c r="EK437" s="467"/>
      <c r="EL437" s="550"/>
      <c r="EM437" s="494"/>
      <c r="EN437" s="546"/>
      <c r="EO437" s="467"/>
      <c r="EP437" s="576"/>
      <c r="EQ437" s="576"/>
      <c r="ER437" s="539"/>
      <c r="ES437" s="576"/>
      <c r="ET437" s="466"/>
      <c r="EU437" s="467"/>
      <c r="EV437" s="550"/>
      <c r="EW437" s="494"/>
      <c r="EX437" s="546"/>
      <c r="EY437" s="467"/>
      <c r="EZ437" s="576"/>
      <c r="FA437" s="883"/>
      <c r="FB437" s="539"/>
      <c r="FC437" s="576"/>
      <c r="FD437" s="466"/>
      <c r="FE437" s="467"/>
      <c r="FF437" s="550"/>
      <c r="FG437" s="494">
        <v>21</v>
      </c>
      <c r="FH437" s="546">
        <v>8.41</v>
      </c>
      <c r="FI437" s="467">
        <v>2870</v>
      </c>
      <c r="FJ437" s="576">
        <v>74.599999999999994</v>
      </c>
      <c r="FK437" s="883">
        <v>213.7</v>
      </c>
      <c r="FL437" s="539">
        <v>4.51</v>
      </c>
      <c r="FM437" s="576">
        <v>8</v>
      </c>
      <c r="FN437" s="466"/>
      <c r="FO437" s="467"/>
      <c r="FP437" s="550"/>
      <c r="FQ437" s="1262"/>
      <c r="FR437" s="1263"/>
      <c r="FS437" s="1444"/>
      <c r="FT437" s="1263"/>
      <c r="FU437" s="980"/>
      <c r="FV437" s="1263"/>
      <c r="FW437" s="954"/>
      <c r="FX437" s="1263"/>
      <c r="FY437" s="1263"/>
      <c r="FZ437" s="1419"/>
      <c r="GA437" s="1262"/>
      <c r="GB437" s="1263"/>
      <c r="GC437" s="1263"/>
      <c r="GD437" s="1263"/>
      <c r="GE437" s="980"/>
      <c r="GF437" s="1263"/>
      <c r="GG437" s="954"/>
      <c r="GH437" s="1263"/>
      <c r="GI437" s="1263"/>
      <c r="GJ437" s="1419"/>
      <c r="GK437" s="231"/>
      <c r="GL437" s="941"/>
      <c r="GM437" s="467"/>
      <c r="GN437" s="467"/>
      <c r="GO437" s="467"/>
      <c r="GP437" s="467"/>
      <c r="GQ437" s="467"/>
      <c r="GR437" s="467"/>
      <c r="GS437" s="467"/>
      <c r="GT437" s="550"/>
      <c r="GU437" s="231"/>
      <c r="GV437" s="467"/>
      <c r="GW437" s="467"/>
      <c r="GX437" s="467"/>
      <c r="GY437" s="467"/>
      <c r="GZ437" s="539"/>
      <c r="HA437" s="467"/>
      <c r="HB437" s="467"/>
      <c r="HC437" s="467"/>
      <c r="HD437" s="550"/>
      <c r="HE437" s="494"/>
      <c r="HF437" s="546">
        <v>7.08</v>
      </c>
      <c r="HG437" s="467">
        <v>2570</v>
      </c>
      <c r="HH437" s="894">
        <v>8.6</v>
      </c>
      <c r="HI437" s="1432">
        <v>39.1</v>
      </c>
      <c r="HJ437" s="539">
        <v>3.57</v>
      </c>
      <c r="HK437" s="576">
        <v>4.0999999999999996</v>
      </c>
      <c r="HL437" s="539"/>
      <c r="HM437" s="467"/>
      <c r="HN437" s="550"/>
      <c r="HO437" s="494"/>
      <c r="HP437" s="546"/>
      <c r="HQ437" s="467"/>
      <c r="HR437" s="576"/>
      <c r="HS437" s="576"/>
      <c r="HT437" s="539"/>
      <c r="HU437" s="576"/>
      <c r="HV437" s="539"/>
      <c r="HW437" s="467"/>
      <c r="HX437" s="550"/>
      <c r="HY437" s="1587"/>
      <c r="HZ437" s="1587"/>
      <c r="IA437" s="1587"/>
      <c r="IB437" s="1587"/>
      <c r="IC437" s="1587"/>
      <c r="ID437" s="1587"/>
      <c r="IE437" s="1587"/>
      <c r="IF437" s="1587"/>
      <c r="IG437" s="1587"/>
      <c r="IH437" s="1587"/>
      <c r="II437" s="1587"/>
      <c r="IJ437" s="1587"/>
      <c r="IK437" s="1587"/>
      <c r="IL437" s="1587"/>
      <c r="IM437" s="1587"/>
      <c r="IN437" s="1587"/>
      <c r="IO437" s="1587"/>
      <c r="IP437" s="1587"/>
      <c r="IQ437" s="1587"/>
      <c r="IR437" s="1587"/>
      <c r="IS437" s="1587"/>
      <c r="IT437" s="1587"/>
      <c r="IU437" s="1587"/>
      <c r="IV437" s="1587"/>
      <c r="IW437" s="1587"/>
      <c r="IX437" s="1587"/>
      <c r="IY437" s="1587"/>
      <c r="IZ437" s="1587"/>
      <c r="JA437" s="1587"/>
      <c r="JB437" s="1587"/>
      <c r="JC437" s="1587"/>
      <c r="JD437" s="1587"/>
      <c r="JE437" s="1587"/>
      <c r="JF437" s="1587"/>
      <c r="JG437" s="1587"/>
      <c r="JH437" s="1587"/>
      <c r="JI437" s="1587"/>
      <c r="JJ437" s="1587"/>
      <c r="JK437" s="1587"/>
      <c r="JL437" s="1587"/>
      <c r="JM437" s="1587"/>
      <c r="JN437" s="1587"/>
      <c r="JO437" s="1587"/>
      <c r="JP437" s="1587"/>
      <c r="JQ437" s="1587"/>
      <c r="JR437" s="1587"/>
      <c r="JS437" s="1587"/>
      <c r="JT437" s="1587"/>
      <c r="JU437" s="1587"/>
      <c r="JV437" s="1587"/>
      <c r="JW437" s="1587"/>
      <c r="JX437" s="1587"/>
      <c r="JY437" s="1587"/>
      <c r="JZ437" s="1587"/>
      <c r="KA437" s="1587"/>
      <c r="KB437" s="1587"/>
      <c r="KC437" s="1587"/>
      <c r="KD437" s="1587"/>
      <c r="KE437" s="1587"/>
      <c r="KF437" s="1587"/>
      <c r="KG437" s="1587"/>
      <c r="KH437" s="1587"/>
      <c r="KI437" s="1587"/>
      <c r="KJ437" s="1587"/>
      <c r="KK437" s="1587"/>
      <c r="KL437" s="1587"/>
      <c r="KM437" s="1587"/>
      <c r="KN437" s="1587"/>
      <c r="KO437" s="1587"/>
      <c r="KP437" s="1587"/>
      <c r="KQ437" s="1587"/>
      <c r="KR437" s="1587"/>
      <c r="KS437" s="1587"/>
      <c r="KT437" s="1587"/>
      <c r="KU437" s="1587"/>
      <c r="KV437" s="1587"/>
      <c r="KW437" s="1587"/>
      <c r="KX437" s="1587"/>
      <c r="KY437" s="1587"/>
      <c r="KZ437" s="1587"/>
      <c r="LA437" s="1587"/>
      <c r="LB437" s="1587"/>
      <c r="LC437" s="1587"/>
      <c r="LD437" s="1587"/>
      <c r="LE437" s="1587"/>
      <c r="LF437" s="1587"/>
      <c r="LG437" s="1587"/>
      <c r="LH437" s="1587"/>
      <c r="LI437" s="1587"/>
      <c r="LJ437" s="1587"/>
      <c r="LK437" s="1587"/>
      <c r="LL437" s="1587"/>
      <c r="LM437" s="1587"/>
      <c r="LN437" s="1587"/>
      <c r="LO437" s="1587"/>
      <c r="LP437" s="1587"/>
      <c r="LQ437" s="1587"/>
      <c r="LR437" s="1587"/>
      <c r="LS437" s="1587"/>
      <c r="LT437" s="1587"/>
      <c r="LU437" s="1587"/>
      <c r="LV437" s="1587"/>
      <c r="LW437" s="1587"/>
      <c r="LX437" s="1587"/>
      <c r="LY437" s="1587"/>
      <c r="LZ437" s="1587"/>
      <c r="MA437" s="1587"/>
      <c r="MB437" s="1587"/>
      <c r="MC437" s="1587"/>
      <c r="MD437" s="1587"/>
      <c r="ME437" s="1587"/>
      <c r="MF437" s="1587"/>
      <c r="MG437" s="1587"/>
      <c r="MH437" s="1587"/>
      <c r="MI437" s="1587"/>
      <c r="MJ437" s="1587"/>
      <c r="MK437" s="1587"/>
      <c r="ML437" s="1587"/>
      <c r="MM437" s="1587"/>
      <c r="MN437" s="1587"/>
      <c r="MO437" s="1587"/>
      <c r="MP437" s="1587"/>
      <c r="MQ437" s="1587"/>
      <c r="MR437" s="1587"/>
      <c r="MS437" s="1587"/>
      <c r="MT437" s="1587"/>
      <c r="MU437" s="1587"/>
      <c r="MV437" s="1587"/>
      <c r="MW437" s="1587"/>
      <c r="MX437" s="1587"/>
      <c r="MY437" s="1587"/>
      <c r="MZ437" s="1587"/>
      <c r="NA437" s="1587"/>
      <c r="NB437" s="1587"/>
      <c r="NC437" s="1587"/>
      <c r="ND437" s="1587"/>
      <c r="NE437" s="1587"/>
      <c r="NF437" s="1587"/>
      <c r="NG437" s="1587"/>
      <c r="NH437" s="1587"/>
      <c r="NI437" s="1587"/>
      <c r="NJ437" s="1587"/>
      <c r="NK437" s="1587"/>
      <c r="NL437" s="1587"/>
      <c r="NM437" s="1587"/>
      <c r="NN437" s="1587"/>
      <c r="NO437" s="1587"/>
      <c r="NP437" s="1587"/>
      <c r="NQ437" s="1587"/>
      <c r="NR437" s="1587"/>
      <c r="NS437" s="1587"/>
      <c r="NT437" s="1587"/>
      <c r="NU437" s="1587"/>
      <c r="NV437" s="1587"/>
      <c r="NW437" s="1587"/>
      <c r="NX437" s="1587"/>
      <c r="NY437" s="1587"/>
      <c r="NZ437" s="1587"/>
      <c r="OA437" s="1587"/>
      <c r="OB437" s="1587"/>
      <c r="OC437" s="1587"/>
      <c r="OD437" s="1587"/>
      <c r="OE437" s="1587"/>
      <c r="OF437" s="1587"/>
      <c r="OG437" s="1587"/>
      <c r="OH437" s="1587"/>
      <c r="OI437" s="1587"/>
      <c r="OJ437" s="1587"/>
      <c r="OK437" s="1587"/>
      <c r="OL437" s="1587"/>
      <c r="OM437" s="1587"/>
      <c r="ON437" s="1587"/>
      <c r="OO437" s="1587"/>
      <c r="OP437" s="1587"/>
      <c r="OQ437" s="1587"/>
      <c r="OR437" s="1587"/>
      <c r="OS437" s="1587"/>
      <c r="OT437" s="1587"/>
      <c r="OU437" s="1587"/>
      <c r="OV437" s="1587"/>
      <c r="OW437" s="1587"/>
      <c r="OX437" s="1587"/>
      <c r="OY437" s="1587"/>
      <c r="OZ437" s="1587"/>
      <c r="PA437" s="1587"/>
      <c r="PB437" s="1587"/>
      <c r="PC437" s="1587"/>
      <c r="PD437" s="1587"/>
      <c r="PE437" s="1587"/>
      <c r="PF437" s="1587"/>
      <c r="PG437" s="1588"/>
      <c r="PH437" s="1588"/>
      <c r="PI437" s="1588"/>
      <c r="PJ437" s="1588"/>
      <c r="PK437" s="1588"/>
      <c r="PL437" s="1588"/>
      <c r="PM437" s="1588"/>
      <c r="PN437" s="1588"/>
      <c r="PO437" s="1588"/>
      <c r="PP437" s="1588"/>
      <c r="PQ437" s="1588"/>
      <c r="PR437" s="1588"/>
      <c r="PS437" s="1588"/>
      <c r="PT437" s="1588"/>
      <c r="PU437" s="1588"/>
      <c r="PV437" s="1588"/>
      <c r="PW437" s="1588"/>
      <c r="PX437" s="1588"/>
      <c r="PY437" s="1588"/>
      <c r="PZ437" s="1588"/>
      <c r="QA437" s="1588"/>
      <c r="QB437" s="1588"/>
      <c r="QC437" s="1588"/>
      <c r="QD437" s="1588"/>
      <c r="QE437" s="1588"/>
      <c r="QF437" s="1588"/>
      <c r="QG437" s="1588"/>
      <c r="QH437" s="1588"/>
      <c r="QI437" s="1588"/>
      <c r="QJ437" s="1588"/>
      <c r="QK437" s="1588"/>
      <c r="QL437" s="1588"/>
      <c r="QM437" s="1588"/>
      <c r="QN437" s="1588"/>
      <c r="QO437" s="1588"/>
      <c r="QP437" s="1588"/>
      <c r="QQ437" s="1588"/>
      <c r="QR437" s="1588"/>
      <c r="QS437" s="1588"/>
      <c r="QT437" s="1588"/>
      <c r="QU437" s="1588"/>
      <c r="QV437" s="1588"/>
      <c r="QW437" s="1588"/>
      <c r="QX437" s="1588"/>
      <c r="QY437" s="1588"/>
      <c r="QZ437" s="1588"/>
      <c r="RA437" s="1588"/>
      <c r="RB437" s="1588"/>
      <c r="RC437" s="1588"/>
      <c r="RD437" s="1588"/>
      <c r="RE437" s="1588"/>
      <c r="RF437" s="1588"/>
      <c r="RG437" s="1588"/>
      <c r="RH437" s="1588"/>
      <c r="RI437" s="1588"/>
      <c r="RJ437" s="1588"/>
      <c r="RK437" s="1588"/>
      <c r="RL437" s="1588"/>
      <c r="RM437" s="1588"/>
      <c r="RN437" s="1588"/>
      <c r="RO437" s="1588"/>
      <c r="RP437" s="1588"/>
      <c r="RQ437" s="1588"/>
      <c r="RR437" s="1588"/>
      <c r="RS437" s="1588"/>
      <c r="RT437" s="1588"/>
      <c r="RU437" s="1588"/>
      <c r="RV437" s="1588"/>
      <c r="RW437" s="1588"/>
      <c r="RX437" s="1588"/>
      <c r="RY437" s="1588"/>
      <c r="RZ437" s="1588"/>
      <c r="SA437" s="1588"/>
      <c r="SB437" s="1588"/>
      <c r="SC437" s="1588"/>
      <c r="SD437" s="1588"/>
      <c r="SE437" s="1588"/>
      <c r="SF437" s="1588"/>
      <c r="SG437" s="1588"/>
      <c r="SH437" s="1588"/>
      <c r="SI437" s="1588"/>
      <c r="SJ437" s="1588"/>
      <c r="SK437" s="1588"/>
      <c r="SL437" s="1588"/>
      <c r="SM437" s="1588"/>
      <c r="SN437" s="1588"/>
      <c r="SO437" s="1588"/>
      <c r="SP437" s="1588"/>
      <c r="SQ437" s="1588"/>
      <c r="SR437" s="1588"/>
      <c r="SS437" s="1588"/>
      <c r="ST437" s="1588"/>
      <c r="SU437" s="1588"/>
      <c r="SV437" s="1588"/>
      <c r="SW437" s="1588"/>
      <c r="SX437" s="1588"/>
      <c r="SY437" s="1588"/>
      <c r="SZ437" s="1588"/>
      <c r="TA437" s="1588"/>
      <c r="TB437" s="1588"/>
      <c r="TC437" s="1588"/>
      <c r="TD437" s="544"/>
      <c r="TE437" s="544"/>
      <c r="TF437" s="544"/>
      <c r="TG437" s="544"/>
      <c r="TH437" s="544"/>
      <c r="TI437" s="544"/>
      <c r="TJ437" s="544"/>
      <c r="TK437" s="544"/>
      <c r="TL437" s="544"/>
      <c r="TM437" s="544"/>
      <c r="TN437" s="544"/>
      <c r="TO437" s="544"/>
      <c r="TP437" s="544"/>
      <c r="TQ437" s="544"/>
      <c r="TR437" s="544"/>
      <c r="TS437" s="544"/>
      <c r="TT437" s="544"/>
      <c r="TU437" s="544"/>
      <c r="TV437" s="544"/>
      <c r="TW437" s="544"/>
      <c r="TX437" s="544"/>
      <c r="TY437" s="544"/>
      <c r="TZ437" s="544"/>
      <c r="UA437" s="544"/>
      <c r="UB437" s="544"/>
      <c r="UC437" s="544"/>
      <c r="UD437" s="544"/>
      <c r="UE437" s="544"/>
      <c r="UF437" s="544"/>
      <c r="UG437" s="544"/>
      <c r="UH437" s="544"/>
      <c r="UI437" s="544"/>
      <c r="UJ437" s="544"/>
      <c r="UK437" s="544"/>
      <c r="UL437" s="544"/>
      <c r="UM437" s="544"/>
      <c r="UN437" s="544"/>
      <c r="UO437" s="544"/>
      <c r="UP437" s="544"/>
      <c r="UQ437" s="544"/>
      <c r="UR437" s="544"/>
      <c r="US437" s="544"/>
      <c r="UT437" s="544"/>
      <c r="UU437" s="544"/>
      <c r="UV437" s="544"/>
      <c r="UW437" s="544"/>
      <c r="UX437" s="544"/>
      <c r="UY437" s="544"/>
      <c r="UZ437" s="544"/>
      <c r="VA437" s="544"/>
      <c r="VB437" s="544"/>
      <c r="VC437" s="544"/>
      <c r="VD437" s="544"/>
      <c r="VE437" s="544"/>
      <c r="VF437" s="544"/>
      <c r="VG437" s="544"/>
      <c r="VH437" s="544"/>
      <c r="VI437" s="544"/>
      <c r="VJ437" s="544"/>
      <c r="VK437" s="544"/>
      <c r="VL437" s="544"/>
      <c r="VM437" s="544"/>
      <c r="VN437" s="544"/>
      <c r="VO437" s="544"/>
      <c r="VP437" s="544"/>
      <c r="VQ437" s="544"/>
      <c r="VR437" s="544"/>
      <c r="VS437" s="544"/>
      <c r="VT437" s="544"/>
      <c r="VU437" s="544"/>
      <c r="VV437" s="544"/>
      <c r="VW437" s="544"/>
      <c r="VX437" s="544"/>
      <c r="VY437" s="544"/>
      <c r="VZ437" s="544"/>
      <c r="WA437" s="544"/>
      <c r="WB437" s="544"/>
      <c r="WC437" s="544"/>
      <c r="WD437" s="544"/>
      <c r="WE437" s="544"/>
      <c r="WF437" s="544"/>
      <c r="WG437" s="544"/>
      <c r="WH437" s="544"/>
      <c r="WI437" s="544"/>
      <c r="WJ437" s="544"/>
      <c r="WK437" s="544"/>
      <c r="WL437" s="544"/>
      <c r="WM437" s="544"/>
      <c r="WN437" s="544"/>
      <c r="WO437" s="544"/>
      <c r="WP437" s="544"/>
      <c r="WQ437" s="544"/>
      <c r="WR437" s="544"/>
      <c r="WS437" s="544"/>
      <c r="WT437" s="544"/>
      <c r="WU437" s="544"/>
      <c r="WV437" s="544"/>
      <c r="WW437" s="544"/>
      <c r="WX437" s="544"/>
      <c r="WY437" s="544"/>
      <c r="WZ437" s="544"/>
      <c r="XA437" s="544"/>
      <c r="XB437" s="544"/>
      <c r="XC437" s="544"/>
      <c r="XD437" s="544"/>
      <c r="XE437" s="544"/>
      <c r="XF437" s="544"/>
      <c r="XG437" s="544"/>
      <c r="XH437" s="544"/>
      <c r="XI437" s="544"/>
      <c r="XJ437" s="544"/>
      <c r="XK437" s="544"/>
      <c r="XL437" s="544"/>
      <c r="XM437" s="544"/>
      <c r="XN437" s="544"/>
      <c r="XO437" s="544"/>
      <c r="XP437" s="544"/>
      <c r="XQ437" s="544"/>
      <c r="XR437" s="544"/>
      <c r="XS437" s="544"/>
      <c r="XT437" s="544"/>
      <c r="XU437" s="544"/>
      <c r="XV437" s="544"/>
      <c r="XW437" s="544"/>
      <c r="XX437" s="544"/>
      <c r="XY437" s="544"/>
      <c r="XZ437" s="544"/>
      <c r="YA437" s="544"/>
      <c r="YB437" s="544"/>
      <c r="YC437" s="544"/>
      <c r="YD437" s="544"/>
      <c r="YE437" s="544"/>
      <c r="YF437" s="544"/>
      <c r="YG437" s="544"/>
      <c r="YH437" s="544"/>
      <c r="YI437" s="544"/>
      <c r="YJ437" s="544"/>
      <c r="YK437" s="544"/>
      <c r="YL437" s="544"/>
      <c r="YM437" s="544"/>
      <c r="YN437" s="544"/>
      <c r="YO437" s="544"/>
      <c r="YP437" s="544"/>
      <c r="YQ437" s="544"/>
      <c r="YR437" s="544"/>
      <c r="YS437" s="544"/>
      <c r="YT437" s="544"/>
      <c r="YU437" s="544"/>
      <c r="YV437" s="544"/>
      <c r="YW437" s="544"/>
      <c r="YX437" s="544"/>
      <c r="YY437" s="544"/>
      <c r="YZ437" s="544"/>
      <c r="ZA437" s="544"/>
      <c r="ZB437" s="544"/>
      <c r="ZC437" s="544"/>
      <c r="ZD437" s="544"/>
      <c r="ZE437" s="544"/>
      <c r="ZF437" s="544"/>
      <c r="ZG437" s="544"/>
      <c r="ZH437" s="544"/>
      <c r="ZI437" s="544"/>
      <c r="ZJ437" s="544"/>
      <c r="ZK437" s="544"/>
      <c r="ZL437" s="544"/>
      <c r="ZM437" s="544"/>
      <c r="ZN437" s="544"/>
      <c r="ZO437" s="544"/>
      <c r="ZP437" s="544"/>
      <c r="ZQ437" s="544"/>
      <c r="ZR437" s="544"/>
      <c r="ZS437" s="544"/>
      <c r="ZT437" s="544"/>
      <c r="ZU437" s="544"/>
      <c r="ZV437" s="544"/>
      <c r="ZW437" s="544"/>
      <c r="ZX437" s="544"/>
      <c r="ZY437" s="544"/>
      <c r="ZZ437" s="544"/>
      <c r="AAA437" s="544"/>
      <c r="AAB437" s="544"/>
      <c r="AAC437" s="544"/>
      <c r="AAD437" s="544"/>
      <c r="AAE437" s="544"/>
      <c r="AAF437" s="544"/>
      <c r="AAG437" s="544"/>
      <c r="AAH437" s="544"/>
      <c r="AAI437" s="544"/>
      <c r="AAJ437" s="544"/>
      <c r="AAK437" s="544"/>
      <c r="AAL437" s="544"/>
      <c r="AAM437" s="544"/>
      <c r="AAN437" s="544"/>
      <c r="AAO437" s="544"/>
      <c r="AAP437" s="544"/>
      <c r="AAQ437" s="544"/>
      <c r="AAR437" s="544"/>
      <c r="AAS437" s="544"/>
      <c r="AAT437" s="544"/>
      <c r="AAU437" s="544"/>
      <c r="AAV437" s="544"/>
      <c r="AAW437" s="544"/>
      <c r="AAX437" s="544"/>
      <c r="AAY437" s="544"/>
      <c r="AAZ437" s="544"/>
      <c r="ABA437" s="544"/>
      <c r="ABB437" s="544"/>
      <c r="ABC437" s="544"/>
      <c r="ABD437" s="544"/>
      <c r="ABE437" s="544"/>
      <c r="ABF437" s="544"/>
      <c r="ABG437" s="544"/>
      <c r="ABH437" s="544"/>
      <c r="ABI437" s="544"/>
      <c r="ABJ437" s="544"/>
      <c r="ABK437" s="544"/>
      <c r="ABL437" s="544"/>
      <c r="ABM437" s="544"/>
      <c r="ABN437" s="544"/>
      <c r="ABO437" s="544"/>
      <c r="ABP437" s="544"/>
      <c r="ABQ437" s="544"/>
      <c r="ABR437" s="544"/>
      <c r="ABS437" s="544"/>
      <c r="ABT437" s="544"/>
    </row>
    <row r="438" spans="1:748" s="540" customFormat="1" ht="15" customHeight="1" x14ac:dyDescent="0.15">
      <c r="A438" s="559">
        <v>43958</v>
      </c>
      <c r="B438" s="415">
        <f t="shared" si="8"/>
        <v>4627</v>
      </c>
      <c r="C438" s="231"/>
      <c r="D438" s="546"/>
      <c r="E438" s="467"/>
      <c r="F438" s="576"/>
      <c r="G438" s="883"/>
      <c r="H438" s="539"/>
      <c r="I438" s="576"/>
      <c r="J438" s="547"/>
      <c r="K438" s="467"/>
      <c r="L438" s="550"/>
      <c r="M438" s="231">
        <v>2259</v>
      </c>
      <c r="N438" s="546">
        <v>8.25</v>
      </c>
      <c r="O438" s="467">
        <v>3910</v>
      </c>
      <c r="P438" s="576">
        <v>22.6</v>
      </c>
      <c r="Q438" s="883">
        <v>54.2</v>
      </c>
      <c r="R438" s="539">
        <v>0.38</v>
      </c>
      <c r="S438" s="576">
        <v>14.7</v>
      </c>
      <c r="T438" s="547"/>
      <c r="U438" s="467"/>
      <c r="V438" s="550"/>
      <c r="W438" s="494">
        <v>224</v>
      </c>
      <c r="X438" s="546">
        <v>8.31</v>
      </c>
      <c r="Y438" s="548">
        <v>4820</v>
      </c>
      <c r="Z438" s="576">
        <v>8.1</v>
      </c>
      <c r="AA438" s="883">
        <v>22.6</v>
      </c>
      <c r="AB438" s="539">
        <v>0.99</v>
      </c>
      <c r="AC438" s="576">
        <v>5.7</v>
      </c>
      <c r="AD438" s="539"/>
      <c r="AE438" s="467"/>
      <c r="AF438" s="550"/>
      <c r="AG438" s="494">
        <v>102</v>
      </c>
      <c r="AH438" s="546">
        <v>8.24</v>
      </c>
      <c r="AI438" s="548">
        <v>10980</v>
      </c>
      <c r="AJ438" s="576">
        <v>45.9</v>
      </c>
      <c r="AK438" s="883">
        <v>139.9</v>
      </c>
      <c r="AL438" s="539">
        <v>4.3899999999999997</v>
      </c>
      <c r="AM438" s="213">
        <v>8.1</v>
      </c>
      <c r="AN438" s="539"/>
      <c r="AO438" s="467"/>
      <c r="AP438" s="618"/>
      <c r="AQ438" s="494">
        <v>566</v>
      </c>
      <c r="AR438" s="546">
        <v>6.89</v>
      </c>
      <c r="AS438" s="548">
        <v>3650</v>
      </c>
      <c r="AT438" s="576">
        <v>56.1</v>
      </c>
      <c r="AU438" s="883">
        <v>182.1</v>
      </c>
      <c r="AV438" s="539">
        <v>32.479999999999997</v>
      </c>
      <c r="AW438" s="576">
        <v>55.3</v>
      </c>
      <c r="AX438" s="539"/>
      <c r="AY438" s="467"/>
      <c r="AZ438" s="550"/>
      <c r="BA438" s="231">
        <v>186</v>
      </c>
      <c r="BB438" s="546">
        <v>8.02</v>
      </c>
      <c r="BC438" s="467">
        <v>5870</v>
      </c>
      <c r="BD438" s="576">
        <v>25.7</v>
      </c>
      <c r="BE438" s="883">
        <v>79.8</v>
      </c>
      <c r="BF438" s="539">
        <v>18.05</v>
      </c>
      <c r="BG438" s="576">
        <v>28</v>
      </c>
      <c r="BH438" s="539"/>
      <c r="BI438" s="467"/>
      <c r="BJ438" s="550"/>
      <c r="BK438" s="494">
        <v>160</v>
      </c>
      <c r="BL438" s="546">
        <v>7.96</v>
      </c>
      <c r="BM438" s="548">
        <v>1467</v>
      </c>
      <c r="BN438" s="576">
        <v>96.2</v>
      </c>
      <c r="BO438" s="883">
        <v>180.6</v>
      </c>
      <c r="BP438" s="539">
        <v>0.2</v>
      </c>
      <c r="BQ438" s="576">
        <v>3.1</v>
      </c>
      <c r="BR438" s="539"/>
      <c r="BS438" s="467"/>
      <c r="BT438" s="550"/>
      <c r="BU438" s="494">
        <v>300</v>
      </c>
      <c r="BV438" s="546">
        <v>7.6</v>
      </c>
      <c r="BW438" s="548">
        <v>3900</v>
      </c>
      <c r="BX438" s="548">
        <v>12.9</v>
      </c>
      <c r="BY438" s="883">
        <v>51.2</v>
      </c>
      <c r="BZ438" s="539">
        <v>18.989999999999998</v>
      </c>
      <c r="CA438" s="576">
        <v>24.4</v>
      </c>
      <c r="CB438" s="539"/>
      <c r="CC438" s="467"/>
      <c r="CD438" s="550"/>
      <c r="CE438" s="494">
        <v>46</v>
      </c>
      <c r="CF438" s="546">
        <v>7.86</v>
      </c>
      <c r="CG438" s="548">
        <v>6710</v>
      </c>
      <c r="CH438" s="576">
        <v>32.200000000000003</v>
      </c>
      <c r="CI438" s="883">
        <v>114.3</v>
      </c>
      <c r="CJ438" s="539">
        <v>1.17</v>
      </c>
      <c r="CK438" s="576">
        <v>19</v>
      </c>
      <c r="CL438" s="539"/>
      <c r="CM438" s="467"/>
      <c r="CN438" s="550"/>
      <c r="CO438" s="494">
        <v>466</v>
      </c>
      <c r="CP438" s="546">
        <v>7.18</v>
      </c>
      <c r="CQ438" s="467">
        <v>5850</v>
      </c>
      <c r="CR438" s="576">
        <v>45.5</v>
      </c>
      <c r="CS438" s="883">
        <v>144.4</v>
      </c>
      <c r="CT438" s="539">
        <v>2.5099999999999998</v>
      </c>
      <c r="CU438" s="576">
        <v>59.6</v>
      </c>
      <c r="CV438" s="539"/>
      <c r="CW438" s="467"/>
      <c r="CX438" s="550"/>
      <c r="CY438" s="494">
        <v>160</v>
      </c>
      <c r="CZ438" s="546">
        <v>7.5</v>
      </c>
      <c r="DA438" s="467">
        <v>6750</v>
      </c>
      <c r="DB438" s="576">
        <v>52</v>
      </c>
      <c r="DC438" s="883">
        <v>115.8</v>
      </c>
      <c r="DD438" s="539">
        <v>4.8</v>
      </c>
      <c r="DE438" s="576">
        <v>15.8</v>
      </c>
      <c r="DF438" s="539"/>
      <c r="DG438" s="551"/>
      <c r="DH438" s="550"/>
      <c r="DI438" s="494">
        <v>75</v>
      </c>
      <c r="DJ438" s="546">
        <v>7.98</v>
      </c>
      <c r="DK438" s="549">
        <v>3490</v>
      </c>
      <c r="DL438" s="576">
        <v>65.900000000000006</v>
      </c>
      <c r="DM438" s="883">
        <v>206.1</v>
      </c>
      <c r="DN438" s="539">
        <v>3.98</v>
      </c>
      <c r="DO438" s="576">
        <v>17.7</v>
      </c>
      <c r="DP438" s="539"/>
      <c r="DQ438" s="467"/>
      <c r="DR438" s="550"/>
      <c r="DS438" s="494">
        <v>35</v>
      </c>
      <c r="DT438" s="546">
        <v>7.68</v>
      </c>
      <c r="DU438" s="466">
        <v>466</v>
      </c>
      <c r="DV438" s="576">
        <v>37.4</v>
      </c>
      <c r="DW438" s="883">
        <v>94.8</v>
      </c>
      <c r="DX438" s="539">
        <v>8.1999999999999993</v>
      </c>
      <c r="DY438" s="576">
        <v>9</v>
      </c>
      <c r="DZ438" s="539"/>
      <c r="EA438" s="576"/>
      <c r="EB438" s="550"/>
      <c r="EC438" s="494">
        <v>23</v>
      </c>
      <c r="ED438" s="546">
        <v>7.35</v>
      </c>
      <c r="EE438" s="551">
        <v>447</v>
      </c>
      <c r="EF438" s="576">
        <v>41.2</v>
      </c>
      <c r="EG438" s="883">
        <v>127.9</v>
      </c>
      <c r="EH438" s="539">
        <v>2</v>
      </c>
      <c r="EI438" s="576">
        <v>3</v>
      </c>
      <c r="EJ438" s="539"/>
      <c r="EK438" s="467"/>
      <c r="EL438" s="550"/>
      <c r="EM438" s="494"/>
      <c r="EN438" s="546"/>
      <c r="EO438" s="467"/>
      <c r="EP438" s="576"/>
      <c r="EQ438" s="576"/>
      <c r="ER438" s="539"/>
      <c r="ES438" s="576"/>
      <c r="ET438" s="466"/>
      <c r="EU438" s="467"/>
      <c r="EV438" s="550"/>
      <c r="EW438" s="494"/>
      <c r="EX438" s="546">
        <v>7.47</v>
      </c>
      <c r="EY438" s="467">
        <v>5780</v>
      </c>
      <c r="EZ438" s="576">
        <v>5.7</v>
      </c>
      <c r="FA438" s="883">
        <v>42.1</v>
      </c>
      <c r="FB438" s="539">
        <v>4.51</v>
      </c>
      <c r="FC438" s="576">
        <v>5</v>
      </c>
      <c r="FD438" s="466"/>
      <c r="FE438" s="467"/>
      <c r="FF438" s="550"/>
      <c r="FG438" s="494">
        <v>25</v>
      </c>
      <c r="FH438" s="546">
        <v>8.25</v>
      </c>
      <c r="FI438" s="467">
        <v>2960</v>
      </c>
      <c r="FJ438" s="576">
        <v>68.900000000000006</v>
      </c>
      <c r="FK438" s="883">
        <v>195.6</v>
      </c>
      <c r="FL438" s="539">
        <v>4.33</v>
      </c>
      <c r="FM438" s="576">
        <v>8.3000000000000007</v>
      </c>
      <c r="FN438" s="466"/>
      <c r="FO438" s="467"/>
      <c r="FP438" s="550"/>
      <c r="FQ438" s="1262"/>
      <c r="FR438" s="1263"/>
      <c r="FS438" s="1444"/>
      <c r="FT438" s="1263"/>
      <c r="FU438" s="980"/>
      <c r="FV438" s="1263"/>
      <c r="FW438" s="954"/>
      <c r="FX438" s="1263"/>
      <c r="FY438" s="1263"/>
      <c r="FZ438" s="1419"/>
      <c r="GA438" s="1262"/>
      <c r="GB438" s="1263"/>
      <c r="GC438" s="1263"/>
      <c r="GD438" s="1263"/>
      <c r="GE438" s="980"/>
      <c r="GF438" s="1263"/>
      <c r="GG438" s="954"/>
      <c r="GH438" s="1263"/>
      <c r="GI438" s="1263"/>
      <c r="GJ438" s="1419"/>
      <c r="GK438" s="231"/>
      <c r="GL438" s="941"/>
      <c r="GM438" s="467"/>
      <c r="GN438" s="467"/>
      <c r="GO438" s="467"/>
      <c r="GP438" s="467"/>
      <c r="GQ438" s="467"/>
      <c r="GR438" s="467"/>
      <c r="GS438" s="467"/>
      <c r="GT438" s="550"/>
      <c r="GU438" s="231"/>
      <c r="GV438" s="467"/>
      <c r="GW438" s="467"/>
      <c r="GX438" s="467"/>
      <c r="GY438" s="467"/>
      <c r="GZ438" s="539"/>
      <c r="HA438" s="467"/>
      <c r="HB438" s="467"/>
      <c r="HC438" s="467"/>
      <c r="HD438" s="550"/>
      <c r="HE438" s="494"/>
      <c r="HF438" s="546">
        <v>7.07</v>
      </c>
      <c r="HG438" s="467">
        <v>2430</v>
      </c>
      <c r="HH438" s="894">
        <v>8.5</v>
      </c>
      <c r="HI438" s="1432">
        <v>33.1</v>
      </c>
      <c r="HJ438" s="539">
        <v>3.1</v>
      </c>
      <c r="HK438" s="576">
        <v>4.2</v>
      </c>
      <c r="HL438" s="539"/>
      <c r="HM438" s="467"/>
      <c r="HN438" s="550"/>
      <c r="HO438" s="494"/>
      <c r="HP438" s="546"/>
      <c r="HQ438" s="467"/>
      <c r="HR438" s="576"/>
      <c r="HS438" s="576"/>
      <c r="HT438" s="539"/>
      <c r="HU438" s="576"/>
      <c r="HV438" s="539"/>
      <c r="HW438" s="467"/>
      <c r="HX438" s="550"/>
      <c r="HY438" s="1587"/>
      <c r="HZ438" s="1587"/>
      <c r="IA438" s="1587"/>
      <c r="IB438" s="1587"/>
      <c r="IC438" s="1587"/>
      <c r="ID438" s="1587"/>
      <c r="IE438" s="1587"/>
      <c r="IF438" s="1587"/>
      <c r="IG438" s="1587"/>
      <c r="IH438" s="1587"/>
      <c r="II438" s="1587"/>
      <c r="IJ438" s="1587"/>
      <c r="IK438" s="1587"/>
      <c r="IL438" s="1587"/>
      <c r="IM438" s="1587"/>
      <c r="IN438" s="1587"/>
      <c r="IO438" s="1587"/>
      <c r="IP438" s="1587"/>
      <c r="IQ438" s="1587"/>
      <c r="IR438" s="1587"/>
      <c r="IS438" s="1587"/>
      <c r="IT438" s="1587"/>
      <c r="IU438" s="1587"/>
      <c r="IV438" s="1587"/>
      <c r="IW438" s="1587"/>
      <c r="IX438" s="1587"/>
      <c r="IY438" s="1587"/>
      <c r="IZ438" s="1587"/>
      <c r="JA438" s="1587"/>
      <c r="JB438" s="1587"/>
      <c r="JC438" s="1587"/>
      <c r="JD438" s="1587"/>
      <c r="JE438" s="1587"/>
      <c r="JF438" s="1587"/>
      <c r="JG438" s="1587"/>
      <c r="JH438" s="1587"/>
      <c r="JI438" s="1587"/>
      <c r="JJ438" s="1587"/>
      <c r="JK438" s="1587"/>
      <c r="JL438" s="1587"/>
      <c r="JM438" s="1587"/>
      <c r="JN438" s="1587"/>
      <c r="JO438" s="1587"/>
      <c r="JP438" s="1587"/>
      <c r="JQ438" s="1587"/>
      <c r="JR438" s="1587"/>
      <c r="JS438" s="1587"/>
      <c r="JT438" s="1587"/>
      <c r="JU438" s="1587"/>
      <c r="JV438" s="1587"/>
      <c r="JW438" s="1587"/>
      <c r="JX438" s="1587"/>
      <c r="JY438" s="1587"/>
      <c r="JZ438" s="1587"/>
      <c r="KA438" s="1587"/>
      <c r="KB438" s="1587"/>
      <c r="KC438" s="1587"/>
      <c r="KD438" s="1587"/>
      <c r="KE438" s="1587"/>
      <c r="KF438" s="1587"/>
      <c r="KG438" s="1587"/>
      <c r="KH438" s="1587"/>
      <c r="KI438" s="1587"/>
      <c r="KJ438" s="1587"/>
      <c r="KK438" s="1587"/>
      <c r="KL438" s="1587"/>
      <c r="KM438" s="1587"/>
      <c r="KN438" s="1587"/>
      <c r="KO438" s="1587"/>
      <c r="KP438" s="1587"/>
      <c r="KQ438" s="1587"/>
      <c r="KR438" s="1587"/>
      <c r="KS438" s="1587"/>
      <c r="KT438" s="1587"/>
      <c r="KU438" s="1587"/>
      <c r="KV438" s="1587"/>
      <c r="KW438" s="1587"/>
      <c r="KX438" s="1587"/>
      <c r="KY438" s="1587"/>
      <c r="KZ438" s="1587"/>
      <c r="LA438" s="1587"/>
      <c r="LB438" s="1587"/>
      <c r="LC438" s="1587"/>
      <c r="LD438" s="1587"/>
      <c r="LE438" s="1587"/>
      <c r="LF438" s="1587"/>
      <c r="LG438" s="1587"/>
      <c r="LH438" s="1587"/>
      <c r="LI438" s="1587"/>
      <c r="LJ438" s="1587"/>
      <c r="LK438" s="1587"/>
      <c r="LL438" s="1587"/>
      <c r="LM438" s="1587"/>
      <c r="LN438" s="1587"/>
      <c r="LO438" s="1587"/>
      <c r="LP438" s="1587"/>
      <c r="LQ438" s="1587"/>
      <c r="LR438" s="1587"/>
      <c r="LS438" s="1587"/>
      <c r="LT438" s="1587"/>
      <c r="LU438" s="1587"/>
      <c r="LV438" s="1587"/>
      <c r="LW438" s="1587"/>
      <c r="LX438" s="1587"/>
      <c r="LY438" s="1587"/>
      <c r="LZ438" s="1587"/>
      <c r="MA438" s="1587"/>
      <c r="MB438" s="1587"/>
      <c r="MC438" s="1587"/>
      <c r="MD438" s="1587"/>
      <c r="ME438" s="1587"/>
      <c r="MF438" s="1587"/>
      <c r="MG438" s="1587"/>
      <c r="MH438" s="1587"/>
      <c r="MI438" s="1587"/>
      <c r="MJ438" s="1587"/>
      <c r="MK438" s="1587"/>
      <c r="ML438" s="1587"/>
      <c r="MM438" s="1587"/>
      <c r="MN438" s="1587"/>
      <c r="MO438" s="1587"/>
      <c r="MP438" s="1587"/>
      <c r="MQ438" s="1587"/>
      <c r="MR438" s="1587"/>
      <c r="MS438" s="1587"/>
      <c r="MT438" s="1587"/>
      <c r="MU438" s="1587"/>
      <c r="MV438" s="1587"/>
      <c r="MW438" s="1587"/>
      <c r="MX438" s="1587"/>
      <c r="MY438" s="1587"/>
      <c r="MZ438" s="1587"/>
      <c r="NA438" s="1587"/>
      <c r="NB438" s="1587"/>
      <c r="NC438" s="1587"/>
      <c r="ND438" s="1587"/>
      <c r="NE438" s="1587"/>
      <c r="NF438" s="1587"/>
      <c r="NG438" s="1587"/>
      <c r="NH438" s="1587"/>
      <c r="NI438" s="1587"/>
      <c r="NJ438" s="1587"/>
      <c r="NK438" s="1587"/>
      <c r="NL438" s="1587"/>
      <c r="NM438" s="1587"/>
      <c r="NN438" s="1587"/>
      <c r="NO438" s="1587"/>
      <c r="NP438" s="1587"/>
      <c r="NQ438" s="1587"/>
      <c r="NR438" s="1587"/>
      <c r="NS438" s="1587"/>
      <c r="NT438" s="1587"/>
      <c r="NU438" s="1587"/>
      <c r="NV438" s="1587"/>
      <c r="NW438" s="1587"/>
      <c r="NX438" s="1587"/>
      <c r="NY438" s="1587"/>
      <c r="NZ438" s="1587"/>
      <c r="OA438" s="1587"/>
      <c r="OB438" s="1587"/>
      <c r="OC438" s="1587"/>
      <c r="OD438" s="1587"/>
      <c r="OE438" s="1587"/>
      <c r="OF438" s="1587"/>
      <c r="OG438" s="1587"/>
      <c r="OH438" s="1587"/>
      <c r="OI438" s="1587"/>
      <c r="OJ438" s="1587"/>
      <c r="OK438" s="1587"/>
      <c r="OL438" s="1587"/>
      <c r="OM438" s="1587"/>
      <c r="ON438" s="1587"/>
      <c r="OO438" s="1587"/>
      <c r="OP438" s="1587"/>
      <c r="OQ438" s="1587"/>
      <c r="OR438" s="1587"/>
      <c r="OS438" s="1587"/>
      <c r="OT438" s="1587"/>
      <c r="OU438" s="1587"/>
      <c r="OV438" s="1587"/>
      <c r="OW438" s="1587"/>
      <c r="OX438" s="1587"/>
      <c r="OY438" s="1587"/>
      <c r="OZ438" s="1587"/>
      <c r="PA438" s="1587"/>
      <c r="PB438" s="1587"/>
      <c r="PC438" s="1587"/>
      <c r="PD438" s="1587"/>
      <c r="PE438" s="1587"/>
      <c r="PF438" s="1587"/>
      <c r="PG438" s="1588"/>
      <c r="PH438" s="1588"/>
      <c r="PI438" s="1588"/>
      <c r="PJ438" s="1588"/>
      <c r="PK438" s="1588"/>
      <c r="PL438" s="1588"/>
      <c r="PM438" s="1588"/>
      <c r="PN438" s="1588"/>
      <c r="PO438" s="1588"/>
      <c r="PP438" s="1588"/>
      <c r="PQ438" s="1588"/>
      <c r="PR438" s="1588"/>
      <c r="PS438" s="1588"/>
      <c r="PT438" s="1588"/>
      <c r="PU438" s="1588"/>
      <c r="PV438" s="1588"/>
      <c r="PW438" s="1588"/>
      <c r="PX438" s="1588"/>
      <c r="PY438" s="1588"/>
      <c r="PZ438" s="1588"/>
      <c r="QA438" s="1588"/>
      <c r="QB438" s="1588"/>
      <c r="QC438" s="1588"/>
      <c r="QD438" s="1588"/>
      <c r="QE438" s="1588"/>
      <c r="QF438" s="1588"/>
      <c r="QG438" s="1588"/>
      <c r="QH438" s="1588"/>
      <c r="QI438" s="1588"/>
      <c r="QJ438" s="1588"/>
      <c r="QK438" s="1588"/>
      <c r="QL438" s="1588"/>
      <c r="QM438" s="1588"/>
      <c r="QN438" s="1588"/>
      <c r="QO438" s="1588"/>
      <c r="QP438" s="1588"/>
      <c r="QQ438" s="1588"/>
      <c r="QR438" s="1588"/>
      <c r="QS438" s="1588"/>
      <c r="QT438" s="1588"/>
      <c r="QU438" s="1588"/>
      <c r="QV438" s="1588"/>
      <c r="QW438" s="1588"/>
      <c r="QX438" s="1588"/>
      <c r="QY438" s="1588"/>
      <c r="QZ438" s="1588"/>
      <c r="RA438" s="1588"/>
      <c r="RB438" s="1588"/>
      <c r="RC438" s="1588"/>
      <c r="RD438" s="1588"/>
      <c r="RE438" s="1588"/>
      <c r="RF438" s="1588"/>
      <c r="RG438" s="1588"/>
      <c r="RH438" s="1588"/>
      <c r="RI438" s="1588"/>
      <c r="RJ438" s="1588"/>
      <c r="RK438" s="1588"/>
      <c r="RL438" s="1588"/>
      <c r="RM438" s="1588"/>
      <c r="RN438" s="1588"/>
      <c r="RO438" s="1588"/>
      <c r="RP438" s="1588"/>
      <c r="RQ438" s="1588"/>
      <c r="RR438" s="1588"/>
      <c r="RS438" s="1588"/>
      <c r="RT438" s="1588"/>
      <c r="RU438" s="1588"/>
      <c r="RV438" s="1588"/>
      <c r="RW438" s="1588"/>
      <c r="RX438" s="1588"/>
      <c r="RY438" s="1588"/>
      <c r="RZ438" s="1588"/>
      <c r="SA438" s="1588"/>
      <c r="SB438" s="1588"/>
      <c r="SC438" s="1588"/>
      <c r="SD438" s="1588"/>
      <c r="SE438" s="1588"/>
      <c r="SF438" s="1588"/>
      <c r="SG438" s="1588"/>
      <c r="SH438" s="1588"/>
      <c r="SI438" s="1588"/>
      <c r="SJ438" s="1588"/>
      <c r="SK438" s="1588"/>
      <c r="SL438" s="1588"/>
      <c r="SM438" s="1588"/>
      <c r="SN438" s="1588"/>
      <c r="SO438" s="1588"/>
      <c r="SP438" s="1588"/>
      <c r="SQ438" s="1588"/>
      <c r="SR438" s="1588"/>
      <c r="SS438" s="1588"/>
      <c r="ST438" s="1588"/>
      <c r="SU438" s="1588"/>
      <c r="SV438" s="1588"/>
      <c r="SW438" s="1588"/>
      <c r="SX438" s="1588"/>
      <c r="SY438" s="1588"/>
      <c r="SZ438" s="1588"/>
      <c r="TA438" s="1588"/>
      <c r="TB438" s="1588"/>
      <c r="TC438" s="1588"/>
      <c r="TD438" s="544"/>
      <c r="TE438" s="544"/>
      <c r="TF438" s="544"/>
      <c r="TG438" s="544"/>
      <c r="TH438" s="544"/>
      <c r="TI438" s="544"/>
      <c r="TJ438" s="544"/>
      <c r="TK438" s="544"/>
      <c r="TL438" s="544"/>
      <c r="TM438" s="544"/>
      <c r="TN438" s="544"/>
      <c r="TO438" s="544"/>
      <c r="TP438" s="544"/>
      <c r="TQ438" s="544"/>
      <c r="TR438" s="544"/>
      <c r="TS438" s="544"/>
      <c r="TT438" s="544"/>
      <c r="TU438" s="544"/>
      <c r="TV438" s="544"/>
      <c r="TW438" s="544"/>
      <c r="TX438" s="544"/>
      <c r="TY438" s="544"/>
      <c r="TZ438" s="544"/>
      <c r="UA438" s="544"/>
      <c r="UB438" s="544"/>
      <c r="UC438" s="544"/>
      <c r="UD438" s="544"/>
      <c r="UE438" s="544"/>
      <c r="UF438" s="544"/>
      <c r="UG438" s="544"/>
      <c r="UH438" s="544"/>
      <c r="UI438" s="544"/>
      <c r="UJ438" s="544"/>
      <c r="UK438" s="544"/>
      <c r="UL438" s="544"/>
      <c r="UM438" s="544"/>
      <c r="UN438" s="544"/>
      <c r="UO438" s="544"/>
      <c r="UP438" s="544"/>
      <c r="UQ438" s="544"/>
      <c r="UR438" s="544"/>
      <c r="US438" s="544"/>
      <c r="UT438" s="544"/>
      <c r="UU438" s="544"/>
      <c r="UV438" s="544"/>
      <c r="UW438" s="544"/>
      <c r="UX438" s="544"/>
      <c r="UY438" s="544"/>
      <c r="UZ438" s="544"/>
      <c r="VA438" s="544"/>
      <c r="VB438" s="544"/>
      <c r="VC438" s="544"/>
      <c r="VD438" s="544"/>
      <c r="VE438" s="544"/>
      <c r="VF438" s="544"/>
      <c r="VG438" s="544"/>
      <c r="VH438" s="544"/>
      <c r="VI438" s="544"/>
      <c r="VJ438" s="544"/>
      <c r="VK438" s="544"/>
      <c r="VL438" s="544"/>
      <c r="VM438" s="544"/>
      <c r="VN438" s="544"/>
      <c r="VO438" s="544"/>
      <c r="VP438" s="544"/>
      <c r="VQ438" s="544"/>
      <c r="VR438" s="544"/>
      <c r="VS438" s="544"/>
      <c r="VT438" s="544"/>
      <c r="VU438" s="544"/>
      <c r="VV438" s="544"/>
      <c r="VW438" s="544"/>
      <c r="VX438" s="544"/>
      <c r="VY438" s="544"/>
      <c r="VZ438" s="544"/>
      <c r="WA438" s="544"/>
      <c r="WB438" s="544"/>
      <c r="WC438" s="544"/>
      <c r="WD438" s="544"/>
      <c r="WE438" s="544"/>
      <c r="WF438" s="544"/>
      <c r="WG438" s="544"/>
      <c r="WH438" s="544"/>
      <c r="WI438" s="544"/>
      <c r="WJ438" s="544"/>
      <c r="WK438" s="544"/>
      <c r="WL438" s="544"/>
      <c r="WM438" s="544"/>
      <c r="WN438" s="544"/>
      <c r="WO438" s="544"/>
      <c r="WP438" s="544"/>
      <c r="WQ438" s="544"/>
      <c r="WR438" s="544"/>
      <c r="WS438" s="544"/>
      <c r="WT438" s="544"/>
      <c r="WU438" s="544"/>
      <c r="WV438" s="544"/>
      <c r="WW438" s="544"/>
      <c r="WX438" s="544"/>
      <c r="WY438" s="544"/>
      <c r="WZ438" s="544"/>
      <c r="XA438" s="544"/>
      <c r="XB438" s="544"/>
      <c r="XC438" s="544"/>
      <c r="XD438" s="544"/>
      <c r="XE438" s="544"/>
      <c r="XF438" s="544"/>
      <c r="XG438" s="544"/>
      <c r="XH438" s="544"/>
      <c r="XI438" s="544"/>
      <c r="XJ438" s="544"/>
      <c r="XK438" s="544"/>
      <c r="XL438" s="544"/>
      <c r="XM438" s="544"/>
      <c r="XN438" s="544"/>
      <c r="XO438" s="544"/>
      <c r="XP438" s="544"/>
      <c r="XQ438" s="544"/>
      <c r="XR438" s="544"/>
      <c r="XS438" s="544"/>
      <c r="XT438" s="544"/>
      <c r="XU438" s="544"/>
      <c r="XV438" s="544"/>
      <c r="XW438" s="544"/>
      <c r="XX438" s="544"/>
      <c r="XY438" s="544"/>
      <c r="XZ438" s="544"/>
      <c r="YA438" s="544"/>
      <c r="YB438" s="544"/>
      <c r="YC438" s="544"/>
      <c r="YD438" s="544"/>
      <c r="YE438" s="544"/>
      <c r="YF438" s="544"/>
      <c r="YG438" s="544"/>
      <c r="YH438" s="544"/>
      <c r="YI438" s="544"/>
      <c r="YJ438" s="544"/>
      <c r="YK438" s="544"/>
      <c r="YL438" s="544"/>
      <c r="YM438" s="544"/>
      <c r="YN438" s="544"/>
      <c r="YO438" s="544"/>
      <c r="YP438" s="544"/>
      <c r="YQ438" s="544"/>
      <c r="YR438" s="544"/>
      <c r="YS438" s="544"/>
      <c r="YT438" s="544"/>
      <c r="YU438" s="544"/>
      <c r="YV438" s="544"/>
      <c r="YW438" s="544"/>
      <c r="YX438" s="544"/>
      <c r="YY438" s="544"/>
      <c r="YZ438" s="544"/>
      <c r="ZA438" s="544"/>
      <c r="ZB438" s="544"/>
      <c r="ZC438" s="544"/>
      <c r="ZD438" s="544"/>
      <c r="ZE438" s="544"/>
      <c r="ZF438" s="544"/>
      <c r="ZG438" s="544"/>
      <c r="ZH438" s="544"/>
      <c r="ZI438" s="544"/>
      <c r="ZJ438" s="544"/>
      <c r="ZK438" s="544"/>
      <c r="ZL438" s="544"/>
      <c r="ZM438" s="544"/>
      <c r="ZN438" s="544"/>
      <c r="ZO438" s="544"/>
      <c r="ZP438" s="544"/>
      <c r="ZQ438" s="544"/>
      <c r="ZR438" s="544"/>
      <c r="ZS438" s="544"/>
      <c r="ZT438" s="544"/>
      <c r="ZU438" s="544"/>
      <c r="ZV438" s="544"/>
      <c r="ZW438" s="544"/>
      <c r="ZX438" s="544"/>
      <c r="ZY438" s="544"/>
      <c r="ZZ438" s="544"/>
      <c r="AAA438" s="544"/>
      <c r="AAB438" s="544"/>
      <c r="AAC438" s="544"/>
      <c r="AAD438" s="544"/>
      <c r="AAE438" s="544"/>
      <c r="AAF438" s="544"/>
      <c r="AAG438" s="544"/>
      <c r="AAH438" s="544"/>
      <c r="AAI438" s="544"/>
      <c r="AAJ438" s="544"/>
      <c r="AAK438" s="544"/>
      <c r="AAL438" s="544"/>
      <c r="AAM438" s="544"/>
      <c r="AAN438" s="544"/>
      <c r="AAO438" s="544"/>
      <c r="AAP438" s="544"/>
      <c r="AAQ438" s="544"/>
      <c r="AAR438" s="544"/>
      <c r="AAS438" s="544"/>
      <c r="AAT438" s="544"/>
      <c r="AAU438" s="544"/>
      <c r="AAV438" s="544"/>
      <c r="AAW438" s="544"/>
      <c r="AAX438" s="544"/>
      <c r="AAY438" s="544"/>
      <c r="AAZ438" s="544"/>
      <c r="ABA438" s="544"/>
      <c r="ABB438" s="544"/>
      <c r="ABC438" s="544"/>
      <c r="ABD438" s="544"/>
      <c r="ABE438" s="544"/>
      <c r="ABF438" s="544"/>
      <c r="ABG438" s="544"/>
      <c r="ABH438" s="544"/>
      <c r="ABI438" s="544"/>
      <c r="ABJ438" s="544"/>
      <c r="ABK438" s="544"/>
      <c r="ABL438" s="544"/>
      <c r="ABM438" s="544"/>
      <c r="ABN438" s="544"/>
      <c r="ABO438" s="544"/>
      <c r="ABP438" s="544"/>
      <c r="ABQ438" s="544"/>
      <c r="ABR438" s="544"/>
      <c r="ABS438" s="544"/>
      <c r="ABT438" s="544"/>
    </row>
    <row r="439" spans="1:748" s="540" customFormat="1" ht="15" customHeight="1" x14ac:dyDescent="0.15">
      <c r="A439" s="559">
        <v>43959</v>
      </c>
      <c r="B439" s="415">
        <f t="shared" si="8"/>
        <v>5139</v>
      </c>
      <c r="C439" s="231"/>
      <c r="D439" s="546"/>
      <c r="E439" s="467"/>
      <c r="F439" s="576"/>
      <c r="G439" s="883"/>
      <c r="H439" s="539"/>
      <c r="I439" s="576"/>
      <c r="J439" s="547"/>
      <c r="K439" s="467"/>
      <c r="L439" s="550"/>
      <c r="M439" s="231">
        <v>2820</v>
      </c>
      <c r="N439" s="546">
        <v>8.42</v>
      </c>
      <c r="O439" s="467">
        <v>4080</v>
      </c>
      <c r="P439" s="576">
        <v>22.5</v>
      </c>
      <c r="Q439" s="883">
        <v>60.2</v>
      </c>
      <c r="R439" s="539">
        <v>0.17</v>
      </c>
      <c r="S439" s="576">
        <v>18.3</v>
      </c>
      <c r="T439" s="547"/>
      <c r="U439" s="467"/>
      <c r="V439" s="550"/>
      <c r="W439" s="494">
        <v>361</v>
      </c>
      <c r="X439" s="546">
        <v>8.2899999999999991</v>
      </c>
      <c r="Y439" s="548">
        <v>4770</v>
      </c>
      <c r="Z439" s="576">
        <v>8.3000000000000007</v>
      </c>
      <c r="AA439" s="883">
        <v>22.6</v>
      </c>
      <c r="AB439" s="539">
        <v>0.23</v>
      </c>
      <c r="AC439" s="576">
        <v>4.5999999999999996</v>
      </c>
      <c r="AD439" s="539"/>
      <c r="AE439" s="467"/>
      <c r="AF439" s="550"/>
      <c r="AG439" s="494">
        <v>125</v>
      </c>
      <c r="AH439" s="546">
        <v>8.36</v>
      </c>
      <c r="AI439" s="548">
        <v>10280</v>
      </c>
      <c r="AJ439" s="576">
        <v>42.2</v>
      </c>
      <c r="AK439" s="883">
        <v>129.4</v>
      </c>
      <c r="AL439" s="539">
        <v>5.04</v>
      </c>
      <c r="AM439" s="213">
        <v>9.3000000000000007</v>
      </c>
      <c r="AN439" s="539"/>
      <c r="AO439" s="467"/>
      <c r="AP439" s="618"/>
      <c r="AQ439" s="494">
        <v>662</v>
      </c>
      <c r="AR439" s="546">
        <v>7</v>
      </c>
      <c r="AS439" s="548">
        <v>4270</v>
      </c>
      <c r="AT439" s="576">
        <v>66.400000000000006</v>
      </c>
      <c r="AU439" s="883">
        <v>219.7</v>
      </c>
      <c r="AV439" s="539">
        <v>24.21</v>
      </c>
      <c r="AW439" s="576">
        <v>60.2</v>
      </c>
      <c r="AX439" s="539"/>
      <c r="AY439" s="467"/>
      <c r="AZ439" s="550"/>
      <c r="BA439" s="231">
        <v>131</v>
      </c>
      <c r="BB439" s="546">
        <v>7.92</v>
      </c>
      <c r="BC439" s="467">
        <v>7170</v>
      </c>
      <c r="BD439" s="576">
        <v>28.7</v>
      </c>
      <c r="BE439" s="883">
        <v>96.3</v>
      </c>
      <c r="BF439" s="539">
        <v>10.26</v>
      </c>
      <c r="BG439" s="576">
        <v>26</v>
      </c>
      <c r="BH439" s="539"/>
      <c r="BI439" s="467"/>
      <c r="BJ439" s="550"/>
      <c r="BK439" s="494">
        <v>162</v>
      </c>
      <c r="BL439" s="546">
        <v>7.88</v>
      </c>
      <c r="BM439" s="548">
        <v>1605</v>
      </c>
      <c r="BN439" s="576">
        <v>96.8</v>
      </c>
      <c r="BO439" s="883">
        <v>188.1</v>
      </c>
      <c r="BP439" s="539">
        <v>0.28999999999999998</v>
      </c>
      <c r="BQ439" s="576">
        <v>3.1</v>
      </c>
      <c r="BR439" s="539"/>
      <c r="BS439" s="467"/>
      <c r="BT439" s="550"/>
      <c r="BU439" s="494">
        <v>262</v>
      </c>
      <c r="BV439" s="546">
        <v>8</v>
      </c>
      <c r="BW439" s="548">
        <v>4200</v>
      </c>
      <c r="BX439" s="548">
        <v>124.4</v>
      </c>
      <c r="BY439" s="883">
        <v>293.39999999999998</v>
      </c>
      <c r="BZ439" s="539">
        <v>71.94</v>
      </c>
      <c r="CA439" s="576">
        <v>73.8</v>
      </c>
      <c r="CB439" s="539"/>
      <c r="CC439" s="467"/>
      <c r="CD439" s="550"/>
      <c r="CE439" s="494">
        <v>51</v>
      </c>
      <c r="CF439" s="546">
        <v>7.79</v>
      </c>
      <c r="CG439" s="548">
        <v>6900</v>
      </c>
      <c r="CH439" s="576">
        <v>36.299999999999997</v>
      </c>
      <c r="CI439" s="883">
        <v>138.4</v>
      </c>
      <c r="CJ439" s="539">
        <v>1.46</v>
      </c>
      <c r="CK439" s="576">
        <v>17.600000000000001</v>
      </c>
      <c r="CL439" s="539"/>
      <c r="CM439" s="467"/>
      <c r="CN439" s="550"/>
      <c r="CO439" s="494">
        <v>272</v>
      </c>
      <c r="CP439" s="546">
        <v>6.96</v>
      </c>
      <c r="CQ439" s="467">
        <v>8060</v>
      </c>
      <c r="CR439" s="576">
        <v>55.5</v>
      </c>
      <c r="CS439" s="883">
        <v>150.5</v>
      </c>
      <c r="CT439" s="539">
        <v>2.69</v>
      </c>
      <c r="CU439" s="576">
        <v>18.5</v>
      </c>
      <c r="CV439" s="539"/>
      <c r="CW439" s="467"/>
      <c r="CX439" s="550"/>
      <c r="CY439" s="494">
        <v>186</v>
      </c>
      <c r="CZ439" s="546">
        <v>7.39</v>
      </c>
      <c r="DA439" s="467">
        <v>6910</v>
      </c>
      <c r="DB439" s="576">
        <v>51.9</v>
      </c>
      <c r="DC439" s="883">
        <v>123.4</v>
      </c>
      <c r="DD439" s="539">
        <v>5.45</v>
      </c>
      <c r="DE439" s="576">
        <v>68.3</v>
      </c>
      <c r="DF439" s="539"/>
      <c r="DG439" s="551"/>
      <c r="DH439" s="550"/>
      <c r="DI439" s="494">
        <v>82</v>
      </c>
      <c r="DJ439" s="546">
        <v>8.18</v>
      </c>
      <c r="DK439" s="549">
        <v>4320</v>
      </c>
      <c r="DL439" s="576">
        <v>73.599999999999994</v>
      </c>
      <c r="DM439" s="883">
        <v>248.3</v>
      </c>
      <c r="DN439" s="539">
        <v>4.0999999999999996</v>
      </c>
      <c r="DO439" s="576">
        <v>19.399999999999999</v>
      </c>
      <c r="DP439" s="539"/>
      <c r="DQ439" s="467"/>
      <c r="DR439" s="550"/>
      <c r="DS439" s="494"/>
      <c r="DT439" s="546">
        <v>7.35</v>
      </c>
      <c r="DU439" s="466">
        <v>488</v>
      </c>
      <c r="DV439" s="576">
        <v>32.200000000000003</v>
      </c>
      <c r="DW439" s="883">
        <v>81.3</v>
      </c>
      <c r="DX439" s="539">
        <v>7.91</v>
      </c>
      <c r="DY439" s="576">
        <v>8.11</v>
      </c>
      <c r="DZ439" s="539"/>
      <c r="EA439" s="576"/>
      <c r="EB439" s="550"/>
      <c r="EC439" s="494">
        <v>7</v>
      </c>
      <c r="ED439" s="546"/>
      <c r="EE439" s="551"/>
      <c r="EF439" s="576"/>
      <c r="EG439" s="883"/>
      <c r="EH439" s="539"/>
      <c r="EI439" s="576"/>
      <c r="EJ439" s="539"/>
      <c r="EK439" s="467"/>
      <c r="EL439" s="550"/>
      <c r="EM439" s="494"/>
      <c r="EN439" s="546"/>
      <c r="EO439" s="467"/>
      <c r="EP439" s="576"/>
      <c r="EQ439" s="576"/>
      <c r="ER439" s="539"/>
      <c r="ES439" s="576"/>
      <c r="ET439" s="466"/>
      <c r="EU439" s="467"/>
      <c r="EV439" s="550"/>
      <c r="EW439" s="494"/>
      <c r="EX439" s="546">
        <v>7.48</v>
      </c>
      <c r="EY439" s="467">
        <v>6010</v>
      </c>
      <c r="EZ439" s="576">
        <v>4.0999999999999996</v>
      </c>
      <c r="FA439" s="883">
        <v>39.1</v>
      </c>
      <c r="FB439" s="539">
        <v>4.16</v>
      </c>
      <c r="FC439" s="576">
        <v>4.3</v>
      </c>
      <c r="FD439" s="466"/>
      <c r="FE439" s="467"/>
      <c r="FF439" s="550"/>
      <c r="FG439" s="494">
        <v>18</v>
      </c>
      <c r="FH439" s="546">
        <v>8.51</v>
      </c>
      <c r="FI439" s="467">
        <v>2980</v>
      </c>
      <c r="FJ439" s="576">
        <v>72.900000000000006</v>
      </c>
      <c r="FK439" s="883">
        <v>210.7</v>
      </c>
      <c r="FL439" s="539">
        <v>4.0999999999999996</v>
      </c>
      <c r="FM439" s="576">
        <v>10</v>
      </c>
      <c r="FN439" s="466"/>
      <c r="FO439" s="467"/>
      <c r="FP439" s="550"/>
      <c r="FQ439" s="1262"/>
      <c r="FR439" s="1263"/>
      <c r="FS439" s="1444"/>
      <c r="FT439" s="1263"/>
      <c r="FU439" s="980"/>
      <c r="FV439" s="1263"/>
      <c r="FW439" s="954"/>
      <c r="FX439" s="1263"/>
      <c r="FY439" s="1263"/>
      <c r="FZ439" s="1419"/>
      <c r="GA439" s="1262"/>
      <c r="GB439" s="1263"/>
      <c r="GC439" s="1263"/>
      <c r="GD439" s="1263"/>
      <c r="GE439" s="980"/>
      <c r="GF439" s="1263"/>
      <c r="GG439" s="954"/>
      <c r="GH439" s="1263"/>
      <c r="GI439" s="1263"/>
      <c r="GJ439" s="1419"/>
      <c r="GK439" s="231"/>
      <c r="GL439" s="941"/>
      <c r="GM439" s="467"/>
      <c r="GN439" s="467"/>
      <c r="GO439" s="467"/>
      <c r="GP439" s="467"/>
      <c r="GQ439" s="467"/>
      <c r="GR439" s="467"/>
      <c r="GS439" s="467"/>
      <c r="GT439" s="550"/>
      <c r="GU439" s="231"/>
      <c r="GV439" s="467"/>
      <c r="GW439" s="467"/>
      <c r="GX439" s="467"/>
      <c r="GY439" s="467"/>
      <c r="GZ439" s="539"/>
      <c r="HA439" s="467"/>
      <c r="HB439" s="467"/>
      <c r="HC439" s="467"/>
      <c r="HD439" s="550"/>
      <c r="HE439" s="494"/>
      <c r="HF439" s="546"/>
      <c r="HG439" s="467"/>
      <c r="HH439" s="894"/>
      <c r="HI439" s="1432"/>
      <c r="HJ439" s="539"/>
      <c r="HK439" s="576"/>
      <c r="HL439" s="539"/>
      <c r="HM439" s="467"/>
      <c r="HN439" s="550"/>
      <c r="HO439" s="494"/>
      <c r="HP439" s="546"/>
      <c r="HQ439" s="467"/>
      <c r="HR439" s="576"/>
      <c r="HS439" s="576"/>
      <c r="HT439" s="539"/>
      <c r="HU439" s="576"/>
      <c r="HV439" s="539"/>
      <c r="HW439" s="467"/>
      <c r="HX439" s="550"/>
      <c r="HY439" s="1587"/>
      <c r="HZ439" s="1587"/>
      <c r="IA439" s="1587"/>
      <c r="IB439" s="1587"/>
      <c r="IC439" s="1587"/>
      <c r="ID439" s="1587"/>
      <c r="IE439" s="1587"/>
      <c r="IF439" s="1587"/>
      <c r="IG439" s="1587"/>
      <c r="IH439" s="1587"/>
      <c r="II439" s="1587"/>
      <c r="IJ439" s="1587"/>
      <c r="IK439" s="1587"/>
      <c r="IL439" s="1587"/>
      <c r="IM439" s="1587"/>
      <c r="IN439" s="1587"/>
      <c r="IO439" s="1587"/>
      <c r="IP439" s="1587"/>
      <c r="IQ439" s="1587"/>
      <c r="IR439" s="1587"/>
      <c r="IS439" s="1587"/>
      <c r="IT439" s="1587"/>
      <c r="IU439" s="1587"/>
      <c r="IV439" s="1587"/>
      <c r="IW439" s="1587"/>
      <c r="IX439" s="1587"/>
      <c r="IY439" s="1587"/>
      <c r="IZ439" s="1587"/>
      <c r="JA439" s="1587"/>
      <c r="JB439" s="1587"/>
      <c r="JC439" s="1587"/>
      <c r="JD439" s="1587"/>
      <c r="JE439" s="1587"/>
      <c r="JF439" s="1587"/>
      <c r="JG439" s="1587"/>
      <c r="JH439" s="1587"/>
      <c r="JI439" s="1587"/>
      <c r="JJ439" s="1587"/>
      <c r="JK439" s="1587"/>
      <c r="JL439" s="1587"/>
      <c r="JM439" s="1587"/>
      <c r="JN439" s="1587"/>
      <c r="JO439" s="1587"/>
      <c r="JP439" s="1587"/>
      <c r="JQ439" s="1587"/>
      <c r="JR439" s="1587"/>
      <c r="JS439" s="1587"/>
      <c r="JT439" s="1587"/>
      <c r="JU439" s="1587"/>
      <c r="JV439" s="1587"/>
      <c r="JW439" s="1587"/>
      <c r="JX439" s="1587"/>
      <c r="JY439" s="1587"/>
      <c r="JZ439" s="1587"/>
      <c r="KA439" s="1587"/>
      <c r="KB439" s="1587"/>
      <c r="KC439" s="1587"/>
      <c r="KD439" s="1587"/>
      <c r="KE439" s="1587"/>
      <c r="KF439" s="1587"/>
      <c r="KG439" s="1587"/>
      <c r="KH439" s="1587"/>
      <c r="KI439" s="1587"/>
      <c r="KJ439" s="1587"/>
      <c r="KK439" s="1587"/>
      <c r="KL439" s="1587"/>
      <c r="KM439" s="1587"/>
      <c r="KN439" s="1587"/>
      <c r="KO439" s="1587"/>
      <c r="KP439" s="1587"/>
      <c r="KQ439" s="1587"/>
      <c r="KR439" s="1587"/>
      <c r="KS439" s="1587"/>
      <c r="KT439" s="1587"/>
      <c r="KU439" s="1587"/>
      <c r="KV439" s="1587"/>
      <c r="KW439" s="1587"/>
      <c r="KX439" s="1587"/>
      <c r="KY439" s="1587"/>
      <c r="KZ439" s="1587"/>
      <c r="LA439" s="1587"/>
      <c r="LB439" s="1587"/>
      <c r="LC439" s="1587"/>
      <c r="LD439" s="1587"/>
      <c r="LE439" s="1587"/>
      <c r="LF439" s="1587"/>
      <c r="LG439" s="1587"/>
      <c r="LH439" s="1587"/>
      <c r="LI439" s="1587"/>
      <c r="LJ439" s="1587"/>
      <c r="LK439" s="1587"/>
      <c r="LL439" s="1587"/>
      <c r="LM439" s="1587"/>
      <c r="LN439" s="1587"/>
      <c r="LO439" s="1587"/>
      <c r="LP439" s="1587"/>
      <c r="LQ439" s="1587"/>
      <c r="LR439" s="1587"/>
      <c r="LS439" s="1587"/>
      <c r="LT439" s="1587"/>
      <c r="LU439" s="1587"/>
      <c r="LV439" s="1587"/>
      <c r="LW439" s="1587"/>
      <c r="LX439" s="1587"/>
      <c r="LY439" s="1587"/>
      <c r="LZ439" s="1587"/>
      <c r="MA439" s="1587"/>
      <c r="MB439" s="1587"/>
      <c r="MC439" s="1587"/>
      <c r="MD439" s="1587"/>
      <c r="ME439" s="1587"/>
      <c r="MF439" s="1587"/>
      <c r="MG439" s="1587"/>
      <c r="MH439" s="1587"/>
      <c r="MI439" s="1587"/>
      <c r="MJ439" s="1587"/>
      <c r="MK439" s="1587"/>
      <c r="ML439" s="1587"/>
      <c r="MM439" s="1587"/>
      <c r="MN439" s="1587"/>
      <c r="MO439" s="1587"/>
      <c r="MP439" s="1587"/>
      <c r="MQ439" s="1587"/>
      <c r="MR439" s="1587"/>
      <c r="MS439" s="1587"/>
      <c r="MT439" s="1587"/>
      <c r="MU439" s="1587"/>
      <c r="MV439" s="1587"/>
      <c r="MW439" s="1587"/>
      <c r="MX439" s="1587"/>
      <c r="MY439" s="1587"/>
      <c r="MZ439" s="1587"/>
      <c r="NA439" s="1587"/>
      <c r="NB439" s="1587"/>
      <c r="NC439" s="1587"/>
      <c r="ND439" s="1587"/>
      <c r="NE439" s="1587"/>
      <c r="NF439" s="1587"/>
      <c r="NG439" s="1587"/>
      <c r="NH439" s="1587"/>
      <c r="NI439" s="1587"/>
      <c r="NJ439" s="1587"/>
      <c r="NK439" s="1587"/>
      <c r="NL439" s="1587"/>
      <c r="NM439" s="1587"/>
      <c r="NN439" s="1587"/>
      <c r="NO439" s="1587"/>
      <c r="NP439" s="1587"/>
      <c r="NQ439" s="1587"/>
      <c r="NR439" s="1587"/>
      <c r="NS439" s="1587"/>
      <c r="NT439" s="1587"/>
      <c r="NU439" s="1587"/>
      <c r="NV439" s="1587"/>
      <c r="NW439" s="1587"/>
      <c r="NX439" s="1587"/>
      <c r="NY439" s="1587"/>
      <c r="NZ439" s="1587"/>
      <c r="OA439" s="1587"/>
      <c r="OB439" s="1587"/>
      <c r="OC439" s="1587"/>
      <c r="OD439" s="1587"/>
      <c r="OE439" s="1587"/>
      <c r="OF439" s="1587"/>
      <c r="OG439" s="1587"/>
      <c r="OH439" s="1587"/>
      <c r="OI439" s="1587"/>
      <c r="OJ439" s="1587"/>
      <c r="OK439" s="1587"/>
      <c r="OL439" s="1587"/>
      <c r="OM439" s="1587"/>
      <c r="ON439" s="1587"/>
      <c r="OO439" s="1587"/>
      <c r="OP439" s="1587"/>
      <c r="OQ439" s="1587"/>
      <c r="OR439" s="1587"/>
      <c r="OS439" s="1587"/>
      <c r="OT439" s="1587"/>
      <c r="OU439" s="1587"/>
      <c r="OV439" s="1587"/>
      <c r="OW439" s="1587"/>
      <c r="OX439" s="1587"/>
      <c r="OY439" s="1587"/>
      <c r="OZ439" s="1587"/>
      <c r="PA439" s="1587"/>
      <c r="PB439" s="1587"/>
      <c r="PC439" s="1587"/>
      <c r="PD439" s="1587"/>
      <c r="PE439" s="1587"/>
      <c r="PF439" s="1587"/>
      <c r="PG439" s="1588"/>
      <c r="PH439" s="1588"/>
      <c r="PI439" s="1588"/>
      <c r="PJ439" s="1588"/>
      <c r="PK439" s="1588"/>
      <c r="PL439" s="1588"/>
      <c r="PM439" s="1588"/>
      <c r="PN439" s="1588"/>
      <c r="PO439" s="1588"/>
      <c r="PP439" s="1588"/>
      <c r="PQ439" s="1588"/>
      <c r="PR439" s="1588"/>
      <c r="PS439" s="1588"/>
      <c r="PT439" s="1588"/>
      <c r="PU439" s="1588"/>
      <c r="PV439" s="1588"/>
      <c r="PW439" s="1588"/>
      <c r="PX439" s="1588"/>
      <c r="PY439" s="1588"/>
      <c r="PZ439" s="1588"/>
      <c r="QA439" s="1588"/>
      <c r="QB439" s="1588"/>
      <c r="QC439" s="1588"/>
      <c r="QD439" s="1588"/>
      <c r="QE439" s="1588"/>
      <c r="QF439" s="1588"/>
      <c r="QG439" s="1588"/>
      <c r="QH439" s="1588"/>
      <c r="QI439" s="1588"/>
      <c r="QJ439" s="1588"/>
      <c r="QK439" s="1588"/>
      <c r="QL439" s="1588"/>
      <c r="QM439" s="1588"/>
      <c r="QN439" s="1588"/>
      <c r="QO439" s="1588"/>
      <c r="QP439" s="1588"/>
      <c r="QQ439" s="1588"/>
      <c r="QR439" s="1588"/>
      <c r="QS439" s="1588"/>
      <c r="QT439" s="1588"/>
      <c r="QU439" s="1588"/>
      <c r="QV439" s="1588"/>
      <c r="QW439" s="1588"/>
      <c r="QX439" s="1588"/>
      <c r="QY439" s="1588"/>
      <c r="QZ439" s="1588"/>
      <c r="RA439" s="1588"/>
      <c r="RB439" s="1588"/>
      <c r="RC439" s="1588"/>
      <c r="RD439" s="1588"/>
      <c r="RE439" s="1588"/>
      <c r="RF439" s="1588"/>
      <c r="RG439" s="1588"/>
      <c r="RH439" s="1588"/>
      <c r="RI439" s="1588"/>
      <c r="RJ439" s="1588"/>
      <c r="RK439" s="1588"/>
      <c r="RL439" s="1588"/>
      <c r="RM439" s="1588"/>
      <c r="RN439" s="1588"/>
      <c r="RO439" s="1588"/>
      <c r="RP439" s="1588"/>
      <c r="RQ439" s="1588"/>
      <c r="RR439" s="1588"/>
      <c r="RS439" s="1588"/>
      <c r="RT439" s="1588"/>
      <c r="RU439" s="1588"/>
      <c r="RV439" s="1588"/>
      <c r="RW439" s="1588"/>
      <c r="RX439" s="1588"/>
      <c r="RY439" s="1588"/>
      <c r="RZ439" s="1588"/>
      <c r="SA439" s="1588"/>
      <c r="SB439" s="1588"/>
      <c r="SC439" s="1588"/>
      <c r="SD439" s="1588"/>
      <c r="SE439" s="1588"/>
      <c r="SF439" s="1588"/>
      <c r="SG439" s="1588"/>
      <c r="SH439" s="1588"/>
      <c r="SI439" s="1588"/>
      <c r="SJ439" s="1588"/>
      <c r="SK439" s="1588"/>
      <c r="SL439" s="1588"/>
      <c r="SM439" s="1588"/>
      <c r="SN439" s="1588"/>
      <c r="SO439" s="1588"/>
      <c r="SP439" s="1588"/>
      <c r="SQ439" s="1588"/>
      <c r="SR439" s="1588"/>
      <c r="SS439" s="1588"/>
      <c r="ST439" s="1588"/>
      <c r="SU439" s="1588"/>
      <c r="SV439" s="1588"/>
      <c r="SW439" s="1588"/>
      <c r="SX439" s="1588"/>
      <c r="SY439" s="1588"/>
      <c r="SZ439" s="1588"/>
      <c r="TA439" s="1588"/>
      <c r="TB439" s="1588"/>
      <c r="TC439" s="1588"/>
      <c r="TD439" s="544"/>
      <c r="TE439" s="544"/>
      <c r="TF439" s="544"/>
      <c r="TG439" s="544"/>
      <c r="TH439" s="544"/>
      <c r="TI439" s="544"/>
      <c r="TJ439" s="544"/>
      <c r="TK439" s="544"/>
      <c r="TL439" s="544"/>
      <c r="TM439" s="544"/>
      <c r="TN439" s="544"/>
      <c r="TO439" s="544"/>
      <c r="TP439" s="544"/>
      <c r="TQ439" s="544"/>
      <c r="TR439" s="544"/>
      <c r="TS439" s="544"/>
      <c r="TT439" s="544"/>
      <c r="TU439" s="544"/>
      <c r="TV439" s="544"/>
      <c r="TW439" s="544"/>
      <c r="TX439" s="544"/>
      <c r="TY439" s="544"/>
      <c r="TZ439" s="544"/>
      <c r="UA439" s="544"/>
      <c r="UB439" s="544"/>
      <c r="UC439" s="544"/>
      <c r="UD439" s="544"/>
      <c r="UE439" s="544"/>
      <c r="UF439" s="544"/>
      <c r="UG439" s="544"/>
      <c r="UH439" s="544"/>
      <c r="UI439" s="544"/>
      <c r="UJ439" s="544"/>
      <c r="UK439" s="544"/>
      <c r="UL439" s="544"/>
      <c r="UM439" s="544"/>
      <c r="UN439" s="544"/>
      <c r="UO439" s="544"/>
      <c r="UP439" s="544"/>
      <c r="UQ439" s="544"/>
      <c r="UR439" s="544"/>
      <c r="US439" s="544"/>
      <c r="UT439" s="544"/>
      <c r="UU439" s="544"/>
      <c r="UV439" s="544"/>
      <c r="UW439" s="544"/>
      <c r="UX439" s="544"/>
      <c r="UY439" s="544"/>
      <c r="UZ439" s="544"/>
      <c r="VA439" s="544"/>
      <c r="VB439" s="544"/>
      <c r="VC439" s="544"/>
      <c r="VD439" s="544"/>
      <c r="VE439" s="544"/>
      <c r="VF439" s="544"/>
      <c r="VG439" s="544"/>
      <c r="VH439" s="544"/>
      <c r="VI439" s="544"/>
      <c r="VJ439" s="544"/>
      <c r="VK439" s="544"/>
      <c r="VL439" s="544"/>
      <c r="VM439" s="544"/>
      <c r="VN439" s="544"/>
      <c r="VO439" s="544"/>
      <c r="VP439" s="544"/>
      <c r="VQ439" s="544"/>
      <c r="VR439" s="544"/>
      <c r="VS439" s="544"/>
      <c r="VT439" s="544"/>
      <c r="VU439" s="544"/>
      <c r="VV439" s="544"/>
      <c r="VW439" s="544"/>
      <c r="VX439" s="544"/>
      <c r="VY439" s="544"/>
      <c r="VZ439" s="544"/>
      <c r="WA439" s="544"/>
      <c r="WB439" s="544"/>
      <c r="WC439" s="544"/>
      <c r="WD439" s="544"/>
      <c r="WE439" s="544"/>
      <c r="WF439" s="544"/>
      <c r="WG439" s="544"/>
      <c r="WH439" s="544"/>
      <c r="WI439" s="544"/>
      <c r="WJ439" s="544"/>
      <c r="WK439" s="544"/>
      <c r="WL439" s="544"/>
      <c r="WM439" s="544"/>
      <c r="WN439" s="544"/>
      <c r="WO439" s="544"/>
      <c r="WP439" s="544"/>
      <c r="WQ439" s="544"/>
      <c r="WR439" s="544"/>
      <c r="WS439" s="544"/>
      <c r="WT439" s="544"/>
      <c r="WU439" s="544"/>
      <c r="WV439" s="544"/>
      <c r="WW439" s="544"/>
      <c r="WX439" s="544"/>
      <c r="WY439" s="544"/>
      <c r="WZ439" s="544"/>
      <c r="XA439" s="544"/>
      <c r="XB439" s="544"/>
      <c r="XC439" s="544"/>
      <c r="XD439" s="544"/>
      <c r="XE439" s="544"/>
      <c r="XF439" s="544"/>
      <c r="XG439" s="544"/>
      <c r="XH439" s="544"/>
      <c r="XI439" s="544"/>
      <c r="XJ439" s="544"/>
      <c r="XK439" s="544"/>
      <c r="XL439" s="544"/>
      <c r="XM439" s="544"/>
      <c r="XN439" s="544"/>
      <c r="XO439" s="544"/>
      <c r="XP439" s="544"/>
      <c r="XQ439" s="544"/>
      <c r="XR439" s="544"/>
      <c r="XS439" s="544"/>
      <c r="XT439" s="544"/>
      <c r="XU439" s="544"/>
      <c r="XV439" s="544"/>
      <c r="XW439" s="544"/>
      <c r="XX439" s="544"/>
      <c r="XY439" s="544"/>
      <c r="XZ439" s="544"/>
      <c r="YA439" s="544"/>
      <c r="YB439" s="544"/>
      <c r="YC439" s="544"/>
      <c r="YD439" s="544"/>
      <c r="YE439" s="544"/>
      <c r="YF439" s="544"/>
      <c r="YG439" s="544"/>
      <c r="YH439" s="544"/>
      <c r="YI439" s="544"/>
      <c r="YJ439" s="544"/>
      <c r="YK439" s="544"/>
      <c r="YL439" s="544"/>
      <c r="YM439" s="544"/>
      <c r="YN439" s="544"/>
      <c r="YO439" s="544"/>
      <c r="YP439" s="544"/>
      <c r="YQ439" s="544"/>
      <c r="YR439" s="544"/>
      <c r="YS439" s="544"/>
      <c r="YT439" s="544"/>
      <c r="YU439" s="544"/>
      <c r="YV439" s="544"/>
      <c r="YW439" s="544"/>
      <c r="YX439" s="544"/>
      <c r="YY439" s="544"/>
      <c r="YZ439" s="544"/>
      <c r="ZA439" s="544"/>
      <c r="ZB439" s="544"/>
      <c r="ZC439" s="544"/>
      <c r="ZD439" s="544"/>
      <c r="ZE439" s="544"/>
      <c r="ZF439" s="544"/>
      <c r="ZG439" s="544"/>
      <c r="ZH439" s="544"/>
      <c r="ZI439" s="544"/>
      <c r="ZJ439" s="544"/>
      <c r="ZK439" s="544"/>
      <c r="ZL439" s="544"/>
      <c r="ZM439" s="544"/>
      <c r="ZN439" s="544"/>
      <c r="ZO439" s="544"/>
      <c r="ZP439" s="544"/>
      <c r="ZQ439" s="544"/>
      <c r="ZR439" s="544"/>
      <c r="ZS439" s="544"/>
      <c r="ZT439" s="544"/>
      <c r="ZU439" s="544"/>
      <c r="ZV439" s="544"/>
      <c r="ZW439" s="544"/>
      <c r="ZX439" s="544"/>
      <c r="ZY439" s="544"/>
      <c r="ZZ439" s="544"/>
      <c r="AAA439" s="544"/>
      <c r="AAB439" s="544"/>
      <c r="AAC439" s="544"/>
      <c r="AAD439" s="544"/>
      <c r="AAE439" s="544"/>
      <c r="AAF439" s="544"/>
      <c r="AAG439" s="544"/>
      <c r="AAH439" s="544"/>
      <c r="AAI439" s="544"/>
      <c r="AAJ439" s="544"/>
      <c r="AAK439" s="544"/>
      <c r="AAL439" s="544"/>
      <c r="AAM439" s="544"/>
      <c r="AAN439" s="544"/>
      <c r="AAO439" s="544"/>
      <c r="AAP439" s="544"/>
      <c r="AAQ439" s="544"/>
      <c r="AAR439" s="544"/>
      <c r="AAS439" s="544"/>
      <c r="AAT439" s="544"/>
      <c r="AAU439" s="544"/>
      <c r="AAV439" s="544"/>
      <c r="AAW439" s="544"/>
      <c r="AAX439" s="544"/>
      <c r="AAY439" s="544"/>
      <c r="AAZ439" s="544"/>
      <c r="ABA439" s="544"/>
      <c r="ABB439" s="544"/>
      <c r="ABC439" s="544"/>
      <c r="ABD439" s="544"/>
      <c r="ABE439" s="544"/>
      <c r="ABF439" s="544"/>
      <c r="ABG439" s="544"/>
      <c r="ABH439" s="544"/>
      <c r="ABI439" s="544"/>
      <c r="ABJ439" s="544"/>
      <c r="ABK439" s="544"/>
      <c r="ABL439" s="544"/>
      <c r="ABM439" s="544"/>
      <c r="ABN439" s="544"/>
      <c r="ABO439" s="544"/>
      <c r="ABP439" s="544"/>
      <c r="ABQ439" s="544"/>
      <c r="ABR439" s="544"/>
      <c r="ABS439" s="544"/>
      <c r="ABT439" s="544"/>
    </row>
    <row r="440" spans="1:748" s="540" customFormat="1" ht="15" customHeight="1" x14ac:dyDescent="0.15">
      <c r="A440" s="559">
        <v>43960</v>
      </c>
      <c r="B440" s="415">
        <f t="shared" si="8"/>
        <v>4447</v>
      </c>
      <c r="C440" s="231"/>
      <c r="D440" s="546"/>
      <c r="E440" s="467"/>
      <c r="F440" s="576"/>
      <c r="G440" s="883"/>
      <c r="H440" s="539"/>
      <c r="I440" s="576"/>
      <c r="J440" s="547"/>
      <c r="K440" s="467"/>
      <c r="L440" s="550"/>
      <c r="M440" s="231">
        <v>2057</v>
      </c>
      <c r="N440" s="546">
        <v>8.51</v>
      </c>
      <c r="O440" s="467">
        <v>4070</v>
      </c>
      <c r="P440" s="576">
        <v>22.1</v>
      </c>
      <c r="Q440" s="883">
        <v>46.7</v>
      </c>
      <c r="R440" s="539">
        <v>0.35</v>
      </c>
      <c r="S440" s="576">
        <v>21.5</v>
      </c>
      <c r="T440" s="547"/>
      <c r="U440" s="467"/>
      <c r="V440" s="550"/>
      <c r="W440" s="494">
        <v>198</v>
      </c>
      <c r="X440" s="546">
        <v>8.2100000000000009</v>
      </c>
      <c r="Y440" s="548">
        <v>5410</v>
      </c>
      <c r="Z440" s="576">
        <v>7.5</v>
      </c>
      <c r="AA440" s="883">
        <v>18.100000000000001</v>
      </c>
      <c r="AB440" s="539">
        <v>3.6</v>
      </c>
      <c r="AC440" s="576">
        <v>8.6</v>
      </c>
      <c r="AD440" s="539"/>
      <c r="AE440" s="467"/>
      <c r="AF440" s="550"/>
      <c r="AG440" s="494">
        <v>138</v>
      </c>
      <c r="AH440" s="546">
        <v>8.26</v>
      </c>
      <c r="AI440" s="548">
        <v>11550</v>
      </c>
      <c r="AJ440" s="576">
        <v>43.3</v>
      </c>
      <c r="AK440" s="883">
        <v>121.9</v>
      </c>
      <c r="AL440" s="539">
        <v>4.0999999999999996</v>
      </c>
      <c r="AM440" s="213">
        <v>9.3000000000000007</v>
      </c>
      <c r="AN440" s="539"/>
      <c r="AO440" s="467"/>
      <c r="AP440" s="618"/>
      <c r="AQ440" s="494">
        <v>764</v>
      </c>
      <c r="AR440" s="546">
        <v>7.22</v>
      </c>
      <c r="AS440" s="548">
        <v>4710</v>
      </c>
      <c r="AT440" s="576">
        <v>74.400000000000006</v>
      </c>
      <c r="AU440" s="883">
        <v>212.2</v>
      </c>
      <c r="AV440" s="539">
        <v>24.6</v>
      </c>
      <c r="AW440" s="576">
        <v>58.3</v>
      </c>
      <c r="AX440" s="539"/>
      <c r="AY440" s="467"/>
      <c r="AZ440" s="550"/>
      <c r="BA440" s="231">
        <v>189</v>
      </c>
      <c r="BB440" s="546">
        <v>7.87</v>
      </c>
      <c r="BC440" s="467">
        <v>6700</v>
      </c>
      <c r="BD440" s="576">
        <v>28.6</v>
      </c>
      <c r="BE440" s="883">
        <v>90.3</v>
      </c>
      <c r="BF440" s="539">
        <v>6.4</v>
      </c>
      <c r="BG440" s="576">
        <v>25.4</v>
      </c>
      <c r="BH440" s="539"/>
      <c r="BI440" s="467"/>
      <c r="BJ440" s="550"/>
      <c r="BK440" s="494">
        <v>174</v>
      </c>
      <c r="BL440" s="546">
        <v>7.76</v>
      </c>
      <c r="BM440" s="548">
        <v>1526</v>
      </c>
      <c r="BN440" s="576">
        <v>98.6</v>
      </c>
      <c r="BO440" s="883">
        <v>176</v>
      </c>
      <c r="BP440" s="539">
        <v>2.2000000000000002</v>
      </c>
      <c r="BQ440" s="576">
        <v>3</v>
      </c>
      <c r="BR440" s="539"/>
      <c r="BS440" s="467"/>
      <c r="BT440" s="550"/>
      <c r="BU440" s="494">
        <v>190</v>
      </c>
      <c r="BV440" s="546">
        <v>7.84</v>
      </c>
      <c r="BW440" s="548">
        <v>3850</v>
      </c>
      <c r="BX440" s="548">
        <v>18.600000000000001</v>
      </c>
      <c r="BY440" s="883">
        <v>78.3</v>
      </c>
      <c r="BZ440" s="539">
        <v>21.6</v>
      </c>
      <c r="CA440" s="576">
        <v>23</v>
      </c>
      <c r="CB440" s="539"/>
      <c r="CC440" s="467"/>
      <c r="CD440" s="550"/>
      <c r="CE440" s="494">
        <v>38</v>
      </c>
      <c r="CF440" s="546">
        <v>7.88</v>
      </c>
      <c r="CG440" s="548">
        <v>7380</v>
      </c>
      <c r="CH440" s="576">
        <v>35.200000000000003</v>
      </c>
      <c r="CI440" s="883">
        <v>121.9</v>
      </c>
      <c r="CJ440" s="539">
        <v>2.2000000000000002</v>
      </c>
      <c r="CK440" s="576">
        <v>16.8</v>
      </c>
      <c r="CL440" s="539"/>
      <c r="CM440" s="467"/>
      <c r="CN440" s="550"/>
      <c r="CO440" s="494">
        <v>298</v>
      </c>
      <c r="CP440" s="546">
        <v>7.35</v>
      </c>
      <c r="CQ440" s="467">
        <v>4750</v>
      </c>
      <c r="CR440" s="576">
        <v>32.200000000000003</v>
      </c>
      <c r="CS440" s="883">
        <v>100.8</v>
      </c>
      <c r="CT440" s="539">
        <v>7.4</v>
      </c>
      <c r="CU440" s="576">
        <v>39.700000000000003</v>
      </c>
      <c r="CV440" s="539"/>
      <c r="CW440" s="467"/>
      <c r="CX440" s="550"/>
      <c r="CY440" s="494">
        <v>207</v>
      </c>
      <c r="CZ440" s="546">
        <v>7.32</v>
      </c>
      <c r="DA440" s="467">
        <v>7800</v>
      </c>
      <c r="DB440" s="576">
        <v>62.6</v>
      </c>
      <c r="DC440" s="883">
        <v>129.4</v>
      </c>
      <c r="DD440" s="539">
        <v>4.7</v>
      </c>
      <c r="DE440" s="576">
        <v>19.3</v>
      </c>
      <c r="DF440" s="539"/>
      <c r="DG440" s="551"/>
      <c r="DH440" s="550"/>
      <c r="DI440" s="494">
        <v>100</v>
      </c>
      <c r="DJ440" s="546">
        <v>7.99</v>
      </c>
      <c r="DK440" s="549">
        <v>3670</v>
      </c>
      <c r="DL440" s="576">
        <v>68.3</v>
      </c>
      <c r="DM440" s="883">
        <v>219.7</v>
      </c>
      <c r="DN440" s="539">
        <v>5</v>
      </c>
      <c r="DO440" s="576">
        <v>16.899999999999999</v>
      </c>
      <c r="DP440" s="539"/>
      <c r="DQ440" s="467"/>
      <c r="DR440" s="550"/>
      <c r="DS440" s="494">
        <v>71</v>
      </c>
      <c r="DT440" s="546">
        <v>7.44</v>
      </c>
      <c r="DU440" s="466">
        <v>448</v>
      </c>
      <c r="DV440" s="576">
        <v>25.3</v>
      </c>
      <c r="DW440" s="883">
        <v>46.7</v>
      </c>
      <c r="DX440" s="539">
        <v>4.7</v>
      </c>
      <c r="DY440" s="576">
        <v>5.9</v>
      </c>
      <c r="DZ440" s="539"/>
      <c r="EA440" s="576"/>
      <c r="EB440" s="550"/>
      <c r="EC440" s="494"/>
      <c r="ED440" s="546">
        <v>7.52</v>
      </c>
      <c r="EE440" s="551">
        <v>453</v>
      </c>
      <c r="EF440" s="576">
        <v>34.5</v>
      </c>
      <c r="EG440" s="883">
        <v>100.8</v>
      </c>
      <c r="EH440" s="539">
        <v>2.2999999999999998</v>
      </c>
      <c r="EI440" s="576">
        <v>2.9</v>
      </c>
      <c r="EJ440" s="539"/>
      <c r="EK440" s="467"/>
      <c r="EL440" s="550"/>
      <c r="EM440" s="494"/>
      <c r="EN440" s="546"/>
      <c r="EO440" s="467"/>
      <c r="EP440" s="576"/>
      <c r="EQ440" s="576"/>
      <c r="ER440" s="539"/>
      <c r="ES440" s="576"/>
      <c r="ET440" s="466"/>
      <c r="EU440" s="467"/>
      <c r="EV440" s="550"/>
      <c r="EW440" s="494"/>
      <c r="EX440" s="546">
        <v>7.63</v>
      </c>
      <c r="EY440" s="467">
        <v>6470</v>
      </c>
      <c r="EZ440" s="576">
        <v>4.0999999999999996</v>
      </c>
      <c r="FA440" s="883">
        <v>25.6</v>
      </c>
      <c r="FB440" s="539">
        <v>1.3</v>
      </c>
      <c r="FC440" s="576">
        <v>1.9</v>
      </c>
      <c r="FD440" s="466"/>
      <c r="FE440" s="467"/>
      <c r="FF440" s="550"/>
      <c r="FG440" s="494">
        <v>23</v>
      </c>
      <c r="FH440" s="546"/>
      <c r="FI440" s="467"/>
      <c r="FJ440" s="576"/>
      <c r="FK440" s="883"/>
      <c r="FL440" s="539"/>
      <c r="FM440" s="576"/>
      <c r="FN440" s="466"/>
      <c r="FO440" s="467"/>
      <c r="FP440" s="550"/>
      <c r="FQ440" s="1262"/>
      <c r="FR440" s="1263"/>
      <c r="FS440" s="1444"/>
      <c r="FT440" s="1263"/>
      <c r="FU440" s="980"/>
      <c r="FV440" s="1263"/>
      <c r="FW440" s="954"/>
      <c r="FX440" s="1263"/>
      <c r="FY440" s="1263"/>
      <c r="FZ440" s="1419"/>
      <c r="GA440" s="1262"/>
      <c r="GB440" s="1263"/>
      <c r="GC440" s="1263"/>
      <c r="GD440" s="1263"/>
      <c r="GE440" s="980"/>
      <c r="GF440" s="1263"/>
      <c r="GG440" s="954"/>
      <c r="GH440" s="1263"/>
      <c r="GI440" s="1263"/>
      <c r="GJ440" s="1419"/>
      <c r="GK440" s="231"/>
      <c r="GL440" s="941"/>
      <c r="GM440" s="467"/>
      <c r="GN440" s="467"/>
      <c r="GO440" s="467"/>
      <c r="GP440" s="467"/>
      <c r="GQ440" s="467"/>
      <c r="GR440" s="467"/>
      <c r="GS440" s="467"/>
      <c r="GT440" s="550"/>
      <c r="GU440" s="231"/>
      <c r="GV440" s="467"/>
      <c r="GW440" s="467"/>
      <c r="GX440" s="467"/>
      <c r="GY440" s="467"/>
      <c r="GZ440" s="539"/>
      <c r="HA440" s="467"/>
      <c r="HB440" s="467"/>
      <c r="HC440" s="467"/>
      <c r="HD440" s="550"/>
      <c r="HE440" s="494"/>
      <c r="HF440" s="546">
        <v>7.14</v>
      </c>
      <c r="HG440" s="467">
        <v>2610</v>
      </c>
      <c r="HH440" s="894">
        <v>8.9</v>
      </c>
      <c r="HI440" s="1432">
        <v>22.6</v>
      </c>
      <c r="HJ440" s="539">
        <v>3.63</v>
      </c>
      <c r="HK440" s="576">
        <v>4.2</v>
      </c>
      <c r="HL440" s="539"/>
      <c r="HM440" s="467"/>
      <c r="HN440" s="550"/>
      <c r="HO440" s="494"/>
      <c r="HP440" s="546">
        <v>6.45</v>
      </c>
      <c r="HQ440" s="467">
        <v>4320</v>
      </c>
      <c r="HR440" s="576"/>
      <c r="HS440" s="576">
        <v>301</v>
      </c>
      <c r="HT440" s="539">
        <v>255.6</v>
      </c>
      <c r="HU440" s="576"/>
      <c r="HV440" s="539"/>
      <c r="HW440" s="467"/>
      <c r="HX440" s="550"/>
      <c r="HY440" s="1587"/>
      <c r="HZ440" s="1587"/>
      <c r="IA440" s="1587"/>
      <c r="IB440" s="1587"/>
      <c r="IC440" s="1587"/>
      <c r="ID440" s="1587"/>
      <c r="IE440" s="1587"/>
      <c r="IF440" s="1587"/>
      <c r="IG440" s="1587"/>
      <c r="IH440" s="1587"/>
      <c r="II440" s="1587"/>
      <c r="IJ440" s="1587"/>
      <c r="IK440" s="1587"/>
      <c r="IL440" s="1587"/>
      <c r="IM440" s="1587"/>
      <c r="IN440" s="1587"/>
      <c r="IO440" s="1587"/>
      <c r="IP440" s="1587"/>
      <c r="IQ440" s="1587"/>
      <c r="IR440" s="1587"/>
      <c r="IS440" s="1587"/>
      <c r="IT440" s="1587"/>
      <c r="IU440" s="1587"/>
      <c r="IV440" s="1587"/>
      <c r="IW440" s="1587"/>
      <c r="IX440" s="1587"/>
      <c r="IY440" s="1587"/>
      <c r="IZ440" s="1587"/>
      <c r="JA440" s="1587"/>
      <c r="JB440" s="1587"/>
      <c r="JC440" s="1587"/>
      <c r="JD440" s="1587"/>
      <c r="JE440" s="1587"/>
      <c r="JF440" s="1587"/>
      <c r="JG440" s="1587"/>
      <c r="JH440" s="1587"/>
      <c r="JI440" s="1587"/>
      <c r="JJ440" s="1587"/>
      <c r="JK440" s="1587"/>
      <c r="JL440" s="1587"/>
      <c r="JM440" s="1587"/>
      <c r="JN440" s="1587"/>
      <c r="JO440" s="1587"/>
      <c r="JP440" s="1587"/>
      <c r="JQ440" s="1587"/>
      <c r="JR440" s="1587"/>
      <c r="JS440" s="1587"/>
      <c r="JT440" s="1587"/>
      <c r="JU440" s="1587"/>
      <c r="JV440" s="1587"/>
      <c r="JW440" s="1587"/>
      <c r="JX440" s="1587"/>
      <c r="JY440" s="1587"/>
      <c r="JZ440" s="1587"/>
      <c r="KA440" s="1587"/>
      <c r="KB440" s="1587"/>
      <c r="KC440" s="1587"/>
      <c r="KD440" s="1587"/>
      <c r="KE440" s="1587"/>
      <c r="KF440" s="1587"/>
      <c r="KG440" s="1587"/>
      <c r="KH440" s="1587"/>
      <c r="KI440" s="1587"/>
      <c r="KJ440" s="1587"/>
      <c r="KK440" s="1587"/>
      <c r="KL440" s="1587"/>
      <c r="KM440" s="1587"/>
      <c r="KN440" s="1587"/>
      <c r="KO440" s="1587"/>
      <c r="KP440" s="1587"/>
      <c r="KQ440" s="1587"/>
      <c r="KR440" s="1587"/>
      <c r="KS440" s="1587"/>
      <c r="KT440" s="1587"/>
      <c r="KU440" s="1587"/>
      <c r="KV440" s="1587"/>
      <c r="KW440" s="1587"/>
      <c r="KX440" s="1587"/>
      <c r="KY440" s="1587"/>
      <c r="KZ440" s="1587"/>
      <c r="LA440" s="1587"/>
      <c r="LB440" s="1587"/>
      <c r="LC440" s="1587"/>
      <c r="LD440" s="1587"/>
      <c r="LE440" s="1587"/>
      <c r="LF440" s="1587"/>
      <c r="LG440" s="1587"/>
      <c r="LH440" s="1587"/>
      <c r="LI440" s="1587"/>
      <c r="LJ440" s="1587"/>
      <c r="LK440" s="1587"/>
      <c r="LL440" s="1587"/>
      <c r="LM440" s="1587"/>
      <c r="LN440" s="1587"/>
      <c r="LO440" s="1587"/>
      <c r="LP440" s="1587"/>
      <c r="LQ440" s="1587"/>
      <c r="LR440" s="1587"/>
      <c r="LS440" s="1587"/>
      <c r="LT440" s="1587"/>
      <c r="LU440" s="1587"/>
      <c r="LV440" s="1587"/>
      <c r="LW440" s="1587"/>
      <c r="LX440" s="1587"/>
      <c r="LY440" s="1587"/>
      <c r="LZ440" s="1587"/>
      <c r="MA440" s="1587"/>
      <c r="MB440" s="1587"/>
      <c r="MC440" s="1587"/>
      <c r="MD440" s="1587"/>
      <c r="ME440" s="1587"/>
      <c r="MF440" s="1587"/>
      <c r="MG440" s="1587"/>
      <c r="MH440" s="1587"/>
      <c r="MI440" s="1587"/>
      <c r="MJ440" s="1587"/>
      <c r="MK440" s="1587"/>
      <c r="ML440" s="1587"/>
      <c r="MM440" s="1587"/>
      <c r="MN440" s="1587"/>
      <c r="MO440" s="1587"/>
      <c r="MP440" s="1587"/>
      <c r="MQ440" s="1587"/>
      <c r="MR440" s="1587"/>
      <c r="MS440" s="1587"/>
      <c r="MT440" s="1587"/>
      <c r="MU440" s="1587"/>
      <c r="MV440" s="1587"/>
      <c r="MW440" s="1587"/>
      <c r="MX440" s="1587"/>
      <c r="MY440" s="1587"/>
      <c r="MZ440" s="1587"/>
      <c r="NA440" s="1587"/>
      <c r="NB440" s="1587"/>
      <c r="NC440" s="1587"/>
      <c r="ND440" s="1587"/>
      <c r="NE440" s="1587"/>
      <c r="NF440" s="1587"/>
      <c r="NG440" s="1587"/>
      <c r="NH440" s="1587"/>
      <c r="NI440" s="1587"/>
      <c r="NJ440" s="1587"/>
      <c r="NK440" s="1587"/>
      <c r="NL440" s="1587"/>
      <c r="NM440" s="1587"/>
      <c r="NN440" s="1587"/>
      <c r="NO440" s="1587"/>
      <c r="NP440" s="1587"/>
      <c r="NQ440" s="1587"/>
      <c r="NR440" s="1587"/>
      <c r="NS440" s="1587"/>
      <c r="NT440" s="1587"/>
      <c r="NU440" s="1587"/>
      <c r="NV440" s="1587"/>
      <c r="NW440" s="1587"/>
      <c r="NX440" s="1587"/>
      <c r="NY440" s="1587"/>
      <c r="NZ440" s="1587"/>
      <c r="OA440" s="1587"/>
      <c r="OB440" s="1587"/>
      <c r="OC440" s="1587"/>
      <c r="OD440" s="1587"/>
      <c r="OE440" s="1587"/>
      <c r="OF440" s="1587"/>
      <c r="OG440" s="1587"/>
      <c r="OH440" s="1587"/>
      <c r="OI440" s="1587"/>
      <c r="OJ440" s="1587"/>
      <c r="OK440" s="1587"/>
      <c r="OL440" s="1587"/>
      <c r="OM440" s="1587"/>
      <c r="ON440" s="1587"/>
      <c r="OO440" s="1587"/>
      <c r="OP440" s="1587"/>
      <c r="OQ440" s="1587"/>
      <c r="OR440" s="1587"/>
      <c r="OS440" s="1587"/>
      <c r="OT440" s="1587"/>
      <c r="OU440" s="1587"/>
      <c r="OV440" s="1587"/>
      <c r="OW440" s="1587"/>
      <c r="OX440" s="1587"/>
      <c r="OY440" s="1587"/>
      <c r="OZ440" s="1587"/>
      <c r="PA440" s="1587"/>
      <c r="PB440" s="1587"/>
      <c r="PC440" s="1587"/>
      <c r="PD440" s="1587"/>
      <c r="PE440" s="1587"/>
      <c r="PF440" s="1587"/>
      <c r="PG440" s="1588"/>
      <c r="PH440" s="1588"/>
      <c r="PI440" s="1588"/>
      <c r="PJ440" s="1588"/>
      <c r="PK440" s="1588"/>
      <c r="PL440" s="1588"/>
      <c r="PM440" s="1588"/>
      <c r="PN440" s="1588"/>
      <c r="PO440" s="1588"/>
      <c r="PP440" s="1588"/>
      <c r="PQ440" s="1588"/>
      <c r="PR440" s="1588"/>
      <c r="PS440" s="1588"/>
      <c r="PT440" s="1588"/>
      <c r="PU440" s="1588"/>
      <c r="PV440" s="1588"/>
      <c r="PW440" s="1588"/>
      <c r="PX440" s="1588"/>
      <c r="PY440" s="1588"/>
      <c r="PZ440" s="1588"/>
      <c r="QA440" s="1588"/>
      <c r="QB440" s="1588"/>
      <c r="QC440" s="1588"/>
      <c r="QD440" s="1588"/>
      <c r="QE440" s="1588"/>
      <c r="QF440" s="1588"/>
      <c r="QG440" s="1588"/>
      <c r="QH440" s="1588"/>
      <c r="QI440" s="1588"/>
      <c r="QJ440" s="1588"/>
      <c r="QK440" s="1588"/>
      <c r="QL440" s="1588"/>
      <c r="QM440" s="1588"/>
      <c r="QN440" s="1588"/>
      <c r="QO440" s="1588"/>
      <c r="QP440" s="1588"/>
      <c r="QQ440" s="1588"/>
      <c r="QR440" s="1588"/>
      <c r="QS440" s="1588"/>
      <c r="QT440" s="1588"/>
      <c r="QU440" s="1588"/>
      <c r="QV440" s="1588"/>
      <c r="QW440" s="1588"/>
      <c r="QX440" s="1588"/>
      <c r="QY440" s="1588"/>
      <c r="QZ440" s="1588"/>
      <c r="RA440" s="1588"/>
      <c r="RB440" s="1588"/>
      <c r="RC440" s="1588"/>
      <c r="RD440" s="1588"/>
      <c r="RE440" s="1588"/>
      <c r="RF440" s="1588"/>
      <c r="RG440" s="1588"/>
      <c r="RH440" s="1588"/>
      <c r="RI440" s="1588"/>
      <c r="RJ440" s="1588"/>
      <c r="RK440" s="1588"/>
      <c r="RL440" s="1588"/>
      <c r="RM440" s="1588"/>
      <c r="RN440" s="1588"/>
      <c r="RO440" s="1588"/>
      <c r="RP440" s="1588"/>
      <c r="RQ440" s="1588"/>
      <c r="RR440" s="1588"/>
      <c r="RS440" s="1588"/>
      <c r="RT440" s="1588"/>
      <c r="RU440" s="1588"/>
      <c r="RV440" s="1588"/>
      <c r="RW440" s="1588"/>
      <c r="RX440" s="1588"/>
      <c r="RY440" s="1588"/>
      <c r="RZ440" s="1588"/>
      <c r="SA440" s="1588"/>
      <c r="SB440" s="1588"/>
      <c r="SC440" s="1588"/>
      <c r="SD440" s="1588"/>
      <c r="SE440" s="1588"/>
      <c r="SF440" s="1588"/>
      <c r="SG440" s="1588"/>
      <c r="SH440" s="1588"/>
      <c r="SI440" s="1588"/>
      <c r="SJ440" s="1588"/>
      <c r="SK440" s="1588"/>
      <c r="SL440" s="1588"/>
      <c r="SM440" s="1588"/>
      <c r="SN440" s="1588"/>
      <c r="SO440" s="1588"/>
      <c r="SP440" s="1588"/>
      <c r="SQ440" s="1588"/>
      <c r="SR440" s="1588"/>
      <c r="SS440" s="1588"/>
      <c r="ST440" s="1588"/>
      <c r="SU440" s="1588"/>
      <c r="SV440" s="1588"/>
      <c r="SW440" s="1588"/>
      <c r="SX440" s="1588"/>
      <c r="SY440" s="1588"/>
      <c r="SZ440" s="1588"/>
      <c r="TA440" s="1588"/>
      <c r="TB440" s="1588"/>
      <c r="TC440" s="1588"/>
      <c r="TD440" s="544"/>
      <c r="TE440" s="544"/>
      <c r="TF440" s="544"/>
      <c r="TG440" s="544"/>
      <c r="TH440" s="544"/>
      <c r="TI440" s="544"/>
      <c r="TJ440" s="544"/>
      <c r="TK440" s="544"/>
      <c r="TL440" s="544"/>
      <c r="TM440" s="544"/>
      <c r="TN440" s="544"/>
      <c r="TO440" s="544"/>
      <c r="TP440" s="544"/>
      <c r="TQ440" s="544"/>
      <c r="TR440" s="544"/>
      <c r="TS440" s="544"/>
      <c r="TT440" s="544"/>
      <c r="TU440" s="544"/>
      <c r="TV440" s="544"/>
      <c r="TW440" s="544"/>
      <c r="TX440" s="544"/>
      <c r="TY440" s="544"/>
      <c r="TZ440" s="544"/>
      <c r="UA440" s="544"/>
      <c r="UB440" s="544"/>
      <c r="UC440" s="544"/>
      <c r="UD440" s="544"/>
      <c r="UE440" s="544"/>
      <c r="UF440" s="544"/>
      <c r="UG440" s="544"/>
      <c r="UH440" s="544"/>
      <c r="UI440" s="544"/>
      <c r="UJ440" s="544"/>
      <c r="UK440" s="544"/>
      <c r="UL440" s="544"/>
      <c r="UM440" s="544"/>
      <c r="UN440" s="544"/>
      <c r="UO440" s="544"/>
      <c r="UP440" s="544"/>
      <c r="UQ440" s="544"/>
      <c r="UR440" s="544"/>
      <c r="US440" s="544"/>
      <c r="UT440" s="544"/>
      <c r="UU440" s="544"/>
      <c r="UV440" s="544"/>
      <c r="UW440" s="544"/>
      <c r="UX440" s="544"/>
      <c r="UY440" s="544"/>
      <c r="UZ440" s="544"/>
      <c r="VA440" s="544"/>
      <c r="VB440" s="544"/>
      <c r="VC440" s="544"/>
      <c r="VD440" s="544"/>
      <c r="VE440" s="544"/>
      <c r="VF440" s="544"/>
      <c r="VG440" s="544"/>
      <c r="VH440" s="544"/>
      <c r="VI440" s="544"/>
      <c r="VJ440" s="544"/>
      <c r="VK440" s="544"/>
      <c r="VL440" s="544"/>
      <c r="VM440" s="544"/>
      <c r="VN440" s="544"/>
      <c r="VO440" s="544"/>
      <c r="VP440" s="544"/>
      <c r="VQ440" s="544"/>
      <c r="VR440" s="544"/>
      <c r="VS440" s="544"/>
      <c r="VT440" s="544"/>
      <c r="VU440" s="544"/>
      <c r="VV440" s="544"/>
      <c r="VW440" s="544"/>
      <c r="VX440" s="544"/>
      <c r="VY440" s="544"/>
      <c r="VZ440" s="544"/>
      <c r="WA440" s="544"/>
      <c r="WB440" s="544"/>
      <c r="WC440" s="544"/>
      <c r="WD440" s="544"/>
      <c r="WE440" s="544"/>
      <c r="WF440" s="544"/>
      <c r="WG440" s="544"/>
      <c r="WH440" s="544"/>
      <c r="WI440" s="544"/>
      <c r="WJ440" s="544"/>
      <c r="WK440" s="544"/>
      <c r="WL440" s="544"/>
      <c r="WM440" s="544"/>
      <c r="WN440" s="544"/>
      <c r="WO440" s="544"/>
      <c r="WP440" s="544"/>
      <c r="WQ440" s="544"/>
      <c r="WR440" s="544"/>
      <c r="WS440" s="544"/>
      <c r="WT440" s="544"/>
      <c r="WU440" s="544"/>
      <c r="WV440" s="544"/>
      <c r="WW440" s="544"/>
      <c r="WX440" s="544"/>
      <c r="WY440" s="544"/>
      <c r="WZ440" s="544"/>
      <c r="XA440" s="544"/>
      <c r="XB440" s="544"/>
      <c r="XC440" s="544"/>
      <c r="XD440" s="544"/>
      <c r="XE440" s="544"/>
      <c r="XF440" s="544"/>
      <c r="XG440" s="544"/>
      <c r="XH440" s="544"/>
      <c r="XI440" s="544"/>
      <c r="XJ440" s="544"/>
      <c r="XK440" s="544"/>
      <c r="XL440" s="544"/>
      <c r="XM440" s="544"/>
      <c r="XN440" s="544"/>
      <c r="XO440" s="544"/>
      <c r="XP440" s="544"/>
      <c r="XQ440" s="544"/>
      <c r="XR440" s="544"/>
      <c r="XS440" s="544"/>
      <c r="XT440" s="544"/>
      <c r="XU440" s="544"/>
      <c r="XV440" s="544"/>
      <c r="XW440" s="544"/>
      <c r="XX440" s="544"/>
      <c r="XY440" s="544"/>
      <c r="XZ440" s="544"/>
      <c r="YA440" s="544"/>
      <c r="YB440" s="544"/>
      <c r="YC440" s="544"/>
      <c r="YD440" s="544"/>
      <c r="YE440" s="544"/>
      <c r="YF440" s="544"/>
      <c r="YG440" s="544"/>
      <c r="YH440" s="544"/>
      <c r="YI440" s="544"/>
      <c r="YJ440" s="544"/>
      <c r="YK440" s="544"/>
      <c r="YL440" s="544"/>
      <c r="YM440" s="544"/>
      <c r="YN440" s="544"/>
      <c r="YO440" s="544"/>
      <c r="YP440" s="544"/>
      <c r="YQ440" s="544"/>
      <c r="YR440" s="544"/>
      <c r="YS440" s="544"/>
      <c r="YT440" s="544"/>
      <c r="YU440" s="544"/>
      <c r="YV440" s="544"/>
      <c r="YW440" s="544"/>
      <c r="YX440" s="544"/>
      <c r="YY440" s="544"/>
      <c r="YZ440" s="544"/>
      <c r="ZA440" s="544"/>
      <c r="ZB440" s="544"/>
      <c r="ZC440" s="544"/>
      <c r="ZD440" s="544"/>
      <c r="ZE440" s="544"/>
      <c r="ZF440" s="544"/>
      <c r="ZG440" s="544"/>
      <c r="ZH440" s="544"/>
      <c r="ZI440" s="544"/>
      <c r="ZJ440" s="544"/>
      <c r="ZK440" s="544"/>
      <c r="ZL440" s="544"/>
      <c r="ZM440" s="544"/>
      <c r="ZN440" s="544"/>
      <c r="ZO440" s="544"/>
      <c r="ZP440" s="544"/>
      <c r="ZQ440" s="544"/>
      <c r="ZR440" s="544"/>
      <c r="ZS440" s="544"/>
      <c r="ZT440" s="544"/>
      <c r="ZU440" s="544"/>
      <c r="ZV440" s="544"/>
      <c r="ZW440" s="544"/>
      <c r="ZX440" s="544"/>
      <c r="ZY440" s="544"/>
      <c r="ZZ440" s="544"/>
      <c r="AAA440" s="544"/>
      <c r="AAB440" s="544"/>
      <c r="AAC440" s="544"/>
      <c r="AAD440" s="544"/>
      <c r="AAE440" s="544"/>
      <c r="AAF440" s="544"/>
      <c r="AAG440" s="544"/>
      <c r="AAH440" s="544"/>
      <c r="AAI440" s="544"/>
      <c r="AAJ440" s="544"/>
      <c r="AAK440" s="544"/>
      <c r="AAL440" s="544"/>
      <c r="AAM440" s="544"/>
      <c r="AAN440" s="544"/>
      <c r="AAO440" s="544"/>
      <c r="AAP440" s="544"/>
      <c r="AAQ440" s="544"/>
      <c r="AAR440" s="544"/>
      <c r="AAS440" s="544"/>
      <c r="AAT440" s="544"/>
      <c r="AAU440" s="544"/>
      <c r="AAV440" s="544"/>
      <c r="AAW440" s="544"/>
      <c r="AAX440" s="544"/>
      <c r="AAY440" s="544"/>
      <c r="AAZ440" s="544"/>
      <c r="ABA440" s="544"/>
      <c r="ABB440" s="544"/>
      <c r="ABC440" s="544"/>
      <c r="ABD440" s="544"/>
      <c r="ABE440" s="544"/>
      <c r="ABF440" s="544"/>
      <c r="ABG440" s="544"/>
      <c r="ABH440" s="544"/>
      <c r="ABI440" s="544"/>
      <c r="ABJ440" s="544"/>
      <c r="ABK440" s="544"/>
      <c r="ABL440" s="544"/>
      <c r="ABM440" s="544"/>
      <c r="ABN440" s="544"/>
      <c r="ABO440" s="544"/>
      <c r="ABP440" s="544"/>
      <c r="ABQ440" s="544"/>
      <c r="ABR440" s="544"/>
      <c r="ABS440" s="544"/>
      <c r="ABT440" s="544"/>
    </row>
    <row r="441" spans="1:748" s="542" customFormat="1" ht="15" customHeight="1" x14ac:dyDescent="0.15">
      <c r="A441" s="560">
        <v>43961</v>
      </c>
      <c r="B441" s="765">
        <f t="shared" si="8"/>
        <v>4734</v>
      </c>
      <c r="C441" s="241"/>
      <c r="D441" s="552"/>
      <c r="E441" s="471"/>
      <c r="F441" s="577"/>
      <c r="G441" s="577"/>
      <c r="H441" s="541"/>
      <c r="I441" s="577"/>
      <c r="J441" s="553"/>
      <c r="K441" s="471"/>
      <c r="L441" s="557"/>
      <c r="M441" s="241">
        <v>2188</v>
      </c>
      <c r="N441" s="552">
        <v>8.52</v>
      </c>
      <c r="O441" s="471">
        <v>4010</v>
      </c>
      <c r="P441" s="577">
        <v>22.9</v>
      </c>
      <c r="Q441" s="577">
        <v>67.7</v>
      </c>
      <c r="R441" s="541">
        <v>0.11</v>
      </c>
      <c r="S441" s="577">
        <v>17.600000000000001</v>
      </c>
      <c r="T441" s="553"/>
      <c r="U441" s="471"/>
      <c r="V441" s="557"/>
      <c r="W441" s="554">
        <v>463</v>
      </c>
      <c r="X441" s="552">
        <v>8.24</v>
      </c>
      <c r="Y441" s="555">
        <v>5220</v>
      </c>
      <c r="Z441" s="577">
        <v>8.1</v>
      </c>
      <c r="AA441" s="577">
        <v>25.6</v>
      </c>
      <c r="AB441" s="541">
        <v>2.2200000000000002</v>
      </c>
      <c r="AC441" s="577">
        <v>8</v>
      </c>
      <c r="AD441" s="541"/>
      <c r="AE441" s="471"/>
      <c r="AF441" s="557"/>
      <c r="AG441" s="554">
        <v>57</v>
      </c>
      <c r="AH441" s="552">
        <v>8.34</v>
      </c>
      <c r="AI441" s="555">
        <v>11570</v>
      </c>
      <c r="AJ441" s="577">
        <v>45.9</v>
      </c>
      <c r="AK441" s="577">
        <v>147.4</v>
      </c>
      <c r="AL441" s="541">
        <v>4.04</v>
      </c>
      <c r="AM441" s="180">
        <v>9.6999999999999993</v>
      </c>
      <c r="AN441" s="541"/>
      <c r="AO441" s="471"/>
      <c r="AP441" s="619"/>
      <c r="AQ441" s="554">
        <v>679</v>
      </c>
      <c r="AR441" s="552">
        <v>7.78</v>
      </c>
      <c r="AS441" s="555">
        <v>4130</v>
      </c>
      <c r="AT441" s="577">
        <v>74.400000000000006</v>
      </c>
      <c r="AU441" s="577">
        <v>185.1</v>
      </c>
      <c r="AV441" s="541">
        <v>16.18</v>
      </c>
      <c r="AW441" s="577">
        <v>36.5</v>
      </c>
      <c r="AX441" s="541"/>
      <c r="AY441" s="471"/>
      <c r="AZ441" s="557"/>
      <c r="BA441" s="241">
        <v>206</v>
      </c>
      <c r="BB441" s="552">
        <v>7.93</v>
      </c>
      <c r="BC441" s="471">
        <v>6200</v>
      </c>
      <c r="BD441" s="577">
        <v>26.5</v>
      </c>
      <c r="BE441" s="577">
        <v>98.4</v>
      </c>
      <c r="BF441" s="541">
        <v>3.8</v>
      </c>
      <c r="BG441" s="577">
        <v>22.6</v>
      </c>
      <c r="BH441" s="541"/>
      <c r="BI441" s="471"/>
      <c r="BJ441" s="557"/>
      <c r="BK441" s="554">
        <v>164</v>
      </c>
      <c r="BL441" s="552">
        <v>7.86</v>
      </c>
      <c r="BM441" s="555">
        <v>1507</v>
      </c>
      <c r="BN441" s="577">
        <v>96.4</v>
      </c>
      <c r="BO441" s="577">
        <v>180.6</v>
      </c>
      <c r="BP441" s="541">
        <v>0.05</v>
      </c>
      <c r="BQ441" s="577">
        <v>3</v>
      </c>
      <c r="BR441" s="541"/>
      <c r="BS441" s="471"/>
      <c r="BT441" s="557"/>
      <c r="BU441" s="554">
        <v>244</v>
      </c>
      <c r="BV441" s="552">
        <v>7.7</v>
      </c>
      <c r="BW441" s="555">
        <v>3940</v>
      </c>
      <c r="BX441" s="555">
        <v>11.4</v>
      </c>
      <c r="BY441" s="577">
        <v>42.1</v>
      </c>
      <c r="BZ441" s="541">
        <v>8.9700000000000006</v>
      </c>
      <c r="CA441" s="577">
        <v>15.7</v>
      </c>
      <c r="CB441" s="541"/>
      <c r="CC441" s="471"/>
      <c r="CD441" s="557"/>
      <c r="CE441" s="554">
        <v>47</v>
      </c>
      <c r="CF441" s="552">
        <v>7.9</v>
      </c>
      <c r="CG441" s="555">
        <v>7210</v>
      </c>
      <c r="CH441" s="577">
        <v>39.9</v>
      </c>
      <c r="CI441" s="577">
        <v>142.9</v>
      </c>
      <c r="CJ441" s="541">
        <v>1.69</v>
      </c>
      <c r="CK441" s="577">
        <v>14.9</v>
      </c>
      <c r="CL441" s="541"/>
      <c r="CM441" s="471"/>
      <c r="CN441" s="557"/>
      <c r="CO441" s="554">
        <v>305</v>
      </c>
      <c r="CP441" s="552">
        <v>7.39</v>
      </c>
      <c r="CQ441" s="471">
        <v>3740</v>
      </c>
      <c r="CR441" s="577">
        <v>26</v>
      </c>
      <c r="CS441" s="577">
        <v>76.8</v>
      </c>
      <c r="CT441" s="541">
        <v>3.86</v>
      </c>
      <c r="CU441" s="577">
        <v>29</v>
      </c>
      <c r="CV441" s="541"/>
      <c r="CW441" s="471"/>
      <c r="CX441" s="557"/>
      <c r="CY441" s="554">
        <v>225</v>
      </c>
      <c r="CZ441" s="552">
        <v>7.38</v>
      </c>
      <c r="DA441" s="471">
        <v>7520</v>
      </c>
      <c r="DB441" s="577">
        <v>62.9</v>
      </c>
      <c r="DC441" s="577">
        <v>129.4</v>
      </c>
      <c r="DD441" s="541">
        <v>1.34</v>
      </c>
      <c r="DE441" s="577">
        <v>17.5</v>
      </c>
      <c r="DF441" s="541"/>
      <c r="DG441" s="558"/>
      <c r="DH441" s="557"/>
      <c r="DI441" s="554">
        <v>102</v>
      </c>
      <c r="DJ441" s="552">
        <v>8.3699999999999992</v>
      </c>
      <c r="DK441" s="556">
        <v>3700</v>
      </c>
      <c r="DL441" s="577">
        <v>67</v>
      </c>
      <c r="DM441" s="577">
        <v>228.7</v>
      </c>
      <c r="DN441" s="541">
        <v>4.57</v>
      </c>
      <c r="DO441" s="577">
        <v>17.100000000000001</v>
      </c>
      <c r="DP441" s="541"/>
      <c r="DQ441" s="471"/>
      <c r="DR441" s="557"/>
      <c r="DS441" s="554">
        <v>35</v>
      </c>
      <c r="DT441" s="552">
        <v>8.58</v>
      </c>
      <c r="DU441" s="470">
        <v>447</v>
      </c>
      <c r="DV441" s="577">
        <v>47.1</v>
      </c>
      <c r="DW441" s="577">
        <v>150.5</v>
      </c>
      <c r="DX441" s="541">
        <v>9.84</v>
      </c>
      <c r="DY441" s="577">
        <v>8.9</v>
      </c>
      <c r="DZ441" s="541"/>
      <c r="EA441" s="577"/>
      <c r="EB441" s="557"/>
      <c r="EC441" s="554"/>
      <c r="ED441" s="552"/>
      <c r="EE441" s="558"/>
      <c r="EF441" s="577"/>
      <c r="EG441" s="577"/>
      <c r="EH441" s="541"/>
      <c r="EI441" s="577"/>
      <c r="EJ441" s="541"/>
      <c r="EK441" s="471"/>
      <c r="EL441" s="557"/>
      <c r="EM441" s="554"/>
      <c r="EN441" s="552"/>
      <c r="EO441" s="471"/>
      <c r="EP441" s="577"/>
      <c r="EQ441" s="577"/>
      <c r="ER441" s="541"/>
      <c r="ES441" s="577"/>
      <c r="ET441" s="470"/>
      <c r="EU441" s="471"/>
      <c r="EV441" s="557"/>
      <c r="EW441" s="554"/>
      <c r="EX441" s="552"/>
      <c r="EY441" s="471"/>
      <c r="EZ441" s="577"/>
      <c r="FA441" s="577"/>
      <c r="FB441" s="541"/>
      <c r="FC441" s="577"/>
      <c r="FD441" s="470"/>
      <c r="FE441" s="471"/>
      <c r="FF441" s="557"/>
      <c r="FG441" s="554">
        <v>19</v>
      </c>
      <c r="FH441" s="552">
        <v>8.41</v>
      </c>
      <c r="FI441" s="471">
        <v>3170</v>
      </c>
      <c r="FJ441" s="577">
        <v>66.900000000000006</v>
      </c>
      <c r="FK441" s="577">
        <v>192.6</v>
      </c>
      <c r="FL441" s="541">
        <v>3.16</v>
      </c>
      <c r="FM441" s="577">
        <v>14</v>
      </c>
      <c r="FN441" s="470"/>
      <c r="FO441" s="471"/>
      <c r="FP441" s="557"/>
      <c r="FQ441" s="1261"/>
      <c r="FR441" s="584"/>
      <c r="FS441" s="589"/>
      <c r="FT441" s="584"/>
      <c r="FU441" s="590"/>
      <c r="FV441" s="584"/>
      <c r="FW441" s="590"/>
      <c r="FX441" s="584"/>
      <c r="FY441" s="584"/>
      <c r="FZ441" s="591"/>
      <c r="GA441" s="1261"/>
      <c r="GB441" s="584"/>
      <c r="GC441" s="584"/>
      <c r="GD441" s="584"/>
      <c r="GE441" s="590"/>
      <c r="GF441" s="584"/>
      <c r="GG441" s="590"/>
      <c r="GH441" s="584"/>
      <c r="GI441" s="584"/>
      <c r="GJ441" s="591"/>
      <c r="GK441" s="241"/>
      <c r="GL441" s="940"/>
      <c r="GM441" s="471"/>
      <c r="GN441" s="471"/>
      <c r="GO441" s="471"/>
      <c r="GP441" s="471"/>
      <c r="GQ441" s="471"/>
      <c r="GR441" s="471"/>
      <c r="GS441" s="471"/>
      <c r="GT441" s="557"/>
      <c r="GU441" s="241"/>
      <c r="GV441" s="471"/>
      <c r="GW441" s="471"/>
      <c r="GX441" s="471"/>
      <c r="GY441" s="471"/>
      <c r="GZ441" s="541"/>
      <c r="HA441" s="471"/>
      <c r="HB441" s="471"/>
      <c r="HC441" s="471"/>
      <c r="HD441" s="557"/>
      <c r="HE441" s="554"/>
      <c r="HF441" s="552">
        <v>7.19</v>
      </c>
      <c r="HG441" s="471">
        <v>2610</v>
      </c>
      <c r="HH441" s="590">
        <v>7.3</v>
      </c>
      <c r="HI441" s="556">
        <v>40.6</v>
      </c>
      <c r="HJ441" s="541">
        <v>3.74</v>
      </c>
      <c r="HK441" s="577">
        <v>4.0999999999999996</v>
      </c>
      <c r="HL441" s="541"/>
      <c r="HM441" s="471"/>
      <c r="HN441" s="557"/>
      <c r="HO441" s="554"/>
      <c r="HP441" s="552"/>
      <c r="HQ441" s="471"/>
      <c r="HR441" s="577"/>
      <c r="HS441" s="577"/>
      <c r="HT441" s="541"/>
      <c r="HU441" s="577"/>
      <c r="HV441" s="541"/>
      <c r="HW441" s="471"/>
      <c r="HX441" s="557"/>
      <c r="HY441" s="1587"/>
      <c r="HZ441" s="1587"/>
      <c r="IA441" s="1587"/>
      <c r="IB441" s="1587"/>
      <c r="IC441" s="1587"/>
      <c r="ID441" s="1587"/>
      <c r="IE441" s="1587"/>
      <c r="IF441" s="1587"/>
      <c r="IG441" s="1587"/>
      <c r="IH441" s="1587"/>
      <c r="II441" s="1587"/>
      <c r="IJ441" s="1587"/>
      <c r="IK441" s="1587"/>
      <c r="IL441" s="1587"/>
      <c r="IM441" s="1587"/>
      <c r="IN441" s="1587"/>
      <c r="IO441" s="1587"/>
      <c r="IP441" s="1587"/>
      <c r="IQ441" s="1587"/>
      <c r="IR441" s="1587"/>
      <c r="IS441" s="1587"/>
      <c r="IT441" s="1587"/>
      <c r="IU441" s="1587"/>
      <c r="IV441" s="1587"/>
      <c r="IW441" s="1587"/>
      <c r="IX441" s="1587"/>
      <c r="IY441" s="1587"/>
      <c r="IZ441" s="1587"/>
      <c r="JA441" s="1587"/>
      <c r="JB441" s="1587"/>
      <c r="JC441" s="1587"/>
      <c r="JD441" s="1587"/>
      <c r="JE441" s="1587"/>
      <c r="JF441" s="1587"/>
      <c r="JG441" s="1587"/>
      <c r="JH441" s="1587"/>
      <c r="JI441" s="1587"/>
      <c r="JJ441" s="1587"/>
      <c r="JK441" s="1587"/>
      <c r="JL441" s="1587"/>
      <c r="JM441" s="1587"/>
      <c r="JN441" s="1587"/>
      <c r="JO441" s="1587"/>
      <c r="JP441" s="1587"/>
      <c r="JQ441" s="1587"/>
      <c r="JR441" s="1587"/>
      <c r="JS441" s="1587"/>
      <c r="JT441" s="1587"/>
      <c r="JU441" s="1587"/>
      <c r="JV441" s="1587"/>
      <c r="JW441" s="1587"/>
      <c r="JX441" s="1587"/>
      <c r="JY441" s="1587"/>
      <c r="JZ441" s="1587"/>
      <c r="KA441" s="1587"/>
      <c r="KB441" s="1587"/>
      <c r="KC441" s="1587"/>
      <c r="KD441" s="1587"/>
      <c r="KE441" s="1587"/>
      <c r="KF441" s="1587"/>
      <c r="KG441" s="1587"/>
      <c r="KH441" s="1587"/>
      <c r="KI441" s="1587"/>
      <c r="KJ441" s="1587"/>
      <c r="KK441" s="1587"/>
      <c r="KL441" s="1587"/>
      <c r="KM441" s="1587"/>
      <c r="KN441" s="1587"/>
      <c r="KO441" s="1587"/>
      <c r="KP441" s="1587"/>
      <c r="KQ441" s="1587"/>
      <c r="KR441" s="1587"/>
      <c r="KS441" s="1587"/>
      <c r="KT441" s="1587"/>
      <c r="KU441" s="1587"/>
      <c r="KV441" s="1587"/>
      <c r="KW441" s="1587"/>
      <c r="KX441" s="1587"/>
      <c r="KY441" s="1587"/>
      <c r="KZ441" s="1587"/>
      <c r="LA441" s="1587"/>
      <c r="LB441" s="1587"/>
      <c r="LC441" s="1587"/>
      <c r="LD441" s="1587"/>
      <c r="LE441" s="1587"/>
      <c r="LF441" s="1587"/>
      <c r="LG441" s="1587"/>
      <c r="LH441" s="1587"/>
      <c r="LI441" s="1587"/>
      <c r="LJ441" s="1587"/>
      <c r="LK441" s="1587"/>
      <c r="LL441" s="1587"/>
      <c r="LM441" s="1587"/>
      <c r="LN441" s="1587"/>
      <c r="LO441" s="1587"/>
      <c r="LP441" s="1587"/>
      <c r="LQ441" s="1587"/>
      <c r="LR441" s="1587"/>
      <c r="LS441" s="1587"/>
      <c r="LT441" s="1587"/>
      <c r="LU441" s="1587"/>
      <c r="LV441" s="1587"/>
      <c r="LW441" s="1587"/>
      <c r="LX441" s="1587"/>
      <c r="LY441" s="1587"/>
      <c r="LZ441" s="1587"/>
      <c r="MA441" s="1587"/>
      <c r="MB441" s="1587"/>
      <c r="MC441" s="1587"/>
      <c r="MD441" s="1587"/>
      <c r="ME441" s="1587"/>
      <c r="MF441" s="1587"/>
      <c r="MG441" s="1587"/>
      <c r="MH441" s="1587"/>
      <c r="MI441" s="1587"/>
      <c r="MJ441" s="1587"/>
      <c r="MK441" s="1587"/>
      <c r="ML441" s="1587"/>
      <c r="MM441" s="1587"/>
      <c r="MN441" s="1587"/>
      <c r="MO441" s="1587"/>
      <c r="MP441" s="1587"/>
      <c r="MQ441" s="1587"/>
      <c r="MR441" s="1587"/>
      <c r="MS441" s="1587"/>
      <c r="MT441" s="1587"/>
      <c r="MU441" s="1587"/>
      <c r="MV441" s="1587"/>
      <c r="MW441" s="1587"/>
      <c r="MX441" s="1587"/>
      <c r="MY441" s="1587"/>
      <c r="MZ441" s="1587"/>
      <c r="NA441" s="1587"/>
      <c r="NB441" s="1587"/>
      <c r="NC441" s="1587"/>
      <c r="ND441" s="1587"/>
      <c r="NE441" s="1587"/>
      <c r="NF441" s="1587"/>
      <c r="NG441" s="1587"/>
      <c r="NH441" s="1587"/>
      <c r="NI441" s="1587"/>
      <c r="NJ441" s="1587"/>
      <c r="NK441" s="1587"/>
      <c r="NL441" s="1587"/>
      <c r="NM441" s="1587"/>
      <c r="NN441" s="1587"/>
      <c r="NO441" s="1587"/>
      <c r="NP441" s="1587"/>
      <c r="NQ441" s="1587"/>
      <c r="NR441" s="1587"/>
      <c r="NS441" s="1587"/>
      <c r="NT441" s="1587"/>
      <c r="NU441" s="1587"/>
      <c r="NV441" s="1587"/>
      <c r="NW441" s="1587"/>
      <c r="NX441" s="1587"/>
      <c r="NY441" s="1587"/>
      <c r="NZ441" s="1587"/>
      <c r="OA441" s="1587"/>
      <c r="OB441" s="1587"/>
      <c r="OC441" s="1587"/>
      <c r="OD441" s="1587"/>
      <c r="OE441" s="1587"/>
      <c r="OF441" s="1587"/>
      <c r="OG441" s="1587"/>
      <c r="OH441" s="1587"/>
      <c r="OI441" s="1587"/>
      <c r="OJ441" s="1587"/>
      <c r="OK441" s="1587"/>
      <c r="OL441" s="1587"/>
      <c r="OM441" s="1587"/>
      <c r="ON441" s="1587"/>
      <c r="OO441" s="1587"/>
      <c r="OP441" s="1587"/>
      <c r="OQ441" s="1587"/>
      <c r="OR441" s="1587"/>
      <c r="OS441" s="1587"/>
      <c r="OT441" s="1587"/>
      <c r="OU441" s="1587"/>
      <c r="OV441" s="1587"/>
      <c r="OW441" s="1587"/>
      <c r="OX441" s="1587"/>
      <c r="OY441" s="1587"/>
      <c r="OZ441" s="1587"/>
      <c r="PA441" s="1587"/>
      <c r="PB441" s="1587"/>
      <c r="PC441" s="1587"/>
      <c r="PD441" s="1587"/>
      <c r="PE441" s="1587"/>
      <c r="PF441" s="1587"/>
      <c r="PG441" s="1588"/>
      <c r="PH441" s="1588"/>
      <c r="PI441" s="1588"/>
      <c r="PJ441" s="1588"/>
      <c r="PK441" s="1588"/>
      <c r="PL441" s="1588"/>
      <c r="PM441" s="1588"/>
      <c r="PN441" s="1588"/>
      <c r="PO441" s="1588"/>
      <c r="PP441" s="1588"/>
      <c r="PQ441" s="1588"/>
      <c r="PR441" s="1588"/>
      <c r="PS441" s="1588"/>
      <c r="PT441" s="1588"/>
      <c r="PU441" s="1588"/>
      <c r="PV441" s="1588"/>
      <c r="PW441" s="1588"/>
      <c r="PX441" s="1588"/>
      <c r="PY441" s="1588"/>
      <c r="PZ441" s="1588"/>
      <c r="QA441" s="1588"/>
      <c r="QB441" s="1588"/>
      <c r="QC441" s="1588"/>
      <c r="QD441" s="1588"/>
      <c r="QE441" s="1588"/>
      <c r="QF441" s="1588"/>
      <c r="QG441" s="1588"/>
      <c r="QH441" s="1588"/>
      <c r="QI441" s="1588"/>
      <c r="QJ441" s="1588"/>
      <c r="QK441" s="1588"/>
      <c r="QL441" s="1588"/>
      <c r="QM441" s="1588"/>
      <c r="QN441" s="1588"/>
      <c r="QO441" s="1588"/>
      <c r="QP441" s="1588"/>
      <c r="QQ441" s="1588"/>
      <c r="QR441" s="1588"/>
      <c r="QS441" s="1588"/>
      <c r="QT441" s="1588"/>
      <c r="QU441" s="1588"/>
      <c r="QV441" s="1588"/>
      <c r="QW441" s="1588"/>
      <c r="QX441" s="1588"/>
      <c r="QY441" s="1588"/>
      <c r="QZ441" s="1588"/>
      <c r="RA441" s="1588"/>
      <c r="RB441" s="1588"/>
      <c r="RC441" s="1588"/>
      <c r="RD441" s="1588"/>
      <c r="RE441" s="1588"/>
      <c r="RF441" s="1588"/>
      <c r="RG441" s="1588"/>
      <c r="RH441" s="1588"/>
      <c r="RI441" s="1588"/>
      <c r="RJ441" s="1588"/>
      <c r="RK441" s="1588"/>
      <c r="RL441" s="1588"/>
      <c r="RM441" s="1588"/>
      <c r="RN441" s="1588"/>
      <c r="RO441" s="1588"/>
      <c r="RP441" s="1588"/>
      <c r="RQ441" s="1588"/>
      <c r="RR441" s="1588"/>
      <c r="RS441" s="1588"/>
      <c r="RT441" s="1588"/>
      <c r="RU441" s="1588"/>
      <c r="RV441" s="1588"/>
      <c r="RW441" s="1588"/>
      <c r="RX441" s="1588"/>
      <c r="RY441" s="1588"/>
      <c r="RZ441" s="1588"/>
      <c r="SA441" s="1588"/>
      <c r="SB441" s="1588"/>
      <c r="SC441" s="1588"/>
      <c r="SD441" s="1588"/>
      <c r="SE441" s="1588"/>
      <c r="SF441" s="1588"/>
      <c r="SG441" s="1588"/>
      <c r="SH441" s="1588"/>
      <c r="SI441" s="1588"/>
      <c r="SJ441" s="1588"/>
      <c r="SK441" s="1588"/>
      <c r="SL441" s="1588"/>
      <c r="SM441" s="1588"/>
      <c r="SN441" s="1588"/>
      <c r="SO441" s="1588"/>
      <c r="SP441" s="1588"/>
      <c r="SQ441" s="1588"/>
      <c r="SR441" s="1588"/>
      <c r="SS441" s="1588"/>
      <c r="ST441" s="1588"/>
      <c r="SU441" s="1588"/>
      <c r="SV441" s="1588"/>
      <c r="SW441" s="1588"/>
      <c r="SX441" s="1588"/>
      <c r="SY441" s="1588"/>
      <c r="SZ441" s="1588"/>
      <c r="TA441" s="1588"/>
      <c r="TB441" s="1588"/>
      <c r="TC441" s="1588"/>
    </row>
    <row r="442" spans="1:748" s="540" customFormat="1" ht="15" customHeight="1" x14ac:dyDescent="0.15">
      <c r="A442" s="701">
        <v>43962</v>
      </c>
      <c r="B442" s="415">
        <f t="shared" si="8"/>
        <v>3814</v>
      </c>
      <c r="C442" s="231"/>
      <c r="D442" s="546"/>
      <c r="E442" s="467"/>
      <c r="F442" s="576"/>
      <c r="G442" s="883"/>
      <c r="H442" s="539"/>
      <c r="I442" s="576"/>
      <c r="J442" s="547"/>
      <c r="K442" s="467"/>
      <c r="L442" s="550"/>
      <c r="M442" s="231">
        <v>1962</v>
      </c>
      <c r="N442" s="546">
        <v>8.51</v>
      </c>
      <c r="O442" s="467">
        <v>3910</v>
      </c>
      <c r="P442" s="576">
        <v>21.7</v>
      </c>
      <c r="Q442" s="883">
        <v>58.7</v>
      </c>
      <c r="R442" s="539">
        <v>0.4</v>
      </c>
      <c r="S442" s="576">
        <v>17.399999999999999</v>
      </c>
      <c r="T442" s="547">
        <v>0.3</v>
      </c>
      <c r="U442" s="467"/>
      <c r="V442" s="550"/>
      <c r="W442" s="494">
        <v>84</v>
      </c>
      <c r="X442" s="546">
        <v>8.14</v>
      </c>
      <c r="Y442" s="548">
        <v>3640</v>
      </c>
      <c r="Z442" s="576">
        <v>6.1</v>
      </c>
      <c r="AA442" s="883">
        <v>19.600000000000001</v>
      </c>
      <c r="AB442" s="539">
        <v>3.16</v>
      </c>
      <c r="AC442" s="576">
        <v>6.3</v>
      </c>
      <c r="AD442" s="539"/>
      <c r="AE442" s="467"/>
      <c r="AF442" s="550"/>
      <c r="AG442" s="494">
        <v>87</v>
      </c>
      <c r="AH442" s="546">
        <v>8.31</v>
      </c>
      <c r="AI442" s="548">
        <v>11610</v>
      </c>
      <c r="AJ442" s="576">
        <v>43.2</v>
      </c>
      <c r="AK442" s="883">
        <v>244</v>
      </c>
      <c r="AL442" s="539">
        <v>4.16</v>
      </c>
      <c r="AM442" s="213">
        <v>8.8000000000000007</v>
      </c>
      <c r="AN442" s="539">
        <v>0.3</v>
      </c>
      <c r="AO442" s="467"/>
      <c r="AP442" s="618"/>
      <c r="AQ442" s="494">
        <v>408</v>
      </c>
      <c r="AR442" s="546">
        <v>7.72</v>
      </c>
      <c r="AS442" s="548">
        <v>3880</v>
      </c>
      <c r="AT442" s="576">
        <v>67.5</v>
      </c>
      <c r="AU442" s="883">
        <v>224.4</v>
      </c>
      <c r="AV442" s="539">
        <v>16.3</v>
      </c>
      <c r="AW442" s="576">
        <v>25.2</v>
      </c>
      <c r="AX442" s="539">
        <v>12.8</v>
      </c>
      <c r="AY442" s="467"/>
      <c r="AZ442" s="550"/>
      <c r="BA442" s="231">
        <v>178</v>
      </c>
      <c r="BB442" s="546">
        <v>8.19</v>
      </c>
      <c r="BC442" s="467">
        <v>6250</v>
      </c>
      <c r="BD442" s="576">
        <v>25.3</v>
      </c>
      <c r="BE442" s="883">
        <v>87.3</v>
      </c>
      <c r="BF442" s="539">
        <v>2.0499999999999998</v>
      </c>
      <c r="BG442" s="576">
        <v>18.3</v>
      </c>
      <c r="BH442" s="539">
        <v>0.48</v>
      </c>
      <c r="BI442" s="467"/>
      <c r="BJ442" s="550"/>
      <c r="BK442" s="494">
        <v>167</v>
      </c>
      <c r="BL442" s="546">
        <v>8.2200000000000006</v>
      </c>
      <c r="BM442" s="548">
        <v>1468</v>
      </c>
      <c r="BN442" s="576">
        <v>98.2</v>
      </c>
      <c r="BO442" s="883">
        <v>188.1</v>
      </c>
      <c r="BP442" s="539">
        <v>0.05</v>
      </c>
      <c r="BQ442" s="576">
        <v>2.6</v>
      </c>
      <c r="BR442" s="539"/>
      <c r="BS442" s="467"/>
      <c r="BT442" s="550"/>
      <c r="BU442" s="494">
        <v>250</v>
      </c>
      <c r="BV442" s="546">
        <v>7.68</v>
      </c>
      <c r="BW442" s="548">
        <v>6690</v>
      </c>
      <c r="BX442" s="548">
        <v>20.5</v>
      </c>
      <c r="BY442" s="883">
        <v>69.2</v>
      </c>
      <c r="BZ442" s="539">
        <v>13.01</v>
      </c>
      <c r="CA442" s="576">
        <v>26.3</v>
      </c>
      <c r="CB442" s="539">
        <v>0.2</v>
      </c>
      <c r="CC442" s="467"/>
      <c r="CD442" s="550"/>
      <c r="CE442" s="494">
        <v>53</v>
      </c>
      <c r="CF442" s="546">
        <v>7.97</v>
      </c>
      <c r="CG442" s="548">
        <v>7680</v>
      </c>
      <c r="CH442" s="576">
        <v>44.8</v>
      </c>
      <c r="CI442" s="883">
        <v>173</v>
      </c>
      <c r="CJ442" s="539">
        <v>1.69</v>
      </c>
      <c r="CK442" s="576">
        <v>14.4</v>
      </c>
      <c r="CL442" s="539">
        <v>0.1</v>
      </c>
      <c r="CM442" s="467"/>
      <c r="CN442" s="550"/>
      <c r="CO442" s="494">
        <v>369</v>
      </c>
      <c r="CP442" s="546">
        <v>7.75</v>
      </c>
      <c r="CQ442" s="467">
        <v>5950</v>
      </c>
      <c r="CR442" s="576">
        <v>40.99</v>
      </c>
      <c r="CS442" s="883">
        <v>126.4</v>
      </c>
      <c r="CT442" s="539">
        <v>3.45</v>
      </c>
      <c r="CU442" s="576">
        <v>46</v>
      </c>
      <c r="CV442" s="539">
        <v>0.4</v>
      </c>
      <c r="CW442" s="467"/>
      <c r="CX442" s="550"/>
      <c r="CY442" s="494">
        <v>85</v>
      </c>
      <c r="CZ442" s="546">
        <v>7.92</v>
      </c>
      <c r="DA442" s="467">
        <v>7790</v>
      </c>
      <c r="DB442" s="576">
        <v>62.2</v>
      </c>
      <c r="DC442" s="883">
        <v>130.9</v>
      </c>
      <c r="DD442" s="539">
        <v>3.16</v>
      </c>
      <c r="DE442" s="576">
        <v>19.2</v>
      </c>
      <c r="DF442" s="539">
        <v>0.08</v>
      </c>
      <c r="DG442" s="551"/>
      <c r="DH442" s="550"/>
      <c r="DI442" s="494">
        <v>143</v>
      </c>
      <c r="DJ442" s="546">
        <v>8.25</v>
      </c>
      <c r="DK442" s="549">
        <v>3600</v>
      </c>
      <c r="DL442" s="576">
        <v>63.4</v>
      </c>
      <c r="DM442" s="883">
        <v>207.6</v>
      </c>
      <c r="DN442" s="539">
        <v>2.16</v>
      </c>
      <c r="DO442" s="576"/>
      <c r="DP442" s="539"/>
      <c r="DQ442" s="467"/>
      <c r="DR442" s="550"/>
      <c r="DS442" s="494"/>
      <c r="DT442" s="546"/>
      <c r="DU442" s="466"/>
      <c r="DV442" s="576"/>
      <c r="DW442" s="883"/>
      <c r="DX442" s="539"/>
      <c r="DY442" s="576"/>
      <c r="DZ442" s="539"/>
      <c r="EA442" s="576"/>
      <c r="EB442" s="550"/>
      <c r="EC442" s="494">
        <v>6</v>
      </c>
      <c r="ED442" s="546">
        <v>7.94</v>
      </c>
      <c r="EE442" s="551">
        <v>452</v>
      </c>
      <c r="EF442" s="576">
        <v>34.6</v>
      </c>
      <c r="EG442" s="883">
        <v>109.8</v>
      </c>
      <c r="EH442" s="539">
        <v>3.69</v>
      </c>
      <c r="EI442" s="576">
        <v>4.5999999999999996</v>
      </c>
      <c r="EJ442" s="539">
        <v>3.64</v>
      </c>
      <c r="EK442" s="467"/>
      <c r="EL442" s="550"/>
      <c r="EM442" s="494"/>
      <c r="EN442" s="546"/>
      <c r="EO442" s="467"/>
      <c r="EP442" s="576"/>
      <c r="EQ442" s="576"/>
      <c r="ER442" s="539"/>
      <c r="ES442" s="576"/>
      <c r="ET442" s="466"/>
      <c r="EU442" s="467"/>
      <c r="EV442" s="550"/>
      <c r="EW442" s="494"/>
      <c r="EX442" s="546">
        <v>7.79</v>
      </c>
      <c r="EY442" s="467">
        <v>3240</v>
      </c>
      <c r="EZ442" s="576">
        <v>4.0999999999999996</v>
      </c>
      <c r="FA442" s="883">
        <v>43.6</v>
      </c>
      <c r="FB442" s="539">
        <v>0.17</v>
      </c>
      <c r="FC442" s="576">
        <v>2</v>
      </c>
      <c r="FD442" s="466"/>
      <c r="FE442" s="467"/>
      <c r="FF442" s="550"/>
      <c r="FG442" s="494">
        <v>22</v>
      </c>
      <c r="FH442" s="546">
        <v>8.5500000000000007</v>
      </c>
      <c r="FI442" s="467">
        <v>6740</v>
      </c>
      <c r="FJ442" s="576">
        <v>65.900000000000006</v>
      </c>
      <c r="FK442" s="883">
        <v>186.6</v>
      </c>
      <c r="FL442" s="539">
        <v>2.98</v>
      </c>
      <c r="FM442" s="576">
        <v>13.2</v>
      </c>
      <c r="FN442" s="466"/>
      <c r="FO442" s="467"/>
      <c r="FP442" s="550"/>
      <c r="FQ442" s="1262"/>
      <c r="FR442" s="1263"/>
      <c r="FS442" s="1444"/>
      <c r="FT442" s="1263"/>
      <c r="FU442" s="980"/>
      <c r="FV442" s="1263"/>
      <c r="FW442" s="954"/>
      <c r="FX442" s="1263"/>
      <c r="FY442" s="1263"/>
      <c r="FZ442" s="1419"/>
      <c r="GA442" s="1262"/>
      <c r="GB442" s="1263"/>
      <c r="GC442" s="1263"/>
      <c r="GD442" s="1263"/>
      <c r="GE442" s="980"/>
      <c r="GF442" s="1263"/>
      <c r="GG442" s="954"/>
      <c r="GH442" s="1263"/>
      <c r="GI442" s="1263"/>
      <c r="GJ442" s="1419"/>
      <c r="GK442" s="231"/>
      <c r="GL442" s="941"/>
      <c r="GM442" s="467"/>
      <c r="GN442" s="467"/>
      <c r="GO442" s="467"/>
      <c r="GP442" s="467"/>
      <c r="GQ442" s="467"/>
      <c r="GR442" s="467"/>
      <c r="GS442" s="467"/>
      <c r="GT442" s="550"/>
      <c r="GU442" s="231"/>
      <c r="GV442" s="467"/>
      <c r="GW442" s="467"/>
      <c r="GX442" s="467"/>
      <c r="GY442" s="467"/>
      <c r="GZ442" s="539"/>
      <c r="HA442" s="467"/>
      <c r="HB442" s="467"/>
      <c r="HC442" s="467"/>
      <c r="HD442" s="550"/>
      <c r="HE442" s="494"/>
      <c r="HF442" s="546">
        <v>7.67</v>
      </c>
      <c r="HG442" s="467">
        <v>2600</v>
      </c>
      <c r="HH442" s="894">
        <v>7.7</v>
      </c>
      <c r="HI442" s="1432">
        <v>34.6</v>
      </c>
      <c r="HJ442" s="539">
        <v>3.56</v>
      </c>
      <c r="HK442" s="576">
        <v>4.5</v>
      </c>
      <c r="HL442" s="539"/>
      <c r="HM442" s="467"/>
      <c r="HN442" s="550"/>
      <c r="HO442" s="494"/>
      <c r="HP442" s="546"/>
      <c r="HQ442" s="467"/>
      <c r="HR442" s="576"/>
      <c r="HS442" s="576"/>
      <c r="HT442" s="539"/>
      <c r="HU442" s="576"/>
      <c r="HV442" s="539"/>
      <c r="HW442" s="467"/>
      <c r="HX442" s="550"/>
      <c r="HY442" s="1587"/>
      <c r="HZ442" s="1587"/>
      <c r="IA442" s="1587"/>
      <c r="IB442" s="1587"/>
      <c r="IC442" s="1587"/>
      <c r="ID442" s="1587"/>
      <c r="IE442" s="1587"/>
      <c r="IF442" s="1587"/>
      <c r="IG442" s="1587"/>
      <c r="IH442" s="1587"/>
      <c r="II442" s="1587"/>
      <c r="IJ442" s="1587"/>
      <c r="IK442" s="1587"/>
      <c r="IL442" s="1587"/>
      <c r="IM442" s="1587"/>
      <c r="IN442" s="1587"/>
      <c r="IO442" s="1587"/>
      <c r="IP442" s="1587"/>
      <c r="IQ442" s="1587"/>
      <c r="IR442" s="1587"/>
      <c r="IS442" s="1587"/>
      <c r="IT442" s="1587"/>
      <c r="IU442" s="1587"/>
      <c r="IV442" s="1587"/>
      <c r="IW442" s="1587"/>
      <c r="IX442" s="1587"/>
      <c r="IY442" s="1587"/>
      <c r="IZ442" s="1587"/>
      <c r="JA442" s="1587"/>
      <c r="JB442" s="1587"/>
      <c r="JC442" s="1587"/>
      <c r="JD442" s="1587"/>
      <c r="JE442" s="1587"/>
      <c r="JF442" s="1587"/>
      <c r="JG442" s="1587"/>
      <c r="JH442" s="1587"/>
      <c r="JI442" s="1587"/>
      <c r="JJ442" s="1587"/>
      <c r="JK442" s="1587"/>
      <c r="JL442" s="1587"/>
      <c r="JM442" s="1587"/>
      <c r="JN442" s="1587"/>
      <c r="JO442" s="1587"/>
      <c r="JP442" s="1587"/>
      <c r="JQ442" s="1587"/>
      <c r="JR442" s="1587"/>
      <c r="JS442" s="1587"/>
      <c r="JT442" s="1587"/>
      <c r="JU442" s="1587"/>
      <c r="JV442" s="1587"/>
      <c r="JW442" s="1587"/>
      <c r="JX442" s="1587"/>
      <c r="JY442" s="1587"/>
      <c r="JZ442" s="1587"/>
      <c r="KA442" s="1587"/>
      <c r="KB442" s="1587"/>
      <c r="KC442" s="1587"/>
      <c r="KD442" s="1587"/>
      <c r="KE442" s="1587"/>
      <c r="KF442" s="1587"/>
      <c r="KG442" s="1587"/>
      <c r="KH442" s="1587"/>
      <c r="KI442" s="1587"/>
      <c r="KJ442" s="1587"/>
      <c r="KK442" s="1587"/>
      <c r="KL442" s="1587"/>
      <c r="KM442" s="1587"/>
      <c r="KN442" s="1587"/>
      <c r="KO442" s="1587"/>
      <c r="KP442" s="1587"/>
      <c r="KQ442" s="1587"/>
      <c r="KR442" s="1587"/>
      <c r="KS442" s="1587"/>
      <c r="KT442" s="1587"/>
      <c r="KU442" s="1587"/>
      <c r="KV442" s="1587"/>
      <c r="KW442" s="1587"/>
      <c r="KX442" s="1587"/>
      <c r="KY442" s="1587"/>
      <c r="KZ442" s="1587"/>
      <c r="LA442" s="1587"/>
      <c r="LB442" s="1587"/>
      <c r="LC442" s="1587"/>
      <c r="LD442" s="1587"/>
      <c r="LE442" s="1587"/>
      <c r="LF442" s="1587"/>
      <c r="LG442" s="1587"/>
      <c r="LH442" s="1587"/>
      <c r="LI442" s="1587"/>
      <c r="LJ442" s="1587"/>
      <c r="LK442" s="1587"/>
      <c r="LL442" s="1587"/>
      <c r="LM442" s="1587"/>
      <c r="LN442" s="1587"/>
      <c r="LO442" s="1587"/>
      <c r="LP442" s="1587"/>
      <c r="LQ442" s="1587"/>
      <c r="LR442" s="1587"/>
      <c r="LS442" s="1587"/>
      <c r="LT442" s="1587"/>
      <c r="LU442" s="1587"/>
      <c r="LV442" s="1587"/>
      <c r="LW442" s="1587"/>
      <c r="LX442" s="1587"/>
      <c r="LY442" s="1587"/>
      <c r="LZ442" s="1587"/>
      <c r="MA442" s="1587"/>
      <c r="MB442" s="1587"/>
      <c r="MC442" s="1587"/>
      <c r="MD442" s="1587"/>
      <c r="ME442" s="1587"/>
      <c r="MF442" s="1587"/>
      <c r="MG442" s="1587"/>
      <c r="MH442" s="1587"/>
      <c r="MI442" s="1587"/>
      <c r="MJ442" s="1587"/>
      <c r="MK442" s="1587"/>
      <c r="ML442" s="1587"/>
      <c r="MM442" s="1587"/>
      <c r="MN442" s="1587"/>
      <c r="MO442" s="1587"/>
      <c r="MP442" s="1587"/>
      <c r="MQ442" s="1587"/>
      <c r="MR442" s="1587"/>
      <c r="MS442" s="1587"/>
      <c r="MT442" s="1587"/>
      <c r="MU442" s="1587"/>
      <c r="MV442" s="1587"/>
      <c r="MW442" s="1587"/>
      <c r="MX442" s="1587"/>
      <c r="MY442" s="1587"/>
      <c r="MZ442" s="1587"/>
      <c r="NA442" s="1587"/>
      <c r="NB442" s="1587"/>
      <c r="NC442" s="1587"/>
      <c r="ND442" s="1587"/>
      <c r="NE442" s="1587"/>
      <c r="NF442" s="1587"/>
      <c r="NG442" s="1587"/>
      <c r="NH442" s="1587"/>
      <c r="NI442" s="1587"/>
      <c r="NJ442" s="1587"/>
      <c r="NK442" s="1587"/>
      <c r="NL442" s="1587"/>
      <c r="NM442" s="1587"/>
      <c r="NN442" s="1587"/>
      <c r="NO442" s="1587"/>
      <c r="NP442" s="1587"/>
      <c r="NQ442" s="1587"/>
      <c r="NR442" s="1587"/>
      <c r="NS442" s="1587"/>
      <c r="NT442" s="1587"/>
      <c r="NU442" s="1587"/>
      <c r="NV442" s="1587"/>
      <c r="NW442" s="1587"/>
      <c r="NX442" s="1587"/>
      <c r="NY442" s="1587"/>
      <c r="NZ442" s="1587"/>
      <c r="OA442" s="1587"/>
      <c r="OB442" s="1587"/>
      <c r="OC442" s="1587"/>
      <c r="OD442" s="1587"/>
      <c r="OE442" s="1587"/>
      <c r="OF442" s="1587"/>
      <c r="OG442" s="1587"/>
      <c r="OH442" s="1587"/>
      <c r="OI442" s="1587"/>
      <c r="OJ442" s="1587"/>
      <c r="OK442" s="1587"/>
      <c r="OL442" s="1587"/>
      <c r="OM442" s="1587"/>
      <c r="ON442" s="1587"/>
      <c r="OO442" s="1587"/>
      <c r="OP442" s="1587"/>
      <c r="OQ442" s="1587"/>
      <c r="OR442" s="1587"/>
      <c r="OS442" s="1587"/>
      <c r="OT442" s="1587"/>
      <c r="OU442" s="1587"/>
      <c r="OV442" s="1587"/>
      <c r="OW442" s="1587"/>
      <c r="OX442" s="1587"/>
      <c r="OY442" s="1587"/>
      <c r="OZ442" s="1587"/>
      <c r="PA442" s="1587"/>
      <c r="PB442" s="1587"/>
      <c r="PC442" s="1587"/>
      <c r="PD442" s="1587"/>
      <c r="PE442" s="1587"/>
      <c r="PF442" s="1587"/>
      <c r="PG442" s="1588"/>
      <c r="PH442" s="1588"/>
      <c r="PI442" s="1588"/>
      <c r="PJ442" s="1588"/>
      <c r="PK442" s="1588"/>
      <c r="PL442" s="1588"/>
      <c r="PM442" s="1588"/>
      <c r="PN442" s="1588"/>
      <c r="PO442" s="1588"/>
      <c r="PP442" s="1588"/>
      <c r="PQ442" s="1588"/>
      <c r="PR442" s="1588"/>
      <c r="PS442" s="1588"/>
      <c r="PT442" s="1588"/>
      <c r="PU442" s="1588"/>
      <c r="PV442" s="1588"/>
      <c r="PW442" s="1588"/>
      <c r="PX442" s="1588"/>
      <c r="PY442" s="1588"/>
      <c r="PZ442" s="1588"/>
      <c r="QA442" s="1588"/>
      <c r="QB442" s="1588"/>
      <c r="QC442" s="1588"/>
      <c r="QD442" s="1588"/>
      <c r="QE442" s="1588"/>
      <c r="QF442" s="1588"/>
      <c r="QG442" s="1588"/>
      <c r="QH442" s="1588"/>
      <c r="QI442" s="1588"/>
      <c r="QJ442" s="1588"/>
      <c r="QK442" s="1588"/>
      <c r="QL442" s="1588"/>
      <c r="QM442" s="1588"/>
      <c r="QN442" s="1588"/>
      <c r="QO442" s="1588"/>
      <c r="QP442" s="1588"/>
      <c r="QQ442" s="1588"/>
      <c r="QR442" s="1588"/>
      <c r="QS442" s="1588"/>
      <c r="QT442" s="1588"/>
      <c r="QU442" s="1588"/>
      <c r="QV442" s="1588"/>
      <c r="QW442" s="1588"/>
      <c r="QX442" s="1588"/>
      <c r="QY442" s="1588"/>
      <c r="QZ442" s="1588"/>
      <c r="RA442" s="1588"/>
      <c r="RB442" s="1588"/>
      <c r="RC442" s="1588"/>
      <c r="RD442" s="1588"/>
      <c r="RE442" s="1588"/>
      <c r="RF442" s="1588"/>
      <c r="RG442" s="1588"/>
      <c r="RH442" s="1588"/>
      <c r="RI442" s="1588"/>
      <c r="RJ442" s="1588"/>
      <c r="RK442" s="1588"/>
      <c r="RL442" s="1588"/>
      <c r="RM442" s="1588"/>
      <c r="RN442" s="1588"/>
      <c r="RO442" s="1588"/>
      <c r="RP442" s="1588"/>
      <c r="RQ442" s="1588"/>
      <c r="RR442" s="1588"/>
      <c r="RS442" s="1588"/>
      <c r="RT442" s="1588"/>
      <c r="RU442" s="1588"/>
      <c r="RV442" s="1588"/>
      <c r="RW442" s="1588"/>
      <c r="RX442" s="1588"/>
      <c r="RY442" s="1588"/>
      <c r="RZ442" s="1588"/>
      <c r="SA442" s="1588"/>
      <c r="SB442" s="1588"/>
      <c r="SC442" s="1588"/>
      <c r="SD442" s="1588"/>
      <c r="SE442" s="1588"/>
      <c r="SF442" s="1588"/>
      <c r="SG442" s="1588"/>
      <c r="SH442" s="1588"/>
      <c r="SI442" s="1588"/>
      <c r="SJ442" s="1588"/>
      <c r="SK442" s="1588"/>
      <c r="SL442" s="1588"/>
      <c r="SM442" s="1588"/>
      <c r="SN442" s="1588"/>
      <c r="SO442" s="1588"/>
      <c r="SP442" s="1588"/>
      <c r="SQ442" s="1588"/>
      <c r="SR442" s="1588"/>
      <c r="SS442" s="1588"/>
      <c r="ST442" s="1588"/>
      <c r="SU442" s="1588"/>
      <c r="SV442" s="1588"/>
      <c r="SW442" s="1588"/>
      <c r="SX442" s="1588"/>
      <c r="SY442" s="1588"/>
      <c r="SZ442" s="1588"/>
      <c r="TA442" s="1588"/>
      <c r="TB442" s="1588"/>
      <c r="TC442" s="1588"/>
      <c r="TD442" s="544"/>
      <c r="TE442" s="544"/>
      <c r="TF442" s="544"/>
      <c r="TG442" s="544"/>
      <c r="TH442" s="544"/>
      <c r="TI442" s="544"/>
      <c r="TJ442" s="544"/>
      <c r="TK442" s="544"/>
      <c r="TL442" s="544"/>
      <c r="TM442" s="544"/>
      <c r="TN442" s="544"/>
      <c r="TO442" s="544"/>
      <c r="TP442" s="544"/>
      <c r="TQ442" s="544"/>
      <c r="TR442" s="544"/>
      <c r="TS442" s="544"/>
      <c r="TT442" s="544"/>
      <c r="TU442" s="544"/>
      <c r="TV442" s="544"/>
      <c r="TW442" s="544"/>
      <c r="TX442" s="544"/>
      <c r="TY442" s="544"/>
      <c r="TZ442" s="544"/>
      <c r="UA442" s="544"/>
      <c r="UB442" s="544"/>
      <c r="UC442" s="544"/>
      <c r="UD442" s="544"/>
      <c r="UE442" s="544"/>
      <c r="UF442" s="544"/>
      <c r="UG442" s="544"/>
      <c r="UH442" s="544"/>
      <c r="UI442" s="544"/>
      <c r="UJ442" s="544"/>
      <c r="UK442" s="544"/>
      <c r="UL442" s="544"/>
      <c r="UM442" s="544"/>
      <c r="UN442" s="544"/>
      <c r="UO442" s="544"/>
      <c r="UP442" s="544"/>
      <c r="UQ442" s="544"/>
      <c r="UR442" s="544"/>
      <c r="US442" s="544"/>
      <c r="UT442" s="544"/>
      <c r="UU442" s="544"/>
      <c r="UV442" s="544"/>
      <c r="UW442" s="544"/>
      <c r="UX442" s="544"/>
      <c r="UY442" s="544"/>
      <c r="UZ442" s="544"/>
      <c r="VA442" s="544"/>
      <c r="VB442" s="544"/>
      <c r="VC442" s="544"/>
      <c r="VD442" s="544"/>
      <c r="VE442" s="544"/>
      <c r="VF442" s="544"/>
      <c r="VG442" s="544"/>
      <c r="VH442" s="544"/>
      <c r="VI442" s="544"/>
      <c r="VJ442" s="544"/>
      <c r="VK442" s="544"/>
      <c r="VL442" s="544"/>
      <c r="VM442" s="544"/>
      <c r="VN442" s="544"/>
      <c r="VO442" s="544"/>
      <c r="VP442" s="544"/>
      <c r="VQ442" s="544"/>
      <c r="VR442" s="544"/>
      <c r="VS442" s="544"/>
      <c r="VT442" s="544"/>
      <c r="VU442" s="544"/>
      <c r="VV442" s="544"/>
      <c r="VW442" s="544"/>
      <c r="VX442" s="544"/>
      <c r="VY442" s="544"/>
      <c r="VZ442" s="544"/>
      <c r="WA442" s="544"/>
      <c r="WB442" s="544"/>
      <c r="WC442" s="544"/>
      <c r="WD442" s="544"/>
      <c r="WE442" s="544"/>
      <c r="WF442" s="544"/>
      <c r="WG442" s="544"/>
      <c r="WH442" s="544"/>
      <c r="WI442" s="544"/>
      <c r="WJ442" s="544"/>
      <c r="WK442" s="544"/>
      <c r="WL442" s="544"/>
      <c r="WM442" s="544"/>
      <c r="WN442" s="544"/>
      <c r="WO442" s="544"/>
      <c r="WP442" s="544"/>
      <c r="WQ442" s="544"/>
      <c r="WR442" s="544"/>
      <c r="WS442" s="544"/>
      <c r="WT442" s="544"/>
      <c r="WU442" s="544"/>
      <c r="WV442" s="544"/>
      <c r="WW442" s="544"/>
      <c r="WX442" s="544"/>
      <c r="WY442" s="544"/>
      <c r="WZ442" s="544"/>
      <c r="XA442" s="544"/>
      <c r="XB442" s="544"/>
      <c r="XC442" s="544"/>
      <c r="XD442" s="544"/>
      <c r="XE442" s="544"/>
      <c r="XF442" s="544"/>
      <c r="XG442" s="544"/>
      <c r="XH442" s="544"/>
      <c r="XI442" s="544"/>
      <c r="XJ442" s="544"/>
      <c r="XK442" s="544"/>
      <c r="XL442" s="544"/>
      <c r="XM442" s="544"/>
      <c r="XN442" s="544"/>
      <c r="XO442" s="544"/>
      <c r="XP442" s="544"/>
      <c r="XQ442" s="544"/>
      <c r="XR442" s="544"/>
      <c r="XS442" s="544"/>
      <c r="XT442" s="544"/>
      <c r="XU442" s="544"/>
      <c r="XV442" s="544"/>
      <c r="XW442" s="544"/>
      <c r="XX442" s="544"/>
      <c r="XY442" s="544"/>
      <c r="XZ442" s="544"/>
      <c r="YA442" s="544"/>
      <c r="YB442" s="544"/>
      <c r="YC442" s="544"/>
      <c r="YD442" s="544"/>
      <c r="YE442" s="544"/>
      <c r="YF442" s="544"/>
      <c r="YG442" s="544"/>
      <c r="YH442" s="544"/>
      <c r="YI442" s="544"/>
      <c r="YJ442" s="544"/>
      <c r="YK442" s="544"/>
      <c r="YL442" s="544"/>
      <c r="YM442" s="544"/>
      <c r="YN442" s="544"/>
      <c r="YO442" s="544"/>
      <c r="YP442" s="544"/>
      <c r="YQ442" s="544"/>
      <c r="YR442" s="544"/>
      <c r="YS442" s="544"/>
      <c r="YT442" s="544"/>
      <c r="YU442" s="544"/>
      <c r="YV442" s="544"/>
      <c r="YW442" s="544"/>
      <c r="YX442" s="544"/>
      <c r="YY442" s="544"/>
      <c r="YZ442" s="544"/>
      <c r="ZA442" s="544"/>
      <c r="ZB442" s="544"/>
      <c r="ZC442" s="544"/>
      <c r="ZD442" s="544"/>
      <c r="ZE442" s="544"/>
      <c r="ZF442" s="544"/>
      <c r="ZG442" s="544"/>
      <c r="ZH442" s="544"/>
      <c r="ZI442" s="544"/>
      <c r="ZJ442" s="544"/>
      <c r="ZK442" s="544"/>
      <c r="ZL442" s="544"/>
      <c r="ZM442" s="544"/>
      <c r="ZN442" s="544"/>
      <c r="ZO442" s="544"/>
      <c r="ZP442" s="544"/>
      <c r="ZQ442" s="544"/>
      <c r="ZR442" s="544"/>
      <c r="ZS442" s="544"/>
      <c r="ZT442" s="544"/>
      <c r="ZU442" s="544"/>
      <c r="ZV442" s="544"/>
      <c r="ZW442" s="544"/>
      <c r="ZX442" s="544"/>
      <c r="ZY442" s="544"/>
      <c r="ZZ442" s="544"/>
      <c r="AAA442" s="544"/>
      <c r="AAB442" s="544"/>
      <c r="AAC442" s="544"/>
      <c r="AAD442" s="544"/>
      <c r="AAE442" s="544"/>
      <c r="AAF442" s="544"/>
      <c r="AAG442" s="544"/>
      <c r="AAH442" s="544"/>
      <c r="AAI442" s="544"/>
      <c r="AAJ442" s="544"/>
      <c r="AAK442" s="544"/>
      <c r="AAL442" s="544"/>
      <c r="AAM442" s="544"/>
      <c r="AAN442" s="544"/>
      <c r="AAO442" s="544"/>
      <c r="AAP442" s="544"/>
      <c r="AAQ442" s="544"/>
      <c r="AAR442" s="544"/>
      <c r="AAS442" s="544"/>
      <c r="AAT442" s="544"/>
      <c r="AAU442" s="544"/>
      <c r="AAV442" s="544"/>
      <c r="AAW442" s="544"/>
      <c r="AAX442" s="544"/>
      <c r="AAY442" s="544"/>
      <c r="AAZ442" s="544"/>
      <c r="ABA442" s="544"/>
      <c r="ABB442" s="544"/>
      <c r="ABC442" s="544"/>
      <c r="ABD442" s="544"/>
      <c r="ABE442" s="544"/>
      <c r="ABF442" s="544"/>
      <c r="ABG442" s="544"/>
      <c r="ABH442" s="544"/>
      <c r="ABI442" s="544"/>
      <c r="ABJ442" s="544"/>
      <c r="ABK442" s="544"/>
      <c r="ABL442" s="544"/>
      <c r="ABM442" s="544"/>
      <c r="ABN442" s="544"/>
      <c r="ABO442" s="544"/>
      <c r="ABP442" s="544"/>
      <c r="ABQ442" s="544"/>
      <c r="ABR442" s="544"/>
      <c r="ABS442" s="544"/>
      <c r="ABT442" s="544"/>
    </row>
    <row r="443" spans="1:748" s="540" customFormat="1" ht="15" customHeight="1" x14ac:dyDescent="0.15">
      <c r="A443" s="701">
        <v>43963</v>
      </c>
      <c r="B443" s="415">
        <f t="shared" si="8"/>
        <v>3101</v>
      </c>
      <c r="C443" s="231"/>
      <c r="D443" s="546"/>
      <c r="E443" s="467"/>
      <c r="F443" s="576"/>
      <c r="G443" s="883"/>
      <c r="H443" s="539"/>
      <c r="I443" s="576"/>
      <c r="J443" s="547"/>
      <c r="K443" s="467"/>
      <c r="L443" s="550"/>
      <c r="M443" s="231">
        <v>995</v>
      </c>
      <c r="N443" s="546">
        <v>8.43</v>
      </c>
      <c r="O443" s="467">
        <v>3930</v>
      </c>
      <c r="P443" s="576">
        <v>21.2</v>
      </c>
      <c r="Q443" s="883">
        <v>51.2</v>
      </c>
      <c r="R443" s="539">
        <v>0.05</v>
      </c>
      <c r="S443" s="576">
        <v>17.5</v>
      </c>
      <c r="T443" s="547"/>
      <c r="U443" s="467"/>
      <c r="V443" s="550"/>
      <c r="W443" s="494">
        <v>387</v>
      </c>
      <c r="X443" s="546">
        <v>8.08</v>
      </c>
      <c r="Y443" s="548">
        <v>3510</v>
      </c>
      <c r="Z443" s="576">
        <v>6.7</v>
      </c>
      <c r="AA443" s="883">
        <v>19.600000000000001</v>
      </c>
      <c r="AB443" s="539">
        <v>2.5</v>
      </c>
      <c r="AC443" s="576">
        <v>6.4</v>
      </c>
      <c r="AD443" s="539"/>
      <c r="AE443" s="467"/>
      <c r="AF443" s="550"/>
      <c r="AG443" s="494">
        <v>123</v>
      </c>
      <c r="AH443" s="546">
        <v>8.1999999999999993</v>
      </c>
      <c r="AI443" s="548">
        <v>12300</v>
      </c>
      <c r="AJ443" s="576">
        <v>45.4</v>
      </c>
      <c r="AK443" s="883">
        <v>145.9</v>
      </c>
      <c r="AL443" s="539">
        <v>3.16</v>
      </c>
      <c r="AM443" s="213">
        <v>8.3000000000000007</v>
      </c>
      <c r="AN443" s="539"/>
      <c r="AO443" s="467"/>
      <c r="AP443" s="618"/>
      <c r="AQ443" s="494">
        <v>428</v>
      </c>
      <c r="AR443" s="546">
        <v>7.66</v>
      </c>
      <c r="AS443" s="548">
        <v>2040</v>
      </c>
      <c r="AT443" s="576">
        <v>36.9</v>
      </c>
      <c r="AU443" s="883">
        <v>169.3</v>
      </c>
      <c r="AV443" s="539">
        <v>10.07</v>
      </c>
      <c r="AW443" s="576">
        <v>17.8</v>
      </c>
      <c r="AX443" s="539">
        <v>6</v>
      </c>
      <c r="AY443" s="467"/>
      <c r="AZ443" s="550"/>
      <c r="BA443" s="231">
        <v>313</v>
      </c>
      <c r="BB443" s="546">
        <v>7.72</v>
      </c>
      <c r="BC443" s="467">
        <v>6150</v>
      </c>
      <c r="BD443" s="576">
        <v>23.5</v>
      </c>
      <c r="BE443" s="883">
        <v>90.3</v>
      </c>
      <c r="BF443" s="539">
        <v>2.2000000000000002</v>
      </c>
      <c r="BG443" s="576">
        <v>16.3</v>
      </c>
      <c r="BH443" s="539"/>
      <c r="BI443" s="467"/>
      <c r="BJ443" s="550"/>
      <c r="BK443" s="494">
        <v>179</v>
      </c>
      <c r="BL443" s="546">
        <v>7.7</v>
      </c>
      <c r="BM443" s="548">
        <v>1496</v>
      </c>
      <c r="BN443" s="576">
        <v>94.5</v>
      </c>
      <c r="BO443" s="883">
        <v>177.5</v>
      </c>
      <c r="BP443" s="539">
        <v>0.11</v>
      </c>
      <c r="BQ443" s="576">
        <v>2.8</v>
      </c>
      <c r="BR443" s="539"/>
      <c r="BS443" s="467"/>
      <c r="BT443" s="550"/>
      <c r="BU443" s="494">
        <v>145</v>
      </c>
      <c r="BV443" s="546">
        <v>7.52</v>
      </c>
      <c r="BW443" s="548">
        <v>7060</v>
      </c>
      <c r="BX443" s="548">
        <v>23.6</v>
      </c>
      <c r="BY443" s="883">
        <v>73.7</v>
      </c>
      <c r="BZ443" s="539">
        <v>4.57</v>
      </c>
      <c r="CA443" s="576">
        <v>26.8</v>
      </c>
      <c r="CB443" s="539"/>
      <c r="CC443" s="467"/>
      <c r="CD443" s="550"/>
      <c r="CE443" s="494">
        <v>35</v>
      </c>
      <c r="CF443" s="546">
        <v>7.94</v>
      </c>
      <c r="CG443" s="548">
        <v>6900</v>
      </c>
      <c r="CH443" s="576">
        <v>43.9</v>
      </c>
      <c r="CI443" s="883">
        <v>162.5</v>
      </c>
      <c r="CJ443" s="539">
        <v>0.28999999999999998</v>
      </c>
      <c r="CK443" s="576">
        <v>11.3</v>
      </c>
      <c r="CL443" s="539"/>
      <c r="CM443" s="467"/>
      <c r="CN443" s="550"/>
      <c r="CO443" s="494">
        <v>284</v>
      </c>
      <c r="CP443" s="546">
        <v>7.36</v>
      </c>
      <c r="CQ443" s="467">
        <v>6070</v>
      </c>
      <c r="CR443" s="576">
        <v>40.4</v>
      </c>
      <c r="CS443" s="883">
        <v>117.3</v>
      </c>
      <c r="CT443" s="539">
        <v>3.8</v>
      </c>
      <c r="CU443" s="576">
        <v>46.2</v>
      </c>
      <c r="CV443" s="539"/>
      <c r="CW443" s="467"/>
      <c r="CX443" s="550"/>
      <c r="CY443" s="494">
        <v>35</v>
      </c>
      <c r="CZ443" s="546">
        <v>7.46</v>
      </c>
      <c r="DA443" s="467">
        <v>8070</v>
      </c>
      <c r="DB443" s="576">
        <v>63.3</v>
      </c>
      <c r="DC443" s="883">
        <v>135.4</v>
      </c>
      <c r="DD443" s="539">
        <v>3</v>
      </c>
      <c r="DE443" s="576">
        <v>21</v>
      </c>
      <c r="DF443" s="539"/>
      <c r="DG443" s="551"/>
      <c r="DH443" s="550"/>
      <c r="DI443" s="494">
        <v>100</v>
      </c>
      <c r="DJ443" s="546">
        <v>7.96</v>
      </c>
      <c r="DK443" s="549">
        <v>3300</v>
      </c>
      <c r="DL443" s="576">
        <v>59.1</v>
      </c>
      <c r="DM443" s="883">
        <v>197.1</v>
      </c>
      <c r="DN443" s="539">
        <v>2.1</v>
      </c>
      <c r="DO443" s="576">
        <v>16.899999999999999</v>
      </c>
      <c r="DP443" s="539">
        <v>0.33</v>
      </c>
      <c r="DQ443" s="467"/>
      <c r="DR443" s="550"/>
      <c r="DS443" s="494">
        <v>46</v>
      </c>
      <c r="DT443" s="546"/>
      <c r="DU443" s="466"/>
      <c r="DV443" s="576"/>
      <c r="DW443" s="883"/>
      <c r="DX443" s="539"/>
      <c r="DY443" s="576"/>
      <c r="DZ443" s="539"/>
      <c r="EA443" s="576"/>
      <c r="EB443" s="550"/>
      <c r="EC443" s="494">
        <v>7</v>
      </c>
      <c r="ED443" s="546"/>
      <c r="EE443" s="551"/>
      <c r="EF443" s="576"/>
      <c r="EG443" s="883"/>
      <c r="EH443" s="539"/>
      <c r="EI443" s="576"/>
      <c r="EJ443" s="539"/>
      <c r="EK443" s="467"/>
      <c r="EL443" s="550"/>
      <c r="EM443" s="494"/>
      <c r="EN443" s="546"/>
      <c r="EO443" s="467"/>
      <c r="EP443" s="576"/>
      <c r="EQ443" s="576"/>
      <c r="ER443" s="539"/>
      <c r="ES443" s="576"/>
      <c r="ET443" s="466"/>
      <c r="EU443" s="467"/>
      <c r="EV443" s="550"/>
      <c r="EW443" s="494"/>
      <c r="EX443" s="546">
        <v>7.24</v>
      </c>
      <c r="EY443" s="467">
        <v>6810</v>
      </c>
      <c r="EZ443" s="576">
        <v>4.2</v>
      </c>
      <c r="FA443" s="883">
        <v>40.1</v>
      </c>
      <c r="FB443" s="539">
        <v>1.7</v>
      </c>
      <c r="FC443" s="576">
        <v>3</v>
      </c>
      <c r="FD443" s="466"/>
      <c r="FE443" s="467"/>
      <c r="FF443" s="550"/>
      <c r="FG443" s="494">
        <v>24</v>
      </c>
      <c r="FH443" s="546">
        <v>8.51</v>
      </c>
      <c r="FI443" s="467">
        <v>3270</v>
      </c>
      <c r="FJ443" s="576">
        <v>70.2</v>
      </c>
      <c r="FK443" s="883">
        <v>192.6</v>
      </c>
      <c r="FL443" s="539">
        <v>3</v>
      </c>
      <c r="FM443" s="576">
        <v>16.399999999999999</v>
      </c>
      <c r="FN443" s="466">
        <v>0.17</v>
      </c>
      <c r="FO443" s="467"/>
      <c r="FP443" s="550"/>
      <c r="FQ443" s="1262"/>
      <c r="FR443" s="1263"/>
      <c r="FS443" s="1444"/>
      <c r="FT443" s="1263"/>
      <c r="FU443" s="980"/>
      <c r="FV443" s="1263"/>
      <c r="FW443" s="954"/>
      <c r="FX443" s="1263"/>
      <c r="FY443" s="1263"/>
      <c r="FZ443" s="1419"/>
      <c r="GA443" s="1262"/>
      <c r="GB443" s="1263"/>
      <c r="GC443" s="1263"/>
      <c r="GD443" s="1263"/>
      <c r="GE443" s="980"/>
      <c r="GF443" s="1263"/>
      <c r="GG443" s="954"/>
      <c r="GH443" s="1263"/>
      <c r="GI443" s="1263"/>
      <c r="GJ443" s="1419"/>
      <c r="GK443" s="231"/>
      <c r="GL443" s="941"/>
      <c r="GM443" s="467"/>
      <c r="GN443" s="467"/>
      <c r="GO443" s="467"/>
      <c r="GP443" s="467"/>
      <c r="GQ443" s="467"/>
      <c r="GR443" s="467"/>
      <c r="GS443" s="467"/>
      <c r="GT443" s="550"/>
      <c r="GU443" s="231"/>
      <c r="GV443" s="467"/>
      <c r="GW443" s="467"/>
      <c r="GX443" s="467"/>
      <c r="GY443" s="467"/>
      <c r="GZ443" s="539"/>
      <c r="HA443" s="467"/>
      <c r="HB443" s="467"/>
      <c r="HC443" s="467"/>
      <c r="HD443" s="550"/>
      <c r="HE443" s="494"/>
      <c r="HF443" s="546">
        <v>7.17</v>
      </c>
      <c r="HG443" s="467">
        <v>2690</v>
      </c>
      <c r="HH443" s="894">
        <v>7.4</v>
      </c>
      <c r="HI443" s="1432">
        <v>34.6</v>
      </c>
      <c r="HJ443" s="539">
        <v>2.1</v>
      </c>
      <c r="HK443" s="576">
        <v>4.4000000000000004</v>
      </c>
      <c r="HL443" s="539"/>
      <c r="HM443" s="467"/>
      <c r="HN443" s="550"/>
      <c r="HO443" s="494"/>
      <c r="HP443" s="546"/>
      <c r="HQ443" s="467"/>
      <c r="HR443" s="576"/>
      <c r="HS443" s="576"/>
      <c r="HT443" s="539"/>
      <c r="HU443" s="576"/>
      <c r="HV443" s="539"/>
      <c r="HW443" s="467"/>
      <c r="HX443" s="550"/>
      <c r="HY443" s="1587"/>
      <c r="HZ443" s="1587"/>
      <c r="IA443" s="1587"/>
      <c r="IB443" s="1587"/>
      <c r="IC443" s="1587"/>
      <c r="ID443" s="1587"/>
      <c r="IE443" s="1587"/>
      <c r="IF443" s="1587"/>
      <c r="IG443" s="1587"/>
      <c r="IH443" s="1587"/>
      <c r="II443" s="1587"/>
      <c r="IJ443" s="1587"/>
      <c r="IK443" s="1587"/>
      <c r="IL443" s="1587"/>
      <c r="IM443" s="1587"/>
      <c r="IN443" s="1587"/>
      <c r="IO443" s="1587"/>
      <c r="IP443" s="1587"/>
      <c r="IQ443" s="1587"/>
      <c r="IR443" s="1587"/>
      <c r="IS443" s="1587"/>
      <c r="IT443" s="1587"/>
      <c r="IU443" s="1587"/>
      <c r="IV443" s="1587"/>
      <c r="IW443" s="1587"/>
      <c r="IX443" s="1587"/>
      <c r="IY443" s="1587"/>
      <c r="IZ443" s="1587"/>
      <c r="JA443" s="1587"/>
      <c r="JB443" s="1587"/>
      <c r="JC443" s="1587"/>
      <c r="JD443" s="1587"/>
      <c r="JE443" s="1587"/>
      <c r="JF443" s="1587"/>
      <c r="JG443" s="1587"/>
      <c r="JH443" s="1587"/>
      <c r="JI443" s="1587"/>
      <c r="JJ443" s="1587"/>
      <c r="JK443" s="1587"/>
      <c r="JL443" s="1587"/>
      <c r="JM443" s="1587"/>
      <c r="JN443" s="1587"/>
      <c r="JO443" s="1587"/>
      <c r="JP443" s="1587"/>
      <c r="JQ443" s="1587"/>
      <c r="JR443" s="1587"/>
      <c r="JS443" s="1587"/>
      <c r="JT443" s="1587"/>
      <c r="JU443" s="1587"/>
      <c r="JV443" s="1587"/>
      <c r="JW443" s="1587"/>
      <c r="JX443" s="1587"/>
      <c r="JY443" s="1587"/>
      <c r="JZ443" s="1587"/>
      <c r="KA443" s="1587"/>
      <c r="KB443" s="1587"/>
      <c r="KC443" s="1587"/>
      <c r="KD443" s="1587"/>
      <c r="KE443" s="1587"/>
      <c r="KF443" s="1587"/>
      <c r="KG443" s="1587"/>
      <c r="KH443" s="1587"/>
      <c r="KI443" s="1587"/>
      <c r="KJ443" s="1587"/>
      <c r="KK443" s="1587"/>
      <c r="KL443" s="1587"/>
      <c r="KM443" s="1587"/>
      <c r="KN443" s="1587"/>
      <c r="KO443" s="1587"/>
      <c r="KP443" s="1587"/>
      <c r="KQ443" s="1587"/>
      <c r="KR443" s="1587"/>
      <c r="KS443" s="1587"/>
      <c r="KT443" s="1587"/>
      <c r="KU443" s="1587"/>
      <c r="KV443" s="1587"/>
      <c r="KW443" s="1587"/>
      <c r="KX443" s="1587"/>
      <c r="KY443" s="1587"/>
      <c r="KZ443" s="1587"/>
      <c r="LA443" s="1587"/>
      <c r="LB443" s="1587"/>
      <c r="LC443" s="1587"/>
      <c r="LD443" s="1587"/>
      <c r="LE443" s="1587"/>
      <c r="LF443" s="1587"/>
      <c r="LG443" s="1587"/>
      <c r="LH443" s="1587"/>
      <c r="LI443" s="1587"/>
      <c r="LJ443" s="1587"/>
      <c r="LK443" s="1587"/>
      <c r="LL443" s="1587"/>
      <c r="LM443" s="1587"/>
      <c r="LN443" s="1587"/>
      <c r="LO443" s="1587"/>
      <c r="LP443" s="1587"/>
      <c r="LQ443" s="1587"/>
      <c r="LR443" s="1587"/>
      <c r="LS443" s="1587"/>
      <c r="LT443" s="1587"/>
      <c r="LU443" s="1587"/>
      <c r="LV443" s="1587"/>
      <c r="LW443" s="1587"/>
      <c r="LX443" s="1587"/>
      <c r="LY443" s="1587"/>
      <c r="LZ443" s="1587"/>
      <c r="MA443" s="1587"/>
      <c r="MB443" s="1587"/>
      <c r="MC443" s="1587"/>
      <c r="MD443" s="1587"/>
      <c r="ME443" s="1587"/>
      <c r="MF443" s="1587"/>
      <c r="MG443" s="1587"/>
      <c r="MH443" s="1587"/>
      <c r="MI443" s="1587"/>
      <c r="MJ443" s="1587"/>
      <c r="MK443" s="1587"/>
      <c r="ML443" s="1587"/>
      <c r="MM443" s="1587"/>
      <c r="MN443" s="1587"/>
      <c r="MO443" s="1587"/>
      <c r="MP443" s="1587"/>
      <c r="MQ443" s="1587"/>
      <c r="MR443" s="1587"/>
      <c r="MS443" s="1587"/>
      <c r="MT443" s="1587"/>
      <c r="MU443" s="1587"/>
      <c r="MV443" s="1587"/>
      <c r="MW443" s="1587"/>
      <c r="MX443" s="1587"/>
      <c r="MY443" s="1587"/>
      <c r="MZ443" s="1587"/>
      <c r="NA443" s="1587"/>
      <c r="NB443" s="1587"/>
      <c r="NC443" s="1587"/>
      <c r="ND443" s="1587"/>
      <c r="NE443" s="1587"/>
      <c r="NF443" s="1587"/>
      <c r="NG443" s="1587"/>
      <c r="NH443" s="1587"/>
      <c r="NI443" s="1587"/>
      <c r="NJ443" s="1587"/>
      <c r="NK443" s="1587"/>
      <c r="NL443" s="1587"/>
      <c r="NM443" s="1587"/>
      <c r="NN443" s="1587"/>
      <c r="NO443" s="1587"/>
      <c r="NP443" s="1587"/>
      <c r="NQ443" s="1587"/>
      <c r="NR443" s="1587"/>
      <c r="NS443" s="1587"/>
      <c r="NT443" s="1587"/>
      <c r="NU443" s="1587"/>
      <c r="NV443" s="1587"/>
      <c r="NW443" s="1587"/>
      <c r="NX443" s="1587"/>
      <c r="NY443" s="1587"/>
      <c r="NZ443" s="1587"/>
      <c r="OA443" s="1587"/>
      <c r="OB443" s="1587"/>
      <c r="OC443" s="1587"/>
      <c r="OD443" s="1587"/>
      <c r="OE443" s="1587"/>
      <c r="OF443" s="1587"/>
      <c r="OG443" s="1587"/>
      <c r="OH443" s="1587"/>
      <c r="OI443" s="1587"/>
      <c r="OJ443" s="1587"/>
      <c r="OK443" s="1587"/>
      <c r="OL443" s="1587"/>
      <c r="OM443" s="1587"/>
      <c r="ON443" s="1587"/>
      <c r="OO443" s="1587"/>
      <c r="OP443" s="1587"/>
      <c r="OQ443" s="1587"/>
      <c r="OR443" s="1587"/>
      <c r="OS443" s="1587"/>
      <c r="OT443" s="1587"/>
      <c r="OU443" s="1587"/>
      <c r="OV443" s="1587"/>
      <c r="OW443" s="1587"/>
      <c r="OX443" s="1587"/>
      <c r="OY443" s="1587"/>
      <c r="OZ443" s="1587"/>
      <c r="PA443" s="1587"/>
      <c r="PB443" s="1587"/>
      <c r="PC443" s="1587"/>
      <c r="PD443" s="1587"/>
      <c r="PE443" s="1587"/>
      <c r="PF443" s="1587"/>
      <c r="PG443" s="1588"/>
      <c r="PH443" s="1588"/>
      <c r="PI443" s="1588"/>
      <c r="PJ443" s="1588"/>
      <c r="PK443" s="1588"/>
      <c r="PL443" s="1588"/>
      <c r="PM443" s="1588"/>
      <c r="PN443" s="1588"/>
      <c r="PO443" s="1588"/>
      <c r="PP443" s="1588"/>
      <c r="PQ443" s="1588"/>
      <c r="PR443" s="1588"/>
      <c r="PS443" s="1588"/>
      <c r="PT443" s="1588"/>
      <c r="PU443" s="1588"/>
      <c r="PV443" s="1588"/>
      <c r="PW443" s="1588"/>
      <c r="PX443" s="1588"/>
      <c r="PY443" s="1588"/>
      <c r="PZ443" s="1588"/>
      <c r="QA443" s="1588"/>
      <c r="QB443" s="1588"/>
      <c r="QC443" s="1588"/>
      <c r="QD443" s="1588"/>
      <c r="QE443" s="1588"/>
      <c r="QF443" s="1588"/>
      <c r="QG443" s="1588"/>
      <c r="QH443" s="1588"/>
      <c r="QI443" s="1588"/>
      <c r="QJ443" s="1588"/>
      <c r="QK443" s="1588"/>
      <c r="QL443" s="1588"/>
      <c r="QM443" s="1588"/>
      <c r="QN443" s="1588"/>
      <c r="QO443" s="1588"/>
      <c r="QP443" s="1588"/>
      <c r="QQ443" s="1588"/>
      <c r="QR443" s="1588"/>
      <c r="QS443" s="1588"/>
      <c r="QT443" s="1588"/>
      <c r="QU443" s="1588"/>
      <c r="QV443" s="1588"/>
      <c r="QW443" s="1588"/>
      <c r="QX443" s="1588"/>
      <c r="QY443" s="1588"/>
      <c r="QZ443" s="1588"/>
      <c r="RA443" s="1588"/>
      <c r="RB443" s="1588"/>
      <c r="RC443" s="1588"/>
      <c r="RD443" s="1588"/>
      <c r="RE443" s="1588"/>
      <c r="RF443" s="1588"/>
      <c r="RG443" s="1588"/>
      <c r="RH443" s="1588"/>
      <c r="RI443" s="1588"/>
      <c r="RJ443" s="1588"/>
      <c r="RK443" s="1588"/>
      <c r="RL443" s="1588"/>
      <c r="RM443" s="1588"/>
      <c r="RN443" s="1588"/>
      <c r="RO443" s="1588"/>
      <c r="RP443" s="1588"/>
      <c r="RQ443" s="1588"/>
      <c r="RR443" s="1588"/>
      <c r="RS443" s="1588"/>
      <c r="RT443" s="1588"/>
      <c r="RU443" s="1588"/>
      <c r="RV443" s="1588"/>
      <c r="RW443" s="1588"/>
      <c r="RX443" s="1588"/>
      <c r="RY443" s="1588"/>
      <c r="RZ443" s="1588"/>
      <c r="SA443" s="1588"/>
      <c r="SB443" s="1588"/>
      <c r="SC443" s="1588"/>
      <c r="SD443" s="1588"/>
      <c r="SE443" s="1588"/>
      <c r="SF443" s="1588"/>
      <c r="SG443" s="1588"/>
      <c r="SH443" s="1588"/>
      <c r="SI443" s="1588"/>
      <c r="SJ443" s="1588"/>
      <c r="SK443" s="1588"/>
      <c r="SL443" s="1588"/>
      <c r="SM443" s="1588"/>
      <c r="SN443" s="1588"/>
      <c r="SO443" s="1588"/>
      <c r="SP443" s="1588"/>
      <c r="SQ443" s="1588"/>
      <c r="SR443" s="1588"/>
      <c r="SS443" s="1588"/>
      <c r="ST443" s="1588"/>
      <c r="SU443" s="1588"/>
      <c r="SV443" s="1588"/>
      <c r="SW443" s="1588"/>
      <c r="SX443" s="1588"/>
      <c r="SY443" s="1588"/>
      <c r="SZ443" s="1588"/>
      <c r="TA443" s="1588"/>
      <c r="TB443" s="1588"/>
      <c r="TC443" s="1588"/>
      <c r="TD443" s="544"/>
      <c r="TE443" s="544"/>
      <c r="TF443" s="544"/>
      <c r="TG443" s="544"/>
      <c r="TH443" s="544"/>
      <c r="TI443" s="544"/>
      <c r="TJ443" s="544"/>
      <c r="TK443" s="544"/>
      <c r="TL443" s="544"/>
      <c r="TM443" s="544"/>
      <c r="TN443" s="544"/>
      <c r="TO443" s="544"/>
      <c r="TP443" s="544"/>
      <c r="TQ443" s="544"/>
      <c r="TR443" s="544"/>
      <c r="TS443" s="544"/>
      <c r="TT443" s="544"/>
      <c r="TU443" s="544"/>
      <c r="TV443" s="544"/>
      <c r="TW443" s="544"/>
      <c r="TX443" s="544"/>
      <c r="TY443" s="544"/>
      <c r="TZ443" s="544"/>
      <c r="UA443" s="544"/>
      <c r="UB443" s="544"/>
      <c r="UC443" s="544"/>
      <c r="UD443" s="544"/>
      <c r="UE443" s="544"/>
      <c r="UF443" s="544"/>
      <c r="UG443" s="544"/>
      <c r="UH443" s="544"/>
      <c r="UI443" s="544"/>
      <c r="UJ443" s="544"/>
      <c r="UK443" s="544"/>
      <c r="UL443" s="544"/>
      <c r="UM443" s="544"/>
      <c r="UN443" s="544"/>
      <c r="UO443" s="544"/>
      <c r="UP443" s="544"/>
      <c r="UQ443" s="544"/>
      <c r="UR443" s="544"/>
      <c r="US443" s="544"/>
      <c r="UT443" s="544"/>
      <c r="UU443" s="544"/>
      <c r="UV443" s="544"/>
      <c r="UW443" s="544"/>
      <c r="UX443" s="544"/>
      <c r="UY443" s="544"/>
      <c r="UZ443" s="544"/>
      <c r="VA443" s="544"/>
      <c r="VB443" s="544"/>
      <c r="VC443" s="544"/>
      <c r="VD443" s="544"/>
      <c r="VE443" s="544"/>
      <c r="VF443" s="544"/>
      <c r="VG443" s="544"/>
      <c r="VH443" s="544"/>
      <c r="VI443" s="544"/>
      <c r="VJ443" s="544"/>
      <c r="VK443" s="544"/>
      <c r="VL443" s="544"/>
      <c r="VM443" s="544"/>
      <c r="VN443" s="544"/>
      <c r="VO443" s="544"/>
      <c r="VP443" s="544"/>
      <c r="VQ443" s="544"/>
      <c r="VR443" s="544"/>
      <c r="VS443" s="544"/>
      <c r="VT443" s="544"/>
      <c r="VU443" s="544"/>
      <c r="VV443" s="544"/>
      <c r="VW443" s="544"/>
      <c r="VX443" s="544"/>
      <c r="VY443" s="544"/>
      <c r="VZ443" s="544"/>
      <c r="WA443" s="544"/>
      <c r="WB443" s="544"/>
      <c r="WC443" s="544"/>
      <c r="WD443" s="544"/>
      <c r="WE443" s="544"/>
      <c r="WF443" s="544"/>
      <c r="WG443" s="544"/>
      <c r="WH443" s="544"/>
      <c r="WI443" s="544"/>
      <c r="WJ443" s="544"/>
      <c r="WK443" s="544"/>
      <c r="WL443" s="544"/>
      <c r="WM443" s="544"/>
      <c r="WN443" s="544"/>
      <c r="WO443" s="544"/>
      <c r="WP443" s="544"/>
      <c r="WQ443" s="544"/>
      <c r="WR443" s="544"/>
      <c r="WS443" s="544"/>
      <c r="WT443" s="544"/>
      <c r="WU443" s="544"/>
      <c r="WV443" s="544"/>
      <c r="WW443" s="544"/>
      <c r="WX443" s="544"/>
      <c r="WY443" s="544"/>
      <c r="WZ443" s="544"/>
      <c r="XA443" s="544"/>
      <c r="XB443" s="544"/>
      <c r="XC443" s="544"/>
      <c r="XD443" s="544"/>
      <c r="XE443" s="544"/>
      <c r="XF443" s="544"/>
      <c r="XG443" s="544"/>
      <c r="XH443" s="544"/>
      <c r="XI443" s="544"/>
      <c r="XJ443" s="544"/>
      <c r="XK443" s="544"/>
      <c r="XL443" s="544"/>
      <c r="XM443" s="544"/>
      <c r="XN443" s="544"/>
      <c r="XO443" s="544"/>
      <c r="XP443" s="544"/>
      <c r="XQ443" s="544"/>
      <c r="XR443" s="544"/>
      <c r="XS443" s="544"/>
      <c r="XT443" s="544"/>
      <c r="XU443" s="544"/>
      <c r="XV443" s="544"/>
      <c r="XW443" s="544"/>
      <c r="XX443" s="544"/>
      <c r="XY443" s="544"/>
      <c r="XZ443" s="544"/>
      <c r="YA443" s="544"/>
      <c r="YB443" s="544"/>
      <c r="YC443" s="544"/>
      <c r="YD443" s="544"/>
      <c r="YE443" s="544"/>
      <c r="YF443" s="544"/>
      <c r="YG443" s="544"/>
      <c r="YH443" s="544"/>
      <c r="YI443" s="544"/>
      <c r="YJ443" s="544"/>
      <c r="YK443" s="544"/>
      <c r="YL443" s="544"/>
      <c r="YM443" s="544"/>
      <c r="YN443" s="544"/>
      <c r="YO443" s="544"/>
      <c r="YP443" s="544"/>
      <c r="YQ443" s="544"/>
      <c r="YR443" s="544"/>
      <c r="YS443" s="544"/>
      <c r="YT443" s="544"/>
      <c r="YU443" s="544"/>
      <c r="YV443" s="544"/>
      <c r="YW443" s="544"/>
      <c r="YX443" s="544"/>
      <c r="YY443" s="544"/>
      <c r="YZ443" s="544"/>
      <c r="ZA443" s="544"/>
      <c r="ZB443" s="544"/>
      <c r="ZC443" s="544"/>
      <c r="ZD443" s="544"/>
      <c r="ZE443" s="544"/>
      <c r="ZF443" s="544"/>
      <c r="ZG443" s="544"/>
      <c r="ZH443" s="544"/>
      <c r="ZI443" s="544"/>
      <c r="ZJ443" s="544"/>
      <c r="ZK443" s="544"/>
      <c r="ZL443" s="544"/>
      <c r="ZM443" s="544"/>
      <c r="ZN443" s="544"/>
      <c r="ZO443" s="544"/>
      <c r="ZP443" s="544"/>
      <c r="ZQ443" s="544"/>
      <c r="ZR443" s="544"/>
      <c r="ZS443" s="544"/>
      <c r="ZT443" s="544"/>
      <c r="ZU443" s="544"/>
      <c r="ZV443" s="544"/>
      <c r="ZW443" s="544"/>
      <c r="ZX443" s="544"/>
      <c r="ZY443" s="544"/>
      <c r="ZZ443" s="544"/>
      <c r="AAA443" s="544"/>
      <c r="AAB443" s="544"/>
      <c r="AAC443" s="544"/>
      <c r="AAD443" s="544"/>
      <c r="AAE443" s="544"/>
      <c r="AAF443" s="544"/>
      <c r="AAG443" s="544"/>
      <c r="AAH443" s="544"/>
      <c r="AAI443" s="544"/>
      <c r="AAJ443" s="544"/>
      <c r="AAK443" s="544"/>
      <c r="AAL443" s="544"/>
      <c r="AAM443" s="544"/>
      <c r="AAN443" s="544"/>
      <c r="AAO443" s="544"/>
      <c r="AAP443" s="544"/>
      <c r="AAQ443" s="544"/>
      <c r="AAR443" s="544"/>
      <c r="AAS443" s="544"/>
      <c r="AAT443" s="544"/>
      <c r="AAU443" s="544"/>
      <c r="AAV443" s="544"/>
      <c r="AAW443" s="544"/>
      <c r="AAX443" s="544"/>
      <c r="AAY443" s="544"/>
      <c r="AAZ443" s="544"/>
      <c r="ABA443" s="544"/>
      <c r="ABB443" s="544"/>
      <c r="ABC443" s="544"/>
      <c r="ABD443" s="544"/>
      <c r="ABE443" s="544"/>
      <c r="ABF443" s="544"/>
      <c r="ABG443" s="544"/>
      <c r="ABH443" s="544"/>
      <c r="ABI443" s="544"/>
      <c r="ABJ443" s="544"/>
      <c r="ABK443" s="544"/>
      <c r="ABL443" s="544"/>
      <c r="ABM443" s="544"/>
      <c r="ABN443" s="544"/>
      <c r="ABO443" s="544"/>
      <c r="ABP443" s="544"/>
      <c r="ABQ443" s="544"/>
      <c r="ABR443" s="544"/>
      <c r="ABS443" s="544"/>
      <c r="ABT443" s="544"/>
    </row>
    <row r="444" spans="1:748" s="540" customFormat="1" ht="15" customHeight="1" x14ac:dyDescent="0.15">
      <c r="A444" s="701">
        <v>43964</v>
      </c>
      <c r="B444" s="415">
        <f t="shared" si="8"/>
        <v>4007</v>
      </c>
      <c r="C444" s="231"/>
      <c r="D444" s="546"/>
      <c r="E444" s="467"/>
      <c r="F444" s="576"/>
      <c r="G444" s="883"/>
      <c r="H444" s="539"/>
      <c r="I444" s="576"/>
      <c r="J444" s="547"/>
      <c r="K444" s="467"/>
      <c r="L444" s="550"/>
      <c r="M444" s="231">
        <v>2302</v>
      </c>
      <c r="N444" s="546">
        <v>8.2899999999999991</v>
      </c>
      <c r="O444" s="467">
        <v>3800</v>
      </c>
      <c r="P444" s="576">
        <v>22</v>
      </c>
      <c r="Q444" s="883">
        <v>64.7</v>
      </c>
      <c r="R444" s="539">
        <v>0.17</v>
      </c>
      <c r="S444" s="576">
        <v>13.2</v>
      </c>
      <c r="T444" s="547"/>
      <c r="U444" s="467"/>
      <c r="V444" s="550"/>
      <c r="W444" s="494">
        <v>417</v>
      </c>
      <c r="X444" s="546">
        <v>8</v>
      </c>
      <c r="Y444" s="548">
        <v>3330</v>
      </c>
      <c r="Z444" s="576">
        <v>6.1</v>
      </c>
      <c r="AA444" s="883">
        <v>22.6</v>
      </c>
      <c r="AB444" s="539">
        <v>2.87</v>
      </c>
      <c r="AC444" s="576">
        <v>6.2</v>
      </c>
      <c r="AD444" s="539"/>
      <c r="AE444" s="467"/>
      <c r="AF444" s="550"/>
      <c r="AG444" s="494">
        <v>198</v>
      </c>
      <c r="AH444" s="546">
        <v>8.1199999999999992</v>
      </c>
      <c r="AI444" s="548">
        <v>12130</v>
      </c>
      <c r="AJ444" s="576">
        <v>46.5</v>
      </c>
      <c r="AK444" s="883">
        <v>162.5</v>
      </c>
      <c r="AL444" s="539">
        <v>2.93</v>
      </c>
      <c r="AM444" s="213">
        <v>7.2</v>
      </c>
      <c r="AN444" s="539"/>
      <c r="AO444" s="467"/>
      <c r="AP444" s="618"/>
      <c r="AQ444" s="494">
        <v>19</v>
      </c>
      <c r="AR444" s="546"/>
      <c r="AS444" s="548"/>
      <c r="AT444" s="576"/>
      <c r="AU444" s="883"/>
      <c r="AV444" s="539"/>
      <c r="AW444" s="576"/>
      <c r="AX444" s="539"/>
      <c r="AY444" s="467"/>
      <c r="AZ444" s="550"/>
      <c r="BA444" s="231">
        <v>194</v>
      </c>
      <c r="BB444" s="546">
        <v>7.9</v>
      </c>
      <c r="BC444" s="467">
        <v>6270</v>
      </c>
      <c r="BD444" s="576">
        <v>26.2</v>
      </c>
      <c r="BE444" s="883">
        <v>87.3</v>
      </c>
      <c r="BF444" s="539">
        <v>0.93</v>
      </c>
      <c r="BG444" s="576">
        <v>14.1</v>
      </c>
      <c r="BH444" s="539"/>
      <c r="BI444" s="467"/>
      <c r="BJ444" s="550"/>
      <c r="BK444" s="494">
        <v>180</v>
      </c>
      <c r="BL444" s="546">
        <v>8</v>
      </c>
      <c r="BM444" s="548">
        <v>1458</v>
      </c>
      <c r="BN444" s="576">
        <v>98.8</v>
      </c>
      <c r="BO444" s="883">
        <v>189.6</v>
      </c>
      <c r="BP444" s="539">
        <v>0.05</v>
      </c>
      <c r="BQ444" s="576">
        <v>2.6</v>
      </c>
      <c r="BR444" s="539"/>
      <c r="BS444" s="467"/>
      <c r="BT444" s="550"/>
      <c r="BU444" s="494">
        <v>175</v>
      </c>
      <c r="BV444" s="546">
        <v>7.67</v>
      </c>
      <c r="BW444" s="548">
        <v>7220</v>
      </c>
      <c r="BX444" s="548">
        <v>23.4</v>
      </c>
      <c r="BY444" s="883">
        <v>79.8</v>
      </c>
      <c r="BZ444" s="539">
        <v>10.31</v>
      </c>
      <c r="CA444" s="576">
        <v>26.4</v>
      </c>
      <c r="CB444" s="539"/>
      <c r="CC444" s="467"/>
      <c r="CD444" s="550"/>
      <c r="CE444" s="494">
        <v>53</v>
      </c>
      <c r="CF444" s="546">
        <v>7.88</v>
      </c>
      <c r="CG444" s="548">
        <v>7250</v>
      </c>
      <c r="CH444" s="576">
        <v>42.3</v>
      </c>
      <c r="CI444" s="883">
        <v>153.5</v>
      </c>
      <c r="CJ444" s="539">
        <v>0.57999999999999996</v>
      </c>
      <c r="CK444" s="576">
        <v>11</v>
      </c>
      <c r="CL444" s="539"/>
      <c r="CM444" s="467"/>
      <c r="CN444" s="550"/>
      <c r="CO444" s="494">
        <v>302</v>
      </c>
      <c r="CP444" s="546">
        <v>7.56</v>
      </c>
      <c r="CQ444" s="467">
        <v>4910</v>
      </c>
      <c r="CR444" s="576">
        <v>39.9</v>
      </c>
      <c r="CS444" s="883">
        <v>109.8</v>
      </c>
      <c r="CT444" s="539">
        <v>4.9800000000000004</v>
      </c>
      <c r="CU444" s="576">
        <v>35.200000000000003</v>
      </c>
      <c r="CV444" s="539"/>
      <c r="CW444" s="467"/>
      <c r="CX444" s="550"/>
      <c r="CY444" s="494"/>
      <c r="CZ444" s="546"/>
      <c r="DA444" s="467"/>
      <c r="DB444" s="576"/>
      <c r="DC444" s="883"/>
      <c r="DD444" s="539"/>
      <c r="DE444" s="576"/>
      <c r="DF444" s="539"/>
      <c r="DG444" s="551"/>
      <c r="DH444" s="550"/>
      <c r="DI444" s="494">
        <v>98</v>
      </c>
      <c r="DJ444" s="546">
        <v>7.79</v>
      </c>
      <c r="DK444" s="549">
        <v>3550</v>
      </c>
      <c r="DL444" s="576">
        <v>65.599999999999994</v>
      </c>
      <c r="DM444" s="883">
        <v>218.2</v>
      </c>
      <c r="DN444" s="539">
        <v>6.62</v>
      </c>
      <c r="DO444" s="576">
        <v>19.8</v>
      </c>
      <c r="DP444" s="539"/>
      <c r="DQ444" s="467"/>
      <c r="DR444" s="550"/>
      <c r="DS444" s="494">
        <v>41</v>
      </c>
      <c r="DT444" s="546">
        <v>7.33</v>
      </c>
      <c r="DU444" s="466">
        <v>432</v>
      </c>
      <c r="DV444" s="576">
        <v>27.7</v>
      </c>
      <c r="DW444" s="883">
        <v>69.2</v>
      </c>
      <c r="DX444" s="539">
        <v>2.38</v>
      </c>
      <c r="DY444" s="576">
        <v>4</v>
      </c>
      <c r="DZ444" s="539"/>
      <c r="EA444" s="576"/>
      <c r="EB444" s="550"/>
      <c r="EC444" s="494"/>
      <c r="ED444" s="546"/>
      <c r="EE444" s="551"/>
      <c r="EF444" s="576"/>
      <c r="EG444" s="883"/>
      <c r="EH444" s="539"/>
      <c r="EI444" s="576"/>
      <c r="EJ444" s="539"/>
      <c r="EK444" s="467"/>
      <c r="EL444" s="550"/>
      <c r="EM444" s="494"/>
      <c r="EN444" s="546"/>
      <c r="EO444" s="467"/>
      <c r="EP444" s="576"/>
      <c r="EQ444" s="576"/>
      <c r="ER444" s="539"/>
      <c r="ES444" s="576"/>
      <c r="ET444" s="466"/>
      <c r="EU444" s="467"/>
      <c r="EV444" s="550"/>
      <c r="EW444" s="494"/>
      <c r="EX444" s="546">
        <v>7.37</v>
      </c>
      <c r="EY444" s="467">
        <v>5860</v>
      </c>
      <c r="EZ444" s="576">
        <v>4.3</v>
      </c>
      <c r="FA444" s="883">
        <v>24.1</v>
      </c>
      <c r="FB444" s="539">
        <v>1.8</v>
      </c>
      <c r="FC444" s="576">
        <v>3</v>
      </c>
      <c r="FD444" s="466"/>
      <c r="FE444" s="467"/>
      <c r="FF444" s="550"/>
      <c r="FG444" s="494">
        <v>28</v>
      </c>
      <c r="FH444" s="546">
        <v>8.41</v>
      </c>
      <c r="FI444" s="467">
        <v>3190</v>
      </c>
      <c r="FJ444" s="576">
        <v>75.2</v>
      </c>
      <c r="FK444" s="883">
        <v>206.1</v>
      </c>
      <c r="FL444" s="539">
        <v>4.2699999999999996</v>
      </c>
      <c r="FM444" s="576">
        <v>21.8</v>
      </c>
      <c r="FN444" s="466"/>
      <c r="FO444" s="467"/>
      <c r="FP444" s="550"/>
      <c r="FQ444" s="1262"/>
      <c r="FR444" s="1263"/>
      <c r="FS444" s="1444"/>
      <c r="FT444" s="1263"/>
      <c r="FU444" s="980"/>
      <c r="FV444" s="1263"/>
      <c r="FW444" s="954"/>
      <c r="FX444" s="1263"/>
      <c r="FY444" s="1263"/>
      <c r="FZ444" s="1419"/>
      <c r="GA444" s="1262"/>
      <c r="GB444" s="1263"/>
      <c r="GC444" s="1263"/>
      <c r="GD444" s="1263"/>
      <c r="GE444" s="980"/>
      <c r="GF444" s="1263"/>
      <c r="GG444" s="954"/>
      <c r="GH444" s="1263"/>
      <c r="GI444" s="1263"/>
      <c r="GJ444" s="1419"/>
      <c r="GK444" s="231"/>
      <c r="GL444" s="941"/>
      <c r="GM444" s="467"/>
      <c r="GN444" s="467"/>
      <c r="GO444" s="467"/>
      <c r="GP444" s="467"/>
      <c r="GQ444" s="467"/>
      <c r="GR444" s="467"/>
      <c r="GS444" s="467"/>
      <c r="GT444" s="550"/>
      <c r="GU444" s="231"/>
      <c r="GV444" s="467"/>
      <c r="GW444" s="467"/>
      <c r="GX444" s="467"/>
      <c r="GY444" s="467"/>
      <c r="GZ444" s="539"/>
      <c r="HA444" s="467"/>
      <c r="HB444" s="467"/>
      <c r="HC444" s="467"/>
      <c r="HD444" s="550"/>
      <c r="HE444" s="494"/>
      <c r="HF444" s="546">
        <v>7.4</v>
      </c>
      <c r="HG444" s="467">
        <v>2420</v>
      </c>
      <c r="HH444" s="894">
        <v>8.3000000000000007</v>
      </c>
      <c r="HI444" s="1432">
        <v>15.05</v>
      </c>
      <c r="HJ444" s="539">
        <v>4</v>
      </c>
      <c r="HK444" s="576">
        <v>4.7</v>
      </c>
      <c r="HL444" s="539"/>
      <c r="HM444" s="467"/>
      <c r="HN444" s="550"/>
      <c r="HO444" s="494"/>
      <c r="HP444" s="546"/>
      <c r="HQ444" s="467"/>
      <c r="HR444" s="576"/>
      <c r="HS444" s="576"/>
      <c r="HT444" s="539"/>
      <c r="HU444" s="576"/>
      <c r="HV444" s="539"/>
      <c r="HW444" s="467"/>
      <c r="HX444" s="550"/>
      <c r="HY444" s="1587"/>
      <c r="HZ444" s="1587"/>
      <c r="IA444" s="1587"/>
      <c r="IB444" s="1587"/>
      <c r="IC444" s="1587"/>
      <c r="ID444" s="1587"/>
      <c r="IE444" s="1587"/>
      <c r="IF444" s="1587"/>
      <c r="IG444" s="1587"/>
      <c r="IH444" s="1587"/>
      <c r="II444" s="1587"/>
      <c r="IJ444" s="1587"/>
      <c r="IK444" s="1587"/>
      <c r="IL444" s="1587"/>
      <c r="IM444" s="1587"/>
      <c r="IN444" s="1587"/>
      <c r="IO444" s="1587"/>
      <c r="IP444" s="1587"/>
      <c r="IQ444" s="1587"/>
      <c r="IR444" s="1587"/>
      <c r="IS444" s="1587"/>
      <c r="IT444" s="1587"/>
      <c r="IU444" s="1587"/>
      <c r="IV444" s="1587"/>
      <c r="IW444" s="1587"/>
      <c r="IX444" s="1587"/>
      <c r="IY444" s="1587"/>
      <c r="IZ444" s="1587"/>
      <c r="JA444" s="1587"/>
      <c r="JB444" s="1587"/>
      <c r="JC444" s="1587"/>
      <c r="JD444" s="1587"/>
      <c r="JE444" s="1587"/>
      <c r="JF444" s="1587"/>
      <c r="JG444" s="1587"/>
      <c r="JH444" s="1587"/>
      <c r="JI444" s="1587"/>
      <c r="JJ444" s="1587"/>
      <c r="JK444" s="1587"/>
      <c r="JL444" s="1587"/>
      <c r="JM444" s="1587"/>
      <c r="JN444" s="1587"/>
      <c r="JO444" s="1587"/>
      <c r="JP444" s="1587"/>
      <c r="JQ444" s="1587"/>
      <c r="JR444" s="1587"/>
      <c r="JS444" s="1587"/>
      <c r="JT444" s="1587"/>
      <c r="JU444" s="1587"/>
      <c r="JV444" s="1587"/>
      <c r="JW444" s="1587"/>
      <c r="JX444" s="1587"/>
      <c r="JY444" s="1587"/>
      <c r="JZ444" s="1587"/>
      <c r="KA444" s="1587"/>
      <c r="KB444" s="1587"/>
      <c r="KC444" s="1587"/>
      <c r="KD444" s="1587"/>
      <c r="KE444" s="1587"/>
      <c r="KF444" s="1587"/>
      <c r="KG444" s="1587"/>
      <c r="KH444" s="1587"/>
      <c r="KI444" s="1587"/>
      <c r="KJ444" s="1587"/>
      <c r="KK444" s="1587"/>
      <c r="KL444" s="1587"/>
      <c r="KM444" s="1587"/>
      <c r="KN444" s="1587"/>
      <c r="KO444" s="1587"/>
      <c r="KP444" s="1587"/>
      <c r="KQ444" s="1587"/>
      <c r="KR444" s="1587"/>
      <c r="KS444" s="1587"/>
      <c r="KT444" s="1587"/>
      <c r="KU444" s="1587"/>
      <c r="KV444" s="1587"/>
      <c r="KW444" s="1587"/>
      <c r="KX444" s="1587"/>
      <c r="KY444" s="1587"/>
      <c r="KZ444" s="1587"/>
      <c r="LA444" s="1587"/>
      <c r="LB444" s="1587"/>
      <c r="LC444" s="1587"/>
      <c r="LD444" s="1587"/>
      <c r="LE444" s="1587"/>
      <c r="LF444" s="1587"/>
      <c r="LG444" s="1587"/>
      <c r="LH444" s="1587"/>
      <c r="LI444" s="1587"/>
      <c r="LJ444" s="1587"/>
      <c r="LK444" s="1587"/>
      <c r="LL444" s="1587"/>
      <c r="LM444" s="1587"/>
      <c r="LN444" s="1587"/>
      <c r="LO444" s="1587"/>
      <c r="LP444" s="1587"/>
      <c r="LQ444" s="1587"/>
      <c r="LR444" s="1587"/>
      <c r="LS444" s="1587"/>
      <c r="LT444" s="1587"/>
      <c r="LU444" s="1587"/>
      <c r="LV444" s="1587"/>
      <c r="LW444" s="1587"/>
      <c r="LX444" s="1587"/>
      <c r="LY444" s="1587"/>
      <c r="LZ444" s="1587"/>
      <c r="MA444" s="1587"/>
      <c r="MB444" s="1587"/>
      <c r="MC444" s="1587"/>
      <c r="MD444" s="1587"/>
      <c r="ME444" s="1587"/>
      <c r="MF444" s="1587"/>
      <c r="MG444" s="1587"/>
      <c r="MH444" s="1587"/>
      <c r="MI444" s="1587"/>
      <c r="MJ444" s="1587"/>
      <c r="MK444" s="1587"/>
      <c r="ML444" s="1587"/>
      <c r="MM444" s="1587"/>
      <c r="MN444" s="1587"/>
      <c r="MO444" s="1587"/>
      <c r="MP444" s="1587"/>
      <c r="MQ444" s="1587"/>
      <c r="MR444" s="1587"/>
      <c r="MS444" s="1587"/>
      <c r="MT444" s="1587"/>
      <c r="MU444" s="1587"/>
      <c r="MV444" s="1587"/>
      <c r="MW444" s="1587"/>
      <c r="MX444" s="1587"/>
      <c r="MY444" s="1587"/>
      <c r="MZ444" s="1587"/>
      <c r="NA444" s="1587"/>
      <c r="NB444" s="1587"/>
      <c r="NC444" s="1587"/>
      <c r="ND444" s="1587"/>
      <c r="NE444" s="1587"/>
      <c r="NF444" s="1587"/>
      <c r="NG444" s="1587"/>
      <c r="NH444" s="1587"/>
      <c r="NI444" s="1587"/>
      <c r="NJ444" s="1587"/>
      <c r="NK444" s="1587"/>
      <c r="NL444" s="1587"/>
      <c r="NM444" s="1587"/>
      <c r="NN444" s="1587"/>
      <c r="NO444" s="1587"/>
      <c r="NP444" s="1587"/>
      <c r="NQ444" s="1587"/>
      <c r="NR444" s="1587"/>
      <c r="NS444" s="1587"/>
      <c r="NT444" s="1587"/>
      <c r="NU444" s="1587"/>
      <c r="NV444" s="1587"/>
      <c r="NW444" s="1587"/>
      <c r="NX444" s="1587"/>
      <c r="NY444" s="1587"/>
      <c r="NZ444" s="1587"/>
      <c r="OA444" s="1587"/>
      <c r="OB444" s="1587"/>
      <c r="OC444" s="1587"/>
      <c r="OD444" s="1587"/>
      <c r="OE444" s="1587"/>
      <c r="OF444" s="1587"/>
      <c r="OG444" s="1587"/>
      <c r="OH444" s="1587"/>
      <c r="OI444" s="1587"/>
      <c r="OJ444" s="1587"/>
      <c r="OK444" s="1587"/>
      <c r="OL444" s="1587"/>
      <c r="OM444" s="1587"/>
      <c r="ON444" s="1587"/>
      <c r="OO444" s="1587"/>
      <c r="OP444" s="1587"/>
      <c r="OQ444" s="1587"/>
      <c r="OR444" s="1587"/>
      <c r="OS444" s="1587"/>
      <c r="OT444" s="1587"/>
      <c r="OU444" s="1587"/>
      <c r="OV444" s="1587"/>
      <c r="OW444" s="1587"/>
      <c r="OX444" s="1587"/>
      <c r="OY444" s="1587"/>
      <c r="OZ444" s="1587"/>
      <c r="PA444" s="1587"/>
      <c r="PB444" s="1587"/>
      <c r="PC444" s="1587"/>
      <c r="PD444" s="1587"/>
      <c r="PE444" s="1587"/>
      <c r="PF444" s="1587"/>
      <c r="PG444" s="1588"/>
      <c r="PH444" s="1588"/>
      <c r="PI444" s="1588"/>
      <c r="PJ444" s="1588"/>
      <c r="PK444" s="1588"/>
      <c r="PL444" s="1588"/>
      <c r="PM444" s="1588"/>
      <c r="PN444" s="1588"/>
      <c r="PO444" s="1588"/>
      <c r="PP444" s="1588"/>
      <c r="PQ444" s="1588"/>
      <c r="PR444" s="1588"/>
      <c r="PS444" s="1588"/>
      <c r="PT444" s="1588"/>
      <c r="PU444" s="1588"/>
      <c r="PV444" s="1588"/>
      <c r="PW444" s="1588"/>
      <c r="PX444" s="1588"/>
      <c r="PY444" s="1588"/>
      <c r="PZ444" s="1588"/>
      <c r="QA444" s="1588"/>
      <c r="QB444" s="1588"/>
      <c r="QC444" s="1588"/>
      <c r="QD444" s="1588"/>
      <c r="QE444" s="1588"/>
      <c r="QF444" s="1588"/>
      <c r="QG444" s="1588"/>
      <c r="QH444" s="1588"/>
      <c r="QI444" s="1588"/>
      <c r="QJ444" s="1588"/>
      <c r="QK444" s="1588"/>
      <c r="QL444" s="1588"/>
      <c r="QM444" s="1588"/>
      <c r="QN444" s="1588"/>
      <c r="QO444" s="1588"/>
      <c r="QP444" s="1588"/>
      <c r="QQ444" s="1588"/>
      <c r="QR444" s="1588"/>
      <c r="QS444" s="1588"/>
      <c r="QT444" s="1588"/>
      <c r="QU444" s="1588"/>
      <c r="QV444" s="1588"/>
      <c r="QW444" s="1588"/>
      <c r="QX444" s="1588"/>
      <c r="QY444" s="1588"/>
      <c r="QZ444" s="1588"/>
      <c r="RA444" s="1588"/>
      <c r="RB444" s="1588"/>
      <c r="RC444" s="1588"/>
      <c r="RD444" s="1588"/>
      <c r="RE444" s="1588"/>
      <c r="RF444" s="1588"/>
      <c r="RG444" s="1588"/>
      <c r="RH444" s="1588"/>
      <c r="RI444" s="1588"/>
      <c r="RJ444" s="1588"/>
      <c r="RK444" s="1588"/>
      <c r="RL444" s="1588"/>
      <c r="RM444" s="1588"/>
      <c r="RN444" s="1588"/>
      <c r="RO444" s="1588"/>
      <c r="RP444" s="1588"/>
      <c r="RQ444" s="1588"/>
      <c r="RR444" s="1588"/>
      <c r="RS444" s="1588"/>
      <c r="RT444" s="1588"/>
      <c r="RU444" s="1588"/>
      <c r="RV444" s="1588"/>
      <c r="RW444" s="1588"/>
      <c r="RX444" s="1588"/>
      <c r="RY444" s="1588"/>
      <c r="RZ444" s="1588"/>
      <c r="SA444" s="1588"/>
      <c r="SB444" s="1588"/>
      <c r="SC444" s="1588"/>
      <c r="SD444" s="1588"/>
      <c r="SE444" s="1588"/>
      <c r="SF444" s="1588"/>
      <c r="SG444" s="1588"/>
      <c r="SH444" s="1588"/>
      <c r="SI444" s="1588"/>
      <c r="SJ444" s="1588"/>
      <c r="SK444" s="1588"/>
      <c r="SL444" s="1588"/>
      <c r="SM444" s="1588"/>
      <c r="SN444" s="1588"/>
      <c r="SO444" s="1588"/>
      <c r="SP444" s="1588"/>
      <c r="SQ444" s="1588"/>
      <c r="SR444" s="1588"/>
      <c r="SS444" s="1588"/>
      <c r="ST444" s="1588"/>
      <c r="SU444" s="1588"/>
      <c r="SV444" s="1588"/>
      <c r="SW444" s="1588"/>
      <c r="SX444" s="1588"/>
      <c r="SY444" s="1588"/>
      <c r="SZ444" s="1588"/>
      <c r="TA444" s="1588"/>
      <c r="TB444" s="1588"/>
      <c r="TC444" s="1588"/>
      <c r="TD444" s="544"/>
      <c r="TE444" s="544"/>
      <c r="TF444" s="544"/>
      <c r="TG444" s="544"/>
      <c r="TH444" s="544"/>
      <c r="TI444" s="544"/>
      <c r="TJ444" s="544"/>
      <c r="TK444" s="544"/>
      <c r="TL444" s="544"/>
      <c r="TM444" s="544"/>
      <c r="TN444" s="544"/>
      <c r="TO444" s="544"/>
      <c r="TP444" s="544"/>
      <c r="TQ444" s="544"/>
      <c r="TR444" s="544"/>
      <c r="TS444" s="544"/>
      <c r="TT444" s="544"/>
      <c r="TU444" s="544"/>
      <c r="TV444" s="544"/>
      <c r="TW444" s="544"/>
      <c r="TX444" s="544"/>
      <c r="TY444" s="544"/>
      <c r="TZ444" s="544"/>
      <c r="UA444" s="544"/>
      <c r="UB444" s="544"/>
      <c r="UC444" s="544"/>
      <c r="UD444" s="544"/>
      <c r="UE444" s="544"/>
      <c r="UF444" s="544"/>
      <c r="UG444" s="544"/>
      <c r="UH444" s="544"/>
      <c r="UI444" s="544"/>
      <c r="UJ444" s="544"/>
      <c r="UK444" s="544"/>
      <c r="UL444" s="544"/>
      <c r="UM444" s="544"/>
      <c r="UN444" s="544"/>
      <c r="UO444" s="544"/>
      <c r="UP444" s="544"/>
      <c r="UQ444" s="544"/>
      <c r="UR444" s="544"/>
      <c r="US444" s="544"/>
      <c r="UT444" s="544"/>
      <c r="UU444" s="544"/>
      <c r="UV444" s="544"/>
      <c r="UW444" s="544"/>
      <c r="UX444" s="544"/>
      <c r="UY444" s="544"/>
      <c r="UZ444" s="544"/>
      <c r="VA444" s="544"/>
      <c r="VB444" s="544"/>
      <c r="VC444" s="544"/>
      <c r="VD444" s="544"/>
      <c r="VE444" s="544"/>
      <c r="VF444" s="544"/>
      <c r="VG444" s="544"/>
      <c r="VH444" s="544"/>
      <c r="VI444" s="544"/>
      <c r="VJ444" s="544"/>
      <c r="VK444" s="544"/>
      <c r="VL444" s="544"/>
      <c r="VM444" s="544"/>
      <c r="VN444" s="544"/>
      <c r="VO444" s="544"/>
      <c r="VP444" s="544"/>
      <c r="VQ444" s="544"/>
      <c r="VR444" s="544"/>
      <c r="VS444" s="544"/>
      <c r="VT444" s="544"/>
      <c r="VU444" s="544"/>
      <c r="VV444" s="544"/>
      <c r="VW444" s="544"/>
      <c r="VX444" s="544"/>
      <c r="VY444" s="544"/>
      <c r="VZ444" s="544"/>
      <c r="WA444" s="544"/>
      <c r="WB444" s="544"/>
      <c r="WC444" s="544"/>
      <c r="WD444" s="544"/>
      <c r="WE444" s="544"/>
      <c r="WF444" s="544"/>
      <c r="WG444" s="544"/>
      <c r="WH444" s="544"/>
      <c r="WI444" s="544"/>
      <c r="WJ444" s="544"/>
      <c r="WK444" s="544"/>
      <c r="WL444" s="544"/>
      <c r="WM444" s="544"/>
      <c r="WN444" s="544"/>
      <c r="WO444" s="544"/>
      <c r="WP444" s="544"/>
      <c r="WQ444" s="544"/>
      <c r="WR444" s="544"/>
      <c r="WS444" s="544"/>
      <c r="WT444" s="544"/>
      <c r="WU444" s="544"/>
      <c r="WV444" s="544"/>
      <c r="WW444" s="544"/>
      <c r="WX444" s="544"/>
      <c r="WY444" s="544"/>
      <c r="WZ444" s="544"/>
      <c r="XA444" s="544"/>
      <c r="XB444" s="544"/>
      <c r="XC444" s="544"/>
      <c r="XD444" s="544"/>
      <c r="XE444" s="544"/>
      <c r="XF444" s="544"/>
      <c r="XG444" s="544"/>
      <c r="XH444" s="544"/>
      <c r="XI444" s="544"/>
      <c r="XJ444" s="544"/>
      <c r="XK444" s="544"/>
      <c r="XL444" s="544"/>
      <c r="XM444" s="544"/>
      <c r="XN444" s="544"/>
      <c r="XO444" s="544"/>
      <c r="XP444" s="544"/>
      <c r="XQ444" s="544"/>
      <c r="XR444" s="544"/>
      <c r="XS444" s="544"/>
      <c r="XT444" s="544"/>
      <c r="XU444" s="544"/>
      <c r="XV444" s="544"/>
      <c r="XW444" s="544"/>
      <c r="XX444" s="544"/>
      <c r="XY444" s="544"/>
      <c r="XZ444" s="544"/>
      <c r="YA444" s="544"/>
      <c r="YB444" s="544"/>
      <c r="YC444" s="544"/>
      <c r="YD444" s="544"/>
      <c r="YE444" s="544"/>
      <c r="YF444" s="544"/>
      <c r="YG444" s="544"/>
      <c r="YH444" s="544"/>
      <c r="YI444" s="544"/>
      <c r="YJ444" s="544"/>
      <c r="YK444" s="544"/>
      <c r="YL444" s="544"/>
      <c r="YM444" s="544"/>
      <c r="YN444" s="544"/>
      <c r="YO444" s="544"/>
      <c r="YP444" s="544"/>
      <c r="YQ444" s="544"/>
      <c r="YR444" s="544"/>
      <c r="YS444" s="544"/>
      <c r="YT444" s="544"/>
      <c r="YU444" s="544"/>
      <c r="YV444" s="544"/>
      <c r="YW444" s="544"/>
      <c r="YX444" s="544"/>
      <c r="YY444" s="544"/>
      <c r="YZ444" s="544"/>
      <c r="ZA444" s="544"/>
      <c r="ZB444" s="544"/>
      <c r="ZC444" s="544"/>
      <c r="ZD444" s="544"/>
      <c r="ZE444" s="544"/>
      <c r="ZF444" s="544"/>
      <c r="ZG444" s="544"/>
      <c r="ZH444" s="544"/>
      <c r="ZI444" s="544"/>
      <c r="ZJ444" s="544"/>
      <c r="ZK444" s="544"/>
      <c r="ZL444" s="544"/>
      <c r="ZM444" s="544"/>
      <c r="ZN444" s="544"/>
      <c r="ZO444" s="544"/>
      <c r="ZP444" s="544"/>
      <c r="ZQ444" s="544"/>
      <c r="ZR444" s="544"/>
      <c r="ZS444" s="544"/>
      <c r="ZT444" s="544"/>
      <c r="ZU444" s="544"/>
      <c r="ZV444" s="544"/>
      <c r="ZW444" s="544"/>
      <c r="ZX444" s="544"/>
      <c r="ZY444" s="544"/>
      <c r="ZZ444" s="544"/>
      <c r="AAA444" s="544"/>
      <c r="AAB444" s="544"/>
      <c r="AAC444" s="544"/>
      <c r="AAD444" s="544"/>
      <c r="AAE444" s="544"/>
      <c r="AAF444" s="544"/>
      <c r="AAG444" s="544"/>
      <c r="AAH444" s="544"/>
      <c r="AAI444" s="544"/>
      <c r="AAJ444" s="544"/>
      <c r="AAK444" s="544"/>
      <c r="AAL444" s="544"/>
      <c r="AAM444" s="544"/>
      <c r="AAN444" s="544"/>
      <c r="AAO444" s="544"/>
      <c r="AAP444" s="544"/>
      <c r="AAQ444" s="544"/>
      <c r="AAR444" s="544"/>
      <c r="AAS444" s="544"/>
      <c r="AAT444" s="544"/>
      <c r="AAU444" s="544"/>
      <c r="AAV444" s="544"/>
      <c r="AAW444" s="544"/>
      <c r="AAX444" s="544"/>
      <c r="AAY444" s="544"/>
      <c r="AAZ444" s="544"/>
      <c r="ABA444" s="544"/>
      <c r="ABB444" s="544"/>
      <c r="ABC444" s="544"/>
      <c r="ABD444" s="544"/>
      <c r="ABE444" s="544"/>
      <c r="ABF444" s="544"/>
      <c r="ABG444" s="544"/>
      <c r="ABH444" s="544"/>
      <c r="ABI444" s="544"/>
      <c r="ABJ444" s="544"/>
      <c r="ABK444" s="544"/>
      <c r="ABL444" s="544"/>
      <c r="ABM444" s="544"/>
      <c r="ABN444" s="544"/>
      <c r="ABO444" s="544"/>
      <c r="ABP444" s="544"/>
      <c r="ABQ444" s="544"/>
      <c r="ABR444" s="544"/>
      <c r="ABS444" s="544"/>
      <c r="ABT444" s="544"/>
    </row>
    <row r="445" spans="1:748" s="540" customFormat="1" ht="15" customHeight="1" x14ac:dyDescent="0.15">
      <c r="A445" s="701">
        <v>43965</v>
      </c>
      <c r="B445" s="415">
        <f t="shared" si="8"/>
        <v>4807</v>
      </c>
      <c r="C445" s="231"/>
      <c r="D445" s="546"/>
      <c r="E445" s="467"/>
      <c r="F445" s="576"/>
      <c r="G445" s="883"/>
      <c r="H445" s="539"/>
      <c r="I445" s="576"/>
      <c r="J445" s="547"/>
      <c r="K445" s="467"/>
      <c r="L445" s="550"/>
      <c r="M445" s="231">
        <v>2205</v>
      </c>
      <c r="N445" s="546">
        <v>8.41</v>
      </c>
      <c r="O445" s="467">
        <v>3760</v>
      </c>
      <c r="P445" s="576">
        <v>21.3</v>
      </c>
      <c r="Q445" s="883">
        <v>57.2</v>
      </c>
      <c r="R445" s="539">
        <v>0.3</v>
      </c>
      <c r="S445" s="576">
        <v>13.3</v>
      </c>
      <c r="T445" s="547"/>
      <c r="U445" s="467"/>
      <c r="V445" s="550"/>
      <c r="W445" s="494">
        <v>495</v>
      </c>
      <c r="X445" s="546">
        <v>7.88</v>
      </c>
      <c r="Y445" s="548">
        <v>2780</v>
      </c>
      <c r="Z445" s="576">
        <v>6.6</v>
      </c>
      <c r="AA445" s="883">
        <v>15.1</v>
      </c>
      <c r="AB445" s="539">
        <v>1.5</v>
      </c>
      <c r="AC445" s="576">
        <v>5.9</v>
      </c>
      <c r="AD445" s="539"/>
      <c r="AE445" s="467"/>
      <c r="AF445" s="550"/>
      <c r="AG445" s="494">
        <v>139</v>
      </c>
      <c r="AH445" s="546">
        <v>8.16</v>
      </c>
      <c r="AI445" s="548">
        <v>11430</v>
      </c>
      <c r="AJ445" s="576">
        <v>46</v>
      </c>
      <c r="AK445" s="883">
        <v>162.5</v>
      </c>
      <c r="AL445" s="539">
        <v>2.98</v>
      </c>
      <c r="AM445" s="213">
        <v>6.8</v>
      </c>
      <c r="AN445" s="539"/>
      <c r="AO445" s="467"/>
      <c r="AP445" s="618"/>
      <c r="AQ445" s="494">
        <v>459</v>
      </c>
      <c r="AR445" s="546">
        <v>7.78</v>
      </c>
      <c r="AS445" s="548">
        <v>3360</v>
      </c>
      <c r="AT445" s="576">
        <v>73.400000000000006</v>
      </c>
      <c r="AU445" s="883">
        <v>236.2</v>
      </c>
      <c r="AV445" s="539">
        <v>42.5</v>
      </c>
      <c r="AW445" s="576">
        <v>44.5</v>
      </c>
      <c r="AX445" s="539">
        <v>10.8</v>
      </c>
      <c r="AY445" s="467"/>
      <c r="AZ445" s="550"/>
      <c r="BA445" s="231">
        <v>280</v>
      </c>
      <c r="BB445" s="546">
        <v>7.76</v>
      </c>
      <c r="BC445" s="467">
        <v>5970</v>
      </c>
      <c r="BD445" s="576">
        <v>26.6</v>
      </c>
      <c r="BE445" s="883">
        <v>84.3</v>
      </c>
      <c r="BF445" s="539">
        <v>0.9</v>
      </c>
      <c r="BG445" s="576">
        <v>14.8</v>
      </c>
      <c r="BH445" s="539"/>
      <c r="BI445" s="467"/>
      <c r="BJ445" s="550"/>
      <c r="BK445" s="494">
        <v>183</v>
      </c>
      <c r="BL445" s="546">
        <v>7.9</v>
      </c>
      <c r="BM445" s="548">
        <v>1403</v>
      </c>
      <c r="BN445" s="576">
        <v>98.3</v>
      </c>
      <c r="BO445" s="883">
        <v>180.6</v>
      </c>
      <c r="BP445" s="539">
        <v>0.1</v>
      </c>
      <c r="BQ445" s="576">
        <v>2.8</v>
      </c>
      <c r="BR445" s="539"/>
      <c r="BS445" s="467"/>
      <c r="BT445" s="550"/>
      <c r="BU445" s="494">
        <v>214</v>
      </c>
      <c r="BV445" s="546">
        <v>8.0299999999999994</v>
      </c>
      <c r="BW445" s="548">
        <v>11060</v>
      </c>
      <c r="BX445" s="548">
        <v>35.200000000000003</v>
      </c>
      <c r="BY445" s="883">
        <v>177.3</v>
      </c>
      <c r="BZ445" s="539">
        <v>14.2</v>
      </c>
      <c r="CA445" s="576">
        <v>33.299999999999997</v>
      </c>
      <c r="CB445" s="539"/>
      <c r="CC445" s="467"/>
      <c r="CD445" s="550"/>
      <c r="CE445" s="494">
        <v>48</v>
      </c>
      <c r="CF445" s="546">
        <v>7.91</v>
      </c>
      <c r="CG445" s="548">
        <v>7850</v>
      </c>
      <c r="CH445" s="576">
        <v>46.1</v>
      </c>
      <c r="CI445" s="883">
        <v>171.5</v>
      </c>
      <c r="CJ445" s="539">
        <v>0.7</v>
      </c>
      <c r="CK445" s="576">
        <v>10.3</v>
      </c>
      <c r="CL445" s="539"/>
      <c r="CM445" s="467"/>
      <c r="CN445" s="550"/>
      <c r="CO445" s="494">
        <v>488</v>
      </c>
      <c r="CP445" s="546">
        <v>7.26</v>
      </c>
      <c r="CQ445" s="467">
        <v>5100</v>
      </c>
      <c r="CR445" s="576">
        <v>39.1</v>
      </c>
      <c r="CS445" s="883">
        <v>112.8</v>
      </c>
      <c r="CT445" s="539">
        <v>5.8</v>
      </c>
      <c r="CU445" s="576">
        <v>37.6</v>
      </c>
      <c r="CV445" s="539"/>
      <c r="CW445" s="467"/>
      <c r="CX445" s="550"/>
      <c r="CY445" s="494"/>
      <c r="CZ445" s="546"/>
      <c r="DA445" s="467"/>
      <c r="DB445" s="576"/>
      <c r="DC445" s="883"/>
      <c r="DD445" s="539"/>
      <c r="DE445" s="576"/>
      <c r="DF445" s="539"/>
      <c r="DG445" s="551"/>
      <c r="DH445" s="550"/>
      <c r="DI445" s="494">
        <v>215</v>
      </c>
      <c r="DJ445" s="546">
        <v>7.92</v>
      </c>
      <c r="DK445" s="549">
        <v>3530</v>
      </c>
      <c r="DL445" s="576">
        <v>64.099999999999994</v>
      </c>
      <c r="DM445" s="883">
        <v>239.2</v>
      </c>
      <c r="DN445" s="539">
        <v>6.4</v>
      </c>
      <c r="DO445" s="576">
        <v>22.1</v>
      </c>
      <c r="DP445" s="539"/>
      <c r="DQ445" s="467"/>
      <c r="DR445" s="550"/>
      <c r="DS445" s="494">
        <v>47</v>
      </c>
      <c r="DT445" s="546">
        <v>8.0399999999999991</v>
      </c>
      <c r="DU445" s="466">
        <v>487</v>
      </c>
      <c r="DV445" s="576">
        <v>32.4</v>
      </c>
      <c r="DW445" s="883">
        <v>106.8</v>
      </c>
      <c r="DX445" s="539">
        <v>10.3</v>
      </c>
      <c r="DY445" s="576">
        <v>12.6</v>
      </c>
      <c r="DZ445" s="539"/>
      <c r="EA445" s="576"/>
      <c r="EB445" s="550"/>
      <c r="EC445" s="494">
        <v>15</v>
      </c>
      <c r="ED445" s="546">
        <v>7.31</v>
      </c>
      <c r="EE445" s="551">
        <v>471</v>
      </c>
      <c r="EF445" s="576">
        <v>30.6</v>
      </c>
      <c r="EG445" s="883">
        <v>117.3</v>
      </c>
      <c r="EH445" s="539">
        <v>3</v>
      </c>
      <c r="EI445" s="576">
        <v>3.8</v>
      </c>
      <c r="EJ445" s="539"/>
      <c r="EK445" s="467"/>
      <c r="EL445" s="550"/>
      <c r="EM445" s="494"/>
      <c r="EN445" s="546"/>
      <c r="EO445" s="467"/>
      <c r="EP445" s="576"/>
      <c r="EQ445" s="576"/>
      <c r="ER445" s="539"/>
      <c r="ES445" s="576"/>
      <c r="ET445" s="466"/>
      <c r="EU445" s="467"/>
      <c r="EV445" s="550"/>
      <c r="EW445" s="494"/>
      <c r="EX445" s="546"/>
      <c r="EY445" s="467"/>
      <c r="EZ445" s="576"/>
      <c r="FA445" s="883"/>
      <c r="FB445" s="539"/>
      <c r="FC445" s="576"/>
      <c r="FD445" s="466"/>
      <c r="FE445" s="467"/>
      <c r="FF445" s="550"/>
      <c r="FG445" s="494">
        <v>19</v>
      </c>
      <c r="FH445" s="546">
        <v>8.1999999999999993</v>
      </c>
      <c r="FI445" s="467">
        <v>3150</v>
      </c>
      <c r="FJ445" s="576">
        <v>74.7</v>
      </c>
      <c r="FK445" s="883">
        <v>198.6</v>
      </c>
      <c r="FL445" s="539">
        <v>3.9</v>
      </c>
      <c r="FM445" s="576">
        <v>23.4</v>
      </c>
      <c r="FN445" s="466"/>
      <c r="FO445" s="467"/>
      <c r="FP445" s="550"/>
      <c r="FQ445" s="1262"/>
      <c r="FR445" s="1263"/>
      <c r="FS445" s="1444"/>
      <c r="FT445" s="1263"/>
      <c r="FU445" s="980"/>
      <c r="FV445" s="1263"/>
      <c r="FW445" s="954"/>
      <c r="FX445" s="1263"/>
      <c r="FY445" s="1263"/>
      <c r="FZ445" s="1419"/>
      <c r="GA445" s="1262"/>
      <c r="GB445" s="1263"/>
      <c r="GC445" s="1263"/>
      <c r="GD445" s="1263"/>
      <c r="GE445" s="980"/>
      <c r="GF445" s="1263"/>
      <c r="GG445" s="954"/>
      <c r="GH445" s="1263"/>
      <c r="GI445" s="1263"/>
      <c r="GJ445" s="1419"/>
      <c r="GK445" s="231"/>
      <c r="GL445" s="941"/>
      <c r="GM445" s="467"/>
      <c r="GN445" s="467"/>
      <c r="GO445" s="467"/>
      <c r="GP445" s="467"/>
      <c r="GQ445" s="467"/>
      <c r="GR445" s="467"/>
      <c r="GS445" s="467"/>
      <c r="GT445" s="550"/>
      <c r="GU445" s="231"/>
      <c r="GV445" s="467"/>
      <c r="GW445" s="467"/>
      <c r="GX445" s="467"/>
      <c r="GY445" s="467"/>
      <c r="GZ445" s="539"/>
      <c r="HA445" s="467"/>
      <c r="HB445" s="467"/>
      <c r="HC445" s="467"/>
      <c r="HD445" s="550"/>
      <c r="HE445" s="494"/>
      <c r="HF445" s="546">
        <v>7.35</v>
      </c>
      <c r="HG445" s="467">
        <v>2520</v>
      </c>
      <c r="HH445" s="894">
        <v>7.5</v>
      </c>
      <c r="HI445" s="1432">
        <v>40.6</v>
      </c>
      <c r="HJ445" s="539">
        <v>3.5</v>
      </c>
      <c r="HK445" s="576">
        <v>4.5999999999999996</v>
      </c>
      <c r="HL445" s="539"/>
      <c r="HM445" s="467"/>
      <c r="HN445" s="550"/>
      <c r="HO445" s="494"/>
      <c r="HP445" s="546"/>
      <c r="HQ445" s="467"/>
      <c r="HR445" s="576"/>
      <c r="HS445" s="576"/>
      <c r="HT445" s="539"/>
      <c r="HU445" s="576"/>
      <c r="HV445" s="539"/>
      <c r="HW445" s="467"/>
      <c r="HX445" s="550"/>
      <c r="HY445" s="1587"/>
      <c r="HZ445" s="1587"/>
      <c r="IA445" s="1587"/>
      <c r="IB445" s="1587"/>
      <c r="IC445" s="1587"/>
      <c r="ID445" s="1587"/>
      <c r="IE445" s="1587"/>
      <c r="IF445" s="1587"/>
      <c r="IG445" s="1587"/>
      <c r="IH445" s="1587"/>
      <c r="II445" s="1587"/>
      <c r="IJ445" s="1587"/>
      <c r="IK445" s="1587"/>
      <c r="IL445" s="1587"/>
      <c r="IM445" s="1587"/>
      <c r="IN445" s="1587"/>
      <c r="IO445" s="1587"/>
      <c r="IP445" s="1587"/>
      <c r="IQ445" s="1587"/>
      <c r="IR445" s="1587"/>
      <c r="IS445" s="1587"/>
      <c r="IT445" s="1587"/>
      <c r="IU445" s="1587"/>
      <c r="IV445" s="1587"/>
      <c r="IW445" s="1587"/>
      <c r="IX445" s="1587"/>
      <c r="IY445" s="1587"/>
      <c r="IZ445" s="1587"/>
      <c r="JA445" s="1587"/>
      <c r="JB445" s="1587"/>
      <c r="JC445" s="1587"/>
      <c r="JD445" s="1587"/>
      <c r="JE445" s="1587"/>
      <c r="JF445" s="1587"/>
      <c r="JG445" s="1587"/>
      <c r="JH445" s="1587"/>
      <c r="JI445" s="1587"/>
      <c r="JJ445" s="1587"/>
      <c r="JK445" s="1587"/>
      <c r="JL445" s="1587"/>
      <c r="JM445" s="1587"/>
      <c r="JN445" s="1587"/>
      <c r="JO445" s="1587"/>
      <c r="JP445" s="1587"/>
      <c r="JQ445" s="1587"/>
      <c r="JR445" s="1587"/>
      <c r="JS445" s="1587"/>
      <c r="JT445" s="1587"/>
      <c r="JU445" s="1587"/>
      <c r="JV445" s="1587"/>
      <c r="JW445" s="1587"/>
      <c r="JX445" s="1587"/>
      <c r="JY445" s="1587"/>
      <c r="JZ445" s="1587"/>
      <c r="KA445" s="1587"/>
      <c r="KB445" s="1587"/>
      <c r="KC445" s="1587"/>
      <c r="KD445" s="1587"/>
      <c r="KE445" s="1587"/>
      <c r="KF445" s="1587"/>
      <c r="KG445" s="1587"/>
      <c r="KH445" s="1587"/>
      <c r="KI445" s="1587"/>
      <c r="KJ445" s="1587"/>
      <c r="KK445" s="1587"/>
      <c r="KL445" s="1587"/>
      <c r="KM445" s="1587"/>
      <c r="KN445" s="1587"/>
      <c r="KO445" s="1587"/>
      <c r="KP445" s="1587"/>
      <c r="KQ445" s="1587"/>
      <c r="KR445" s="1587"/>
      <c r="KS445" s="1587"/>
      <c r="KT445" s="1587"/>
      <c r="KU445" s="1587"/>
      <c r="KV445" s="1587"/>
      <c r="KW445" s="1587"/>
      <c r="KX445" s="1587"/>
      <c r="KY445" s="1587"/>
      <c r="KZ445" s="1587"/>
      <c r="LA445" s="1587"/>
      <c r="LB445" s="1587"/>
      <c r="LC445" s="1587"/>
      <c r="LD445" s="1587"/>
      <c r="LE445" s="1587"/>
      <c r="LF445" s="1587"/>
      <c r="LG445" s="1587"/>
      <c r="LH445" s="1587"/>
      <c r="LI445" s="1587"/>
      <c r="LJ445" s="1587"/>
      <c r="LK445" s="1587"/>
      <c r="LL445" s="1587"/>
      <c r="LM445" s="1587"/>
      <c r="LN445" s="1587"/>
      <c r="LO445" s="1587"/>
      <c r="LP445" s="1587"/>
      <c r="LQ445" s="1587"/>
      <c r="LR445" s="1587"/>
      <c r="LS445" s="1587"/>
      <c r="LT445" s="1587"/>
      <c r="LU445" s="1587"/>
      <c r="LV445" s="1587"/>
      <c r="LW445" s="1587"/>
      <c r="LX445" s="1587"/>
      <c r="LY445" s="1587"/>
      <c r="LZ445" s="1587"/>
      <c r="MA445" s="1587"/>
      <c r="MB445" s="1587"/>
      <c r="MC445" s="1587"/>
      <c r="MD445" s="1587"/>
      <c r="ME445" s="1587"/>
      <c r="MF445" s="1587"/>
      <c r="MG445" s="1587"/>
      <c r="MH445" s="1587"/>
      <c r="MI445" s="1587"/>
      <c r="MJ445" s="1587"/>
      <c r="MK445" s="1587"/>
      <c r="ML445" s="1587"/>
      <c r="MM445" s="1587"/>
      <c r="MN445" s="1587"/>
      <c r="MO445" s="1587"/>
      <c r="MP445" s="1587"/>
      <c r="MQ445" s="1587"/>
      <c r="MR445" s="1587"/>
      <c r="MS445" s="1587"/>
      <c r="MT445" s="1587"/>
      <c r="MU445" s="1587"/>
      <c r="MV445" s="1587"/>
      <c r="MW445" s="1587"/>
      <c r="MX445" s="1587"/>
      <c r="MY445" s="1587"/>
      <c r="MZ445" s="1587"/>
      <c r="NA445" s="1587"/>
      <c r="NB445" s="1587"/>
      <c r="NC445" s="1587"/>
      <c r="ND445" s="1587"/>
      <c r="NE445" s="1587"/>
      <c r="NF445" s="1587"/>
      <c r="NG445" s="1587"/>
      <c r="NH445" s="1587"/>
      <c r="NI445" s="1587"/>
      <c r="NJ445" s="1587"/>
      <c r="NK445" s="1587"/>
      <c r="NL445" s="1587"/>
      <c r="NM445" s="1587"/>
      <c r="NN445" s="1587"/>
      <c r="NO445" s="1587"/>
      <c r="NP445" s="1587"/>
      <c r="NQ445" s="1587"/>
      <c r="NR445" s="1587"/>
      <c r="NS445" s="1587"/>
      <c r="NT445" s="1587"/>
      <c r="NU445" s="1587"/>
      <c r="NV445" s="1587"/>
      <c r="NW445" s="1587"/>
      <c r="NX445" s="1587"/>
      <c r="NY445" s="1587"/>
      <c r="NZ445" s="1587"/>
      <c r="OA445" s="1587"/>
      <c r="OB445" s="1587"/>
      <c r="OC445" s="1587"/>
      <c r="OD445" s="1587"/>
      <c r="OE445" s="1587"/>
      <c r="OF445" s="1587"/>
      <c r="OG445" s="1587"/>
      <c r="OH445" s="1587"/>
      <c r="OI445" s="1587"/>
      <c r="OJ445" s="1587"/>
      <c r="OK445" s="1587"/>
      <c r="OL445" s="1587"/>
      <c r="OM445" s="1587"/>
      <c r="ON445" s="1587"/>
      <c r="OO445" s="1587"/>
      <c r="OP445" s="1587"/>
      <c r="OQ445" s="1587"/>
      <c r="OR445" s="1587"/>
      <c r="OS445" s="1587"/>
      <c r="OT445" s="1587"/>
      <c r="OU445" s="1587"/>
      <c r="OV445" s="1587"/>
      <c r="OW445" s="1587"/>
      <c r="OX445" s="1587"/>
      <c r="OY445" s="1587"/>
      <c r="OZ445" s="1587"/>
      <c r="PA445" s="1587"/>
      <c r="PB445" s="1587"/>
      <c r="PC445" s="1587"/>
      <c r="PD445" s="1587"/>
      <c r="PE445" s="1587"/>
      <c r="PF445" s="1587"/>
      <c r="PG445" s="1588"/>
      <c r="PH445" s="1588"/>
      <c r="PI445" s="1588"/>
      <c r="PJ445" s="1588"/>
      <c r="PK445" s="1588"/>
      <c r="PL445" s="1588"/>
      <c r="PM445" s="1588"/>
      <c r="PN445" s="1588"/>
      <c r="PO445" s="1588"/>
      <c r="PP445" s="1588"/>
      <c r="PQ445" s="1588"/>
      <c r="PR445" s="1588"/>
      <c r="PS445" s="1588"/>
      <c r="PT445" s="1588"/>
      <c r="PU445" s="1588"/>
      <c r="PV445" s="1588"/>
      <c r="PW445" s="1588"/>
      <c r="PX445" s="1588"/>
      <c r="PY445" s="1588"/>
      <c r="PZ445" s="1588"/>
      <c r="QA445" s="1588"/>
      <c r="QB445" s="1588"/>
      <c r="QC445" s="1588"/>
      <c r="QD445" s="1588"/>
      <c r="QE445" s="1588"/>
      <c r="QF445" s="1588"/>
      <c r="QG445" s="1588"/>
      <c r="QH445" s="1588"/>
      <c r="QI445" s="1588"/>
      <c r="QJ445" s="1588"/>
      <c r="QK445" s="1588"/>
      <c r="QL445" s="1588"/>
      <c r="QM445" s="1588"/>
      <c r="QN445" s="1588"/>
      <c r="QO445" s="1588"/>
      <c r="QP445" s="1588"/>
      <c r="QQ445" s="1588"/>
      <c r="QR445" s="1588"/>
      <c r="QS445" s="1588"/>
      <c r="QT445" s="1588"/>
      <c r="QU445" s="1588"/>
      <c r="QV445" s="1588"/>
      <c r="QW445" s="1588"/>
      <c r="QX445" s="1588"/>
      <c r="QY445" s="1588"/>
      <c r="QZ445" s="1588"/>
      <c r="RA445" s="1588"/>
      <c r="RB445" s="1588"/>
      <c r="RC445" s="1588"/>
      <c r="RD445" s="1588"/>
      <c r="RE445" s="1588"/>
      <c r="RF445" s="1588"/>
      <c r="RG445" s="1588"/>
      <c r="RH445" s="1588"/>
      <c r="RI445" s="1588"/>
      <c r="RJ445" s="1588"/>
      <c r="RK445" s="1588"/>
      <c r="RL445" s="1588"/>
      <c r="RM445" s="1588"/>
      <c r="RN445" s="1588"/>
      <c r="RO445" s="1588"/>
      <c r="RP445" s="1588"/>
      <c r="RQ445" s="1588"/>
      <c r="RR445" s="1588"/>
      <c r="RS445" s="1588"/>
      <c r="RT445" s="1588"/>
      <c r="RU445" s="1588"/>
      <c r="RV445" s="1588"/>
      <c r="RW445" s="1588"/>
      <c r="RX445" s="1588"/>
      <c r="RY445" s="1588"/>
      <c r="RZ445" s="1588"/>
      <c r="SA445" s="1588"/>
      <c r="SB445" s="1588"/>
      <c r="SC445" s="1588"/>
      <c r="SD445" s="1588"/>
      <c r="SE445" s="1588"/>
      <c r="SF445" s="1588"/>
      <c r="SG445" s="1588"/>
      <c r="SH445" s="1588"/>
      <c r="SI445" s="1588"/>
      <c r="SJ445" s="1588"/>
      <c r="SK445" s="1588"/>
      <c r="SL445" s="1588"/>
      <c r="SM445" s="1588"/>
      <c r="SN445" s="1588"/>
      <c r="SO445" s="1588"/>
      <c r="SP445" s="1588"/>
      <c r="SQ445" s="1588"/>
      <c r="SR445" s="1588"/>
      <c r="SS445" s="1588"/>
      <c r="ST445" s="1588"/>
      <c r="SU445" s="1588"/>
      <c r="SV445" s="1588"/>
      <c r="SW445" s="1588"/>
      <c r="SX445" s="1588"/>
      <c r="SY445" s="1588"/>
      <c r="SZ445" s="1588"/>
      <c r="TA445" s="1588"/>
      <c r="TB445" s="1588"/>
      <c r="TC445" s="1588"/>
      <c r="TD445" s="544"/>
      <c r="TE445" s="544"/>
      <c r="TF445" s="544"/>
      <c r="TG445" s="544"/>
      <c r="TH445" s="544"/>
      <c r="TI445" s="544"/>
      <c r="TJ445" s="544"/>
      <c r="TK445" s="544"/>
      <c r="TL445" s="544"/>
      <c r="TM445" s="544"/>
      <c r="TN445" s="544"/>
      <c r="TO445" s="544"/>
      <c r="TP445" s="544"/>
      <c r="TQ445" s="544"/>
      <c r="TR445" s="544"/>
      <c r="TS445" s="544"/>
      <c r="TT445" s="544"/>
      <c r="TU445" s="544"/>
      <c r="TV445" s="544"/>
      <c r="TW445" s="544"/>
      <c r="TX445" s="544"/>
      <c r="TY445" s="544"/>
      <c r="TZ445" s="544"/>
      <c r="UA445" s="544"/>
      <c r="UB445" s="544"/>
      <c r="UC445" s="544"/>
      <c r="UD445" s="544"/>
      <c r="UE445" s="544"/>
      <c r="UF445" s="544"/>
      <c r="UG445" s="544"/>
      <c r="UH445" s="544"/>
      <c r="UI445" s="544"/>
      <c r="UJ445" s="544"/>
      <c r="UK445" s="544"/>
      <c r="UL445" s="544"/>
      <c r="UM445" s="544"/>
      <c r="UN445" s="544"/>
      <c r="UO445" s="544"/>
      <c r="UP445" s="544"/>
      <c r="UQ445" s="544"/>
      <c r="UR445" s="544"/>
      <c r="US445" s="544"/>
      <c r="UT445" s="544"/>
      <c r="UU445" s="544"/>
      <c r="UV445" s="544"/>
      <c r="UW445" s="544"/>
      <c r="UX445" s="544"/>
      <c r="UY445" s="544"/>
      <c r="UZ445" s="544"/>
      <c r="VA445" s="544"/>
      <c r="VB445" s="544"/>
      <c r="VC445" s="544"/>
      <c r="VD445" s="544"/>
      <c r="VE445" s="544"/>
      <c r="VF445" s="544"/>
      <c r="VG445" s="544"/>
      <c r="VH445" s="544"/>
      <c r="VI445" s="544"/>
      <c r="VJ445" s="544"/>
      <c r="VK445" s="544"/>
      <c r="VL445" s="544"/>
      <c r="VM445" s="544"/>
      <c r="VN445" s="544"/>
      <c r="VO445" s="544"/>
      <c r="VP445" s="544"/>
      <c r="VQ445" s="544"/>
      <c r="VR445" s="544"/>
      <c r="VS445" s="544"/>
      <c r="VT445" s="544"/>
      <c r="VU445" s="544"/>
      <c r="VV445" s="544"/>
      <c r="VW445" s="544"/>
      <c r="VX445" s="544"/>
      <c r="VY445" s="544"/>
      <c r="VZ445" s="544"/>
      <c r="WA445" s="544"/>
      <c r="WB445" s="544"/>
      <c r="WC445" s="544"/>
      <c r="WD445" s="544"/>
      <c r="WE445" s="544"/>
      <c r="WF445" s="544"/>
      <c r="WG445" s="544"/>
      <c r="WH445" s="544"/>
      <c r="WI445" s="544"/>
      <c r="WJ445" s="544"/>
      <c r="WK445" s="544"/>
      <c r="WL445" s="544"/>
      <c r="WM445" s="544"/>
      <c r="WN445" s="544"/>
      <c r="WO445" s="544"/>
      <c r="WP445" s="544"/>
      <c r="WQ445" s="544"/>
      <c r="WR445" s="544"/>
      <c r="WS445" s="544"/>
      <c r="WT445" s="544"/>
      <c r="WU445" s="544"/>
      <c r="WV445" s="544"/>
      <c r="WW445" s="544"/>
      <c r="WX445" s="544"/>
      <c r="WY445" s="544"/>
      <c r="WZ445" s="544"/>
      <c r="XA445" s="544"/>
      <c r="XB445" s="544"/>
      <c r="XC445" s="544"/>
      <c r="XD445" s="544"/>
      <c r="XE445" s="544"/>
      <c r="XF445" s="544"/>
      <c r="XG445" s="544"/>
      <c r="XH445" s="544"/>
      <c r="XI445" s="544"/>
      <c r="XJ445" s="544"/>
      <c r="XK445" s="544"/>
      <c r="XL445" s="544"/>
      <c r="XM445" s="544"/>
      <c r="XN445" s="544"/>
      <c r="XO445" s="544"/>
      <c r="XP445" s="544"/>
      <c r="XQ445" s="544"/>
      <c r="XR445" s="544"/>
      <c r="XS445" s="544"/>
      <c r="XT445" s="544"/>
      <c r="XU445" s="544"/>
      <c r="XV445" s="544"/>
      <c r="XW445" s="544"/>
      <c r="XX445" s="544"/>
      <c r="XY445" s="544"/>
      <c r="XZ445" s="544"/>
      <c r="YA445" s="544"/>
      <c r="YB445" s="544"/>
      <c r="YC445" s="544"/>
      <c r="YD445" s="544"/>
      <c r="YE445" s="544"/>
      <c r="YF445" s="544"/>
      <c r="YG445" s="544"/>
      <c r="YH445" s="544"/>
      <c r="YI445" s="544"/>
      <c r="YJ445" s="544"/>
      <c r="YK445" s="544"/>
      <c r="YL445" s="544"/>
      <c r="YM445" s="544"/>
      <c r="YN445" s="544"/>
      <c r="YO445" s="544"/>
      <c r="YP445" s="544"/>
      <c r="YQ445" s="544"/>
      <c r="YR445" s="544"/>
      <c r="YS445" s="544"/>
      <c r="YT445" s="544"/>
      <c r="YU445" s="544"/>
      <c r="YV445" s="544"/>
      <c r="YW445" s="544"/>
      <c r="YX445" s="544"/>
      <c r="YY445" s="544"/>
      <c r="YZ445" s="544"/>
      <c r="ZA445" s="544"/>
      <c r="ZB445" s="544"/>
      <c r="ZC445" s="544"/>
      <c r="ZD445" s="544"/>
      <c r="ZE445" s="544"/>
      <c r="ZF445" s="544"/>
      <c r="ZG445" s="544"/>
      <c r="ZH445" s="544"/>
      <c r="ZI445" s="544"/>
      <c r="ZJ445" s="544"/>
      <c r="ZK445" s="544"/>
      <c r="ZL445" s="544"/>
      <c r="ZM445" s="544"/>
      <c r="ZN445" s="544"/>
      <c r="ZO445" s="544"/>
      <c r="ZP445" s="544"/>
      <c r="ZQ445" s="544"/>
      <c r="ZR445" s="544"/>
      <c r="ZS445" s="544"/>
      <c r="ZT445" s="544"/>
      <c r="ZU445" s="544"/>
      <c r="ZV445" s="544"/>
      <c r="ZW445" s="544"/>
      <c r="ZX445" s="544"/>
      <c r="ZY445" s="544"/>
      <c r="ZZ445" s="544"/>
      <c r="AAA445" s="544"/>
      <c r="AAB445" s="544"/>
      <c r="AAC445" s="544"/>
      <c r="AAD445" s="544"/>
      <c r="AAE445" s="544"/>
      <c r="AAF445" s="544"/>
      <c r="AAG445" s="544"/>
      <c r="AAH445" s="544"/>
      <c r="AAI445" s="544"/>
      <c r="AAJ445" s="544"/>
      <c r="AAK445" s="544"/>
      <c r="AAL445" s="544"/>
      <c r="AAM445" s="544"/>
      <c r="AAN445" s="544"/>
      <c r="AAO445" s="544"/>
      <c r="AAP445" s="544"/>
      <c r="AAQ445" s="544"/>
      <c r="AAR445" s="544"/>
      <c r="AAS445" s="544"/>
      <c r="AAT445" s="544"/>
      <c r="AAU445" s="544"/>
      <c r="AAV445" s="544"/>
      <c r="AAW445" s="544"/>
      <c r="AAX445" s="544"/>
      <c r="AAY445" s="544"/>
      <c r="AAZ445" s="544"/>
      <c r="ABA445" s="544"/>
      <c r="ABB445" s="544"/>
      <c r="ABC445" s="544"/>
      <c r="ABD445" s="544"/>
      <c r="ABE445" s="544"/>
      <c r="ABF445" s="544"/>
      <c r="ABG445" s="544"/>
      <c r="ABH445" s="544"/>
      <c r="ABI445" s="544"/>
      <c r="ABJ445" s="544"/>
      <c r="ABK445" s="544"/>
      <c r="ABL445" s="544"/>
      <c r="ABM445" s="544"/>
      <c r="ABN445" s="544"/>
      <c r="ABO445" s="544"/>
      <c r="ABP445" s="544"/>
      <c r="ABQ445" s="544"/>
      <c r="ABR445" s="544"/>
      <c r="ABS445" s="544"/>
      <c r="ABT445" s="544"/>
    </row>
    <row r="446" spans="1:748" s="540" customFormat="1" ht="15" customHeight="1" x14ac:dyDescent="0.15">
      <c r="A446" s="701">
        <v>43966</v>
      </c>
      <c r="B446" s="415">
        <f t="shared" si="8"/>
        <v>4740</v>
      </c>
      <c r="C446" s="231"/>
      <c r="D446" s="546"/>
      <c r="E446" s="467"/>
      <c r="F446" s="576"/>
      <c r="G446" s="883"/>
      <c r="H446" s="539"/>
      <c r="I446" s="576"/>
      <c r="J446" s="547"/>
      <c r="K446" s="467"/>
      <c r="L446" s="550"/>
      <c r="M446" s="231">
        <v>2040</v>
      </c>
      <c r="N446" s="546">
        <v>8.23</v>
      </c>
      <c r="O446" s="467">
        <v>3800</v>
      </c>
      <c r="P446" s="576">
        <v>20.9</v>
      </c>
      <c r="Q446" s="883">
        <v>57.2</v>
      </c>
      <c r="R446" s="539">
        <v>0.3</v>
      </c>
      <c r="S446" s="576">
        <v>13.2</v>
      </c>
      <c r="T446" s="547"/>
      <c r="U446" s="467"/>
      <c r="V446" s="550"/>
      <c r="W446" s="494">
        <v>227</v>
      </c>
      <c r="X446" s="546">
        <v>8.1</v>
      </c>
      <c r="Y446" s="548">
        <v>2600</v>
      </c>
      <c r="Z446" s="576">
        <v>4.5</v>
      </c>
      <c r="AA446" s="883">
        <v>21.1</v>
      </c>
      <c r="AB446" s="539">
        <v>0.1</v>
      </c>
      <c r="AC446" s="576">
        <v>5</v>
      </c>
      <c r="AD446" s="539"/>
      <c r="AE446" s="467"/>
      <c r="AF446" s="550"/>
      <c r="AG446" s="494">
        <v>102</v>
      </c>
      <c r="AH446" s="546">
        <v>8.2100000000000009</v>
      </c>
      <c r="AI446" s="548">
        <v>10980</v>
      </c>
      <c r="AJ446" s="576">
        <v>42</v>
      </c>
      <c r="AK446" s="883">
        <v>123.4</v>
      </c>
      <c r="AL446" s="539">
        <v>3.7</v>
      </c>
      <c r="AM446" s="213">
        <v>6.3</v>
      </c>
      <c r="AN446" s="539"/>
      <c r="AO446" s="467"/>
      <c r="AP446" s="618"/>
      <c r="AQ446" s="494">
        <v>612</v>
      </c>
      <c r="AR446" s="546">
        <v>7.9</v>
      </c>
      <c r="AS446" s="548">
        <v>3240</v>
      </c>
      <c r="AT446" s="576">
        <v>70.7</v>
      </c>
      <c r="AU446" s="883">
        <v>219.7</v>
      </c>
      <c r="AV446" s="539">
        <v>40.799999999999997</v>
      </c>
      <c r="AW446" s="576">
        <v>46.5</v>
      </c>
      <c r="AX446" s="539">
        <v>9.3000000000000007</v>
      </c>
      <c r="AY446" s="467"/>
      <c r="AZ446" s="550"/>
      <c r="BA446" s="231">
        <v>243</v>
      </c>
      <c r="BB446" s="546">
        <v>7.9</v>
      </c>
      <c r="BC446" s="467">
        <v>5070</v>
      </c>
      <c r="BD446" s="576">
        <v>21.4</v>
      </c>
      <c r="BE446" s="883">
        <v>79.8</v>
      </c>
      <c r="BF446" s="539">
        <v>1</v>
      </c>
      <c r="BG446" s="576">
        <v>13</v>
      </c>
      <c r="BH446" s="539"/>
      <c r="BI446" s="467"/>
      <c r="BJ446" s="550"/>
      <c r="BK446" s="494">
        <v>182</v>
      </c>
      <c r="BL446" s="546">
        <v>7.76</v>
      </c>
      <c r="BM446" s="548">
        <v>1389</v>
      </c>
      <c r="BN446" s="576">
        <v>92.8</v>
      </c>
      <c r="BO446" s="883">
        <v>176</v>
      </c>
      <c r="BP446" s="539">
        <v>0.1</v>
      </c>
      <c r="BQ446" s="576">
        <v>2.5</v>
      </c>
      <c r="BR446" s="539"/>
      <c r="BS446" s="467"/>
      <c r="BT446" s="550"/>
      <c r="BU446" s="494">
        <v>469</v>
      </c>
      <c r="BV446" s="546">
        <v>7.82</v>
      </c>
      <c r="BW446" s="548">
        <v>5620</v>
      </c>
      <c r="BX446" s="548">
        <v>33.299999999999997</v>
      </c>
      <c r="BY446" s="883">
        <v>120.4</v>
      </c>
      <c r="BZ446" s="539">
        <v>13.4</v>
      </c>
      <c r="CA446" s="576">
        <v>19.3</v>
      </c>
      <c r="CB446" s="539"/>
      <c r="CC446" s="467"/>
      <c r="CD446" s="550"/>
      <c r="CE446" s="494">
        <v>28</v>
      </c>
      <c r="CF446" s="546">
        <v>7.85</v>
      </c>
      <c r="CG446" s="548">
        <v>7400</v>
      </c>
      <c r="CH446" s="576">
        <v>44.3</v>
      </c>
      <c r="CI446" s="883">
        <v>161</v>
      </c>
      <c r="CJ446" s="539">
        <v>0.6</v>
      </c>
      <c r="CK446" s="576">
        <v>8.3000000000000007</v>
      </c>
      <c r="CL446" s="539"/>
      <c r="CM446" s="467"/>
      <c r="CN446" s="550"/>
      <c r="CO446" s="494">
        <v>358</v>
      </c>
      <c r="CP446" s="546">
        <v>7.45</v>
      </c>
      <c r="CQ446" s="467">
        <v>4740</v>
      </c>
      <c r="CR446" s="576">
        <v>37.200000000000003</v>
      </c>
      <c r="CS446" s="883">
        <v>117.3</v>
      </c>
      <c r="CT446" s="539">
        <v>3</v>
      </c>
      <c r="CU446" s="576">
        <v>35.700000000000003</v>
      </c>
      <c r="CV446" s="539"/>
      <c r="CW446" s="467"/>
      <c r="CX446" s="550"/>
      <c r="CY446" s="494">
        <v>189</v>
      </c>
      <c r="CZ446" s="546">
        <v>7.43</v>
      </c>
      <c r="DA446" s="467">
        <v>7330</v>
      </c>
      <c r="DB446" s="576">
        <v>65</v>
      </c>
      <c r="DC446" s="883">
        <v>141.4</v>
      </c>
      <c r="DD446" s="539">
        <v>4.5999999999999996</v>
      </c>
      <c r="DE446" s="576">
        <v>18.399999999999999</v>
      </c>
      <c r="DF446" s="539"/>
      <c r="DG446" s="551"/>
      <c r="DH446" s="550"/>
      <c r="DI446" s="494">
        <v>194</v>
      </c>
      <c r="DJ446" s="546">
        <v>7.85</v>
      </c>
      <c r="DK446" s="549">
        <v>2490</v>
      </c>
      <c r="DL446" s="576">
        <v>73.099999999999994</v>
      </c>
      <c r="DM446" s="883">
        <v>297.89999999999998</v>
      </c>
      <c r="DN446" s="539">
        <v>6.5</v>
      </c>
      <c r="DO446" s="576">
        <v>15.2</v>
      </c>
      <c r="DP446" s="539"/>
      <c r="DQ446" s="467"/>
      <c r="DR446" s="550"/>
      <c r="DS446" s="494">
        <v>49</v>
      </c>
      <c r="DT446" s="546">
        <v>7.66</v>
      </c>
      <c r="DU446" s="466">
        <v>447</v>
      </c>
      <c r="DV446" s="576">
        <v>17</v>
      </c>
      <c r="DW446" s="883">
        <v>49.7</v>
      </c>
      <c r="DX446" s="539">
        <v>2.9</v>
      </c>
      <c r="DY446" s="576">
        <v>4.5999999999999996</v>
      </c>
      <c r="DZ446" s="539"/>
      <c r="EA446" s="576"/>
      <c r="EB446" s="550"/>
      <c r="EC446" s="494">
        <v>10</v>
      </c>
      <c r="ED446" s="546"/>
      <c r="EE446" s="551"/>
      <c r="EF446" s="576"/>
      <c r="EG446" s="883"/>
      <c r="EH446" s="539"/>
      <c r="EI446" s="576"/>
      <c r="EJ446" s="539"/>
      <c r="EK446" s="467"/>
      <c r="EL446" s="550"/>
      <c r="EM446" s="494"/>
      <c r="EN446" s="546"/>
      <c r="EO446" s="467"/>
      <c r="EP446" s="576"/>
      <c r="EQ446" s="576"/>
      <c r="ER446" s="539"/>
      <c r="ES446" s="576"/>
      <c r="ET446" s="466"/>
      <c r="EU446" s="467"/>
      <c r="EV446" s="550"/>
      <c r="EW446" s="494"/>
      <c r="EX446" s="546">
        <v>7.44</v>
      </c>
      <c r="EY446" s="467">
        <v>5960</v>
      </c>
      <c r="EZ446" s="576">
        <v>6.1</v>
      </c>
      <c r="FA446" s="883">
        <v>42.1</v>
      </c>
      <c r="FB446" s="539">
        <v>1.1000000000000001</v>
      </c>
      <c r="FC446" s="576">
        <v>3.1</v>
      </c>
      <c r="FD446" s="466"/>
      <c r="FE446" s="467"/>
      <c r="FF446" s="550"/>
      <c r="FG446" s="494">
        <v>37</v>
      </c>
      <c r="FH446" s="546">
        <v>8.24</v>
      </c>
      <c r="FI446" s="467">
        <v>3190</v>
      </c>
      <c r="FJ446" s="576">
        <v>67.599999999999994</v>
      </c>
      <c r="FK446" s="883">
        <v>180.6</v>
      </c>
      <c r="FL446" s="539">
        <v>2.9</v>
      </c>
      <c r="FM446" s="576">
        <v>27</v>
      </c>
      <c r="FN446" s="466"/>
      <c r="FO446" s="467"/>
      <c r="FP446" s="550"/>
      <c r="FQ446" s="1262"/>
      <c r="FR446" s="1263"/>
      <c r="FS446" s="1444"/>
      <c r="FT446" s="1263"/>
      <c r="FU446" s="980"/>
      <c r="FV446" s="1263"/>
      <c r="FW446" s="954"/>
      <c r="FX446" s="1263"/>
      <c r="FY446" s="1263"/>
      <c r="FZ446" s="1419"/>
      <c r="GA446" s="1262"/>
      <c r="GB446" s="1263"/>
      <c r="GC446" s="1263"/>
      <c r="GD446" s="1263"/>
      <c r="GE446" s="980"/>
      <c r="GF446" s="1263"/>
      <c r="GG446" s="954"/>
      <c r="GH446" s="1263"/>
      <c r="GI446" s="1263"/>
      <c r="GJ446" s="1419"/>
      <c r="GK446" s="231"/>
      <c r="GL446" s="941"/>
      <c r="GM446" s="467"/>
      <c r="GN446" s="467"/>
      <c r="GO446" s="467"/>
      <c r="GP446" s="467"/>
      <c r="GQ446" s="467"/>
      <c r="GR446" s="467"/>
      <c r="GS446" s="467"/>
      <c r="GT446" s="550"/>
      <c r="GU446" s="231"/>
      <c r="GV446" s="467"/>
      <c r="GW446" s="467"/>
      <c r="GX446" s="467"/>
      <c r="GY446" s="467"/>
      <c r="GZ446" s="539"/>
      <c r="HA446" s="467"/>
      <c r="HB446" s="467"/>
      <c r="HC446" s="467"/>
      <c r="HD446" s="550"/>
      <c r="HE446" s="494"/>
      <c r="HF446" s="546">
        <v>7.2</v>
      </c>
      <c r="HG446" s="467">
        <v>2530</v>
      </c>
      <c r="HH446" s="894">
        <v>6.81</v>
      </c>
      <c r="HI446" s="1432">
        <v>34.6</v>
      </c>
      <c r="HJ446" s="539">
        <v>5.2</v>
      </c>
      <c r="HK446" s="576">
        <v>5.3</v>
      </c>
      <c r="HL446" s="539"/>
      <c r="HM446" s="467"/>
      <c r="HN446" s="550"/>
      <c r="HO446" s="494"/>
      <c r="HP446" s="546"/>
      <c r="HQ446" s="467"/>
      <c r="HR446" s="576"/>
      <c r="HS446" s="576"/>
      <c r="HT446" s="539"/>
      <c r="HU446" s="576"/>
      <c r="HV446" s="539"/>
      <c r="HW446" s="467"/>
      <c r="HX446" s="550"/>
      <c r="HY446" s="1587"/>
      <c r="HZ446" s="1587"/>
      <c r="IA446" s="1587"/>
      <c r="IB446" s="1587"/>
      <c r="IC446" s="1587"/>
      <c r="ID446" s="1587"/>
      <c r="IE446" s="1587"/>
      <c r="IF446" s="1587"/>
      <c r="IG446" s="1587"/>
      <c r="IH446" s="1587"/>
      <c r="II446" s="1587"/>
      <c r="IJ446" s="1587"/>
      <c r="IK446" s="1587"/>
      <c r="IL446" s="1587"/>
      <c r="IM446" s="1587"/>
      <c r="IN446" s="1587"/>
      <c r="IO446" s="1587"/>
      <c r="IP446" s="1587"/>
      <c r="IQ446" s="1587"/>
      <c r="IR446" s="1587"/>
      <c r="IS446" s="1587"/>
      <c r="IT446" s="1587"/>
      <c r="IU446" s="1587"/>
      <c r="IV446" s="1587"/>
      <c r="IW446" s="1587"/>
      <c r="IX446" s="1587"/>
      <c r="IY446" s="1587"/>
      <c r="IZ446" s="1587"/>
      <c r="JA446" s="1587"/>
      <c r="JB446" s="1587"/>
      <c r="JC446" s="1587"/>
      <c r="JD446" s="1587"/>
      <c r="JE446" s="1587"/>
      <c r="JF446" s="1587"/>
      <c r="JG446" s="1587"/>
      <c r="JH446" s="1587"/>
      <c r="JI446" s="1587"/>
      <c r="JJ446" s="1587"/>
      <c r="JK446" s="1587"/>
      <c r="JL446" s="1587"/>
      <c r="JM446" s="1587"/>
      <c r="JN446" s="1587"/>
      <c r="JO446" s="1587"/>
      <c r="JP446" s="1587"/>
      <c r="JQ446" s="1587"/>
      <c r="JR446" s="1587"/>
      <c r="JS446" s="1587"/>
      <c r="JT446" s="1587"/>
      <c r="JU446" s="1587"/>
      <c r="JV446" s="1587"/>
      <c r="JW446" s="1587"/>
      <c r="JX446" s="1587"/>
      <c r="JY446" s="1587"/>
      <c r="JZ446" s="1587"/>
      <c r="KA446" s="1587"/>
      <c r="KB446" s="1587"/>
      <c r="KC446" s="1587"/>
      <c r="KD446" s="1587"/>
      <c r="KE446" s="1587"/>
      <c r="KF446" s="1587"/>
      <c r="KG446" s="1587"/>
      <c r="KH446" s="1587"/>
      <c r="KI446" s="1587"/>
      <c r="KJ446" s="1587"/>
      <c r="KK446" s="1587"/>
      <c r="KL446" s="1587"/>
      <c r="KM446" s="1587"/>
      <c r="KN446" s="1587"/>
      <c r="KO446" s="1587"/>
      <c r="KP446" s="1587"/>
      <c r="KQ446" s="1587"/>
      <c r="KR446" s="1587"/>
      <c r="KS446" s="1587"/>
      <c r="KT446" s="1587"/>
      <c r="KU446" s="1587"/>
      <c r="KV446" s="1587"/>
      <c r="KW446" s="1587"/>
      <c r="KX446" s="1587"/>
      <c r="KY446" s="1587"/>
      <c r="KZ446" s="1587"/>
      <c r="LA446" s="1587"/>
      <c r="LB446" s="1587"/>
      <c r="LC446" s="1587"/>
      <c r="LD446" s="1587"/>
      <c r="LE446" s="1587"/>
      <c r="LF446" s="1587"/>
      <c r="LG446" s="1587"/>
      <c r="LH446" s="1587"/>
      <c r="LI446" s="1587"/>
      <c r="LJ446" s="1587"/>
      <c r="LK446" s="1587"/>
      <c r="LL446" s="1587"/>
      <c r="LM446" s="1587"/>
      <c r="LN446" s="1587"/>
      <c r="LO446" s="1587"/>
      <c r="LP446" s="1587"/>
      <c r="LQ446" s="1587"/>
      <c r="LR446" s="1587"/>
      <c r="LS446" s="1587"/>
      <c r="LT446" s="1587"/>
      <c r="LU446" s="1587"/>
      <c r="LV446" s="1587"/>
      <c r="LW446" s="1587"/>
      <c r="LX446" s="1587"/>
      <c r="LY446" s="1587"/>
      <c r="LZ446" s="1587"/>
      <c r="MA446" s="1587"/>
      <c r="MB446" s="1587"/>
      <c r="MC446" s="1587"/>
      <c r="MD446" s="1587"/>
      <c r="ME446" s="1587"/>
      <c r="MF446" s="1587"/>
      <c r="MG446" s="1587"/>
      <c r="MH446" s="1587"/>
      <c r="MI446" s="1587"/>
      <c r="MJ446" s="1587"/>
      <c r="MK446" s="1587"/>
      <c r="ML446" s="1587"/>
      <c r="MM446" s="1587"/>
      <c r="MN446" s="1587"/>
      <c r="MO446" s="1587"/>
      <c r="MP446" s="1587"/>
      <c r="MQ446" s="1587"/>
      <c r="MR446" s="1587"/>
      <c r="MS446" s="1587"/>
      <c r="MT446" s="1587"/>
      <c r="MU446" s="1587"/>
      <c r="MV446" s="1587"/>
      <c r="MW446" s="1587"/>
      <c r="MX446" s="1587"/>
      <c r="MY446" s="1587"/>
      <c r="MZ446" s="1587"/>
      <c r="NA446" s="1587"/>
      <c r="NB446" s="1587"/>
      <c r="NC446" s="1587"/>
      <c r="ND446" s="1587"/>
      <c r="NE446" s="1587"/>
      <c r="NF446" s="1587"/>
      <c r="NG446" s="1587"/>
      <c r="NH446" s="1587"/>
      <c r="NI446" s="1587"/>
      <c r="NJ446" s="1587"/>
      <c r="NK446" s="1587"/>
      <c r="NL446" s="1587"/>
      <c r="NM446" s="1587"/>
      <c r="NN446" s="1587"/>
      <c r="NO446" s="1587"/>
      <c r="NP446" s="1587"/>
      <c r="NQ446" s="1587"/>
      <c r="NR446" s="1587"/>
      <c r="NS446" s="1587"/>
      <c r="NT446" s="1587"/>
      <c r="NU446" s="1587"/>
      <c r="NV446" s="1587"/>
      <c r="NW446" s="1587"/>
      <c r="NX446" s="1587"/>
      <c r="NY446" s="1587"/>
      <c r="NZ446" s="1587"/>
      <c r="OA446" s="1587"/>
      <c r="OB446" s="1587"/>
      <c r="OC446" s="1587"/>
      <c r="OD446" s="1587"/>
      <c r="OE446" s="1587"/>
      <c r="OF446" s="1587"/>
      <c r="OG446" s="1587"/>
      <c r="OH446" s="1587"/>
      <c r="OI446" s="1587"/>
      <c r="OJ446" s="1587"/>
      <c r="OK446" s="1587"/>
      <c r="OL446" s="1587"/>
      <c r="OM446" s="1587"/>
      <c r="ON446" s="1587"/>
      <c r="OO446" s="1587"/>
      <c r="OP446" s="1587"/>
      <c r="OQ446" s="1587"/>
      <c r="OR446" s="1587"/>
      <c r="OS446" s="1587"/>
      <c r="OT446" s="1587"/>
      <c r="OU446" s="1587"/>
      <c r="OV446" s="1587"/>
      <c r="OW446" s="1587"/>
      <c r="OX446" s="1587"/>
      <c r="OY446" s="1587"/>
      <c r="OZ446" s="1587"/>
      <c r="PA446" s="1587"/>
      <c r="PB446" s="1587"/>
      <c r="PC446" s="1587"/>
      <c r="PD446" s="1587"/>
      <c r="PE446" s="1587"/>
      <c r="PF446" s="1587"/>
      <c r="PG446" s="1588"/>
      <c r="PH446" s="1588"/>
      <c r="PI446" s="1588"/>
      <c r="PJ446" s="1588"/>
      <c r="PK446" s="1588"/>
      <c r="PL446" s="1588"/>
      <c r="PM446" s="1588"/>
      <c r="PN446" s="1588"/>
      <c r="PO446" s="1588"/>
      <c r="PP446" s="1588"/>
      <c r="PQ446" s="1588"/>
      <c r="PR446" s="1588"/>
      <c r="PS446" s="1588"/>
      <c r="PT446" s="1588"/>
      <c r="PU446" s="1588"/>
      <c r="PV446" s="1588"/>
      <c r="PW446" s="1588"/>
      <c r="PX446" s="1588"/>
      <c r="PY446" s="1588"/>
      <c r="PZ446" s="1588"/>
      <c r="QA446" s="1588"/>
      <c r="QB446" s="1588"/>
      <c r="QC446" s="1588"/>
      <c r="QD446" s="1588"/>
      <c r="QE446" s="1588"/>
      <c r="QF446" s="1588"/>
      <c r="QG446" s="1588"/>
      <c r="QH446" s="1588"/>
      <c r="QI446" s="1588"/>
      <c r="QJ446" s="1588"/>
      <c r="QK446" s="1588"/>
      <c r="QL446" s="1588"/>
      <c r="QM446" s="1588"/>
      <c r="QN446" s="1588"/>
      <c r="QO446" s="1588"/>
      <c r="QP446" s="1588"/>
      <c r="QQ446" s="1588"/>
      <c r="QR446" s="1588"/>
      <c r="QS446" s="1588"/>
      <c r="QT446" s="1588"/>
      <c r="QU446" s="1588"/>
      <c r="QV446" s="1588"/>
      <c r="QW446" s="1588"/>
      <c r="QX446" s="1588"/>
      <c r="QY446" s="1588"/>
      <c r="QZ446" s="1588"/>
      <c r="RA446" s="1588"/>
      <c r="RB446" s="1588"/>
      <c r="RC446" s="1588"/>
      <c r="RD446" s="1588"/>
      <c r="RE446" s="1588"/>
      <c r="RF446" s="1588"/>
      <c r="RG446" s="1588"/>
      <c r="RH446" s="1588"/>
      <c r="RI446" s="1588"/>
      <c r="RJ446" s="1588"/>
      <c r="RK446" s="1588"/>
      <c r="RL446" s="1588"/>
      <c r="RM446" s="1588"/>
      <c r="RN446" s="1588"/>
      <c r="RO446" s="1588"/>
      <c r="RP446" s="1588"/>
      <c r="RQ446" s="1588"/>
      <c r="RR446" s="1588"/>
      <c r="RS446" s="1588"/>
      <c r="RT446" s="1588"/>
      <c r="RU446" s="1588"/>
      <c r="RV446" s="1588"/>
      <c r="RW446" s="1588"/>
      <c r="RX446" s="1588"/>
      <c r="RY446" s="1588"/>
      <c r="RZ446" s="1588"/>
      <c r="SA446" s="1588"/>
      <c r="SB446" s="1588"/>
      <c r="SC446" s="1588"/>
      <c r="SD446" s="1588"/>
      <c r="SE446" s="1588"/>
      <c r="SF446" s="1588"/>
      <c r="SG446" s="1588"/>
      <c r="SH446" s="1588"/>
      <c r="SI446" s="1588"/>
      <c r="SJ446" s="1588"/>
      <c r="SK446" s="1588"/>
      <c r="SL446" s="1588"/>
      <c r="SM446" s="1588"/>
      <c r="SN446" s="1588"/>
      <c r="SO446" s="1588"/>
      <c r="SP446" s="1588"/>
      <c r="SQ446" s="1588"/>
      <c r="SR446" s="1588"/>
      <c r="SS446" s="1588"/>
      <c r="ST446" s="1588"/>
      <c r="SU446" s="1588"/>
      <c r="SV446" s="1588"/>
      <c r="SW446" s="1588"/>
      <c r="SX446" s="1588"/>
      <c r="SY446" s="1588"/>
      <c r="SZ446" s="1588"/>
      <c r="TA446" s="1588"/>
      <c r="TB446" s="1588"/>
      <c r="TC446" s="1588"/>
      <c r="TD446" s="544"/>
      <c r="TE446" s="544"/>
      <c r="TF446" s="544"/>
      <c r="TG446" s="544"/>
      <c r="TH446" s="544"/>
      <c r="TI446" s="544"/>
      <c r="TJ446" s="544"/>
      <c r="TK446" s="544"/>
      <c r="TL446" s="544"/>
      <c r="TM446" s="544"/>
      <c r="TN446" s="544"/>
      <c r="TO446" s="544"/>
      <c r="TP446" s="544"/>
      <c r="TQ446" s="544"/>
      <c r="TR446" s="544"/>
      <c r="TS446" s="544"/>
      <c r="TT446" s="544"/>
      <c r="TU446" s="544"/>
      <c r="TV446" s="544"/>
      <c r="TW446" s="544"/>
      <c r="TX446" s="544"/>
      <c r="TY446" s="544"/>
      <c r="TZ446" s="544"/>
      <c r="UA446" s="544"/>
      <c r="UB446" s="544"/>
      <c r="UC446" s="544"/>
      <c r="UD446" s="544"/>
      <c r="UE446" s="544"/>
      <c r="UF446" s="544"/>
      <c r="UG446" s="544"/>
      <c r="UH446" s="544"/>
      <c r="UI446" s="544"/>
      <c r="UJ446" s="544"/>
      <c r="UK446" s="544"/>
      <c r="UL446" s="544"/>
      <c r="UM446" s="544"/>
      <c r="UN446" s="544"/>
      <c r="UO446" s="544"/>
      <c r="UP446" s="544"/>
      <c r="UQ446" s="544"/>
      <c r="UR446" s="544"/>
      <c r="US446" s="544"/>
      <c r="UT446" s="544"/>
      <c r="UU446" s="544"/>
      <c r="UV446" s="544"/>
      <c r="UW446" s="544"/>
      <c r="UX446" s="544"/>
      <c r="UY446" s="544"/>
      <c r="UZ446" s="544"/>
      <c r="VA446" s="544"/>
      <c r="VB446" s="544"/>
      <c r="VC446" s="544"/>
      <c r="VD446" s="544"/>
      <c r="VE446" s="544"/>
      <c r="VF446" s="544"/>
      <c r="VG446" s="544"/>
      <c r="VH446" s="544"/>
      <c r="VI446" s="544"/>
      <c r="VJ446" s="544"/>
      <c r="VK446" s="544"/>
      <c r="VL446" s="544"/>
      <c r="VM446" s="544"/>
      <c r="VN446" s="544"/>
      <c r="VO446" s="544"/>
      <c r="VP446" s="544"/>
      <c r="VQ446" s="544"/>
      <c r="VR446" s="544"/>
      <c r="VS446" s="544"/>
      <c r="VT446" s="544"/>
      <c r="VU446" s="544"/>
      <c r="VV446" s="544"/>
      <c r="VW446" s="544"/>
      <c r="VX446" s="544"/>
      <c r="VY446" s="544"/>
      <c r="VZ446" s="544"/>
      <c r="WA446" s="544"/>
      <c r="WB446" s="544"/>
      <c r="WC446" s="544"/>
      <c r="WD446" s="544"/>
      <c r="WE446" s="544"/>
      <c r="WF446" s="544"/>
      <c r="WG446" s="544"/>
      <c r="WH446" s="544"/>
      <c r="WI446" s="544"/>
      <c r="WJ446" s="544"/>
      <c r="WK446" s="544"/>
      <c r="WL446" s="544"/>
      <c r="WM446" s="544"/>
      <c r="WN446" s="544"/>
      <c r="WO446" s="544"/>
      <c r="WP446" s="544"/>
      <c r="WQ446" s="544"/>
      <c r="WR446" s="544"/>
      <c r="WS446" s="544"/>
      <c r="WT446" s="544"/>
      <c r="WU446" s="544"/>
      <c r="WV446" s="544"/>
      <c r="WW446" s="544"/>
      <c r="WX446" s="544"/>
      <c r="WY446" s="544"/>
      <c r="WZ446" s="544"/>
      <c r="XA446" s="544"/>
      <c r="XB446" s="544"/>
      <c r="XC446" s="544"/>
      <c r="XD446" s="544"/>
      <c r="XE446" s="544"/>
      <c r="XF446" s="544"/>
      <c r="XG446" s="544"/>
      <c r="XH446" s="544"/>
      <c r="XI446" s="544"/>
      <c r="XJ446" s="544"/>
      <c r="XK446" s="544"/>
      <c r="XL446" s="544"/>
      <c r="XM446" s="544"/>
      <c r="XN446" s="544"/>
      <c r="XO446" s="544"/>
      <c r="XP446" s="544"/>
      <c r="XQ446" s="544"/>
      <c r="XR446" s="544"/>
      <c r="XS446" s="544"/>
      <c r="XT446" s="544"/>
      <c r="XU446" s="544"/>
      <c r="XV446" s="544"/>
      <c r="XW446" s="544"/>
      <c r="XX446" s="544"/>
      <c r="XY446" s="544"/>
      <c r="XZ446" s="544"/>
      <c r="YA446" s="544"/>
      <c r="YB446" s="544"/>
      <c r="YC446" s="544"/>
      <c r="YD446" s="544"/>
      <c r="YE446" s="544"/>
      <c r="YF446" s="544"/>
      <c r="YG446" s="544"/>
      <c r="YH446" s="544"/>
      <c r="YI446" s="544"/>
      <c r="YJ446" s="544"/>
      <c r="YK446" s="544"/>
      <c r="YL446" s="544"/>
      <c r="YM446" s="544"/>
      <c r="YN446" s="544"/>
      <c r="YO446" s="544"/>
      <c r="YP446" s="544"/>
      <c r="YQ446" s="544"/>
      <c r="YR446" s="544"/>
      <c r="YS446" s="544"/>
      <c r="YT446" s="544"/>
      <c r="YU446" s="544"/>
      <c r="YV446" s="544"/>
      <c r="YW446" s="544"/>
      <c r="YX446" s="544"/>
      <c r="YY446" s="544"/>
      <c r="YZ446" s="544"/>
      <c r="ZA446" s="544"/>
      <c r="ZB446" s="544"/>
      <c r="ZC446" s="544"/>
      <c r="ZD446" s="544"/>
      <c r="ZE446" s="544"/>
      <c r="ZF446" s="544"/>
      <c r="ZG446" s="544"/>
      <c r="ZH446" s="544"/>
      <c r="ZI446" s="544"/>
      <c r="ZJ446" s="544"/>
      <c r="ZK446" s="544"/>
      <c r="ZL446" s="544"/>
      <c r="ZM446" s="544"/>
      <c r="ZN446" s="544"/>
      <c r="ZO446" s="544"/>
      <c r="ZP446" s="544"/>
      <c r="ZQ446" s="544"/>
      <c r="ZR446" s="544"/>
      <c r="ZS446" s="544"/>
      <c r="ZT446" s="544"/>
      <c r="ZU446" s="544"/>
      <c r="ZV446" s="544"/>
      <c r="ZW446" s="544"/>
      <c r="ZX446" s="544"/>
      <c r="ZY446" s="544"/>
      <c r="ZZ446" s="544"/>
      <c r="AAA446" s="544"/>
      <c r="AAB446" s="544"/>
      <c r="AAC446" s="544"/>
      <c r="AAD446" s="544"/>
      <c r="AAE446" s="544"/>
      <c r="AAF446" s="544"/>
      <c r="AAG446" s="544"/>
      <c r="AAH446" s="544"/>
      <c r="AAI446" s="544"/>
      <c r="AAJ446" s="544"/>
      <c r="AAK446" s="544"/>
      <c r="AAL446" s="544"/>
      <c r="AAM446" s="544"/>
      <c r="AAN446" s="544"/>
      <c r="AAO446" s="544"/>
      <c r="AAP446" s="544"/>
      <c r="AAQ446" s="544"/>
      <c r="AAR446" s="544"/>
      <c r="AAS446" s="544"/>
      <c r="AAT446" s="544"/>
      <c r="AAU446" s="544"/>
      <c r="AAV446" s="544"/>
      <c r="AAW446" s="544"/>
      <c r="AAX446" s="544"/>
      <c r="AAY446" s="544"/>
      <c r="AAZ446" s="544"/>
      <c r="ABA446" s="544"/>
      <c r="ABB446" s="544"/>
      <c r="ABC446" s="544"/>
      <c r="ABD446" s="544"/>
      <c r="ABE446" s="544"/>
      <c r="ABF446" s="544"/>
      <c r="ABG446" s="544"/>
      <c r="ABH446" s="544"/>
      <c r="ABI446" s="544"/>
      <c r="ABJ446" s="544"/>
      <c r="ABK446" s="544"/>
      <c r="ABL446" s="544"/>
      <c r="ABM446" s="544"/>
      <c r="ABN446" s="544"/>
      <c r="ABO446" s="544"/>
      <c r="ABP446" s="544"/>
      <c r="ABQ446" s="544"/>
      <c r="ABR446" s="544"/>
      <c r="ABS446" s="544"/>
      <c r="ABT446" s="544"/>
    </row>
    <row r="447" spans="1:748" s="540" customFormat="1" ht="15" customHeight="1" x14ac:dyDescent="0.15">
      <c r="A447" s="701">
        <v>43967</v>
      </c>
      <c r="B447" s="415">
        <f t="shared" si="8"/>
        <v>4510</v>
      </c>
      <c r="C447" s="231"/>
      <c r="D447" s="546"/>
      <c r="E447" s="467"/>
      <c r="F447" s="576"/>
      <c r="G447" s="883"/>
      <c r="H447" s="539"/>
      <c r="I447" s="576"/>
      <c r="J447" s="547"/>
      <c r="K447" s="467"/>
      <c r="L447" s="550"/>
      <c r="M447" s="231">
        <v>1898</v>
      </c>
      <c r="N447" s="546">
        <v>8.3699999999999992</v>
      </c>
      <c r="O447" s="467">
        <v>3840</v>
      </c>
      <c r="P447" s="576">
        <v>22.6</v>
      </c>
      <c r="Q447" s="883">
        <v>46.7</v>
      </c>
      <c r="R447" s="539">
        <v>0.4</v>
      </c>
      <c r="S447" s="576">
        <v>13.5</v>
      </c>
      <c r="T447" s="547"/>
      <c r="U447" s="467"/>
      <c r="V447" s="550"/>
      <c r="W447" s="494">
        <v>157</v>
      </c>
      <c r="X447" s="546">
        <v>8.0399999999999991</v>
      </c>
      <c r="Y447" s="548">
        <v>2700</v>
      </c>
      <c r="Z447" s="576">
        <v>5.0999999999999996</v>
      </c>
      <c r="AA447" s="883">
        <v>12</v>
      </c>
      <c r="AB447" s="539">
        <v>0.1</v>
      </c>
      <c r="AC447" s="576">
        <v>4.3</v>
      </c>
      <c r="AD447" s="539"/>
      <c r="AE447" s="467"/>
      <c r="AF447" s="550"/>
      <c r="AG447" s="494">
        <v>139</v>
      </c>
      <c r="AH447" s="546">
        <v>8.19</v>
      </c>
      <c r="AI447" s="548">
        <v>11650</v>
      </c>
      <c r="AJ447" s="576">
        <v>45.5</v>
      </c>
      <c r="AK447" s="883">
        <v>114.3</v>
      </c>
      <c r="AL447" s="539">
        <v>3.6</v>
      </c>
      <c r="AM447" s="213">
        <v>6.9</v>
      </c>
      <c r="AN447" s="539"/>
      <c r="AO447" s="467"/>
      <c r="AP447" s="618"/>
      <c r="AQ447" s="494">
        <v>551</v>
      </c>
      <c r="AR447" s="546">
        <v>7.9</v>
      </c>
      <c r="AS447" s="548">
        <v>3700</v>
      </c>
      <c r="AT447" s="576">
        <v>77.5</v>
      </c>
      <c r="AU447" s="883">
        <v>167</v>
      </c>
      <c r="AV447" s="539">
        <v>61.9</v>
      </c>
      <c r="AW447" s="576">
        <v>64.7</v>
      </c>
      <c r="AX447" s="539">
        <v>7.7</v>
      </c>
      <c r="AY447" s="467"/>
      <c r="AZ447" s="550"/>
      <c r="BA447" s="231">
        <v>222</v>
      </c>
      <c r="BB447" s="546">
        <v>7.96</v>
      </c>
      <c r="BC447" s="467">
        <v>5880</v>
      </c>
      <c r="BD447" s="576">
        <v>26.3</v>
      </c>
      <c r="BE447" s="883">
        <v>64.400000000000006</v>
      </c>
      <c r="BF447" s="539">
        <v>1.2</v>
      </c>
      <c r="BG447" s="576">
        <v>16.100000000000001</v>
      </c>
      <c r="BH447" s="539"/>
      <c r="BI447" s="467"/>
      <c r="BJ447" s="550"/>
      <c r="BK447" s="494">
        <v>186</v>
      </c>
      <c r="BL447" s="546">
        <v>7.92</v>
      </c>
      <c r="BM447" s="548">
        <v>1393</v>
      </c>
      <c r="BN447" s="576">
        <v>96.4</v>
      </c>
      <c r="BO447" s="883">
        <v>158</v>
      </c>
      <c r="BP447" s="539">
        <v>0.1</v>
      </c>
      <c r="BQ447" s="576">
        <v>2.6</v>
      </c>
      <c r="BR447" s="539"/>
      <c r="BS447" s="467"/>
      <c r="BT447" s="550"/>
      <c r="BU447" s="494">
        <v>274</v>
      </c>
      <c r="BV447" s="546">
        <v>7.61</v>
      </c>
      <c r="BW447" s="548">
        <v>4220</v>
      </c>
      <c r="BX447" s="548">
        <v>22.8</v>
      </c>
      <c r="BY447" s="883">
        <v>63.2</v>
      </c>
      <c r="BZ447" s="539">
        <v>15.1</v>
      </c>
      <c r="CA447" s="576">
        <v>18.2</v>
      </c>
      <c r="CB447" s="539"/>
      <c r="CC447" s="467"/>
      <c r="CD447" s="550"/>
      <c r="CE447" s="494">
        <v>81</v>
      </c>
      <c r="CF447" s="546">
        <v>7.77</v>
      </c>
      <c r="CG447" s="548">
        <v>7350</v>
      </c>
      <c r="CH447" s="576">
        <v>43.1</v>
      </c>
      <c r="CI447" s="883">
        <v>126.4</v>
      </c>
      <c r="CJ447" s="539">
        <v>0.6</v>
      </c>
      <c r="CK447" s="576">
        <v>6.6</v>
      </c>
      <c r="CL447" s="539"/>
      <c r="CM447" s="467"/>
      <c r="CN447" s="550"/>
      <c r="CO447" s="494">
        <v>282</v>
      </c>
      <c r="CP447" s="546">
        <v>7.5</v>
      </c>
      <c r="CQ447" s="467">
        <v>6400</v>
      </c>
      <c r="CR447" s="576">
        <v>48.3</v>
      </c>
      <c r="CS447" s="883">
        <v>130.9</v>
      </c>
      <c r="CT447" s="539">
        <v>3</v>
      </c>
      <c r="CU447" s="576">
        <v>47.2</v>
      </c>
      <c r="CV447" s="539"/>
      <c r="CW447" s="467"/>
      <c r="CX447" s="550"/>
      <c r="CY447" s="494">
        <v>319</v>
      </c>
      <c r="CZ447" s="546">
        <v>7.53</v>
      </c>
      <c r="DA447" s="467">
        <v>7980</v>
      </c>
      <c r="DB447" s="576">
        <v>66.599999999999994</v>
      </c>
      <c r="DC447" s="883">
        <v>115.8</v>
      </c>
      <c r="DD447" s="539">
        <v>6.9</v>
      </c>
      <c r="DE447" s="576">
        <v>18.7</v>
      </c>
      <c r="DF447" s="539"/>
      <c r="DG447" s="551"/>
      <c r="DH447" s="550"/>
      <c r="DI447" s="494">
        <v>171</v>
      </c>
      <c r="DJ447" s="546">
        <v>8.2799999999999994</v>
      </c>
      <c r="DK447" s="549">
        <v>2710</v>
      </c>
      <c r="DL447" s="576">
        <v>66.2</v>
      </c>
      <c r="DM447" s="883">
        <v>266.2</v>
      </c>
      <c r="DN447" s="539">
        <v>10.4</v>
      </c>
      <c r="DO447" s="576">
        <v>17.600000000000001</v>
      </c>
      <c r="DP447" s="539"/>
      <c r="DQ447" s="467"/>
      <c r="DR447" s="550"/>
      <c r="DS447" s="494">
        <v>39</v>
      </c>
      <c r="DT447" s="546"/>
      <c r="DU447" s="466"/>
      <c r="DV447" s="576"/>
      <c r="DW447" s="883"/>
      <c r="DX447" s="539"/>
      <c r="DY447" s="576"/>
      <c r="DZ447" s="539"/>
      <c r="EA447" s="576"/>
      <c r="EB447" s="550"/>
      <c r="EC447" s="494">
        <v>8</v>
      </c>
      <c r="ED447" s="546"/>
      <c r="EE447" s="551"/>
      <c r="EF447" s="576"/>
      <c r="EG447" s="883"/>
      <c r="EH447" s="539"/>
      <c r="EI447" s="576"/>
      <c r="EJ447" s="539"/>
      <c r="EK447" s="467"/>
      <c r="EL447" s="550"/>
      <c r="EM447" s="494"/>
      <c r="EN447" s="546"/>
      <c r="EO447" s="467"/>
      <c r="EP447" s="576"/>
      <c r="EQ447" s="576"/>
      <c r="ER447" s="539"/>
      <c r="ES447" s="576"/>
      <c r="ET447" s="466"/>
      <c r="EU447" s="467"/>
      <c r="EV447" s="550"/>
      <c r="EW447" s="494"/>
      <c r="EX447" s="546">
        <v>7.45</v>
      </c>
      <c r="EY447" s="467">
        <v>6240</v>
      </c>
      <c r="EZ447" s="576">
        <v>4.9000000000000004</v>
      </c>
      <c r="FA447" s="883">
        <v>36.1</v>
      </c>
      <c r="FB447" s="539">
        <v>4.4000000000000004</v>
      </c>
      <c r="FC447" s="576">
        <v>4.5</v>
      </c>
      <c r="FD447" s="466"/>
      <c r="FE447" s="467"/>
      <c r="FF447" s="550"/>
      <c r="FG447" s="494">
        <v>33</v>
      </c>
      <c r="FH447" s="546">
        <v>8.34</v>
      </c>
      <c r="FI447" s="467">
        <v>3400</v>
      </c>
      <c r="FJ447" s="576">
        <v>84.4</v>
      </c>
      <c r="FK447" s="883">
        <v>257.3</v>
      </c>
      <c r="FL447" s="539">
        <v>5.3</v>
      </c>
      <c r="FM447" s="576">
        <v>24.2</v>
      </c>
      <c r="FN447" s="466"/>
      <c r="FO447" s="467"/>
      <c r="FP447" s="550"/>
      <c r="FQ447" s="1262"/>
      <c r="FR447" s="1263"/>
      <c r="FS447" s="1444"/>
      <c r="FT447" s="1263"/>
      <c r="FU447" s="980"/>
      <c r="FV447" s="1263"/>
      <c r="FW447" s="954"/>
      <c r="FX447" s="1263"/>
      <c r="FY447" s="1263"/>
      <c r="FZ447" s="1419"/>
      <c r="GA447" s="1262"/>
      <c r="GB447" s="1263"/>
      <c r="GC447" s="1263"/>
      <c r="GD447" s="1263"/>
      <c r="GE447" s="980"/>
      <c r="GF447" s="1263"/>
      <c r="GG447" s="954"/>
      <c r="GH447" s="1263"/>
      <c r="GI447" s="1263"/>
      <c r="GJ447" s="1419"/>
      <c r="GK447" s="231"/>
      <c r="GL447" s="941"/>
      <c r="GM447" s="467"/>
      <c r="GN447" s="467"/>
      <c r="GO447" s="467"/>
      <c r="GP447" s="467"/>
      <c r="GQ447" s="467"/>
      <c r="GR447" s="467"/>
      <c r="GS447" s="467"/>
      <c r="GT447" s="550"/>
      <c r="GU447" s="231"/>
      <c r="GV447" s="467"/>
      <c r="GW447" s="467"/>
      <c r="GX447" s="467"/>
      <c r="GY447" s="467"/>
      <c r="GZ447" s="539"/>
      <c r="HA447" s="467"/>
      <c r="HB447" s="467"/>
      <c r="HC447" s="467"/>
      <c r="HD447" s="550"/>
      <c r="HE447" s="494">
        <v>150</v>
      </c>
      <c r="HF447" s="546">
        <v>6.94</v>
      </c>
      <c r="HG447" s="467">
        <v>1944</v>
      </c>
      <c r="HH447" s="894">
        <v>7.6</v>
      </c>
      <c r="HI447" s="1432">
        <v>43.6</v>
      </c>
      <c r="HJ447" s="539">
        <v>2.2000000000000002</v>
      </c>
      <c r="HK447" s="576">
        <v>2.7</v>
      </c>
      <c r="HL447" s="539"/>
      <c r="HM447" s="467"/>
      <c r="HN447" s="550"/>
      <c r="HO447" s="494"/>
      <c r="HP447" s="546"/>
      <c r="HQ447" s="467"/>
      <c r="HR447" s="576"/>
      <c r="HS447" s="576"/>
      <c r="HT447" s="539"/>
      <c r="HU447" s="576"/>
      <c r="HV447" s="539"/>
      <c r="HW447" s="467"/>
      <c r="HX447" s="550"/>
      <c r="HY447" s="1587"/>
      <c r="HZ447" s="1587"/>
      <c r="IA447" s="1587"/>
      <c r="IB447" s="1587"/>
      <c r="IC447" s="1587"/>
      <c r="ID447" s="1587"/>
      <c r="IE447" s="1587"/>
      <c r="IF447" s="1587"/>
      <c r="IG447" s="1587"/>
      <c r="IH447" s="1587"/>
      <c r="II447" s="1587"/>
      <c r="IJ447" s="1587"/>
      <c r="IK447" s="1587"/>
      <c r="IL447" s="1587"/>
      <c r="IM447" s="1587"/>
      <c r="IN447" s="1587"/>
      <c r="IO447" s="1587"/>
      <c r="IP447" s="1587"/>
      <c r="IQ447" s="1587"/>
      <c r="IR447" s="1587"/>
      <c r="IS447" s="1587"/>
      <c r="IT447" s="1587"/>
      <c r="IU447" s="1587"/>
      <c r="IV447" s="1587"/>
      <c r="IW447" s="1587"/>
      <c r="IX447" s="1587"/>
      <c r="IY447" s="1587"/>
      <c r="IZ447" s="1587"/>
      <c r="JA447" s="1587"/>
      <c r="JB447" s="1587"/>
      <c r="JC447" s="1587"/>
      <c r="JD447" s="1587"/>
      <c r="JE447" s="1587"/>
      <c r="JF447" s="1587"/>
      <c r="JG447" s="1587"/>
      <c r="JH447" s="1587"/>
      <c r="JI447" s="1587"/>
      <c r="JJ447" s="1587"/>
      <c r="JK447" s="1587"/>
      <c r="JL447" s="1587"/>
      <c r="JM447" s="1587"/>
      <c r="JN447" s="1587"/>
      <c r="JO447" s="1587"/>
      <c r="JP447" s="1587"/>
      <c r="JQ447" s="1587"/>
      <c r="JR447" s="1587"/>
      <c r="JS447" s="1587"/>
      <c r="JT447" s="1587"/>
      <c r="JU447" s="1587"/>
      <c r="JV447" s="1587"/>
      <c r="JW447" s="1587"/>
      <c r="JX447" s="1587"/>
      <c r="JY447" s="1587"/>
      <c r="JZ447" s="1587"/>
      <c r="KA447" s="1587"/>
      <c r="KB447" s="1587"/>
      <c r="KC447" s="1587"/>
      <c r="KD447" s="1587"/>
      <c r="KE447" s="1587"/>
      <c r="KF447" s="1587"/>
      <c r="KG447" s="1587"/>
      <c r="KH447" s="1587"/>
      <c r="KI447" s="1587"/>
      <c r="KJ447" s="1587"/>
      <c r="KK447" s="1587"/>
      <c r="KL447" s="1587"/>
      <c r="KM447" s="1587"/>
      <c r="KN447" s="1587"/>
      <c r="KO447" s="1587"/>
      <c r="KP447" s="1587"/>
      <c r="KQ447" s="1587"/>
      <c r="KR447" s="1587"/>
      <c r="KS447" s="1587"/>
      <c r="KT447" s="1587"/>
      <c r="KU447" s="1587"/>
      <c r="KV447" s="1587"/>
      <c r="KW447" s="1587"/>
      <c r="KX447" s="1587"/>
      <c r="KY447" s="1587"/>
      <c r="KZ447" s="1587"/>
      <c r="LA447" s="1587"/>
      <c r="LB447" s="1587"/>
      <c r="LC447" s="1587"/>
      <c r="LD447" s="1587"/>
      <c r="LE447" s="1587"/>
      <c r="LF447" s="1587"/>
      <c r="LG447" s="1587"/>
      <c r="LH447" s="1587"/>
      <c r="LI447" s="1587"/>
      <c r="LJ447" s="1587"/>
      <c r="LK447" s="1587"/>
      <c r="LL447" s="1587"/>
      <c r="LM447" s="1587"/>
      <c r="LN447" s="1587"/>
      <c r="LO447" s="1587"/>
      <c r="LP447" s="1587"/>
      <c r="LQ447" s="1587"/>
      <c r="LR447" s="1587"/>
      <c r="LS447" s="1587"/>
      <c r="LT447" s="1587"/>
      <c r="LU447" s="1587"/>
      <c r="LV447" s="1587"/>
      <c r="LW447" s="1587"/>
      <c r="LX447" s="1587"/>
      <c r="LY447" s="1587"/>
      <c r="LZ447" s="1587"/>
      <c r="MA447" s="1587"/>
      <c r="MB447" s="1587"/>
      <c r="MC447" s="1587"/>
      <c r="MD447" s="1587"/>
      <c r="ME447" s="1587"/>
      <c r="MF447" s="1587"/>
      <c r="MG447" s="1587"/>
      <c r="MH447" s="1587"/>
      <c r="MI447" s="1587"/>
      <c r="MJ447" s="1587"/>
      <c r="MK447" s="1587"/>
      <c r="ML447" s="1587"/>
      <c r="MM447" s="1587"/>
      <c r="MN447" s="1587"/>
      <c r="MO447" s="1587"/>
      <c r="MP447" s="1587"/>
      <c r="MQ447" s="1587"/>
      <c r="MR447" s="1587"/>
      <c r="MS447" s="1587"/>
      <c r="MT447" s="1587"/>
      <c r="MU447" s="1587"/>
      <c r="MV447" s="1587"/>
      <c r="MW447" s="1587"/>
      <c r="MX447" s="1587"/>
      <c r="MY447" s="1587"/>
      <c r="MZ447" s="1587"/>
      <c r="NA447" s="1587"/>
      <c r="NB447" s="1587"/>
      <c r="NC447" s="1587"/>
      <c r="ND447" s="1587"/>
      <c r="NE447" s="1587"/>
      <c r="NF447" s="1587"/>
      <c r="NG447" s="1587"/>
      <c r="NH447" s="1587"/>
      <c r="NI447" s="1587"/>
      <c r="NJ447" s="1587"/>
      <c r="NK447" s="1587"/>
      <c r="NL447" s="1587"/>
      <c r="NM447" s="1587"/>
      <c r="NN447" s="1587"/>
      <c r="NO447" s="1587"/>
      <c r="NP447" s="1587"/>
      <c r="NQ447" s="1587"/>
      <c r="NR447" s="1587"/>
      <c r="NS447" s="1587"/>
      <c r="NT447" s="1587"/>
      <c r="NU447" s="1587"/>
      <c r="NV447" s="1587"/>
      <c r="NW447" s="1587"/>
      <c r="NX447" s="1587"/>
      <c r="NY447" s="1587"/>
      <c r="NZ447" s="1587"/>
      <c r="OA447" s="1587"/>
      <c r="OB447" s="1587"/>
      <c r="OC447" s="1587"/>
      <c r="OD447" s="1587"/>
      <c r="OE447" s="1587"/>
      <c r="OF447" s="1587"/>
      <c r="OG447" s="1587"/>
      <c r="OH447" s="1587"/>
      <c r="OI447" s="1587"/>
      <c r="OJ447" s="1587"/>
      <c r="OK447" s="1587"/>
      <c r="OL447" s="1587"/>
      <c r="OM447" s="1587"/>
      <c r="ON447" s="1587"/>
      <c r="OO447" s="1587"/>
      <c r="OP447" s="1587"/>
      <c r="OQ447" s="1587"/>
      <c r="OR447" s="1587"/>
      <c r="OS447" s="1587"/>
      <c r="OT447" s="1587"/>
      <c r="OU447" s="1587"/>
      <c r="OV447" s="1587"/>
      <c r="OW447" s="1587"/>
      <c r="OX447" s="1587"/>
      <c r="OY447" s="1587"/>
      <c r="OZ447" s="1587"/>
      <c r="PA447" s="1587"/>
      <c r="PB447" s="1587"/>
      <c r="PC447" s="1587"/>
      <c r="PD447" s="1587"/>
      <c r="PE447" s="1587"/>
      <c r="PF447" s="1587"/>
      <c r="PG447" s="1588"/>
      <c r="PH447" s="1588"/>
      <c r="PI447" s="1588"/>
      <c r="PJ447" s="1588"/>
      <c r="PK447" s="1588"/>
      <c r="PL447" s="1588"/>
      <c r="PM447" s="1588"/>
      <c r="PN447" s="1588"/>
      <c r="PO447" s="1588"/>
      <c r="PP447" s="1588"/>
      <c r="PQ447" s="1588"/>
      <c r="PR447" s="1588"/>
      <c r="PS447" s="1588"/>
      <c r="PT447" s="1588"/>
      <c r="PU447" s="1588"/>
      <c r="PV447" s="1588"/>
      <c r="PW447" s="1588"/>
      <c r="PX447" s="1588"/>
      <c r="PY447" s="1588"/>
      <c r="PZ447" s="1588"/>
      <c r="QA447" s="1588"/>
      <c r="QB447" s="1588"/>
      <c r="QC447" s="1588"/>
      <c r="QD447" s="1588"/>
      <c r="QE447" s="1588"/>
      <c r="QF447" s="1588"/>
      <c r="QG447" s="1588"/>
      <c r="QH447" s="1588"/>
      <c r="QI447" s="1588"/>
      <c r="QJ447" s="1588"/>
      <c r="QK447" s="1588"/>
      <c r="QL447" s="1588"/>
      <c r="QM447" s="1588"/>
      <c r="QN447" s="1588"/>
      <c r="QO447" s="1588"/>
      <c r="QP447" s="1588"/>
      <c r="QQ447" s="1588"/>
      <c r="QR447" s="1588"/>
      <c r="QS447" s="1588"/>
      <c r="QT447" s="1588"/>
      <c r="QU447" s="1588"/>
      <c r="QV447" s="1588"/>
      <c r="QW447" s="1588"/>
      <c r="QX447" s="1588"/>
      <c r="QY447" s="1588"/>
      <c r="QZ447" s="1588"/>
      <c r="RA447" s="1588"/>
      <c r="RB447" s="1588"/>
      <c r="RC447" s="1588"/>
      <c r="RD447" s="1588"/>
      <c r="RE447" s="1588"/>
      <c r="RF447" s="1588"/>
      <c r="RG447" s="1588"/>
      <c r="RH447" s="1588"/>
      <c r="RI447" s="1588"/>
      <c r="RJ447" s="1588"/>
      <c r="RK447" s="1588"/>
      <c r="RL447" s="1588"/>
      <c r="RM447" s="1588"/>
      <c r="RN447" s="1588"/>
      <c r="RO447" s="1588"/>
      <c r="RP447" s="1588"/>
      <c r="RQ447" s="1588"/>
      <c r="RR447" s="1588"/>
      <c r="RS447" s="1588"/>
      <c r="RT447" s="1588"/>
      <c r="RU447" s="1588"/>
      <c r="RV447" s="1588"/>
      <c r="RW447" s="1588"/>
      <c r="RX447" s="1588"/>
      <c r="RY447" s="1588"/>
      <c r="RZ447" s="1588"/>
      <c r="SA447" s="1588"/>
      <c r="SB447" s="1588"/>
      <c r="SC447" s="1588"/>
      <c r="SD447" s="1588"/>
      <c r="SE447" s="1588"/>
      <c r="SF447" s="1588"/>
      <c r="SG447" s="1588"/>
      <c r="SH447" s="1588"/>
      <c r="SI447" s="1588"/>
      <c r="SJ447" s="1588"/>
      <c r="SK447" s="1588"/>
      <c r="SL447" s="1588"/>
      <c r="SM447" s="1588"/>
      <c r="SN447" s="1588"/>
      <c r="SO447" s="1588"/>
      <c r="SP447" s="1588"/>
      <c r="SQ447" s="1588"/>
      <c r="SR447" s="1588"/>
      <c r="SS447" s="1588"/>
      <c r="ST447" s="1588"/>
      <c r="SU447" s="1588"/>
      <c r="SV447" s="1588"/>
      <c r="SW447" s="1588"/>
      <c r="SX447" s="1588"/>
      <c r="SY447" s="1588"/>
      <c r="SZ447" s="1588"/>
      <c r="TA447" s="1588"/>
      <c r="TB447" s="1588"/>
      <c r="TC447" s="1588"/>
      <c r="TD447" s="544"/>
      <c r="TE447" s="544"/>
      <c r="TF447" s="544"/>
      <c r="TG447" s="544"/>
      <c r="TH447" s="544"/>
      <c r="TI447" s="544"/>
      <c r="TJ447" s="544"/>
      <c r="TK447" s="544"/>
      <c r="TL447" s="544"/>
      <c r="TM447" s="544"/>
      <c r="TN447" s="544"/>
      <c r="TO447" s="544"/>
      <c r="TP447" s="544"/>
      <c r="TQ447" s="544"/>
      <c r="TR447" s="544"/>
      <c r="TS447" s="544"/>
      <c r="TT447" s="544"/>
      <c r="TU447" s="544"/>
      <c r="TV447" s="544"/>
      <c r="TW447" s="544"/>
      <c r="TX447" s="544"/>
      <c r="TY447" s="544"/>
      <c r="TZ447" s="544"/>
      <c r="UA447" s="544"/>
      <c r="UB447" s="544"/>
      <c r="UC447" s="544"/>
      <c r="UD447" s="544"/>
      <c r="UE447" s="544"/>
      <c r="UF447" s="544"/>
      <c r="UG447" s="544"/>
      <c r="UH447" s="544"/>
      <c r="UI447" s="544"/>
      <c r="UJ447" s="544"/>
      <c r="UK447" s="544"/>
      <c r="UL447" s="544"/>
      <c r="UM447" s="544"/>
      <c r="UN447" s="544"/>
      <c r="UO447" s="544"/>
      <c r="UP447" s="544"/>
      <c r="UQ447" s="544"/>
      <c r="UR447" s="544"/>
      <c r="US447" s="544"/>
      <c r="UT447" s="544"/>
      <c r="UU447" s="544"/>
      <c r="UV447" s="544"/>
      <c r="UW447" s="544"/>
      <c r="UX447" s="544"/>
      <c r="UY447" s="544"/>
      <c r="UZ447" s="544"/>
      <c r="VA447" s="544"/>
      <c r="VB447" s="544"/>
      <c r="VC447" s="544"/>
      <c r="VD447" s="544"/>
      <c r="VE447" s="544"/>
      <c r="VF447" s="544"/>
      <c r="VG447" s="544"/>
      <c r="VH447" s="544"/>
      <c r="VI447" s="544"/>
      <c r="VJ447" s="544"/>
      <c r="VK447" s="544"/>
      <c r="VL447" s="544"/>
      <c r="VM447" s="544"/>
      <c r="VN447" s="544"/>
      <c r="VO447" s="544"/>
      <c r="VP447" s="544"/>
      <c r="VQ447" s="544"/>
      <c r="VR447" s="544"/>
      <c r="VS447" s="544"/>
      <c r="VT447" s="544"/>
      <c r="VU447" s="544"/>
      <c r="VV447" s="544"/>
      <c r="VW447" s="544"/>
      <c r="VX447" s="544"/>
      <c r="VY447" s="544"/>
      <c r="VZ447" s="544"/>
      <c r="WA447" s="544"/>
      <c r="WB447" s="544"/>
      <c r="WC447" s="544"/>
      <c r="WD447" s="544"/>
      <c r="WE447" s="544"/>
      <c r="WF447" s="544"/>
      <c r="WG447" s="544"/>
      <c r="WH447" s="544"/>
      <c r="WI447" s="544"/>
      <c r="WJ447" s="544"/>
      <c r="WK447" s="544"/>
      <c r="WL447" s="544"/>
      <c r="WM447" s="544"/>
      <c r="WN447" s="544"/>
      <c r="WO447" s="544"/>
      <c r="WP447" s="544"/>
      <c r="WQ447" s="544"/>
      <c r="WR447" s="544"/>
      <c r="WS447" s="544"/>
      <c r="WT447" s="544"/>
      <c r="WU447" s="544"/>
      <c r="WV447" s="544"/>
      <c r="WW447" s="544"/>
      <c r="WX447" s="544"/>
      <c r="WY447" s="544"/>
      <c r="WZ447" s="544"/>
      <c r="XA447" s="544"/>
      <c r="XB447" s="544"/>
      <c r="XC447" s="544"/>
      <c r="XD447" s="544"/>
      <c r="XE447" s="544"/>
      <c r="XF447" s="544"/>
      <c r="XG447" s="544"/>
      <c r="XH447" s="544"/>
      <c r="XI447" s="544"/>
      <c r="XJ447" s="544"/>
      <c r="XK447" s="544"/>
      <c r="XL447" s="544"/>
      <c r="XM447" s="544"/>
      <c r="XN447" s="544"/>
      <c r="XO447" s="544"/>
      <c r="XP447" s="544"/>
      <c r="XQ447" s="544"/>
      <c r="XR447" s="544"/>
      <c r="XS447" s="544"/>
      <c r="XT447" s="544"/>
      <c r="XU447" s="544"/>
      <c r="XV447" s="544"/>
      <c r="XW447" s="544"/>
      <c r="XX447" s="544"/>
      <c r="XY447" s="544"/>
      <c r="XZ447" s="544"/>
      <c r="YA447" s="544"/>
      <c r="YB447" s="544"/>
      <c r="YC447" s="544"/>
      <c r="YD447" s="544"/>
      <c r="YE447" s="544"/>
      <c r="YF447" s="544"/>
      <c r="YG447" s="544"/>
      <c r="YH447" s="544"/>
      <c r="YI447" s="544"/>
      <c r="YJ447" s="544"/>
      <c r="YK447" s="544"/>
      <c r="YL447" s="544"/>
      <c r="YM447" s="544"/>
      <c r="YN447" s="544"/>
      <c r="YO447" s="544"/>
      <c r="YP447" s="544"/>
      <c r="YQ447" s="544"/>
      <c r="YR447" s="544"/>
      <c r="YS447" s="544"/>
      <c r="YT447" s="544"/>
      <c r="YU447" s="544"/>
      <c r="YV447" s="544"/>
      <c r="YW447" s="544"/>
      <c r="YX447" s="544"/>
      <c r="YY447" s="544"/>
      <c r="YZ447" s="544"/>
      <c r="ZA447" s="544"/>
      <c r="ZB447" s="544"/>
      <c r="ZC447" s="544"/>
      <c r="ZD447" s="544"/>
      <c r="ZE447" s="544"/>
      <c r="ZF447" s="544"/>
      <c r="ZG447" s="544"/>
      <c r="ZH447" s="544"/>
      <c r="ZI447" s="544"/>
      <c r="ZJ447" s="544"/>
      <c r="ZK447" s="544"/>
      <c r="ZL447" s="544"/>
      <c r="ZM447" s="544"/>
      <c r="ZN447" s="544"/>
      <c r="ZO447" s="544"/>
      <c r="ZP447" s="544"/>
      <c r="ZQ447" s="544"/>
      <c r="ZR447" s="544"/>
      <c r="ZS447" s="544"/>
      <c r="ZT447" s="544"/>
      <c r="ZU447" s="544"/>
      <c r="ZV447" s="544"/>
      <c r="ZW447" s="544"/>
      <c r="ZX447" s="544"/>
      <c r="ZY447" s="544"/>
      <c r="ZZ447" s="544"/>
      <c r="AAA447" s="544"/>
      <c r="AAB447" s="544"/>
      <c r="AAC447" s="544"/>
      <c r="AAD447" s="544"/>
      <c r="AAE447" s="544"/>
      <c r="AAF447" s="544"/>
      <c r="AAG447" s="544"/>
      <c r="AAH447" s="544"/>
      <c r="AAI447" s="544"/>
      <c r="AAJ447" s="544"/>
      <c r="AAK447" s="544"/>
      <c r="AAL447" s="544"/>
      <c r="AAM447" s="544"/>
      <c r="AAN447" s="544"/>
      <c r="AAO447" s="544"/>
      <c r="AAP447" s="544"/>
      <c r="AAQ447" s="544"/>
      <c r="AAR447" s="544"/>
      <c r="AAS447" s="544"/>
      <c r="AAT447" s="544"/>
      <c r="AAU447" s="544"/>
      <c r="AAV447" s="544"/>
      <c r="AAW447" s="544"/>
      <c r="AAX447" s="544"/>
      <c r="AAY447" s="544"/>
      <c r="AAZ447" s="544"/>
      <c r="ABA447" s="544"/>
      <c r="ABB447" s="544"/>
      <c r="ABC447" s="544"/>
      <c r="ABD447" s="544"/>
      <c r="ABE447" s="544"/>
      <c r="ABF447" s="544"/>
      <c r="ABG447" s="544"/>
      <c r="ABH447" s="544"/>
      <c r="ABI447" s="544"/>
      <c r="ABJ447" s="544"/>
      <c r="ABK447" s="544"/>
      <c r="ABL447" s="544"/>
      <c r="ABM447" s="544"/>
      <c r="ABN447" s="544"/>
      <c r="ABO447" s="544"/>
      <c r="ABP447" s="544"/>
      <c r="ABQ447" s="544"/>
      <c r="ABR447" s="544"/>
      <c r="ABS447" s="544"/>
      <c r="ABT447" s="544"/>
    </row>
    <row r="448" spans="1:748" s="542" customFormat="1" ht="15" customHeight="1" x14ac:dyDescent="0.15">
      <c r="A448" s="581">
        <v>43968</v>
      </c>
      <c r="B448" s="765">
        <f t="shared" si="8"/>
        <v>3914</v>
      </c>
      <c r="C448" s="241"/>
      <c r="D448" s="552"/>
      <c r="E448" s="471"/>
      <c r="F448" s="577"/>
      <c r="G448" s="577"/>
      <c r="H448" s="541"/>
      <c r="I448" s="577"/>
      <c r="J448" s="553"/>
      <c r="K448" s="471"/>
      <c r="L448" s="557"/>
      <c r="M448" s="241">
        <v>1414</v>
      </c>
      <c r="N448" s="552">
        <v>8.49</v>
      </c>
      <c r="O448" s="471">
        <v>3600</v>
      </c>
      <c r="P448" s="577">
        <v>21.6</v>
      </c>
      <c r="Q448" s="577">
        <v>63.2</v>
      </c>
      <c r="R448" s="541">
        <v>0.4</v>
      </c>
      <c r="S448" s="577">
        <v>11.8</v>
      </c>
      <c r="T448" s="553"/>
      <c r="U448" s="471"/>
      <c r="V448" s="557"/>
      <c r="W448" s="554">
        <v>169</v>
      </c>
      <c r="X448" s="552">
        <v>8.1199999999999992</v>
      </c>
      <c r="Y448" s="555">
        <v>3380</v>
      </c>
      <c r="Z448" s="577">
        <v>5.7</v>
      </c>
      <c r="AA448" s="577">
        <v>15.1</v>
      </c>
      <c r="AB448" s="541">
        <v>1.3</v>
      </c>
      <c r="AC448" s="577">
        <v>4.7</v>
      </c>
      <c r="AD448" s="541"/>
      <c r="AE448" s="471"/>
      <c r="AF448" s="557"/>
      <c r="AG448" s="554">
        <v>158</v>
      </c>
      <c r="AH448" s="552">
        <v>8.3000000000000007</v>
      </c>
      <c r="AI448" s="555">
        <v>11320</v>
      </c>
      <c r="AJ448" s="577">
        <v>44.5</v>
      </c>
      <c r="AK448" s="577">
        <v>142.9</v>
      </c>
      <c r="AL448" s="541">
        <v>2.9</v>
      </c>
      <c r="AM448" s="180">
        <v>6.9</v>
      </c>
      <c r="AN448" s="541"/>
      <c r="AO448" s="471"/>
      <c r="AP448" s="619"/>
      <c r="AQ448" s="554">
        <v>648</v>
      </c>
      <c r="AR448" s="552">
        <v>8.02</v>
      </c>
      <c r="AS448" s="555">
        <v>3760</v>
      </c>
      <c r="AT448" s="577">
        <v>76.099999999999994</v>
      </c>
      <c r="AU448" s="577">
        <v>188.1</v>
      </c>
      <c r="AV448" s="541">
        <v>70.3</v>
      </c>
      <c r="AW448" s="577">
        <v>72.7</v>
      </c>
      <c r="AX448" s="541">
        <v>7.7</v>
      </c>
      <c r="AY448" s="471"/>
      <c r="AZ448" s="557"/>
      <c r="BA448" s="241">
        <v>229</v>
      </c>
      <c r="BB448" s="552">
        <v>8.06</v>
      </c>
      <c r="BC448" s="471">
        <v>5520</v>
      </c>
      <c r="BD448" s="577">
        <v>25.4</v>
      </c>
      <c r="BE448" s="577">
        <v>84.3</v>
      </c>
      <c r="BF448" s="541">
        <v>1.2</v>
      </c>
      <c r="BG448" s="577">
        <v>16.3</v>
      </c>
      <c r="BH448" s="541"/>
      <c r="BI448" s="471">
        <v>2205.1999999999998</v>
      </c>
      <c r="BJ448" s="557"/>
      <c r="BK448" s="554">
        <v>183</v>
      </c>
      <c r="BL448" s="552">
        <v>7.98</v>
      </c>
      <c r="BM448" s="555">
        <v>1353</v>
      </c>
      <c r="BN448" s="577">
        <v>94</v>
      </c>
      <c r="BO448" s="577">
        <v>176</v>
      </c>
      <c r="BP448" s="541">
        <v>0.1</v>
      </c>
      <c r="BQ448" s="577">
        <v>2.5</v>
      </c>
      <c r="BR448" s="541"/>
      <c r="BS448" s="471"/>
      <c r="BT448" s="557"/>
      <c r="BU448" s="554">
        <v>162</v>
      </c>
      <c r="BV448" s="552">
        <v>7.85</v>
      </c>
      <c r="BW448" s="555">
        <v>4500</v>
      </c>
      <c r="BX448" s="555">
        <v>15.1</v>
      </c>
      <c r="BY448" s="577">
        <v>57.2</v>
      </c>
      <c r="BZ448" s="541">
        <v>3.3</v>
      </c>
      <c r="CA448" s="577">
        <v>12.7</v>
      </c>
      <c r="CB448" s="541"/>
      <c r="CC448" s="471"/>
      <c r="CD448" s="557"/>
      <c r="CE448" s="554">
        <v>39</v>
      </c>
      <c r="CF448" s="552">
        <v>7.91</v>
      </c>
      <c r="CG448" s="555">
        <v>7060</v>
      </c>
      <c r="CH448" s="577">
        <v>40</v>
      </c>
      <c r="CI448" s="577">
        <v>147.4</v>
      </c>
      <c r="CJ448" s="541">
        <v>0.8</v>
      </c>
      <c r="CK448" s="577">
        <v>5.5</v>
      </c>
      <c r="CL448" s="541"/>
      <c r="CM448" s="471"/>
      <c r="CN448" s="557"/>
      <c r="CO448" s="554">
        <v>366</v>
      </c>
      <c r="CP448" s="552">
        <v>7.45</v>
      </c>
      <c r="CQ448" s="471">
        <v>6900</v>
      </c>
      <c r="CR448" s="577">
        <v>50.6</v>
      </c>
      <c r="CS448" s="577">
        <v>144.4</v>
      </c>
      <c r="CT448" s="541">
        <v>3.2</v>
      </c>
      <c r="CU448" s="577">
        <v>54.5</v>
      </c>
      <c r="CV448" s="541"/>
      <c r="CW448" s="471"/>
      <c r="CX448" s="557"/>
      <c r="CY448" s="554">
        <v>108</v>
      </c>
      <c r="CZ448" s="552">
        <v>7.51</v>
      </c>
      <c r="DA448" s="471">
        <v>7890</v>
      </c>
      <c r="DB448" s="577">
        <v>60.2</v>
      </c>
      <c r="DC448" s="577">
        <v>138.4</v>
      </c>
      <c r="DD448" s="541">
        <v>9.32</v>
      </c>
      <c r="DE448" s="577">
        <v>15.7</v>
      </c>
      <c r="DF448" s="541"/>
      <c r="DG448" s="558"/>
      <c r="DH448" s="557"/>
      <c r="DI448" s="554">
        <v>169</v>
      </c>
      <c r="DJ448" s="552">
        <v>8.19</v>
      </c>
      <c r="DK448" s="556">
        <v>3240</v>
      </c>
      <c r="DL448" s="577">
        <v>62</v>
      </c>
      <c r="DM448" s="577">
        <v>213.7</v>
      </c>
      <c r="DN448" s="541">
        <v>10.199999999999999</v>
      </c>
      <c r="DO448" s="577">
        <v>21.5</v>
      </c>
      <c r="DP448" s="541"/>
      <c r="DQ448" s="471"/>
      <c r="DR448" s="557"/>
      <c r="DS448" s="554">
        <v>56</v>
      </c>
      <c r="DT448" s="552"/>
      <c r="DU448" s="470"/>
      <c r="DV448" s="577"/>
      <c r="DW448" s="577"/>
      <c r="DX448" s="541"/>
      <c r="DY448" s="577"/>
      <c r="DZ448" s="541"/>
      <c r="EA448" s="577"/>
      <c r="EB448" s="557"/>
      <c r="EC448" s="554">
        <v>8</v>
      </c>
      <c r="ED448" s="552">
        <v>7.46</v>
      </c>
      <c r="EE448" s="558">
        <v>1106</v>
      </c>
      <c r="EF448" s="577">
        <v>11.2</v>
      </c>
      <c r="EG448" s="577">
        <v>43.6</v>
      </c>
      <c r="EH448" s="541">
        <v>4.5999999999999996</v>
      </c>
      <c r="EI448" s="577">
        <v>5.0999999999999996</v>
      </c>
      <c r="EJ448" s="541"/>
      <c r="EK448" s="471"/>
      <c r="EL448" s="557"/>
      <c r="EM448" s="554"/>
      <c r="EN448" s="552"/>
      <c r="EO448" s="471"/>
      <c r="EP448" s="577"/>
      <c r="EQ448" s="577"/>
      <c r="ER448" s="541"/>
      <c r="ES448" s="577"/>
      <c r="ET448" s="470"/>
      <c r="EU448" s="471"/>
      <c r="EV448" s="557"/>
      <c r="EW448" s="554"/>
      <c r="EX448" s="552">
        <v>7.38</v>
      </c>
      <c r="EY448" s="471">
        <v>6010</v>
      </c>
      <c r="EZ448" s="577">
        <v>4</v>
      </c>
      <c r="FA448" s="577">
        <v>39.1</v>
      </c>
      <c r="FB448" s="541">
        <v>4.2</v>
      </c>
      <c r="FC448" s="577">
        <v>3.9</v>
      </c>
      <c r="FD448" s="470"/>
      <c r="FE448" s="471"/>
      <c r="FF448" s="557"/>
      <c r="FG448" s="554">
        <v>34</v>
      </c>
      <c r="FH448" s="552">
        <v>8.3800000000000008</v>
      </c>
      <c r="FI448" s="471">
        <v>3370</v>
      </c>
      <c r="FJ448" s="577">
        <v>67.2</v>
      </c>
      <c r="FK448" s="577">
        <v>195.6</v>
      </c>
      <c r="FL448" s="541">
        <v>3.4</v>
      </c>
      <c r="FM448" s="577">
        <v>19.100000000000001</v>
      </c>
      <c r="FN448" s="470"/>
      <c r="FO448" s="471"/>
      <c r="FP448" s="557"/>
      <c r="FQ448" s="1261"/>
      <c r="FR448" s="584"/>
      <c r="FS448" s="589"/>
      <c r="FT448" s="584"/>
      <c r="FU448" s="590"/>
      <c r="FV448" s="584"/>
      <c r="FW448" s="590"/>
      <c r="FX448" s="584"/>
      <c r="FY448" s="584"/>
      <c r="FZ448" s="591"/>
      <c r="GA448" s="1261"/>
      <c r="GB448" s="584"/>
      <c r="GC448" s="584"/>
      <c r="GD448" s="584"/>
      <c r="GE448" s="590"/>
      <c r="GF448" s="584"/>
      <c r="GG448" s="590"/>
      <c r="GH448" s="584"/>
      <c r="GI448" s="584"/>
      <c r="GJ448" s="591"/>
      <c r="GK448" s="241"/>
      <c r="GL448" s="940"/>
      <c r="GM448" s="471"/>
      <c r="GN448" s="471"/>
      <c r="GO448" s="471"/>
      <c r="GP448" s="471"/>
      <c r="GQ448" s="471"/>
      <c r="GR448" s="471"/>
      <c r="GS448" s="471"/>
      <c r="GT448" s="557"/>
      <c r="GU448" s="241"/>
      <c r="GV448" s="471"/>
      <c r="GW448" s="471"/>
      <c r="GX448" s="471"/>
      <c r="GY448" s="471"/>
      <c r="GZ448" s="541"/>
      <c r="HA448" s="471"/>
      <c r="HB448" s="471"/>
      <c r="HC448" s="471"/>
      <c r="HD448" s="557"/>
      <c r="HE448" s="554">
        <v>171</v>
      </c>
      <c r="HF448" s="552">
        <v>6.74</v>
      </c>
      <c r="HG448" s="471">
        <v>2360</v>
      </c>
      <c r="HH448" s="590">
        <v>7.2</v>
      </c>
      <c r="HI448" s="556">
        <v>28.6</v>
      </c>
      <c r="HJ448" s="541">
        <v>2</v>
      </c>
      <c r="HK448" s="577">
        <v>2.8</v>
      </c>
      <c r="HL448" s="541"/>
      <c r="HM448" s="471"/>
      <c r="HN448" s="557"/>
      <c r="HO448" s="554"/>
      <c r="HP448" s="552"/>
      <c r="HQ448" s="471"/>
      <c r="HR448" s="577"/>
      <c r="HS448" s="577"/>
      <c r="HT448" s="541"/>
      <c r="HU448" s="577"/>
      <c r="HV448" s="541"/>
      <c r="HW448" s="471"/>
      <c r="HX448" s="557"/>
      <c r="HY448" s="1587"/>
      <c r="HZ448" s="1587"/>
      <c r="IA448" s="1587"/>
      <c r="IB448" s="1587"/>
      <c r="IC448" s="1587"/>
      <c r="ID448" s="1587"/>
      <c r="IE448" s="1587"/>
      <c r="IF448" s="1587"/>
      <c r="IG448" s="1587"/>
      <c r="IH448" s="1587"/>
      <c r="II448" s="1587"/>
      <c r="IJ448" s="1587"/>
      <c r="IK448" s="1587"/>
      <c r="IL448" s="1587"/>
      <c r="IM448" s="1587"/>
      <c r="IN448" s="1587"/>
      <c r="IO448" s="1587"/>
      <c r="IP448" s="1587"/>
      <c r="IQ448" s="1587"/>
      <c r="IR448" s="1587"/>
      <c r="IS448" s="1587"/>
      <c r="IT448" s="1587"/>
      <c r="IU448" s="1587"/>
      <c r="IV448" s="1587"/>
      <c r="IW448" s="1587"/>
      <c r="IX448" s="1587"/>
      <c r="IY448" s="1587"/>
      <c r="IZ448" s="1587"/>
      <c r="JA448" s="1587"/>
      <c r="JB448" s="1587"/>
      <c r="JC448" s="1587"/>
      <c r="JD448" s="1587"/>
      <c r="JE448" s="1587"/>
      <c r="JF448" s="1587"/>
      <c r="JG448" s="1587"/>
      <c r="JH448" s="1587"/>
      <c r="JI448" s="1587"/>
      <c r="JJ448" s="1587"/>
      <c r="JK448" s="1587"/>
      <c r="JL448" s="1587"/>
      <c r="JM448" s="1587"/>
      <c r="JN448" s="1587"/>
      <c r="JO448" s="1587"/>
      <c r="JP448" s="1587"/>
      <c r="JQ448" s="1587"/>
      <c r="JR448" s="1587"/>
      <c r="JS448" s="1587"/>
      <c r="JT448" s="1587"/>
      <c r="JU448" s="1587"/>
      <c r="JV448" s="1587"/>
      <c r="JW448" s="1587"/>
      <c r="JX448" s="1587"/>
      <c r="JY448" s="1587"/>
      <c r="JZ448" s="1587"/>
      <c r="KA448" s="1587"/>
      <c r="KB448" s="1587"/>
      <c r="KC448" s="1587"/>
      <c r="KD448" s="1587"/>
      <c r="KE448" s="1587"/>
      <c r="KF448" s="1587"/>
      <c r="KG448" s="1587"/>
      <c r="KH448" s="1587"/>
      <c r="KI448" s="1587"/>
      <c r="KJ448" s="1587"/>
      <c r="KK448" s="1587"/>
      <c r="KL448" s="1587"/>
      <c r="KM448" s="1587"/>
      <c r="KN448" s="1587"/>
      <c r="KO448" s="1587"/>
      <c r="KP448" s="1587"/>
      <c r="KQ448" s="1587"/>
      <c r="KR448" s="1587"/>
      <c r="KS448" s="1587"/>
      <c r="KT448" s="1587"/>
      <c r="KU448" s="1587"/>
      <c r="KV448" s="1587"/>
      <c r="KW448" s="1587"/>
      <c r="KX448" s="1587"/>
      <c r="KY448" s="1587"/>
      <c r="KZ448" s="1587"/>
      <c r="LA448" s="1587"/>
      <c r="LB448" s="1587"/>
      <c r="LC448" s="1587"/>
      <c r="LD448" s="1587"/>
      <c r="LE448" s="1587"/>
      <c r="LF448" s="1587"/>
      <c r="LG448" s="1587"/>
      <c r="LH448" s="1587"/>
      <c r="LI448" s="1587"/>
      <c r="LJ448" s="1587"/>
      <c r="LK448" s="1587"/>
      <c r="LL448" s="1587"/>
      <c r="LM448" s="1587"/>
      <c r="LN448" s="1587"/>
      <c r="LO448" s="1587"/>
      <c r="LP448" s="1587"/>
      <c r="LQ448" s="1587"/>
      <c r="LR448" s="1587"/>
      <c r="LS448" s="1587"/>
      <c r="LT448" s="1587"/>
      <c r="LU448" s="1587"/>
      <c r="LV448" s="1587"/>
      <c r="LW448" s="1587"/>
      <c r="LX448" s="1587"/>
      <c r="LY448" s="1587"/>
      <c r="LZ448" s="1587"/>
      <c r="MA448" s="1587"/>
      <c r="MB448" s="1587"/>
      <c r="MC448" s="1587"/>
      <c r="MD448" s="1587"/>
      <c r="ME448" s="1587"/>
      <c r="MF448" s="1587"/>
      <c r="MG448" s="1587"/>
      <c r="MH448" s="1587"/>
      <c r="MI448" s="1587"/>
      <c r="MJ448" s="1587"/>
      <c r="MK448" s="1587"/>
      <c r="ML448" s="1587"/>
      <c r="MM448" s="1587"/>
      <c r="MN448" s="1587"/>
      <c r="MO448" s="1587"/>
      <c r="MP448" s="1587"/>
      <c r="MQ448" s="1587"/>
      <c r="MR448" s="1587"/>
      <c r="MS448" s="1587"/>
      <c r="MT448" s="1587"/>
      <c r="MU448" s="1587"/>
      <c r="MV448" s="1587"/>
      <c r="MW448" s="1587"/>
      <c r="MX448" s="1587"/>
      <c r="MY448" s="1587"/>
      <c r="MZ448" s="1587"/>
      <c r="NA448" s="1587"/>
      <c r="NB448" s="1587"/>
      <c r="NC448" s="1587"/>
      <c r="ND448" s="1587"/>
      <c r="NE448" s="1587"/>
      <c r="NF448" s="1587"/>
      <c r="NG448" s="1587"/>
      <c r="NH448" s="1587"/>
      <c r="NI448" s="1587"/>
      <c r="NJ448" s="1587"/>
      <c r="NK448" s="1587"/>
      <c r="NL448" s="1587"/>
      <c r="NM448" s="1587"/>
      <c r="NN448" s="1587"/>
      <c r="NO448" s="1587"/>
      <c r="NP448" s="1587"/>
      <c r="NQ448" s="1587"/>
      <c r="NR448" s="1587"/>
      <c r="NS448" s="1587"/>
      <c r="NT448" s="1587"/>
      <c r="NU448" s="1587"/>
      <c r="NV448" s="1587"/>
      <c r="NW448" s="1587"/>
      <c r="NX448" s="1587"/>
      <c r="NY448" s="1587"/>
      <c r="NZ448" s="1587"/>
      <c r="OA448" s="1587"/>
      <c r="OB448" s="1587"/>
      <c r="OC448" s="1587"/>
      <c r="OD448" s="1587"/>
      <c r="OE448" s="1587"/>
      <c r="OF448" s="1587"/>
      <c r="OG448" s="1587"/>
      <c r="OH448" s="1587"/>
      <c r="OI448" s="1587"/>
      <c r="OJ448" s="1587"/>
      <c r="OK448" s="1587"/>
      <c r="OL448" s="1587"/>
      <c r="OM448" s="1587"/>
      <c r="ON448" s="1587"/>
      <c r="OO448" s="1587"/>
      <c r="OP448" s="1587"/>
      <c r="OQ448" s="1587"/>
      <c r="OR448" s="1587"/>
      <c r="OS448" s="1587"/>
      <c r="OT448" s="1587"/>
      <c r="OU448" s="1587"/>
      <c r="OV448" s="1587"/>
      <c r="OW448" s="1587"/>
      <c r="OX448" s="1587"/>
      <c r="OY448" s="1587"/>
      <c r="OZ448" s="1587"/>
      <c r="PA448" s="1587"/>
      <c r="PB448" s="1587"/>
      <c r="PC448" s="1587"/>
      <c r="PD448" s="1587"/>
      <c r="PE448" s="1587"/>
      <c r="PF448" s="1587"/>
      <c r="PG448" s="1588"/>
      <c r="PH448" s="1588"/>
      <c r="PI448" s="1588"/>
      <c r="PJ448" s="1588"/>
      <c r="PK448" s="1588"/>
      <c r="PL448" s="1588"/>
      <c r="PM448" s="1588"/>
      <c r="PN448" s="1588"/>
      <c r="PO448" s="1588"/>
      <c r="PP448" s="1588"/>
      <c r="PQ448" s="1588"/>
      <c r="PR448" s="1588"/>
      <c r="PS448" s="1588"/>
      <c r="PT448" s="1588"/>
      <c r="PU448" s="1588"/>
      <c r="PV448" s="1588"/>
      <c r="PW448" s="1588"/>
      <c r="PX448" s="1588"/>
      <c r="PY448" s="1588"/>
      <c r="PZ448" s="1588"/>
      <c r="QA448" s="1588"/>
      <c r="QB448" s="1588"/>
      <c r="QC448" s="1588"/>
      <c r="QD448" s="1588"/>
      <c r="QE448" s="1588"/>
      <c r="QF448" s="1588"/>
      <c r="QG448" s="1588"/>
      <c r="QH448" s="1588"/>
      <c r="QI448" s="1588"/>
      <c r="QJ448" s="1588"/>
      <c r="QK448" s="1588"/>
      <c r="QL448" s="1588"/>
      <c r="QM448" s="1588"/>
      <c r="QN448" s="1588"/>
      <c r="QO448" s="1588"/>
      <c r="QP448" s="1588"/>
      <c r="QQ448" s="1588"/>
      <c r="QR448" s="1588"/>
      <c r="QS448" s="1588"/>
      <c r="QT448" s="1588"/>
      <c r="QU448" s="1588"/>
      <c r="QV448" s="1588"/>
      <c r="QW448" s="1588"/>
      <c r="QX448" s="1588"/>
      <c r="QY448" s="1588"/>
      <c r="QZ448" s="1588"/>
      <c r="RA448" s="1588"/>
      <c r="RB448" s="1588"/>
      <c r="RC448" s="1588"/>
      <c r="RD448" s="1588"/>
      <c r="RE448" s="1588"/>
      <c r="RF448" s="1588"/>
      <c r="RG448" s="1588"/>
      <c r="RH448" s="1588"/>
      <c r="RI448" s="1588"/>
      <c r="RJ448" s="1588"/>
      <c r="RK448" s="1588"/>
      <c r="RL448" s="1588"/>
      <c r="RM448" s="1588"/>
      <c r="RN448" s="1588"/>
      <c r="RO448" s="1588"/>
      <c r="RP448" s="1588"/>
      <c r="RQ448" s="1588"/>
      <c r="RR448" s="1588"/>
      <c r="RS448" s="1588"/>
      <c r="RT448" s="1588"/>
      <c r="RU448" s="1588"/>
      <c r="RV448" s="1588"/>
      <c r="RW448" s="1588"/>
      <c r="RX448" s="1588"/>
      <c r="RY448" s="1588"/>
      <c r="RZ448" s="1588"/>
      <c r="SA448" s="1588"/>
      <c r="SB448" s="1588"/>
      <c r="SC448" s="1588"/>
      <c r="SD448" s="1588"/>
      <c r="SE448" s="1588"/>
      <c r="SF448" s="1588"/>
      <c r="SG448" s="1588"/>
      <c r="SH448" s="1588"/>
      <c r="SI448" s="1588"/>
      <c r="SJ448" s="1588"/>
      <c r="SK448" s="1588"/>
      <c r="SL448" s="1588"/>
      <c r="SM448" s="1588"/>
      <c r="SN448" s="1588"/>
      <c r="SO448" s="1588"/>
      <c r="SP448" s="1588"/>
      <c r="SQ448" s="1588"/>
      <c r="SR448" s="1588"/>
      <c r="SS448" s="1588"/>
      <c r="ST448" s="1588"/>
      <c r="SU448" s="1588"/>
      <c r="SV448" s="1588"/>
      <c r="SW448" s="1588"/>
      <c r="SX448" s="1588"/>
      <c r="SY448" s="1588"/>
      <c r="SZ448" s="1588"/>
      <c r="TA448" s="1588"/>
      <c r="TB448" s="1588"/>
      <c r="TC448" s="1588"/>
    </row>
    <row r="449" spans="1:748" s="540" customFormat="1" ht="15" customHeight="1" x14ac:dyDescent="0.15">
      <c r="A449" s="701">
        <v>43969</v>
      </c>
      <c r="B449" s="415">
        <f t="shared" si="8"/>
        <v>4750</v>
      </c>
      <c r="C449" s="231"/>
      <c r="D449" s="546"/>
      <c r="E449" s="467"/>
      <c r="F449" s="576"/>
      <c r="G449" s="883"/>
      <c r="H449" s="539"/>
      <c r="I449" s="576"/>
      <c r="J449" s="547"/>
      <c r="K449" s="467"/>
      <c r="L449" s="550"/>
      <c r="M449" s="231">
        <v>1963</v>
      </c>
      <c r="N449" s="546">
        <v>8.34</v>
      </c>
      <c r="O449" s="467">
        <v>3550</v>
      </c>
      <c r="P449" s="576">
        <v>21.6</v>
      </c>
      <c r="Q449" s="883">
        <v>60.2</v>
      </c>
      <c r="R449" s="539">
        <v>0.3</v>
      </c>
      <c r="S449" s="576">
        <v>9.6999999999999993</v>
      </c>
      <c r="T449" s="547"/>
      <c r="U449" s="467"/>
      <c r="V449" s="550"/>
      <c r="W449" s="494">
        <v>136</v>
      </c>
      <c r="X449" s="546">
        <v>8.06</v>
      </c>
      <c r="Y449" s="548">
        <v>4330</v>
      </c>
      <c r="Z449" s="576">
        <v>6</v>
      </c>
      <c r="AA449" s="883">
        <v>21.1</v>
      </c>
      <c r="AB449" s="539">
        <v>0.7</v>
      </c>
      <c r="AC449" s="576">
        <v>6.8</v>
      </c>
      <c r="AD449" s="539"/>
      <c r="AE449" s="467"/>
      <c r="AF449" s="550"/>
      <c r="AG449" s="494">
        <v>161</v>
      </c>
      <c r="AH449" s="546">
        <v>8.18</v>
      </c>
      <c r="AI449" s="548">
        <v>11820</v>
      </c>
      <c r="AJ449" s="576">
        <v>44</v>
      </c>
      <c r="AK449" s="883">
        <v>135.4</v>
      </c>
      <c r="AL449" s="539">
        <v>3.2</v>
      </c>
      <c r="AM449" s="213">
        <v>7.2</v>
      </c>
      <c r="AN449" s="539"/>
      <c r="AO449" s="467"/>
      <c r="AP449" s="618"/>
      <c r="AQ449" s="494">
        <v>699</v>
      </c>
      <c r="AR449" s="546">
        <v>7.93</v>
      </c>
      <c r="AS449" s="548">
        <v>3790</v>
      </c>
      <c r="AT449" s="576">
        <v>78.2</v>
      </c>
      <c r="AU449" s="883">
        <v>192.6</v>
      </c>
      <c r="AV449" s="539">
        <v>74.7</v>
      </c>
      <c r="AW449" s="576">
        <v>77.400000000000006</v>
      </c>
      <c r="AX449" s="539">
        <v>8.8000000000000007</v>
      </c>
      <c r="AY449" s="467"/>
      <c r="AZ449" s="550"/>
      <c r="BA449" s="231">
        <v>212</v>
      </c>
      <c r="BB449" s="546">
        <v>7.92</v>
      </c>
      <c r="BC449" s="467">
        <v>5400</v>
      </c>
      <c r="BD449" s="576">
        <v>25.3</v>
      </c>
      <c r="BE449" s="883">
        <v>79.8</v>
      </c>
      <c r="BF449" s="539">
        <v>0.9</v>
      </c>
      <c r="BG449" s="576">
        <v>16.8</v>
      </c>
      <c r="BH449" s="539"/>
      <c r="BI449" s="467"/>
      <c r="BJ449" s="550"/>
      <c r="BK449" s="494">
        <v>181</v>
      </c>
      <c r="BL449" s="546">
        <v>7.95</v>
      </c>
      <c r="BM449" s="548">
        <v>1362</v>
      </c>
      <c r="BN449" s="576">
        <v>92.1</v>
      </c>
      <c r="BO449" s="883">
        <v>171.5</v>
      </c>
      <c r="BP449" s="539">
        <v>0.2</v>
      </c>
      <c r="BQ449" s="576">
        <v>2.6</v>
      </c>
      <c r="BR449" s="539"/>
      <c r="BS449" s="467"/>
      <c r="BT449" s="550"/>
      <c r="BU449" s="494">
        <v>226</v>
      </c>
      <c r="BV449" s="546">
        <v>7.65</v>
      </c>
      <c r="BW449" s="548">
        <v>5610</v>
      </c>
      <c r="BX449" s="548">
        <v>19.399999999999999</v>
      </c>
      <c r="BY449" s="883">
        <v>61.7</v>
      </c>
      <c r="BZ449" s="539">
        <v>2.1</v>
      </c>
      <c r="CA449" s="576">
        <v>18</v>
      </c>
      <c r="CB449" s="539"/>
      <c r="CC449" s="467"/>
      <c r="CD449" s="550"/>
      <c r="CE449" s="494">
        <v>45</v>
      </c>
      <c r="CF449" s="546">
        <v>7.76</v>
      </c>
      <c r="CG449" s="548">
        <v>6840</v>
      </c>
      <c r="CH449" s="576">
        <v>41.6</v>
      </c>
      <c r="CI449" s="883">
        <v>142.9</v>
      </c>
      <c r="CJ449" s="539">
        <v>0.6</v>
      </c>
      <c r="CK449" s="576">
        <v>4.7</v>
      </c>
      <c r="CL449" s="539"/>
      <c r="CM449" s="467"/>
      <c r="CN449" s="550"/>
      <c r="CO449" s="494">
        <v>415</v>
      </c>
      <c r="CP449" s="546">
        <v>7.12</v>
      </c>
      <c r="CQ449" s="467">
        <v>5340</v>
      </c>
      <c r="CR449" s="576">
        <v>40</v>
      </c>
      <c r="CS449" s="883">
        <v>112.8</v>
      </c>
      <c r="CT449" s="539">
        <v>3.3</v>
      </c>
      <c r="CU449" s="576">
        <v>41.5</v>
      </c>
      <c r="CV449" s="539"/>
      <c r="CW449" s="467"/>
      <c r="CX449" s="550"/>
      <c r="CY449" s="494">
        <v>306</v>
      </c>
      <c r="CZ449" s="546">
        <v>7.41</v>
      </c>
      <c r="DA449" s="467">
        <v>7490</v>
      </c>
      <c r="DB449" s="576">
        <v>58.7</v>
      </c>
      <c r="DC449" s="883">
        <v>129.4</v>
      </c>
      <c r="DD449" s="539">
        <v>14.2</v>
      </c>
      <c r="DE449" s="576">
        <v>19.3</v>
      </c>
      <c r="DF449" s="539"/>
      <c r="DG449" s="551"/>
      <c r="DH449" s="550"/>
      <c r="DI449" s="494">
        <v>124</v>
      </c>
      <c r="DJ449" s="546">
        <v>8.3800000000000008</v>
      </c>
      <c r="DK449" s="549">
        <v>3480</v>
      </c>
      <c r="DL449" s="576">
        <v>68.5</v>
      </c>
      <c r="DM449" s="883">
        <v>237.7</v>
      </c>
      <c r="DN449" s="539">
        <v>15.4</v>
      </c>
      <c r="DO449" s="576">
        <v>24</v>
      </c>
      <c r="DP449" s="539"/>
      <c r="DQ449" s="467"/>
      <c r="DR449" s="550"/>
      <c r="DS449" s="494">
        <v>37</v>
      </c>
      <c r="DT449" s="546">
        <v>7.37</v>
      </c>
      <c r="DU449" s="466">
        <v>465</v>
      </c>
      <c r="DV449" s="576">
        <v>46.6</v>
      </c>
      <c r="DW449" s="883">
        <v>106.8</v>
      </c>
      <c r="DX449" s="539">
        <v>6.8</v>
      </c>
      <c r="DY449" s="576">
        <v>7.9</v>
      </c>
      <c r="DZ449" s="539"/>
      <c r="EA449" s="576"/>
      <c r="EB449" s="550"/>
      <c r="EC449" s="494">
        <v>44</v>
      </c>
      <c r="ED449" s="546"/>
      <c r="EE449" s="551"/>
      <c r="EF449" s="576"/>
      <c r="EG449" s="883"/>
      <c r="EH449" s="539"/>
      <c r="EI449" s="576"/>
      <c r="EJ449" s="539"/>
      <c r="EK449" s="467"/>
      <c r="EL449" s="550"/>
      <c r="EM449" s="494"/>
      <c r="EN449" s="546"/>
      <c r="EO449" s="467"/>
      <c r="EP449" s="576"/>
      <c r="EQ449" s="576"/>
      <c r="ER449" s="539"/>
      <c r="ES449" s="576"/>
      <c r="ET449" s="466"/>
      <c r="EU449" s="467"/>
      <c r="EV449" s="550"/>
      <c r="EW449" s="494"/>
      <c r="EX449" s="546">
        <v>7.33</v>
      </c>
      <c r="EY449" s="467">
        <v>6390</v>
      </c>
      <c r="EZ449" s="576">
        <v>7.2</v>
      </c>
      <c r="FA449" s="883">
        <v>45.2</v>
      </c>
      <c r="FB449" s="539">
        <v>5.9</v>
      </c>
      <c r="FC449" s="576">
        <v>6.7</v>
      </c>
      <c r="FD449" s="466"/>
      <c r="FE449" s="467"/>
      <c r="FF449" s="550"/>
      <c r="FG449" s="494">
        <v>33</v>
      </c>
      <c r="FH449" s="546">
        <v>8.09</v>
      </c>
      <c r="FI449" s="467">
        <v>3490</v>
      </c>
      <c r="FJ449" s="576">
        <v>67.5</v>
      </c>
      <c r="FK449" s="883">
        <v>164</v>
      </c>
      <c r="FL449" s="539">
        <v>3.92</v>
      </c>
      <c r="FM449" s="576">
        <v>15.2</v>
      </c>
      <c r="FN449" s="466"/>
      <c r="FO449" s="467"/>
      <c r="FP449" s="550"/>
      <c r="FQ449" s="1262"/>
      <c r="FR449" s="1263"/>
      <c r="FS449" s="1444"/>
      <c r="FT449" s="1263"/>
      <c r="FU449" s="980"/>
      <c r="FV449" s="1263"/>
      <c r="FW449" s="954"/>
      <c r="FX449" s="1263"/>
      <c r="FY449" s="1263"/>
      <c r="FZ449" s="1419"/>
      <c r="GA449" s="1262"/>
      <c r="GB449" s="1263"/>
      <c r="GC449" s="1263"/>
      <c r="GD449" s="1263"/>
      <c r="GE449" s="980"/>
      <c r="GF449" s="1263"/>
      <c r="GG449" s="954"/>
      <c r="GH449" s="1263"/>
      <c r="GI449" s="1263"/>
      <c r="GJ449" s="1419"/>
      <c r="GK449" s="231"/>
      <c r="GL449" s="941"/>
      <c r="GM449" s="467"/>
      <c r="GN449" s="467"/>
      <c r="GO449" s="467"/>
      <c r="GP449" s="467"/>
      <c r="GQ449" s="467"/>
      <c r="GR449" s="467"/>
      <c r="GS449" s="467"/>
      <c r="GT449" s="550"/>
      <c r="GU449" s="231"/>
      <c r="GV449" s="467"/>
      <c r="GW449" s="467"/>
      <c r="GX449" s="467"/>
      <c r="GY449" s="467"/>
      <c r="GZ449" s="539"/>
      <c r="HA449" s="467"/>
      <c r="HB449" s="467"/>
      <c r="HC449" s="467"/>
      <c r="HD449" s="550"/>
      <c r="HE449" s="494">
        <v>168</v>
      </c>
      <c r="HF449" s="546">
        <v>6.64</v>
      </c>
      <c r="HG449" s="467">
        <v>2320</v>
      </c>
      <c r="HH449" s="894">
        <v>6.6</v>
      </c>
      <c r="HI449" s="1432">
        <v>24.1</v>
      </c>
      <c r="HJ449" s="539">
        <v>4</v>
      </c>
      <c r="HK449" s="576">
        <v>4.0999999999999996</v>
      </c>
      <c r="HL449" s="539"/>
      <c r="HM449" s="467"/>
      <c r="HN449" s="550"/>
      <c r="HO449" s="494"/>
      <c r="HP449" s="546">
        <v>6.43</v>
      </c>
      <c r="HQ449" s="467">
        <v>3720</v>
      </c>
      <c r="HR449" s="576"/>
      <c r="HS449" s="576">
        <v>238</v>
      </c>
      <c r="HT449" s="539">
        <v>104.5</v>
      </c>
      <c r="HU449" s="576"/>
      <c r="HV449" s="539"/>
      <c r="HW449" s="467"/>
      <c r="HX449" s="550"/>
      <c r="HY449" s="1587"/>
      <c r="HZ449" s="1587"/>
      <c r="IA449" s="1587"/>
      <c r="IB449" s="1587"/>
      <c r="IC449" s="1587"/>
      <c r="ID449" s="1587"/>
      <c r="IE449" s="1587"/>
      <c r="IF449" s="1587"/>
      <c r="IG449" s="1587"/>
      <c r="IH449" s="1587"/>
      <c r="II449" s="1587"/>
      <c r="IJ449" s="1587"/>
      <c r="IK449" s="1587"/>
      <c r="IL449" s="1587"/>
      <c r="IM449" s="1587"/>
      <c r="IN449" s="1587"/>
      <c r="IO449" s="1587"/>
      <c r="IP449" s="1587"/>
      <c r="IQ449" s="1587"/>
      <c r="IR449" s="1587"/>
      <c r="IS449" s="1587"/>
      <c r="IT449" s="1587"/>
      <c r="IU449" s="1587"/>
      <c r="IV449" s="1587"/>
      <c r="IW449" s="1587"/>
      <c r="IX449" s="1587"/>
      <c r="IY449" s="1587"/>
      <c r="IZ449" s="1587"/>
      <c r="JA449" s="1587"/>
      <c r="JB449" s="1587"/>
      <c r="JC449" s="1587"/>
      <c r="JD449" s="1587"/>
      <c r="JE449" s="1587"/>
      <c r="JF449" s="1587"/>
      <c r="JG449" s="1587"/>
      <c r="JH449" s="1587"/>
      <c r="JI449" s="1587"/>
      <c r="JJ449" s="1587"/>
      <c r="JK449" s="1587"/>
      <c r="JL449" s="1587"/>
      <c r="JM449" s="1587"/>
      <c r="JN449" s="1587"/>
      <c r="JO449" s="1587"/>
      <c r="JP449" s="1587"/>
      <c r="JQ449" s="1587"/>
      <c r="JR449" s="1587"/>
      <c r="JS449" s="1587"/>
      <c r="JT449" s="1587"/>
      <c r="JU449" s="1587"/>
      <c r="JV449" s="1587"/>
      <c r="JW449" s="1587"/>
      <c r="JX449" s="1587"/>
      <c r="JY449" s="1587"/>
      <c r="JZ449" s="1587"/>
      <c r="KA449" s="1587"/>
      <c r="KB449" s="1587"/>
      <c r="KC449" s="1587"/>
      <c r="KD449" s="1587"/>
      <c r="KE449" s="1587"/>
      <c r="KF449" s="1587"/>
      <c r="KG449" s="1587"/>
      <c r="KH449" s="1587"/>
      <c r="KI449" s="1587"/>
      <c r="KJ449" s="1587"/>
      <c r="KK449" s="1587"/>
      <c r="KL449" s="1587"/>
      <c r="KM449" s="1587"/>
      <c r="KN449" s="1587"/>
      <c r="KO449" s="1587"/>
      <c r="KP449" s="1587"/>
      <c r="KQ449" s="1587"/>
      <c r="KR449" s="1587"/>
      <c r="KS449" s="1587"/>
      <c r="KT449" s="1587"/>
      <c r="KU449" s="1587"/>
      <c r="KV449" s="1587"/>
      <c r="KW449" s="1587"/>
      <c r="KX449" s="1587"/>
      <c r="KY449" s="1587"/>
      <c r="KZ449" s="1587"/>
      <c r="LA449" s="1587"/>
      <c r="LB449" s="1587"/>
      <c r="LC449" s="1587"/>
      <c r="LD449" s="1587"/>
      <c r="LE449" s="1587"/>
      <c r="LF449" s="1587"/>
      <c r="LG449" s="1587"/>
      <c r="LH449" s="1587"/>
      <c r="LI449" s="1587"/>
      <c r="LJ449" s="1587"/>
      <c r="LK449" s="1587"/>
      <c r="LL449" s="1587"/>
      <c r="LM449" s="1587"/>
      <c r="LN449" s="1587"/>
      <c r="LO449" s="1587"/>
      <c r="LP449" s="1587"/>
      <c r="LQ449" s="1587"/>
      <c r="LR449" s="1587"/>
      <c r="LS449" s="1587"/>
      <c r="LT449" s="1587"/>
      <c r="LU449" s="1587"/>
      <c r="LV449" s="1587"/>
      <c r="LW449" s="1587"/>
      <c r="LX449" s="1587"/>
      <c r="LY449" s="1587"/>
      <c r="LZ449" s="1587"/>
      <c r="MA449" s="1587"/>
      <c r="MB449" s="1587"/>
      <c r="MC449" s="1587"/>
      <c r="MD449" s="1587"/>
      <c r="ME449" s="1587"/>
      <c r="MF449" s="1587"/>
      <c r="MG449" s="1587"/>
      <c r="MH449" s="1587"/>
      <c r="MI449" s="1587"/>
      <c r="MJ449" s="1587"/>
      <c r="MK449" s="1587"/>
      <c r="ML449" s="1587"/>
      <c r="MM449" s="1587"/>
      <c r="MN449" s="1587"/>
      <c r="MO449" s="1587"/>
      <c r="MP449" s="1587"/>
      <c r="MQ449" s="1587"/>
      <c r="MR449" s="1587"/>
      <c r="MS449" s="1587"/>
      <c r="MT449" s="1587"/>
      <c r="MU449" s="1587"/>
      <c r="MV449" s="1587"/>
      <c r="MW449" s="1587"/>
      <c r="MX449" s="1587"/>
      <c r="MY449" s="1587"/>
      <c r="MZ449" s="1587"/>
      <c r="NA449" s="1587"/>
      <c r="NB449" s="1587"/>
      <c r="NC449" s="1587"/>
      <c r="ND449" s="1587"/>
      <c r="NE449" s="1587"/>
      <c r="NF449" s="1587"/>
      <c r="NG449" s="1587"/>
      <c r="NH449" s="1587"/>
      <c r="NI449" s="1587"/>
      <c r="NJ449" s="1587"/>
      <c r="NK449" s="1587"/>
      <c r="NL449" s="1587"/>
      <c r="NM449" s="1587"/>
      <c r="NN449" s="1587"/>
      <c r="NO449" s="1587"/>
      <c r="NP449" s="1587"/>
      <c r="NQ449" s="1587"/>
      <c r="NR449" s="1587"/>
      <c r="NS449" s="1587"/>
      <c r="NT449" s="1587"/>
      <c r="NU449" s="1587"/>
      <c r="NV449" s="1587"/>
      <c r="NW449" s="1587"/>
      <c r="NX449" s="1587"/>
      <c r="NY449" s="1587"/>
      <c r="NZ449" s="1587"/>
      <c r="OA449" s="1587"/>
      <c r="OB449" s="1587"/>
      <c r="OC449" s="1587"/>
      <c r="OD449" s="1587"/>
      <c r="OE449" s="1587"/>
      <c r="OF449" s="1587"/>
      <c r="OG449" s="1587"/>
      <c r="OH449" s="1587"/>
      <c r="OI449" s="1587"/>
      <c r="OJ449" s="1587"/>
      <c r="OK449" s="1587"/>
      <c r="OL449" s="1587"/>
      <c r="OM449" s="1587"/>
      <c r="ON449" s="1587"/>
      <c r="OO449" s="1587"/>
      <c r="OP449" s="1587"/>
      <c r="OQ449" s="1587"/>
      <c r="OR449" s="1587"/>
      <c r="OS449" s="1587"/>
      <c r="OT449" s="1587"/>
      <c r="OU449" s="1587"/>
      <c r="OV449" s="1587"/>
      <c r="OW449" s="1587"/>
      <c r="OX449" s="1587"/>
      <c r="OY449" s="1587"/>
      <c r="OZ449" s="1587"/>
      <c r="PA449" s="1587"/>
      <c r="PB449" s="1587"/>
      <c r="PC449" s="1587"/>
      <c r="PD449" s="1587"/>
      <c r="PE449" s="1587"/>
      <c r="PF449" s="1587"/>
      <c r="PG449" s="1588"/>
      <c r="PH449" s="1588"/>
      <c r="PI449" s="1588"/>
      <c r="PJ449" s="1588"/>
      <c r="PK449" s="1588"/>
      <c r="PL449" s="1588"/>
      <c r="PM449" s="1588"/>
      <c r="PN449" s="1588"/>
      <c r="PO449" s="1588"/>
      <c r="PP449" s="1588"/>
      <c r="PQ449" s="1588"/>
      <c r="PR449" s="1588"/>
      <c r="PS449" s="1588"/>
      <c r="PT449" s="1588"/>
      <c r="PU449" s="1588"/>
      <c r="PV449" s="1588"/>
      <c r="PW449" s="1588"/>
      <c r="PX449" s="1588"/>
      <c r="PY449" s="1588"/>
      <c r="PZ449" s="1588"/>
      <c r="QA449" s="1588"/>
      <c r="QB449" s="1588"/>
      <c r="QC449" s="1588"/>
      <c r="QD449" s="1588"/>
      <c r="QE449" s="1588"/>
      <c r="QF449" s="1588"/>
      <c r="QG449" s="1588"/>
      <c r="QH449" s="1588"/>
      <c r="QI449" s="1588"/>
      <c r="QJ449" s="1588"/>
      <c r="QK449" s="1588"/>
      <c r="QL449" s="1588"/>
      <c r="QM449" s="1588"/>
      <c r="QN449" s="1588"/>
      <c r="QO449" s="1588"/>
      <c r="QP449" s="1588"/>
      <c r="QQ449" s="1588"/>
      <c r="QR449" s="1588"/>
      <c r="QS449" s="1588"/>
      <c r="QT449" s="1588"/>
      <c r="QU449" s="1588"/>
      <c r="QV449" s="1588"/>
      <c r="QW449" s="1588"/>
      <c r="QX449" s="1588"/>
      <c r="QY449" s="1588"/>
      <c r="QZ449" s="1588"/>
      <c r="RA449" s="1588"/>
      <c r="RB449" s="1588"/>
      <c r="RC449" s="1588"/>
      <c r="RD449" s="1588"/>
      <c r="RE449" s="1588"/>
      <c r="RF449" s="1588"/>
      <c r="RG449" s="1588"/>
      <c r="RH449" s="1588"/>
      <c r="RI449" s="1588"/>
      <c r="RJ449" s="1588"/>
      <c r="RK449" s="1588"/>
      <c r="RL449" s="1588"/>
      <c r="RM449" s="1588"/>
      <c r="RN449" s="1588"/>
      <c r="RO449" s="1588"/>
      <c r="RP449" s="1588"/>
      <c r="RQ449" s="1588"/>
      <c r="RR449" s="1588"/>
      <c r="RS449" s="1588"/>
      <c r="RT449" s="1588"/>
      <c r="RU449" s="1588"/>
      <c r="RV449" s="1588"/>
      <c r="RW449" s="1588"/>
      <c r="RX449" s="1588"/>
      <c r="RY449" s="1588"/>
      <c r="RZ449" s="1588"/>
      <c r="SA449" s="1588"/>
      <c r="SB449" s="1588"/>
      <c r="SC449" s="1588"/>
      <c r="SD449" s="1588"/>
      <c r="SE449" s="1588"/>
      <c r="SF449" s="1588"/>
      <c r="SG449" s="1588"/>
      <c r="SH449" s="1588"/>
      <c r="SI449" s="1588"/>
      <c r="SJ449" s="1588"/>
      <c r="SK449" s="1588"/>
      <c r="SL449" s="1588"/>
      <c r="SM449" s="1588"/>
      <c r="SN449" s="1588"/>
      <c r="SO449" s="1588"/>
      <c r="SP449" s="1588"/>
      <c r="SQ449" s="1588"/>
      <c r="SR449" s="1588"/>
      <c r="SS449" s="1588"/>
      <c r="ST449" s="1588"/>
      <c r="SU449" s="1588"/>
      <c r="SV449" s="1588"/>
      <c r="SW449" s="1588"/>
      <c r="SX449" s="1588"/>
      <c r="SY449" s="1588"/>
      <c r="SZ449" s="1588"/>
      <c r="TA449" s="1588"/>
      <c r="TB449" s="1588"/>
      <c r="TC449" s="1588"/>
      <c r="TD449" s="544"/>
      <c r="TE449" s="544"/>
      <c r="TF449" s="544"/>
      <c r="TG449" s="544"/>
      <c r="TH449" s="544"/>
      <c r="TI449" s="544"/>
      <c r="TJ449" s="544"/>
      <c r="TK449" s="544"/>
      <c r="TL449" s="544"/>
      <c r="TM449" s="544"/>
      <c r="TN449" s="544"/>
      <c r="TO449" s="544"/>
      <c r="TP449" s="544"/>
      <c r="TQ449" s="544"/>
      <c r="TR449" s="544"/>
      <c r="TS449" s="544"/>
      <c r="TT449" s="544"/>
      <c r="TU449" s="544"/>
      <c r="TV449" s="544"/>
      <c r="TW449" s="544"/>
      <c r="TX449" s="544"/>
      <c r="TY449" s="544"/>
      <c r="TZ449" s="544"/>
      <c r="UA449" s="544"/>
      <c r="UB449" s="544"/>
      <c r="UC449" s="544"/>
      <c r="UD449" s="544"/>
      <c r="UE449" s="544"/>
      <c r="UF449" s="544"/>
      <c r="UG449" s="544"/>
      <c r="UH449" s="544"/>
      <c r="UI449" s="544"/>
      <c r="UJ449" s="544"/>
      <c r="UK449" s="544"/>
      <c r="UL449" s="544"/>
      <c r="UM449" s="544"/>
      <c r="UN449" s="544"/>
      <c r="UO449" s="544"/>
      <c r="UP449" s="544"/>
      <c r="UQ449" s="544"/>
      <c r="UR449" s="544"/>
      <c r="US449" s="544"/>
      <c r="UT449" s="544"/>
      <c r="UU449" s="544"/>
      <c r="UV449" s="544"/>
      <c r="UW449" s="544"/>
      <c r="UX449" s="544"/>
      <c r="UY449" s="544"/>
      <c r="UZ449" s="544"/>
      <c r="VA449" s="544"/>
      <c r="VB449" s="544"/>
      <c r="VC449" s="544"/>
      <c r="VD449" s="544"/>
      <c r="VE449" s="544"/>
      <c r="VF449" s="544"/>
      <c r="VG449" s="544"/>
      <c r="VH449" s="544"/>
      <c r="VI449" s="544"/>
      <c r="VJ449" s="544"/>
      <c r="VK449" s="544"/>
      <c r="VL449" s="544"/>
      <c r="VM449" s="544"/>
      <c r="VN449" s="544"/>
      <c r="VO449" s="544"/>
      <c r="VP449" s="544"/>
      <c r="VQ449" s="544"/>
      <c r="VR449" s="544"/>
      <c r="VS449" s="544"/>
      <c r="VT449" s="544"/>
      <c r="VU449" s="544"/>
      <c r="VV449" s="544"/>
      <c r="VW449" s="544"/>
      <c r="VX449" s="544"/>
      <c r="VY449" s="544"/>
      <c r="VZ449" s="544"/>
      <c r="WA449" s="544"/>
      <c r="WB449" s="544"/>
      <c r="WC449" s="544"/>
      <c r="WD449" s="544"/>
      <c r="WE449" s="544"/>
      <c r="WF449" s="544"/>
      <c r="WG449" s="544"/>
      <c r="WH449" s="544"/>
      <c r="WI449" s="544"/>
      <c r="WJ449" s="544"/>
      <c r="WK449" s="544"/>
      <c r="WL449" s="544"/>
      <c r="WM449" s="544"/>
      <c r="WN449" s="544"/>
      <c r="WO449" s="544"/>
      <c r="WP449" s="544"/>
      <c r="WQ449" s="544"/>
      <c r="WR449" s="544"/>
      <c r="WS449" s="544"/>
      <c r="WT449" s="544"/>
      <c r="WU449" s="544"/>
      <c r="WV449" s="544"/>
      <c r="WW449" s="544"/>
      <c r="WX449" s="544"/>
      <c r="WY449" s="544"/>
      <c r="WZ449" s="544"/>
      <c r="XA449" s="544"/>
      <c r="XB449" s="544"/>
      <c r="XC449" s="544"/>
      <c r="XD449" s="544"/>
      <c r="XE449" s="544"/>
      <c r="XF449" s="544"/>
      <c r="XG449" s="544"/>
      <c r="XH449" s="544"/>
      <c r="XI449" s="544"/>
      <c r="XJ449" s="544"/>
      <c r="XK449" s="544"/>
      <c r="XL449" s="544"/>
      <c r="XM449" s="544"/>
      <c r="XN449" s="544"/>
      <c r="XO449" s="544"/>
      <c r="XP449" s="544"/>
      <c r="XQ449" s="544"/>
      <c r="XR449" s="544"/>
      <c r="XS449" s="544"/>
      <c r="XT449" s="544"/>
      <c r="XU449" s="544"/>
      <c r="XV449" s="544"/>
      <c r="XW449" s="544"/>
      <c r="XX449" s="544"/>
      <c r="XY449" s="544"/>
      <c r="XZ449" s="544"/>
      <c r="YA449" s="544"/>
      <c r="YB449" s="544"/>
      <c r="YC449" s="544"/>
      <c r="YD449" s="544"/>
      <c r="YE449" s="544"/>
      <c r="YF449" s="544"/>
      <c r="YG449" s="544"/>
      <c r="YH449" s="544"/>
      <c r="YI449" s="544"/>
      <c r="YJ449" s="544"/>
      <c r="YK449" s="544"/>
      <c r="YL449" s="544"/>
      <c r="YM449" s="544"/>
      <c r="YN449" s="544"/>
      <c r="YO449" s="544"/>
      <c r="YP449" s="544"/>
      <c r="YQ449" s="544"/>
      <c r="YR449" s="544"/>
      <c r="YS449" s="544"/>
      <c r="YT449" s="544"/>
      <c r="YU449" s="544"/>
      <c r="YV449" s="544"/>
      <c r="YW449" s="544"/>
      <c r="YX449" s="544"/>
      <c r="YY449" s="544"/>
      <c r="YZ449" s="544"/>
      <c r="ZA449" s="544"/>
      <c r="ZB449" s="544"/>
      <c r="ZC449" s="544"/>
      <c r="ZD449" s="544"/>
      <c r="ZE449" s="544"/>
      <c r="ZF449" s="544"/>
      <c r="ZG449" s="544"/>
      <c r="ZH449" s="544"/>
      <c r="ZI449" s="544"/>
      <c r="ZJ449" s="544"/>
      <c r="ZK449" s="544"/>
      <c r="ZL449" s="544"/>
      <c r="ZM449" s="544"/>
      <c r="ZN449" s="544"/>
      <c r="ZO449" s="544"/>
      <c r="ZP449" s="544"/>
      <c r="ZQ449" s="544"/>
      <c r="ZR449" s="544"/>
      <c r="ZS449" s="544"/>
      <c r="ZT449" s="544"/>
      <c r="ZU449" s="544"/>
      <c r="ZV449" s="544"/>
      <c r="ZW449" s="544"/>
      <c r="ZX449" s="544"/>
      <c r="ZY449" s="544"/>
      <c r="ZZ449" s="544"/>
      <c r="AAA449" s="544"/>
      <c r="AAB449" s="544"/>
      <c r="AAC449" s="544"/>
      <c r="AAD449" s="544"/>
      <c r="AAE449" s="544"/>
      <c r="AAF449" s="544"/>
      <c r="AAG449" s="544"/>
      <c r="AAH449" s="544"/>
      <c r="AAI449" s="544"/>
      <c r="AAJ449" s="544"/>
      <c r="AAK449" s="544"/>
      <c r="AAL449" s="544"/>
      <c r="AAM449" s="544"/>
      <c r="AAN449" s="544"/>
      <c r="AAO449" s="544"/>
      <c r="AAP449" s="544"/>
      <c r="AAQ449" s="544"/>
      <c r="AAR449" s="544"/>
      <c r="AAS449" s="544"/>
      <c r="AAT449" s="544"/>
      <c r="AAU449" s="544"/>
      <c r="AAV449" s="544"/>
      <c r="AAW449" s="544"/>
      <c r="AAX449" s="544"/>
      <c r="AAY449" s="544"/>
      <c r="AAZ449" s="544"/>
      <c r="ABA449" s="544"/>
      <c r="ABB449" s="544"/>
      <c r="ABC449" s="544"/>
      <c r="ABD449" s="544"/>
      <c r="ABE449" s="544"/>
      <c r="ABF449" s="544"/>
      <c r="ABG449" s="544"/>
      <c r="ABH449" s="544"/>
      <c r="ABI449" s="544"/>
      <c r="ABJ449" s="544"/>
      <c r="ABK449" s="544"/>
      <c r="ABL449" s="544"/>
      <c r="ABM449" s="544"/>
      <c r="ABN449" s="544"/>
      <c r="ABO449" s="544"/>
      <c r="ABP449" s="544"/>
      <c r="ABQ449" s="544"/>
      <c r="ABR449" s="544"/>
      <c r="ABS449" s="544"/>
      <c r="ABT449" s="544"/>
    </row>
    <row r="450" spans="1:748" s="540" customFormat="1" ht="15" customHeight="1" x14ac:dyDescent="0.15">
      <c r="A450" s="701">
        <v>43970</v>
      </c>
      <c r="B450" s="415">
        <f t="shared" si="8"/>
        <v>3673</v>
      </c>
      <c r="C450" s="231"/>
      <c r="D450" s="546"/>
      <c r="E450" s="467"/>
      <c r="F450" s="576"/>
      <c r="G450" s="883"/>
      <c r="H450" s="539"/>
      <c r="I450" s="576"/>
      <c r="J450" s="547"/>
      <c r="K450" s="467"/>
      <c r="L450" s="550"/>
      <c r="M450" s="231">
        <v>1619</v>
      </c>
      <c r="N450" s="546">
        <v>8.43</v>
      </c>
      <c r="O450" s="467">
        <v>3500</v>
      </c>
      <c r="P450" s="576">
        <v>21.5</v>
      </c>
      <c r="Q450" s="883">
        <v>140</v>
      </c>
      <c r="R450" s="539">
        <v>1.8</v>
      </c>
      <c r="S450" s="576">
        <v>8.6999999999999993</v>
      </c>
      <c r="T450" s="547"/>
      <c r="U450" s="467"/>
      <c r="V450" s="550"/>
      <c r="W450" s="494">
        <v>150</v>
      </c>
      <c r="X450" s="546">
        <v>8.0399999999999991</v>
      </c>
      <c r="Y450" s="548">
        <v>4730</v>
      </c>
      <c r="Z450" s="576">
        <v>7.6</v>
      </c>
      <c r="AA450" s="883">
        <v>24.1</v>
      </c>
      <c r="AB450" s="539">
        <v>3.1</v>
      </c>
      <c r="AC450" s="576">
        <v>7.1</v>
      </c>
      <c r="AD450" s="539"/>
      <c r="AE450" s="467"/>
      <c r="AF450" s="550"/>
      <c r="AG450" s="494">
        <v>114</v>
      </c>
      <c r="AH450" s="546">
        <v>8.2899999999999991</v>
      </c>
      <c r="AI450" s="548">
        <v>11690</v>
      </c>
      <c r="AJ450" s="576">
        <v>47.8</v>
      </c>
      <c r="AK450" s="883">
        <v>149</v>
      </c>
      <c r="AL450" s="539">
        <v>2.2999999999999998</v>
      </c>
      <c r="AM450" s="213">
        <v>8.1999999999999993</v>
      </c>
      <c r="AN450" s="539"/>
      <c r="AO450" s="467"/>
      <c r="AP450" s="618"/>
      <c r="AQ450" s="494">
        <v>259</v>
      </c>
      <c r="AR450" s="546">
        <v>7.99</v>
      </c>
      <c r="AS450" s="548">
        <v>2780</v>
      </c>
      <c r="AT450" s="576">
        <v>48.9</v>
      </c>
      <c r="AU450" s="883">
        <v>118.8</v>
      </c>
      <c r="AV450" s="539">
        <v>52</v>
      </c>
      <c r="AW450" s="576">
        <v>53.3</v>
      </c>
      <c r="AX450" s="539">
        <v>4.9000000000000004</v>
      </c>
      <c r="AY450" s="467"/>
      <c r="AZ450" s="550"/>
      <c r="BA450" s="231">
        <v>230</v>
      </c>
      <c r="BB450" s="546">
        <v>8.02</v>
      </c>
      <c r="BC450" s="467">
        <v>5640</v>
      </c>
      <c r="BD450" s="576">
        <v>26</v>
      </c>
      <c r="BE450" s="883">
        <v>79.8</v>
      </c>
      <c r="BF450" s="539">
        <v>1.4</v>
      </c>
      <c r="BG450" s="576">
        <v>16.7</v>
      </c>
      <c r="BH450" s="539"/>
      <c r="BI450" s="467"/>
      <c r="BJ450" s="550"/>
      <c r="BK450" s="494">
        <v>176</v>
      </c>
      <c r="BL450" s="546">
        <v>7.92</v>
      </c>
      <c r="BM450" s="548">
        <v>1397</v>
      </c>
      <c r="BN450" s="576">
        <v>92.5</v>
      </c>
      <c r="BO450" s="883">
        <v>171.5</v>
      </c>
      <c r="BP450" s="539">
        <v>0.2</v>
      </c>
      <c r="BQ450" s="576">
        <v>2.2999999999999998</v>
      </c>
      <c r="BR450" s="539"/>
      <c r="BS450" s="467"/>
      <c r="BT450" s="550"/>
      <c r="BU450" s="494">
        <v>150</v>
      </c>
      <c r="BV450" s="546">
        <v>8.25</v>
      </c>
      <c r="BW450" s="548">
        <v>10640</v>
      </c>
      <c r="BX450" s="548">
        <v>37.5</v>
      </c>
      <c r="BY450" s="883">
        <v>182.1</v>
      </c>
      <c r="BZ450" s="539">
        <v>4.9000000000000004</v>
      </c>
      <c r="CA450" s="576">
        <v>27.7</v>
      </c>
      <c r="CB450" s="539"/>
      <c r="CC450" s="467"/>
      <c r="CD450" s="550"/>
      <c r="CE450" s="494">
        <v>52</v>
      </c>
      <c r="CF450" s="546">
        <v>7.92</v>
      </c>
      <c r="CG450" s="548">
        <v>7090</v>
      </c>
      <c r="CH450" s="576">
        <v>34.700000000000003</v>
      </c>
      <c r="CI450" s="883">
        <v>118.8</v>
      </c>
      <c r="CJ450" s="539">
        <v>0.7</v>
      </c>
      <c r="CK450" s="576">
        <v>4.3</v>
      </c>
      <c r="CL450" s="539"/>
      <c r="CM450" s="467"/>
      <c r="CN450" s="550"/>
      <c r="CO450" s="494">
        <v>394</v>
      </c>
      <c r="CP450" s="546">
        <v>7.5</v>
      </c>
      <c r="CQ450" s="467">
        <v>5460</v>
      </c>
      <c r="CR450" s="576">
        <v>38.700000000000003</v>
      </c>
      <c r="CS450" s="883">
        <v>109.8</v>
      </c>
      <c r="CT450" s="539">
        <v>4</v>
      </c>
      <c r="CU450" s="576">
        <v>36.200000000000003</v>
      </c>
      <c r="CV450" s="539"/>
      <c r="CW450" s="467"/>
      <c r="CX450" s="550"/>
      <c r="CY450" s="494">
        <v>227</v>
      </c>
      <c r="CZ450" s="546">
        <v>7.35</v>
      </c>
      <c r="DA450" s="467">
        <v>8160</v>
      </c>
      <c r="DB450" s="576">
        <v>58</v>
      </c>
      <c r="DC450" s="883">
        <v>112.8</v>
      </c>
      <c r="DD450" s="539">
        <v>13.5</v>
      </c>
      <c r="DE450" s="576">
        <v>20</v>
      </c>
      <c r="DF450" s="539"/>
      <c r="DG450" s="551"/>
      <c r="DH450" s="550"/>
      <c r="DI450" s="494">
        <v>70</v>
      </c>
      <c r="DJ450" s="546">
        <v>8.65</v>
      </c>
      <c r="DK450" s="549">
        <v>3340</v>
      </c>
      <c r="DL450" s="576">
        <v>59.8</v>
      </c>
      <c r="DM450" s="883">
        <v>207.6</v>
      </c>
      <c r="DN450" s="539">
        <v>19.5</v>
      </c>
      <c r="DO450" s="576">
        <v>21.8</v>
      </c>
      <c r="DP450" s="539"/>
      <c r="DQ450" s="467"/>
      <c r="DR450" s="550"/>
      <c r="DS450" s="494">
        <v>43</v>
      </c>
      <c r="DT450" s="546">
        <v>8.06</v>
      </c>
      <c r="DU450" s="466">
        <v>487</v>
      </c>
      <c r="DV450" s="576">
        <v>30.3</v>
      </c>
      <c r="DW450" s="883">
        <v>52.7</v>
      </c>
      <c r="DX450" s="539">
        <v>5.7</v>
      </c>
      <c r="DY450" s="576">
        <v>7.9</v>
      </c>
      <c r="DZ450" s="539"/>
      <c r="EA450" s="576"/>
      <c r="EB450" s="550"/>
      <c r="EC450" s="494"/>
      <c r="ED450" s="546">
        <v>7.37</v>
      </c>
      <c r="EE450" s="551">
        <v>972</v>
      </c>
      <c r="EF450" s="576">
        <v>31.4</v>
      </c>
      <c r="EG450" s="883">
        <v>99.3</v>
      </c>
      <c r="EH450" s="539">
        <v>4</v>
      </c>
      <c r="EI450" s="576">
        <v>4.8</v>
      </c>
      <c r="EJ450" s="539"/>
      <c r="EK450" s="467"/>
      <c r="EL450" s="550"/>
      <c r="EM450" s="494"/>
      <c r="EN450" s="546"/>
      <c r="EO450" s="467"/>
      <c r="EP450" s="576"/>
      <c r="EQ450" s="576"/>
      <c r="ER450" s="539"/>
      <c r="ES450" s="576"/>
      <c r="ET450" s="466"/>
      <c r="EU450" s="467"/>
      <c r="EV450" s="550"/>
      <c r="EW450" s="494"/>
      <c r="EX450" s="546">
        <v>8.49</v>
      </c>
      <c r="EY450" s="467">
        <v>6170</v>
      </c>
      <c r="EZ450" s="576">
        <v>5.3</v>
      </c>
      <c r="FA450" s="883">
        <v>34.6</v>
      </c>
      <c r="FB450" s="539">
        <v>5.0999999999999996</v>
      </c>
      <c r="FC450" s="576">
        <v>6</v>
      </c>
      <c r="FD450" s="466"/>
      <c r="FE450" s="467"/>
      <c r="FF450" s="550"/>
      <c r="FG450" s="494">
        <v>24</v>
      </c>
      <c r="FH450" s="546">
        <v>8.5</v>
      </c>
      <c r="FI450" s="467">
        <v>3440</v>
      </c>
      <c r="FJ450" s="576">
        <v>74.2</v>
      </c>
      <c r="FK450" s="883">
        <v>177.5</v>
      </c>
      <c r="FL450" s="539">
        <v>5.6</v>
      </c>
      <c r="FM450" s="576">
        <v>15</v>
      </c>
      <c r="FN450" s="466"/>
      <c r="FO450" s="467"/>
      <c r="FP450" s="550"/>
      <c r="FQ450" s="1262"/>
      <c r="FR450" s="1263"/>
      <c r="FS450" s="1444"/>
      <c r="FT450" s="1263"/>
      <c r="FU450" s="980"/>
      <c r="FV450" s="1263"/>
      <c r="FW450" s="954"/>
      <c r="FX450" s="1263"/>
      <c r="FY450" s="1263"/>
      <c r="FZ450" s="1419"/>
      <c r="GA450" s="1262"/>
      <c r="GB450" s="1263"/>
      <c r="GC450" s="1263"/>
      <c r="GD450" s="1263"/>
      <c r="GE450" s="980"/>
      <c r="GF450" s="1263"/>
      <c r="GG450" s="954"/>
      <c r="GH450" s="1263"/>
      <c r="GI450" s="1263"/>
      <c r="GJ450" s="1419"/>
      <c r="GK450" s="231"/>
      <c r="GL450" s="941"/>
      <c r="GM450" s="467"/>
      <c r="GN450" s="467"/>
      <c r="GO450" s="467"/>
      <c r="GP450" s="467"/>
      <c r="GQ450" s="467"/>
      <c r="GR450" s="467"/>
      <c r="GS450" s="467"/>
      <c r="GT450" s="550"/>
      <c r="GU450" s="231"/>
      <c r="GV450" s="467"/>
      <c r="GW450" s="467"/>
      <c r="GX450" s="467"/>
      <c r="GY450" s="467"/>
      <c r="GZ450" s="539"/>
      <c r="HA450" s="467"/>
      <c r="HB450" s="467"/>
      <c r="HC450" s="467"/>
      <c r="HD450" s="550"/>
      <c r="HE450" s="494">
        <v>165</v>
      </c>
      <c r="HF450" s="546">
        <v>6.84</v>
      </c>
      <c r="HG450" s="467">
        <v>2980</v>
      </c>
      <c r="HH450" s="894">
        <v>9.1999999999999993</v>
      </c>
      <c r="HI450" s="1432">
        <v>46.7</v>
      </c>
      <c r="HJ450" s="539">
        <v>4.7</v>
      </c>
      <c r="HK450" s="576">
        <v>5</v>
      </c>
      <c r="HL450" s="539"/>
      <c r="HM450" s="467"/>
      <c r="HN450" s="550"/>
      <c r="HO450" s="494"/>
      <c r="HP450" s="546"/>
      <c r="HQ450" s="467"/>
      <c r="HR450" s="576"/>
      <c r="HS450" s="576"/>
      <c r="HT450" s="539"/>
      <c r="HU450" s="576"/>
      <c r="HV450" s="539"/>
      <c r="HW450" s="467"/>
      <c r="HX450" s="550"/>
      <c r="HY450" s="1587"/>
      <c r="HZ450" s="1587"/>
      <c r="IA450" s="1587"/>
      <c r="IB450" s="1587"/>
      <c r="IC450" s="1587"/>
      <c r="ID450" s="1587"/>
      <c r="IE450" s="1587"/>
      <c r="IF450" s="1587"/>
      <c r="IG450" s="1587"/>
      <c r="IH450" s="1587"/>
      <c r="II450" s="1587"/>
      <c r="IJ450" s="1587"/>
      <c r="IK450" s="1587"/>
      <c r="IL450" s="1587"/>
      <c r="IM450" s="1587"/>
      <c r="IN450" s="1587"/>
      <c r="IO450" s="1587"/>
      <c r="IP450" s="1587"/>
      <c r="IQ450" s="1587"/>
      <c r="IR450" s="1587"/>
      <c r="IS450" s="1587"/>
      <c r="IT450" s="1587"/>
      <c r="IU450" s="1587"/>
      <c r="IV450" s="1587"/>
      <c r="IW450" s="1587"/>
      <c r="IX450" s="1587"/>
      <c r="IY450" s="1587"/>
      <c r="IZ450" s="1587"/>
      <c r="JA450" s="1587"/>
      <c r="JB450" s="1587"/>
      <c r="JC450" s="1587"/>
      <c r="JD450" s="1587"/>
      <c r="JE450" s="1587"/>
      <c r="JF450" s="1587"/>
      <c r="JG450" s="1587"/>
      <c r="JH450" s="1587"/>
      <c r="JI450" s="1587"/>
      <c r="JJ450" s="1587"/>
      <c r="JK450" s="1587"/>
      <c r="JL450" s="1587"/>
      <c r="JM450" s="1587"/>
      <c r="JN450" s="1587"/>
      <c r="JO450" s="1587"/>
      <c r="JP450" s="1587"/>
      <c r="JQ450" s="1587"/>
      <c r="JR450" s="1587"/>
      <c r="JS450" s="1587"/>
      <c r="JT450" s="1587"/>
      <c r="JU450" s="1587"/>
      <c r="JV450" s="1587"/>
      <c r="JW450" s="1587"/>
      <c r="JX450" s="1587"/>
      <c r="JY450" s="1587"/>
      <c r="JZ450" s="1587"/>
      <c r="KA450" s="1587"/>
      <c r="KB450" s="1587"/>
      <c r="KC450" s="1587"/>
      <c r="KD450" s="1587"/>
      <c r="KE450" s="1587"/>
      <c r="KF450" s="1587"/>
      <c r="KG450" s="1587"/>
      <c r="KH450" s="1587"/>
      <c r="KI450" s="1587"/>
      <c r="KJ450" s="1587"/>
      <c r="KK450" s="1587"/>
      <c r="KL450" s="1587"/>
      <c r="KM450" s="1587"/>
      <c r="KN450" s="1587"/>
      <c r="KO450" s="1587"/>
      <c r="KP450" s="1587"/>
      <c r="KQ450" s="1587"/>
      <c r="KR450" s="1587"/>
      <c r="KS450" s="1587"/>
      <c r="KT450" s="1587"/>
      <c r="KU450" s="1587"/>
      <c r="KV450" s="1587"/>
      <c r="KW450" s="1587"/>
      <c r="KX450" s="1587"/>
      <c r="KY450" s="1587"/>
      <c r="KZ450" s="1587"/>
      <c r="LA450" s="1587"/>
      <c r="LB450" s="1587"/>
      <c r="LC450" s="1587"/>
      <c r="LD450" s="1587"/>
      <c r="LE450" s="1587"/>
      <c r="LF450" s="1587"/>
      <c r="LG450" s="1587"/>
      <c r="LH450" s="1587"/>
      <c r="LI450" s="1587"/>
      <c r="LJ450" s="1587"/>
      <c r="LK450" s="1587"/>
      <c r="LL450" s="1587"/>
      <c r="LM450" s="1587"/>
      <c r="LN450" s="1587"/>
      <c r="LO450" s="1587"/>
      <c r="LP450" s="1587"/>
      <c r="LQ450" s="1587"/>
      <c r="LR450" s="1587"/>
      <c r="LS450" s="1587"/>
      <c r="LT450" s="1587"/>
      <c r="LU450" s="1587"/>
      <c r="LV450" s="1587"/>
      <c r="LW450" s="1587"/>
      <c r="LX450" s="1587"/>
      <c r="LY450" s="1587"/>
      <c r="LZ450" s="1587"/>
      <c r="MA450" s="1587"/>
      <c r="MB450" s="1587"/>
      <c r="MC450" s="1587"/>
      <c r="MD450" s="1587"/>
      <c r="ME450" s="1587"/>
      <c r="MF450" s="1587"/>
      <c r="MG450" s="1587"/>
      <c r="MH450" s="1587"/>
      <c r="MI450" s="1587"/>
      <c r="MJ450" s="1587"/>
      <c r="MK450" s="1587"/>
      <c r="ML450" s="1587"/>
      <c r="MM450" s="1587"/>
      <c r="MN450" s="1587"/>
      <c r="MO450" s="1587"/>
      <c r="MP450" s="1587"/>
      <c r="MQ450" s="1587"/>
      <c r="MR450" s="1587"/>
      <c r="MS450" s="1587"/>
      <c r="MT450" s="1587"/>
      <c r="MU450" s="1587"/>
      <c r="MV450" s="1587"/>
      <c r="MW450" s="1587"/>
      <c r="MX450" s="1587"/>
      <c r="MY450" s="1587"/>
      <c r="MZ450" s="1587"/>
      <c r="NA450" s="1587"/>
      <c r="NB450" s="1587"/>
      <c r="NC450" s="1587"/>
      <c r="ND450" s="1587"/>
      <c r="NE450" s="1587"/>
      <c r="NF450" s="1587"/>
      <c r="NG450" s="1587"/>
      <c r="NH450" s="1587"/>
      <c r="NI450" s="1587"/>
      <c r="NJ450" s="1587"/>
      <c r="NK450" s="1587"/>
      <c r="NL450" s="1587"/>
      <c r="NM450" s="1587"/>
      <c r="NN450" s="1587"/>
      <c r="NO450" s="1587"/>
      <c r="NP450" s="1587"/>
      <c r="NQ450" s="1587"/>
      <c r="NR450" s="1587"/>
      <c r="NS450" s="1587"/>
      <c r="NT450" s="1587"/>
      <c r="NU450" s="1587"/>
      <c r="NV450" s="1587"/>
      <c r="NW450" s="1587"/>
      <c r="NX450" s="1587"/>
      <c r="NY450" s="1587"/>
      <c r="NZ450" s="1587"/>
      <c r="OA450" s="1587"/>
      <c r="OB450" s="1587"/>
      <c r="OC450" s="1587"/>
      <c r="OD450" s="1587"/>
      <c r="OE450" s="1587"/>
      <c r="OF450" s="1587"/>
      <c r="OG450" s="1587"/>
      <c r="OH450" s="1587"/>
      <c r="OI450" s="1587"/>
      <c r="OJ450" s="1587"/>
      <c r="OK450" s="1587"/>
      <c r="OL450" s="1587"/>
      <c r="OM450" s="1587"/>
      <c r="ON450" s="1587"/>
      <c r="OO450" s="1587"/>
      <c r="OP450" s="1587"/>
      <c r="OQ450" s="1587"/>
      <c r="OR450" s="1587"/>
      <c r="OS450" s="1587"/>
      <c r="OT450" s="1587"/>
      <c r="OU450" s="1587"/>
      <c r="OV450" s="1587"/>
      <c r="OW450" s="1587"/>
      <c r="OX450" s="1587"/>
      <c r="OY450" s="1587"/>
      <c r="OZ450" s="1587"/>
      <c r="PA450" s="1587"/>
      <c r="PB450" s="1587"/>
      <c r="PC450" s="1587"/>
      <c r="PD450" s="1587"/>
      <c r="PE450" s="1587"/>
      <c r="PF450" s="1587"/>
      <c r="PG450" s="1588"/>
      <c r="PH450" s="1588"/>
      <c r="PI450" s="1588"/>
      <c r="PJ450" s="1588"/>
      <c r="PK450" s="1588"/>
      <c r="PL450" s="1588"/>
      <c r="PM450" s="1588"/>
      <c r="PN450" s="1588"/>
      <c r="PO450" s="1588"/>
      <c r="PP450" s="1588"/>
      <c r="PQ450" s="1588"/>
      <c r="PR450" s="1588"/>
      <c r="PS450" s="1588"/>
      <c r="PT450" s="1588"/>
      <c r="PU450" s="1588"/>
      <c r="PV450" s="1588"/>
      <c r="PW450" s="1588"/>
      <c r="PX450" s="1588"/>
      <c r="PY450" s="1588"/>
      <c r="PZ450" s="1588"/>
      <c r="QA450" s="1588"/>
      <c r="QB450" s="1588"/>
      <c r="QC450" s="1588"/>
      <c r="QD450" s="1588"/>
      <c r="QE450" s="1588"/>
      <c r="QF450" s="1588"/>
      <c r="QG450" s="1588"/>
      <c r="QH450" s="1588"/>
      <c r="QI450" s="1588"/>
      <c r="QJ450" s="1588"/>
      <c r="QK450" s="1588"/>
      <c r="QL450" s="1588"/>
      <c r="QM450" s="1588"/>
      <c r="QN450" s="1588"/>
      <c r="QO450" s="1588"/>
      <c r="QP450" s="1588"/>
      <c r="QQ450" s="1588"/>
      <c r="QR450" s="1588"/>
      <c r="QS450" s="1588"/>
      <c r="QT450" s="1588"/>
      <c r="QU450" s="1588"/>
      <c r="QV450" s="1588"/>
      <c r="QW450" s="1588"/>
      <c r="QX450" s="1588"/>
      <c r="QY450" s="1588"/>
      <c r="QZ450" s="1588"/>
      <c r="RA450" s="1588"/>
      <c r="RB450" s="1588"/>
      <c r="RC450" s="1588"/>
      <c r="RD450" s="1588"/>
      <c r="RE450" s="1588"/>
      <c r="RF450" s="1588"/>
      <c r="RG450" s="1588"/>
      <c r="RH450" s="1588"/>
      <c r="RI450" s="1588"/>
      <c r="RJ450" s="1588"/>
      <c r="RK450" s="1588"/>
      <c r="RL450" s="1588"/>
      <c r="RM450" s="1588"/>
      <c r="RN450" s="1588"/>
      <c r="RO450" s="1588"/>
      <c r="RP450" s="1588"/>
      <c r="RQ450" s="1588"/>
      <c r="RR450" s="1588"/>
      <c r="RS450" s="1588"/>
      <c r="RT450" s="1588"/>
      <c r="RU450" s="1588"/>
      <c r="RV450" s="1588"/>
      <c r="RW450" s="1588"/>
      <c r="RX450" s="1588"/>
      <c r="RY450" s="1588"/>
      <c r="RZ450" s="1588"/>
      <c r="SA450" s="1588"/>
      <c r="SB450" s="1588"/>
      <c r="SC450" s="1588"/>
      <c r="SD450" s="1588"/>
      <c r="SE450" s="1588"/>
      <c r="SF450" s="1588"/>
      <c r="SG450" s="1588"/>
      <c r="SH450" s="1588"/>
      <c r="SI450" s="1588"/>
      <c r="SJ450" s="1588"/>
      <c r="SK450" s="1588"/>
      <c r="SL450" s="1588"/>
      <c r="SM450" s="1588"/>
      <c r="SN450" s="1588"/>
      <c r="SO450" s="1588"/>
      <c r="SP450" s="1588"/>
      <c r="SQ450" s="1588"/>
      <c r="SR450" s="1588"/>
      <c r="SS450" s="1588"/>
      <c r="ST450" s="1588"/>
      <c r="SU450" s="1588"/>
      <c r="SV450" s="1588"/>
      <c r="SW450" s="1588"/>
      <c r="SX450" s="1588"/>
      <c r="SY450" s="1588"/>
      <c r="SZ450" s="1588"/>
      <c r="TA450" s="1588"/>
      <c r="TB450" s="1588"/>
      <c r="TC450" s="1588"/>
      <c r="TD450" s="544"/>
      <c r="TE450" s="544"/>
      <c r="TF450" s="544"/>
      <c r="TG450" s="544"/>
      <c r="TH450" s="544"/>
      <c r="TI450" s="544"/>
      <c r="TJ450" s="544"/>
      <c r="TK450" s="544"/>
      <c r="TL450" s="544"/>
      <c r="TM450" s="544"/>
      <c r="TN450" s="544"/>
      <c r="TO450" s="544"/>
      <c r="TP450" s="544"/>
      <c r="TQ450" s="544"/>
      <c r="TR450" s="544"/>
      <c r="TS450" s="544"/>
      <c r="TT450" s="544"/>
      <c r="TU450" s="544"/>
      <c r="TV450" s="544"/>
      <c r="TW450" s="544"/>
      <c r="TX450" s="544"/>
      <c r="TY450" s="544"/>
      <c r="TZ450" s="544"/>
      <c r="UA450" s="544"/>
      <c r="UB450" s="544"/>
      <c r="UC450" s="544"/>
      <c r="UD450" s="544"/>
      <c r="UE450" s="544"/>
      <c r="UF450" s="544"/>
      <c r="UG450" s="544"/>
      <c r="UH450" s="544"/>
      <c r="UI450" s="544"/>
      <c r="UJ450" s="544"/>
      <c r="UK450" s="544"/>
      <c r="UL450" s="544"/>
      <c r="UM450" s="544"/>
      <c r="UN450" s="544"/>
      <c r="UO450" s="544"/>
      <c r="UP450" s="544"/>
      <c r="UQ450" s="544"/>
      <c r="UR450" s="544"/>
      <c r="US450" s="544"/>
      <c r="UT450" s="544"/>
      <c r="UU450" s="544"/>
      <c r="UV450" s="544"/>
      <c r="UW450" s="544"/>
      <c r="UX450" s="544"/>
      <c r="UY450" s="544"/>
      <c r="UZ450" s="544"/>
      <c r="VA450" s="544"/>
      <c r="VB450" s="544"/>
      <c r="VC450" s="544"/>
      <c r="VD450" s="544"/>
      <c r="VE450" s="544"/>
      <c r="VF450" s="544"/>
      <c r="VG450" s="544"/>
      <c r="VH450" s="544"/>
      <c r="VI450" s="544"/>
      <c r="VJ450" s="544"/>
      <c r="VK450" s="544"/>
      <c r="VL450" s="544"/>
      <c r="VM450" s="544"/>
      <c r="VN450" s="544"/>
      <c r="VO450" s="544"/>
      <c r="VP450" s="544"/>
      <c r="VQ450" s="544"/>
      <c r="VR450" s="544"/>
      <c r="VS450" s="544"/>
      <c r="VT450" s="544"/>
      <c r="VU450" s="544"/>
      <c r="VV450" s="544"/>
      <c r="VW450" s="544"/>
      <c r="VX450" s="544"/>
      <c r="VY450" s="544"/>
      <c r="VZ450" s="544"/>
      <c r="WA450" s="544"/>
      <c r="WB450" s="544"/>
      <c r="WC450" s="544"/>
      <c r="WD450" s="544"/>
      <c r="WE450" s="544"/>
      <c r="WF450" s="544"/>
      <c r="WG450" s="544"/>
      <c r="WH450" s="544"/>
      <c r="WI450" s="544"/>
      <c r="WJ450" s="544"/>
      <c r="WK450" s="544"/>
      <c r="WL450" s="544"/>
      <c r="WM450" s="544"/>
      <c r="WN450" s="544"/>
      <c r="WO450" s="544"/>
      <c r="WP450" s="544"/>
      <c r="WQ450" s="544"/>
      <c r="WR450" s="544"/>
      <c r="WS450" s="544"/>
      <c r="WT450" s="544"/>
      <c r="WU450" s="544"/>
      <c r="WV450" s="544"/>
      <c r="WW450" s="544"/>
      <c r="WX450" s="544"/>
      <c r="WY450" s="544"/>
      <c r="WZ450" s="544"/>
      <c r="XA450" s="544"/>
      <c r="XB450" s="544"/>
      <c r="XC450" s="544"/>
      <c r="XD450" s="544"/>
      <c r="XE450" s="544"/>
      <c r="XF450" s="544"/>
      <c r="XG450" s="544"/>
      <c r="XH450" s="544"/>
      <c r="XI450" s="544"/>
      <c r="XJ450" s="544"/>
      <c r="XK450" s="544"/>
      <c r="XL450" s="544"/>
      <c r="XM450" s="544"/>
      <c r="XN450" s="544"/>
      <c r="XO450" s="544"/>
      <c r="XP450" s="544"/>
      <c r="XQ450" s="544"/>
      <c r="XR450" s="544"/>
      <c r="XS450" s="544"/>
      <c r="XT450" s="544"/>
      <c r="XU450" s="544"/>
      <c r="XV450" s="544"/>
      <c r="XW450" s="544"/>
      <c r="XX450" s="544"/>
      <c r="XY450" s="544"/>
      <c r="XZ450" s="544"/>
      <c r="YA450" s="544"/>
      <c r="YB450" s="544"/>
      <c r="YC450" s="544"/>
      <c r="YD450" s="544"/>
      <c r="YE450" s="544"/>
      <c r="YF450" s="544"/>
      <c r="YG450" s="544"/>
      <c r="YH450" s="544"/>
      <c r="YI450" s="544"/>
      <c r="YJ450" s="544"/>
      <c r="YK450" s="544"/>
      <c r="YL450" s="544"/>
      <c r="YM450" s="544"/>
      <c r="YN450" s="544"/>
      <c r="YO450" s="544"/>
      <c r="YP450" s="544"/>
      <c r="YQ450" s="544"/>
      <c r="YR450" s="544"/>
      <c r="YS450" s="544"/>
      <c r="YT450" s="544"/>
      <c r="YU450" s="544"/>
      <c r="YV450" s="544"/>
      <c r="YW450" s="544"/>
      <c r="YX450" s="544"/>
      <c r="YY450" s="544"/>
      <c r="YZ450" s="544"/>
      <c r="ZA450" s="544"/>
      <c r="ZB450" s="544"/>
      <c r="ZC450" s="544"/>
      <c r="ZD450" s="544"/>
      <c r="ZE450" s="544"/>
      <c r="ZF450" s="544"/>
      <c r="ZG450" s="544"/>
      <c r="ZH450" s="544"/>
      <c r="ZI450" s="544"/>
      <c r="ZJ450" s="544"/>
      <c r="ZK450" s="544"/>
      <c r="ZL450" s="544"/>
      <c r="ZM450" s="544"/>
      <c r="ZN450" s="544"/>
      <c r="ZO450" s="544"/>
      <c r="ZP450" s="544"/>
      <c r="ZQ450" s="544"/>
      <c r="ZR450" s="544"/>
      <c r="ZS450" s="544"/>
      <c r="ZT450" s="544"/>
      <c r="ZU450" s="544"/>
      <c r="ZV450" s="544"/>
      <c r="ZW450" s="544"/>
      <c r="ZX450" s="544"/>
      <c r="ZY450" s="544"/>
      <c r="ZZ450" s="544"/>
      <c r="AAA450" s="544"/>
      <c r="AAB450" s="544"/>
      <c r="AAC450" s="544"/>
      <c r="AAD450" s="544"/>
      <c r="AAE450" s="544"/>
      <c r="AAF450" s="544"/>
      <c r="AAG450" s="544"/>
      <c r="AAH450" s="544"/>
      <c r="AAI450" s="544"/>
      <c r="AAJ450" s="544"/>
      <c r="AAK450" s="544"/>
      <c r="AAL450" s="544"/>
      <c r="AAM450" s="544"/>
      <c r="AAN450" s="544"/>
      <c r="AAO450" s="544"/>
      <c r="AAP450" s="544"/>
      <c r="AAQ450" s="544"/>
      <c r="AAR450" s="544"/>
      <c r="AAS450" s="544"/>
      <c r="AAT450" s="544"/>
      <c r="AAU450" s="544"/>
      <c r="AAV450" s="544"/>
      <c r="AAW450" s="544"/>
      <c r="AAX450" s="544"/>
      <c r="AAY450" s="544"/>
      <c r="AAZ450" s="544"/>
      <c r="ABA450" s="544"/>
      <c r="ABB450" s="544"/>
      <c r="ABC450" s="544"/>
      <c r="ABD450" s="544"/>
      <c r="ABE450" s="544"/>
      <c r="ABF450" s="544"/>
      <c r="ABG450" s="544"/>
      <c r="ABH450" s="544"/>
      <c r="ABI450" s="544"/>
      <c r="ABJ450" s="544"/>
      <c r="ABK450" s="544"/>
      <c r="ABL450" s="544"/>
      <c r="ABM450" s="544"/>
      <c r="ABN450" s="544"/>
      <c r="ABO450" s="544"/>
      <c r="ABP450" s="544"/>
      <c r="ABQ450" s="544"/>
      <c r="ABR450" s="544"/>
      <c r="ABS450" s="544"/>
      <c r="ABT450" s="544"/>
    </row>
    <row r="451" spans="1:748" s="540" customFormat="1" ht="15" customHeight="1" x14ac:dyDescent="0.15">
      <c r="A451" s="701">
        <v>43971</v>
      </c>
      <c r="B451" s="415">
        <f t="shared" si="8"/>
        <v>3943</v>
      </c>
      <c r="C451" s="231"/>
      <c r="D451" s="546"/>
      <c r="E451" s="467"/>
      <c r="F451" s="576"/>
      <c r="G451" s="883"/>
      <c r="H451" s="539"/>
      <c r="I451" s="576"/>
      <c r="J451" s="547"/>
      <c r="K451" s="467"/>
      <c r="L451" s="550"/>
      <c r="M451" s="231">
        <v>1425</v>
      </c>
      <c r="N451" s="546">
        <v>8.4</v>
      </c>
      <c r="O451" s="467">
        <v>3350</v>
      </c>
      <c r="P451" s="576">
        <v>20.8</v>
      </c>
      <c r="Q451" s="883">
        <v>63.2</v>
      </c>
      <c r="R451" s="539">
        <v>0.5</v>
      </c>
      <c r="S451" s="576">
        <v>8.4</v>
      </c>
      <c r="T451" s="547"/>
      <c r="U451" s="467"/>
      <c r="V451" s="550"/>
      <c r="W451" s="494">
        <v>365</v>
      </c>
      <c r="X451" s="546">
        <v>8.1</v>
      </c>
      <c r="Y451" s="548">
        <v>4890</v>
      </c>
      <c r="Z451" s="576">
        <v>7.7</v>
      </c>
      <c r="AA451" s="883">
        <v>30.1</v>
      </c>
      <c r="AB451" s="539">
        <v>3.4</v>
      </c>
      <c r="AC451" s="576">
        <v>6.2</v>
      </c>
      <c r="AD451" s="539"/>
      <c r="AE451" s="467"/>
      <c r="AF451" s="550"/>
      <c r="AG451" s="494">
        <v>147</v>
      </c>
      <c r="AH451" s="546">
        <v>8.16</v>
      </c>
      <c r="AI451" s="548">
        <v>11280</v>
      </c>
      <c r="AJ451" s="576">
        <v>41.8</v>
      </c>
      <c r="AK451" s="883">
        <v>139.9</v>
      </c>
      <c r="AL451" s="539">
        <v>2.7</v>
      </c>
      <c r="AM451" s="213">
        <v>6.7</v>
      </c>
      <c r="AN451" s="539"/>
      <c r="AO451" s="467"/>
      <c r="AP451" s="618"/>
      <c r="AQ451" s="494">
        <v>1</v>
      </c>
      <c r="AR451" s="546"/>
      <c r="AS451" s="548"/>
      <c r="AT451" s="576"/>
      <c r="AU451" s="883"/>
      <c r="AV451" s="539"/>
      <c r="AW451" s="576"/>
      <c r="AX451" s="539"/>
      <c r="AY451" s="467"/>
      <c r="AZ451" s="550"/>
      <c r="BA451" s="231">
        <v>316</v>
      </c>
      <c r="BB451" s="546">
        <v>7.98</v>
      </c>
      <c r="BC451" s="467">
        <v>5240</v>
      </c>
      <c r="BD451" s="576">
        <v>27</v>
      </c>
      <c r="BE451" s="883">
        <v>87.3</v>
      </c>
      <c r="BF451" s="539">
        <v>0.8</v>
      </c>
      <c r="BG451" s="576">
        <v>17.3</v>
      </c>
      <c r="BH451" s="539"/>
      <c r="BI451" s="467"/>
      <c r="BJ451" s="550"/>
      <c r="BK451" s="494">
        <v>210</v>
      </c>
      <c r="BL451" s="546">
        <v>7.98</v>
      </c>
      <c r="BM451" s="548">
        <v>1377</v>
      </c>
      <c r="BN451" s="576">
        <v>89.8</v>
      </c>
      <c r="BO451" s="883">
        <v>170</v>
      </c>
      <c r="BP451" s="539">
        <v>0.1</v>
      </c>
      <c r="BQ451" s="576">
        <v>2.5</v>
      </c>
      <c r="BR451" s="539"/>
      <c r="BS451" s="467"/>
      <c r="BT451" s="550"/>
      <c r="BU451" s="494">
        <v>315</v>
      </c>
      <c r="BV451" s="546">
        <v>7.73</v>
      </c>
      <c r="BW451" s="548">
        <v>5830</v>
      </c>
      <c r="BX451" s="548">
        <v>21.6</v>
      </c>
      <c r="BY451" s="883">
        <v>69.2</v>
      </c>
      <c r="BZ451" s="539">
        <v>4.8</v>
      </c>
      <c r="CA451" s="576">
        <v>16.8</v>
      </c>
      <c r="CB451" s="539"/>
      <c r="CC451" s="467"/>
      <c r="CD451" s="550"/>
      <c r="CE451" s="494">
        <v>69</v>
      </c>
      <c r="CF451" s="546">
        <v>8.0299999999999994</v>
      </c>
      <c r="CG451" s="548">
        <v>7400</v>
      </c>
      <c r="CH451" s="576">
        <v>34.299999999999997</v>
      </c>
      <c r="CI451" s="883">
        <v>121.9</v>
      </c>
      <c r="CJ451" s="539">
        <v>0.6</v>
      </c>
      <c r="CK451" s="576">
        <v>4.0999999999999996</v>
      </c>
      <c r="CL451" s="539"/>
      <c r="CM451" s="467"/>
      <c r="CN451" s="550"/>
      <c r="CO451" s="494">
        <v>373</v>
      </c>
      <c r="CP451" s="546">
        <v>7.51</v>
      </c>
      <c r="CQ451" s="467">
        <v>4340</v>
      </c>
      <c r="CR451" s="576">
        <v>32.200000000000003</v>
      </c>
      <c r="CS451" s="883">
        <v>96.3</v>
      </c>
      <c r="CT451" s="539">
        <v>3.6</v>
      </c>
      <c r="CU451" s="576">
        <v>28.3</v>
      </c>
      <c r="CV451" s="539"/>
      <c r="CW451" s="467"/>
      <c r="CX451" s="550"/>
      <c r="CY451" s="494">
        <v>316</v>
      </c>
      <c r="CZ451" s="546">
        <v>7.71</v>
      </c>
      <c r="DA451" s="467">
        <v>7840</v>
      </c>
      <c r="DB451" s="576">
        <v>56.5</v>
      </c>
      <c r="DC451" s="883">
        <v>133.9</v>
      </c>
      <c r="DD451" s="539">
        <v>14.4</v>
      </c>
      <c r="DE451" s="576">
        <v>19.2</v>
      </c>
      <c r="DF451" s="539"/>
      <c r="DG451" s="551"/>
      <c r="DH451" s="550"/>
      <c r="DI451" s="494">
        <v>95</v>
      </c>
      <c r="DJ451" s="546">
        <v>8.48</v>
      </c>
      <c r="DK451" s="549">
        <v>3370</v>
      </c>
      <c r="DL451" s="576">
        <v>67.599999999999994</v>
      </c>
      <c r="DM451" s="883">
        <v>251.3</v>
      </c>
      <c r="DN451" s="539">
        <v>1</v>
      </c>
      <c r="DO451" s="576">
        <v>23</v>
      </c>
      <c r="DP451" s="539"/>
      <c r="DQ451" s="467"/>
      <c r="DR451" s="550"/>
      <c r="DS451" s="494">
        <v>61</v>
      </c>
      <c r="DT451" s="546">
        <v>7.89</v>
      </c>
      <c r="DU451" s="466">
        <v>497</v>
      </c>
      <c r="DV451" s="576">
        <v>14.4</v>
      </c>
      <c r="DW451" s="883">
        <v>43.6</v>
      </c>
      <c r="DX451" s="539">
        <v>6.3</v>
      </c>
      <c r="DY451" s="576">
        <v>6.9</v>
      </c>
      <c r="DZ451" s="539"/>
      <c r="EA451" s="576"/>
      <c r="EB451" s="550"/>
      <c r="EC451" s="494">
        <v>35</v>
      </c>
      <c r="ED451" s="546"/>
      <c r="EE451" s="551"/>
      <c r="EF451" s="576"/>
      <c r="EG451" s="883"/>
      <c r="EH451" s="539"/>
      <c r="EI451" s="576"/>
      <c r="EJ451" s="539"/>
      <c r="EK451" s="467"/>
      <c r="EL451" s="550"/>
      <c r="EM451" s="494"/>
      <c r="EN451" s="546"/>
      <c r="EO451" s="467"/>
      <c r="EP451" s="576"/>
      <c r="EQ451" s="576"/>
      <c r="ER451" s="539"/>
      <c r="ES451" s="576"/>
      <c r="ET451" s="466"/>
      <c r="EU451" s="467"/>
      <c r="EV451" s="550"/>
      <c r="EW451" s="494"/>
      <c r="EX451" s="546"/>
      <c r="EY451" s="467"/>
      <c r="EZ451" s="576"/>
      <c r="FA451" s="883"/>
      <c r="FB451" s="539"/>
      <c r="FC451" s="576"/>
      <c r="FD451" s="466"/>
      <c r="FE451" s="467"/>
      <c r="FF451" s="550"/>
      <c r="FG451" s="494">
        <v>34</v>
      </c>
      <c r="FH451" s="546">
        <v>8.49</v>
      </c>
      <c r="FI451" s="467">
        <v>3340</v>
      </c>
      <c r="FJ451" s="576">
        <v>80.8</v>
      </c>
      <c r="FK451" s="883">
        <v>209.1</v>
      </c>
      <c r="FL451" s="539">
        <v>4.5999999999999996</v>
      </c>
      <c r="FM451" s="576">
        <v>13.3</v>
      </c>
      <c r="FN451" s="466"/>
      <c r="FO451" s="467"/>
      <c r="FP451" s="550"/>
      <c r="FQ451" s="1262"/>
      <c r="FR451" s="1263"/>
      <c r="FS451" s="1444"/>
      <c r="FT451" s="1263"/>
      <c r="FU451" s="980"/>
      <c r="FV451" s="1263"/>
      <c r="FW451" s="954"/>
      <c r="FX451" s="1263"/>
      <c r="FY451" s="1263"/>
      <c r="FZ451" s="1419"/>
      <c r="GA451" s="1262"/>
      <c r="GB451" s="1263"/>
      <c r="GC451" s="1263"/>
      <c r="GD451" s="1263"/>
      <c r="GE451" s="980"/>
      <c r="GF451" s="1263"/>
      <c r="GG451" s="954"/>
      <c r="GH451" s="1263"/>
      <c r="GI451" s="1263"/>
      <c r="GJ451" s="1419"/>
      <c r="GK451" s="231"/>
      <c r="GL451" s="941"/>
      <c r="GM451" s="467"/>
      <c r="GN451" s="467"/>
      <c r="GO451" s="467"/>
      <c r="GP451" s="467"/>
      <c r="GQ451" s="467"/>
      <c r="GR451" s="467"/>
      <c r="GS451" s="467"/>
      <c r="GT451" s="550"/>
      <c r="GU451" s="231"/>
      <c r="GV451" s="467"/>
      <c r="GW451" s="467"/>
      <c r="GX451" s="467"/>
      <c r="GY451" s="467"/>
      <c r="GZ451" s="539"/>
      <c r="HA451" s="467"/>
      <c r="HB451" s="467"/>
      <c r="HC451" s="467"/>
      <c r="HD451" s="550"/>
      <c r="HE451" s="494">
        <v>181</v>
      </c>
      <c r="HF451" s="546">
        <v>7.48</v>
      </c>
      <c r="HG451" s="467">
        <v>2970</v>
      </c>
      <c r="HH451" s="894">
        <v>7.7</v>
      </c>
      <c r="HI451" s="1432">
        <v>45.2</v>
      </c>
      <c r="HJ451" s="539">
        <v>4.9000000000000004</v>
      </c>
      <c r="HK451" s="576">
        <v>5.0999999999999996</v>
      </c>
      <c r="HL451" s="539"/>
      <c r="HM451" s="467"/>
      <c r="HN451" s="550"/>
      <c r="HO451" s="494"/>
      <c r="HP451" s="546"/>
      <c r="HQ451" s="467"/>
      <c r="HR451" s="576"/>
      <c r="HS451" s="576"/>
      <c r="HT451" s="539"/>
      <c r="HU451" s="576"/>
      <c r="HV451" s="539"/>
      <c r="HW451" s="467"/>
      <c r="HX451" s="550"/>
      <c r="HY451" s="1587"/>
      <c r="HZ451" s="1587"/>
      <c r="IA451" s="1587"/>
      <c r="IB451" s="1587"/>
      <c r="IC451" s="1587"/>
      <c r="ID451" s="1587"/>
      <c r="IE451" s="1587"/>
      <c r="IF451" s="1587"/>
      <c r="IG451" s="1587"/>
      <c r="IH451" s="1587"/>
      <c r="II451" s="1587"/>
      <c r="IJ451" s="1587"/>
      <c r="IK451" s="1587"/>
      <c r="IL451" s="1587"/>
      <c r="IM451" s="1587"/>
      <c r="IN451" s="1587"/>
      <c r="IO451" s="1587"/>
      <c r="IP451" s="1587"/>
      <c r="IQ451" s="1587"/>
      <c r="IR451" s="1587"/>
      <c r="IS451" s="1587"/>
      <c r="IT451" s="1587"/>
      <c r="IU451" s="1587"/>
      <c r="IV451" s="1587"/>
      <c r="IW451" s="1587"/>
      <c r="IX451" s="1587"/>
      <c r="IY451" s="1587"/>
      <c r="IZ451" s="1587"/>
      <c r="JA451" s="1587"/>
      <c r="JB451" s="1587"/>
      <c r="JC451" s="1587"/>
      <c r="JD451" s="1587"/>
      <c r="JE451" s="1587"/>
      <c r="JF451" s="1587"/>
      <c r="JG451" s="1587"/>
      <c r="JH451" s="1587"/>
      <c r="JI451" s="1587"/>
      <c r="JJ451" s="1587"/>
      <c r="JK451" s="1587"/>
      <c r="JL451" s="1587"/>
      <c r="JM451" s="1587"/>
      <c r="JN451" s="1587"/>
      <c r="JO451" s="1587"/>
      <c r="JP451" s="1587"/>
      <c r="JQ451" s="1587"/>
      <c r="JR451" s="1587"/>
      <c r="JS451" s="1587"/>
      <c r="JT451" s="1587"/>
      <c r="JU451" s="1587"/>
      <c r="JV451" s="1587"/>
      <c r="JW451" s="1587"/>
      <c r="JX451" s="1587"/>
      <c r="JY451" s="1587"/>
      <c r="JZ451" s="1587"/>
      <c r="KA451" s="1587"/>
      <c r="KB451" s="1587"/>
      <c r="KC451" s="1587"/>
      <c r="KD451" s="1587"/>
      <c r="KE451" s="1587"/>
      <c r="KF451" s="1587"/>
      <c r="KG451" s="1587"/>
      <c r="KH451" s="1587"/>
      <c r="KI451" s="1587"/>
      <c r="KJ451" s="1587"/>
      <c r="KK451" s="1587"/>
      <c r="KL451" s="1587"/>
      <c r="KM451" s="1587"/>
      <c r="KN451" s="1587"/>
      <c r="KO451" s="1587"/>
      <c r="KP451" s="1587"/>
      <c r="KQ451" s="1587"/>
      <c r="KR451" s="1587"/>
      <c r="KS451" s="1587"/>
      <c r="KT451" s="1587"/>
      <c r="KU451" s="1587"/>
      <c r="KV451" s="1587"/>
      <c r="KW451" s="1587"/>
      <c r="KX451" s="1587"/>
      <c r="KY451" s="1587"/>
      <c r="KZ451" s="1587"/>
      <c r="LA451" s="1587"/>
      <c r="LB451" s="1587"/>
      <c r="LC451" s="1587"/>
      <c r="LD451" s="1587"/>
      <c r="LE451" s="1587"/>
      <c r="LF451" s="1587"/>
      <c r="LG451" s="1587"/>
      <c r="LH451" s="1587"/>
      <c r="LI451" s="1587"/>
      <c r="LJ451" s="1587"/>
      <c r="LK451" s="1587"/>
      <c r="LL451" s="1587"/>
      <c r="LM451" s="1587"/>
      <c r="LN451" s="1587"/>
      <c r="LO451" s="1587"/>
      <c r="LP451" s="1587"/>
      <c r="LQ451" s="1587"/>
      <c r="LR451" s="1587"/>
      <c r="LS451" s="1587"/>
      <c r="LT451" s="1587"/>
      <c r="LU451" s="1587"/>
      <c r="LV451" s="1587"/>
      <c r="LW451" s="1587"/>
      <c r="LX451" s="1587"/>
      <c r="LY451" s="1587"/>
      <c r="LZ451" s="1587"/>
      <c r="MA451" s="1587"/>
      <c r="MB451" s="1587"/>
      <c r="MC451" s="1587"/>
      <c r="MD451" s="1587"/>
      <c r="ME451" s="1587"/>
      <c r="MF451" s="1587"/>
      <c r="MG451" s="1587"/>
      <c r="MH451" s="1587"/>
      <c r="MI451" s="1587"/>
      <c r="MJ451" s="1587"/>
      <c r="MK451" s="1587"/>
      <c r="ML451" s="1587"/>
      <c r="MM451" s="1587"/>
      <c r="MN451" s="1587"/>
      <c r="MO451" s="1587"/>
      <c r="MP451" s="1587"/>
      <c r="MQ451" s="1587"/>
      <c r="MR451" s="1587"/>
      <c r="MS451" s="1587"/>
      <c r="MT451" s="1587"/>
      <c r="MU451" s="1587"/>
      <c r="MV451" s="1587"/>
      <c r="MW451" s="1587"/>
      <c r="MX451" s="1587"/>
      <c r="MY451" s="1587"/>
      <c r="MZ451" s="1587"/>
      <c r="NA451" s="1587"/>
      <c r="NB451" s="1587"/>
      <c r="NC451" s="1587"/>
      <c r="ND451" s="1587"/>
      <c r="NE451" s="1587"/>
      <c r="NF451" s="1587"/>
      <c r="NG451" s="1587"/>
      <c r="NH451" s="1587"/>
      <c r="NI451" s="1587"/>
      <c r="NJ451" s="1587"/>
      <c r="NK451" s="1587"/>
      <c r="NL451" s="1587"/>
      <c r="NM451" s="1587"/>
      <c r="NN451" s="1587"/>
      <c r="NO451" s="1587"/>
      <c r="NP451" s="1587"/>
      <c r="NQ451" s="1587"/>
      <c r="NR451" s="1587"/>
      <c r="NS451" s="1587"/>
      <c r="NT451" s="1587"/>
      <c r="NU451" s="1587"/>
      <c r="NV451" s="1587"/>
      <c r="NW451" s="1587"/>
      <c r="NX451" s="1587"/>
      <c r="NY451" s="1587"/>
      <c r="NZ451" s="1587"/>
      <c r="OA451" s="1587"/>
      <c r="OB451" s="1587"/>
      <c r="OC451" s="1587"/>
      <c r="OD451" s="1587"/>
      <c r="OE451" s="1587"/>
      <c r="OF451" s="1587"/>
      <c r="OG451" s="1587"/>
      <c r="OH451" s="1587"/>
      <c r="OI451" s="1587"/>
      <c r="OJ451" s="1587"/>
      <c r="OK451" s="1587"/>
      <c r="OL451" s="1587"/>
      <c r="OM451" s="1587"/>
      <c r="ON451" s="1587"/>
      <c r="OO451" s="1587"/>
      <c r="OP451" s="1587"/>
      <c r="OQ451" s="1587"/>
      <c r="OR451" s="1587"/>
      <c r="OS451" s="1587"/>
      <c r="OT451" s="1587"/>
      <c r="OU451" s="1587"/>
      <c r="OV451" s="1587"/>
      <c r="OW451" s="1587"/>
      <c r="OX451" s="1587"/>
      <c r="OY451" s="1587"/>
      <c r="OZ451" s="1587"/>
      <c r="PA451" s="1587"/>
      <c r="PB451" s="1587"/>
      <c r="PC451" s="1587"/>
      <c r="PD451" s="1587"/>
      <c r="PE451" s="1587"/>
      <c r="PF451" s="1587"/>
      <c r="PG451" s="1588"/>
      <c r="PH451" s="1588"/>
      <c r="PI451" s="1588"/>
      <c r="PJ451" s="1588"/>
      <c r="PK451" s="1588"/>
      <c r="PL451" s="1588"/>
      <c r="PM451" s="1588"/>
      <c r="PN451" s="1588"/>
      <c r="PO451" s="1588"/>
      <c r="PP451" s="1588"/>
      <c r="PQ451" s="1588"/>
      <c r="PR451" s="1588"/>
      <c r="PS451" s="1588"/>
      <c r="PT451" s="1588"/>
      <c r="PU451" s="1588"/>
      <c r="PV451" s="1588"/>
      <c r="PW451" s="1588"/>
      <c r="PX451" s="1588"/>
      <c r="PY451" s="1588"/>
      <c r="PZ451" s="1588"/>
      <c r="QA451" s="1588"/>
      <c r="QB451" s="1588"/>
      <c r="QC451" s="1588"/>
      <c r="QD451" s="1588"/>
      <c r="QE451" s="1588"/>
      <c r="QF451" s="1588"/>
      <c r="QG451" s="1588"/>
      <c r="QH451" s="1588"/>
      <c r="QI451" s="1588"/>
      <c r="QJ451" s="1588"/>
      <c r="QK451" s="1588"/>
      <c r="QL451" s="1588"/>
      <c r="QM451" s="1588"/>
      <c r="QN451" s="1588"/>
      <c r="QO451" s="1588"/>
      <c r="QP451" s="1588"/>
      <c r="QQ451" s="1588"/>
      <c r="QR451" s="1588"/>
      <c r="QS451" s="1588"/>
      <c r="QT451" s="1588"/>
      <c r="QU451" s="1588"/>
      <c r="QV451" s="1588"/>
      <c r="QW451" s="1588"/>
      <c r="QX451" s="1588"/>
      <c r="QY451" s="1588"/>
      <c r="QZ451" s="1588"/>
      <c r="RA451" s="1588"/>
      <c r="RB451" s="1588"/>
      <c r="RC451" s="1588"/>
      <c r="RD451" s="1588"/>
      <c r="RE451" s="1588"/>
      <c r="RF451" s="1588"/>
      <c r="RG451" s="1588"/>
      <c r="RH451" s="1588"/>
      <c r="RI451" s="1588"/>
      <c r="RJ451" s="1588"/>
      <c r="RK451" s="1588"/>
      <c r="RL451" s="1588"/>
      <c r="RM451" s="1588"/>
      <c r="RN451" s="1588"/>
      <c r="RO451" s="1588"/>
      <c r="RP451" s="1588"/>
      <c r="RQ451" s="1588"/>
      <c r="RR451" s="1588"/>
      <c r="RS451" s="1588"/>
      <c r="RT451" s="1588"/>
      <c r="RU451" s="1588"/>
      <c r="RV451" s="1588"/>
      <c r="RW451" s="1588"/>
      <c r="RX451" s="1588"/>
      <c r="RY451" s="1588"/>
      <c r="RZ451" s="1588"/>
      <c r="SA451" s="1588"/>
      <c r="SB451" s="1588"/>
      <c r="SC451" s="1588"/>
      <c r="SD451" s="1588"/>
      <c r="SE451" s="1588"/>
      <c r="SF451" s="1588"/>
      <c r="SG451" s="1588"/>
      <c r="SH451" s="1588"/>
      <c r="SI451" s="1588"/>
      <c r="SJ451" s="1588"/>
      <c r="SK451" s="1588"/>
      <c r="SL451" s="1588"/>
      <c r="SM451" s="1588"/>
      <c r="SN451" s="1588"/>
      <c r="SO451" s="1588"/>
      <c r="SP451" s="1588"/>
      <c r="SQ451" s="1588"/>
      <c r="SR451" s="1588"/>
      <c r="SS451" s="1588"/>
      <c r="ST451" s="1588"/>
      <c r="SU451" s="1588"/>
      <c r="SV451" s="1588"/>
      <c r="SW451" s="1588"/>
      <c r="SX451" s="1588"/>
      <c r="SY451" s="1588"/>
      <c r="SZ451" s="1588"/>
      <c r="TA451" s="1588"/>
      <c r="TB451" s="1588"/>
      <c r="TC451" s="1588"/>
      <c r="TD451" s="544"/>
      <c r="TE451" s="544"/>
      <c r="TF451" s="544"/>
      <c r="TG451" s="544"/>
      <c r="TH451" s="544"/>
      <c r="TI451" s="544"/>
      <c r="TJ451" s="544"/>
      <c r="TK451" s="544"/>
      <c r="TL451" s="544"/>
      <c r="TM451" s="544"/>
      <c r="TN451" s="544"/>
      <c r="TO451" s="544"/>
      <c r="TP451" s="544"/>
      <c r="TQ451" s="544"/>
      <c r="TR451" s="544"/>
      <c r="TS451" s="544"/>
      <c r="TT451" s="544"/>
      <c r="TU451" s="544"/>
      <c r="TV451" s="544"/>
      <c r="TW451" s="544"/>
      <c r="TX451" s="544"/>
      <c r="TY451" s="544"/>
      <c r="TZ451" s="544"/>
      <c r="UA451" s="544"/>
      <c r="UB451" s="544"/>
      <c r="UC451" s="544"/>
      <c r="UD451" s="544"/>
      <c r="UE451" s="544"/>
      <c r="UF451" s="544"/>
      <c r="UG451" s="544"/>
      <c r="UH451" s="544"/>
      <c r="UI451" s="544"/>
      <c r="UJ451" s="544"/>
      <c r="UK451" s="544"/>
      <c r="UL451" s="544"/>
      <c r="UM451" s="544"/>
      <c r="UN451" s="544"/>
      <c r="UO451" s="544"/>
      <c r="UP451" s="544"/>
      <c r="UQ451" s="544"/>
      <c r="UR451" s="544"/>
      <c r="US451" s="544"/>
      <c r="UT451" s="544"/>
      <c r="UU451" s="544"/>
      <c r="UV451" s="544"/>
      <c r="UW451" s="544"/>
      <c r="UX451" s="544"/>
      <c r="UY451" s="544"/>
      <c r="UZ451" s="544"/>
      <c r="VA451" s="544"/>
      <c r="VB451" s="544"/>
      <c r="VC451" s="544"/>
      <c r="VD451" s="544"/>
      <c r="VE451" s="544"/>
      <c r="VF451" s="544"/>
      <c r="VG451" s="544"/>
      <c r="VH451" s="544"/>
      <c r="VI451" s="544"/>
      <c r="VJ451" s="544"/>
      <c r="VK451" s="544"/>
      <c r="VL451" s="544"/>
      <c r="VM451" s="544"/>
      <c r="VN451" s="544"/>
      <c r="VO451" s="544"/>
      <c r="VP451" s="544"/>
      <c r="VQ451" s="544"/>
      <c r="VR451" s="544"/>
      <c r="VS451" s="544"/>
      <c r="VT451" s="544"/>
      <c r="VU451" s="544"/>
      <c r="VV451" s="544"/>
      <c r="VW451" s="544"/>
      <c r="VX451" s="544"/>
      <c r="VY451" s="544"/>
      <c r="VZ451" s="544"/>
      <c r="WA451" s="544"/>
      <c r="WB451" s="544"/>
      <c r="WC451" s="544"/>
      <c r="WD451" s="544"/>
      <c r="WE451" s="544"/>
      <c r="WF451" s="544"/>
      <c r="WG451" s="544"/>
      <c r="WH451" s="544"/>
      <c r="WI451" s="544"/>
      <c r="WJ451" s="544"/>
      <c r="WK451" s="544"/>
      <c r="WL451" s="544"/>
      <c r="WM451" s="544"/>
      <c r="WN451" s="544"/>
      <c r="WO451" s="544"/>
      <c r="WP451" s="544"/>
      <c r="WQ451" s="544"/>
      <c r="WR451" s="544"/>
      <c r="WS451" s="544"/>
      <c r="WT451" s="544"/>
      <c r="WU451" s="544"/>
      <c r="WV451" s="544"/>
      <c r="WW451" s="544"/>
      <c r="WX451" s="544"/>
      <c r="WY451" s="544"/>
      <c r="WZ451" s="544"/>
      <c r="XA451" s="544"/>
      <c r="XB451" s="544"/>
      <c r="XC451" s="544"/>
      <c r="XD451" s="544"/>
      <c r="XE451" s="544"/>
      <c r="XF451" s="544"/>
      <c r="XG451" s="544"/>
      <c r="XH451" s="544"/>
      <c r="XI451" s="544"/>
      <c r="XJ451" s="544"/>
      <c r="XK451" s="544"/>
      <c r="XL451" s="544"/>
      <c r="XM451" s="544"/>
      <c r="XN451" s="544"/>
      <c r="XO451" s="544"/>
      <c r="XP451" s="544"/>
      <c r="XQ451" s="544"/>
      <c r="XR451" s="544"/>
      <c r="XS451" s="544"/>
      <c r="XT451" s="544"/>
      <c r="XU451" s="544"/>
      <c r="XV451" s="544"/>
      <c r="XW451" s="544"/>
      <c r="XX451" s="544"/>
      <c r="XY451" s="544"/>
      <c r="XZ451" s="544"/>
      <c r="YA451" s="544"/>
      <c r="YB451" s="544"/>
      <c r="YC451" s="544"/>
      <c r="YD451" s="544"/>
      <c r="YE451" s="544"/>
      <c r="YF451" s="544"/>
      <c r="YG451" s="544"/>
      <c r="YH451" s="544"/>
      <c r="YI451" s="544"/>
      <c r="YJ451" s="544"/>
      <c r="YK451" s="544"/>
      <c r="YL451" s="544"/>
      <c r="YM451" s="544"/>
      <c r="YN451" s="544"/>
      <c r="YO451" s="544"/>
      <c r="YP451" s="544"/>
      <c r="YQ451" s="544"/>
      <c r="YR451" s="544"/>
      <c r="YS451" s="544"/>
      <c r="YT451" s="544"/>
      <c r="YU451" s="544"/>
      <c r="YV451" s="544"/>
      <c r="YW451" s="544"/>
      <c r="YX451" s="544"/>
      <c r="YY451" s="544"/>
      <c r="YZ451" s="544"/>
      <c r="ZA451" s="544"/>
      <c r="ZB451" s="544"/>
      <c r="ZC451" s="544"/>
      <c r="ZD451" s="544"/>
      <c r="ZE451" s="544"/>
      <c r="ZF451" s="544"/>
      <c r="ZG451" s="544"/>
      <c r="ZH451" s="544"/>
      <c r="ZI451" s="544"/>
      <c r="ZJ451" s="544"/>
      <c r="ZK451" s="544"/>
      <c r="ZL451" s="544"/>
      <c r="ZM451" s="544"/>
      <c r="ZN451" s="544"/>
      <c r="ZO451" s="544"/>
      <c r="ZP451" s="544"/>
      <c r="ZQ451" s="544"/>
      <c r="ZR451" s="544"/>
      <c r="ZS451" s="544"/>
      <c r="ZT451" s="544"/>
      <c r="ZU451" s="544"/>
      <c r="ZV451" s="544"/>
      <c r="ZW451" s="544"/>
      <c r="ZX451" s="544"/>
      <c r="ZY451" s="544"/>
      <c r="ZZ451" s="544"/>
      <c r="AAA451" s="544"/>
      <c r="AAB451" s="544"/>
      <c r="AAC451" s="544"/>
      <c r="AAD451" s="544"/>
      <c r="AAE451" s="544"/>
      <c r="AAF451" s="544"/>
      <c r="AAG451" s="544"/>
      <c r="AAH451" s="544"/>
      <c r="AAI451" s="544"/>
      <c r="AAJ451" s="544"/>
      <c r="AAK451" s="544"/>
      <c r="AAL451" s="544"/>
      <c r="AAM451" s="544"/>
      <c r="AAN451" s="544"/>
      <c r="AAO451" s="544"/>
      <c r="AAP451" s="544"/>
      <c r="AAQ451" s="544"/>
      <c r="AAR451" s="544"/>
      <c r="AAS451" s="544"/>
      <c r="AAT451" s="544"/>
      <c r="AAU451" s="544"/>
      <c r="AAV451" s="544"/>
      <c r="AAW451" s="544"/>
      <c r="AAX451" s="544"/>
      <c r="AAY451" s="544"/>
      <c r="AAZ451" s="544"/>
      <c r="ABA451" s="544"/>
      <c r="ABB451" s="544"/>
      <c r="ABC451" s="544"/>
      <c r="ABD451" s="544"/>
      <c r="ABE451" s="544"/>
      <c r="ABF451" s="544"/>
      <c r="ABG451" s="544"/>
      <c r="ABH451" s="544"/>
      <c r="ABI451" s="544"/>
      <c r="ABJ451" s="544"/>
      <c r="ABK451" s="544"/>
      <c r="ABL451" s="544"/>
      <c r="ABM451" s="544"/>
      <c r="ABN451" s="544"/>
      <c r="ABO451" s="544"/>
      <c r="ABP451" s="544"/>
      <c r="ABQ451" s="544"/>
      <c r="ABR451" s="544"/>
      <c r="ABS451" s="544"/>
      <c r="ABT451" s="544"/>
    </row>
    <row r="452" spans="1:748" ht="15" customHeight="1" x14ac:dyDescent="0.15">
      <c r="A452" s="701">
        <v>43972</v>
      </c>
      <c r="B452" s="415">
        <f t="shared" si="8"/>
        <v>3013</v>
      </c>
      <c r="J452" s="606"/>
      <c r="K452" s="430"/>
      <c r="L452" s="1414"/>
      <c r="M452" s="231">
        <v>939</v>
      </c>
      <c r="N452" s="546">
        <v>8.36</v>
      </c>
      <c r="O452" s="467">
        <v>3270</v>
      </c>
      <c r="P452" s="576">
        <v>20.9</v>
      </c>
      <c r="Q452" s="883">
        <v>60.2</v>
      </c>
      <c r="R452" s="539">
        <v>0.3</v>
      </c>
      <c r="S452" s="576">
        <v>10.3</v>
      </c>
      <c r="T452" s="606"/>
      <c r="U452" s="430"/>
      <c r="V452" s="1414"/>
      <c r="W452" s="494">
        <v>498</v>
      </c>
      <c r="X452" s="546">
        <v>7.99</v>
      </c>
      <c r="Y452" s="548">
        <v>4390</v>
      </c>
      <c r="Z452" s="576">
        <v>11.8</v>
      </c>
      <c r="AA452" s="883">
        <v>33.1</v>
      </c>
      <c r="AB452" s="539">
        <v>6.3</v>
      </c>
      <c r="AC452" s="576">
        <v>7</v>
      </c>
      <c r="AG452" s="494">
        <v>142</v>
      </c>
      <c r="AH452" s="546">
        <v>8.1999999999999993</v>
      </c>
      <c r="AI452" s="548">
        <v>10790</v>
      </c>
      <c r="AJ452" s="576">
        <v>41.9</v>
      </c>
      <c r="AK452" s="883">
        <v>142.9</v>
      </c>
      <c r="AL452" s="539">
        <v>2.7</v>
      </c>
      <c r="AM452" s="213">
        <v>6.1</v>
      </c>
      <c r="AQ452" s="494">
        <v>244</v>
      </c>
      <c r="BA452" s="231">
        <v>213</v>
      </c>
      <c r="BB452" s="546">
        <v>7.86</v>
      </c>
      <c r="BC452" s="467">
        <v>5130</v>
      </c>
      <c r="BD452" s="576">
        <v>27.3</v>
      </c>
      <c r="BE452" s="883">
        <v>81.3</v>
      </c>
      <c r="BF452" s="539">
        <v>1.3</v>
      </c>
      <c r="BG452" s="576">
        <v>19.899999999999999</v>
      </c>
      <c r="BK452" s="494">
        <v>162</v>
      </c>
      <c r="BL452" s="546">
        <v>7.89</v>
      </c>
      <c r="BM452" s="548">
        <v>1374</v>
      </c>
      <c r="BN452" s="576">
        <v>92</v>
      </c>
      <c r="BO452" s="883">
        <v>167</v>
      </c>
      <c r="BP452" s="539">
        <v>0.2</v>
      </c>
      <c r="BQ452" s="576">
        <v>2.4</v>
      </c>
      <c r="BU452" s="494">
        <v>165</v>
      </c>
      <c r="BV452" s="546">
        <v>8.15</v>
      </c>
      <c r="BW452" s="548">
        <v>9410</v>
      </c>
      <c r="BX452" s="548">
        <v>100.2</v>
      </c>
      <c r="BY452" s="883">
        <v>320.5</v>
      </c>
      <c r="BZ452" s="539">
        <v>7.3</v>
      </c>
      <c r="CA452" s="576">
        <v>34.6</v>
      </c>
      <c r="CE452" s="494">
        <v>18</v>
      </c>
      <c r="CF452" s="546">
        <v>7.73</v>
      </c>
      <c r="CG452" s="548">
        <v>7410</v>
      </c>
      <c r="CH452" s="576">
        <v>29.6</v>
      </c>
      <c r="CI452" s="883">
        <v>98</v>
      </c>
      <c r="CJ452" s="539">
        <v>0.7</v>
      </c>
      <c r="CK452" s="576">
        <v>3.6</v>
      </c>
      <c r="CO452" s="494">
        <v>235</v>
      </c>
      <c r="CP452" s="546">
        <v>7.5</v>
      </c>
      <c r="CQ452" s="467">
        <v>5090</v>
      </c>
      <c r="CR452" s="576">
        <v>43.1</v>
      </c>
      <c r="CS452" s="883">
        <v>118.8</v>
      </c>
      <c r="CT452" s="539">
        <v>3.9</v>
      </c>
      <c r="CU452" s="576">
        <v>39.5</v>
      </c>
      <c r="CY452" s="494">
        <v>52</v>
      </c>
      <c r="DI452" s="494">
        <v>130</v>
      </c>
      <c r="DJ452" s="546">
        <v>8.01</v>
      </c>
      <c r="DK452" s="549">
        <v>3470</v>
      </c>
      <c r="DL452" s="576">
        <v>71.8</v>
      </c>
      <c r="DM452" s="883">
        <v>263.3</v>
      </c>
      <c r="DN452" s="539">
        <v>19</v>
      </c>
      <c r="DO452" s="576">
        <v>25.7</v>
      </c>
      <c r="DS452" s="494">
        <v>45</v>
      </c>
      <c r="DT452" s="546">
        <v>7.98</v>
      </c>
      <c r="DU452" s="466">
        <v>444</v>
      </c>
      <c r="DV452" s="576">
        <v>20.8</v>
      </c>
      <c r="DW452" s="883">
        <v>63.2</v>
      </c>
      <c r="DX452" s="539">
        <v>4.9000000000000004</v>
      </c>
      <c r="DY452" s="576">
        <v>5.0999999999999996</v>
      </c>
      <c r="EC452" s="494">
        <v>6</v>
      </c>
      <c r="ED452" s="546">
        <v>7.18</v>
      </c>
      <c r="EE452" s="551">
        <v>1256</v>
      </c>
      <c r="EF452" s="576">
        <v>39.200000000000003</v>
      </c>
      <c r="EG452" s="883">
        <v>151</v>
      </c>
      <c r="EH452" s="539">
        <v>5.9</v>
      </c>
      <c r="EI452" s="576">
        <v>6</v>
      </c>
      <c r="EX452" s="546">
        <v>7.35</v>
      </c>
      <c r="EY452" s="467">
        <v>5480</v>
      </c>
      <c r="EZ452" s="576">
        <v>9.9</v>
      </c>
      <c r="FA452" s="883">
        <v>61.7</v>
      </c>
      <c r="FB452" s="539">
        <v>6.6</v>
      </c>
      <c r="FC452" s="576">
        <v>7.3</v>
      </c>
      <c r="FG452" s="494">
        <v>28</v>
      </c>
      <c r="FH452" s="546">
        <v>8.44</v>
      </c>
      <c r="FI452" s="467">
        <v>3290</v>
      </c>
      <c r="FJ452" s="576">
        <v>82.9</v>
      </c>
      <c r="FK452" s="883">
        <v>215.2</v>
      </c>
      <c r="FL452" s="539">
        <v>4.8</v>
      </c>
      <c r="FM452" s="576">
        <v>12.8</v>
      </c>
      <c r="HE452" s="494">
        <v>136</v>
      </c>
      <c r="HF452" s="546">
        <v>6.98</v>
      </c>
      <c r="HG452" s="467">
        <v>2270</v>
      </c>
      <c r="HH452" s="894">
        <v>9</v>
      </c>
      <c r="HI452" s="1432">
        <v>37.6</v>
      </c>
      <c r="HJ452" s="539">
        <v>4.2</v>
      </c>
      <c r="HK452" s="576">
        <v>5</v>
      </c>
    </row>
    <row r="453" spans="1:748" ht="15" customHeight="1" x14ac:dyDescent="0.15">
      <c r="A453" s="701">
        <v>43973</v>
      </c>
      <c r="B453" s="415">
        <f t="shared" si="8"/>
        <v>4514</v>
      </c>
      <c r="M453" s="231">
        <v>1204</v>
      </c>
      <c r="N453" s="546">
        <v>8.36</v>
      </c>
      <c r="O453" s="467">
        <v>3290</v>
      </c>
      <c r="P453" s="576">
        <v>21.6</v>
      </c>
      <c r="Q453" s="883">
        <f>P453*3.5</f>
        <v>75.600000000000009</v>
      </c>
      <c r="R453" s="539">
        <v>0.5</v>
      </c>
      <c r="S453" s="576">
        <v>11.1</v>
      </c>
      <c r="W453" s="494">
        <v>395</v>
      </c>
      <c r="X453" s="546">
        <v>8.0399999999999991</v>
      </c>
      <c r="Y453" s="548">
        <v>3250</v>
      </c>
      <c r="Z453" s="576">
        <v>21.8</v>
      </c>
      <c r="AA453" s="883">
        <f>Z453*5.2</f>
        <v>113.36000000000001</v>
      </c>
      <c r="AB453" s="539">
        <v>6.1</v>
      </c>
      <c r="AC453" s="576">
        <v>7.3</v>
      </c>
      <c r="AG453" s="494">
        <v>236</v>
      </c>
      <c r="AH453" s="546">
        <v>8.2899999999999991</v>
      </c>
      <c r="AI453" s="548">
        <v>10360</v>
      </c>
      <c r="AJ453" s="576">
        <v>45</v>
      </c>
      <c r="AK453" s="883">
        <f>AJ453*4.3</f>
        <v>193.5</v>
      </c>
      <c r="AL453" s="539">
        <v>3</v>
      </c>
      <c r="AM453" s="213">
        <v>7.8</v>
      </c>
      <c r="AQ453" s="494">
        <v>725</v>
      </c>
      <c r="AR453" s="546">
        <v>7.9</v>
      </c>
      <c r="AS453" s="548">
        <v>3610</v>
      </c>
      <c r="AT453" s="576">
        <v>65.3</v>
      </c>
      <c r="AU453" s="883">
        <f>AT453*3.2</f>
        <v>208.96</v>
      </c>
      <c r="AV453" s="539">
        <v>78.599999999999994</v>
      </c>
      <c r="AW453" s="576">
        <v>83.9</v>
      </c>
      <c r="BA453" s="231">
        <v>286</v>
      </c>
      <c r="BB453" s="546">
        <v>7.83</v>
      </c>
      <c r="BC453" s="467">
        <v>5290</v>
      </c>
      <c r="BD453" s="576">
        <v>28.1</v>
      </c>
      <c r="BE453" s="883">
        <f>BD453*3.6</f>
        <v>101.16000000000001</v>
      </c>
      <c r="BF453" s="539">
        <v>1.9</v>
      </c>
      <c r="BG453" s="576">
        <v>22.4</v>
      </c>
      <c r="BK453" s="494">
        <v>213</v>
      </c>
      <c r="BL453" s="546">
        <v>7.89</v>
      </c>
      <c r="BM453" s="548">
        <v>1386</v>
      </c>
      <c r="BN453" s="576">
        <v>91</v>
      </c>
      <c r="BO453" s="883">
        <f>BN453*2.5</f>
        <v>227.5</v>
      </c>
      <c r="BP453" s="539">
        <v>0.1</v>
      </c>
      <c r="BQ453" s="576">
        <v>3.1</v>
      </c>
      <c r="BU453" s="494">
        <v>361</v>
      </c>
      <c r="BV453" s="546">
        <v>7.46</v>
      </c>
      <c r="BW453" s="548">
        <v>5750</v>
      </c>
      <c r="BX453" s="548">
        <v>26</v>
      </c>
      <c r="BY453" s="883">
        <f>BX453*3.9</f>
        <v>101.39999999999999</v>
      </c>
      <c r="BZ453" s="539">
        <v>5.0999999999999996</v>
      </c>
      <c r="CA453" s="576">
        <v>19.100000000000001</v>
      </c>
      <c r="CE453" s="494">
        <v>47</v>
      </c>
      <c r="CF453" s="546">
        <v>7.76</v>
      </c>
      <c r="CG453" s="548">
        <v>7140</v>
      </c>
      <c r="CH453" s="576">
        <v>32.6</v>
      </c>
      <c r="CI453" s="883">
        <f>CH453*3.8</f>
        <v>123.88</v>
      </c>
      <c r="CJ453" s="539">
        <v>1</v>
      </c>
      <c r="CK453" s="576">
        <v>5.2</v>
      </c>
      <c r="CO453" s="494">
        <v>425</v>
      </c>
      <c r="CP453" s="546">
        <v>7.54</v>
      </c>
      <c r="CQ453" s="467">
        <v>7720</v>
      </c>
      <c r="CR453" s="576">
        <v>67.400000000000006</v>
      </c>
      <c r="CS453" s="883">
        <f>CR453*3.2</f>
        <v>215.68000000000004</v>
      </c>
      <c r="CT453" s="539">
        <v>5.4</v>
      </c>
      <c r="CU453" s="576">
        <v>55.1</v>
      </c>
      <c r="CY453" s="494">
        <v>170</v>
      </c>
      <c r="CZ453" s="546">
        <v>7.58</v>
      </c>
      <c r="DA453" s="467">
        <v>8210</v>
      </c>
      <c r="DB453" s="576">
        <v>56.8</v>
      </c>
      <c r="DC453" s="883">
        <f>DB453*2.55</f>
        <v>144.83999999999997</v>
      </c>
      <c r="DD453" s="539">
        <v>19.100000000000001</v>
      </c>
      <c r="DE453" s="576">
        <v>24.3</v>
      </c>
      <c r="DI453" s="494">
        <v>105</v>
      </c>
      <c r="DJ453" s="546">
        <v>8.01</v>
      </c>
      <c r="DK453" s="549">
        <v>3130</v>
      </c>
      <c r="DL453" s="576">
        <v>69.3</v>
      </c>
      <c r="DM453" s="883">
        <f>DL453*3.6</f>
        <v>249.48</v>
      </c>
      <c r="DN453" s="539">
        <v>16.5</v>
      </c>
      <c r="DO453" s="576">
        <v>22.9</v>
      </c>
      <c r="DS453" s="494">
        <v>42</v>
      </c>
      <c r="EC453" s="494">
        <v>111</v>
      </c>
      <c r="EX453" s="546">
        <v>7.51</v>
      </c>
      <c r="EY453" s="467">
        <v>5030</v>
      </c>
      <c r="EZ453" s="576">
        <v>7</v>
      </c>
      <c r="FA453" s="883">
        <f>EZ453*5.8</f>
        <v>40.6</v>
      </c>
      <c r="FB453" s="539">
        <v>3.5</v>
      </c>
      <c r="FC453" s="576">
        <v>4.2</v>
      </c>
      <c r="FG453" s="494">
        <v>37</v>
      </c>
      <c r="FH453" s="546">
        <v>8.08</v>
      </c>
      <c r="FI453" s="467">
        <v>3340</v>
      </c>
      <c r="FJ453" s="576">
        <v>72</v>
      </c>
      <c r="FK453" s="883">
        <f>FJ453*3.1</f>
        <v>223.20000000000002</v>
      </c>
      <c r="FL453" s="539">
        <v>3.7</v>
      </c>
      <c r="FM453" s="576">
        <v>13</v>
      </c>
      <c r="HE453" s="494">
        <v>157</v>
      </c>
      <c r="HF453" s="546">
        <v>6.91</v>
      </c>
      <c r="HG453" s="467">
        <v>2640</v>
      </c>
      <c r="HH453" s="894">
        <v>12.2</v>
      </c>
      <c r="HI453" s="1432">
        <f>HH453*5.9</f>
        <v>71.98</v>
      </c>
      <c r="HJ453" s="539">
        <v>6.3</v>
      </c>
      <c r="HK453" s="576">
        <v>7.2</v>
      </c>
    </row>
    <row r="454" spans="1:748" ht="15" customHeight="1" x14ac:dyDescent="0.15">
      <c r="A454" s="701">
        <v>43974</v>
      </c>
      <c r="B454" s="415">
        <f t="shared" ref="B454:B517" si="9">M454+W454+AG454+AQ454+BA454+BK454+BU454+CE454+CO454+CY454+DI454+DS454+EC454+EM454+EW454+FG454+GK454+GU454+HE454+HO454</f>
        <v>3774</v>
      </c>
      <c r="M454" s="231">
        <v>1379</v>
      </c>
      <c r="N454" s="546">
        <v>8.36</v>
      </c>
      <c r="O454" s="467">
        <v>3650</v>
      </c>
      <c r="P454" s="576">
        <v>24.2</v>
      </c>
      <c r="Q454" s="883">
        <f t="shared" ref="Q454:Q517" si="10">P454*3.5</f>
        <v>84.7</v>
      </c>
      <c r="R454" s="539">
        <v>4</v>
      </c>
      <c r="S454" s="576">
        <v>12.9</v>
      </c>
      <c r="W454" s="494">
        <v>459</v>
      </c>
      <c r="X454" s="546">
        <v>8.06</v>
      </c>
      <c r="Y454" s="548">
        <v>2720</v>
      </c>
      <c r="Z454" s="576">
        <v>21.7</v>
      </c>
      <c r="AA454" s="883">
        <f t="shared" ref="AA454:AA474" si="11">Z454*5.2</f>
        <v>112.84</v>
      </c>
      <c r="AB454" s="539">
        <v>4.2</v>
      </c>
      <c r="AC454" s="576">
        <v>4.5</v>
      </c>
      <c r="AH454" s="546">
        <v>8.11</v>
      </c>
      <c r="AI454" s="548">
        <v>11310</v>
      </c>
      <c r="AJ454" s="576">
        <v>41</v>
      </c>
      <c r="AK454" s="883">
        <f t="shared" ref="AK454:AK497" si="12">AJ454*4.3</f>
        <v>176.29999999999998</v>
      </c>
      <c r="AL454" s="539">
        <v>2.2000000000000002</v>
      </c>
      <c r="AM454" s="213">
        <v>6.2</v>
      </c>
      <c r="AQ454" s="494">
        <v>608</v>
      </c>
      <c r="AR454" s="546">
        <v>7.93</v>
      </c>
      <c r="AS454" s="548">
        <v>3510</v>
      </c>
      <c r="AT454" s="576">
        <v>55.7</v>
      </c>
      <c r="AU454" s="883">
        <f t="shared" ref="AU454:AU457" si="13">AT454*3.2</f>
        <v>178.24</v>
      </c>
      <c r="AV454" s="539">
        <v>75.099999999999994</v>
      </c>
      <c r="AW454" s="576">
        <v>76.3</v>
      </c>
      <c r="AX454" s="539">
        <v>5.7</v>
      </c>
      <c r="BA454" s="231">
        <v>185</v>
      </c>
      <c r="BB454" s="546">
        <v>7.79</v>
      </c>
      <c r="BC454" s="467">
        <v>5760</v>
      </c>
      <c r="BD454" s="576">
        <v>27.6</v>
      </c>
      <c r="BE454" s="883">
        <f t="shared" ref="BE454:BE517" si="14">BD454*3.6</f>
        <v>99.360000000000014</v>
      </c>
      <c r="BF454" s="539">
        <v>1</v>
      </c>
      <c r="BG454" s="576">
        <v>25</v>
      </c>
      <c r="BK454" s="494">
        <v>151</v>
      </c>
      <c r="BL454" s="546">
        <v>7.81</v>
      </c>
      <c r="BM454" s="548">
        <v>1434</v>
      </c>
      <c r="BN454" s="576">
        <v>86.3</v>
      </c>
      <c r="BO454" s="883">
        <f t="shared" ref="BO454:BO517" si="15">BN454*2.5</f>
        <v>215.75</v>
      </c>
      <c r="BP454" s="539">
        <v>0.1</v>
      </c>
      <c r="BQ454" s="576">
        <v>2.4</v>
      </c>
      <c r="BU454" s="494">
        <v>234</v>
      </c>
      <c r="BV454" s="546">
        <v>7.25</v>
      </c>
      <c r="BW454" s="548">
        <v>5830</v>
      </c>
      <c r="BX454" s="548">
        <v>19.899999999999999</v>
      </c>
      <c r="BY454" s="883">
        <f t="shared" ref="BY454:BY457" si="16">BX454*3.9</f>
        <v>77.61</v>
      </c>
      <c r="BZ454" s="539">
        <v>11.3</v>
      </c>
      <c r="CA454" s="576">
        <v>20.8</v>
      </c>
      <c r="CE454" s="494">
        <v>46</v>
      </c>
      <c r="CF454" s="546">
        <v>7.73</v>
      </c>
      <c r="CG454" s="548">
        <v>7400</v>
      </c>
      <c r="CH454" s="576">
        <v>27.5</v>
      </c>
      <c r="CI454" s="883">
        <f t="shared" ref="CI454:CI466" si="17">CH454*3.8</f>
        <v>104.5</v>
      </c>
      <c r="CJ454" s="539">
        <v>0.6</v>
      </c>
      <c r="CK454" s="576">
        <v>4</v>
      </c>
      <c r="CO454" s="494">
        <v>261</v>
      </c>
      <c r="CP454" s="546">
        <v>7.29</v>
      </c>
      <c r="CQ454" s="467">
        <v>7190</v>
      </c>
      <c r="CR454" s="576">
        <v>53.4</v>
      </c>
      <c r="CS454" s="883">
        <f t="shared" ref="CS454:CS517" si="18">CR454*3.2</f>
        <v>170.88</v>
      </c>
      <c r="CT454" s="539">
        <v>3.5</v>
      </c>
      <c r="CU454" s="576">
        <v>44.7</v>
      </c>
      <c r="CZ454" s="546">
        <v>7.59</v>
      </c>
      <c r="DA454" s="467">
        <v>8780</v>
      </c>
      <c r="DB454" s="576">
        <v>53.8</v>
      </c>
      <c r="DC454" s="883">
        <f t="shared" ref="DC454:DC475" si="19">DB454*2.55</f>
        <v>137.18999999999997</v>
      </c>
      <c r="DD454" s="539">
        <v>19.8</v>
      </c>
      <c r="DE454" s="576">
        <v>22.6</v>
      </c>
      <c r="DI454" s="494">
        <v>57</v>
      </c>
      <c r="DJ454" s="546">
        <v>7.94</v>
      </c>
      <c r="DK454" s="549">
        <v>3260</v>
      </c>
      <c r="DL454" s="576">
        <v>70.900000000000006</v>
      </c>
      <c r="DM454" s="883">
        <f t="shared" ref="DM454:DM517" si="20">DL454*3.6</f>
        <v>255.24000000000004</v>
      </c>
      <c r="DN454" s="539">
        <v>10.3</v>
      </c>
      <c r="DO454" s="576">
        <v>22.2</v>
      </c>
      <c r="DS454" s="494">
        <v>61</v>
      </c>
      <c r="DT454" s="546">
        <v>7.42</v>
      </c>
      <c r="DU454" s="466">
        <v>441</v>
      </c>
      <c r="DV454" s="576">
        <v>23</v>
      </c>
      <c r="DW454" s="883">
        <f>DV454*2.8</f>
        <v>64.399999999999991</v>
      </c>
      <c r="DX454" s="539">
        <v>5.6</v>
      </c>
      <c r="DY454" s="576">
        <v>6.1</v>
      </c>
      <c r="EC454" s="494">
        <v>109</v>
      </c>
      <c r="ED454" s="546">
        <v>6.85</v>
      </c>
      <c r="EE454" s="551">
        <v>1396</v>
      </c>
      <c r="EF454" s="576">
        <v>56.6</v>
      </c>
      <c r="EG454" s="883">
        <f>EF454*3.7</f>
        <v>209.42000000000002</v>
      </c>
      <c r="EH454" s="539">
        <v>6.6</v>
      </c>
      <c r="EI454" s="576">
        <v>7.1</v>
      </c>
      <c r="EM454" s="494">
        <v>67</v>
      </c>
      <c r="EX454" s="546">
        <v>7.34</v>
      </c>
      <c r="EY454" s="467">
        <v>5570</v>
      </c>
      <c r="EZ454" s="576">
        <v>8</v>
      </c>
      <c r="FA454" s="883">
        <f t="shared" ref="FA454:FA474" si="21">EZ454*5.8</f>
        <v>46.4</v>
      </c>
      <c r="FB454" s="539">
        <v>5.8</v>
      </c>
      <c r="FC454" s="576">
        <v>6.3</v>
      </c>
      <c r="FG454" s="494">
        <v>34</v>
      </c>
      <c r="FH454" s="546">
        <v>8.27</v>
      </c>
      <c r="FI454" s="467">
        <v>3510</v>
      </c>
      <c r="FJ454" s="576">
        <v>72.2</v>
      </c>
      <c r="FK454" s="883">
        <f t="shared" ref="FK454:FK467" si="22">FJ454*3.1</f>
        <v>223.82000000000002</v>
      </c>
      <c r="FL454" s="539">
        <v>6</v>
      </c>
      <c r="FM454" s="576">
        <v>13.4</v>
      </c>
      <c r="HE454" s="494">
        <v>123</v>
      </c>
      <c r="HF454" s="546">
        <v>6.75</v>
      </c>
      <c r="HG454" s="467">
        <v>2480</v>
      </c>
      <c r="HH454" s="894">
        <v>10.3</v>
      </c>
      <c r="HI454" s="1432">
        <f t="shared" ref="HI454:HI474" si="23">HH454*5.9</f>
        <v>60.77000000000001</v>
      </c>
      <c r="HJ454" s="539">
        <v>4.2</v>
      </c>
      <c r="HK454" s="576">
        <v>4.9000000000000004</v>
      </c>
    </row>
    <row r="455" spans="1:748" s="472" customFormat="1" ht="15" customHeight="1" x14ac:dyDescent="0.15">
      <c r="A455" s="581">
        <v>43975</v>
      </c>
      <c r="B455" s="765">
        <f t="shared" si="9"/>
        <v>3138</v>
      </c>
      <c r="C455" s="241"/>
      <c r="D455" s="552"/>
      <c r="E455" s="471"/>
      <c r="F455" s="577"/>
      <c r="G455" s="577"/>
      <c r="H455" s="541"/>
      <c r="I455" s="577"/>
      <c r="J455" s="553"/>
      <c r="K455" s="471"/>
      <c r="L455" s="557"/>
      <c r="M455" s="241">
        <v>1379</v>
      </c>
      <c r="N455" s="552">
        <v>8.3800000000000008</v>
      </c>
      <c r="O455" s="471">
        <v>3530</v>
      </c>
      <c r="P455" s="577">
        <v>27.7</v>
      </c>
      <c r="Q455" s="577">
        <f t="shared" si="10"/>
        <v>96.95</v>
      </c>
      <c r="R455" s="541">
        <v>3.3</v>
      </c>
      <c r="S455" s="577">
        <v>3.5</v>
      </c>
      <c r="T455" s="553"/>
      <c r="U455" s="471"/>
      <c r="V455" s="557"/>
      <c r="W455" s="554">
        <v>169</v>
      </c>
      <c r="X455" s="552">
        <v>7.68</v>
      </c>
      <c r="Y455" s="555">
        <v>1911</v>
      </c>
      <c r="Z455" s="577">
        <v>8.8000000000000007</v>
      </c>
      <c r="AA455" s="577">
        <f t="shared" si="11"/>
        <v>45.760000000000005</v>
      </c>
      <c r="AB455" s="541">
        <v>2.8</v>
      </c>
      <c r="AC455" s="577">
        <v>3.4</v>
      </c>
      <c r="AD455" s="541"/>
      <c r="AE455" s="471"/>
      <c r="AF455" s="557"/>
      <c r="AG455" s="554">
        <v>146</v>
      </c>
      <c r="AH455" s="552">
        <v>8.27</v>
      </c>
      <c r="AI455" s="555">
        <v>10240</v>
      </c>
      <c r="AJ455" s="577">
        <v>40.1</v>
      </c>
      <c r="AK455" s="577">
        <f t="shared" si="12"/>
        <v>172.43</v>
      </c>
      <c r="AL455" s="541">
        <v>2.6</v>
      </c>
      <c r="AM455" s="180">
        <v>7.1</v>
      </c>
      <c r="AN455" s="541"/>
      <c r="AO455" s="471"/>
      <c r="AP455" s="619"/>
      <c r="AQ455" s="554">
        <v>570</v>
      </c>
      <c r="AR455" s="552">
        <v>8.3000000000000007</v>
      </c>
      <c r="AS455" s="555">
        <v>3000</v>
      </c>
      <c r="AT455" s="577">
        <v>47.6</v>
      </c>
      <c r="AU455" s="577">
        <f t="shared" si="13"/>
        <v>152.32000000000002</v>
      </c>
      <c r="AV455" s="541">
        <v>66.5</v>
      </c>
      <c r="AW455" s="577">
        <v>69</v>
      </c>
      <c r="AX455" s="541"/>
      <c r="AY455" s="471"/>
      <c r="AZ455" s="557"/>
      <c r="BA455" s="241">
        <v>189</v>
      </c>
      <c r="BB455" s="552">
        <v>7.94</v>
      </c>
      <c r="BC455" s="471">
        <v>5470</v>
      </c>
      <c r="BD455" s="577">
        <v>28.6</v>
      </c>
      <c r="BE455" s="577">
        <f t="shared" si="14"/>
        <v>102.96000000000001</v>
      </c>
      <c r="BF455" s="541">
        <v>1</v>
      </c>
      <c r="BG455" s="577">
        <v>26.6</v>
      </c>
      <c r="BH455" s="541"/>
      <c r="BI455" s="471"/>
      <c r="BJ455" s="557"/>
      <c r="BK455" s="554">
        <v>173</v>
      </c>
      <c r="BL455" s="552">
        <v>7.88</v>
      </c>
      <c r="BM455" s="555">
        <v>1355</v>
      </c>
      <c r="BN455" s="577">
        <v>90.6</v>
      </c>
      <c r="BO455" s="577">
        <f t="shared" si="15"/>
        <v>226.5</v>
      </c>
      <c r="BP455" s="541">
        <v>0.1</v>
      </c>
      <c r="BQ455" s="577">
        <v>2.4</v>
      </c>
      <c r="BR455" s="541"/>
      <c r="BS455" s="471"/>
      <c r="BT455" s="557"/>
      <c r="BU455" s="554">
        <v>227</v>
      </c>
      <c r="BV455" s="552">
        <v>7.19</v>
      </c>
      <c r="BW455" s="555">
        <v>5350</v>
      </c>
      <c r="BX455" s="555">
        <v>108.6</v>
      </c>
      <c r="BY455" s="577">
        <f t="shared" si="16"/>
        <v>423.53999999999996</v>
      </c>
      <c r="BZ455" s="541">
        <v>6.7</v>
      </c>
      <c r="CA455" s="577">
        <v>24.9</v>
      </c>
      <c r="CB455" s="541"/>
      <c r="CC455" s="471"/>
      <c r="CD455" s="557"/>
      <c r="CE455" s="554"/>
      <c r="CF455" s="552">
        <v>7.8</v>
      </c>
      <c r="CG455" s="555">
        <v>7040</v>
      </c>
      <c r="CH455" s="577">
        <v>34.5</v>
      </c>
      <c r="CI455" s="577">
        <f t="shared" si="17"/>
        <v>131.1</v>
      </c>
      <c r="CJ455" s="541">
        <v>0.5</v>
      </c>
      <c r="CK455" s="577">
        <v>4.7</v>
      </c>
      <c r="CL455" s="541"/>
      <c r="CM455" s="471"/>
      <c r="CN455" s="557"/>
      <c r="CO455" s="554">
        <v>1</v>
      </c>
      <c r="CP455" s="552"/>
      <c r="CQ455" s="471"/>
      <c r="CR455" s="577"/>
      <c r="CS455" s="577">
        <f t="shared" si="18"/>
        <v>0</v>
      </c>
      <c r="CT455" s="541"/>
      <c r="CU455" s="577"/>
      <c r="CV455" s="541"/>
      <c r="CW455" s="471"/>
      <c r="CX455" s="557"/>
      <c r="CY455" s="554">
        <v>5</v>
      </c>
      <c r="CZ455" s="552">
        <v>7.78</v>
      </c>
      <c r="DA455" s="471">
        <v>7250</v>
      </c>
      <c r="DB455" s="577">
        <v>78.5</v>
      </c>
      <c r="DC455" s="577">
        <f t="shared" si="19"/>
        <v>200.17499999999998</v>
      </c>
      <c r="DD455" s="541">
        <v>5</v>
      </c>
      <c r="DE455" s="577">
        <v>23.4</v>
      </c>
      <c r="DF455" s="541"/>
      <c r="DG455" s="558"/>
      <c r="DH455" s="557"/>
      <c r="DI455" s="554">
        <v>60</v>
      </c>
      <c r="DJ455" s="552">
        <v>7.92</v>
      </c>
      <c r="DK455" s="556">
        <v>3210</v>
      </c>
      <c r="DL455" s="577">
        <v>56.6</v>
      </c>
      <c r="DM455" s="577">
        <f t="shared" si="20"/>
        <v>203.76000000000002</v>
      </c>
      <c r="DN455" s="541">
        <v>17.8</v>
      </c>
      <c r="DO455" s="577">
        <v>23.3</v>
      </c>
      <c r="DP455" s="541"/>
      <c r="DQ455" s="471"/>
      <c r="DR455" s="557"/>
      <c r="DS455" s="554"/>
      <c r="DT455" s="552"/>
      <c r="DU455" s="470"/>
      <c r="DV455" s="577"/>
      <c r="DW455" s="577"/>
      <c r="DX455" s="541"/>
      <c r="DY455" s="577"/>
      <c r="DZ455" s="541"/>
      <c r="EA455" s="577"/>
      <c r="EB455" s="557"/>
      <c r="EC455" s="554">
        <v>63</v>
      </c>
      <c r="ED455" s="552">
        <v>7.2</v>
      </c>
      <c r="EE455" s="558">
        <v>1468</v>
      </c>
      <c r="EF455" s="577">
        <v>51.6</v>
      </c>
      <c r="EG455" s="577">
        <f t="shared" ref="EG455:EG505" si="24">EF455*3.7</f>
        <v>190.92000000000002</v>
      </c>
      <c r="EH455" s="541">
        <v>6.9</v>
      </c>
      <c r="EI455" s="577">
        <v>7.7</v>
      </c>
      <c r="EJ455" s="541"/>
      <c r="EK455" s="471"/>
      <c r="EL455" s="557"/>
      <c r="EM455" s="554"/>
      <c r="EN455" s="552"/>
      <c r="EO455" s="471"/>
      <c r="EP455" s="577"/>
      <c r="EQ455" s="577"/>
      <c r="ER455" s="541"/>
      <c r="ES455" s="577"/>
      <c r="ET455" s="470"/>
      <c r="EU455" s="471"/>
      <c r="EV455" s="557"/>
      <c r="EW455" s="554"/>
      <c r="EX455" s="552">
        <v>7.31</v>
      </c>
      <c r="EY455" s="471">
        <v>5130</v>
      </c>
      <c r="EZ455" s="577">
        <v>5.7</v>
      </c>
      <c r="FA455" s="577">
        <f t="shared" si="21"/>
        <v>33.06</v>
      </c>
      <c r="FB455" s="541">
        <v>3.2</v>
      </c>
      <c r="FC455" s="577">
        <v>3.4</v>
      </c>
      <c r="FD455" s="470"/>
      <c r="FE455" s="471"/>
      <c r="FF455" s="557"/>
      <c r="FG455" s="554">
        <v>23</v>
      </c>
      <c r="FH455" s="552">
        <v>8.5399999999999991</v>
      </c>
      <c r="FI455" s="471">
        <v>3410</v>
      </c>
      <c r="FJ455" s="577">
        <v>86.5</v>
      </c>
      <c r="FK455" s="577">
        <f t="shared" si="22"/>
        <v>268.15000000000003</v>
      </c>
      <c r="FL455" s="541">
        <v>6</v>
      </c>
      <c r="FM455" s="577">
        <v>12.7</v>
      </c>
      <c r="FN455" s="470"/>
      <c r="FO455" s="471"/>
      <c r="FP455" s="557"/>
      <c r="FQ455" s="1261"/>
      <c r="FR455" s="584"/>
      <c r="FS455" s="589"/>
      <c r="FT455" s="584"/>
      <c r="FU455" s="590"/>
      <c r="FV455" s="584"/>
      <c r="FW455" s="590"/>
      <c r="FX455" s="584"/>
      <c r="FY455" s="584"/>
      <c r="FZ455" s="591"/>
      <c r="GA455" s="1261"/>
      <c r="GB455" s="584"/>
      <c r="GC455" s="584"/>
      <c r="GD455" s="584"/>
      <c r="GE455" s="590"/>
      <c r="GF455" s="584"/>
      <c r="GG455" s="590"/>
      <c r="GH455" s="584"/>
      <c r="GI455" s="584"/>
      <c r="GJ455" s="591"/>
      <c r="GK455" s="241"/>
      <c r="GL455" s="940"/>
      <c r="GM455" s="471"/>
      <c r="GN455" s="471"/>
      <c r="GO455" s="471"/>
      <c r="GP455" s="471"/>
      <c r="GQ455" s="471"/>
      <c r="GR455" s="471"/>
      <c r="GS455" s="471"/>
      <c r="GT455" s="557"/>
      <c r="GU455" s="241"/>
      <c r="GV455" s="471"/>
      <c r="GW455" s="471"/>
      <c r="GX455" s="471"/>
      <c r="GY455" s="471"/>
      <c r="GZ455" s="541"/>
      <c r="HA455" s="471"/>
      <c r="HB455" s="471"/>
      <c r="HC455" s="471"/>
      <c r="HD455" s="557"/>
      <c r="HE455" s="554">
        <v>133</v>
      </c>
      <c r="HF455" s="552">
        <v>6.86</v>
      </c>
      <c r="HG455" s="471">
        <v>2020</v>
      </c>
      <c r="HH455" s="590">
        <v>7.4</v>
      </c>
      <c r="HI455" s="556">
        <f t="shared" si="23"/>
        <v>43.660000000000004</v>
      </c>
      <c r="HJ455" s="541">
        <v>3.2</v>
      </c>
      <c r="HK455" s="577">
        <v>3.5</v>
      </c>
      <c r="HL455" s="541"/>
      <c r="HM455" s="471"/>
      <c r="HN455" s="557"/>
      <c r="HO455" s="554"/>
      <c r="HP455" s="552"/>
      <c r="HQ455" s="471"/>
      <c r="HR455" s="577"/>
      <c r="HS455" s="577"/>
      <c r="HT455" s="541"/>
      <c r="HU455" s="577"/>
      <c r="HV455" s="541"/>
      <c r="HW455" s="471"/>
      <c r="HX455" s="557"/>
      <c r="HY455" s="1587"/>
      <c r="HZ455" s="1587"/>
      <c r="IA455" s="1587"/>
      <c r="IB455" s="1587"/>
      <c r="IC455" s="1587"/>
      <c r="ID455" s="1587"/>
      <c r="IE455" s="1587"/>
      <c r="IF455" s="1587"/>
      <c r="IG455" s="1587"/>
      <c r="IH455" s="1587"/>
      <c r="II455" s="1587"/>
      <c r="IJ455" s="1587"/>
      <c r="IK455" s="1587"/>
      <c r="IL455" s="1587"/>
      <c r="IM455" s="1587"/>
      <c r="IN455" s="1587"/>
      <c r="IO455" s="1587"/>
      <c r="IP455" s="1587"/>
      <c r="IQ455" s="1587"/>
      <c r="IR455" s="1587"/>
      <c r="IS455" s="1587"/>
      <c r="IT455" s="1587"/>
      <c r="IU455" s="1587"/>
      <c r="IV455" s="1587"/>
      <c r="IW455" s="1587"/>
      <c r="IX455" s="1587"/>
      <c r="IY455" s="1587"/>
      <c r="IZ455" s="1587"/>
      <c r="JA455" s="1587"/>
      <c r="JB455" s="1587"/>
      <c r="JC455" s="1587"/>
      <c r="JD455" s="1587"/>
      <c r="JE455" s="1587"/>
      <c r="JF455" s="1587"/>
      <c r="JG455" s="1587"/>
      <c r="JH455" s="1587"/>
      <c r="JI455" s="1587"/>
      <c r="JJ455" s="1587"/>
      <c r="JK455" s="1587"/>
      <c r="JL455" s="1587"/>
      <c r="JM455" s="1587"/>
      <c r="JN455" s="1587"/>
      <c r="JO455" s="1587"/>
      <c r="JP455" s="1587"/>
      <c r="JQ455" s="1587"/>
      <c r="JR455" s="1587"/>
      <c r="JS455" s="1587"/>
      <c r="JT455" s="1587"/>
      <c r="JU455" s="1587"/>
      <c r="JV455" s="1587"/>
      <c r="JW455" s="1587"/>
      <c r="JX455" s="1587"/>
      <c r="JY455" s="1587"/>
      <c r="JZ455" s="1587"/>
      <c r="KA455" s="1587"/>
      <c r="KB455" s="1587"/>
      <c r="KC455" s="1587"/>
      <c r="KD455" s="1587"/>
      <c r="KE455" s="1587"/>
      <c r="KF455" s="1587"/>
      <c r="KG455" s="1587"/>
      <c r="KH455" s="1587"/>
      <c r="KI455" s="1587"/>
      <c r="KJ455" s="1587"/>
      <c r="KK455" s="1587"/>
      <c r="KL455" s="1587"/>
      <c r="KM455" s="1587"/>
      <c r="KN455" s="1587"/>
      <c r="KO455" s="1587"/>
      <c r="KP455" s="1587"/>
      <c r="KQ455" s="1587"/>
      <c r="KR455" s="1587"/>
      <c r="KS455" s="1587"/>
      <c r="KT455" s="1587"/>
      <c r="KU455" s="1587"/>
      <c r="KV455" s="1587"/>
      <c r="KW455" s="1587"/>
      <c r="KX455" s="1587"/>
      <c r="KY455" s="1587"/>
      <c r="KZ455" s="1587"/>
      <c r="LA455" s="1587"/>
      <c r="LB455" s="1587"/>
      <c r="LC455" s="1587"/>
      <c r="LD455" s="1587"/>
      <c r="LE455" s="1587"/>
      <c r="LF455" s="1587"/>
      <c r="LG455" s="1587"/>
      <c r="LH455" s="1587"/>
      <c r="LI455" s="1587"/>
      <c r="LJ455" s="1587"/>
      <c r="LK455" s="1587"/>
      <c r="LL455" s="1587"/>
      <c r="LM455" s="1587"/>
      <c r="LN455" s="1587"/>
      <c r="LO455" s="1587"/>
      <c r="LP455" s="1587"/>
      <c r="LQ455" s="1587"/>
      <c r="LR455" s="1587"/>
      <c r="LS455" s="1587"/>
      <c r="LT455" s="1587"/>
      <c r="LU455" s="1587"/>
      <c r="LV455" s="1587"/>
      <c r="LW455" s="1587"/>
      <c r="LX455" s="1587"/>
      <c r="LY455" s="1587"/>
      <c r="LZ455" s="1587"/>
      <c r="MA455" s="1587"/>
      <c r="MB455" s="1587"/>
      <c r="MC455" s="1587"/>
      <c r="MD455" s="1587"/>
      <c r="ME455" s="1587"/>
      <c r="MF455" s="1587"/>
      <c r="MG455" s="1587"/>
      <c r="MH455" s="1587"/>
      <c r="MI455" s="1587"/>
      <c r="MJ455" s="1587"/>
      <c r="MK455" s="1587"/>
      <c r="ML455" s="1587"/>
      <c r="MM455" s="1587"/>
      <c r="MN455" s="1587"/>
      <c r="MO455" s="1587"/>
      <c r="MP455" s="1587"/>
      <c r="MQ455" s="1587"/>
      <c r="MR455" s="1587"/>
      <c r="MS455" s="1587"/>
      <c r="MT455" s="1587"/>
      <c r="MU455" s="1587"/>
      <c r="MV455" s="1587"/>
      <c r="MW455" s="1587"/>
      <c r="MX455" s="1587"/>
      <c r="MY455" s="1587"/>
      <c r="MZ455" s="1587"/>
      <c r="NA455" s="1587"/>
      <c r="NB455" s="1587"/>
      <c r="NC455" s="1587"/>
      <c r="ND455" s="1587"/>
      <c r="NE455" s="1587"/>
      <c r="NF455" s="1587"/>
      <c r="NG455" s="1587"/>
      <c r="NH455" s="1587"/>
      <c r="NI455" s="1587"/>
      <c r="NJ455" s="1587"/>
      <c r="NK455" s="1587"/>
      <c r="NL455" s="1587"/>
      <c r="NM455" s="1587"/>
      <c r="NN455" s="1587"/>
      <c r="NO455" s="1587"/>
      <c r="NP455" s="1587"/>
      <c r="NQ455" s="1587"/>
      <c r="NR455" s="1587"/>
      <c r="NS455" s="1587"/>
      <c r="NT455" s="1587"/>
      <c r="NU455" s="1587"/>
      <c r="NV455" s="1587"/>
      <c r="NW455" s="1587"/>
      <c r="NX455" s="1587"/>
      <c r="NY455" s="1587"/>
      <c r="NZ455" s="1587"/>
      <c r="OA455" s="1587"/>
      <c r="OB455" s="1587"/>
      <c r="OC455" s="1587"/>
      <c r="OD455" s="1587"/>
      <c r="OE455" s="1587"/>
      <c r="OF455" s="1587"/>
      <c r="OG455" s="1587"/>
      <c r="OH455" s="1587"/>
      <c r="OI455" s="1587"/>
      <c r="OJ455" s="1587"/>
      <c r="OK455" s="1587"/>
      <c r="OL455" s="1587"/>
      <c r="OM455" s="1587"/>
      <c r="ON455" s="1587"/>
      <c r="OO455" s="1587"/>
      <c r="OP455" s="1587"/>
      <c r="OQ455" s="1587"/>
      <c r="OR455" s="1587"/>
      <c r="OS455" s="1587"/>
      <c r="OT455" s="1587"/>
      <c r="OU455" s="1587"/>
      <c r="OV455" s="1587"/>
      <c r="OW455" s="1587"/>
      <c r="OX455" s="1587"/>
      <c r="OY455" s="1587"/>
      <c r="OZ455" s="1587"/>
      <c r="PA455" s="1587"/>
      <c r="PB455" s="1587"/>
      <c r="PC455" s="1587"/>
      <c r="PD455" s="1587"/>
      <c r="PE455" s="1587"/>
      <c r="PF455" s="1587"/>
      <c r="PG455" s="1588"/>
      <c r="PH455" s="1588"/>
      <c r="PI455" s="1588"/>
      <c r="PJ455" s="1588"/>
      <c r="PK455" s="1588"/>
      <c r="PL455" s="1588"/>
      <c r="PM455" s="1588"/>
      <c r="PN455" s="1588"/>
      <c r="PO455" s="1588"/>
      <c r="PP455" s="1588"/>
      <c r="PQ455" s="1588"/>
      <c r="PR455" s="1588"/>
      <c r="PS455" s="1588"/>
      <c r="PT455" s="1588"/>
      <c r="PU455" s="1588"/>
      <c r="PV455" s="1588"/>
      <c r="PW455" s="1588"/>
      <c r="PX455" s="1588"/>
      <c r="PY455" s="1588"/>
      <c r="PZ455" s="1588"/>
      <c r="QA455" s="1588"/>
      <c r="QB455" s="1588"/>
      <c r="QC455" s="1588"/>
      <c r="QD455" s="1588"/>
      <c r="QE455" s="1588"/>
      <c r="QF455" s="1588"/>
      <c r="QG455" s="1588"/>
      <c r="QH455" s="1588"/>
      <c r="QI455" s="1588"/>
      <c r="QJ455" s="1588"/>
      <c r="QK455" s="1588"/>
      <c r="QL455" s="1588"/>
      <c r="QM455" s="1588"/>
      <c r="QN455" s="1588"/>
      <c r="QO455" s="1588"/>
      <c r="QP455" s="1588"/>
      <c r="QQ455" s="1588"/>
      <c r="QR455" s="1588"/>
      <c r="QS455" s="1588"/>
      <c r="QT455" s="1588"/>
      <c r="QU455" s="1588"/>
      <c r="QV455" s="1588"/>
      <c r="QW455" s="1588"/>
      <c r="QX455" s="1588"/>
      <c r="QY455" s="1588"/>
      <c r="QZ455" s="1588"/>
      <c r="RA455" s="1588"/>
      <c r="RB455" s="1588"/>
      <c r="RC455" s="1588"/>
      <c r="RD455" s="1588"/>
      <c r="RE455" s="1588"/>
      <c r="RF455" s="1588"/>
      <c r="RG455" s="1588"/>
      <c r="RH455" s="1588"/>
      <c r="RI455" s="1588"/>
      <c r="RJ455" s="1588"/>
      <c r="RK455" s="1588"/>
      <c r="RL455" s="1588"/>
      <c r="RM455" s="1588"/>
      <c r="RN455" s="1588"/>
      <c r="RO455" s="1588"/>
      <c r="RP455" s="1588"/>
      <c r="RQ455" s="1588"/>
      <c r="RR455" s="1588"/>
      <c r="RS455" s="1588"/>
      <c r="RT455" s="1588"/>
      <c r="RU455" s="1588"/>
      <c r="RV455" s="1588"/>
      <c r="RW455" s="1588"/>
      <c r="RX455" s="1588"/>
      <c r="RY455" s="1588"/>
      <c r="RZ455" s="1588"/>
      <c r="SA455" s="1588"/>
      <c r="SB455" s="1588"/>
      <c r="SC455" s="1588"/>
      <c r="SD455" s="1588"/>
      <c r="SE455" s="1588"/>
      <c r="SF455" s="1588"/>
      <c r="SG455" s="1588"/>
      <c r="SH455" s="1588"/>
      <c r="SI455" s="1588"/>
      <c r="SJ455" s="1588"/>
      <c r="SK455" s="1588"/>
      <c r="SL455" s="1588"/>
      <c r="SM455" s="1588"/>
      <c r="SN455" s="1588"/>
      <c r="SO455" s="1588"/>
      <c r="SP455" s="1588"/>
      <c r="SQ455" s="1588"/>
      <c r="SR455" s="1588"/>
      <c r="SS455" s="1588"/>
      <c r="ST455" s="1588"/>
      <c r="SU455" s="1588"/>
      <c r="SV455" s="1588"/>
      <c r="SW455" s="1588"/>
      <c r="SX455" s="1588"/>
      <c r="SY455" s="1588"/>
      <c r="SZ455" s="1588"/>
      <c r="TA455" s="1588"/>
      <c r="TB455" s="1588"/>
      <c r="TC455" s="1588"/>
    </row>
    <row r="456" spans="1:748" ht="15" customHeight="1" x14ac:dyDescent="0.15">
      <c r="A456" s="701">
        <v>43976</v>
      </c>
      <c r="B456" s="415">
        <f t="shared" si="9"/>
        <v>3279</v>
      </c>
      <c r="M456" s="231">
        <v>1057</v>
      </c>
      <c r="N456" s="546">
        <v>8.5299999999999994</v>
      </c>
      <c r="O456" s="467">
        <v>3570</v>
      </c>
      <c r="P456" s="576">
        <v>26.4</v>
      </c>
      <c r="Q456" s="883">
        <f t="shared" si="10"/>
        <v>92.399999999999991</v>
      </c>
      <c r="R456" s="539">
        <v>0.6</v>
      </c>
      <c r="S456" s="576">
        <v>13</v>
      </c>
      <c r="W456" s="494">
        <v>214</v>
      </c>
      <c r="X456" s="546">
        <v>7.89</v>
      </c>
      <c r="Y456" s="548">
        <v>1804</v>
      </c>
      <c r="Z456" s="576">
        <v>6.8</v>
      </c>
      <c r="AA456" s="883">
        <f t="shared" si="11"/>
        <v>35.36</v>
      </c>
      <c r="AB456" s="539">
        <v>2.6</v>
      </c>
      <c r="AC456" s="576">
        <v>2.8</v>
      </c>
      <c r="AG456" s="599">
        <v>197</v>
      </c>
      <c r="AH456" s="546">
        <v>8.4</v>
      </c>
      <c r="AI456" s="548">
        <v>9900</v>
      </c>
      <c r="AJ456" s="576">
        <v>40.4</v>
      </c>
      <c r="AK456" s="883">
        <f t="shared" si="12"/>
        <v>173.72</v>
      </c>
      <c r="AL456" s="539">
        <v>0.8</v>
      </c>
      <c r="AM456" s="213">
        <v>7.1</v>
      </c>
      <c r="AQ456" s="494">
        <v>61</v>
      </c>
      <c r="AT456" s="576">
        <v>34.299999999999997</v>
      </c>
      <c r="AU456" s="883">
        <f t="shared" si="13"/>
        <v>109.75999999999999</v>
      </c>
      <c r="AW456" s="576">
        <v>51</v>
      </c>
      <c r="BA456" s="231">
        <v>231</v>
      </c>
      <c r="BB456" s="546">
        <v>8.02</v>
      </c>
      <c r="BC456" s="467">
        <v>5380</v>
      </c>
      <c r="BD456" s="576">
        <v>29.8</v>
      </c>
      <c r="BE456" s="883">
        <f t="shared" si="14"/>
        <v>107.28</v>
      </c>
      <c r="BF456" s="539">
        <v>0.6</v>
      </c>
      <c r="BG456" s="576">
        <v>27.5</v>
      </c>
      <c r="BK456" s="494">
        <v>183</v>
      </c>
      <c r="BL456" s="546">
        <v>7.98</v>
      </c>
      <c r="BM456" s="548">
        <v>1330</v>
      </c>
      <c r="BN456" s="576">
        <v>90.9</v>
      </c>
      <c r="BO456" s="883">
        <f t="shared" si="15"/>
        <v>227.25</v>
      </c>
      <c r="BP456" s="539">
        <v>0.1</v>
      </c>
      <c r="BQ456" s="576">
        <v>2.4</v>
      </c>
      <c r="BU456" s="494">
        <v>173</v>
      </c>
      <c r="BV456" s="546">
        <v>7.76</v>
      </c>
      <c r="BW456" s="548">
        <v>9250</v>
      </c>
      <c r="BX456" s="548">
        <v>97.5</v>
      </c>
      <c r="BY456" s="883">
        <f t="shared" si="16"/>
        <v>380.25</v>
      </c>
      <c r="BZ456" s="539">
        <v>3.8</v>
      </c>
      <c r="CA456" s="576">
        <v>25</v>
      </c>
      <c r="CE456" s="494">
        <v>48</v>
      </c>
      <c r="CF456" s="546">
        <v>7.97</v>
      </c>
      <c r="CG456" s="548">
        <v>6900</v>
      </c>
      <c r="CH456" s="576">
        <v>30.4</v>
      </c>
      <c r="CI456" s="883">
        <f t="shared" si="17"/>
        <v>115.52</v>
      </c>
      <c r="CJ456" s="539">
        <v>0.4</v>
      </c>
      <c r="CK456" s="576">
        <v>5</v>
      </c>
      <c r="CO456" s="494">
        <v>405</v>
      </c>
      <c r="CP456" s="546">
        <v>7.53</v>
      </c>
      <c r="CQ456" s="467">
        <v>7160</v>
      </c>
      <c r="CR456" s="576">
        <v>61.6</v>
      </c>
      <c r="CS456" s="883">
        <f t="shared" si="18"/>
        <v>197.12</v>
      </c>
      <c r="CT456" s="539">
        <v>5</v>
      </c>
      <c r="CU456" s="576">
        <v>47.4</v>
      </c>
      <c r="CY456" s="494">
        <v>52</v>
      </c>
      <c r="CZ456" s="546">
        <v>7.72</v>
      </c>
      <c r="DA456" s="467">
        <v>7690</v>
      </c>
      <c r="DB456" s="576">
        <v>55.7</v>
      </c>
      <c r="DC456" s="883">
        <f t="shared" si="19"/>
        <v>142.035</v>
      </c>
      <c r="DD456" s="539">
        <v>19.899999999999999</v>
      </c>
      <c r="DE456" s="576">
        <v>21.8</v>
      </c>
      <c r="DI456" s="494">
        <v>63</v>
      </c>
      <c r="DJ456" s="546">
        <v>7.98</v>
      </c>
      <c r="DK456" s="549">
        <v>3280</v>
      </c>
      <c r="DL456" s="576">
        <v>73.5</v>
      </c>
      <c r="DM456" s="883">
        <f t="shared" si="20"/>
        <v>264.60000000000002</v>
      </c>
      <c r="DN456" s="539">
        <v>4</v>
      </c>
      <c r="DO456" s="576">
        <v>22.6</v>
      </c>
      <c r="DS456" s="494">
        <v>54</v>
      </c>
      <c r="DT456" s="546">
        <v>7.73</v>
      </c>
      <c r="DU456" s="466">
        <v>437</v>
      </c>
      <c r="DV456" s="576">
        <v>12.1</v>
      </c>
      <c r="DW456" s="883">
        <f t="shared" ref="DW456:DW489" si="25">DV456*2.8</f>
        <v>33.879999999999995</v>
      </c>
      <c r="DX456" s="539">
        <v>3.7</v>
      </c>
      <c r="DY456" s="576">
        <v>4.8</v>
      </c>
      <c r="EC456" s="494">
        <v>108</v>
      </c>
      <c r="ED456" s="546">
        <v>7.04</v>
      </c>
      <c r="EE456" s="551">
        <v>1293</v>
      </c>
      <c r="EF456" s="576">
        <v>53.3</v>
      </c>
      <c r="EG456" s="883">
        <f t="shared" si="24"/>
        <v>197.21</v>
      </c>
      <c r="EH456" s="539">
        <v>9.1999999999999993</v>
      </c>
      <c r="EI456" s="576">
        <v>10</v>
      </c>
      <c r="EM456" s="494">
        <v>10</v>
      </c>
      <c r="EW456" s="494">
        <v>279</v>
      </c>
      <c r="EX456" s="546">
        <v>7.76</v>
      </c>
      <c r="EY456" s="467">
        <v>7490</v>
      </c>
      <c r="EZ456" s="576">
        <v>5</v>
      </c>
      <c r="FA456" s="883">
        <f t="shared" si="21"/>
        <v>29</v>
      </c>
      <c r="FB456" s="539">
        <v>0.1</v>
      </c>
      <c r="FC456" s="576">
        <v>2.8</v>
      </c>
      <c r="FG456" s="494">
        <v>23</v>
      </c>
      <c r="FH456" s="546">
        <v>8.4499999999999993</v>
      </c>
      <c r="FI456" s="467">
        <v>3420</v>
      </c>
      <c r="FJ456" s="576">
        <v>85</v>
      </c>
      <c r="FK456" s="883">
        <f t="shared" si="22"/>
        <v>263.5</v>
      </c>
      <c r="FL456" s="539">
        <v>5</v>
      </c>
      <c r="FM456" s="576">
        <v>11.7</v>
      </c>
      <c r="HE456" s="494">
        <v>121</v>
      </c>
      <c r="HF456" s="546">
        <v>6.78</v>
      </c>
      <c r="HG456" s="467">
        <v>2530</v>
      </c>
      <c r="HH456" s="894">
        <v>6</v>
      </c>
      <c r="HI456" s="1432">
        <f t="shared" si="23"/>
        <v>35.400000000000006</v>
      </c>
      <c r="HJ456" s="539">
        <v>2.5</v>
      </c>
      <c r="HK456" s="576">
        <v>3.6</v>
      </c>
    </row>
    <row r="457" spans="1:748" ht="15" customHeight="1" x14ac:dyDescent="0.15">
      <c r="A457" s="701">
        <v>43977</v>
      </c>
      <c r="B457" s="415">
        <f t="shared" si="9"/>
        <v>3795</v>
      </c>
      <c r="M457" s="231">
        <v>1731</v>
      </c>
      <c r="N457" s="546">
        <v>8.32</v>
      </c>
      <c r="O457" s="467">
        <v>3660</v>
      </c>
      <c r="P457" s="576">
        <v>36.299999999999997</v>
      </c>
      <c r="Q457" s="883">
        <f t="shared" si="10"/>
        <v>127.04999999999998</v>
      </c>
      <c r="R457" s="539">
        <v>0.4</v>
      </c>
      <c r="S457" s="576">
        <v>16.5</v>
      </c>
      <c r="W457" s="494">
        <v>199</v>
      </c>
      <c r="X457" s="546">
        <v>7.73</v>
      </c>
      <c r="Y457" s="548">
        <v>1872</v>
      </c>
      <c r="Z457" s="576">
        <v>7.2</v>
      </c>
      <c r="AA457" s="883">
        <f t="shared" si="11"/>
        <v>37.440000000000005</v>
      </c>
      <c r="AB457" s="539">
        <v>3.3</v>
      </c>
      <c r="AC457" s="576">
        <v>3.5</v>
      </c>
      <c r="AG457" s="494">
        <v>90</v>
      </c>
      <c r="AH457" s="546">
        <v>8.18</v>
      </c>
      <c r="AI457" s="548">
        <v>8890</v>
      </c>
      <c r="AJ457" s="576">
        <v>39.1</v>
      </c>
      <c r="AK457" s="883">
        <f t="shared" si="12"/>
        <v>168.13</v>
      </c>
      <c r="AL457" s="539">
        <v>1.6</v>
      </c>
      <c r="AM457" s="213">
        <v>7.4</v>
      </c>
      <c r="AQ457" s="494">
        <v>15</v>
      </c>
      <c r="AR457" s="546">
        <v>7.92</v>
      </c>
      <c r="AS457" s="548">
        <v>1618</v>
      </c>
      <c r="AT457" s="576">
        <v>18.7</v>
      </c>
      <c r="AU457" s="883">
        <f t="shared" si="13"/>
        <v>59.84</v>
      </c>
      <c r="AV457" s="539">
        <v>28.4</v>
      </c>
      <c r="AW457" s="576">
        <v>29.4</v>
      </c>
      <c r="AX457" s="539">
        <v>2.6</v>
      </c>
      <c r="BA457" s="231">
        <v>383</v>
      </c>
      <c r="BB457" s="546">
        <v>7.9</v>
      </c>
      <c r="BC457" s="467">
        <v>3550</v>
      </c>
      <c r="BD457" s="576">
        <v>54.2</v>
      </c>
      <c r="BE457" s="883">
        <f t="shared" si="14"/>
        <v>195.12</v>
      </c>
      <c r="BF457" s="539">
        <v>2.7</v>
      </c>
      <c r="BG457" s="576">
        <v>23.7</v>
      </c>
      <c r="BK457" s="494">
        <v>193</v>
      </c>
      <c r="BL457" s="546">
        <v>7.84</v>
      </c>
      <c r="BM457" s="548">
        <v>1303</v>
      </c>
      <c r="BN457" s="576">
        <v>87.5</v>
      </c>
      <c r="BO457" s="883">
        <f t="shared" si="15"/>
        <v>218.75</v>
      </c>
      <c r="BP457" s="539">
        <v>0.2</v>
      </c>
      <c r="BQ457" s="576">
        <v>2.2999999999999998</v>
      </c>
      <c r="BU457" s="494">
        <v>228</v>
      </c>
      <c r="BV457" s="546">
        <v>7.21</v>
      </c>
      <c r="BW457" s="548">
        <v>4780</v>
      </c>
      <c r="BX457" s="548">
        <v>17.5</v>
      </c>
      <c r="BY457" s="883">
        <f t="shared" si="16"/>
        <v>68.25</v>
      </c>
      <c r="BZ457" s="539">
        <v>2.5</v>
      </c>
      <c r="CA457" s="576">
        <v>19.899999999999999</v>
      </c>
      <c r="CE457" s="494">
        <v>48</v>
      </c>
      <c r="CF457" s="546">
        <v>7.94</v>
      </c>
      <c r="CG457" s="548">
        <v>6300</v>
      </c>
      <c r="CH457" s="576">
        <v>33.200000000000003</v>
      </c>
      <c r="CI457" s="883">
        <f t="shared" si="17"/>
        <v>126.16000000000001</v>
      </c>
      <c r="CJ457" s="539">
        <v>0.5</v>
      </c>
      <c r="CK457" s="576">
        <v>6.1</v>
      </c>
      <c r="CO457" s="494">
        <v>334</v>
      </c>
      <c r="CP457" s="546">
        <v>7.5</v>
      </c>
      <c r="CQ457" s="467">
        <v>6170</v>
      </c>
      <c r="CR457" s="576">
        <v>57.9</v>
      </c>
      <c r="CS457" s="883">
        <f t="shared" si="18"/>
        <v>185.28</v>
      </c>
      <c r="CT457" s="539">
        <v>6.1</v>
      </c>
      <c r="CU457" s="576">
        <v>44.8</v>
      </c>
      <c r="CZ457" s="546">
        <v>7.68</v>
      </c>
      <c r="DA457" s="467">
        <v>7370</v>
      </c>
      <c r="DB457" s="576">
        <v>54.1</v>
      </c>
      <c r="DC457" s="883">
        <f t="shared" si="19"/>
        <v>137.95499999999998</v>
      </c>
      <c r="DD457" s="539">
        <v>17.3</v>
      </c>
      <c r="DE457" s="576">
        <v>21.3</v>
      </c>
      <c r="DI457" s="494">
        <v>176</v>
      </c>
      <c r="DJ457" s="546">
        <v>8.01</v>
      </c>
      <c r="DK457" s="549">
        <v>3380</v>
      </c>
      <c r="DL457" s="576">
        <v>89.8</v>
      </c>
      <c r="DM457" s="883">
        <f t="shared" si="20"/>
        <v>323.27999999999997</v>
      </c>
      <c r="DN457" s="539">
        <v>10.4</v>
      </c>
      <c r="DO457" s="576">
        <v>20.8</v>
      </c>
      <c r="DS457" s="494">
        <v>62</v>
      </c>
      <c r="DT457" s="546">
        <v>7.64</v>
      </c>
      <c r="DU457" s="466">
        <v>511</v>
      </c>
      <c r="DV457" s="576">
        <v>40.1</v>
      </c>
      <c r="DW457" s="883">
        <f t="shared" si="25"/>
        <v>112.28</v>
      </c>
      <c r="DX457" s="539">
        <v>10.9</v>
      </c>
      <c r="DY457" s="576">
        <v>11.4</v>
      </c>
      <c r="EC457" s="494">
        <v>116</v>
      </c>
      <c r="ED457" s="546">
        <v>7.1</v>
      </c>
      <c r="EE457" s="551">
        <v>1310</v>
      </c>
      <c r="EF457" s="576">
        <v>36.5</v>
      </c>
      <c r="EG457" s="883">
        <f t="shared" si="24"/>
        <v>135.05000000000001</v>
      </c>
      <c r="EH457" s="539">
        <v>8.1</v>
      </c>
      <c r="EI457" s="576">
        <v>9.6999999999999993</v>
      </c>
      <c r="EX457" s="546">
        <v>8.11</v>
      </c>
      <c r="EY457" s="467">
        <v>7000</v>
      </c>
      <c r="EZ457" s="576">
        <v>5.0999999999999996</v>
      </c>
      <c r="FA457" s="883">
        <f t="shared" si="21"/>
        <v>29.58</v>
      </c>
      <c r="FB457" s="539">
        <v>0.2</v>
      </c>
      <c r="FC457" s="576">
        <v>3.2</v>
      </c>
      <c r="FG457" s="494">
        <v>29</v>
      </c>
      <c r="FH457" s="546">
        <v>8.4499999999999993</v>
      </c>
      <c r="FI457" s="467">
        <v>3350</v>
      </c>
      <c r="FJ457" s="576">
        <v>86</v>
      </c>
      <c r="FK457" s="883">
        <f t="shared" si="22"/>
        <v>266.60000000000002</v>
      </c>
      <c r="FL457" s="539">
        <v>6.3</v>
      </c>
      <c r="FM457" s="576">
        <v>11.7</v>
      </c>
      <c r="HE457" s="494">
        <v>191</v>
      </c>
      <c r="HF457" s="546">
        <v>7.02</v>
      </c>
      <c r="HG457" s="467">
        <v>1781</v>
      </c>
      <c r="HH457" s="894">
        <v>5.4</v>
      </c>
      <c r="HI457" s="1432">
        <f t="shared" si="23"/>
        <v>31.860000000000003</v>
      </c>
      <c r="HJ457" s="539">
        <v>3</v>
      </c>
      <c r="HK457" s="576">
        <v>3.4</v>
      </c>
    </row>
    <row r="458" spans="1:748" ht="15" customHeight="1" x14ac:dyDescent="0.15">
      <c r="A458" s="701">
        <v>43978</v>
      </c>
      <c r="B458" s="415">
        <f t="shared" si="9"/>
        <v>3426</v>
      </c>
      <c r="M458" s="231">
        <v>1526</v>
      </c>
      <c r="N458" s="546">
        <v>8.36</v>
      </c>
      <c r="O458" s="467">
        <v>3620</v>
      </c>
      <c r="P458" s="576">
        <v>27</v>
      </c>
      <c r="Q458" s="883">
        <f t="shared" si="10"/>
        <v>94.5</v>
      </c>
      <c r="R458" s="539">
        <v>0.9</v>
      </c>
      <c r="S458" s="576">
        <v>15.7</v>
      </c>
      <c r="W458" s="494">
        <v>207</v>
      </c>
      <c r="X458" s="546">
        <v>8.2100000000000009</v>
      </c>
      <c r="Y458" s="548">
        <v>3710</v>
      </c>
      <c r="Z458" s="576">
        <v>18</v>
      </c>
      <c r="AA458" s="883">
        <f t="shared" si="11"/>
        <v>93.600000000000009</v>
      </c>
      <c r="AB458" s="539">
        <v>7.5</v>
      </c>
      <c r="AC458" s="576">
        <v>8.9</v>
      </c>
      <c r="AG458" s="494">
        <v>125</v>
      </c>
      <c r="AH458" s="546">
        <v>8.3800000000000008</v>
      </c>
      <c r="AI458" s="548">
        <v>8850</v>
      </c>
      <c r="AJ458" s="576">
        <v>39.700000000000003</v>
      </c>
      <c r="AK458" s="883">
        <f t="shared" si="12"/>
        <v>170.71</v>
      </c>
      <c r="AL458" s="539">
        <v>1.8</v>
      </c>
      <c r="AM458" s="213">
        <v>7.9</v>
      </c>
      <c r="BA458" s="231">
        <v>220</v>
      </c>
      <c r="BB458" s="546">
        <v>8.06</v>
      </c>
      <c r="BC458" s="467">
        <v>5200</v>
      </c>
      <c r="BD458" s="576">
        <v>32.700000000000003</v>
      </c>
      <c r="BE458" s="883">
        <f t="shared" si="14"/>
        <v>117.72000000000001</v>
      </c>
      <c r="BF458" s="539">
        <v>1.1000000000000001</v>
      </c>
      <c r="BG458" s="576">
        <v>27.2</v>
      </c>
      <c r="BK458" s="494">
        <v>192</v>
      </c>
      <c r="BL458" s="546">
        <v>8.01</v>
      </c>
      <c r="BM458" s="548">
        <v>1279</v>
      </c>
      <c r="BN458" s="576">
        <v>89</v>
      </c>
      <c r="BO458" s="883">
        <f t="shared" si="15"/>
        <v>222.5</v>
      </c>
      <c r="BP458" s="539">
        <v>0.3</v>
      </c>
      <c r="BQ458" s="576">
        <v>2.1</v>
      </c>
      <c r="BU458" s="494">
        <v>252</v>
      </c>
      <c r="BV458" s="546">
        <v>7.59</v>
      </c>
      <c r="BW458" s="548">
        <v>6250</v>
      </c>
      <c r="BX458" s="548">
        <v>144.9</v>
      </c>
      <c r="BY458" s="883">
        <v>327</v>
      </c>
      <c r="BZ458" s="539">
        <v>18</v>
      </c>
      <c r="CA458" s="576">
        <v>33</v>
      </c>
      <c r="CE458" s="494">
        <v>47</v>
      </c>
      <c r="CF458" s="546">
        <v>7.81</v>
      </c>
      <c r="CG458" s="548">
        <v>5910</v>
      </c>
      <c r="CH458" s="576">
        <v>30.8</v>
      </c>
      <c r="CI458" s="883">
        <f t="shared" si="17"/>
        <v>117.03999999999999</v>
      </c>
      <c r="CJ458" s="539">
        <v>0.6</v>
      </c>
      <c r="CK458" s="576">
        <v>5.8</v>
      </c>
      <c r="CO458" s="494">
        <v>303</v>
      </c>
      <c r="CP458" s="546">
        <v>7.48</v>
      </c>
      <c r="CQ458" s="467">
        <v>6110</v>
      </c>
      <c r="CR458" s="576">
        <v>55.3</v>
      </c>
      <c r="CS458" s="883">
        <f t="shared" si="18"/>
        <v>176.96</v>
      </c>
      <c r="CT458" s="539">
        <v>5.9</v>
      </c>
      <c r="CU458" s="576">
        <v>41.1</v>
      </c>
      <c r="DC458" s="883">
        <f t="shared" si="19"/>
        <v>0</v>
      </c>
      <c r="DI458" s="494">
        <v>147</v>
      </c>
      <c r="DJ458" s="546">
        <v>7.79</v>
      </c>
      <c r="DK458" s="549">
        <v>3100</v>
      </c>
      <c r="DL458" s="576">
        <v>89</v>
      </c>
      <c r="DM458" s="883">
        <f t="shared" si="20"/>
        <v>320.40000000000003</v>
      </c>
      <c r="DN458" s="539">
        <v>13</v>
      </c>
      <c r="DO458" s="576">
        <v>19.3</v>
      </c>
      <c r="DS458" s="494">
        <v>13</v>
      </c>
      <c r="DT458" s="546">
        <v>7.76</v>
      </c>
      <c r="DU458" s="466">
        <v>445</v>
      </c>
      <c r="DV458" s="576">
        <v>16.5</v>
      </c>
      <c r="DW458" s="883">
        <f t="shared" si="25"/>
        <v>46.199999999999996</v>
      </c>
      <c r="DX458" s="539">
        <v>3.2</v>
      </c>
      <c r="DY458" s="576">
        <v>4</v>
      </c>
      <c r="EC458" s="494">
        <v>114</v>
      </c>
      <c r="ED458" s="546">
        <v>7.08</v>
      </c>
      <c r="EE458" s="551">
        <v>1210</v>
      </c>
      <c r="EF458" s="576">
        <v>36.799999999999997</v>
      </c>
      <c r="EG458" s="883">
        <f t="shared" si="24"/>
        <v>136.16</v>
      </c>
      <c r="EH458" s="539">
        <v>5.3</v>
      </c>
      <c r="EI458" s="576">
        <v>8.3000000000000007</v>
      </c>
      <c r="EW458" s="494">
        <v>105</v>
      </c>
      <c r="EX458" s="546">
        <v>8.09</v>
      </c>
      <c r="EY458" s="467">
        <v>6250</v>
      </c>
      <c r="EZ458" s="576">
        <v>5.2</v>
      </c>
      <c r="FA458" s="883">
        <f t="shared" si="21"/>
        <v>30.16</v>
      </c>
      <c r="FB458" s="539">
        <v>0.3</v>
      </c>
      <c r="FC458" s="576">
        <v>3.3</v>
      </c>
      <c r="FG458" s="494">
        <v>21</v>
      </c>
      <c r="FH458" s="546">
        <v>8.36</v>
      </c>
      <c r="FI458" s="467">
        <v>3460</v>
      </c>
      <c r="FJ458" s="576">
        <v>85.6</v>
      </c>
      <c r="FK458" s="883">
        <f t="shared" si="22"/>
        <v>265.36</v>
      </c>
      <c r="FL458" s="539">
        <v>5.9</v>
      </c>
      <c r="FM458" s="576">
        <v>11.3</v>
      </c>
      <c r="HE458" s="494">
        <v>154</v>
      </c>
      <c r="HF458" s="546">
        <v>6.53</v>
      </c>
      <c r="HG458" s="467">
        <v>2160</v>
      </c>
      <c r="HH458" s="894">
        <v>7.9</v>
      </c>
      <c r="HI458" s="1432">
        <f t="shared" si="23"/>
        <v>46.610000000000007</v>
      </c>
      <c r="HJ458" s="539">
        <v>3.5</v>
      </c>
      <c r="HK458" s="576">
        <v>4.0999999999999996</v>
      </c>
      <c r="HP458" s="546">
        <v>6.22</v>
      </c>
      <c r="HQ458" s="467">
        <v>2930</v>
      </c>
      <c r="HS458" s="576">
        <v>222.7</v>
      </c>
      <c r="HT458" s="539">
        <v>205</v>
      </c>
    </row>
    <row r="459" spans="1:748" ht="15" customHeight="1" x14ac:dyDescent="0.15">
      <c r="A459" s="890">
        <v>43979</v>
      </c>
      <c r="B459" s="415">
        <f t="shared" si="9"/>
        <v>3346</v>
      </c>
      <c r="M459" s="231">
        <v>1228</v>
      </c>
      <c r="N459" s="546">
        <v>8.43</v>
      </c>
      <c r="O459" s="467">
        <v>3610</v>
      </c>
      <c r="P459" s="576">
        <v>27.4</v>
      </c>
      <c r="Q459" s="883">
        <f t="shared" si="10"/>
        <v>95.899999999999991</v>
      </c>
      <c r="R459" s="539">
        <v>0.9</v>
      </c>
      <c r="S459" s="576">
        <v>13.9</v>
      </c>
      <c r="W459" s="494">
        <v>176</v>
      </c>
      <c r="X459" s="546">
        <v>8.33</v>
      </c>
      <c r="Y459" s="548">
        <v>4280</v>
      </c>
      <c r="Z459" s="576">
        <v>18.899999999999999</v>
      </c>
      <c r="AA459" s="883">
        <f t="shared" si="11"/>
        <v>98.28</v>
      </c>
      <c r="AB459" s="539">
        <v>7.1</v>
      </c>
      <c r="AC459" s="576">
        <v>8.3000000000000007</v>
      </c>
      <c r="AG459" s="494">
        <v>129</v>
      </c>
      <c r="AH459" s="546">
        <v>8.27</v>
      </c>
      <c r="AI459" s="548">
        <v>8730</v>
      </c>
      <c r="AJ459" s="576">
        <v>39.200000000000003</v>
      </c>
      <c r="AK459" s="883">
        <f t="shared" si="12"/>
        <v>168.56</v>
      </c>
      <c r="AL459" s="539">
        <v>1.7</v>
      </c>
      <c r="AM459" s="213">
        <v>7.6</v>
      </c>
      <c r="AQ459" s="494">
        <v>44</v>
      </c>
      <c r="AR459" s="546">
        <v>7.86</v>
      </c>
      <c r="AS459" s="548">
        <v>1241</v>
      </c>
      <c r="AT459" s="576">
        <v>12.1</v>
      </c>
      <c r="AU459" s="883">
        <f t="shared" ref="AU459:AU497" si="26">AT459*3.2</f>
        <v>38.72</v>
      </c>
      <c r="AV459" s="539">
        <v>19.2</v>
      </c>
      <c r="AW459" s="576">
        <v>19.899999999999999</v>
      </c>
      <c r="AX459" s="539">
        <v>2.4</v>
      </c>
      <c r="BA459" s="231">
        <v>282</v>
      </c>
      <c r="BB459" s="546">
        <v>7.95</v>
      </c>
      <c r="BC459" s="467">
        <v>5280</v>
      </c>
      <c r="BD459" s="576">
        <v>32.799999999999997</v>
      </c>
      <c r="BE459" s="883">
        <f t="shared" si="14"/>
        <v>118.08</v>
      </c>
      <c r="BF459" s="539">
        <v>1.4</v>
      </c>
      <c r="BG459" s="576">
        <v>27.5</v>
      </c>
      <c r="BH459" s="539">
        <v>0.6</v>
      </c>
      <c r="BK459" s="494">
        <v>194</v>
      </c>
      <c r="BL459" s="546">
        <v>7.9</v>
      </c>
      <c r="BM459" s="548">
        <v>1252</v>
      </c>
      <c r="BN459" s="576">
        <v>85.7</v>
      </c>
      <c r="BO459" s="883">
        <f t="shared" si="15"/>
        <v>214.25</v>
      </c>
      <c r="BP459" s="539">
        <v>0.3</v>
      </c>
      <c r="BQ459" s="576">
        <v>2.2999999999999998</v>
      </c>
      <c r="BU459" s="494">
        <v>289</v>
      </c>
      <c r="BV459" s="546">
        <v>7.22</v>
      </c>
      <c r="BW459" s="548">
        <v>4520</v>
      </c>
      <c r="BX459" s="548">
        <v>160</v>
      </c>
      <c r="BY459" s="883">
        <v>391</v>
      </c>
      <c r="BZ459" s="539">
        <v>8.8000000000000007</v>
      </c>
      <c r="CA459" s="576">
        <v>11.9</v>
      </c>
      <c r="CE459" s="494">
        <v>63</v>
      </c>
      <c r="CF459" s="546">
        <v>7.72</v>
      </c>
      <c r="CG459" s="548">
        <v>5520</v>
      </c>
      <c r="CH459" s="576">
        <v>29.3</v>
      </c>
      <c r="CI459" s="883">
        <f t="shared" si="17"/>
        <v>111.34</v>
      </c>
      <c r="CJ459" s="539">
        <v>0.9</v>
      </c>
      <c r="CK459" s="576">
        <v>6.6</v>
      </c>
      <c r="CO459" s="494">
        <v>373</v>
      </c>
      <c r="CP459" s="546">
        <v>7.29</v>
      </c>
      <c r="CQ459" s="467">
        <v>5190</v>
      </c>
      <c r="CR459" s="576">
        <v>54.9</v>
      </c>
      <c r="CS459" s="883">
        <f t="shared" si="18"/>
        <v>175.68</v>
      </c>
      <c r="CT459" s="539">
        <v>6.9</v>
      </c>
      <c r="CU459" s="576">
        <v>23</v>
      </c>
      <c r="CY459" s="494">
        <v>82</v>
      </c>
      <c r="CZ459" s="546">
        <v>7.54</v>
      </c>
      <c r="DA459" s="467">
        <v>7110</v>
      </c>
      <c r="DB459" s="576">
        <v>48.4</v>
      </c>
      <c r="DC459" s="883">
        <f t="shared" si="19"/>
        <v>123.41999999999999</v>
      </c>
      <c r="DD459" s="539">
        <v>21.6</v>
      </c>
      <c r="DE459" s="576">
        <v>41.1</v>
      </c>
      <c r="DI459" s="494">
        <v>150</v>
      </c>
      <c r="DJ459" s="546">
        <v>8.0399999999999991</v>
      </c>
      <c r="DK459" s="549">
        <v>2800</v>
      </c>
      <c r="DL459" s="576">
        <v>79.8</v>
      </c>
      <c r="DM459" s="883">
        <f t="shared" si="20"/>
        <v>287.27999999999997</v>
      </c>
      <c r="DN459" s="539">
        <v>14.5</v>
      </c>
      <c r="DO459" s="576">
        <v>17.8</v>
      </c>
      <c r="EC459" s="494">
        <v>160</v>
      </c>
      <c r="ED459" s="546">
        <v>7.1</v>
      </c>
      <c r="EE459" s="551">
        <v>1266</v>
      </c>
      <c r="EF459" s="576">
        <v>45.6</v>
      </c>
      <c r="EG459" s="883">
        <f t="shared" si="24"/>
        <v>168.72000000000003</v>
      </c>
      <c r="EH459" s="539">
        <v>6.7</v>
      </c>
      <c r="EI459" s="576">
        <v>7.8</v>
      </c>
      <c r="EJ459" s="539">
        <v>2.8</v>
      </c>
      <c r="EX459" s="546">
        <v>8.0299999999999994</v>
      </c>
      <c r="EY459" s="467">
        <v>6510</v>
      </c>
      <c r="EZ459" s="576">
        <v>5.7</v>
      </c>
      <c r="FA459" s="883">
        <f t="shared" si="21"/>
        <v>33.06</v>
      </c>
      <c r="FB459" s="539">
        <v>0.3</v>
      </c>
      <c r="FC459" s="576">
        <v>2.7</v>
      </c>
      <c r="FG459" s="494">
        <v>23</v>
      </c>
      <c r="FK459" s="883">
        <f t="shared" si="22"/>
        <v>0</v>
      </c>
      <c r="HE459" s="494">
        <v>153</v>
      </c>
      <c r="HF459" s="546">
        <v>6.62</v>
      </c>
      <c r="HG459" s="467">
        <v>2150</v>
      </c>
      <c r="HH459" s="894">
        <v>7.4</v>
      </c>
      <c r="HI459" s="1432">
        <f t="shared" si="23"/>
        <v>43.660000000000004</v>
      </c>
      <c r="HJ459" s="539">
        <v>3.2</v>
      </c>
      <c r="HK459" s="576">
        <v>4</v>
      </c>
    </row>
    <row r="460" spans="1:748" ht="15" customHeight="1" x14ac:dyDescent="0.15">
      <c r="A460" s="890">
        <v>43980</v>
      </c>
      <c r="B460" s="415">
        <f t="shared" si="9"/>
        <v>3141</v>
      </c>
      <c r="M460" s="231">
        <v>775</v>
      </c>
      <c r="N460" s="546">
        <v>8.39</v>
      </c>
      <c r="O460" s="467">
        <v>3800</v>
      </c>
      <c r="P460" s="576">
        <v>29.4</v>
      </c>
      <c r="Q460" s="883">
        <f t="shared" si="10"/>
        <v>102.89999999999999</v>
      </c>
      <c r="R460" s="539">
        <v>1.6</v>
      </c>
      <c r="S460" s="576">
        <v>13.5</v>
      </c>
      <c r="W460" s="494">
        <v>221</v>
      </c>
      <c r="X460" s="546">
        <v>8.2799999999999994</v>
      </c>
      <c r="Y460" s="548">
        <v>4610</v>
      </c>
      <c r="Z460" s="576">
        <v>40.6</v>
      </c>
      <c r="AA460" s="883">
        <f t="shared" si="11"/>
        <v>211.12</v>
      </c>
      <c r="AB460" s="539">
        <v>7.6</v>
      </c>
      <c r="AC460" s="576">
        <v>8.5</v>
      </c>
      <c r="AG460" s="494">
        <v>138</v>
      </c>
      <c r="AH460" s="546">
        <v>8.3000000000000007</v>
      </c>
      <c r="AI460" s="548">
        <v>8840</v>
      </c>
      <c r="AJ460" s="576">
        <v>38.4</v>
      </c>
      <c r="AK460" s="883">
        <f t="shared" si="12"/>
        <v>165.11999999999998</v>
      </c>
      <c r="AL460" s="539">
        <v>2.2999999999999998</v>
      </c>
      <c r="AM460" s="213">
        <v>7.4</v>
      </c>
      <c r="AQ460" s="494">
        <v>47</v>
      </c>
      <c r="AR460" s="546">
        <v>7.84</v>
      </c>
      <c r="AS460" s="548">
        <v>821</v>
      </c>
      <c r="AT460" s="576">
        <v>5.8</v>
      </c>
      <c r="AU460" s="883">
        <f t="shared" si="26"/>
        <v>18.559999999999999</v>
      </c>
      <c r="AV460" s="539">
        <v>6.4</v>
      </c>
      <c r="AW460" s="576">
        <v>7.4</v>
      </c>
      <c r="BA460" s="231">
        <v>322</v>
      </c>
      <c r="BB460" s="546">
        <v>7.97</v>
      </c>
      <c r="BC460" s="467">
        <v>5370</v>
      </c>
      <c r="BD460" s="576">
        <v>34.5</v>
      </c>
      <c r="BE460" s="883">
        <f t="shared" si="14"/>
        <v>124.2</v>
      </c>
      <c r="BF460" s="539">
        <v>1.4</v>
      </c>
      <c r="BG460" s="576">
        <v>27.2</v>
      </c>
      <c r="BK460" s="494">
        <v>197</v>
      </c>
      <c r="BL460" s="546">
        <v>7.89</v>
      </c>
      <c r="BM460" s="548">
        <v>1246</v>
      </c>
      <c r="BN460" s="576">
        <v>85.5</v>
      </c>
      <c r="BO460" s="883">
        <f t="shared" si="15"/>
        <v>213.75</v>
      </c>
      <c r="BP460" s="539">
        <v>0.3</v>
      </c>
      <c r="BQ460" s="576">
        <v>2.4</v>
      </c>
      <c r="BU460" s="494">
        <v>388</v>
      </c>
      <c r="BV460" s="546">
        <v>7.58</v>
      </c>
      <c r="BW460" s="548">
        <v>5290</v>
      </c>
      <c r="BX460" s="548">
        <v>221</v>
      </c>
      <c r="BY460" s="883">
        <v>525</v>
      </c>
      <c r="BZ460" s="539">
        <v>30.4</v>
      </c>
      <c r="CA460" s="576">
        <v>35.5</v>
      </c>
      <c r="CE460" s="494">
        <v>35</v>
      </c>
      <c r="CF460" s="546">
        <v>7.71</v>
      </c>
      <c r="CG460" s="548">
        <v>5730</v>
      </c>
      <c r="CH460" s="576">
        <v>30.2</v>
      </c>
      <c r="CI460" s="883">
        <f t="shared" si="17"/>
        <v>114.75999999999999</v>
      </c>
      <c r="CJ460" s="539">
        <v>0.9</v>
      </c>
      <c r="CK460" s="576">
        <v>7.6</v>
      </c>
      <c r="CO460" s="494">
        <v>413</v>
      </c>
      <c r="CP460" s="546">
        <v>7.27</v>
      </c>
      <c r="CQ460" s="467">
        <v>5560</v>
      </c>
      <c r="CR460" s="576">
        <v>47.6</v>
      </c>
      <c r="CS460" s="883">
        <f t="shared" si="18"/>
        <v>152.32000000000002</v>
      </c>
      <c r="CT460" s="539">
        <v>7</v>
      </c>
      <c r="CU460" s="576">
        <v>42.4</v>
      </c>
      <c r="DC460" s="883">
        <f t="shared" si="19"/>
        <v>0</v>
      </c>
      <c r="DI460" s="494">
        <v>62</v>
      </c>
      <c r="DJ460" s="546">
        <v>7.9</v>
      </c>
      <c r="DK460" s="549">
        <v>3150</v>
      </c>
      <c r="DL460" s="576">
        <v>87.1</v>
      </c>
      <c r="DM460" s="883">
        <f t="shared" si="20"/>
        <v>313.56</v>
      </c>
      <c r="DN460" s="539">
        <v>17</v>
      </c>
      <c r="DO460" s="576">
        <v>19.3</v>
      </c>
      <c r="EC460" s="494">
        <v>149</v>
      </c>
      <c r="ED460" s="546">
        <v>6.98</v>
      </c>
      <c r="EE460" s="551">
        <v>1356</v>
      </c>
      <c r="EF460" s="576">
        <v>65.599999999999994</v>
      </c>
      <c r="EG460" s="883">
        <f t="shared" si="24"/>
        <v>242.72</v>
      </c>
      <c r="EH460" s="539">
        <v>6.3</v>
      </c>
      <c r="EI460" s="576">
        <v>7.5</v>
      </c>
      <c r="EW460" s="494">
        <v>237</v>
      </c>
      <c r="EX460" s="546">
        <v>7.74</v>
      </c>
      <c r="EY460" s="467">
        <v>6630</v>
      </c>
      <c r="EZ460" s="576">
        <v>5.5</v>
      </c>
      <c r="FA460" s="883">
        <f t="shared" si="21"/>
        <v>31.9</v>
      </c>
      <c r="FB460" s="539">
        <v>0.7</v>
      </c>
      <c r="FC460" s="576">
        <v>2.5</v>
      </c>
      <c r="FG460" s="494">
        <v>14</v>
      </c>
      <c r="FK460" s="883">
        <f t="shared" si="22"/>
        <v>0</v>
      </c>
      <c r="HE460" s="494">
        <v>143</v>
      </c>
      <c r="HF460" s="546">
        <v>6.67</v>
      </c>
      <c r="HG460" s="467">
        <v>2330</v>
      </c>
      <c r="HH460" s="894">
        <v>10.6</v>
      </c>
      <c r="HI460" s="1432">
        <f t="shared" si="23"/>
        <v>62.54</v>
      </c>
      <c r="HJ460" s="539">
        <v>4.9000000000000004</v>
      </c>
      <c r="HK460" s="576">
        <v>5.7</v>
      </c>
    </row>
    <row r="461" spans="1:748" ht="15" customHeight="1" x14ac:dyDescent="0.15">
      <c r="A461" s="890">
        <v>43981</v>
      </c>
      <c r="B461" s="415">
        <f t="shared" si="9"/>
        <v>4180</v>
      </c>
      <c r="M461" s="231">
        <v>1877</v>
      </c>
      <c r="N461" s="546">
        <v>8.4600000000000009</v>
      </c>
      <c r="O461" s="467">
        <v>3670</v>
      </c>
      <c r="P461" s="576">
        <v>32</v>
      </c>
      <c r="Q461" s="883">
        <f t="shared" si="10"/>
        <v>112</v>
      </c>
      <c r="R461" s="539">
        <v>3.2</v>
      </c>
      <c r="S461" s="576">
        <v>14.6</v>
      </c>
      <c r="W461" s="494">
        <v>126</v>
      </c>
      <c r="X461" s="546">
        <v>8.2799999999999994</v>
      </c>
      <c r="Y461" s="548">
        <v>4570</v>
      </c>
      <c r="Z461" s="576">
        <v>42.4</v>
      </c>
      <c r="AA461" s="883">
        <f t="shared" si="11"/>
        <v>220.48</v>
      </c>
      <c r="AB461" s="539">
        <v>7</v>
      </c>
      <c r="AC461" s="576">
        <v>8.3000000000000007</v>
      </c>
      <c r="AG461" s="494">
        <v>108</v>
      </c>
      <c r="AH461" s="546">
        <v>8.2799999999999994</v>
      </c>
      <c r="AI461" s="548">
        <v>9320</v>
      </c>
      <c r="AJ461" s="576">
        <v>39.200000000000003</v>
      </c>
      <c r="AK461" s="883">
        <f t="shared" si="12"/>
        <v>168.56</v>
      </c>
      <c r="AL461" s="539">
        <v>1.8</v>
      </c>
      <c r="AM461" s="213">
        <v>8</v>
      </c>
      <c r="AQ461" s="494">
        <v>43</v>
      </c>
      <c r="AR461" s="546">
        <v>7.5</v>
      </c>
      <c r="AS461" s="548">
        <v>765</v>
      </c>
      <c r="AT461" s="576">
        <v>8.1</v>
      </c>
      <c r="AU461" s="883">
        <f t="shared" si="26"/>
        <v>25.92</v>
      </c>
      <c r="AV461" s="539">
        <v>3.6</v>
      </c>
      <c r="AW461" s="576">
        <v>4.9000000000000004</v>
      </c>
      <c r="BA461" s="231">
        <v>353</v>
      </c>
      <c r="BB461" s="546">
        <v>7.73</v>
      </c>
      <c r="BC461" s="467">
        <v>2700</v>
      </c>
      <c r="BD461" s="576">
        <v>24.5</v>
      </c>
      <c r="BE461" s="883">
        <f t="shared" si="14"/>
        <v>88.2</v>
      </c>
      <c r="BF461" s="539">
        <v>5.7</v>
      </c>
      <c r="BG461" s="576">
        <v>14.4</v>
      </c>
      <c r="BK461" s="494">
        <v>192</v>
      </c>
      <c r="BL461" s="546">
        <v>7.71</v>
      </c>
      <c r="BM461" s="548">
        <v>1248</v>
      </c>
      <c r="BN461" s="576">
        <v>83.5</v>
      </c>
      <c r="BO461" s="883">
        <f t="shared" si="15"/>
        <v>208.75</v>
      </c>
      <c r="BP461" s="539">
        <v>0.2</v>
      </c>
      <c r="BQ461" s="576">
        <v>2.5</v>
      </c>
      <c r="BU461" s="494">
        <v>224</v>
      </c>
      <c r="BV461" s="546">
        <v>7.64</v>
      </c>
      <c r="BW461" s="548">
        <v>5980</v>
      </c>
      <c r="BX461" s="548">
        <v>30.8</v>
      </c>
      <c r="BY461" s="883">
        <v>118.9</v>
      </c>
      <c r="BZ461" s="539">
        <v>22.8</v>
      </c>
      <c r="CA461" s="576">
        <v>31.9</v>
      </c>
      <c r="CE461" s="494">
        <v>66</v>
      </c>
      <c r="CF461" s="546">
        <v>7.76</v>
      </c>
      <c r="CG461" s="548">
        <v>5950</v>
      </c>
      <c r="CH461" s="576">
        <v>31.7</v>
      </c>
      <c r="CI461" s="883">
        <f t="shared" si="17"/>
        <v>120.46</v>
      </c>
      <c r="CJ461" s="539">
        <v>0.7</v>
      </c>
      <c r="CK461" s="576">
        <v>8.6</v>
      </c>
      <c r="CO461" s="494">
        <v>406</v>
      </c>
      <c r="CP461" s="546">
        <v>7.41</v>
      </c>
      <c r="CQ461" s="467">
        <v>5800</v>
      </c>
      <c r="CR461" s="576">
        <v>49.3</v>
      </c>
      <c r="CS461" s="883">
        <f t="shared" si="18"/>
        <v>157.76</v>
      </c>
      <c r="CT461" s="539">
        <v>7.2</v>
      </c>
      <c r="CU461" s="576">
        <v>42.2</v>
      </c>
      <c r="DC461" s="883">
        <f t="shared" si="19"/>
        <v>0</v>
      </c>
      <c r="DI461" s="494">
        <v>152</v>
      </c>
      <c r="DJ461" s="546">
        <v>7.97</v>
      </c>
      <c r="DK461" s="549">
        <v>3720</v>
      </c>
      <c r="DL461" s="576">
        <v>101.3</v>
      </c>
      <c r="DM461" s="883">
        <f t="shared" si="20"/>
        <v>364.68</v>
      </c>
      <c r="DN461" s="539">
        <v>21.8</v>
      </c>
      <c r="DO461" s="576">
        <v>22.1</v>
      </c>
      <c r="EC461" s="494">
        <v>151</v>
      </c>
      <c r="ED461" s="546">
        <v>7.08</v>
      </c>
      <c r="EE461" s="551">
        <v>1299</v>
      </c>
      <c r="EF461" s="576">
        <v>64</v>
      </c>
      <c r="EG461" s="883">
        <f t="shared" si="24"/>
        <v>236.8</v>
      </c>
      <c r="EH461" s="539">
        <v>7.8</v>
      </c>
      <c r="EI461" s="576">
        <v>9</v>
      </c>
      <c r="EM461" s="494">
        <v>102</v>
      </c>
      <c r="EN461" s="546">
        <v>7.12</v>
      </c>
      <c r="EO461" s="467">
        <v>2330</v>
      </c>
      <c r="EP461" s="576">
        <v>54.4</v>
      </c>
      <c r="EQ461" s="576">
        <v>163.19999999999999</v>
      </c>
      <c r="ER461" s="539">
        <v>0.7</v>
      </c>
      <c r="ES461" s="576">
        <v>140.30000000000001</v>
      </c>
      <c r="EW461" s="494">
        <v>212</v>
      </c>
      <c r="EX461" s="546">
        <v>8.08</v>
      </c>
      <c r="EY461" s="467">
        <v>6790</v>
      </c>
      <c r="EZ461" s="576">
        <v>5.4</v>
      </c>
      <c r="FA461" s="883">
        <f t="shared" si="21"/>
        <v>31.32</v>
      </c>
      <c r="FB461" s="539">
        <v>0.3</v>
      </c>
      <c r="FC461" s="576">
        <v>2.2999999999999998</v>
      </c>
      <c r="FG461" s="494">
        <v>12</v>
      </c>
      <c r="FH461" s="546">
        <v>8.42</v>
      </c>
      <c r="FI461" s="467">
        <v>3570</v>
      </c>
      <c r="FJ461" s="576">
        <v>83.7</v>
      </c>
      <c r="FK461" s="883">
        <f t="shared" si="22"/>
        <v>259.47000000000003</v>
      </c>
      <c r="FL461" s="539">
        <v>6</v>
      </c>
      <c r="FM461" s="576">
        <v>14.9</v>
      </c>
      <c r="HE461" s="494">
        <v>156</v>
      </c>
      <c r="HF461" s="546">
        <v>7.03</v>
      </c>
      <c r="HG461" s="467">
        <v>2030</v>
      </c>
      <c r="HH461" s="894">
        <v>5.2</v>
      </c>
      <c r="HI461" s="1432">
        <f t="shared" si="23"/>
        <v>30.680000000000003</v>
      </c>
      <c r="HJ461" s="539">
        <v>2.5</v>
      </c>
      <c r="HK461" s="576">
        <v>3</v>
      </c>
    </row>
    <row r="462" spans="1:748" s="472" customFormat="1" ht="15" customHeight="1" x14ac:dyDescent="0.15">
      <c r="A462" s="581">
        <v>43982</v>
      </c>
      <c r="B462" s="765">
        <f t="shared" si="9"/>
        <v>3827</v>
      </c>
      <c r="C462" s="241"/>
      <c r="D462" s="552"/>
      <c r="E462" s="471"/>
      <c r="F462" s="577"/>
      <c r="G462" s="577"/>
      <c r="H462" s="541"/>
      <c r="I462" s="577"/>
      <c r="J462" s="553"/>
      <c r="K462" s="471"/>
      <c r="L462" s="557"/>
      <c r="M462" s="241">
        <v>1499</v>
      </c>
      <c r="N462" s="552">
        <v>8.43</v>
      </c>
      <c r="O462" s="471">
        <v>3790</v>
      </c>
      <c r="P462" s="577">
        <v>31.4</v>
      </c>
      <c r="Q462" s="577">
        <f t="shared" si="10"/>
        <v>109.89999999999999</v>
      </c>
      <c r="R462" s="541">
        <v>1</v>
      </c>
      <c r="S462" s="577">
        <v>16.899999999999999</v>
      </c>
      <c r="T462" s="553"/>
      <c r="U462" s="471"/>
      <c r="V462" s="557"/>
      <c r="W462" s="554">
        <v>163</v>
      </c>
      <c r="X462" s="552">
        <v>8.2200000000000006</v>
      </c>
      <c r="Y462" s="555">
        <v>4460</v>
      </c>
      <c r="Z462" s="577">
        <v>27.8</v>
      </c>
      <c r="AA462" s="577">
        <f t="shared" si="11"/>
        <v>144.56</v>
      </c>
      <c r="AB462" s="541">
        <v>7.7</v>
      </c>
      <c r="AC462" s="577">
        <v>7.9</v>
      </c>
      <c r="AD462" s="541"/>
      <c r="AE462" s="471"/>
      <c r="AF462" s="557"/>
      <c r="AG462" s="554">
        <v>149</v>
      </c>
      <c r="AH462" s="552">
        <v>8.25</v>
      </c>
      <c r="AI462" s="555">
        <v>8730</v>
      </c>
      <c r="AJ462" s="577">
        <v>37.799999999999997</v>
      </c>
      <c r="AK462" s="577">
        <f t="shared" si="12"/>
        <v>162.54</v>
      </c>
      <c r="AL462" s="541">
        <v>1.7</v>
      </c>
      <c r="AM462" s="180">
        <v>6.7</v>
      </c>
      <c r="AN462" s="541"/>
      <c r="AO462" s="471"/>
      <c r="AP462" s="619"/>
      <c r="AQ462" s="554">
        <v>43</v>
      </c>
      <c r="AR462" s="552">
        <v>7.48</v>
      </c>
      <c r="AS462" s="555">
        <v>794</v>
      </c>
      <c r="AT462" s="577">
        <v>9.1</v>
      </c>
      <c r="AU462" s="577">
        <f t="shared" si="26"/>
        <v>29.12</v>
      </c>
      <c r="AV462" s="541">
        <v>3.1</v>
      </c>
      <c r="AW462" s="577">
        <v>4.5999999999999996</v>
      </c>
      <c r="AX462" s="541"/>
      <c r="AY462" s="471"/>
      <c r="AZ462" s="557"/>
      <c r="BA462" s="241">
        <v>251</v>
      </c>
      <c r="BB462" s="552">
        <v>8.0299999999999994</v>
      </c>
      <c r="BC462" s="471">
        <v>5840</v>
      </c>
      <c r="BD462" s="577">
        <v>36.4</v>
      </c>
      <c r="BE462" s="577">
        <f t="shared" si="14"/>
        <v>131.04</v>
      </c>
      <c r="BF462" s="541">
        <v>9.3000000000000007</v>
      </c>
      <c r="BG462" s="577">
        <v>26.5</v>
      </c>
      <c r="BH462" s="541"/>
      <c r="BI462" s="471"/>
      <c r="BJ462" s="557"/>
      <c r="BK462" s="554">
        <v>195</v>
      </c>
      <c r="BL462" s="552">
        <v>7.74</v>
      </c>
      <c r="BM462" s="555">
        <v>1229</v>
      </c>
      <c r="BN462" s="577">
        <v>79.900000000000006</v>
      </c>
      <c r="BO462" s="577">
        <f t="shared" si="15"/>
        <v>199.75</v>
      </c>
      <c r="BP462" s="541">
        <v>0.2</v>
      </c>
      <c r="BQ462" s="577">
        <v>2.2999999999999998</v>
      </c>
      <c r="BR462" s="541"/>
      <c r="BS462" s="471"/>
      <c r="BT462" s="557"/>
      <c r="BU462" s="554">
        <v>426</v>
      </c>
      <c r="BV462" s="552">
        <v>7.22</v>
      </c>
      <c r="BW462" s="555">
        <v>4370</v>
      </c>
      <c r="BX462" s="555">
        <v>15.7</v>
      </c>
      <c r="BY462" s="577">
        <v>60.6</v>
      </c>
      <c r="BZ462" s="541">
        <v>5.3</v>
      </c>
      <c r="CA462" s="577">
        <v>26.3</v>
      </c>
      <c r="CB462" s="541"/>
      <c r="CC462" s="471"/>
      <c r="CD462" s="557"/>
      <c r="CE462" s="554">
        <v>38</v>
      </c>
      <c r="CF462" s="552">
        <v>6.6</v>
      </c>
      <c r="CG462" s="555">
        <v>5570</v>
      </c>
      <c r="CH462" s="577">
        <v>29.3</v>
      </c>
      <c r="CI462" s="577">
        <f t="shared" si="17"/>
        <v>111.34</v>
      </c>
      <c r="CJ462" s="541">
        <v>0.8</v>
      </c>
      <c r="CK462" s="577">
        <v>9.9</v>
      </c>
      <c r="CL462" s="541"/>
      <c r="CM462" s="471"/>
      <c r="CN462" s="557"/>
      <c r="CO462" s="554">
        <v>580</v>
      </c>
      <c r="CP462" s="552">
        <v>7.35</v>
      </c>
      <c r="CQ462" s="471">
        <v>7080</v>
      </c>
      <c r="CR462" s="577">
        <v>64.7</v>
      </c>
      <c r="CS462" s="577">
        <f t="shared" si="18"/>
        <v>207.04000000000002</v>
      </c>
      <c r="CT462" s="541">
        <v>7.2</v>
      </c>
      <c r="CU462" s="577">
        <v>54.7</v>
      </c>
      <c r="CV462" s="541"/>
      <c r="CW462" s="471"/>
      <c r="CX462" s="557"/>
      <c r="CY462" s="554"/>
      <c r="CZ462" s="552">
        <v>7.84</v>
      </c>
      <c r="DA462" s="471">
        <v>7230</v>
      </c>
      <c r="DB462" s="577">
        <v>55.6</v>
      </c>
      <c r="DC462" s="577">
        <f t="shared" si="19"/>
        <v>141.78</v>
      </c>
      <c r="DD462" s="541">
        <v>18.100000000000001</v>
      </c>
      <c r="DE462" s="577">
        <v>21.6</v>
      </c>
      <c r="DF462" s="541"/>
      <c r="DG462" s="558"/>
      <c r="DH462" s="557"/>
      <c r="DI462" s="554">
        <v>133</v>
      </c>
      <c r="DJ462" s="552">
        <v>7.9</v>
      </c>
      <c r="DK462" s="556">
        <v>3280</v>
      </c>
      <c r="DL462" s="577">
        <v>88.9</v>
      </c>
      <c r="DM462" s="577">
        <f t="shared" si="20"/>
        <v>320.04000000000002</v>
      </c>
      <c r="DN462" s="541">
        <v>17</v>
      </c>
      <c r="DO462" s="577">
        <v>18.399999999999999</v>
      </c>
      <c r="DP462" s="541"/>
      <c r="DQ462" s="471"/>
      <c r="DR462" s="557"/>
      <c r="DS462" s="554"/>
      <c r="DT462" s="552"/>
      <c r="DU462" s="470"/>
      <c r="DV462" s="577"/>
      <c r="DW462" s="577"/>
      <c r="DX462" s="541"/>
      <c r="DY462" s="577"/>
      <c r="DZ462" s="541"/>
      <c r="EA462" s="577"/>
      <c r="EB462" s="557"/>
      <c r="EC462" s="554">
        <v>177</v>
      </c>
      <c r="ED462" s="552">
        <v>7.06</v>
      </c>
      <c r="EE462" s="558">
        <v>1385</v>
      </c>
      <c r="EF462" s="577">
        <v>43.7</v>
      </c>
      <c r="EG462" s="577">
        <f t="shared" si="24"/>
        <v>161.69000000000003</v>
      </c>
      <c r="EH462" s="541">
        <v>6</v>
      </c>
      <c r="EI462" s="577">
        <v>7.2</v>
      </c>
      <c r="EJ462" s="541"/>
      <c r="EK462" s="471"/>
      <c r="EL462" s="557"/>
      <c r="EM462" s="554"/>
      <c r="EN462" s="552"/>
      <c r="EO462" s="471"/>
      <c r="EP462" s="577"/>
      <c r="EQ462" s="577"/>
      <c r="ER462" s="541"/>
      <c r="ES462" s="577"/>
      <c r="ET462" s="470"/>
      <c r="EU462" s="471"/>
      <c r="EV462" s="557"/>
      <c r="EW462" s="554"/>
      <c r="EX462" s="552">
        <v>8.1300000000000008</v>
      </c>
      <c r="EY462" s="471">
        <v>6870</v>
      </c>
      <c r="EZ462" s="577">
        <v>5.7</v>
      </c>
      <c r="FA462" s="577">
        <f t="shared" si="21"/>
        <v>33.06</v>
      </c>
      <c r="FB462" s="541">
        <v>0.2</v>
      </c>
      <c r="FC462" s="577">
        <v>1.9</v>
      </c>
      <c r="FD462" s="470"/>
      <c r="FE462" s="471"/>
      <c r="FF462" s="557"/>
      <c r="FG462" s="554">
        <v>33</v>
      </c>
      <c r="FH462" s="552">
        <v>8.2100000000000009</v>
      </c>
      <c r="FI462" s="471">
        <v>3660</v>
      </c>
      <c r="FJ462" s="577">
        <v>91.5</v>
      </c>
      <c r="FK462" s="577">
        <f t="shared" si="22"/>
        <v>283.65000000000003</v>
      </c>
      <c r="FL462" s="541">
        <v>7.2</v>
      </c>
      <c r="FM462" s="577">
        <v>13.1</v>
      </c>
      <c r="FN462" s="470"/>
      <c r="FO462" s="471"/>
      <c r="FP462" s="557"/>
      <c r="FQ462" s="1261"/>
      <c r="FR462" s="584"/>
      <c r="FS462" s="589"/>
      <c r="FT462" s="584"/>
      <c r="FU462" s="590"/>
      <c r="FV462" s="584"/>
      <c r="FW462" s="590"/>
      <c r="FX462" s="584"/>
      <c r="FY462" s="584"/>
      <c r="FZ462" s="591"/>
      <c r="GA462" s="1261"/>
      <c r="GB462" s="584"/>
      <c r="GC462" s="584"/>
      <c r="GD462" s="584"/>
      <c r="GE462" s="590"/>
      <c r="GF462" s="584"/>
      <c r="GG462" s="590"/>
      <c r="GH462" s="584"/>
      <c r="GI462" s="584"/>
      <c r="GJ462" s="591"/>
      <c r="GK462" s="241"/>
      <c r="GL462" s="940"/>
      <c r="GM462" s="471"/>
      <c r="GN462" s="471"/>
      <c r="GO462" s="471"/>
      <c r="GP462" s="471"/>
      <c r="GQ462" s="471"/>
      <c r="GR462" s="471"/>
      <c r="GS462" s="471"/>
      <c r="GT462" s="557"/>
      <c r="GU462" s="241"/>
      <c r="GV462" s="471"/>
      <c r="GW462" s="471"/>
      <c r="GX462" s="471"/>
      <c r="GY462" s="471"/>
      <c r="GZ462" s="541"/>
      <c r="HA462" s="471"/>
      <c r="HB462" s="471"/>
      <c r="HC462" s="471"/>
      <c r="HD462" s="557"/>
      <c r="HE462" s="554">
        <v>140</v>
      </c>
      <c r="HF462" s="552">
        <v>6.87</v>
      </c>
      <c r="HG462" s="471">
        <v>2290</v>
      </c>
      <c r="HH462" s="590">
        <v>10.1</v>
      </c>
      <c r="HI462" s="556">
        <f t="shared" si="23"/>
        <v>59.59</v>
      </c>
      <c r="HJ462" s="541">
        <v>4</v>
      </c>
      <c r="HK462" s="577">
        <v>5.2</v>
      </c>
      <c r="HL462" s="541"/>
      <c r="HM462" s="471"/>
      <c r="HN462" s="557"/>
      <c r="HO462" s="554"/>
      <c r="HP462" s="552"/>
      <c r="HQ462" s="471"/>
      <c r="HR462" s="577"/>
      <c r="HS462" s="577"/>
      <c r="HT462" s="541"/>
      <c r="HU462" s="577"/>
      <c r="HV462" s="541"/>
      <c r="HW462" s="471"/>
      <c r="HX462" s="557"/>
      <c r="HY462" s="1587"/>
      <c r="HZ462" s="1587"/>
      <c r="IA462" s="1587"/>
      <c r="IB462" s="1587"/>
      <c r="IC462" s="1587"/>
      <c r="ID462" s="1587"/>
      <c r="IE462" s="1587"/>
      <c r="IF462" s="1587"/>
      <c r="IG462" s="1587"/>
      <c r="IH462" s="1587"/>
      <c r="II462" s="1587"/>
      <c r="IJ462" s="1587"/>
      <c r="IK462" s="1587"/>
      <c r="IL462" s="1587"/>
      <c r="IM462" s="1587"/>
      <c r="IN462" s="1587"/>
      <c r="IO462" s="1587"/>
      <c r="IP462" s="1587"/>
      <c r="IQ462" s="1587"/>
      <c r="IR462" s="1587"/>
      <c r="IS462" s="1587"/>
      <c r="IT462" s="1587"/>
      <c r="IU462" s="1587"/>
      <c r="IV462" s="1587"/>
      <c r="IW462" s="1587"/>
      <c r="IX462" s="1587"/>
      <c r="IY462" s="1587"/>
      <c r="IZ462" s="1587"/>
      <c r="JA462" s="1587"/>
      <c r="JB462" s="1587"/>
      <c r="JC462" s="1587"/>
      <c r="JD462" s="1587"/>
      <c r="JE462" s="1587"/>
      <c r="JF462" s="1587"/>
      <c r="JG462" s="1587"/>
      <c r="JH462" s="1587"/>
      <c r="JI462" s="1587"/>
      <c r="JJ462" s="1587"/>
      <c r="JK462" s="1587"/>
      <c r="JL462" s="1587"/>
      <c r="JM462" s="1587"/>
      <c r="JN462" s="1587"/>
      <c r="JO462" s="1587"/>
      <c r="JP462" s="1587"/>
      <c r="JQ462" s="1587"/>
      <c r="JR462" s="1587"/>
      <c r="JS462" s="1587"/>
      <c r="JT462" s="1587"/>
      <c r="JU462" s="1587"/>
      <c r="JV462" s="1587"/>
      <c r="JW462" s="1587"/>
      <c r="JX462" s="1587"/>
      <c r="JY462" s="1587"/>
      <c r="JZ462" s="1587"/>
      <c r="KA462" s="1587"/>
      <c r="KB462" s="1587"/>
      <c r="KC462" s="1587"/>
      <c r="KD462" s="1587"/>
      <c r="KE462" s="1587"/>
      <c r="KF462" s="1587"/>
      <c r="KG462" s="1587"/>
      <c r="KH462" s="1587"/>
      <c r="KI462" s="1587"/>
      <c r="KJ462" s="1587"/>
      <c r="KK462" s="1587"/>
      <c r="KL462" s="1587"/>
      <c r="KM462" s="1587"/>
      <c r="KN462" s="1587"/>
      <c r="KO462" s="1587"/>
      <c r="KP462" s="1587"/>
      <c r="KQ462" s="1587"/>
      <c r="KR462" s="1587"/>
      <c r="KS462" s="1587"/>
      <c r="KT462" s="1587"/>
      <c r="KU462" s="1587"/>
      <c r="KV462" s="1587"/>
      <c r="KW462" s="1587"/>
      <c r="KX462" s="1587"/>
      <c r="KY462" s="1587"/>
      <c r="KZ462" s="1587"/>
      <c r="LA462" s="1587"/>
      <c r="LB462" s="1587"/>
      <c r="LC462" s="1587"/>
      <c r="LD462" s="1587"/>
      <c r="LE462" s="1587"/>
      <c r="LF462" s="1587"/>
      <c r="LG462" s="1587"/>
      <c r="LH462" s="1587"/>
      <c r="LI462" s="1587"/>
      <c r="LJ462" s="1587"/>
      <c r="LK462" s="1587"/>
      <c r="LL462" s="1587"/>
      <c r="LM462" s="1587"/>
      <c r="LN462" s="1587"/>
      <c r="LO462" s="1587"/>
      <c r="LP462" s="1587"/>
      <c r="LQ462" s="1587"/>
      <c r="LR462" s="1587"/>
      <c r="LS462" s="1587"/>
      <c r="LT462" s="1587"/>
      <c r="LU462" s="1587"/>
      <c r="LV462" s="1587"/>
      <c r="LW462" s="1587"/>
      <c r="LX462" s="1587"/>
      <c r="LY462" s="1587"/>
      <c r="LZ462" s="1587"/>
      <c r="MA462" s="1587"/>
      <c r="MB462" s="1587"/>
      <c r="MC462" s="1587"/>
      <c r="MD462" s="1587"/>
      <c r="ME462" s="1587"/>
      <c r="MF462" s="1587"/>
      <c r="MG462" s="1587"/>
      <c r="MH462" s="1587"/>
      <c r="MI462" s="1587"/>
      <c r="MJ462" s="1587"/>
      <c r="MK462" s="1587"/>
      <c r="ML462" s="1587"/>
      <c r="MM462" s="1587"/>
      <c r="MN462" s="1587"/>
      <c r="MO462" s="1587"/>
      <c r="MP462" s="1587"/>
      <c r="MQ462" s="1587"/>
      <c r="MR462" s="1587"/>
      <c r="MS462" s="1587"/>
      <c r="MT462" s="1587"/>
      <c r="MU462" s="1587"/>
      <c r="MV462" s="1587"/>
      <c r="MW462" s="1587"/>
      <c r="MX462" s="1587"/>
      <c r="MY462" s="1587"/>
      <c r="MZ462" s="1587"/>
      <c r="NA462" s="1587"/>
      <c r="NB462" s="1587"/>
      <c r="NC462" s="1587"/>
      <c r="ND462" s="1587"/>
      <c r="NE462" s="1587"/>
      <c r="NF462" s="1587"/>
      <c r="NG462" s="1587"/>
      <c r="NH462" s="1587"/>
      <c r="NI462" s="1587"/>
      <c r="NJ462" s="1587"/>
      <c r="NK462" s="1587"/>
      <c r="NL462" s="1587"/>
      <c r="NM462" s="1587"/>
      <c r="NN462" s="1587"/>
      <c r="NO462" s="1587"/>
      <c r="NP462" s="1587"/>
      <c r="NQ462" s="1587"/>
      <c r="NR462" s="1587"/>
      <c r="NS462" s="1587"/>
      <c r="NT462" s="1587"/>
      <c r="NU462" s="1587"/>
      <c r="NV462" s="1587"/>
      <c r="NW462" s="1587"/>
      <c r="NX462" s="1587"/>
      <c r="NY462" s="1587"/>
      <c r="NZ462" s="1587"/>
      <c r="OA462" s="1587"/>
      <c r="OB462" s="1587"/>
      <c r="OC462" s="1587"/>
      <c r="OD462" s="1587"/>
      <c r="OE462" s="1587"/>
      <c r="OF462" s="1587"/>
      <c r="OG462" s="1587"/>
      <c r="OH462" s="1587"/>
      <c r="OI462" s="1587"/>
      <c r="OJ462" s="1587"/>
      <c r="OK462" s="1587"/>
      <c r="OL462" s="1587"/>
      <c r="OM462" s="1587"/>
      <c r="ON462" s="1587"/>
      <c r="OO462" s="1587"/>
      <c r="OP462" s="1587"/>
      <c r="OQ462" s="1587"/>
      <c r="OR462" s="1587"/>
      <c r="OS462" s="1587"/>
      <c r="OT462" s="1587"/>
      <c r="OU462" s="1587"/>
      <c r="OV462" s="1587"/>
      <c r="OW462" s="1587"/>
      <c r="OX462" s="1587"/>
      <c r="OY462" s="1587"/>
      <c r="OZ462" s="1587"/>
      <c r="PA462" s="1587"/>
      <c r="PB462" s="1587"/>
      <c r="PC462" s="1587"/>
      <c r="PD462" s="1587"/>
      <c r="PE462" s="1587"/>
      <c r="PF462" s="1587"/>
      <c r="PG462" s="1588"/>
      <c r="PH462" s="1588"/>
      <c r="PI462" s="1588"/>
      <c r="PJ462" s="1588"/>
      <c r="PK462" s="1588"/>
      <c r="PL462" s="1588"/>
      <c r="PM462" s="1588"/>
      <c r="PN462" s="1588"/>
      <c r="PO462" s="1588"/>
      <c r="PP462" s="1588"/>
      <c r="PQ462" s="1588"/>
      <c r="PR462" s="1588"/>
      <c r="PS462" s="1588"/>
      <c r="PT462" s="1588"/>
      <c r="PU462" s="1588"/>
      <c r="PV462" s="1588"/>
      <c r="PW462" s="1588"/>
      <c r="PX462" s="1588"/>
      <c r="PY462" s="1588"/>
      <c r="PZ462" s="1588"/>
      <c r="QA462" s="1588"/>
      <c r="QB462" s="1588"/>
      <c r="QC462" s="1588"/>
      <c r="QD462" s="1588"/>
      <c r="QE462" s="1588"/>
      <c r="QF462" s="1588"/>
      <c r="QG462" s="1588"/>
      <c r="QH462" s="1588"/>
      <c r="QI462" s="1588"/>
      <c r="QJ462" s="1588"/>
      <c r="QK462" s="1588"/>
      <c r="QL462" s="1588"/>
      <c r="QM462" s="1588"/>
      <c r="QN462" s="1588"/>
      <c r="QO462" s="1588"/>
      <c r="QP462" s="1588"/>
      <c r="QQ462" s="1588"/>
      <c r="QR462" s="1588"/>
      <c r="QS462" s="1588"/>
      <c r="QT462" s="1588"/>
      <c r="QU462" s="1588"/>
      <c r="QV462" s="1588"/>
      <c r="QW462" s="1588"/>
      <c r="QX462" s="1588"/>
      <c r="QY462" s="1588"/>
      <c r="QZ462" s="1588"/>
      <c r="RA462" s="1588"/>
      <c r="RB462" s="1588"/>
      <c r="RC462" s="1588"/>
      <c r="RD462" s="1588"/>
      <c r="RE462" s="1588"/>
      <c r="RF462" s="1588"/>
      <c r="RG462" s="1588"/>
      <c r="RH462" s="1588"/>
      <c r="RI462" s="1588"/>
      <c r="RJ462" s="1588"/>
      <c r="RK462" s="1588"/>
      <c r="RL462" s="1588"/>
      <c r="RM462" s="1588"/>
      <c r="RN462" s="1588"/>
      <c r="RO462" s="1588"/>
      <c r="RP462" s="1588"/>
      <c r="RQ462" s="1588"/>
      <c r="RR462" s="1588"/>
      <c r="RS462" s="1588"/>
      <c r="RT462" s="1588"/>
      <c r="RU462" s="1588"/>
      <c r="RV462" s="1588"/>
      <c r="RW462" s="1588"/>
      <c r="RX462" s="1588"/>
      <c r="RY462" s="1588"/>
      <c r="RZ462" s="1588"/>
      <c r="SA462" s="1588"/>
      <c r="SB462" s="1588"/>
      <c r="SC462" s="1588"/>
      <c r="SD462" s="1588"/>
      <c r="SE462" s="1588"/>
      <c r="SF462" s="1588"/>
      <c r="SG462" s="1588"/>
      <c r="SH462" s="1588"/>
      <c r="SI462" s="1588"/>
      <c r="SJ462" s="1588"/>
      <c r="SK462" s="1588"/>
      <c r="SL462" s="1588"/>
      <c r="SM462" s="1588"/>
      <c r="SN462" s="1588"/>
      <c r="SO462" s="1588"/>
      <c r="SP462" s="1588"/>
      <c r="SQ462" s="1588"/>
      <c r="SR462" s="1588"/>
      <c r="SS462" s="1588"/>
      <c r="ST462" s="1588"/>
      <c r="SU462" s="1588"/>
      <c r="SV462" s="1588"/>
      <c r="SW462" s="1588"/>
      <c r="SX462" s="1588"/>
      <c r="SY462" s="1588"/>
      <c r="SZ462" s="1588"/>
      <c r="TA462" s="1588"/>
      <c r="TB462" s="1588"/>
      <c r="TC462" s="1588"/>
    </row>
    <row r="463" spans="1:748" ht="15" customHeight="1" x14ac:dyDescent="0.15">
      <c r="A463" s="890">
        <v>43983</v>
      </c>
      <c r="B463" s="415">
        <f t="shared" si="9"/>
        <v>4218</v>
      </c>
      <c r="M463" s="231">
        <v>2084</v>
      </c>
      <c r="N463" s="546">
        <v>8.31</v>
      </c>
      <c r="O463" s="467">
        <v>4370</v>
      </c>
      <c r="P463" s="576">
        <v>31.5</v>
      </c>
      <c r="Q463" s="883">
        <f t="shared" si="10"/>
        <v>110.25</v>
      </c>
      <c r="R463" s="539">
        <v>1.8</v>
      </c>
      <c r="S463" s="576">
        <v>17.399999999999999</v>
      </c>
      <c r="W463" s="494">
        <v>64</v>
      </c>
      <c r="X463" s="546">
        <v>8.24</v>
      </c>
      <c r="Y463" s="548">
        <v>5380</v>
      </c>
      <c r="Z463" s="576">
        <v>24.2</v>
      </c>
      <c r="AA463" s="883">
        <f t="shared" si="11"/>
        <v>125.84</v>
      </c>
      <c r="AB463" s="539">
        <v>9.6</v>
      </c>
      <c r="AC463" s="576">
        <v>10</v>
      </c>
      <c r="AG463" s="494">
        <v>157</v>
      </c>
      <c r="AH463" s="546">
        <v>8.27</v>
      </c>
      <c r="AI463" s="548">
        <v>9400</v>
      </c>
      <c r="AJ463" s="576">
        <v>37.299999999999997</v>
      </c>
      <c r="AK463" s="883">
        <f t="shared" si="12"/>
        <v>160.38999999999999</v>
      </c>
      <c r="AL463" s="539">
        <v>2.2999999999999998</v>
      </c>
      <c r="AM463" s="213">
        <v>6.5</v>
      </c>
      <c r="AQ463" s="494">
        <v>15</v>
      </c>
      <c r="AR463" s="546">
        <v>7.04</v>
      </c>
      <c r="AS463" s="548">
        <v>1041</v>
      </c>
      <c r="AT463" s="576">
        <v>7.1</v>
      </c>
      <c r="AU463" s="883">
        <f t="shared" si="26"/>
        <v>22.72</v>
      </c>
      <c r="AV463" s="539">
        <v>3</v>
      </c>
      <c r="AW463" s="576">
        <v>4</v>
      </c>
      <c r="BA463" s="231">
        <v>303</v>
      </c>
      <c r="BB463" s="546">
        <v>7.57</v>
      </c>
      <c r="BC463" s="467">
        <v>2540</v>
      </c>
      <c r="BD463" s="576">
        <v>23.4</v>
      </c>
      <c r="BE463" s="883">
        <f t="shared" si="14"/>
        <v>84.24</v>
      </c>
      <c r="BF463" s="539">
        <v>10</v>
      </c>
      <c r="BG463" s="576">
        <v>14.5</v>
      </c>
      <c r="BK463" s="494">
        <v>183</v>
      </c>
      <c r="BL463" s="546">
        <v>7.85</v>
      </c>
      <c r="BM463" s="548">
        <v>1239</v>
      </c>
      <c r="BN463" s="576">
        <v>80.099999999999994</v>
      </c>
      <c r="BO463" s="883">
        <f t="shared" si="15"/>
        <v>200.25</v>
      </c>
      <c r="BP463" s="539">
        <v>0.3</v>
      </c>
      <c r="BQ463" s="576">
        <v>2.2999999999999998</v>
      </c>
      <c r="BU463" s="494">
        <v>269</v>
      </c>
      <c r="CE463" s="494">
        <v>65</v>
      </c>
      <c r="CF463" s="546">
        <v>7.74</v>
      </c>
      <c r="CG463" s="548">
        <v>5580</v>
      </c>
      <c r="CH463" s="576">
        <v>30</v>
      </c>
      <c r="CI463" s="883">
        <f t="shared" si="17"/>
        <v>114</v>
      </c>
      <c r="CJ463" s="539">
        <v>0.8</v>
      </c>
      <c r="CK463" s="576">
        <v>8.8000000000000007</v>
      </c>
      <c r="CO463" s="494">
        <v>400</v>
      </c>
      <c r="CP463" s="546">
        <v>7.37</v>
      </c>
      <c r="CQ463" s="467">
        <v>4530</v>
      </c>
      <c r="CR463" s="576">
        <v>38.799999999999997</v>
      </c>
      <c r="CS463" s="883">
        <f t="shared" si="18"/>
        <v>124.16</v>
      </c>
      <c r="CT463" s="539">
        <v>6.4</v>
      </c>
      <c r="CU463" s="576">
        <v>31</v>
      </c>
      <c r="CZ463" s="546">
        <v>7.81</v>
      </c>
      <c r="DA463" s="467">
        <v>7430</v>
      </c>
      <c r="DB463" s="576">
        <v>54.4</v>
      </c>
      <c r="DC463" s="883">
        <f t="shared" si="19"/>
        <v>138.72</v>
      </c>
      <c r="DD463" s="539">
        <v>17.5</v>
      </c>
      <c r="DE463" s="576">
        <v>21.4</v>
      </c>
      <c r="DI463" s="494">
        <v>102</v>
      </c>
      <c r="DJ463" s="546">
        <v>8.18</v>
      </c>
      <c r="DK463" s="549">
        <v>3270</v>
      </c>
      <c r="DL463" s="576">
        <v>91.8</v>
      </c>
      <c r="DM463" s="883">
        <f t="shared" si="20"/>
        <v>330.48</v>
      </c>
      <c r="DN463" s="539">
        <v>20.100000000000001</v>
      </c>
      <c r="DO463" s="576">
        <v>21.4</v>
      </c>
      <c r="EC463" s="494">
        <v>183</v>
      </c>
      <c r="ED463" s="546">
        <v>6.95</v>
      </c>
      <c r="EE463" s="551">
        <v>1391</v>
      </c>
      <c r="EF463" s="576">
        <v>41.1</v>
      </c>
      <c r="EG463" s="883">
        <f t="shared" si="24"/>
        <v>152.07000000000002</v>
      </c>
      <c r="EH463" s="539">
        <v>8</v>
      </c>
      <c r="EI463" s="576">
        <v>8.3000000000000007</v>
      </c>
      <c r="EW463" s="494">
        <v>233</v>
      </c>
      <c r="EX463" s="546">
        <v>8.08</v>
      </c>
      <c r="EY463" s="467">
        <v>6780</v>
      </c>
      <c r="EZ463" s="576">
        <v>5.2</v>
      </c>
      <c r="FA463" s="883">
        <f t="shared" si="21"/>
        <v>30.16</v>
      </c>
      <c r="FB463" s="539">
        <v>0.7</v>
      </c>
      <c r="FC463" s="576">
        <v>1.3</v>
      </c>
      <c r="FG463" s="494">
        <v>30</v>
      </c>
      <c r="FK463" s="883">
        <f t="shared" si="22"/>
        <v>0</v>
      </c>
      <c r="HE463" s="494">
        <v>130</v>
      </c>
      <c r="HF463" s="546">
        <v>6.72</v>
      </c>
      <c r="HG463" s="467">
        <v>210</v>
      </c>
      <c r="HH463" s="894">
        <v>7.2</v>
      </c>
      <c r="HI463" s="1432">
        <f t="shared" si="23"/>
        <v>42.480000000000004</v>
      </c>
      <c r="HJ463" s="539">
        <v>3.2</v>
      </c>
      <c r="HK463" s="576">
        <v>3.5</v>
      </c>
    </row>
    <row r="464" spans="1:748" ht="15" customHeight="1" x14ac:dyDescent="0.15">
      <c r="A464" s="890">
        <v>43984</v>
      </c>
      <c r="B464" s="415">
        <f t="shared" si="9"/>
        <v>3029</v>
      </c>
      <c r="M464" s="231">
        <v>1758</v>
      </c>
      <c r="N464" s="546">
        <v>8.06</v>
      </c>
      <c r="O464" s="467">
        <v>4040</v>
      </c>
      <c r="P464" s="576">
        <v>29.8</v>
      </c>
      <c r="Q464" s="883">
        <f t="shared" si="10"/>
        <v>104.3</v>
      </c>
      <c r="R464" s="539">
        <v>1</v>
      </c>
      <c r="S464" s="576">
        <v>18.7</v>
      </c>
      <c r="W464" s="494">
        <v>99</v>
      </c>
      <c r="AG464" s="494">
        <v>102</v>
      </c>
      <c r="AH464" s="546">
        <v>8.33</v>
      </c>
      <c r="AI464" s="548">
        <v>9490</v>
      </c>
      <c r="AJ464" s="576">
        <v>36.9</v>
      </c>
      <c r="AK464" s="883">
        <f t="shared" si="12"/>
        <v>158.66999999999999</v>
      </c>
      <c r="AL464" s="539">
        <v>1.7</v>
      </c>
      <c r="AM464" s="213">
        <v>7.6</v>
      </c>
      <c r="BA464" s="231">
        <v>134</v>
      </c>
      <c r="BE464" s="883">
        <f t="shared" si="14"/>
        <v>0</v>
      </c>
      <c r="BK464" s="494">
        <v>195</v>
      </c>
      <c r="BL464" s="546">
        <v>7.79</v>
      </c>
      <c r="BM464" s="548">
        <v>1206</v>
      </c>
      <c r="BN464" s="576">
        <v>77.3</v>
      </c>
      <c r="BO464" s="883">
        <f t="shared" si="15"/>
        <v>193.25</v>
      </c>
      <c r="BP464" s="539">
        <v>0.3</v>
      </c>
      <c r="BQ464" s="576">
        <v>2.5</v>
      </c>
      <c r="BU464" s="494">
        <v>115</v>
      </c>
      <c r="BV464" s="546">
        <v>7.62</v>
      </c>
      <c r="BW464" s="548">
        <v>6690</v>
      </c>
      <c r="BX464" s="548">
        <v>23.1</v>
      </c>
      <c r="BY464" s="883">
        <v>89.2</v>
      </c>
      <c r="BZ464" s="539">
        <v>15.9</v>
      </c>
      <c r="CA464" s="576">
        <v>28.5</v>
      </c>
      <c r="CE464" s="494">
        <v>26</v>
      </c>
      <c r="CF464" s="546">
        <v>7.82</v>
      </c>
      <c r="CG464" s="548">
        <v>6300</v>
      </c>
      <c r="CH464" s="576">
        <v>32.9</v>
      </c>
      <c r="CI464" s="883">
        <f t="shared" si="17"/>
        <v>125.01999999999998</v>
      </c>
      <c r="CJ464" s="539">
        <v>1.3</v>
      </c>
      <c r="CK464" s="576">
        <v>11.7</v>
      </c>
      <c r="CO464" s="494">
        <v>172</v>
      </c>
      <c r="CP464" s="546">
        <v>7.48</v>
      </c>
      <c r="CQ464" s="467">
        <v>5410</v>
      </c>
      <c r="CR464" s="576">
        <v>44.4</v>
      </c>
      <c r="CS464" s="883">
        <f t="shared" si="18"/>
        <v>142.08000000000001</v>
      </c>
      <c r="CT464" s="539">
        <v>6.3</v>
      </c>
      <c r="CU464" s="576">
        <v>36.700000000000003</v>
      </c>
      <c r="DC464" s="883">
        <f t="shared" si="19"/>
        <v>0</v>
      </c>
      <c r="DI464" s="494">
        <v>117</v>
      </c>
      <c r="DJ464" s="546">
        <v>7.96</v>
      </c>
      <c r="DK464" s="549">
        <v>3380</v>
      </c>
      <c r="DL464" s="576">
        <v>89</v>
      </c>
      <c r="DM464" s="883">
        <f t="shared" si="20"/>
        <v>320.40000000000003</v>
      </c>
      <c r="DN464" s="539">
        <v>0.9</v>
      </c>
      <c r="DO464" s="576">
        <v>21.9</v>
      </c>
      <c r="EC464" s="494">
        <v>152</v>
      </c>
      <c r="ED464" s="546">
        <v>7.17</v>
      </c>
      <c r="EE464" s="551">
        <v>1575</v>
      </c>
      <c r="EF464" s="576">
        <v>16.899999999999999</v>
      </c>
      <c r="EG464" s="883">
        <f t="shared" si="24"/>
        <v>62.53</v>
      </c>
      <c r="EH464" s="539">
        <v>8.6</v>
      </c>
      <c r="EI464" s="576">
        <v>9</v>
      </c>
      <c r="EX464" s="546">
        <v>8.15</v>
      </c>
      <c r="EY464" s="467">
        <v>6240</v>
      </c>
      <c r="EZ464" s="576">
        <v>5</v>
      </c>
      <c r="FA464" s="883">
        <f t="shared" si="21"/>
        <v>29</v>
      </c>
      <c r="FB464" s="539">
        <v>0.3</v>
      </c>
      <c r="FC464" s="576">
        <v>1.2</v>
      </c>
      <c r="FG464" s="494">
        <v>28</v>
      </c>
      <c r="FH464" s="546">
        <v>8.24</v>
      </c>
      <c r="FI464" s="467">
        <v>3810</v>
      </c>
      <c r="FJ464" s="576">
        <v>98.6</v>
      </c>
      <c r="FK464" s="883">
        <f t="shared" si="22"/>
        <v>305.65999999999997</v>
      </c>
      <c r="FL464" s="539">
        <v>6.4</v>
      </c>
      <c r="FM464" s="576">
        <v>19.899999999999999</v>
      </c>
      <c r="HE464" s="494">
        <v>131</v>
      </c>
      <c r="HF464" s="546">
        <v>6.92</v>
      </c>
      <c r="HG464" s="467">
        <v>2620</v>
      </c>
      <c r="HH464" s="894">
        <v>11.7</v>
      </c>
      <c r="HI464" s="1432">
        <f t="shared" si="23"/>
        <v>69.03</v>
      </c>
      <c r="HJ464" s="539">
        <v>4.3</v>
      </c>
      <c r="HK464" s="576">
        <v>6.5</v>
      </c>
    </row>
    <row r="465" spans="1:523" ht="15" customHeight="1" x14ac:dyDescent="0.15">
      <c r="A465" s="890">
        <v>43985</v>
      </c>
      <c r="B465" s="415">
        <f t="shared" si="9"/>
        <v>3414</v>
      </c>
      <c r="M465" s="231">
        <v>1759</v>
      </c>
      <c r="N465" s="546">
        <v>8.3800000000000008</v>
      </c>
      <c r="O465" s="467">
        <v>3480</v>
      </c>
      <c r="P465" s="576">
        <v>30.5</v>
      </c>
      <c r="Q465" s="883">
        <f t="shared" si="10"/>
        <v>106.75</v>
      </c>
      <c r="R465" s="539">
        <v>1</v>
      </c>
      <c r="S465" s="576">
        <v>23.2</v>
      </c>
      <c r="W465" s="494">
        <v>31</v>
      </c>
      <c r="X465" s="546">
        <v>8.32</v>
      </c>
      <c r="Y465" s="548">
        <v>4830</v>
      </c>
      <c r="Z465" s="576">
        <v>21.7</v>
      </c>
      <c r="AA465" s="883">
        <f t="shared" si="11"/>
        <v>112.84</v>
      </c>
      <c r="AB465" s="539">
        <v>10</v>
      </c>
      <c r="AC465" s="576">
        <v>10.8</v>
      </c>
      <c r="AG465" s="494">
        <v>167</v>
      </c>
      <c r="AH465" s="546">
        <v>8.2799999999999994</v>
      </c>
      <c r="AI465" s="548">
        <v>8350</v>
      </c>
      <c r="AJ465" s="576">
        <v>36.299999999999997</v>
      </c>
      <c r="AK465" s="883">
        <f t="shared" si="12"/>
        <v>156.08999999999997</v>
      </c>
      <c r="AL465" s="539">
        <v>1.3</v>
      </c>
      <c r="AM465" s="213">
        <v>8</v>
      </c>
      <c r="AQ465" s="494">
        <v>33</v>
      </c>
      <c r="AR465" s="546">
        <v>7.72</v>
      </c>
      <c r="AS465" s="548">
        <v>1120</v>
      </c>
      <c r="AT465" s="576">
        <v>7.6</v>
      </c>
      <c r="AU465" s="883">
        <f t="shared" si="26"/>
        <v>24.32</v>
      </c>
      <c r="AV465" s="539">
        <v>4.5</v>
      </c>
      <c r="AW465" s="576">
        <v>5</v>
      </c>
      <c r="BA465" s="231">
        <v>129</v>
      </c>
      <c r="BB465" s="546">
        <v>8.15</v>
      </c>
      <c r="BC465" s="467">
        <v>5230</v>
      </c>
      <c r="BD465" s="576">
        <v>35.9</v>
      </c>
      <c r="BE465" s="883">
        <f t="shared" si="14"/>
        <v>129.24</v>
      </c>
      <c r="BF465" s="539">
        <v>23.6</v>
      </c>
      <c r="BG465" s="576">
        <v>31.3</v>
      </c>
      <c r="BK465" s="494">
        <v>191</v>
      </c>
      <c r="BL465" s="546">
        <v>8.09</v>
      </c>
      <c r="BM465" s="548">
        <v>1196</v>
      </c>
      <c r="BN465" s="576">
        <v>76.900000000000006</v>
      </c>
      <c r="BO465" s="883">
        <f t="shared" si="15"/>
        <v>192.25</v>
      </c>
      <c r="BP465" s="539">
        <v>0.3</v>
      </c>
      <c r="BQ465" s="576">
        <v>2.6</v>
      </c>
      <c r="BU465" s="494">
        <v>427</v>
      </c>
      <c r="BV465" s="546">
        <v>8.1300000000000008</v>
      </c>
      <c r="BW465" s="548">
        <v>8090</v>
      </c>
      <c r="BX465" s="548">
        <v>23.8</v>
      </c>
      <c r="BY465" s="883">
        <v>91.9</v>
      </c>
      <c r="BZ465" s="539">
        <v>5.9</v>
      </c>
      <c r="CA465" s="576">
        <v>36.700000000000003</v>
      </c>
      <c r="CE465" s="494">
        <v>73</v>
      </c>
      <c r="CF465" s="546">
        <v>8.02</v>
      </c>
      <c r="CG465" s="548">
        <v>5970</v>
      </c>
      <c r="CH465" s="576">
        <v>33</v>
      </c>
      <c r="CI465" s="883">
        <f t="shared" si="17"/>
        <v>125.39999999999999</v>
      </c>
      <c r="CJ465" s="539">
        <v>0.9</v>
      </c>
      <c r="CK465" s="576">
        <v>12.9</v>
      </c>
      <c r="CO465" s="494">
        <v>317</v>
      </c>
      <c r="CP465" s="546">
        <v>7.66</v>
      </c>
      <c r="CQ465" s="467">
        <v>5970</v>
      </c>
      <c r="CR465" s="576">
        <v>54.6</v>
      </c>
      <c r="CS465" s="883">
        <f t="shared" si="18"/>
        <v>174.72000000000003</v>
      </c>
      <c r="CT465" s="539">
        <v>6</v>
      </c>
      <c r="CU465" s="576">
        <v>45</v>
      </c>
      <c r="DC465" s="883">
        <f t="shared" si="19"/>
        <v>0</v>
      </c>
      <c r="DI465" s="494">
        <v>183</v>
      </c>
      <c r="DJ465" s="546">
        <v>7.56</v>
      </c>
      <c r="DK465" s="549">
        <v>1833</v>
      </c>
      <c r="DL465" s="576">
        <v>16.600000000000001</v>
      </c>
      <c r="DM465" s="883">
        <f t="shared" si="20"/>
        <v>59.760000000000005</v>
      </c>
      <c r="DN465" s="539">
        <v>4.8</v>
      </c>
      <c r="DO465" s="576">
        <v>5.5</v>
      </c>
      <c r="EC465" s="494">
        <v>50</v>
      </c>
      <c r="EG465" s="883">
        <f t="shared" si="24"/>
        <v>0</v>
      </c>
      <c r="FG465" s="494">
        <v>34</v>
      </c>
      <c r="FH465" s="546">
        <v>8.34</v>
      </c>
      <c r="FI465" s="467">
        <v>3920</v>
      </c>
      <c r="FJ465" s="576">
        <v>109.5</v>
      </c>
      <c r="FK465" s="883">
        <f t="shared" si="22"/>
        <v>339.45</v>
      </c>
      <c r="FL465" s="539">
        <v>6.7</v>
      </c>
      <c r="FM465" s="576">
        <v>24.8</v>
      </c>
      <c r="HE465" s="494">
        <v>20</v>
      </c>
      <c r="HF465" s="546">
        <v>6.66</v>
      </c>
      <c r="HG465" s="467">
        <v>1747</v>
      </c>
      <c r="HH465" s="894">
        <v>6.9</v>
      </c>
      <c r="HI465" s="1432">
        <f t="shared" si="23"/>
        <v>40.710000000000008</v>
      </c>
      <c r="HJ465" s="539">
        <v>2.9</v>
      </c>
      <c r="HK465" s="576">
        <v>3.4</v>
      </c>
    </row>
    <row r="466" spans="1:523" ht="15" customHeight="1" x14ac:dyDescent="0.15">
      <c r="A466" s="890">
        <v>43986</v>
      </c>
      <c r="B466" s="415">
        <f t="shared" si="9"/>
        <v>3552</v>
      </c>
      <c r="M466" s="231">
        <v>1356</v>
      </c>
      <c r="N466" s="546">
        <v>8.01</v>
      </c>
      <c r="O466" s="467">
        <v>4120</v>
      </c>
      <c r="P466" s="576">
        <v>29</v>
      </c>
      <c r="Q466" s="883">
        <f t="shared" si="10"/>
        <v>101.5</v>
      </c>
      <c r="R466" s="539">
        <v>0.5</v>
      </c>
      <c r="S466" s="576">
        <v>23.2</v>
      </c>
      <c r="AG466" s="494">
        <v>112</v>
      </c>
      <c r="AH466" s="546">
        <v>8.36</v>
      </c>
      <c r="AI466" s="548">
        <v>9670</v>
      </c>
      <c r="AJ466" s="576">
        <v>35.200000000000003</v>
      </c>
      <c r="AK466" s="883">
        <f t="shared" si="12"/>
        <v>151.36000000000001</v>
      </c>
      <c r="AL466" s="539">
        <v>0.6</v>
      </c>
      <c r="AM466" s="213">
        <v>6.7</v>
      </c>
      <c r="AQ466" s="494">
        <v>171</v>
      </c>
      <c r="AR466" s="546">
        <v>7.64</v>
      </c>
      <c r="AS466" s="548">
        <v>1186</v>
      </c>
      <c r="AT466" s="576">
        <v>6.3</v>
      </c>
      <c r="AU466" s="883">
        <f t="shared" si="26"/>
        <v>20.16</v>
      </c>
      <c r="AV466" s="539">
        <v>3.1</v>
      </c>
      <c r="AW466" s="576">
        <v>4.3</v>
      </c>
      <c r="BA466" s="231">
        <v>310</v>
      </c>
      <c r="BB466" s="546">
        <v>8.1</v>
      </c>
      <c r="BC466" s="467">
        <v>5630</v>
      </c>
      <c r="BD466" s="576">
        <v>38.700000000000003</v>
      </c>
      <c r="BE466" s="883">
        <f t="shared" si="14"/>
        <v>139.32000000000002</v>
      </c>
      <c r="BF466" s="539" t="s">
        <v>166</v>
      </c>
      <c r="BG466" s="576">
        <v>30.8</v>
      </c>
      <c r="BK466" s="494">
        <v>195</v>
      </c>
      <c r="BL466" s="546">
        <v>8.0500000000000007</v>
      </c>
      <c r="BM466" s="548">
        <v>1193</v>
      </c>
      <c r="BN466" s="576">
        <v>73.2</v>
      </c>
      <c r="BO466" s="883">
        <f t="shared" si="15"/>
        <v>183</v>
      </c>
      <c r="BP466" s="539">
        <v>0.2</v>
      </c>
      <c r="BQ466" s="576">
        <v>2.6</v>
      </c>
      <c r="BU466" s="494">
        <v>296</v>
      </c>
      <c r="BV466" s="546">
        <v>7.86</v>
      </c>
      <c r="BW466" s="548">
        <v>6480</v>
      </c>
      <c r="BX466" s="548">
        <v>22.5</v>
      </c>
      <c r="BY466" s="883">
        <v>86.9</v>
      </c>
      <c r="BZ466" s="539">
        <v>13.3</v>
      </c>
      <c r="CA466" s="576">
        <v>30.5</v>
      </c>
      <c r="CE466" s="494">
        <v>44</v>
      </c>
      <c r="CF466" s="546">
        <v>7.99</v>
      </c>
      <c r="CG466" s="548">
        <v>6370</v>
      </c>
      <c r="CH466" s="576">
        <v>36</v>
      </c>
      <c r="CI466" s="883">
        <f t="shared" si="17"/>
        <v>136.79999999999998</v>
      </c>
      <c r="CJ466" s="539">
        <v>0.3</v>
      </c>
      <c r="CK466" s="576">
        <v>14.3</v>
      </c>
      <c r="CO466" s="494">
        <v>475</v>
      </c>
      <c r="CP466" s="546">
        <v>7.38</v>
      </c>
      <c r="CQ466" s="467">
        <v>5670</v>
      </c>
      <c r="CR466" s="576">
        <v>47.9</v>
      </c>
      <c r="CS466" s="883">
        <f t="shared" si="18"/>
        <v>153.28</v>
      </c>
      <c r="CT466" s="539">
        <v>6.4</v>
      </c>
      <c r="CU466" s="576">
        <v>38.700000000000003</v>
      </c>
      <c r="CY466" s="494">
        <v>67</v>
      </c>
      <c r="CZ466" s="546">
        <v>7.81</v>
      </c>
      <c r="DA466" s="467">
        <v>8320</v>
      </c>
      <c r="DB466" s="576">
        <v>55.3</v>
      </c>
      <c r="DC466" s="883">
        <f t="shared" si="19"/>
        <v>141.01499999999999</v>
      </c>
      <c r="DD466" s="539">
        <v>16.100000000000001</v>
      </c>
      <c r="DE466" s="576">
        <v>23.1</v>
      </c>
      <c r="DI466" s="494">
        <v>188</v>
      </c>
      <c r="DJ466" s="546">
        <v>8.08</v>
      </c>
      <c r="DK466" s="549">
        <v>3270</v>
      </c>
      <c r="DL466" s="576">
        <v>76</v>
      </c>
      <c r="DM466" s="883">
        <f t="shared" si="20"/>
        <v>273.60000000000002</v>
      </c>
      <c r="DN466" s="539">
        <v>13.7</v>
      </c>
      <c r="DO466" s="576">
        <v>17.399999999999999</v>
      </c>
      <c r="DS466" s="494">
        <v>45</v>
      </c>
      <c r="EC466" s="494">
        <v>103</v>
      </c>
      <c r="ED466" s="546">
        <v>7.65</v>
      </c>
      <c r="EE466" s="551">
        <v>562</v>
      </c>
      <c r="EF466" s="576">
        <v>67.900000000000006</v>
      </c>
      <c r="EG466" s="883">
        <f t="shared" si="24"/>
        <v>251.23000000000005</v>
      </c>
      <c r="EH466" s="539">
        <v>0.5</v>
      </c>
      <c r="EI466" s="576">
        <v>2.5</v>
      </c>
      <c r="FG466" s="494">
        <v>41</v>
      </c>
      <c r="FH466" s="546">
        <v>8.24</v>
      </c>
      <c r="FI466" s="467">
        <v>4070</v>
      </c>
      <c r="FJ466" s="576">
        <v>120.8</v>
      </c>
      <c r="FK466" s="883">
        <f t="shared" si="22"/>
        <v>374.48</v>
      </c>
      <c r="FL466" s="539">
        <v>8</v>
      </c>
      <c r="FM466" s="576">
        <v>29.1</v>
      </c>
      <c r="HE466" s="494">
        <v>149</v>
      </c>
      <c r="HF466" s="546">
        <v>6.15</v>
      </c>
      <c r="HG466" s="467">
        <v>1894</v>
      </c>
      <c r="HH466" s="894">
        <v>8.5</v>
      </c>
      <c r="HI466" s="1432">
        <f t="shared" si="23"/>
        <v>50.150000000000006</v>
      </c>
      <c r="HJ466" s="539">
        <v>2</v>
      </c>
      <c r="HK466" s="576">
        <v>2.5</v>
      </c>
    </row>
    <row r="467" spans="1:523" ht="15" customHeight="1" x14ac:dyDescent="0.15">
      <c r="A467" s="890">
        <v>43987</v>
      </c>
      <c r="B467" s="415">
        <f t="shared" si="9"/>
        <v>3390</v>
      </c>
      <c r="M467" s="231">
        <v>1696</v>
      </c>
      <c r="N467" s="546">
        <v>8.0299999999999994</v>
      </c>
      <c r="O467" s="467">
        <v>4160</v>
      </c>
      <c r="P467" s="576">
        <v>28.7</v>
      </c>
      <c r="Q467" s="883">
        <f t="shared" si="10"/>
        <v>100.45</v>
      </c>
      <c r="R467" s="539">
        <v>0.6</v>
      </c>
      <c r="S467" s="576">
        <v>22.8</v>
      </c>
      <c r="W467" s="494">
        <v>58</v>
      </c>
      <c r="X467" s="546">
        <v>8.36</v>
      </c>
      <c r="Y467" s="548">
        <v>5580</v>
      </c>
      <c r="Z467" s="576">
        <v>20.7</v>
      </c>
      <c r="AA467" s="883">
        <f t="shared" si="11"/>
        <v>107.64</v>
      </c>
      <c r="AB467" s="539">
        <v>10</v>
      </c>
      <c r="AC467" s="576">
        <v>11</v>
      </c>
      <c r="AG467" s="494">
        <v>181</v>
      </c>
      <c r="AH467" s="546">
        <v>8.1999999999999993</v>
      </c>
      <c r="AI467" s="548">
        <v>9380</v>
      </c>
      <c r="AJ467" s="576">
        <v>35.4</v>
      </c>
      <c r="AK467" s="883">
        <f t="shared" si="12"/>
        <v>152.22</v>
      </c>
      <c r="AL467" s="539">
        <v>0.6</v>
      </c>
      <c r="AM467" s="213">
        <v>5.8</v>
      </c>
      <c r="AQ467" s="494">
        <v>24</v>
      </c>
      <c r="AR467" s="546">
        <v>7.54</v>
      </c>
      <c r="AS467" s="548">
        <v>1513</v>
      </c>
      <c r="AT467" s="576">
        <v>16.7</v>
      </c>
      <c r="AU467" s="883">
        <f t="shared" si="26"/>
        <v>53.44</v>
      </c>
      <c r="AV467" s="539">
        <v>22.6</v>
      </c>
      <c r="AW467" s="576">
        <v>23.8</v>
      </c>
      <c r="BA467" s="231">
        <v>206</v>
      </c>
      <c r="BB467" s="546">
        <v>8.0500000000000007</v>
      </c>
      <c r="BC467" s="467">
        <v>5710</v>
      </c>
      <c r="BD467" s="576">
        <v>41.4</v>
      </c>
      <c r="BE467" s="883">
        <f t="shared" si="14"/>
        <v>149.04</v>
      </c>
      <c r="BF467" s="539">
        <v>22.1</v>
      </c>
      <c r="BG467" s="576">
        <v>30.2</v>
      </c>
      <c r="BK467" s="494">
        <v>171</v>
      </c>
      <c r="BL467" s="546">
        <v>7.62</v>
      </c>
      <c r="BM467" s="548">
        <v>1210</v>
      </c>
      <c r="BN467" s="576">
        <v>71.900000000000006</v>
      </c>
      <c r="BO467" s="883">
        <f t="shared" si="15"/>
        <v>179.75</v>
      </c>
      <c r="BP467" s="539">
        <v>0.2</v>
      </c>
      <c r="BQ467" s="576">
        <v>2.9</v>
      </c>
      <c r="BU467" s="494">
        <v>291</v>
      </c>
      <c r="BV467" s="546">
        <v>7.16</v>
      </c>
      <c r="BW467" s="548">
        <v>5740</v>
      </c>
      <c r="BX467" s="548">
        <v>15.9</v>
      </c>
      <c r="BY467" s="883">
        <v>61.4</v>
      </c>
      <c r="BZ467" s="539">
        <v>6.1</v>
      </c>
      <c r="CA467" s="576">
        <v>19.8</v>
      </c>
      <c r="CE467" s="494">
        <v>34</v>
      </c>
      <c r="CF467" s="546">
        <v>8.0299999999999994</v>
      </c>
      <c r="CG467" s="548">
        <v>6700</v>
      </c>
      <c r="CH467" s="576">
        <v>33.6</v>
      </c>
      <c r="CI467" s="883">
        <v>128.69999999999999</v>
      </c>
      <c r="CJ467" s="539">
        <v>0.6</v>
      </c>
      <c r="CK467" s="576">
        <v>15.6</v>
      </c>
      <c r="CO467" s="494">
        <v>226</v>
      </c>
      <c r="CP467" s="546">
        <v>7.15</v>
      </c>
      <c r="CQ467" s="467">
        <v>5970</v>
      </c>
      <c r="CR467" s="576">
        <v>46.8</v>
      </c>
      <c r="CS467" s="883">
        <f t="shared" si="18"/>
        <v>149.76</v>
      </c>
      <c r="CT467" s="539">
        <v>6.2</v>
      </c>
      <c r="CU467" s="576">
        <v>40.200000000000003</v>
      </c>
      <c r="CZ467" s="546">
        <v>7.83</v>
      </c>
      <c r="DA467" s="467">
        <v>7870</v>
      </c>
      <c r="DB467" s="576">
        <v>51.4</v>
      </c>
      <c r="DC467" s="883">
        <f t="shared" si="19"/>
        <v>131.07</v>
      </c>
      <c r="DD467" s="539">
        <v>20.100000000000001</v>
      </c>
      <c r="DE467" s="576">
        <v>22.5</v>
      </c>
      <c r="DI467" s="494">
        <v>103</v>
      </c>
      <c r="DJ467" s="546">
        <v>7.84</v>
      </c>
      <c r="DK467" s="549">
        <v>3280</v>
      </c>
      <c r="DL467" s="576">
        <v>74.599999999999994</v>
      </c>
      <c r="DM467" s="883">
        <f t="shared" si="20"/>
        <v>268.56</v>
      </c>
      <c r="DN467" s="539">
        <v>11.5</v>
      </c>
      <c r="DO467" s="576">
        <v>22.4</v>
      </c>
      <c r="DS467" s="494">
        <v>31</v>
      </c>
      <c r="DT467" s="546">
        <v>7.69</v>
      </c>
      <c r="DU467" s="466">
        <v>439</v>
      </c>
      <c r="DV467" s="576">
        <v>16.7</v>
      </c>
      <c r="DW467" s="883">
        <f t="shared" si="25"/>
        <v>46.76</v>
      </c>
      <c r="DX467" s="539">
        <v>6.2</v>
      </c>
      <c r="DY467" s="576">
        <v>6.9</v>
      </c>
      <c r="EC467" s="494">
        <v>179</v>
      </c>
      <c r="ED467" s="546">
        <v>7.52</v>
      </c>
      <c r="EE467" s="551">
        <v>605</v>
      </c>
      <c r="EF467" s="576">
        <v>89.4</v>
      </c>
      <c r="EG467" s="883">
        <f t="shared" si="24"/>
        <v>330.78000000000003</v>
      </c>
      <c r="EH467" s="539">
        <v>0.3</v>
      </c>
      <c r="EI467" s="576">
        <v>1.3</v>
      </c>
      <c r="FG467" s="494">
        <v>33</v>
      </c>
      <c r="FH467" s="546">
        <v>8.3699999999999992</v>
      </c>
      <c r="FI467" s="467">
        <v>4460</v>
      </c>
      <c r="FJ467" s="576">
        <v>151</v>
      </c>
      <c r="FK467" s="883">
        <f t="shared" si="22"/>
        <v>468.1</v>
      </c>
      <c r="FL467" s="539">
        <v>17.600000000000001</v>
      </c>
      <c r="FM467" s="576">
        <v>36.6</v>
      </c>
      <c r="HE467" s="494">
        <v>157</v>
      </c>
      <c r="HF467" s="546">
        <v>5.96</v>
      </c>
      <c r="HG467" s="467">
        <v>2630</v>
      </c>
      <c r="HH467" s="603">
        <v>9.3000000000000007</v>
      </c>
      <c r="HI467" s="1432">
        <f t="shared" si="23"/>
        <v>54.870000000000005</v>
      </c>
      <c r="HJ467" s="539">
        <v>2.5</v>
      </c>
      <c r="HK467" s="576">
        <v>3.6</v>
      </c>
    </row>
    <row r="468" spans="1:523" ht="15" customHeight="1" x14ac:dyDescent="0.15">
      <c r="A468" s="890">
        <v>43988</v>
      </c>
      <c r="B468" s="415">
        <f t="shared" si="9"/>
        <v>3154</v>
      </c>
      <c r="M468" s="231">
        <v>1649</v>
      </c>
      <c r="N468" s="546">
        <v>7.8</v>
      </c>
      <c r="O468" s="467">
        <v>4030</v>
      </c>
      <c r="P468" s="576">
        <v>27.6</v>
      </c>
      <c r="Q468" s="883">
        <f t="shared" si="10"/>
        <v>96.600000000000009</v>
      </c>
      <c r="R468" s="539">
        <v>0.3</v>
      </c>
      <c r="S468" s="576">
        <v>20.7</v>
      </c>
      <c r="AG468" s="494">
        <v>95</v>
      </c>
      <c r="AK468" s="883">
        <f t="shared" si="12"/>
        <v>0</v>
      </c>
      <c r="BK468" s="494">
        <v>168</v>
      </c>
      <c r="BL468" s="546">
        <v>7.61</v>
      </c>
      <c r="BM468" s="548">
        <v>1195</v>
      </c>
      <c r="BN468" s="576">
        <v>73</v>
      </c>
      <c r="BO468" s="883">
        <f t="shared" si="15"/>
        <v>182.5</v>
      </c>
      <c r="BP468" s="539">
        <v>0.2</v>
      </c>
      <c r="BQ468" s="576">
        <v>3</v>
      </c>
      <c r="BU468" s="494">
        <v>265</v>
      </c>
      <c r="BV468" s="546">
        <v>7.28</v>
      </c>
      <c r="BW468" s="548">
        <v>5640</v>
      </c>
      <c r="BX468" s="548">
        <v>20.100000000000001</v>
      </c>
      <c r="BY468" s="883">
        <v>77.599999999999994</v>
      </c>
      <c r="BZ468" s="539">
        <v>6.8</v>
      </c>
      <c r="CA468" s="576">
        <v>29.8</v>
      </c>
      <c r="CE468" s="494">
        <v>65</v>
      </c>
      <c r="CF468" s="546">
        <v>7.76</v>
      </c>
      <c r="CG468" s="548">
        <v>6500</v>
      </c>
      <c r="CH468" s="576">
        <v>37.5</v>
      </c>
      <c r="CI468" s="883">
        <v>143.6</v>
      </c>
      <c r="CJ468" s="539">
        <v>0.2</v>
      </c>
      <c r="CK468" s="576">
        <v>19.100000000000001</v>
      </c>
      <c r="CO468" s="494">
        <v>221</v>
      </c>
      <c r="CP468" s="546">
        <v>7.66</v>
      </c>
      <c r="CQ468" s="467">
        <v>5350</v>
      </c>
      <c r="CR468" s="576">
        <v>46.4</v>
      </c>
      <c r="CS468" s="883">
        <f t="shared" si="18"/>
        <v>148.47999999999999</v>
      </c>
      <c r="CT468" s="539">
        <v>6.4</v>
      </c>
      <c r="CU468" s="576">
        <v>38.9</v>
      </c>
      <c r="CY468" s="494">
        <v>92</v>
      </c>
      <c r="CZ468" s="546">
        <v>7.83</v>
      </c>
      <c r="DA468" s="467">
        <v>7450</v>
      </c>
      <c r="DB468" s="576">
        <v>50</v>
      </c>
      <c r="DC468" s="883">
        <f t="shared" si="19"/>
        <v>127.49999999999999</v>
      </c>
      <c r="DD468" s="539">
        <v>13.3</v>
      </c>
      <c r="DE468" s="576">
        <v>16.5</v>
      </c>
      <c r="DI468" s="494">
        <v>114</v>
      </c>
      <c r="DJ468" s="546">
        <v>7.95</v>
      </c>
      <c r="DK468" s="549">
        <v>3130</v>
      </c>
      <c r="DL468" s="576">
        <v>69.400000000000006</v>
      </c>
      <c r="DM468" s="883">
        <f t="shared" si="20"/>
        <v>249.84000000000003</v>
      </c>
      <c r="DN468" s="539">
        <v>15.4</v>
      </c>
      <c r="DO468" s="576">
        <v>20.100000000000001</v>
      </c>
      <c r="DS468" s="494">
        <v>62</v>
      </c>
      <c r="DT468" s="546">
        <v>7.16</v>
      </c>
      <c r="DU468" s="466">
        <v>402</v>
      </c>
      <c r="DV468" s="576">
        <v>11</v>
      </c>
      <c r="DW468" s="883">
        <f t="shared" si="25"/>
        <v>30.799999999999997</v>
      </c>
      <c r="DX468" s="539">
        <v>4.5999999999999996</v>
      </c>
      <c r="DY468" s="576">
        <v>5</v>
      </c>
      <c r="EC468" s="494">
        <v>195</v>
      </c>
      <c r="ED468" s="546">
        <v>7</v>
      </c>
      <c r="EE468" s="551">
        <v>1372</v>
      </c>
      <c r="EF468" s="576">
        <v>68.7</v>
      </c>
      <c r="EG468" s="883">
        <f t="shared" si="24"/>
        <v>254.19000000000003</v>
      </c>
      <c r="EH468" s="539">
        <v>5.0999999999999996</v>
      </c>
      <c r="EI468" s="576">
        <v>5.3</v>
      </c>
      <c r="EJ468" s="539">
        <v>4.76</v>
      </c>
      <c r="FG468" s="494">
        <v>65</v>
      </c>
      <c r="FH468" s="546">
        <v>7.96</v>
      </c>
      <c r="FI468" s="467">
        <v>4370</v>
      </c>
      <c r="FJ468" s="576">
        <v>152.30000000000001</v>
      </c>
      <c r="FK468" s="883">
        <v>465</v>
      </c>
      <c r="FL468" s="539">
        <v>13.9</v>
      </c>
      <c r="FM468" s="576">
        <v>40</v>
      </c>
      <c r="HE468" s="494">
        <v>163</v>
      </c>
      <c r="HF468" s="546">
        <v>6.3</v>
      </c>
      <c r="HG468" s="467">
        <v>2740</v>
      </c>
      <c r="HH468" s="603">
        <v>14.5</v>
      </c>
      <c r="HI468" s="1432">
        <f t="shared" si="23"/>
        <v>85.550000000000011</v>
      </c>
      <c r="HJ468" s="539">
        <v>5</v>
      </c>
      <c r="HK468" s="576">
        <v>5.5</v>
      </c>
      <c r="HP468" s="546">
        <v>7.04</v>
      </c>
      <c r="HQ468" s="467">
        <v>2900</v>
      </c>
      <c r="HS468" s="576">
        <v>226</v>
      </c>
      <c r="HT468" s="539">
        <v>190</v>
      </c>
    </row>
    <row r="469" spans="1:523" s="472" customFormat="1" ht="15" customHeight="1" x14ac:dyDescent="0.15">
      <c r="A469" s="581">
        <v>43989</v>
      </c>
      <c r="B469" s="765">
        <f t="shared" si="9"/>
        <v>3509</v>
      </c>
      <c r="C469" s="241"/>
      <c r="D469" s="552"/>
      <c r="E469" s="471"/>
      <c r="F469" s="577"/>
      <c r="G469" s="577"/>
      <c r="H469" s="541"/>
      <c r="I469" s="577"/>
      <c r="J469" s="553"/>
      <c r="K469" s="471"/>
      <c r="L469" s="557"/>
      <c r="M469" s="241">
        <v>1600</v>
      </c>
      <c r="N469" s="552">
        <v>8.2799999999999994</v>
      </c>
      <c r="O469" s="471">
        <v>4170</v>
      </c>
      <c r="P469" s="577">
        <v>28.6</v>
      </c>
      <c r="Q469" s="577">
        <f t="shared" si="10"/>
        <v>100.10000000000001</v>
      </c>
      <c r="R469" s="541">
        <v>0.9</v>
      </c>
      <c r="S469" s="577">
        <v>19.3</v>
      </c>
      <c r="T469" s="553"/>
      <c r="U469" s="471"/>
      <c r="V469" s="557"/>
      <c r="W469" s="554">
        <v>80</v>
      </c>
      <c r="X469" s="552">
        <v>8.33</v>
      </c>
      <c r="Y469" s="555">
        <v>5830</v>
      </c>
      <c r="Z469" s="577">
        <v>18.5</v>
      </c>
      <c r="AA469" s="577">
        <f t="shared" si="11"/>
        <v>96.2</v>
      </c>
      <c r="AB469" s="541">
        <v>8</v>
      </c>
      <c r="AC469" s="577">
        <v>8.6</v>
      </c>
      <c r="AD469" s="541"/>
      <c r="AE469" s="471"/>
      <c r="AF469" s="557"/>
      <c r="AG469" s="554">
        <v>103</v>
      </c>
      <c r="AH469" s="552">
        <v>8.27</v>
      </c>
      <c r="AI469" s="555">
        <v>9670</v>
      </c>
      <c r="AJ469" s="577">
        <v>35.4</v>
      </c>
      <c r="AK469" s="577">
        <f t="shared" si="12"/>
        <v>152.22</v>
      </c>
      <c r="AL469" s="541">
        <v>0.5</v>
      </c>
      <c r="AM469" s="180">
        <v>5.9</v>
      </c>
      <c r="AN469" s="541"/>
      <c r="AO469" s="471"/>
      <c r="AP469" s="619"/>
      <c r="AQ469" s="554">
        <v>26</v>
      </c>
      <c r="AR469" s="552">
        <v>7.29</v>
      </c>
      <c r="AS469" s="555">
        <v>1156</v>
      </c>
      <c r="AT469" s="577">
        <v>9.3000000000000007</v>
      </c>
      <c r="AU469" s="577">
        <f t="shared" si="26"/>
        <v>29.760000000000005</v>
      </c>
      <c r="AV469" s="541">
        <v>8.3000000000000007</v>
      </c>
      <c r="AW469" s="577">
        <v>10.199999999999999</v>
      </c>
      <c r="AX469" s="541"/>
      <c r="AY469" s="471"/>
      <c r="AZ469" s="557"/>
      <c r="BA469" s="241"/>
      <c r="BB469" s="552"/>
      <c r="BC469" s="471"/>
      <c r="BD469" s="577"/>
      <c r="BE469" s="577"/>
      <c r="BF469" s="541"/>
      <c r="BG469" s="577"/>
      <c r="BH469" s="541"/>
      <c r="BI469" s="471"/>
      <c r="BJ469" s="557"/>
      <c r="BK469" s="554">
        <v>171</v>
      </c>
      <c r="BL469" s="552">
        <v>7.8</v>
      </c>
      <c r="BM469" s="555">
        <v>1204</v>
      </c>
      <c r="BN469" s="577">
        <v>73.400000000000006</v>
      </c>
      <c r="BO469" s="577">
        <f t="shared" si="15"/>
        <v>183.5</v>
      </c>
      <c r="BP469" s="541">
        <v>0.2</v>
      </c>
      <c r="BQ469" s="577">
        <v>3.1</v>
      </c>
      <c r="BR469" s="541"/>
      <c r="BS469" s="471"/>
      <c r="BT469" s="557"/>
      <c r="BU469" s="554">
        <v>415</v>
      </c>
      <c r="BV469" s="552">
        <v>7.41</v>
      </c>
      <c r="BW469" s="555">
        <v>6060</v>
      </c>
      <c r="BX469" s="555">
        <v>20.3</v>
      </c>
      <c r="BY469" s="577">
        <v>78.400000000000006</v>
      </c>
      <c r="BZ469" s="541">
        <v>8.6999999999999993</v>
      </c>
      <c r="CA469" s="577">
        <v>20.8</v>
      </c>
      <c r="CB469" s="541"/>
      <c r="CC469" s="471"/>
      <c r="CD469" s="557"/>
      <c r="CE469" s="554">
        <v>72</v>
      </c>
      <c r="CF469" s="552">
        <v>7.85</v>
      </c>
      <c r="CG469" s="555">
        <v>7000</v>
      </c>
      <c r="CH469" s="577">
        <v>37.4</v>
      </c>
      <c r="CI469" s="577">
        <v>143.19999999999999</v>
      </c>
      <c r="CJ469" s="541">
        <v>0.9</v>
      </c>
      <c r="CK469" s="577">
        <v>3.1</v>
      </c>
      <c r="CL469" s="541"/>
      <c r="CM469" s="471"/>
      <c r="CN469" s="557"/>
      <c r="CO469" s="554">
        <v>437</v>
      </c>
      <c r="CP469" s="552">
        <v>7.28</v>
      </c>
      <c r="CQ469" s="471">
        <v>7780</v>
      </c>
      <c r="CR469" s="577">
        <v>62.6</v>
      </c>
      <c r="CS469" s="577">
        <f t="shared" si="18"/>
        <v>200.32000000000002</v>
      </c>
      <c r="CT469" s="541">
        <v>7.7</v>
      </c>
      <c r="CU469" s="577">
        <v>53.4</v>
      </c>
      <c r="CV469" s="541"/>
      <c r="CW469" s="471"/>
      <c r="CX469" s="557"/>
      <c r="CY469" s="554">
        <v>98</v>
      </c>
      <c r="CZ469" s="552">
        <v>7.49</v>
      </c>
      <c r="DA469" s="471">
        <v>8350</v>
      </c>
      <c r="DB469" s="577">
        <v>48.9</v>
      </c>
      <c r="DC469" s="577">
        <f t="shared" si="19"/>
        <v>124.69499999999999</v>
      </c>
      <c r="DD469" s="541">
        <v>14.8</v>
      </c>
      <c r="DE469" s="577">
        <v>15.5</v>
      </c>
      <c r="DF469" s="541"/>
      <c r="DG469" s="558"/>
      <c r="DH469" s="557"/>
      <c r="DI469" s="554">
        <v>134</v>
      </c>
      <c r="DJ469" s="552">
        <v>7.8</v>
      </c>
      <c r="DK469" s="556">
        <v>3670</v>
      </c>
      <c r="DL469" s="577">
        <v>69.400000000000006</v>
      </c>
      <c r="DM469" s="577">
        <f t="shared" si="20"/>
        <v>249.84000000000003</v>
      </c>
      <c r="DN469" s="541">
        <v>9.9</v>
      </c>
      <c r="DO469" s="577">
        <v>23.5</v>
      </c>
      <c r="DP469" s="541"/>
      <c r="DQ469" s="471"/>
      <c r="DR469" s="557"/>
      <c r="DS469" s="554">
        <v>30</v>
      </c>
      <c r="DT469" s="552">
        <v>7.46</v>
      </c>
      <c r="DU469" s="470">
        <v>419</v>
      </c>
      <c r="DV469" s="577">
        <v>19.899999999999999</v>
      </c>
      <c r="DW469" s="577">
        <f t="shared" si="25"/>
        <v>55.719999999999992</v>
      </c>
      <c r="DX469" s="541">
        <v>2.2000000000000002</v>
      </c>
      <c r="DY469" s="577">
        <v>5</v>
      </c>
      <c r="DZ469" s="541"/>
      <c r="EA469" s="577"/>
      <c r="EB469" s="557"/>
      <c r="EC469" s="554">
        <v>167</v>
      </c>
      <c r="ED469" s="552">
        <v>6.95</v>
      </c>
      <c r="EE469" s="558">
        <v>1485</v>
      </c>
      <c r="EF469" s="577">
        <v>59</v>
      </c>
      <c r="EG469" s="577">
        <f t="shared" si="24"/>
        <v>218.3</v>
      </c>
      <c r="EH469" s="541">
        <v>6.6</v>
      </c>
      <c r="EI469" s="577">
        <v>6.9</v>
      </c>
      <c r="EJ469" s="541"/>
      <c r="EK469" s="471"/>
      <c r="EL469" s="557"/>
      <c r="EM469" s="554"/>
      <c r="EN469" s="552"/>
      <c r="EO469" s="471"/>
      <c r="EP469" s="577"/>
      <c r="EQ469" s="577"/>
      <c r="ER469" s="541"/>
      <c r="ES469" s="577"/>
      <c r="ET469" s="470"/>
      <c r="EU469" s="471"/>
      <c r="EV469" s="557"/>
      <c r="EW469" s="554"/>
      <c r="EX469" s="552"/>
      <c r="EY469" s="471"/>
      <c r="EZ469" s="577"/>
      <c r="FA469" s="577"/>
      <c r="FB469" s="541"/>
      <c r="FC469" s="577"/>
      <c r="FD469" s="470"/>
      <c r="FE469" s="471"/>
      <c r="FF469" s="557"/>
      <c r="FG469" s="554">
        <v>30</v>
      </c>
      <c r="FH469" s="552">
        <v>8.1199999999999992</v>
      </c>
      <c r="FI469" s="471">
        <v>4730</v>
      </c>
      <c r="FJ469" s="577">
        <v>173.3</v>
      </c>
      <c r="FK469" s="577">
        <v>529</v>
      </c>
      <c r="FL469" s="541">
        <v>19.2</v>
      </c>
      <c r="FM469" s="577">
        <v>43.8</v>
      </c>
      <c r="FN469" s="470"/>
      <c r="FO469" s="471"/>
      <c r="FP469" s="557"/>
      <c r="FQ469" s="1261"/>
      <c r="FR469" s="584"/>
      <c r="FS469" s="589"/>
      <c r="FT469" s="584"/>
      <c r="FU469" s="590"/>
      <c r="FV469" s="584"/>
      <c r="FW469" s="590"/>
      <c r="FX469" s="584"/>
      <c r="FY469" s="584"/>
      <c r="FZ469" s="591"/>
      <c r="GA469" s="1261"/>
      <c r="GB469" s="584"/>
      <c r="GC469" s="584"/>
      <c r="GD469" s="584"/>
      <c r="GE469" s="590"/>
      <c r="GF469" s="584"/>
      <c r="GG469" s="590"/>
      <c r="GH469" s="584"/>
      <c r="GI469" s="584"/>
      <c r="GJ469" s="591"/>
      <c r="GK469" s="241"/>
      <c r="GL469" s="940"/>
      <c r="GM469" s="471"/>
      <c r="GN469" s="471"/>
      <c r="GO469" s="471"/>
      <c r="GP469" s="471"/>
      <c r="GQ469" s="471"/>
      <c r="GR469" s="471"/>
      <c r="GS469" s="471"/>
      <c r="GT469" s="557"/>
      <c r="GU469" s="241"/>
      <c r="GV469" s="471"/>
      <c r="GW469" s="471"/>
      <c r="GX469" s="471"/>
      <c r="GY469" s="471"/>
      <c r="GZ469" s="541"/>
      <c r="HA469" s="471"/>
      <c r="HB469" s="471"/>
      <c r="HC469" s="471"/>
      <c r="HD469" s="557"/>
      <c r="HE469" s="554">
        <v>146</v>
      </c>
      <c r="HF469" s="552">
        <v>6.37</v>
      </c>
      <c r="HG469" s="471">
        <v>2760</v>
      </c>
      <c r="HH469" s="577">
        <v>12.6</v>
      </c>
      <c r="HI469" s="556">
        <f t="shared" si="23"/>
        <v>74.34</v>
      </c>
      <c r="HJ469" s="541">
        <v>4</v>
      </c>
      <c r="HK469" s="577">
        <v>5.0999999999999996</v>
      </c>
      <c r="HL469" s="541"/>
      <c r="HM469" s="471"/>
      <c r="HN469" s="557"/>
      <c r="HO469" s="554"/>
      <c r="HP469" s="552"/>
      <c r="HQ469" s="471"/>
      <c r="HR469" s="577"/>
      <c r="HS469" s="577"/>
      <c r="HT469" s="541"/>
      <c r="HU469" s="577"/>
      <c r="HV469" s="541"/>
      <c r="HW469" s="471"/>
      <c r="HX469" s="557"/>
      <c r="HY469" s="1587"/>
      <c r="HZ469" s="1587"/>
      <c r="IA469" s="1587"/>
      <c r="IB469" s="1587"/>
      <c r="IC469" s="1587"/>
      <c r="ID469" s="1587"/>
      <c r="IE469" s="1587"/>
      <c r="IF469" s="1587"/>
      <c r="IG469" s="1587"/>
      <c r="IH469" s="1587"/>
      <c r="II469" s="1587"/>
      <c r="IJ469" s="1587"/>
      <c r="IK469" s="1587"/>
      <c r="IL469" s="1587"/>
      <c r="IM469" s="1587"/>
      <c r="IN469" s="1587"/>
      <c r="IO469" s="1587"/>
      <c r="IP469" s="1587"/>
      <c r="IQ469" s="1587"/>
      <c r="IR469" s="1587"/>
      <c r="IS469" s="1587"/>
      <c r="IT469" s="1587"/>
      <c r="IU469" s="1587"/>
      <c r="IV469" s="1587"/>
      <c r="IW469" s="1587"/>
      <c r="IX469" s="1587"/>
      <c r="IY469" s="1587"/>
      <c r="IZ469" s="1587"/>
      <c r="JA469" s="1587"/>
      <c r="JB469" s="1587"/>
      <c r="JC469" s="1587"/>
      <c r="JD469" s="1587"/>
      <c r="JE469" s="1587"/>
      <c r="JF469" s="1587"/>
      <c r="JG469" s="1587"/>
      <c r="JH469" s="1587"/>
      <c r="JI469" s="1587"/>
      <c r="JJ469" s="1587"/>
      <c r="JK469" s="1587"/>
      <c r="JL469" s="1587"/>
      <c r="JM469" s="1587"/>
      <c r="JN469" s="1587"/>
      <c r="JO469" s="1587"/>
      <c r="JP469" s="1587"/>
      <c r="JQ469" s="1587"/>
      <c r="JR469" s="1587"/>
      <c r="JS469" s="1587"/>
      <c r="JT469" s="1587"/>
      <c r="JU469" s="1587"/>
      <c r="JV469" s="1587"/>
      <c r="JW469" s="1587"/>
      <c r="JX469" s="1587"/>
      <c r="JY469" s="1587"/>
      <c r="JZ469" s="1587"/>
      <c r="KA469" s="1587"/>
      <c r="KB469" s="1587"/>
      <c r="KC469" s="1587"/>
      <c r="KD469" s="1587"/>
      <c r="KE469" s="1587"/>
      <c r="KF469" s="1587"/>
      <c r="KG469" s="1587"/>
      <c r="KH469" s="1587"/>
      <c r="KI469" s="1587"/>
      <c r="KJ469" s="1587"/>
      <c r="KK469" s="1587"/>
      <c r="KL469" s="1587"/>
      <c r="KM469" s="1587"/>
      <c r="KN469" s="1587"/>
      <c r="KO469" s="1587"/>
      <c r="KP469" s="1587"/>
      <c r="KQ469" s="1587"/>
      <c r="KR469" s="1587"/>
      <c r="KS469" s="1587"/>
      <c r="KT469" s="1587"/>
      <c r="KU469" s="1587"/>
      <c r="KV469" s="1587"/>
      <c r="KW469" s="1587"/>
      <c r="KX469" s="1587"/>
      <c r="KY469" s="1587"/>
      <c r="KZ469" s="1587"/>
      <c r="LA469" s="1587"/>
      <c r="LB469" s="1587"/>
      <c r="LC469" s="1587"/>
      <c r="LD469" s="1587"/>
      <c r="LE469" s="1587"/>
      <c r="LF469" s="1587"/>
      <c r="LG469" s="1587"/>
      <c r="LH469" s="1587"/>
      <c r="LI469" s="1587"/>
      <c r="LJ469" s="1587"/>
      <c r="LK469" s="1587"/>
      <c r="LL469" s="1587"/>
      <c r="LM469" s="1587"/>
      <c r="LN469" s="1587"/>
      <c r="LO469" s="1587"/>
      <c r="LP469" s="1587"/>
      <c r="LQ469" s="1587"/>
      <c r="LR469" s="1587"/>
      <c r="LS469" s="1587"/>
      <c r="LT469" s="1587"/>
      <c r="LU469" s="1587"/>
      <c r="LV469" s="1587"/>
      <c r="LW469" s="1587"/>
      <c r="LX469" s="1587"/>
      <c r="LY469" s="1587"/>
      <c r="LZ469" s="1587"/>
      <c r="MA469" s="1587"/>
      <c r="MB469" s="1587"/>
      <c r="MC469" s="1587"/>
      <c r="MD469" s="1587"/>
      <c r="ME469" s="1587"/>
      <c r="MF469" s="1587"/>
      <c r="MG469" s="1587"/>
      <c r="MH469" s="1587"/>
      <c r="MI469" s="1587"/>
      <c r="MJ469" s="1587"/>
      <c r="MK469" s="1587"/>
      <c r="ML469" s="1587"/>
      <c r="MM469" s="1587"/>
      <c r="MN469" s="1587"/>
      <c r="MO469" s="1587"/>
      <c r="MP469" s="1587"/>
      <c r="MQ469" s="1587"/>
      <c r="MR469" s="1587"/>
      <c r="MS469" s="1587"/>
      <c r="MT469" s="1587"/>
      <c r="MU469" s="1587"/>
      <c r="MV469" s="1587"/>
      <c r="MW469" s="1587"/>
      <c r="MX469" s="1587"/>
      <c r="MY469" s="1587"/>
      <c r="MZ469" s="1587"/>
      <c r="NA469" s="1587"/>
      <c r="NB469" s="1587"/>
      <c r="NC469" s="1587"/>
      <c r="ND469" s="1587"/>
      <c r="NE469" s="1587"/>
      <c r="NF469" s="1587"/>
      <c r="NG469" s="1587"/>
      <c r="NH469" s="1587"/>
      <c r="NI469" s="1587"/>
      <c r="NJ469" s="1587"/>
      <c r="NK469" s="1587"/>
      <c r="NL469" s="1587"/>
      <c r="NM469" s="1587"/>
      <c r="NN469" s="1587"/>
      <c r="NO469" s="1587"/>
      <c r="NP469" s="1587"/>
      <c r="NQ469" s="1587"/>
      <c r="NR469" s="1587"/>
      <c r="NS469" s="1587"/>
      <c r="NT469" s="1587"/>
      <c r="NU469" s="1587"/>
      <c r="NV469" s="1587"/>
      <c r="NW469" s="1587"/>
      <c r="NX469" s="1587"/>
      <c r="NY469" s="1587"/>
      <c r="NZ469" s="1587"/>
      <c r="OA469" s="1587"/>
      <c r="OB469" s="1587"/>
      <c r="OC469" s="1587"/>
      <c r="OD469" s="1587"/>
      <c r="OE469" s="1587"/>
      <c r="OF469" s="1587"/>
      <c r="OG469" s="1587"/>
      <c r="OH469" s="1587"/>
      <c r="OI469" s="1587"/>
      <c r="OJ469" s="1587"/>
      <c r="OK469" s="1587"/>
      <c r="OL469" s="1587"/>
      <c r="OM469" s="1587"/>
      <c r="ON469" s="1587"/>
      <c r="OO469" s="1587"/>
      <c r="OP469" s="1587"/>
      <c r="OQ469" s="1587"/>
      <c r="OR469" s="1587"/>
      <c r="OS469" s="1587"/>
      <c r="OT469" s="1587"/>
      <c r="OU469" s="1587"/>
      <c r="OV469" s="1587"/>
      <c r="OW469" s="1587"/>
      <c r="OX469" s="1587"/>
      <c r="OY469" s="1587"/>
      <c r="OZ469" s="1587"/>
      <c r="PA469" s="1587"/>
      <c r="PB469" s="1587"/>
      <c r="PC469" s="1587"/>
      <c r="PD469" s="1587"/>
      <c r="PE469" s="1587"/>
      <c r="PF469" s="1587"/>
      <c r="PG469" s="1588"/>
      <c r="PH469" s="1588"/>
      <c r="PI469" s="1588"/>
      <c r="PJ469" s="1588"/>
      <c r="PK469" s="1588"/>
      <c r="PL469" s="1588"/>
      <c r="PM469" s="1588"/>
      <c r="PN469" s="1588"/>
      <c r="PO469" s="1588"/>
      <c r="PP469" s="1588"/>
      <c r="PQ469" s="1588"/>
      <c r="PR469" s="1588"/>
      <c r="PS469" s="1588"/>
      <c r="PT469" s="1588"/>
      <c r="PU469" s="1588"/>
      <c r="PV469" s="1588"/>
      <c r="PW469" s="1588"/>
      <c r="PX469" s="1588"/>
      <c r="PY469" s="1588"/>
      <c r="PZ469" s="1588"/>
      <c r="QA469" s="1588"/>
      <c r="QB469" s="1588"/>
      <c r="QC469" s="1588"/>
      <c r="QD469" s="1588"/>
      <c r="QE469" s="1588"/>
      <c r="QF469" s="1588"/>
      <c r="QG469" s="1588"/>
      <c r="QH469" s="1588"/>
      <c r="QI469" s="1588"/>
      <c r="QJ469" s="1588"/>
      <c r="QK469" s="1588"/>
      <c r="QL469" s="1588"/>
      <c r="QM469" s="1588"/>
      <c r="QN469" s="1588"/>
      <c r="QO469" s="1588"/>
      <c r="QP469" s="1588"/>
      <c r="QQ469" s="1588"/>
      <c r="QR469" s="1588"/>
      <c r="QS469" s="1588"/>
      <c r="QT469" s="1588"/>
      <c r="QU469" s="1588"/>
      <c r="QV469" s="1588"/>
      <c r="QW469" s="1588"/>
      <c r="QX469" s="1588"/>
      <c r="QY469" s="1588"/>
      <c r="QZ469" s="1588"/>
      <c r="RA469" s="1588"/>
      <c r="RB469" s="1588"/>
      <c r="RC469" s="1588"/>
      <c r="RD469" s="1588"/>
      <c r="RE469" s="1588"/>
      <c r="RF469" s="1588"/>
      <c r="RG469" s="1588"/>
      <c r="RH469" s="1588"/>
      <c r="RI469" s="1588"/>
      <c r="RJ469" s="1588"/>
      <c r="RK469" s="1588"/>
      <c r="RL469" s="1588"/>
      <c r="RM469" s="1588"/>
      <c r="RN469" s="1588"/>
      <c r="RO469" s="1588"/>
      <c r="RP469" s="1588"/>
      <c r="RQ469" s="1588"/>
      <c r="RR469" s="1588"/>
      <c r="RS469" s="1588"/>
      <c r="RT469" s="1588"/>
      <c r="RU469" s="1588"/>
      <c r="RV469" s="1588"/>
      <c r="RW469" s="1588"/>
      <c r="RX469" s="1588"/>
      <c r="RY469" s="1588"/>
      <c r="RZ469" s="1588"/>
      <c r="SA469" s="1588"/>
      <c r="SB469" s="1588"/>
      <c r="SC469" s="1588"/>
      <c r="SD469" s="1588"/>
      <c r="SE469" s="1588"/>
      <c r="SF469" s="1588"/>
      <c r="SG469" s="1588"/>
      <c r="SH469" s="1588"/>
      <c r="SI469" s="1588"/>
      <c r="SJ469" s="1588"/>
      <c r="SK469" s="1588"/>
      <c r="SL469" s="1588"/>
      <c r="SM469" s="1588"/>
      <c r="SN469" s="1588"/>
      <c r="SO469" s="1588"/>
      <c r="SP469" s="1588"/>
      <c r="SQ469" s="1588"/>
      <c r="SR469" s="1588"/>
      <c r="SS469" s="1588"/>
      <c r="ST469" s="1588"/>
      <c r="SU469" s="1588"/>
      <c r="SV469" s="1588"/>
      <c r="SW469" s="1588"/>
      <c r="SX469" s="1588"/>
      <c r="SY469" s="1588"/>
      <c r="SZ469" s="1588"/>
      <c r="TA469" s="1588"/>
      <c r="TB469" s="1588"/>
      <c r="TC469" s="1588"/>
    </row>
    <row r="470" spans="1:523" ht="15" customHeight="1" x14ac:dyDescent="0.15">
      <c r="A470" s="890">
        <v>43990</v>
      </c>
      <c r="B470" s="415">
        <f t="shared" si="9"/>
        <v>3608</v>
      </c>
      <c r="M470" s="231">
        <v>1301</v>
      </c>
      <c r="N470" s="546">
        <v>8.24</v>
      </c>
      <c r="O470" s="467">
        <v>4080</v>
      </c>
      <c r="P470" s="576">
        <v>28</v>
      </c>
      <c r="Q470" s="883">
        <f t="shared" si="10"/>
        <v>98</v>
      </c>
      <c r="R470" s="539">
        <v>1.2</v>
      </c>
      <c r="S470" s="576">
        <v>19.399999999999999</v>
      </c>
      <c r="W470" s="494">
        <v>172</v>
      </c>
      <c r="X470" s="546">
        <v>8.36</v>
      </c>
      <c r="Y470" s="548">
        <v>5230</v>
      </c>
      <c r="Z470" s="576">
        <v>17.100000000000001</v>
      </c>
      <c r="AA470" s="883">
        <f t="shared" si="11"/>
        <v>88.920000000000016</v>
      </c>
      <c r="AB470" s="539">
        <v>8</v>
      </c>
      <c r="AC470" s="576">
        <v>8.4</v>
      </c>
      <c r="AG470" s="494">
        <v>185</v>
      </c>
      <c r="AH470" s="546">
        <v>8.33</v>
      </c>
      <c r="AI470" s="548">
        <v>9130</v>
      </c>
      <c r="AJ470" s="576">
        <v>35</v>
      </c>
      <c r="AK470" s="883">
        <f t="shared" si="12"/>
        <v>150.5</v>
      </c>
      <c r="AL470" s="539">
        <v>0.5</v>
      </c>
      <c r="AM470" s="213">
        <v>6.5</v>
      </c>
      <c r="AU470" s="883">
        <f t="shared" si="26"/>
        <v>0</v>
      </c>
      <c r="BA470" s="231">
        <v>267</v>
      </c>
      <c r="BK470" s="494">
        <v>166</v>
      </c>
      <c r="BL470" s="546">
        <v>7.84</v>
      </c>
      <c r="BM470" s="548">
        <v>1181</v>
      </c>
      <c r="BN470" s="576">
        <v>74.3</v>
      </c>
      <c r="BO470" s="883">
        <f t="shared" si="15"/>
        <v>185.75</v>
      </c>
      <c r="BP470" s="539">
        <v>0.2</v>
      </c>
      <c r="BQ470" s="576">
        <v>3</v>
      </c>
      <c r="BU470" s="494">
        <v>395</v>
      </c>
      <c r="BV470" s="546">
        <v>7.66</v>
      </c>
      <c r="BW470" s="548">
        <v>2450</v>
      </c>
      <c r="BX470" s="548">
        <v>15.8</v>
      </c>
      <c r="BY470" s="883">
        <f t="shared" ref="BY470:BY477" si="27">BX470*3.9</f>
        <v>61.620000000000005</v>
      </c>
      <c r="BZ470" s="539">
        <v>17.2</v>
      </c>
      <c r="CA470" s="576">
        <v>18.5</v>
      </c>
      <c r="CE470" s="494">
        <v>16</v>
      </c>
      <c r="CF470" s="546">
        <v>8.08</v>
      </c>
      <c r="CG470" s="548">
        <v>7020</v>
      </c>
      <c r="CH470" s="576">
        <v>41.7</v>
      </c>
      <c r="CI470" s="883">
        <f t="shared" ref="CI470:CI531" si="28">CH470*3.8</f>
        <v>158.46</v>
      </c>
      <c r="CJ470" s="539">
        <v>0.6</v>
      </c>
      <c r="CK470" s="576">
        <v>23.2</v>
      </c>
      <c r="CO470" s="494">
        <v>361</v>
      </c>
      <c r="CP470" s="546">
        <v>7.3</v>
      </c>
      <c r="CQ470" s="467">
        <v>5350</v>
      </c>
      <c r="CR470" s="576">
        <v>41.8</v>
      </c>
      <c r="CS470" s="883">
        <f t="shared" si="18"/>
        <v>133.76</v>
      </c>
      <c r="CT470" s="539">
        <v>3.4</v>
      </c>
      <c r="CU470" s="576">
        <v>35.700000000000003</v>
      </c>
      <c r="CY470" s="494">
        <v>36</v>
      </c>
      <c r="CZ470" s="546">
        <v>7.68</v>
      </c>
      <c r="DA470" s="467">
        <v>7670</v>
      </c>
      <c r="DB470" s="576">
        <v>50</v>
      </c>
      <c r="DC470" s="883">
        <f t="shared" si="19"/>
        <v>127.49999999999999</v>
      </c>
      <c r="DD470" s="539">
        <v>1.8</v>
      </c>
      <c r="DE470" s="576">
        <v>7.3</v>
      </c>
      <c r="DI470" s="494">
        <v>95</v>
      </c>
      <c r="DJ470" s="546">
        <v>7.78</v>
      </c>
      <c r="DK470" s="549">
        <v>3330</v>
      </c>
      <c r="DL470" s="576">
        <v>63.4</v>
      </c>
      <c r="DM470" s="883">
        <f t="shared" si="20"/>
        <v>228.24</v>
      </c>
      <c r="DN470" s="539">
        <v>5.5</v>
      </c>
      <c r="DO470" s="576">
        <v>19.3</v>
      </c>
      <c r="DS470" s="494">
        <v>52</v>
      </c>
      <c r="DT470" s="546">
        <v>7.97</v>
      </c>
      <c r="DU470" s="466">
        <v>454</v>
      </c>
      <c r="DV470" s="576">
        <v>31.1</v>
      </c>
      <c r="DW470" s="883">
        <f t="shared" si="25"/>
        <v>87.08</v>
      </c>
      <c r="DX470" s="539">
        <v>4.8</v>
      </c>
      <c r="DY470" s="576">
        <v>9</v>
      </c>
      <c r="EC470" s="494">
        <v>190</v>
      </c>
      <c r="ED470" s="546">
        <v>7</v>
      </c>
      <c r="EE470" s="551">
        <v>1520</v>
      </c>
      <c r="EF470" s="576">
        <v>47.4</v>
      </c>
      <c r="EG470" s="883">
        <f t="shared" si="24"/>
        <v>175.38</v>
      </c>
      <c r="EH470" s="539">
        <v>6.4</v>
      </c>
      <c r="EI470" s="576">
        <v>8</v>
      </c>
      <c r="EW470" s="494">
        <v>255</v>
      </c>
      <c r="EX470" s="546">
        <v>7.59</v>
      </c>
      <c r="EY470" s="467">
        <v>7000</v>
      </c>
      <c r="EZ470" s="576">
        <v>4.5999999999999996</v>
      </c>
      <c r="FA470" s="883">
        <f t="shared" si="21"/>
        <v>26.679999999999996</v>
      </c>
      <c r="FB470" s="539">
        <v>0.3</v>
      </c>
      <c r="FC470" s="576">
        <v>0.9</v>
      </c>
      <c r="FG470" s="494">
        <v>11</v>
      </c>
      <c r="FH470" s="546">
        <v>8.08</v>
      </c>
      <c r="FI470" s="467">
        <v>4650</v>
      </c>
      <c r="FJ470" s="576">
        <v>161</v>
      </c>
      <c r="FK470" s="883">
        <v>472</v>
      </c>
      <c r="FL470" s="539">
        <v>13.6</v>
      </c>
      <c r="FM470" s="576">
        <v>45.6</v>
      </c>
      <c r="HE470" s="494">
        <v>106</v>
      </c>
      <c r="HF470" s="546">
        <v>6.51</v>
      </c>
      <c r="HG470" s="467">
        <v>2950</v>
      </c>
      <c r="HH470" s="603">
        <v>11.9</v>
      </c>
      <c r="HI470" s="1432">
        <f t="shared" si="23"/>
        <v>70.210000000000008</v>
      </c>
      <c r="HJ470" s="539">
        <v>3.6</v>
      </c>
      <c r="HK470" s="576">
        <v>5</v>
      </c>
    </row>
    <row r="471" spans="1:523" ht="15" customHeight="1" x14ac:dyDescent="0.15">
      <c r="A471" s="890">
        <v>43991</v>
      </c>
      <c r="B471" s="415">
        <f t="shared" si="9"/>
        <v>3514</v>
      </c>
      <c r="M471" s="231">
        <v>1432</v>
      </c>
      <c r="N471" s="546">
        <v>7.97</v>
      </c>
      <c r="O471" s="467">
        <v>4040</v>
      </c>
      <c r="P471" s="576">
        <v>30.2</v>
      </c>
      <c r="Q471" s="883">
        <f t="shared" si="10"/>
        <v>105.7</v>
      </c>
      <c r="R471" s="539">
        <v>0.9</v>
      </c>
      <c r="S471" s="576">
        <v>21.8</v>
      </c>
      <c r="W471" s="494">
        <v>104</v>
      </c>
      <c r="X471" s="546">
        <v>8.31</v>
      </c>
      <c r="Y471" s="548">
        <v>4790</v>
      </c>
      <c r="Z471" s="576">
        <v>16.5</v>
      </c>
      <c r="AA471" s="883">
        <f t="shared" si="11"/>
        <v>85.8</v>
      </c>
      <c r="AB471" s="539">
        <v>3.6</v>
      </c>
      <c r="AC471" s="576">
        <v>5.0999999999999996</v>
      </c>
      <c r="AG471" s="494">
        <v>110</v>
      </c>
      <c r="AH471" s="546">
        <v>8.36</v>
      </c>
      <c r="AI471" s="548">
        <v>8560</v>
      </c>
      <c r="AJ471" s="576">
        <v>36.700000000000003</v>
      </c>
      <c r="AK471" s="883">
        <f t="shared" si="12"/>
        <v>157.81</v>
      </c>
      <c r="AL471" s="539">
        <v>0.9</v>
      </c>
      <c r="AM471" s="213">
        <v>6.4</v>
      </c>
      <c r="AQ471" s="494">
        <v>242</v>
      </c>
      <c r="AR471" s="546">
        <v>7.53</v>
      </c>
      <c r="AS471" s="548">
        <v>1492</v>
      </c>
      <c r="AT471" s="576">
        <v>13.3</v>
      </c>
      <c r="AU471" s="883">
        <f t="shared" si="26"/>
        <v>42.56</v>
      </c>
      <c r="AV471" s="539">
        <v>12.4</v>
      </c>
      <c r="AW471" s="576">
        <v>13.5</v>
      </c>
      <c r="AX471" s="539">
        <v>0.3</v>
      </c>
      <c r="BA471" s="231">
        <v>297</v>
      </c>
      <c r="BB471" s="546">
        <v>8.1</v>
      </c>
      <c r="BC471" s="467">
        <v>5000</v>
      </c>
      <c r="BD471" s="576">
        <v>53.6</v>
      </c>
      <c r="BE471" s="883">
        <f t="shared" si="14"/>
        <v>192.96</v>
      </c>
      <c r="BF471" s="539">
        <v>26</v>
      </c>
      <c r="BG471" s="576">
        <v>34</v>
      </c>
      <c r="BK471" s="494">
        <v>172</v>
      </c>
      <c r="BL471" s="546">
        <v>7.94</v>
      </c>
      <c r="BM471" s="548">
        <v>1167</v>
      </c>
      <c r="BN471" s="576">
        <v>77.2</v>
      </c>
      <c r="BO471" s="883">
        <f t="shared" si="15"/>
        <v>193</v>
      </c>
      <c r="BP471" s="539">
        <v>0.2</v>
      </c>
      <c r="BQ471" s="576">
        <v>3.1</v>
      </c>
      <c r="BU471" s="494">
        <v>259</v>
      </c>
      <c r="BV471" s="546">
        <v>7.75</v>
      </c>
      <c r="BW471" s="548">
        <v>4660</v>
      </c>
      <c r="BX471" s="548">
        <v>18.899999999999999</v>
      </c>
      <c r="BY471" s="883">
        <f t="shared" si="27"/>
        <v>73.709999999999994</v>
      </c>
      <c r="BZ471" s="539">
        <v>15.8</v>
      </c>
      <c r="CA471" s="576">
        <v>22.2</v>
      </c>
      <c r="CE471" s="494">
        <v>80</v>
      </c>
      <c r="CF471" s="546">
        <v>8.0399999999999991</v>
      </c>
      <c r="CG471" s="548">
        <v>6490</v>
      </c>
      <c r="CH471" s="576">
        <v>42.8</v>
      </c>
      <c r="CI471" s="883">
        <f t="shared" si="28"/>
        <v>162.63999999999999</v>
      </c>
      <c r="CJ471" s="539">
        <v>0.8</v>
      </c>
      <c r="CK471" s="576">
        <v>24.2</v>
      </c>
      <c r="CO471" s="494">
        <v>346</v>
      </c>
      <c r="CP471" s="546">
        <v>7.43</v>
      </c>
      <c r="CQ471" s="467">
        <v>7540</v>
      </c>
      <c r="CR471" s="576">
        <v>75</v>
      </c>
      <c r="CS471" s="883">
        <f t="shared" si="18"/>
        <v>240</v>
      </c>
      <c r="CT471" s="539">
        <v>4</v>
      </c>
      <c r="CU471" s="576">
        <v>60</v>
      </c>
      <c r="CY471" s="494">
        <v>22</v>
      </c>
      <c r="CZ471" s="546">
        <v>7.72</v>
      </c>
      <c r="DA471" s="467">
        <v>7500</v>
      </c>
      <c r="DB471" s="576">
        <v>51.3</v>
      </c>
      <c r="DC471" s="883">
        <f t="shared" si="19"/>
        <v>130.815</v>
      </c>
      <c r="DD471" s="539">
        <v>5.6</v>
      </c>
      <c r="DE471" s="576">
        <v>7.4</v>
      </c>
      <c r="DI471" s="494">
        <v>141</v>
      </c>
      <c r="DJ471" s="546">
        <v>7.79</v>
      </c>
      <c r="DK471" s="549">
        <v>3530</v>
      </c>
      <c r="DL471" s="576">
        <v>70.2</v>
      </c>
      <c r="DM471" s="883">
        <f t="shared" si="20"/>
        <v>252.72000000000003</v>
      </c>
      <c r="DN471" s="539">
        <v>6.7</v>
      </c>
      <c r="DO471" s="576">
        <v>22</v>
      </c>
      <c r="DS471" s="494">
        <v>49</v>
      </c>
      <c r="DT471" s="546">
        <v>8.24</v>
      </c>
      <c r="DU471" s="466">
        <v>473</v>
      </c>
      <c r="DV471" s="576">
        <v>18.399999999999999</v>
      </c>
      <c r="DW471" s="883">
        <f t="shared" si="25"/>
        <v>51.519999999999996</v>
      </c>
      <c r="DX471" s="539">
        <v>3</v>
      </c>
      <c r="DY471" s="576">
        <v>6.8</v>
      </c>
      <c r="EC471" s="494">
        <v>113</v>
      </c>
      <c r="ED471" s="546">
        <v>7.04</v>
      </c>
      <c r="EE471" s="551">
        <v>1540</v>
      </c>
      <c r="EF471" s="576">
        <v>49</v>
      </c>
      <c r="EG471" s="883">
        <f t="shared" si="24"/>
        <v>181.3</v>
      </c>
      <c r="EH471" s="539">
        <v>6.4</v>
      </c>
      <c r="EI471" s="576">
        <v>9.6</v>
      </c>
      <c r="EJ471" s="539">
        <v>6</v>
      </c>
      <c r="EM471" s="494">
        <v>13</v>
      </c>
      <c r="EX471" s="546">
        <v>8.3000000000000007</v>
      </c>
      <c r="EY471" s="467">
        <v>6360</v>
      </c>
      <c r="EZ471" s="576">
        <v>6.2</v>
      </c>
      <c r="FA471" s="883">
        <f t="shared" si="21"/>
        <v>35.96</v>
      </c>
      <c r="FB471" s="539">
        <v>0.8</v>
      </c>
      <c r="FC471" s="576">
        <v>1.3</v>
      </c>
      <c r="FG471" s="494">
        <v>25</v>
      </c>
      <c r="FH471" s="546">
        <v>8.14</v>
      </c>
      <c r="FI471" s="467">
        <v>4520</v>
      </c>
      <c r="FJ471" s="576">
        <v>161</v>
      </c>
      <c r="FK471" s="883">
        <v>451</v>
      </c>
      <c r="FL471" s="539">
        <v>13.7</v>
      </c>
      <c r="FM471" s="576">
        <v>45.2</v>
      </c>
      <c r="HE471" s="494">
        <v>109</v>
      </c>
      <c r="HF471" s="546">
        <v>6.35</v>
      </c>
      <c r="HG471" s="467">
        <v>2990</v>
      </c>
      <c r="HH471" s="603">
        <v>12.6</v>
      </c>
      <c r="HI471" s="1432">
        <f t="shared" si="23"/>
        <v>74.34</v>
      </c>
      <c r="HJ471" s="539">
        <v>3.8</v>
      </c>
      <c r="HK471" s="576">
        <v>4.7</v>
      </c>
    </row>
    <row r="472" spans="1:523" ht="15" customHeight="1" x14ac:dyDescent="0.15">
      <c r="A472" s="890">
        <v>43992</v>
      </c>
      <c r="B472" s="415">
        <f t="shared" si="9"/>
        <v>3901</v>
      </c>
      <c r="M472" s="231">
        <v>1146</v>
      </c>
      <c r="N472" s="546">
        <v>8.31</v>
      </c>
      <c r="O472" s="467">
        <v>4190</v>
      </c>
      <c r="P472" s="576">
        <v>32.299999999999997</v>
      </c>
      <c r="Q472" s="883">
        <f t="shared" si="10"/>
        <v>113.04999999999998</v>
      </c>
      <c r="R472" s="539">
        <v>0.8</v>
      </c>
      <c r="S472" s="576">
        <v>26.6</v>
      </c>
      <c r="W472" s="494">
        <v>42</v>
      </c>
      <c r="X472" s="546">
        <v>8.4</v>
      </c>
      <c r="Y472" s="548">
        <v>4600</v>
      </c>
      <c r="Z472" s="576">
        <v>15.6</v>
      </c>
      <c r="AA472" s="883">
        <f t="shared" si="11"/>
        <v>81.12</v>
      </c>
      <c r="AB472" s="539">
        <v>0.9</v>
      </c>
      <c r="AC472" s="576">
        <v>4.5999999999999996</v>
      </c>
      <c r="AG472" s="494">
        <v>141</v>
      </c>
      <c r="AH472" s="546">
        <v>8.4600000000000009</v>
      </c>
      <c r="AI472" s="548">
        <v>8160</v>
      </c>
      <c r="AJ472" s="576">
        <v>33.6</v>
      </c>
      <c r="AK472" s="883">
        <f t="shared" si="12"/>
        <v>144.47999999999999</v>
      </c>
      <c r="AL472" s="539">
        <v>0.2</v>
      </c>
      <c r="AM472" s="213">
        <v>6.1</v>
      </c>
      <c r="AQ472" s="494">
        <v>576</v>
      </c>
      <c r="AR472" s="546">
        <v>7.85</v>
      </c>
      <c r="AS472" s="548">
        <v>1837</v>
      </c>
      <c r="AT472" s="576">
        <v>24.5</v>
      </c>
      <c r="AU472" s="883">
        <f t="shared" si="26"/>
        <v>78.400000000000006</v>
      </c>
      <c r="AV472" s="539">
        <v>14.3</v>
      </c>
      <c r="AW472" s="576">
        <v>27.6</v>
      </c>
      <c r="BA472" s="231">
        <v>259</v>
      </c>
      <c r="BB472" s="546">
        <v>8.07</v>
      </c>
      <c r="BC472" s="467">
        <v>4420</v>
      </c>
      <c r="BD472" s="576">
        <v>40.5</v>
      </c>
      <c r="BE472" s="883">
        <f t="shared" si="14"/>
        <v>145.80000000000001</v>
      </c>
      <c r="BF472" s="539">
        <v>22.9</v>
      </c>
      <c r="BG472" s="576">
        <v>30</v>
      </c>
      <c r="BK472" s="494">
        <v>171</v>
      </c>
      <c r="BL472" s="546">
        <v>8.06</v>
      </c>
      <c r="BM472" s="548">
        <v>1120</v>
      </c>
      <c r="BN472" s="576">
        <v>75</v>
      </c>
      <c r="BO472" s="883">
        <f t="shared" si="15"/>
        <v>187.5</v>
      </c>
      <c r="BP472" s="539">
        <v>0.2</v>
      </c>
      <c r="BQ472" s="576">
        <v>3.3</v>
      </c>
      <c r="BU472" s="494">
        <v>295</v>
      </c>
      <c r="BV472" s="546">
        <v>7.76</v>
      </c>
      <c r="BW472" s="548">
        <v>4520</v>
      </c>
      <c r="BX472" s="548">
        <v>35</v>
      </c>
      <c r="BY472" s="883">
        <f t="shared" si="27"/>
        <v>136.5</v>
      </c>
      <c r="BZ472" s="539">
        <v>33.799999999999997</v>
      </c>
      <c r="CA472" s="576">
        <v>41.8</v>
      </c>
      <c r="CE472" s="494">
        <v>39</v>
      </c>
      <c r="CF472" s="546">
        <v>7.91</v>
      </c>
      <c r="CG472" s="548">
        <v>6260</v>
      </c>
      <c r="CH472" s="576">
        <v>37.700000000000003</v>
      </c>
      <c r="CI472" s="883">
        <f t="shared" si="28"/>
        <v>143.26</v>
      </c>
      <c r="CJ472" s="539">
        <v>0.5</v>
      </c>
      <c r="CK472" s="576">
        <v>25</v>
      </c>
      <c r="CO472" s="494">
        <v>764</v>
      </c>
      <c r="CP472" s="546">
        <v>7.42</v>
      </c>
      <c r="CQ472" s="467">
        <v>5720</v>
      </c>
      <c r="CR472" s="576">
        <v>55.7</v>
      </c>
      <c r="CS472" s="883">
        <f t="shared" si="18"/>
        <v>178.24</v>
      </c>
      <c r="CT472" s="539">
        <v>6.8</v>
      </c>
      <c r="CU472" s="576">
        <v>44</v>
      </c>
      <c r="CY472" s="494">
        <v>65</v>
      </c>
      <c r="CZ472" s="546">
        <v>7.47</v>
      </c>
      <c r="DA472" s="467">
        <v>7450</v>
      </c>
      <c r="DB472" s="576">
        <v>50</v>
      </c>
      <c r="DC472" s="883">
        <f t="shared" si="19"/>
        <v>127.49999999999999</v>
      </c>
      <c r="DD472" s="539">
        <v>3.6</v>
      </c>
      <c r="DE472" s="576">
        <v>7.4</v>
      </c>
      <c r="DI472" s="494">
        <v>196</v>
      </c>
      <c r="DJ472" s="546">
        <v>7.76</v>
      </c>
      <c r="DK472" s="549">
        <v>3650</v>
      </c>
      <c r="DL472" s="576">
        <v>72.3</v>
      </c>
      <c r="DM472" s="883">
        <f t="shared" si="20"/>
        <v>260.27999999999997</v>
      </c>
      <c r="DN472" s="539">
        <v>6.8</v>
      </c>
      <c r="DO472" s="576">
        <v>23.4</v>
      </c>
      <c r="DS472" s="494">
        <v>32</v>
      </c>
      <c r="DT472" s="546">
        <v>8.23</v>
      </c>
      <c r="DU472" s="466">
        <v>456</v>
      </c>
      <c r="DV472" s="576">
        <v>37</v>
      </c>
      <c r="DW472" s="883">
        <f t="shared" si="25"/>
        <v>103.6</v>
      </c>
      <c r="DX472" s="539">
        <v>11.5</v>
      </c>
      <c r="DY472" s="576">
        <v>13</v>
      </c>
      <c r="EC472" s="494">
        <v>52</v>
      </c>
      <c r="ED472" s="546">
        <v>7.55</v>
      </c>
      <c r="EE472" s="551">
        <v>1096</v>
      </c>
      <c r="EF472" s="576">
        <v>15.4</v>
      </c>
      <c r="EG472" s="883">
        <f t="shared" si="24"/>
        <v>56.980000000000004</v>
      </c>
      <c r="EH472" s="539">
        <v>0.2</v>
      </c>
      <c r="EI472" s="576">
        <v>2.9</v>
      </c>
      <c r="EX472" s="546">
        <v>8.15</v>
      </c>
      <c r="EY472" s="467">
        <v>6040</v>
      </c>
      <c r="EZ472" s="576">
        <v>8.1999999999999993</v>
      </c>
      <c r="FA472" s="883">
        <f t="shared" si="21"/>
        <v>47.559999999999995</v>
      </c>
      <c r="FB472" s="539">
        <v>0.1</v>
      </c>
      <c r="FC472" s="576">
        <v>1.5</v>
      </c>
      <c r="FG472" s="494">
        <v>12</v>
      </c>
      <c r="FH472" s="546">
        <v>8.07</v>
      </c>
      <c r="FI472" s="467">
        <v>4420</v>
      </c>
      <c r="FJ472" s="576">
        <v>135.19999999999999</v>
      </c>
      <c r="FK472" s="883">
        <v>310</v>
      </c>
      <c r="FL472" s="539">
        <v>6.5</v>
      </c>
      <c r="FM472" s="576">
        <v>40</v>
      </c>
      <c r="HE472" s="494">
        <v>111</v>
      </c>
      <c r="HF472" s="546">
        <v>6.3</v>
      </c>
      <c r="HG472" s="467">
        <v>1855</v>
      </c>
      <c r="HH472" s="603">
        <v>7.5</v>
      </c>
      <c r="HI472" s="1432">
        <f t="shared" si="23"/>
        <v>44.25</v>
      </c>
      <c r="HJ472" s="539">
        <v>1.5</v>
      </c>
      <c r="HK472" s="576">
        <v>2.6</v>
      </c>
    </row>
    <row r="473" spans="1:523" ht="15" customHeight="1" x14ac:dyDescent="0.15">
      <c r="A473" s="890">
        <v>43993</v>
      </c>
      <c r="B473" s="415">
        <f t="shared" si="9"/>
        <v>4313</v>
      </c>
      <c r="M473" s="231">
        <v>1447</v>
      </c>
      <c r="N473" s="546">
        <v>8.16</v>
      </c>
      <c r="O473" s="467">
        <v>4420</v>
      </c>
      <c r="P473" s="576">
        <v>35.799999999999997</v>
      </c>
      <c r="Q473" s="883">
        <f t="shared" si="10"/>
        <v>125.29999999999998</v>
      </c>
      <c r="R473" s="539">
        <v>1.2</v>
      </c>
      <c r="S473" s="576">
        <v>24.7</v>
      </c>
      <c r="X473" s="546">
        <v>8.2799999999999994</v>
      </c>
      <c r="Y473" s="548">
        <v>4800</v>
      </c>
      <c r="Z473" s="576">
        <v>14.2</v>
      </c>
      <c r="AA473" s="883">
        <f t="shared" si="11"/>
        <v>73.84</v>
      </c>
      <c r="AB473" s="539">
        <v>3.5</v>
      </c>
      <c r="AC473" s="576">
        <v>4.4000000000000004</v>
      </c>
      <c r="AG473" s="494">
        <v>160</v>
      </c>
      <c r="AH473" s="546">
        <v>8.34</v>
      </c>
      <c r="AI473" s="548">
        <v>8780</v>
      </c>
      <c r="AJ473" s="576">
        <v>34.5</v>
      </c>
      <c r="AK473" s="883">
        <f t="shared" si="12"/>
        <v>148.35</v>
      </c>
      <c r="AL473" s="539">
        <v>1.1000000000000001</v>
      </c>
      <c r="AM473" s="213">
        <v>6.1</v>
      </c>
      <c r="AQ473" s="494">
        <v>659</v>
      </c>
      <c r="AR473" s="546">
        <v>8.1300000000000008</v>
      </c>
      <c r="AS473" s="548">
        <v>2470</v>
      </c>
      <c r="AT473" s="576">
        <v>39.5</v>
      </c>
      <c r="AU473" s="883">
        <f t="shared" si="26"/>
        <v>126.4</v>
      </c>
      <c r="AV473" s="539">
        <v>9.4</v>
      </c>
      <c r="AW473" s="576">
        <v>43</v>
      </c>
      <c r="BA473" s="231">
        <v>336</v>
      </c>
      <c r="BB473" s="546">
        <v>8</v>
      </c>
      <c r="BC473" s="467">
        <v>4400</v>
      </c>
      <c r="BD473" s="576">
        <v>38.9</v>
      </c>
      <c r="BE473" s="883">
        <f t="shared" si="14"/>
        <v>140.04</v>
      </c>
      <c r="BF473" s="539">
        <v>1</v>
      </c>
      <c r="BG473" s="576">
        <v>28.6</v>
      </c>
      <c r="BK473" s="494">
        <v>168</v>
      </c>
      <c r="BL473" s="546">
        <v>7.97</v>
      </c>
      <c r="BM473" s="548">
        <v>1132</v>
      </c>
      <c r="BN473" s="576">
        <v>72.900000000000006</v>
      </c>
      <c r="BO473" s="883">
        <f t="shared" si="15"/>
        <v>182.25</v>
      </c>
      <c r="BP473" s="539">
        <v>0.1</v>
      </c>
      <c r="BQ473" s="576">
        <v>3.1</v>
      </c>
      <c r="BU473" s="494">
        <v>447</v>
      </c>
      <c r="BV473" s="546">
        <v>7.61</v>
      </c>
      <c r="BW473" s="548">
        <v>4740</v>
      </c>
      <c r="BX473" s="548">
        <v>18</v>
      </c>
      <c r="BY473" s="883">
        <f t="shared" si="27"/>
        <v>70.2</v>
      </c>
      <c r="BZ473" s="539">
        <v>9.4</v>
      </c>
      <c r="CA473" s="576">
        <v>24</v>
      </c>
      <c r="CE473" s="494">
        <v>32</v>
      </c>
      <c r="CF473" s="546">
        <v>8.0500000000000007</v>
      </c>
      <c r="CG473" s="548">
        <v>6480</v>
      </c>
      <c r="CH473" s="576">
        <v>39.200000000000003</v>
      </c>
      <c r="CI473" s="883">
        <f t="shared" si="28"/>
        <v>148.96</v>
      </c>
      <c r="CJ473" s="539">
        <v>0.8</v>
      </c>
      <c r="CK473" s="576">
        <v>27.7</v>
      </c>
      <c r="CO473" s="494">
        <v>653</v>
      </c>
      <c r="CP473" s="546">
        <v>7.48</v>
      </c>
      <c r="CQ473" s="467">
        <v>6170</v>
      </c>
      <c r="CR473" s="576">
        <v>59</v>
      </c>
      <c r="CS473" s="883">
        <f t="shared" si="18"/>
        <v>188.8</v>
      </c>
      <c r="CT473" s="539">
        <v>8.4</v>
      </c>
      <c r="CU473" s="576">
        <v>46</v>
      </c>
      <c r="CZ473" s="546">
        <v>7.51</v>
      </c>
      <c r="DA473" s="467">
        <v>7920</v>
      </c>
      <c r="DB473" s="576">
        <v>50</v>
      </c>
      <c r="DC473" s="883">
        <f t="shared" si="19"/>
        <v>127.49999999999999</v>
      </c>
      <c r="DD473" s="539">
        <v>4.7</v>
      </c>
      <c r="DE473" s="576">
        <v>7</v>
      </c>
      <c r="DI473" s="494">
        <v>104</v>
      </c>
      <c r="DJ473" s="546">
        <v>7.8</v>
      </c>
      <c r="DK473" s="549">
        <v>2780</v>
      </c>
      <c r="DL473" s="576">
        <v>53</v>
      </c>
      <c r="DM473" s="883">
        <f t="shared" si="20"/>
        <v>190.8</v>
      </c>
      <c r="DN473" s="539">
        <v>9</v>
      </c>
      <c r="DO473" s="576">
        <v>17.8</v>
      </c>
      <c r="DS473" s="494">
        <v>37</v>
      </c>
      <c r="DT473" s="546">
        <v>6.99</v>
      </c>
      <c r="DU473" s="466">
        <v>422</v>
      </c>
      <c r="DV473" s="576">
        <v>17.8</v>
      </c>
      <c r="DW473" s="883">
        <f t="shared" si="25"/>
        <v>49.839999999999996</v>
      </c>
      <c r="DX473" s="539">
        <v>7.9</v>
      </c>
      <c r="DY473" s="576">
        <v>9.1999999999999993</v>
      </c>
      <c r="EC473" s="494">
        <v>63</v>
      </c>
      <c r="ED473" s="546">
        <v>7.63</v>
      </c>
      <c r="EE473" s="551">
        <v>1268</v>
      </c>
      <c r="EF473" s="576">
        <v>14.3</v>
      </c>
      <c r="EG473" s="883">
        <f t="shared" si="24"/>
        <v>52.910000000000004</v>
      </c>
      <c r="EH473" s="539">
        <v>0.1</v>
      </c>
      <c r="EI473" s="576">
        <v>4</v>
      </c>
      <c r="EW473" s="494">
        <v>146</v>
      </c>
      <c r="EX473" s="546">
        <v>8.0399999999999991</v>
      </c>
      <c r="EY473" s="467">
        <v>6170</v>
      </c>
      <c r="EZ473" s="576">
        <v>5.4</v>
      </c>
      <c r="FA473" s="883">
        <f t="shared" si="21"/>
        <v>31.32</v>
      </c>
      <c r="FB473" s="539">
        <v>0.1</v>
      </c>
      <c r="FC473" s="576">
        <v>1</v>
      </c>
      <c r="FG473" s="494">
        <v>16</v>
      </c>
      <c r="FH473" s="546">
        <v>7.88</v>
      </c>
      <c r="FI473" s="467">
        <v>4840</v>
      </c>
      <c r="FJ473" s="576">
        <v>135</v>
      </c>
      <c r="FK473" s="883">
        <v>319</v>
      </c>
      <c r="FL473" s="539">
        <v>6.5</v>
      </c>
      <c r="FM473" s="576">
        <v>39.299999999999997</v>
      </c>
      <c r="HE473" s="494">
        <v>45</v>
      </c>
      <c r="HF473" s="546">
        <v>6.48</v>
      </c>
      <c r="HG473" s="467">
        <v>2000</v>
      </c>
      <c r="HH473" s="603">
        <v>8.1</v>
      </c>
      <c r="HI473" s="1432">
        <f t="shared" si="23"/>
        <v>47.79</v>
      </c>
      <c r="HJ473" s="539">
        <v>2.5</v>
      </c>
      <c r="HK473" s="576">
        <v>3.1</v>
      </c>
    </row>
    <row r="474" spans="1:523" ht="15" customHeight="1" x14ac:dyDescent="0.15">
      <c r="A474" s="890">
        <v>43994</v>
      </c>
      <c r="B474" s="415">
        <f t="shared" si="9"/>
        <v>4239</v>
      </c>
      <c r="M474" s="231">
        <v>1587</v>
      </c>
      <c r="N474" s="546">
        <v>8.14</v>
      </c>
      <c r="O474" s="467">
        <v>4630</v>
      </c>
      <c r="P474" s="576">
        <v>36.9</v>
      </c>
      <c r="Q474" s="883">
        <f t="shared" si="10"/>
        <v>129.15</v>
      </c>
      <c r="R474" s="539">
        <v>1.1000000000000001</v>
      </c>
      <c r="S474" s="576">
        <v>21.1</v>
      </c>
      <c r="W474" s="494">
        <v>149</v>
      </c>
      <c r="X474" s="546">
        <v>8.33</v>
      </c>
      <c r="Y474" s="548">
        <v>4830</v>
      </c>
      <c r="Z474" s="576">
        <v>15.9</v>
      </c>
      <c r="AA474" s="883">
        <f t="shared" si="11"/>
        <v>82.68</v>
      </c>
      <c r="AB474" s="539">
        <v>4.2</v>
      </c>
      <c r="AC474" s="576">
        <v>4.3</v>
      </c>
      <c r="AG474" s="494">
        <v>149</v>
      </c>
      <c r="AH474" s="546">
        <v>8.3699999999999992</v>
      </c>
      <c r="AI474" s="548">
        <v>8690</v>
      </c>
      <c r="AJ474" s="576">
        <v>34.700000000000003</v>
      </c>
      <c r="AK474" s="883">
        <f t="shared" si="12"/>
        <v>149.21</v>
      </c>
      <c r="AL474" s="539">
        <v>1.1000000000000001</v>
      </c>
      <c r="AM474" s="213">
        <v>5.9</v>
      </c>
      <c r="AN474" s="539">
        <v>0.65</v>
      </c>
      <c r="AQ474" s="494">
        <v>690</v>
      </c>
      <c r="AR474" s="546">
        <v>8.39</v>
      </c>
      <c r="AS474" s="548">
        <v>2530</v>
      </c>
      <c r="AT474" s="576">
        <v>41.3</v>
      </c>
      <c r="AU474" s="883">
        <f t="shared" si="26"/>
        <v>132.16</v>
      </c>
      <c r="AV474" s="539">
        <v>13.1</v>
      </c>
      <c r="AW474" s="576">
        <v>45.5</v>
      </c>
      <c r="AX474" s="539">
        <v>4.6399999999999997</v>
      </c>
      <c r="BA474" s="231">
        <v>254</v>
      </c>
      <c r="BB474" s="546">
        <v>8.1300000000000008</v>
      </c>
      <c r="BC474" s="467">
        <v>5280</v>
      </c>
      <c r="BD474" s="576">
        <v>41.6</v>
      </c>
      <c r="BE474" s="883">
        <f t="shared" si="14"/>
        <v>149.76000000000002</v>
      </c>
      <c r="BF474" s="539">
        <v>16.5</v>
      </c>
      <c r="BG474" s="576">
        <v>30</v>
      </c>
      <c r="BH474" s="539">
        <v>0.63</v>
      </c>
      <c r="BK474" s="494">
        <v>172</v>
      </c>
      <c r="BL474" s="546">
        <v>7.71</v>
      </c>
      <c r="BM474" s="548">
        <v>1143</v>
      </c>
      <c r="BN474" s="576">
        <v>70.099999999999994</v>
      </c>
      <c r="BO474" s="883">
        <f t="shared" si="15"/>
        <v>175.25</v>
      </c>
      <c r="BP474" s="539">
        <v>0.1</v>
      </c>
      <c r="BQ474" s="576">
        <v>3.5</v>
      </c>
      <c r="BU474" s="494">
        <v>334</v>
      </c>
      <c r="BV474" s="546">
        <v>7.58</v>
      </c>
      <c r="BW474" s="548">
        <v>5280</v>
      </c>
      <c r="BX474" s="548">
        <v>23.4</v>
      </c>
      <c r="BY474" s="883">
        <f t="shared" si="27"/>
        <v>91.259999999999991</v>
      </c>
      <c r="BZ474" s="539">
        <v>17.5</v>
      </c>
      <c r="CA474" s="576">
        <v>28.5</v>
      </c>
      <c r="CE474" s="494">
        <v>75</v>
      </c>
      <c r="CF474" s="546">
        <v>7.78</v>
      </c>
      <c r="CG474" s="548">
        <v>6210</v>
      </c>
      <c r="CH474" s="576">
        <v>37.200000000000003</v>
      </c>
      <c r="CI474" s="883">
        <f t="shared" si="28"/>
        <v>141.36000000000001</v>
      </c>
      <c r="CJ474" s="539">
        <v>0.6</v>
      </c>
      <c r="CK474" s="576">
        <v>24.8</v>
      </c>
      <c r="CO474" s="494">
        <v>481</v>
      </c>
      <c r="CP474" s="546">
        <v>7.39</v>
      </c>
      <c r="CQ474" s="467">
        <v>5770</v>
      </c>
      <c r="CR474" s="576">
        <v>56.6</v>
      </c>
      <c r="CS474" s="883">
        <f t="shared" si="18"/>
        <v>181.12</v>
      </c>
      <c r="CT474" s="539">
        <v>7.3</v>
      </c>
      <c r="CU474" s="576">
        <v>43.5</v>
      </c>
      <c r="CZ474" s="546">
        <v>8.08</v>
      </c>
      <c r="DA474" s="467">
        <v>8560</v>
      </c>
      <c r="DB474" s="576">
        <v>49.9</v>
      </c>
      <c r="DC474" s="883">
        <f t="shared" si="19"/>
        <v>127.24499999999999</v>
      </c>
      <c r="DD474" s="539">
        <v>3.1</v>
      </c>
      <c r="DE474" s="576">
        <v>6.8</v>
      </c>
      <c r="DI474" s="494">
        <v>113</v>
      </c>
      <c r="DJ474" s="546">
        <v>7.9</v>
      </c>
      <c r="DK474" s="549">
        <v>3560</v>
      </c>
      <c r="DL474" s="576">
        <v>68.400000000000006</v>
      </c>
      <c r="DM474" s="883">
        <f t="shared" si="20"/>
        <v>246.24000000000004</v>
      </c>
      <c r="DN474" s="539">
        <v>5</v>
      </c>
      <c r="DO474" s="576">
        <v>22.8</v>
      </c>
      <c r="DP474" s="539">
        <v>0.36</v>
      </c>
      <c r="DS474" s="494">
        <v>55</v>
      </c>
      <c r="DT474" s="546">
        <v>8.2100000000000009</v>
      </c>
      <c r="DU474" s="466">
        <v>407</v>
      </c>
      <c r="DV474" s="576">
        <v>16.399999999999999</v>
      </c>
      <c r="DW474" s="883">
        <f t="shared" si="25"/>
        <v>45.919999999999995</v>
      </c>
      <c r="DX474" s="539">
        <v>5.3</v>
      </c>
      <c r="DY474" s="576">
        <v>5.8</v>
      </c>
      <c r="EC474" s="494">
        <v>126</v>
      </c>
      <c r="ED474" s="546">
        <v>7.56</v>
      </c>
      <c r="EE474" s="551">
        <v>1330</v>
      </c>
      <c r="EF474" s="576">
        <v>15.5</v>
      </c>
      <c r="EG474" s="883">
        <f t="shared" si="24"/>
        <v>57.35</v>
      </c>
      <c r="EH474" s="539">
        <v>0.1</v>
      </c>
      <c r="EI474" s="576">
        <v>2.7</v>
      </c>
      <c r="EM474" s="494">
        <v>16</v>
      </c>
      <c r="EX474" s="546">
        <v>8.19</v>
      </c>
      <c r="EY474" s="467">
        <v>7530</v>
      </c>
      <c r="EZ474" s="576">
        <v>5.7</v>
      </c>
      <c r="FA474" s="883">
        <f t="shared" si="21"/>
        <v>33.06</v>
      </c>
      <c r="FB474" s="539">
        <v>0.1</v>
      </c>
      <c r="FC474" s="576">
        <v>2.2000000000000002</v>
      </c>
      <c r="FG474" s="494">
        <v>19</v>
      </c>
      <c r="FH474" s="546">
        <v>8.02</v>
      </c>
      <c r="FI474" s="467">
        <v>5160</v>
      </c>
      <c r="FJ474" s="576">
        <v>132</v>
      </c>
      <c r="FK474" s="883">
        <v>331</v>
      </c>
      <c r="FL474" s="539">
        <v>9.9</v>
      </c>
      <c r="FM474" s="576">
        <v>38.4</v>
      </c>
      <c r="GV474" s="941">
        <v>6.48</v>
      </c>
      <c r="GW474" s="467">
        <v>2630</v>
      </c>
      <c r="GX474" s="467">
        <v>55.8</v>
      </c>
      <c r="GY474" s="467">
        <v>242</v>
      </c>
      <c r="GZ474" s="539">
        <v>136</v>
      </c>
      <c r="HA474" s="467">
        <v>146.80000000000001</v>
      </c>
      <c r="HE474" s="494">
        <v>19</v>
      </c>
      <c r="HF474" s="546">
        <v>6.61</v>
      </c>
      <c r="HG474" s="467">
        <v>1472</v>
      </c>
      <c r="HH474" s="603">
        <v>8.4</v>
      </c>
      <c r="HI474" s="1432">
        <f t="shared" si="23"/>
        <v>49.56</v>
      </c>
      <c r="HJ474" s="539">
        <v>1.3</v>
      </c>
      <c r="HK474" s="576">
        <v>2.6</v>
      </c>
    </row>
    <row r="475" spans="1:523" ht="15" customHeight="1" x14ac:dyDescent="0.15">
      <c r="A475" s="890">
        <v>43995</v>
      </c>
      <c r="B475" s="415">
        <f t="shared" si="9"/>
        <v>3442</v>
      </c>
      <c r="M475" s="231">
        <v>951</v>
      </c>
      <c r="N475" s="546">
        <v>8.31</v>
      </c>
      <c r="O475" s="467">
        <v>4550</v>
      </c>
      <c r="P475" s="576">
        <v>38.799999999999997</v>
      </c>
      <c r="Q475" s="883">
        <f t="shared" si="10"/>
        <v>135.79999999999998</v>
      </c>
      <c r="R475" s="539">
        <v>1.1000000000000001</v>
      </c>
      <c r="S475" s="576">
        <v>24.9</v>
      </c>
      <c r="T475" s="547">
        <v>0.61</v>
      </c>
      <c r="W475" s="494">
        <v>170</v>
      </c>
      <c r="X475" s="546">
        <v>8.2200000000000006</v>
      </c>
      <c r="Y475" s="548">
        <v>4810</v>
      </c>
      <c r="Z475" s="576">
        <v>14.4</v>
      </c>
      <c r="AA475" s="883">
        <f>Z475*4.1</f>
        <v>59.04</v>
      </c>
      <c r="AB475" s="539">
        <v>1.4</v>
      </c>
      <c r="AC475" s="576">
        <v>3.2</v>
      </c>
      <c r="AD475" s="539">
        <v>0.16</v>
      </c>
      <c r="AG475" s="494">
        <v>123</v>
      </c>
      <c r="AH475" s="546">
        <v>8.24</v>
      </c>
      <c r="AI475" s="548">
        <v>8740</v>
      </c>
      <c r="AJ475" s="576">
        <v>38.200000000000003</v>
      </c>
      <c r="AK475" s="883">
        <f t="shared" si="12"/>
        <v>164.26000000000002</v>
      </c>
      <c r="AL475" s="539">
        <v>0.9</v>
      </c>
      <c r="AM475" s="213">
        <v>5.6</v>
      </c>
      <c r="AQ475" s="494">
        <v>605</v>
      </c>
      <c r="AR475" s="546">
        <v>7.78</v>
      </c>
      <c r="AS475" s="548">
        <v>2420</v>
      </c>
      <c r="AT475" s="576">
        <v>46.5</v>
      </c>
      <c r="AU475" s="883">
        <f t="shared" si="26"/>
        <v>148.80000000000001</v>
      </c>
      <c r="AV475" s="539">
        <v>14.5</v>
      </c>
      <c r="AW475" s="576">
        <v>47.3</v>
      </c>
      <c r="AX475" s="539">
        <v>5.5</v>
      </c>
      <c r="BA475" s="231">
        <v>300</v>
      </c>
      <c r="BB475" s="546">
        <v>8.01</v>
      </c>
      <c r="BC475" s="467">
        <v>5750</v>
      </c>
      <c r="BD475" s="576">
        <v>45.4</v>
      </c>
      <c r="BE475" s="883">
        <f t="shared" si="14"/>
        <v>163.44</v>
      </c>
      <c r="BF475" s="539">
        <v>11.8</v>
      </c>
      <c r="BG475" s="576">
        <v>27.6</v>
      </c>
      <c r="BK475" s="494">
        <v>171</v>
      </c>
      <c r="BL475" s="546">
        <v>7.88</v>
      </c>
      <c r="BM475" s="548">
        <v>1150</v>
      </c>
      <c r="BN475" s="576">
        <v>73.7</v>
      </c>
      <c r="BO475" s="883">
        <f t="shared" si="15"/>
        <v>184.25</v>
      </c>
      <c r="BP475" s="539">
        <v>0.1</v>
      </c>
      <c r="BQ475" s="576">
        <v>3.2</v>
      </c>
      <c r="BR475" s="539">
        <v>0.06</v>
      </c>
      <c r="BU475" s="494">
        <v>186</v>
      </c>
      <c r="BV475" s="546">
        <v>7.53</v>
      </c>
      <c r="BW475" s="548">
        <v>5380</v>
      </c>
      <c r="BX475" s="548">
        <v>19.3</v>
      </c>
      <c r="BY475" s="883">
        <f t="shared" si="27"/>
        <v>75.27</v>
      </c>
      <c r="BZ475" s="539">
        <v>4.3</v>
      </c>
      <c r="CA475" s="576">
        <v>26.9</v>
      </c>
      <c r="CE475" s="494">
        <v>54</v>
      </c>
      <c r="CF475" s="546">
        <v>7.96</v>
      </c>
      <c r="CG475" s="548">
        <v>7090</v>
      </c>
      <c r="CH475" s="576">
        <v>39.700000000000003</v>
      </c>
      <c r="CI475" s="883">
        <f t="shared" si="28"/>
        <v>150.86000000000001</v>
      </c>
      <c r="CJ475" s="539">
        <v>1.5</v>
      </c>
      <c r="CK475" s="576">
        <v>30</v>
      </c>
      <c r="CL475" s="539">
        <v>0.13</v>
      </c>
      <c r="CO475" s="494">
        <v>282</v>
      </c>
      <c r="CP475" s="546">
        <v>7.29</v>
      </c>
      <c r="CQ475" s="467">
        <v>5990</v>
      </c>
      <c r="CR475" s="576">
        <v>55.8</v>
      </c>
      <c r="CS475" s="883">
        <f t="shared" si="18"/>
        <v>178.56</v>
      </c>
      <c r="CT475" s="539">
        <v>6.1</v>
      </c>
      <c r="CU475" s="576">
        <v>42.6</v>
      </c>
      <c r="CV475" s="539">
        <v>0.69</v>
      </c>
      <c r="CZ475" s="546">
        <v>7.46</v>
      </c>
      <c r="DA475" s="467">
        <v>7890</v>
      </c>
      <c r="DB475" s="576">
        <v>50.8</v>
      </c>
      <c r="DC475" s="883">
        <f t="shared" si="19"/>
        <v>129.54</v>
      </c>
      <c r="DD475" s="539">
        <v>1.7</v>
      </c>
      <c r="DE475" s="576">
        <v>6.7</v>
      </c>
      <c r="DI475" s="494">
        <v>184</v>
      </c>
      <c r="DJ475" s="546">
        <v>7.66</v>
      </c>
      <c r="DK475" s="549">
        <v>3860</v>
      </c>
      <c r="DL475" s="576">
        <v>63.5</v>
      </c>
      <c r="DM475" s="883">
        <f t="shared" si="20"/>
        <v>228.6</v>
      </c>
      <c r="DN475" s="539">
        <v>1.1000000000000001</v>
      </c>
      <c r="DO475" s="576">
        <v>24.8</v>
      </c>
      <c r="DS475" s="494">
        <v>70</v>
      </c>
      <c r="DT475" s="546">
        <v>7.51</v>
      </c>
      <c r="DU475" s="466">
        <v>445</v>
      </c>
      <c r="DV475" s="576">
        <v>27.2</v>
      </c>
      <c r="DW475" s="883">
        <f t="shared" si="25"/>
        <v>76.16</v>
      </c>
      <c r="DX475" s="539">
        <v>0.1</v>
      </c>
      <c r="DY475" s="576">
        <v>10.9</v>
      </c>
      <c r="EC475" s="494">
        <v>74</v>
      </c>
      <c r="ED475" s="546">
        <v>7.23</v>
      </c>
      <c r="EE475" s="551">
        <v>1184</v>
      </c>
      <c r="EF475" s="576">
        <v>8.1999999999999993</v>
      </c>
      <c r="EG475" s="883">
        <f t="shared" si="24"/>
        <v>30.34</v>
      </c>
      <c r="EH475" s="539">
        <v>5.0999999999999996</v>
      </c>
      <c r="EI475" s="576">
        <v>6.4</v>
      </c>
      <c r="EN475" s="546">
        <v>6.51</v>
      </c>
      <c r="EO475" s="467">
        <v>3830</v>
      </c>
      <c r="EP475" s="576">
        <v>33.1</v>
      </c>
      <c r="EQ475" s="576">
        <v>105.3</v>
      </c>
      <c r="ER475" s="539">
        <v>0.6</v>
      </c>
      <c r="ES475" s="576">
        <v>106.7</v>
      </c>
      <c r="EW475" s="494">
        <v>251</v>
      </c>
      <c r="EX475" s="546">
        <v>7.76</v>
      </c>
      <c r="EY475" s="467">
        <v>6370</v>
      </c>
      <c r="EZ475" s="576">
        <v>6.1</v>
      </c>
      <c r="FA475" s="883">
        <f>EZ475*4</f>
        <v>24.4</v>
      </c>
      <c r="FB475" s="539">
        <v>0.2</v>
      </c>
      <c r="FC475" s="576">
        <v>1.8</v>
      </c>
      <c r="FG475" s="494">
        <v>21</v>
      </c>
      <c r="FH475" s="546">
        <v>8.14</v>
      </c>
      <c r="FI475" s="467">
        <v>5100</v>
      </c>
      <c r="FJ475" s="576">
        <v>162.30000000000001</v>
      </c>
      <c r="FK475" s="883">
        <v>369</v>
      </c>
      <c r="FL475" s="539">
        <v>8.6999999999999993</v>
      </c>
      <c r="FM475" s="576">
        <v>44.8</v>
      </c>
      <c r="GV475" s="941">
        <v>6.21</v>
      </c>
      <c r="GW475" s="467">
        <v>2990</v>
      </c>
      <c r="GX475" s="467">
        <v>64.2</v>
      </c>
      <c r="GY475" s="467">
        <v>249.8</v>
      </c>
      <c r="GZ475" s="539">
        <v>126.2</v>
      </c>
      <c r="HA475" s="467">
        <v>160.5</v>
      </c>
      <c r="HF475" s="546">
        <v>6.58</v>
      </c>
      <c r="HG475" s="467">
        <v>3070</v>
      </c>
      <c r="HH475" s="603">
        <v>12.1</v>
      </c>
      <c r="HI475" s="1432">
        <f>HH475*3.8</f>
        <v>45.98</v>
      </c>
      <c r="HJ475" s="539">
        <v>1.4</v>
      </c>
      <c r="HK475" s="576">
        <v>2.4</v>
      </c>
    </row>
    <row r="476" spans="1:523" s="472" customFormat="1" ht="15" customHeight="1" x14ac:dyDescent="0.15">
      <c r="A476" s="581">
        <v>43996</v>
      </c>
      <c r="B476" s="765">
        <f t="shared" si="9"/>
        <v>3395</v>
      </c>
      <c r="C476" s="241"/>
      <c r="D476" s="552"/>
      <c r="E476" s="471"/>
      <c r="F476" s="577"/>
      <c r="G476" s="577"/>
      <c r="H476" s="541"/>
      <c r="I476" s="577"/>
      <c r="J476" s="553"/>
      <c r="K476" s="471"/>
      <c r="L476" s="557"/>
      <c r="M476" s="241">
        <v>1127</v>
      </c>
      <c r="N476" s="552">
        <v>8.2200000000000006</v>
      </c>
      <c r="O476" s="471">
        <v>4640</v>
      </c>
      <c r="P476" s="577">
        <v>41.4</v>
      </c>
      <c r="Q476" s="577">
        <f t="shared" si="10"/>
        <v>144.9</v>
      </c>
      <c r="R476" s="541">
        <v>1.1000000000000001</v>
      </c>
      <c r="S476" s="577">
        <v>30.4</v>
      </c>
      <c r="T476" s="553"/>
      <c r="U476" s="471"/>
      <c r="V476" s="557"/>
      <c r="W476" s="554">
        <v>108</v>
      </c>
      <c r="X476" s="552">
        <v>8.26</v>
      </c>
      <c r="Y476" s="555">
        <v>4330</v>
      </c>
      <c r="Z476" s="577">
        <v>16.3</v>
      </c>
      <c r="AA476" s="577">
        <f t="shared" ref="AA476:AA485" si="29">Z476*4.1</f>
        <v>66.83</v>
      </c>
      <c r="AB476" s="541">
        <v>0.2</v>
      </c>
      <c r="AC476" s="577">
        <v>3.8</v>
      </c>
      <c r="AD476" s="541"/>
      <c r="AE476" s="471"/>
      <c r="AF476" s="557"/>
      <c r="AG476" s="554">
        <v>115</v>
      </c>
      <c r="AH476" s="552">
        <v>8.33</v>
      </c>
      <c r="AI476" s="555">
        <v>8110</v>
      </c>
      <c r="AJ476" s="577">
        <v>35.299999999999997</v>
      </c>
      <c r="AK476" s="577">
        <f t="shared" si="12"/>
        <v>151.79</v>
      </c>
      <c r="AL476" s="541">
        <v>0.7</v>
      </c>
      <c r="AM476" s="180">
        <v>6.3</v>
      </c>
      <c r="AN476" s="541"/>
      <c r="AO476" s="471"/>
      <c r="AP476" s="619"/>
      <c r="AQ476" s="554">
        <v>551</v>
      </c>
      <c r="AR476" s="552">
        <v>7.96</v>
      </c>
      <c r="AS476" s="555">
        <v>2280</v>
      </c>
      <c r="AT476" s="577">
        <v>41.7</v>
      </c>
      <c r="AU476" s="577">
        <f t="shared" si="26"/>
        <v>133.44000000000003</v>
      </c>
      <c r="AV476" s="541">
        <v>14.9</v>
      </c>
      <c r="AW476" s="577">
        <v>47.4</v>
      </c>
      <c r="AX476" s="541">
        <v>5.4</v>
      </c>
      <c r="AY476" s="471"/>
      <c r="AZ476" s="557"/>
      <c r="BA476" s="241">
        <v>198</v>
      </c>
      <c r="BB476" s="552">
        <v>8.2200000000000006</v>
      </c>
      <c r="BC476" s="471">
        <v>5950</v>
      </c>
      <c r="BD476" s="577">
        <v>50.3</v>
      </c>
      <c r="BE476" s="577">
        <f t="shared" si="14"/>
        <v>181.07999999999998</v>
      </c>
      <c r="BF476" s="541">
        <v>5.4</v>
      </c>
      <c r="BG476" s="577">
        <v>21.1</v>
      </c>
      <c r="BH476" s="541"/>
      <c r="BI476" s="471"/>
      <c r="BJ476" s="557"/>
      <c r="BK476" s="554">
        <v>168</v>
      </c>
      <c r="BL476" s="552">
        <v>8.11</v>
      </c>
      <c r="BM476" s="555">
        <v>1109</v>
      </c>
      <c r="BN476" s="577">
        <v>77.7</v>
      </c>
      <c r="BO476" s="577">
        <f t="shared" si="15"/>
        <v>194.25</v>
      </c>
      <c r="BP476" s="541">
        <v>0.1</v>
      </c>
      <c r="BQ476" s="577">
        <v>3.3</v>
      </c>
      <c r="BR476" s="541"/>
      <c r="BS476" s="471"/>
      <c r="BT476" s="557"/>
      <c r="BU476" s="554">
        <v>412</v>
      </c>
      <c r="BV476" s="552">
        <v>7.71</v>
      </c>
      <c r="BW476" s="555">
        <v>6510</v>
      </c>
      <c r="BX476" s="555">
        <v>30.1</v>
      </c>
      <c r="BY476" s="577">
        <f t="shared" si="27"/>
        <v>117.39</v>
      </c>
      <c r="BZ476" s="541">
        <v>14</v>
      </c>
      <c r="CA476" s="577">
        <v>26.6</v>
      </c>
      <c r="CB476" s="541"/>
      <c r="CC476" s="471"/>
      <c r="CD476" s="557"/>
      <c r="CE476" s="554">
        <v>23</v>
      </c>
      <c r="CF476" s="552">
        <v>8.0299999999999994</v>
      </c>
      <c r="CG476" s="555">
        <v>6680</v>
      </c>
      <c r="CH476" s="577">
        <v>36.5</v>
      </c>
      <c r="CI476" s="577">
        <f t="shared" si="28"/>
        <v>138.69999999999999</v>
      </c>
      <c r="CJ476" s="541">
        <v>0.5</v>
      </c>
      <c r="CK476" s="577">
        <v>27.9</v>
      </c>
      <c r="CL476" s="541"/>
      <c r="CM476" s="471"/>
      <c r="CN476" s="557"/>
      <c r="CO476" s="554">
        <v>224</v>
      </c>
      <c r="CP476" s="552">
        <v>7.61</v>
      </c>
      <c r="CQ476" s="471">
        <v>2620</v>
      </c>
      <c r="CR476" s="577">
        <v>27.4</v>
      </c>
      <c r="CS476" s="577">
        <f t="shared" si="18"/>
        <v>87.68</v>
      </c>
      <c r="CT476" s="541">
        <v>5.7</v>
      </c>
      <c r="CU476" s="577">
        <v>19</v>
      </c>
      <c r="CV476" s="541"/>
      <c r="CW476" s="471"/>
      <c r="CX476" s="557"/>
      <c r="CY476" s="554"/>
      <c r="CZ476" s="552"/>
      <c r="DA476" s="471"/>
      <c r="DB476" s="577"/>
      <c r="DC476" s="577"/>
      <c r="DD476" s="541"/>
      <c r="DE476" s="577"/>
      <c r="DF476" s="541"/>
      <c r="DG476" s="558"/>
      <c r="DH476" s="557"/>
      <c r="DI476" s="554">
        <v>111</v>
      </c>
      <c r="DJ476" s="552">
        <v>7.78</v>
      </c>
      <c r="DK476" s="556">
        <v>3320</v>
      </c>
      <c r="DL476" s="577">
        <v>59.3</v>
      </c>
      <c r="DM476" s="577">
        <f t="shared" si="20"/>
        <v>213.48</v>
      </c>
      <c r="DN476" s="541">
        <v>7.6</v>
      </c>
      <c r="DO476" s="577">
        <v>27.1</v>
      </c>
      <c r="DP476" s="541"/>
      <c r="DQ476" s="471"/>
      <c r="DR476" s="557"/>
      <c r="DS476" s="554">
        <v>39</v>
      </c>
      <c r="DT476" s="552">
        <v>7.37</v>
      </c>
      <c r="DU476" s="470">
        <v>417</v>
      </c>
      <c r="DV476" s="577">
        <v>33.5</v>
      </c>
      <c r="DW476" s="577">
        <f t="shared" si="25"/>
        <v>93.8</v>
      </c>
      <c r="DX476" s="541">
        <v>7.9</v>
      </c>
      <c r="DY476" s="577">
        <v>8.1</v>
      </c>
      <c r="DZ476" s="541"/>
      <c r="EA476" s="577"/>
      <c r="EB476" s="557"/>
      <c r="EC476" s="554">
        <v>109</v>
      </c>
      <c r="ED476" s="552">
        <v>7.34</v>
      </c>
      <c r="EE476" s="558">
        <v>1062</v>
      </c>
      <c r="EF476" s="577">
        <v>7.7</v>
      </c>
      <c r="EG476" s="577">
        <f t="shared" si="24"/>
        <v>28.490000000000002</v>
      </c>
      <c r="EH476" s="541">
        <v>4.5999999999999996</v>
      </c>
      <c r="EI476" s="577">
        <v>6.9</v>
      </c>
      <c r="EJ476" s="541"/>
      <c r="EK476" s="471"/>
      <c r="EL476" s="557"/>
      <c r="EM476" s="554"/>
      <c r="EN476" s="552"/>
      <c r="EO476" s="471"/>
      <c r="EP476" s="577"/>
      <c r="EQ476" s="577"/>
      <c r="ER476" s="541"/>
      <c r="ES476" s="577"/>
      <c r="ET476" s="470"/>
      <c r="EU476" s="471"/>
      <c r="EV476" s="557"/>
      <c r="EW476" s="554">
        <v>182</v>
      </c>
      <c r="EX476" s="552">
        <v>7.85</v>
      </c>
      <c r="EY476" s="471">
        <v>5910</v>
      </c>
      <c r="EZ476" s="577">
        <v>6</v>
      </c>
      <c r="FA476" s="577">
        <f>EZ476*4</f>
        <v>24</v>
      </c>
      <c r="FB476" s="541">
        <v>0.3</v>
      </c>
      <c r="FC476" s="577">
        <v>1.6</v>
      </c>
      <c r="FD476" s="470"/>
      <c r="FE476" s="471"/>
      <c r="FF476" s="557"/>
      <c r="FG476" s="554">
        <v>28</v>
      </c>
      <c r="FH476" s="552">
        <v>8.39</v>
      </c>
      <c r="FI476" s="471">
        <v>4160</v>
      </c>
      <c r="FJ476" s="577">
        <v>141.5</v>
      </c>
      <c r="FK476" s="577">
        <v>319</v>
      </c>
      <c r="FL476" s="541">
        <v>8.6</v>
      </c>
      <c r="FM476" s="577">
        <v>36.9</v>
      </c>
      <c r="FN476" s="470"/>
      <c r="FO476" s="471"/>
      <c r="FP476" s="557"/>
      <c r="FQ476" s="1261"/>
      <c r="FR476" s="584"/>
      <c r="FS476" s="589"/>
      <c r="FT476" s="584"/>
      <c r="FU476" s="590"/>
      <c r="FV476" s="584"/>
      <c r="FW476" s="590"/>
      <c r="FX476" s="584"/>
      <c r="FY476" s="584"/>
      <c r="FZ476" s="591"/>
      <c r="GA476" s="1261"/>
      <c r="GB476" s="584"/>
      <c r="GC476" s="584"/>
      <c r="GD476" s="584"/>
      <c r="GE476" s="590"/>
      <c r="GF476" s="584"/>
      <c r="GG476" s="590"/>
      <c r="GH476" s="584"/>
      <c r="GI476" s="584"/>
      <c r="GJ476" s="591"/>
      <c r="GK476" s="241"/>
      <c r="GL476" s="940"/>
      <c r="GM476" s="471"/>
      <c r="GN476" s="471"/>
      <c r="GO476" s="471"/>
      <c r="GP476" s="471"/>
      <c r="GQ476" s="471"/>
      <c r="GR476" s="471"/>
      <c r="GS476" s="471"/>
      <c r="GT476" s="557"/>
      <c r="GU476" s="241"/>
      <c r="GV476" s="940">
        <v>6.66</v>
      </c>
      <c r="GW476" s="471">
        <v>3010</v>
      </c>
      <c r="GX476" s="471">
        <v>78.2</v>
      </c>
      <c r="GY476" s="471">
        <v>309</v>
      </c>
      <c r="GZ476" s="541">
        <v>137.4</v>
      </c>
      <c r="HA476" s="471">
        <v>169</v>
      </c>
      <c r="HB476" s="471"/>
      <c r="HC476" s="471"/>
      <c r="HD476" s="557"/>
      <c r="HE476" s="554"/>
      <c r="HF476" s="552"/>
      <c r="HG476" s="471"/>
      <c r="HH476" s="590"/>
      <c r="HI476" s="556"/>
      <c r="HJ476" s="541"/>
      <c r="HK476" s="577"/>
      <c r="HL476" s="541"/>
      <c r="HM476" s="471"/>
      <c r="HN476" s="557"/>
      <c r="HO476" s="554"/>
      <c r="HP476" s="552"/>
      <c r="HQ476" s="471"/>
      <c r="HR476" s="577"/>
      <c r="HS476" s="577"/>
      <c r="HT476" s="541"/>
      <c r="HU476" s="577"/>
      <c r="HV476" s="541"/>
      <c r="HW476" s="471"/>
      <c r="HX476" s="557"/>
      <c r="HY476" s="1587"/>
      <c r="HZ476" s="1587"/>
      <c r="IA476" s="1587"/>
      <c r="IB476" s="1587"/>
      <c r="IC476" s="1587"/>
      <c r="ID476" s="1587"/>
      <c r="IE476" s="1587"/>
      <c r="IF476" s="1587"/>
      <c r="IG476" s="1587"/>
      <c r="IH476" s="1587"/>
      <c r="II476" s="1587"/>
      <c r="IJ476" s="1587"/>
      <c r="IK476" s="1587"/>
      <c r="IL476" s="1587"/>
      <c r="IM476" s="1587"/>
      <c r="IN476" s="1587"/>
      <c r="IO476" s="1587"/>
      <c r="IP476" s="1587"/>
      <c r="IQ476" s="1587"/>
      <c r="IR476" s="1587"/>
      <c r="IS476" s="1587"/>
      <c r="IT476" s="1587"/>
      <c r="IU476" s="1587"/>
      <c r="IV476" s="1587"/>
      <c r="IW476" s="1587"/>
      <c r="IX476" s="1587"/>
      <c r="IY476" s="1587"/>
      <c r="IZ476" s="1587"/>
      <c r="JA476" s="1587"/>
      <c r="JB476" s="1587"/>
      <c r="JC476" s="1587"/>
      <c r="JD476" s="1587"/>
      <c r="JE476" s="1587"/>
      <c r="JF476" s="1587"/>
      <c r="JG476" s="1587"/>
      <c r="JH476" s="1587"/>
      <c r="JI476" s="1587"/>
      <c r="JJ476" s="1587"/>
      <c r="JK476" s="1587"/>
      <c r="JL476" s="1587"/>
      <c r="JM476" s="1587"/>
      <c r="JN476" s="1587"/>
      <c r="JO476" s="1587"/>
      <c r="JP476" s="1587"/>
      <c r="JQ476" s="1587"/>
      <c r="JR476" s="1587"/>
      <c r="JS476" s="1587"/>
      <c r="JT476" s="1587"/>
      <c r="JU476" s="1587"/>
      <c r="JV476" s="1587"/>
      <c r="JW476" s="1587"/>
      <c r="JX476" s="1587"/>
      <c r="JY476" s="1587"/>
      <c r="JZ476" s="1587"/>
      <c r="KA476" s="1587"/>
      <c r="KB476" s="1587"/>
      <c r="KC476" s="1587"/>
      <c r="KD476" s="1587"/>
      <c r="KE476" s="1587"/>
      <c r="KF476" s="1587"/>
      <c r="KG476" s="1587"/>
      <c r="KH476" s="1587"/>
      <c r="KI476" s="1587"/>
      <c r="KJ476" s="1587"/>
      <c r="KK476" s="1587"/>
      <c r="KL476" s="1587"/>
      <c r="KM476" s="1587"/>
      <c r="KN476" s="1587"/>
      <c r="KO476" s="1587"/>
      <c r="KP476" s="1587"/>
      <c r="KQ476" s="1587"/>
      <c r="KR476" s="1587"/>
      <c r="KS476" s="1587"/>
      <c r="KT476" s="1587"/>
      <c r="KU476" s="1587"/>
      <c r="KV476" s="1587"/>
      <c r="KW476" s="1587"/>
      <c r="KX476" s="1587"/>
      <c r="KY476" s="1587"/>
      <c r="KZ476" s="1587"/>
      <c r="LA476" s="1587"/>
      <c r="LB476" s="1587"/>
      <c r="LC476" s="1587"/>
      <c r="LD476" s="1587"/>
      <c r="LE476" s="1587"/>
      <c r="LF476" s="1587"/>
      <c r="LG476" s="1587"/>
      <c r="LH476" s="1587"/>
      <c r="LI476" s="1587"/>
      <c r="LJ476" s="1587"/>
      <c r="LK476" s="1587"/>
      <c r="LL476" s="1587"/>
      <c r="LM476" s="1587"/>
      <c r="LN476" s="1587"/>
      <c r="LO476" s="1587"/>
      <c r="LP476" s="1587"/>
      <c r="LQ476" s="1587"/>
      <c r="LR476" s="1587"/>
      <c r="LS476" s="1587"/>
      <c r="LT476" s="1587"/>
      <c r="LU476" s="1587"/>
      <c r="LV476" s="1587"/>
      <c r="LW476" s="1587"/>
      <c r="LX476" s="1587"/>
      <c r="LY476" s="1587"/>
      <c r="LZ476" s="1587"/>
      <c r="MA476" s="1587"/>
      <c r="MB476" s="1587"/>
      <c r="MC476" s="1587"/>
      <c r="MD476" s="1587"/>
      <c r="ME476" s="1587"/>
      <c r="MF476" s="1587"/>
      <c r="MG476" s="1587"/>
      <c r="MH476" s="1587"/>
      <c r="MI476" s="1587"/>
      <c r="MJ476" s="1587"/>
      <c r="MK476" s="1587"/>
      <c r="ML476" s="1587"/>
      <c r="MM476" s="1587"/>
      <c r="MN476" s="1587"/>
      <c r="MO476" s="1587"/>
      <c r="MP476" s="1587"/>
      <c r="MQ476" s="1587"/>
      <c r="MR476" s="1587"/>
      <c r="MS476" s="1587"/>
      <c r="MT476" s="1587"/>
      <c r="MU476" s="1587"/>
      <c r="MV476" s="1587"/>
      <c r="MW476" s="1587"/>
      <c r="MX476" s="1587"/>
      <c r="MY476" s="1587"/>
      <c r="MZ476" s="1587"/>
      <c r="NA476" s="1587"/>
      <c r="NB476" s="1587"/>
      <c r="NC476" s="1587"/>
      <c r="ND476" s="1587"/>
      <c r="NE476" s="1587"/>
      <c r="NF476" s="1587"/>
      <c r="NG476" s="1587"/>
      <c r="NH476" s="1587"/>
      <c r="NI476" s="1587"/>
      <c r="NJ476" s="1587"/>
      <c r="NK476" s="1587"/>
      <c r="NL476" s="1587"/>
      <c r="NM476" s="1587"/>
      <c r="NN476" s="1587"/>
      <c r="NO476" s="1587"/>
      <c r="NP476" s="1587"/>
      <c r="NQ476" s="1587"/>
      <c r="NR476" s="1587"/>
      <c r="NS476" s="1587"/>
      <c r="NT476" s="1587"/>
      <c r="NU476" s="1587"/>
      <c r="NV476" s="1587"/>
      <c r="NW476" s="1587"/>
      <c r="NX476" s="1587"/>
      <c r="NY476" s="1587"/>
      <c r="NZ476" s="1587"/>
      <c r="OA476" s="1587"/>
      <c r="OB476" s="1587"/>
      <c r="OC476" s="1587"/>
      <c r="OD476" s="1587"/>
      <c r="OE476" s="1587"/>
      <c r="OF476" s="1587"/>
      <c r="OG476" s="1587"/>
      <c r="OH476" s="1587"/>
      <c r="OI476" s="1587"/>
      <c r="OJ476" s="1587"/>
      <c r="OK476" s="1587"/>
      <c r="OL476" s="1587"/>
      <c r="OM476" s="1587"/>
      <c r="ON476" s="1587"/>
      <c r="OO476" s="1587"/>
      <c r="OP476" s="1587"/>
      <c r="OQ476" s="1587"/>
      <c r="OR476" s="1587"/>
      <c r="OS476" s="1587"/>
      <c r="OT476" s="1587"/>
      <c r="OU476" s="1587"/>
      <c r="OV476" s="1587"/>
      <c r="OW476" s="1587"/>
      <c r="OX476" s="1587"/>
      <c r="OY476" s="1587"/>
      <c r="OZ476" s="1587"/>
      <c r="PA476" s="1587"/>
      <c r="PB476" s="1587"/>
      <c r="PC476" s="1587"/>
      <c r="PD476" s="1587"/>
      <c r="PE476" s="1587"/>
      <c r="PF476" s="1587"/>
      <c r="PG476" s="1588"/>
      <c r="PH476" s="1588"/>
      <c r="PI476" s="1588"/>
      <c r="PJ476" s="1588"/>
      <c r="PK476" s="1588"/>
      <c r="PL476" s="1588"/>
      <c r="PM476" s="1588"/>
      <c r="PN476" s="1588"/>
      <c r="PO476" s="1588"/>
      <c r="PP476" s="1588"/>
      <c r="PQ476" s="1588"/>
      <c r="PR476" s="1588"/>
      <c r="PS476" s="1588"/>
      <c r="PT476" s="1588"/>
      <c r="PU476" s="1588"/>
      <c r="PV476" s="1588"/>
      <c r="PW476" s="1588"/>
      <c r="PX476" s="1588"/>
      <c r="PY476" s="1588"/>
      <c r="PZ476" s="1588"/>
      <c r="QA476" s="1588"/>
      <c r="QB476" s="1588"/>
      <c r="QC476" s="1588"/>
      <c r="QD476" s="1588"/>
      <c r="QE476" s="1588"/>
      <c r="QF476" s="1588"/>
      <c r="QG476" s="1588"/>
      <c r="QH476" s="1588"/>
      <c r="QI476" s="1588"/>
      <c r="QJ476" s="1588"/>
      <c r="QK476" s="1588"/>
      <c r="QL476" s="1588"/>
      <c r="QM476" s="1588"/>
      <c r="QN476" s="1588"/>
      <c r="QO476" s="1588"/>
      <c r="QP476" s="1588"/>
      <c r="QQ476" s="1588"/>
      <c r="QR476" s="1588"/>
      <c r="QS476" s="1588"/>
      <c r="QT476" s="1588"/>
      <c r="QU476" s="1588"/>
      <c r="QV476" s="1588"/>
      <c r="QW476" s="1588"/>
      <c r="QX476" s="1588"/>
      <c r="QY476" s="1588"/>
      <c r="QZ476" s="1588"/>
      <c r="RA476" s="1588"/>
      <c r="RB476" s="1588"/>
      <c r="RC476" s="1588"/>
      <c r="RD476" s="1588"/>
      <c r="RE476" s="1588"/>
      <c r="RF476" s="1588"/>
      <c r="RG476" s="1588"/>
      <c r="RH476" s="1588"/>
      <c r="RI476" s="1588"/>
      <c r="RJ476" s="1588"/>
      <c r="RK476" s="1588"/>
      <c r="RL476" s="1588"/>
      <c r="RM476" s="1588"/>
      <c r="RN476" s="1588"/>
      <c r="RO476" s="1588"/>
      <c r="RP476" s="1588"/>
      <c r="RQ476" s="1588"/>
      <c r="RR476" s="1588"/>
      <c r="RS476" s="1588"/>
      <c r="RT476" s="1588"/>
      <c r="RU476" s="1588"/>
      <c r="RV476" s="1588"/>
      <c r="RW476" s="1588"/>
      <c r="RX476" s="1588"/>
      <c r="RY476" s="1588"/>
      <c r="RZ476" s="1588"/>
      <c r="SA476" s="1588"/>
      <c r="SB476" s="1588"/>
      <c r="SC476" s="1588"/>
      <c r="SD476" s="1588"/>
      <c r="SE476" s="1588"/>
      <c r="SF476" s="1588"/>
      <c r="SG476" s="1588"/>
      <c r="SH476" s="1588"/>
      <c r="SI476" s="1588"/>
      <c r="SJ476" s="1588"/>
      <c r="SK476" s="1588"/>
      <c r="SL476" s="1588"/>
      <c r="SM476" s="1588"/>
      <c r="SN476" s="1588"/>
      <c r="SO476" s="1588"/>
      <c r="SP476" s="1588"/>
      <c r="SQ476" s="1588"/>
      <c r="SR476" s="1588"/>
      <c r="SS476" s="1588"/>
      <c r="ST476" s="1588"/>
      <c r="SU476" s="1588"/>
      <c r="SV476" s="1588"/>
      <c r="SW476" s="1588"/>
      <c r="SX476" s="1588"/>
      <c r="SY476" s="1588"/>
      <c r="SZ476" s="1588"/>
      <c r="TA476" s="1588"/>
      <c r="TB476" s="1588"/>
      <c r="TC476" s="1588"/>
    </row>
    <row r="477" spans="1:523" ht="15" customHeight="1" x14ac:dyDescent="0.15">
      <c r="A477" s="890">
        <v>43997</v>
      </c>
      <c r="B477" s="415">
        <f t="shared" si="9"/>
        <v>3636</v>
      </c>
      <c r="M477" s="231">
        <v>1410</v>
      </c>
      <c r="N477" s="546">
        <v>8.1999999999999993</v>
      </c>
      <c r="O477" s="467">
        <v>4950</v>
      </c>
      <c r="P477" s="576">
        <v>43.3</v>
      </c>
      <c r="Q477" s="883">
        <f t="shared" si="10"/>
        <v>151.54999999999998</v>
      </c>
      <c r="R477" s="539">
        <v>1.3</v>
      </c>
      <c r="S477" s="576">
        <v>34.799999999999997</v>
      </c>
      <c r="W477" s="494">
        <v>209</v>
      </c>
      <c r="X477" s="546">
        <v>8.2799999999999994</v>
      </c>
      <c r="Y477" s="548">
        <v>4330</v>
      </c>
      <c r="Z477" s="576">
        <v>15.8</v>
      </c>
      <c r="AA477" s="883">
        <f t="shared" si="29"/>
        <v>64.78</v>
      </c>
      <c r="AB477" s="539">
        <v>0.4</v>
      </c>
      <c r="AC477" s="576">
        <v>2.5</v>
      </c>
      <c r="AG477" s="494">
        <v>114</v>
      </c>
      <c r="AH477" s="546">
        <v>8.35</v>
      </c>
      <c r="AI477" s="548">
        <v>7830</v>
      </c>
      <c r="AJ477" s="576">
        <v>34.4</v>
      </c>
      <c r="AK477" s="883">
        <f t="shared" si="12"/>
        <v>147.91999999999999</v>
      </c>
      <c r="AL477" s="539">
        <v>1.4</v>
      </c>
      <c r="AM477" s="213">
        <v>7.4</v>
      </c>
      <c r="AQ477" s="494">
        <v>567</v>
      </c>
      <c r="AR477" s="546">
        <v>7.7</v>
      </c>
      <c r="AS477" s="548">
        <v>2510</v>
      </c>
      <c r="AT477" s="576">
        <v>43.8</v>
      </c>
      <c r="AU477" s="883">
        <f t="shared" si="26"/>
        <v>140.16</v>
      </c>
      <c r="AV477" s="539">
        <v>21.2</v>
      </c>
      <c r="AW477" s="576">
        <v>52.4</v>
      </c>
      <c r="BA477" s="231">
        <v>258</v>
      </c>
      <c r="BB477" s="546">
        <v>8.2200000000000006</v>
      </c>
      <c r="BC477" s="467">
        <v>5940</v>
      </c>
      <c r="BD477" s="576">
        <v>50.8</v>
      </c>
      <c r="BE477" s="883">
        <f t="shared" si="14"/>
        <v>182.88</v>
      </c>
      <c r="BF477" s="539">
        <v>6.6</v>
      </c>
      <c r="BG477" s="576">
        <v>18.2</v>
      </c>
      <c r="BK477" s="494">
        <v>165</v>
      </c>
      <c r="BL477" s="546">
        <v>7.73</v>
      </c>
      <c r="BM477" s="548">
        <v>1108</v>
      </c>
      <c r="BN477" s="576">
        <v>75.5</v>
      </c>
      <c r="BO477" s="883">
        <f t="shared" si="15"/>
        <v>188.75</v>
      </c>
      <c r="BP477" s="539">
        <v>0.1</v>
      </c>
      <c r="BQ477" s="576">
        <v>3.4</v>
      </c>
      <c r="BU477" s="494">
        <v>163</v>
      </c>
      <c r="BV477" s="546">
        <v>7.79</v>
      </c>
      <c r="BW477" s="548">
        <v>4750</v>
      </c>
      <c r="BX477" s="548">
        <v>22.9</v>
      </c>
      <c r="BY477" s="883">
        <f t="shared" si="27"/>
        <v>89.309999999999988</v>
      </c>
      <c r="BZ477" s="539">
        <v>6.7</v>
      </c>
      <c r="CA477" s="576">
        <v>13.1</v>
      </c>
      <c r="CE477" s="494">
        <v>89</v>
      </c>
      <c r="CF477" s="546">
        <v>7.66</v>
      </c>
      <c r="CG477" s="548">
        <v>6740</v>
      </c>
      <c r="CH477" s="576">
        <v>36.9</v>
      </c>
      <c r="CI477" s="883">
        <f t="shared" si="28"/>
        <v>140.22</v>
      </c>
      <c r="CJ477" s="539">
        <v>0.7</v>
      </c>
      <c r="CK477" s="576">
        <v>30.6</v>
      </c>
      <c r="CO477" s="494">
        <v>206</v>
      </c>
      <c r="CP477" s="546">
        <v>8.0500000000000007</v>
      </c>
      <c r="CQ477" s="467">
        <v>1656</v>
      </c>
      <c r="CR477" s="576">
        <v>19.399999999999999</v>
      </c>
      <c r="CS477" s="883">
        <f t="shared" si="18"/>
        <v>62.08</v>
      </c>
      <c r="CT477" s="539">
        <v>6.4</v>
      </c>
      <c r="CU477" s="576">
        <v>9.8000000000000007</v>
      </c>
      <c r="DI477" s="494">
        <v>55</v>
      </c>
      <c r="DJ477" s="546">
        <v>7.79</v>
      </c>
      <c r="DK477" s="549">
        <v>3020</v>
      </c>
      <c r="DL477" s="576">
        <v>55.3</v>
      </c>
      <c r="DM477" s="883">
        <f t="shared" si="20"/>
        <v>199.07999999999998</v>
      </c>
      <c r="DN477" s="539">
        <v>9.6999999999999993</v>
      </c>
      <c r="DO477" s="576">
        <v>24.8</v>
      </c>
      <c r="DS477" s="494">
        <v>35</v>
      </c>
      <c r="DT477" s="546">
        <v>7.78</v>
      </c>
      <c r="DU477" s="466">
        <v>441</v>
      </c>
      <c r="DV477" s="576">
        <v>20.6</v>
      </c>
      <c r="DW477" s="883">
        <f t="shared" si="25"/>
        <v>57.68</v>
      </c>
      <c r="DX477" s="539">
        <v>5.6</v>
      </c>
      <c r="DY477" s="576">
        <v>6.8</v>
      </c>
      <c r="EC477" s="494">
        <v>117</v>
      </c>
      <c r="ED477" s="546">
        <v>7.46</v>
      </c>
      <c r="EE477" s="551">
        <v>1049</v>
      </c>
      <c r="EF477" s="576">
        <v>8.8000000000000007</v>
      </c>
      <c r="EG477" s="883">
        <f t="shared" si="24"/>
        <v>32.56</v>
      </c>
      <c r="EH477" s="539">
        <v>4.7</v>
      </c>
      <c r="EI477" s="576">
        <v>7.2</v>
      </c>
      <c r="EW477" s="494">
        <v>205</v>
      </c>
      <c r="EX477" s="546">
        <v>8.0299999999999994</v>
      </c>
      <c r="EY477" s="467">
        <v>5740</v>
      </c>
      <c r="EZ477" s="576">
        <v>6.2</v>
      </c>
      <c r="FA477" s="883">
        <f>EZ477*4</f>
        <v>24.8</v>
      </c>
      <c r="FB477" s="539">
        <v>0.1</v>
      </c>
      <c r="FC477" s="576">
        <v>1.3</v>
      </c>
      <c r="FG477" s="494">
        <v>43</v>
      </c>
      <c r="FH477" s="546">
        <v>7.98</v>
      </c>
      <c r="FI477" s="467">
        <v>4790</v>
      </c>
      <c r="FJ477" s="576">
        <v>154.30000000000001</v>
      </c>
      <c r="FK477" s="883">
        <v>478</v>
      </c>
      <c r="FL477" s="539">
        <v>10.6</v>
      </c>
      <c r="FM477" s="576">
        <v>43.4</v>
      </c>
      <c r="GV477" s="941"/>
    </row>
    <row r="478" spans="1:523" ht="15" customHeight="1" x14ac:dyDescent="0.15">
      <c r="A478" s="890">
        <v>43998</v>
      </c>
      <c r="B478" s="415">
        <f t="shared" si="9"/>
        <v>3517</v>
      </c>
      <c r="M478" s="231">
        <v>1577</v>
      </c>
      <c r="N478" s="546">
        <v>8.24</v>
      </c>
      <c r="O478" s="467">
        <v>4780</v>
      </c>
      <c r="P478" s="576">
        <v>45</v>
      </c>
      <c r="Q478" s="883">
        <f t="shared" si="10"/>
        <v>157.5</v>
      </c>
      <c r="R478" s="539">
        <v>1.4</v>
      </c>
      <c r="S478" s="576">
        <v>35</v>
      </c>
      <c r="W478" s="494">
        <v>208</v>
      </c>
      <c r="X478" s="546">
        <v>8.24</v>
      </c>
      <c r="Y478" s="548">
        <v>4380</v>
      </c>
      <c r="Z478" s="576">
        <v>16.7</v>
      </c>
      <c r="AA478" s="883">
        <f t="shared" si="29"/>
        <v>68.469999999999985</v>
      </c>
      <c r="AB478" s="539">
        <v>0.5</v>
      </c>
      <c r="AC478" s="576">
        <v>5.3</v>
      </c>
      <c r="AG478" s="494">
        <v>111</v>
      </c>
      <c r="AH478" s="546">
        <v>8.14</v>
      </c>
      <c r="AI478" s="548">
        <v>8090</v>
      </c>
      <c r="AJ478" s="576">
        <v>32.799999999999997</v>
      </c>
      <c r="AK478" s="883">
        <f t="shared" si="12"/>
        <v>141.04</v>
      </c>
      <c r="AL478" s="539">
        <v>0.7</v>
      </c>
      <c r="AM478" s="213">
        <v>7.2</v>
      </c>
      <c r="AQ478" s="494">
        <v>584</v>
      </c>
      <c r="AR478" s="546">
        <v>7.74</v>
      </c>
      <c r="AS478" s="548">
        <v>1652</v>
      </c>
      <c r="AT478" s="576">
        <v>30</v>
      </c>
      <c r="AU478" s="883">
        <f t="shared" si="26"/>
        <v>96</v>
      </c>
      <c r="AV478" s="539">
        <v>10.9</v>
      </c>
      <c r="AW478" s="576">
        <v>29.4</v>
      </c>
      <c r="AX478" s="539">
        <v>0.69</v>
      </c>
      <c r="BA478" s="231">
        <v>310</v>
      </c>
      <c r="BB478" s="546">
        <v>8.26</v>
      </c>
      <c r="BC478" s="467">
        <v>5860</v>
      </c>
      <c r="BD478" s="576">
        <v>52.3</v>
      </c>
      <c r="BE478" s="883">
        <f t="shared" si="14"/>
        <v>188.28</v>
      </c>
      <c r="BF478" s="539">
        <v>1.7</v>
      </c>
      <c r="BG478" s="576">
        <v>15.8</v>
      </c>
      <c r="BK478" s="494">
        <v>161</v>
      </c>
      <c r="BL478" s="546">
        <v>7.98</v>
      </c>
      <c r="BM478" s="548">
        <v>1108</v>
      </c>
      <c r="BN478" s="576">
        <v>76.099999999999994</v>
      </c>
      <c r="BO478" s="883">
        <f t="shared" si="15"/>
        <v>190.25</v>
      </c>
      <c r="BP478" s="539">
        <v>0.3</v>
      </c>
      <c r="BQ478" s="576">
        <v>3.2</v>
      </c>
      <c r="BU478" s="494">
        <v>1</v>
      </c>
      <c r="CE478" s="494">
        <v>43</v>
      </c>
      <c r="CF478" s="546">
        <v>7.76</v>
      </c>
      <c r="CG478" s="548">
        <v>6420</v>
      </c>
      <c r="CH478" s="576">
        <v>38.6</v>
      </c>
      <c r="CI478" s="883">
        <f t="shared" si="28"/>
        <v>146.68</v>
      </c>
      <c r="CJ478" s="539">
        <v>1</v>
      </c>
      <c r="CK478" s="576">
        <v>30.2</v>
      </c>
      <c r="CO478" s="494">
        <v>125</v>
      </c>
      <c r="CP478" s="546">
        <v>7.43</v>
      </c>
      <c r="CQ478" s="467">
        <v>1452</v>
      </c>
      <c r="CR478" s="576">
        <v>14.4</v>
      </c>
      <c r="CS478" s="883">
        <f t="shared" si="18"/>
        <v>46.080000000000005</v>
      </c>
      <c r="CT478" s="539">
        <v>6.9</v>
      </c>
      <c r="CU478" s="576">
        <v>8.6</v>
      </c>
      <c r="DI478" s="494">
        <v>35</v>
      </c>
      <c r="DJ478" s="546">
        <v>7.79</v>
      </c>
      <c r="DK478" s="549">
        <v>2740</v>
      </c>
      <c r="DL478" s="576">
        <v>49.2</v>
      </c>
      <c r="DM478" s="883">
        <f t="shared" si="20"/>
        <v>177.12</v>
      </c>
      <c r="DN478" s="539">
        <v>7.2</v>
      </c>
      <c r="DO478" s="576">
        <v>23.7</v>
      </c>
      <c r="DS478" s="494">
        <v>85</v>
      </c>
      <c r="DT478" s="546">
        <v>7.91</v>
      </c>
      <c r="DU478" s="466">
        <v>442</v>
      </c>
      <c r="DV478" s="576">
        <v>25.3</v>
      </c>
      <c r="DW478" s="883">
        <f t="shared" si="25"/>
        <v>70.84</v>
      </c>
      <c r="DX478" s="539">
        <v>5.6</v>
      </c>
      <c r="DY478" s="576">
        <v>6.2</v>
      </c>
      <c r="EC478" s="494">
        <v>118</v>
      </c>
      <c r="ED478" s="546">
        <v>7.4</v>
      </c>
      <c r="EE478" s="551">
        <v>1048</v>
      </c>
      <c r="EF478" s="576">
        <v>7.9</v>
      </c>
      <c r="EG478" s="883">
        <f t="shared" si="24"/>
        <v>29.230000000000004</v>
      </c>
      <c r="EH478" s="539">
        <v>5.0999999999999996</v>
      </c>
      <c r="EI478" s="576">
        <v>7.1</v>
      </c>
      <c r="EJ478" s="539">
        <v>0.7</v>
      </c>
      <c r="EW478" s="494">
        <v>126</v>
      </c>
      <c r="EX478" s="546">
        <v>8.1300000000000008</v>
      </c>
      <c r="EY478" s="467">
        <v>4960</v>
      </c>
      <c r="EZ478" s="576">
        <v>7.2</v>
      </c>
      <c r="FA478" s="883">
        <f t="shared" ref="FA478:FA503" si="30">EZ478*4</f>
        <v>28.8</v>
      </c>
      <c r="FB478" s="539">
        <v>0.2</v>
      </c>
      <c r="FC478" s="576">
        <v>1.6</v>
      </c>
      <c r="FG478" s="494">
        <v>33</v>
      </c>
      <c r="GL478" s="941">
        <v>6.71</v>
      </c>
      <c r="GM478" s="467">
        <v>3310</v>
      </c>
      <c r="GN478" s="467">
        <v>102</v>
      </c>
      <c r="GO478" s="467">
        <v>388</v>
      </c>
      <c r="GP478" s="467">
        <v>311</v>
      </c>
      <c r="GQ478" s="467">
        <v>424.2</v>
      </c>
      <c r="GV478" s="941">
        <v>6.47</v>
      </c>
      <c r="GW478" s="467">
        <v>2080</v>
      </c>
      <c r="GX478" s="467">
        <v>56.2</v>
      </c>
      <c r="GY478" s="467">
        <v>161</v>
      </c>
      <c r="GZ478" s="539">
        <v>123</v>
      </c>
      <c r="HA478" s="467">
        <v>160.80000000000001</v>
      </c>
      <c r="HP478" s="546">
        <v>6.76</v>
      </c>
      <c r="HQ478" s="467">
        <v>1976</v>
      </c>
      <c r="HS478" s="576">
        <v>128</v>
      </c>
      <c r="HT478" s="539">
        <v>105</v>
      </c>
    </row>
    <row r="479" spans="1:523" ht="15" customHeight="1" x14ac:dyDescent="0.15">
      <c r="A479" s="890">
        <v>43999</v>
      </c>
      <c r="B479" s="415">
        <f t="shared" si="9"/>
        <v>3520</v>
      </c>
      <c r="M479" s="231">
        <v>1261</v>
      </c>
      <c r="N479" s="546">
        <v>8.3000000000000007</v>
      </c>
      <c r="O479" s="467">
        <v>4110</v>
      </c>
      <c r="P479" s="576">
        <v>41.7</v>
      </c>
      <c r="Q479" s="883">
        <f t="shared" si="10"/>
        <v>145.95000000000002</v>
      </c>
      <c r="R479" s="539">
        <v>1.3</v>
      </c>
      <c r="S479" s="576">
        <v>34.799999999999997</v>
      </c>
      <c r="W479" s="494">
        <v>141</v>
      </c>
      <c r="X479" s="546">
        <v>8.26</v>
      </c>
      <c r="Y479" s="548">
        <v>4150</v>
      </c>
      <c r="Z479" s="576">
        <v>15.1</v>
      </c>
      <c r="AA479" s="883">
        <f t="shared" si="29"/>
        <v>61.91</v>
      </c>
      <c r="AB479" s="539">
        <v>1.3</v>
      </c>
      <c r="AC479" s="576">
        <v>4.0999999999999996</v>
      </c>
      <c r="AG479" s="494">
        <v>113</v>
      </c>
      <c r="AH479" s="546">
        <v>8.44</v>
      </c>
      <c r="AI479" s="548">
        <v>6680</v>
      </c>
      <c r="AJ479" s="576">
        <v>32.799999999999997</v>
      </c>
      <c r="AK479" s="883">
        <f t="shared" si="12"/>
        <v>141.04</v>
      </c>
      <c r="AL479" s="539">
        <v>0.9</v>
      </c>
      <c r="AM479" s="213">
        <v>7.6</v>
      </c>
      <c r="AQ479" s="494">
        <v>587</v>
      </c>
      <c r="AR479" s="546">
        <v>7.76</v>
      </c>
      <c r="AS479" s="548">
        <v>1913</v>
      </c>
      <c r="AT479" s="576">
        <v>35.700000000000003</v>
      </c>
      <c r="AU479" s="883">
        <f t="shared" si="26"/>
        <v>114.24000000000001</v>
      </c>
      <c r="AV479" s="539">
        <v>11.5</v>
      </c>
      <c r="AW479" s="576">
        <v>34.799999999999997</v>
      </c>
      <c r="BA479" s="231">
        <v>272</v>
      </c>
      <c r="BB479" s="546">
        <v>7.95</v>
      </c>
      <c r="BC479" s="467">
        <v>2980</v>
      </c>
      <c r="BD479" s="576">
        <v>42.8</v>
      </c>
      <c r="BE479" s="883">
        <f t="shared" si="14"/>
        <v>154.07999999999998</v>
      </c>
      <c r="BF479" s="539">
        <v>6.9</v>
      </c>
      <c r="BG479" s="576">
        <v>14.1</v>
      </c>
      <c r="BK479" s="494">
        <v>169</v>
      </c>
      <c r="BL479" s="546">
        <v>8.14</v>
      </c>
      <c r="BM479" s="548">
        <v>1076</v>
      </c>
      <c r="BN479" s="576">
        <v>75.099999999999994</v>
      </c>
      <c r="BO479" s="883">
        <f t="shared" si="15"/>
        <v>187.75</v>
      </c>
      <c r="BP479" s="539">
        <v>0.1</v>
      </c>
      <c r="BQ479" s="576">
        <v>3.2</v>
      </c>
      <c r="BU479" s="494">
        <v>409</v>
      </c>
      <c r="BV479" s="546">
        <v>7.8</v>
      </c>
      <c r="BW479" s="548">
        <v>4660</v>
      </c>
      <c r="BX479" s="548">
        <v>22.6</v>
      </c>
      <c r="BY479" s="883">
        <f t="shared" ref="BY479:BY531" si="31">BX479*3.9</f>
        <v>88.14</v>
      </c>
      <c r="BZ479" s="539">
        <v>9.3000000000000007</v>
      </c>
      <c r="CA479" s="576">
        <v>20.9</v>
      </c>
      <c r="CE479" s="494">
        <v>18</v>
      </c>
      <c r="CF479" s="546">
        <v>7.99</v>
      </c>
      <c r="CG479" s="548">
        <v>6440</v>
      </c>
      <c r="CH479" s="576">
        <v>36.200000000000003</v>
      </c>
      <c r="CI479" s="883">
        <f t="shared" si="28"/>
        <v>137.56</v>
      </c>
      <c r="CJ479" s="539">
        <v>0.9</v>
      </c>
      <c r="CK479" s="576">
        <v>30.1</v>
      </c>
      <c r="CO479" s="494">
        <v>222</v>
      </c>
      <c r="CP479" s="546">
        <v>7.81</v>
      </c>
      <c r="CQ479" s="467">
        <v>1318</v>
      </c>
      <c r="CR479" s="576">
        <v>13.1</v>
      </c>
      <c r="CS479" s="883">
        <f t="shared" si="18"/>
        <v>41.92</v>
      </c>
      <c r="CT479" s="539">
        <v>6.6</v>
      </c>
      <c r="CU479" s="576">
        <v>7.1</v>
      </c>
      <c r="DI479" s="494">
        <v>48</v>
      </c>
      <c r="DJ479" s="546">
        <v>7.8817849999999998</v>
      </c>
      <c r="DK479" s="549">
        <v>1785</v>
      </c>
      <c r="DL479" s="576">
        <v>28.8</v>
      </c>
      <c r="DM479" s="883">
        <f t="shared" si="20"/>
        <v>103.68</v>
      </c>
      <c r="DN479" s="539">
        <v>6</v>
      </c>
      <c r="DO479" s="576">
        <v>15.3</v>
      </c>
      <c r="DS479" s="494">
        <v>42</v>
      </c>
      <c r="DT479" s="546">
        <v>7.77</v>
      </c>
      <c r="DU479" s="466">
        <v>387</v>
      </c>
      <c r="DV479" s="576">
        <v>17.7</v>
      </c>
      <c r="DW479" s="883">
        <f t="shared" si="25"/>
        <v>49.559999999999995</v>
      </c>
      <c r="DX479" s="539">
        <v>4.5999999999999996</v>
      </c>
      <c r="DY479" s="576">
        <v>5.0999999999999996</v>
      </c>
      <c r="EC479" s="494">
        <v>81</v>
      </c>
      <c r="ED479" s="546">
        <v>7.65</v>
      </c>
      <c r="EE479" s="551">
        <v>1217</v>
      </c>
      <c r="EF479" s="576">
        <v>7.5</v>
      </c>
      <c r="EG479" s="883">
        <f t="shared" si="24"/>
        <v>27.75</v>
      </c>
      <c r="EH479" s="539">
        <v>6.1</v>
      </c>
      <c r="EI479" s="576">
        <v>6.5</v>
      </c>
      <c r="EW479" s="494">
        <v>82</v>
      </c>
      <c r="EX479" s="546">
        <v>7.72</v>
      </c>
      <c r="EY479" s="467">
        <v>4530</v>
      </c>
      <c r="EZ479" s="576">
        <v>6.2</v>
      </c>
      <c r="FA479" s="883">
        <f t="shared" si="30"/>
        <v>24.8</v>
      </c>
      <c r="FB479" s="539">
        <v>0.1</v>
      </c>
      <c r="FC479" s="576">
        <v>1</v>
      </c>
      <c r="FG479" s="494">
        <v>32</v>
      </c>
      <c r="FH479" s="546">
        <v>8.27</v>
      </c>
      <c r="FI479" s="467">
        <v>3870</v>
      </c>
      <c r="FJ479" s="576">
        <v>191</v>
      </c>
      <c r="FK479" s="883">
        <v>526</v>
      </c>
      <c r="FL479" s="539">
        <v>18.3</v>
      </c>
      <c r="FM479" s="576">
        <v>42.7</v>
      </c>
      <c r="GL479" s="941">
        <v>6.91</v>
      </c>
      <c r="GM479" s="467">
        <v>3000</v>
      </c>
      <c r="GN479" s="467">
        <v>60.4</v>
      </c>
      <c r="GO479" s="467">
        <v>310</v>
      </c>
      <c r="GP479" s="467">
        <v>241</v>
      </c>
      <c r="GQ479" s="467">
        <v>261</v>
      </c>
      <c r="GV479" s="941">
        <v>6.99</v>
      </c>
      <c r="GW479" s="467">
        <v>2170</v>
      </c>
      <c r="GX479" s="467">
        <v>48.9</v>
      </c>
      <c r="GY479" s="467">
        <v>203</v>
      </c>
      <c r="GZ479" s="539">
        <v>124</v>
      </c>
      <c r="HA479" s="467">
        <v>131</v>
      </c>
      <c r="HE479" s="494">
        <v>43</v>
      </c>
      <c r="HH479" s="954"/>
    </row>
    <row r="480" spans="1:523" ht="15" customHeight="1" x14ac:dyDescent="0.15">
      <c r="A480" s="890">
        <v>44000</v>
      </c>
      <c r="B480" s="415">
        <f t="shared" si="9"/>
        <v>3715</v>
      </c>
      <c r="M480" s="231">
        <v>1477</v>
      </c>
      <c r="N480" s="546">
        <v>8.49</v>
      </c>
      <c r="O480" s="467">
        <v>4460</v>
      </c>
      <c r="P480" s="576">
        <v>40.700000000000003</v>
      </c>
      <c r="Q480" s="883">
        <f t="shared" si="10"/>
        <v>142.45000000000002</v>
      </c>
      <c r="R480" s="539">
        <v>0.9</v>
      </c>
      <c r="S480" s="576">
        <v>33.700000000000003</v>
      </c>
      <c r="W480" s="494">
        <v>109</v>
      </c>
      <c r="X480" s="546">
        <v>8.4700000000000006</v>
      </c>
      <c r="Y480" s="548">
        <v>3970</v>
      </c>
      <c r="Z480" s="576">
        <v>17.2</v>
      </c>
      <c r="AA480" s="883">
        <f t="shared" si="29"/>
        <v>70.52</v>
      </c>
      <c r="AB480" s="539">
        <v>0.1</v>
      </c>
      <c r="AC480" s="576">
        <v>2.7</v>
      </c>
      <c r="AG480" s="494">
        <v>154</v>
      </c>
      <c r="AH480" s="546">
        <v>8.4600000000000009</v>
      </c>
      <c r="AI480" s="548">
        <v>6840</v>
      </c>
      <c r="AJ480" s="576">
        <v>106</v>
      </c>
      <c r="AK480" s="883">
        <v>331</v>
      </c>
      <c r="AL480" s="539">
        <v>0.3</v>
      </c>
      <c r="AM480" s="213">
        <v>8.8000000000000007</v>
      </c>
      <c r="AQ480" s="494">
        <v>398</v>
      </c>
      <c r="AR480" s="546">
        <v>7.88</v>
      </c>
      <c r="AS480" s="548">
        <v>2220</v>
      </c>
      <c r="AT480" s="576">
        <v>37.299999999999997</v>
      </c>
      <c r="AU480" s="883">
        <f t="shared" si="26"/>
        <v>119.36</v>
      </c>
      <c r="AV480" s="539">
        <v>12.9</v>
      </c>
      <c r="AW480" s="576">
        <v>44.3</v>
      </c>
      <c r="AX480" s="539">
        <v>5</v>
      </c>
      <c r="BA480" s="231">
        <v>291</v>
      </c>
      <c r="BB480" s="546">
        <v>8.15</v>
      </c>
      <c r="BC480" s="467">
        <v>3890</v>
      </c>
      <c r="BD480" s="576">
        <v>114.3</v>
      </c>
      <c r="BE480" s="883">
        <v>332</v>
      </c>
      <c r="BF480" s="539">
        <v>5.5</v>
      </c>
      <c r="BG480" s="576">
        <v>28.2</v>
      </c>
      <c r="BK480" s="494">
        <v>147</v>
      </c>
      <c r="BL480" s="546">
        <v>8.26</v>
      </c>
      <c r="BM480" s="548">
        <v>1080</v>
      </c>
      <c r="BN480" s="576">
        <v>75.900000000000006</v>
      </c>
      <c r="BO480" s="883">
        <f t="shared" si="15"/>
        <v>189.75</v>
      </c>
      <c r="BP480" s="539">
        <v>0.1</v>
      </c>
      <c r="BQ480" s="576">
        <v>3</v>
      </c>
      <c r="BU480" s="494">
        <v>369</v>
      </c>
      <c r="BV480" s="546">
        <v>7.85</v>
      </c>
      <c r="BW480" s="548">
        <v>4800</v>
      </c>
      <c r="BX480" s="548">
        <v>21.9</v>
      </c>
      <c r="BY480" s="883">
        <f t="shared" si="31"/>
        <v>85.41</v>
      </c>
      <c r="BZ480" s="539">
        <v>3.1</v>
      </c>
      <c r="CA480" s="576">
        <v>29.5</v>
      </c>
      <c r="CE480" s="494">
        <v>75</v>
      </c>
      <c r="CF480" s="546">
        <v>8.1999999999999993</v>
      </c>
      <c r="CG480" s="548">
        <v>5980</v>
      </c>
      <c r="CH480" s="576">
        <v>35.5</v>
      </c>
      <c r="CI480" s="883">
        <f t="shared" si="28"/>
        <v>134.9</v>
      </c>
      <c r="CJ480" s="539">
        <v>0.7</v>
      </c>
      <c r="CK480" s="576">
        <v>28.3</v>
      </c>
      <c r="CO480" s="494">
        <v>277</v>
      </c>
      <c r="CP480" s="546">
        <v>7.76</v>
      </c>
      <c r="CQ480" s="467">
        <v>4650</v>
      </c>
      <c r="CR480" s="576">
        <v>59.5</v>
      </c>
      <c r="CS480" s="883">
        <f t="shared" si="18"/>
        <v>190.4</v>
      </c>
      <c r="CT480" s="539">
        <v>9.3000000000000007</v>
      </c>
      <c r="CU480" s="576">
        <v>39.9</v>
      </c>
      <c r="CY480" s="494">
        <v>60</v>
      </c>
      <c r="CZ480" s="546">
        <v>7.56</v>
      </c>
      <c r="DA480" s="467">
        <v>5820</v>
      </c>
      <c r="DB480" s="576">
        <v>48.2</v>
      </c>
      <c r="DC480" s="883">
        <f t="shared" ref="DC480:DC531" si="32">DB480*2.55</f>
        <v>122.91</v>
      </c>
      <c r="DD480" s="539">
        <v>0.1</v>
      </c>
      <c r="DE480" s="576">
        <v>6.5</v>
      </c>
      <c r="DI480" s="494">
        <v>73</v>
      </c>
      <c r="DJ480" s="546">
        <v>8</v>
      </c>
      <c r="DK480" s="549">
        <v>2680</v>
      </c>
      <c r="DL480" s="576">
        <v>45.2</v>
      </c>
      <c r="DM480" s="883">
        <f t="shared" si="20"/>
        <v>162.72000000000003</v>
      </c>
      <c r="DN480" s="539">
        <v>0.6</v>
      </c>
      <c r="DO480" s="576">
        <v>23.2</v>
      </c>
      <c r="DS480" s="494">
        <v>34</v>
      </c>
      <c r="DT480" s="546">
        <v>7.45</v>
      </c>
      <c r="DU480" s="466">
        <v>419</v>
      </c>
      <c r="DV480" s="576">
        <v>26.4</v>
      </c>
      <c r="DW480" s="883">
        <f t="shared" si="25"/>
        <v>73.919999999999987</v>
      </c>
      <c r="DX480" s="539">
        <v>10</v>
      </c>
      <c r="DY480" s="576">
        <v>13.2</v>
      </c>
      <c r="EC480" s="494">
        <v>98</v>
      </c>
      <c r="ED480" s="546">
        <v>7.6</v>
      </c>
      <c r="EE480" s="551">
        <v>1098</v>
      </c>
      <c r="EF480" s="576">
        <v>7.4</v>
      </c>
      <c r="EG480" s="883">
        <f t="shared" si="24"/>
        <v>27.380000000000003</v>
      </c>
      <c r="EH480" s="539">
        <v>5.3</v>
      </c>
      <c r="EI480" s="576">
        <v>6.7</v>
      </c>
      <c r="EX480" s="546">
        <v>8.24</v>
      </c>
      <c r="EY480" s="467">
        <v>4060</v>
      </c>
      <c r="EZ480" s="576">
        <v>5.7</v>
      </c>
      <c r="FA480" s="883">
        <f t="shared" si="30"/>
        <v>22.8</v>
      </c>
      <c r="FB480" s="539">
        <v>0.1</v>
      </c>
      <c r="FC480" s="576">
        <v>1</v>
      </c>
      <c r="FG480" s="494">
        <v>11</v>
      </c>
      <c r="FH480" s="546">
        <v>8.2799999999999994</v>
      </c>
      <c r="FI480" s="467">
        <v>4410</v>
      </c>
      <c r="FJ480" s="576">
        <v>220.4</v>
      </c>
      <c r="FK480" s="883">
        <v>701.3</v>
      </c>
      <c r="FL480" s="539">
        <v>17.399999999999999</v>
      </c>
      <c r="FM480" s="576">
        <v>47.5</v>
      </c>
      <c r="FP480" s="550">
        <v>488</v>
      </c>
      <c r="GL480" s="941">
        <v>6.36</v>
      </c>
      <c r="GM480" s="467">
        <v>2320</v>
      </c>
      <c r="GN480" s="467">
        <v>125</v>
      </c>
      <c r="GO480" s="467">
        <v>699.8</v>
      </c>
      <c r="GP480" s="467">
        <v>183.2</v>
      </c>
      <c r="GQ480" s="467">
        <v>208</v>
      </c>
      <c r="GV480" s="941">
        <v>6.67</v>
      </c>
      <c r="GW480" s="467">
        <v>2250</v>
      </c>
      <c r="GX480" s="467">
        <v>57.5</v>
      </c>
      <c r="GY480" s="467">
        <v>237.7</v>
      </c>
      <c r="GZ480" s="539">
        <v>133</v>
      </c>
      <c r="HA480" s="467">
        <v>141</v>
      </c>
      <c r="HE480" s="494">
        <v>142</v>
      </c>
      <c r="HF480" s="546">
        <v>6.23</v>
      </c>
      <c r="HG480" s="467">
        <v>2270</v>
      </c>
      <c r="HH480" s="954">
        <v>20.399999999999999</v>
      </c>
      <c r="HI480" s="1432">
        <f t="shared" ref="HI480:HI542" si="33">HH480*3.8</f>
        <v>77.52</v>
      </c>
      <c r="HJ480" s="539">
        <v>6.9</v>
      </c>
      <c r="HK480" s="576">
        <v>7.8</v>
      </c>
    </row>
    <row r="481" spans="1:523" ht="15" customHeight="1" x14ac:dyDescent="0.15">
      <c r="A481" s="890">
        <v>44001</v>
      </c>
      <c r="B481" s="415">
        <f t="shared" si="9"/>
        <v>5298</v>
      </c>
      <c r="M481" s="231">
        <v>1817</v>
      </c>
      <c r="N481" s="546">
        <v>8.2799999999999994</v>
      </c>
      <c r="O481" s="467">
        <v>3580</v>
      </c>
      <c r="P481" s="576">
        <v>37.5</v>
      </c>
      <c r="Q481" s="883">
        <f t="shared" si="10"/>
        <v>131.25</v>
      </c>
      <c r="R481" s="539">
        <v>1.1000000000000001</v>
      </c>
      <c r="S481" s="576">
        <v>30.5</v>
      </c>
      <c r="W481" s="494">
        <v>344</v>
      </c>
      <c r="X481" s="546">
        <v>8.14</v>
      </c>
      <c r="Y481" s="548">
        <v>3940</v>
      </c>
      <c r="Z481" s="576">
        <v>24</v>
      </c>
      <c r="AA481" s="883">
        <f t="shared" si="29"/>
        <v>98.399999999999991</v>
      </c>
      <c r="AB481" s="539">
        <v>3.6</v>
      </c>
      <c r="AC481" s="576">
        <v>5.0999999999999996</v>
      </c>
      <c r="AG481" s="494">
        <v>134</v>
      </c>
      <c r="AQ481" s="494">
        <v>651</v>
      </c>
      <c r="AR481" s="546">
        <v>7.76</v>
      </c>
      <c r="AS481" s="548">
        <v>1910</v>
      </c>
      <c r="AT481" s="576">
        <v>30.9</v>
      </c>
      <c r="AU481" s="883">
        <f t="shared" si="26"/>
        <v>98.88</v>
      </c>
      <c r="AV481" s="539">
        <v>10.8</v>
      </c>
      <c r="AW481" s="576">
        <v>37.799999999999997</v>
      </c>
      <c r="AX481" s="539">
        <v>4.9400000000000004</v>
      </c>
      <c r="BA481" s="231">
        <v>235</v>
      </c>
      <c r="BB481" s="546">
        <v>8.3000000000000007</v>
      </c>
      <c r="BC481" s="467">
        <v>4470</v>
      </c>
      <c r="BD481" s="576">
        <v>42.1</v>
      </c>
      <c r="BE481" s="883">
        <f t="shared" si="14"/>
        <v>151.56</v>
      </c>
      <c r="BF481" s="539">
        <v>1.2</v>
      </c>
      <c r="BG481" s="576">
        <v>10.5</v>
      </c>
      <c r="BK481" s="494">
        <v>177</v>
      </c>
      <c r="BL481" s="546">
        <v>8.26</v>
      </c>
      <c r="BM481" s="548">
        <v>1056</v>
      </c>
      <c r="BN481" s="576">
        <v>74.5</v>
      </c>
      <c r="BO481" s="883">
        <f t="shared" si="15"/>
        <v>186.25</v>
      </c>
      <c r="BP481" s="539">
        <v>0.1</v>
      </c>
      <c r="BQ481" s="576">
        <v>3.2</v>
      </c>
      <c r="BU481" s="494">
        <v>448</v>
      </c>
      <c r="BV481" s="546">
        <v>7.82</v>
      </c>
      <c r="BW481" s="548">
        <v>2270</v>
      </c>
      <c r="BX481" s="548">
        <v>23.1</v>
      </c>
      <c r="BY481" s="883">
        <f t="shared" si="31"/>
        <v>90.09</v>
      </c>
      <c r="BZ481" s="539">
        <v>12.1</v>
      </c>
      <c r="CA481" s="576">
        <v>13.7</v>
      </c>
      <c r="CE481" s="494">
        <v>51</v>
      </c>
      <c r="CF481" s="546">
        <v>7.76</v>
      </c>
      <c r="CG481" s="548">
        <v>5230</v>
      </c>
      <c r="CH481" s="576">
        <v>31</v>
      </c>
      <c r="CI481" s="883">
        <f t="shared" si="28"/>
        <v>117.8</v>
      </c>
      <c r="CJ481" s="539">
        <v>0.6</v>
      </c>
      <c r="CK481" s="576">
        <v>25.5</v>
      </c>
      <c r="CO481" s="494">
        <v>791</v>
      </c>
      <c r="CP481" s="546">
        <v>7.55</v>
      </c>
      <c r="CQ481" s="467">
        <v>3950</v>
      </c>
      <c r="CR481" s="576">
        <v>57.4</v>
      </c>
      <c r="CS481" s="883">
        <f t="shared" si="18"/>
        <v>183.68</v>
      </c>
      <c r="CT481" s="539">
        <v>7.2</v>
      </c>
      <c r="CU481" s="576">
        <v>32.4</v>
      </c>
      <c r="CY481" s="494">
        <v>1</v>
      </c>
      <c r="DI481" s="494">
        <v>223</v>
      </c>
      <c r="DJ481" s="546">
        <v>8.0299999999999994</v>
      </c>
      <c r="DK481" s="549">
        <v>1500</v>
      </c>
      <c r="DL481" s="576">
        <v>28.2</v>
      </c>
      <c r="DM481" s="883">
        <f t="shared" si="20"/>
        <v>101.52</v>
      </c>
      <c r="DN481" s="539">
        <v>0.7</v>
      </c>
      <c r="DO481" s="576">
        <v>12.8</v>
      </c>
      <c r="DS481" s="494">
        <v>40</v>
      </c>
      <c r="DT481" s="546">
        <v>7.56</v>
      </c>
      <c r="DU481" s="466">
        <v>425</v>
      </c>
      <c r="DV481" s="576">
        <v>18</v>
      </c>
      <c r="DW481" s="883">
        <f t="shared" si="25"/>
        <v>50.4</v>
      </c>
      <c r="DX481" s="539">
        <v>10.1</v>
      </c>
      <c r="DY481" s="576">
        <v>12.6</v>
      </c>
      <c r="EC481" s="494">
        <v>112</v>
      </c>
      <c r="ED481" s="546">
        <v>7.57</v>
      </c>
      <c r="EE481" s="551">
        <v>685</v>
      </c>
      <c r="EF481" s="576">
        <v>6.5</v>
      </c>
      <c r="EG481" s="883">
        <f t="shared" si="24"/>
        <v>24.05</v>
      </c>
      <c r="EH481" s="539">
        <v>3.6</v>
      </c>
      <c r="EI481" s="576">
        <v>5.9</v>
      </c>
      <c r="EJ481" s="539">
        <v>1.4</v>
      </c>
      <c r="EW481" s="494">
        <v>246</v>
      </c>
      <c r="EX481" s="546">
        <v>8.06</v>
      </c>
      <c r="EY481" s="467">
        <v>3870</v>
      </c>
      <c r="EZ481" s="576">
        <v>6</v>
      </c>
      <c r="FA481" s="883">
        <f t="shared" si="30"/>
        <v>24</v>
      </c>
      <c r="FB481" s="539">
        <v>0.1</v>
      </c>
      <c r="FC481" s="576">
        <v>1</v>
      </c>
      <c r="FG481" s="494">
        <v>28</v>
      </c>
      <c r="GL481" s="941">
        <v>7.04</v>
      </c>
      <c r="GM481" s="467">
        <v>1942</v>
      </c>
      <c r="GN481" s="467">
        <v>65.8</v>
      </c>
      <c r="GO481" s="467">
        <v>393</v>
      </c>
      <c r="GP481" s="467">
        <v>3.5</v>
      </c>
      <c r="GQ481" s="467">
        <v>96.4</v>
      </c>
      <c r="GV481" s="941">
        <v>7.07</v>
      </c>
      <c r="GW481" s="467">
        <v>1642</v>
      </c>
      <c r="GX481" s="467">
        <v>21.6</v>
      </c>
      <c r="GY481" s="467">
        <v>114</v>
      </c>
      <c r="GZ481" s="539">
        <v>54</v>
      </c>
      <c r="HA481" s="467">
        <v>56.3</v>
      </c>
      <c r="HF481" s="546">
        <v>6.95</v>
      </c>
      <c r="HG481" s="467">
        <v>2260</v>
      </c>
      <c r="HH481" s="954">
        <v>9.5</v>
      </c>
      <c r="HI481" s="1432">
        <f t="shared" si="33"/>
        <v>36.1</v>
      </c>
      <c r="HJ481" s="539">
        <v>3.4</v>
      </c>
      <c r="HK481" s="576">
        <v>3.6</v>
      </c>
    </row>
    <row r="482" spans="1:523" ht="15" customHeight="1" x14ac:dyDescent="0.15">
      <c r="A482" s="890">
        <v>44002</v>
      </c>
      <c r="B482" s="415">
        <f t="shared" si="9"/>
        <v>5380</v>
      </c>
      <c r="M482" s="231">
        <v>2047</v>
      </c>
      <c r="N482" s="546">
        <v>8.16</v>
      </c>
      <c r="O482" s="467">
        <v>4100</v>
      </c>
      <c r="P482" s="576">
        <v>36.299999999999997</v>
      </c>
      <c r="Q482" s="883">
        <f t="shared" si="10"/>
        <v>127.04999999999998</v>
      </c>
      <c r="R482" s="539">
        <v>1.2</v>
      </c>
      <c r="S482" s="576">
        <v>29.5</v>
      </c>
      <c r="W482" s="494">
        <v>212</v>
      </c>
      <c r="X482" s="546">
        <v>8.11</v>
      </c>
      <c r="Y482" s="548">
        <v>4060</v>
      </c>
      <c r="Z482" s="576">
        <v>23.3</v>
      </c>
      <c r="AA482" s="883">
        <f t="shared" si="29"/>
        <v>95.53</v>
      </c>
      <c r="AB482" s="539">
        <v>0.7</v>
      </c>
      <c r="AC482" s="576">
        <v>4.9000000000000004</v>
      </c>
      <c r="AG482" s="494">
        <v>172</v>
      </c>
      <c r="AH482" s="546">
        <v>8.33</v>
      </c>
      <c r="AI482" s="548">
        <v>6580</v>
      </c>
      <c r="AJ482" s="576">
        <v>31.3</v>
      </c>
      <c r="AK482" s="883">
        <f t="shared" si="12"/>
        <v>134.59</v>
      </c>
      <c r="AL482" s="539">
        <v>0.4</v>
      </c>
      <c r="AM482" s="213">
        <v>7.6</v>
      </c>
      <c r="AQ482" s="494">
        <v>593</v>
      </c>
      <c r="AR482" s="546">
        <v>7.2</v>
      </c>
      <c r="AS482" s="548">
        <v>2110</v>
      </c>
      <c r="AT482" s="576">
        <v>33</v>
      </c>
      <c r="AU482" s="883">
        <f t="shared" si="26"/>
        <v>105.60000000000001</v>
      </c>
      <c r="AV482" s="539">
        <v>12.4</v>
      </c>
      <c r="AW482" s="576">
        <v>38.9</v>
      </c>
      <c r="AX482" s="539">
        <v>5.8</v>
      </c>
      <c r="BA482" s="231">
        <v>221</v>
      </c>
      <c r="BB482" s="546">
        <v>8.25</v>
      </c>
      <c r="BC482" s="467">
        <v>4790</v>
      </c>
      <c r="BD482" s="576">
        <v>43.2</v>
      </c>
      <c r="BE482" s="883">
        <f t="shared" si="14"/>
        <v>155.52000000000001</v>
      </c>
      <c r="BF482" s="539">
        <v>1.6</v>
      </c>
      <c r="BG482" s="576">
        <v>10.8</v>
      </c>
      <c r="BK482" s="494">
        <v>173</v>
      </c>
      <c r="BL482" s="546">
        <v>8.0399999999999991</v>
      </c>
      <c r="BM482" s="548">
        <v>1058</v>
      </c>
      <c r="BN482" s="576">
        <v>72.400000000000006</v>
      </c>
      <c r="BO482" s="883">
        <f t="shared" si="15"/>
        <v>181</v>
      </c>
      <c r="BP482" s="539">
        <v>0.3</v>
      </c>
      <c r="BQ482" s="576">
        <v>3.3</v>
      </c>
      <c r="BU482" s="494">
        <v>456</v>
      </c>
      <c r="BV482" s="546">
        <v>7.45</v>
      </c>
      <c r="BW482" s="548">
        <v>2420</v>
      </c>
      <c r="BX482" s="548">
        <v>25</v>
      </c>
      <c r="BY482" s="883">
        <f t="shared" si="31"/>
        <v>97.5</v>
      </c>
      <c r="BZ482" s="539">
        <v>22.9</v>
      </c>
      <c r="CA482" s="576">
        <v>26</v>
      </c>
      <c r="CE482" s="494">
        <v>78</v>
      </c>
      <c r="CF482" s="546">
        <v>7.74</v>
      </c>
      <c r="CG482" s="548">
        <v>5550</v>
      </c>
      <c r="CH482" s="576">
        <v>34.1</v>
      </c>
      <c r="CI482" s="883">
        <f t="shared" si="28"/>
        <v>129.58000000000001</v>
      </c>
      <c r="CJ482" s="539">
        <v>0.7</v>
      </c>
      <c r="CK482" s="576">
        <v>27.4</v>
      </c>
      <c r="CO482" s="494">
        <v>748</v>
      </c>
      <c r="CP482" s="546">
        <v>7.14</v>
      </c>
      <c r="CQ482" s="467">
        <v>3670</v>
      </c>
      <c r="CR482" s="576">
        <v>47.5</v>
      </c>
      <c r="CS482" s="883">
        <f t="shared" si="18"/>
        <v>152</v>
      </c>
      <c r="CT482" s="539">
        <v>3.2</v>
      </c>
      <c r="CU482" s="576">
        <v>26.1</v>
      </c>
      <c r="CY482" s="494">
        <v>1</v>
      </c>
      <c r="CZ482" s="546">
        <v>7.3</v>
      </c>
      <c r="DA482" s="467">
        <v>6080</v>
      </c>
      <c r="DB482" s="576">
        <v>49</v>
      </c>
      <c r="DC482" s="883">
        <f t="shared" si="32"/>
        <v>124.94999999999999</v>
      </c>
      <c r="DD482" s="539">
        <v>4.3</v>
      </c>
      <c r="DE482" s="576">
        <v>6.6</v>
      </c>
      <c r="DI482" s="494">
        <v>205</v>
      </c>
      <c r="DJ482" s="546">
        <v>7.38</v>
      </c>
      <c r="DK482" s="549">
        <v>1101</v>
      </c>
      <c r="DL482" s="576">
        <v>22.6</v>
      </c>
      <c r="DM482" s="883">
        <f t="shared" si="20"/>
        <v>81.360000000000014</v>
      </c>
      <c r="DN482" s="539">
        <v>0.6</v>
      </c>
      <c r="DO482" s="576">
        <v>6.6</v>
      </c>
      <c r="DS482" s="494">
        <v>49</v>
      </c>
      <c r="DT482" s="546">
        <v>7.29</v>
      </c>
      <c r="DU482" s="466">
        <v>434</v>
      </c>
      <c r="DV482" s="576">
        <v>32.6</v>
      </c>
      <c r="DW482" s="883">
        <f t="shared" si="25"/>
        <v>91.28</v>
      </c>
      <c r="DX482" s="539">
        <v>10.4</v>
      </c>
      <c r="DY482" s="576">
        <v>11.9</v>
      </c>
      <c r="EC482" s="494">
        <v>189</v>
      </c>
      <c r="ED482" s="546">
        <v>7.3</v>
      </c>
      <c r="EE482" s="551">
        <v>776</v>
      </c>
      <c r="EF482" s="576">
        <v>7.8</v>
      </c>
      <c r="EG482" s="883">
        <f t="shared" si="24"/>
        <v>28.86</v>
      </c>
      <c r="EH482" s="539">
        <v>4.4000000000000004</v>
      </c>
      <c r="EI482" s="576">
        <v>7.3</v>
      </c>
      <c r="EJ482" s="539">
        <v>2.4</v>
      </c>
      <c r="EW482" s="494">
        <v>122</v>
      </c>
      <c r="FA482" s="883">
        <f t="shared" si="30"/>
        <v>0</v>
      </c>
      <c r="FG482" s="494">
        <v>23</v>
      </c>
      <c r="FH482" s="546">
        <v>8.36</v>
      </c>
      <c r="FI482" s="467">
        <v>3520</v>
      </c>
      <c r="FJ482" s="576">
        <v>175.2</v>
      </c>
      <c r="FK482" s="883">
        <v>519.20000000000005</v>
      </c>
      <c r="FL482" s="539">
        <v>18.899999999999999</v>
      </c>
      <c r="FM482" s="576">
        <v>36.9</v>
      </c>
      <c r="GL482" s="941">
        <v>6.22</v>
      </c>
      <c r="GM482" s="467">
        <v>2110</v>
      </c>
      <c r="GN482" s="467">
        <v>92.8</v>
      </c>
      <c r="GO482" s="467">
        <v>504.1</v>
      </c>
      <c r="GP482" s="467">
        <v>53.6</v>
      </c>
      <c r="GQ482" s="467">
        <v>139</v>
      </c>
      <c r="GV482" s="941">
        <v>6.4</v>
      </c>
      <c r="GW482" s="467">
        <v>888</v>
      </c>
      <c r="GX482" s="467">
        <v>14.5</v>
      </c>
      <c r="GY482" s="467">
        <v>97.8</v>
      </c>
      <c r="GZ482" s="539">
        <v>30.3</v>
      </c>
      <c r="HA482" s="467">
        <v>39.9</v>
      </c>
      <c r="HE482" s="494">
        <v>91</v>
      </c>
      <c r="HF482" s="546">
        <v>6.09</v>
      </c>
      <c r="HG482" s="467">
        <v>2230</v>
      </c>
      <c r="HH482" s="954">
        <v>10.3</v>
      </c>
      <c r="HI482" s="1432">
        <f t="shared" si="33"/>
        <v>39.14</v>
      </c>
      <c r="HJ482" s="539">
        <v>3</v>
      </c>
      <c r="HK482" s="576">
        <v>3.3</v>
      </c>
    </row>
    <row r="483" spans="1:523" s="472" customFormat="1" ht="15" customHeight="1" x14ac:dyDescent="0.15">
      <c r="A483" s="581">
        <v>44003</v>
      </c>
      <c r="B483" s="765">
        <f t="shared" si="9"/>
        <v>5004</v>
      </c>
      <c r="C483" s="241"/>
      <c r="D483" s="552"/>
      <c r="E483" s="471"/>
      <c r="F483" s="577"/>
      <c r="G483" s="577"/>
      <c r="H483" s="541"/>
      <c r="I483" s="577"/>
      <c r="J483" s="553"/>
      <c r="K483" s="471"/>
      <c r="L483" s="557"/>
      <c r="M483" s="241">
        <v>1456</v>
      </c>
      <c r="N483" s="552">
        <v>7.89</v>
      </c>
      <c r="O483" s="471">
        <v>4060</v>
      </c>
      <c r="P483" s="577">
        <v>36.4</v>
      </c>
      <c r="Q483" s="577">
        <f t="shared" si="10"/>
        <v>127.39999999999999</v>
      </c>
      <c r="R483" s="541">
        <v>1</v>
      </c>
      <c r="S483" s="577">
        <v>36.700000000000003</v>
      </c>
      <c r="T483" s="553"/>
      <c r="U483" s="471"/>
      <c r="V483" s="557"/>
      <c r="W483" s="554">
        <v>186</v>
      </c>
      <c r="X483" s="552">
        <v>7.98</v>
      </c>
      <c r="Y483" s="555">
        <v>3970</v>
      </c>
      <c r="Z483" s="577">
        <v>20.399999999999999</v>
      </c>
      <c r="AA483" s="577">
        <f t="shared" si="29"/>
        <v>83.639999999999986</v>
      </c>
      <c r="AB483" s="541">
        <v>0.5</v>
      </c>
      <c r="AC483" s="577">
        <v>3.1</v>
      </c>
      <c r="AD483" s="541"/>
      <c r="AE483" s="471"/>
      <c r="AF483" s="557"/>
      <c r="AG483" s="554">
        <v>144</v>
      </c>
      <c r="AH483" s="552">
        <v>8.26</v>
      </c>
      <c r="AI483" s="555">
        <v>6470</v>
      </c>
      <c r="AJ483" s="577">
        <v>30.9</v>
      </c>
      <c r="AK483" s="577">
        <f t="shared" si="12"/>
        <v>132.86999999999998</v>
      </c>
      <c r="AL483" s="541">
        <v>0.9</v>
      </c>
      <c r="AM483" s="180">
        <v>7.8</v>
      </c>
      <c r="AN483" s="541"/>
      <c r="AO483" s="471"/>
      <c r="AP483" s="619"/>
      <c r="AQ483" s="554">
        <v>720</v>
      </c>
      <c r="AR483" s="552">
        <v>7.29</v>
      </c>
      <c r="AS483" s="555">
        <v>2390</v>
      </c>
      <c r="AT483" s="577">
        <v>33.1</v>
      </c>
      <c r="AU483" s="577">
        <f t="shared" si="26"/>
        <v>105.92000000000002</v>
      </c>
      <c r="AV483" s="541">
        <v>13.1</v>
      </c>
      <c r="AW483" s="577">
        <v>43.2</v>
      </c>
      <c r="AX483" s="541">
        <v>4.4000000000000004</v>
      </c>
      <c r="AY483" s="471"/>
      <c r="AZ483" s="557"/>
      <c r="BA483" s="241">
        <v>225</v>
      </c>
      <c r="BB483" s="552">
        <v>8.3000000000000007</v>
      </c>
      <c r="BC483" s="471">
        <v>4990</v>
      </c>
      <c r="BD483" s="577">
        <v>43.8</v>
      </c>
      <c r="BE483" s="577">
        <f t="shared" si="14"/>
        <v>157.68</v>
      </c>
      <c r="BF483" s="541">
        <v>1.1000000000000001</v>
      </c>
      <c r="BG483" s="577">
        <v>12.2</v>
      </c>
      <c r="BH483" s="541"/>
      <c r="BI483" s="471"/>
      <c r="BJ483" s="557"/>
      <c r="BK483" s="554">
        <v>172</v>
      </c>
      <c r="BL483" s="552">
        <v>8.0399999999999991</v>
      </c>
      <c r="BM483" s="555">
        <v>1058</v>
      </c>
      <c r="BN483" s="577">
        <v>72.7</v>
      </c>
      <c r="BO483" s="577">
        <f t="shared" si="15"/>
        <v>181.75</v>
      </c>
      <c r="BP483" s="541">
        <v>0.3</v>
      </c>
      <c r="BQ483" s="577">
        <v>3</v>
      </c>
      <c r="BR483" s="541"/>
      <c r="BS483" s="471"/>
      <c r="BT483" s="557"/>
      <c r="BU483" s="554">
        <v>493</v>
      </c>
      <c r="BV483" s="552">
        <v>7.53</v>
      </c>
      <c r="BW483" s="555">
        <v>2900</v>
      </c>
      <c r="BX483" s="555">
        <v>17.899999999999999</v>
      </c>
      <c r="BY483" s="577">
        <f t="shared" si="31"/>
        <v>69.809999999999988</v>
      </c>
      <c r="BZ483" s="541">
        <v>16.8</v>
      </c>
      <c r="CA483" s="577">
        <v>27.5</v>
      </c>
      <c r="CB483" s="541"/>
      <c r="CC483" s="471"/>
      <c r="CD483" s="557"/>
      <c r="CE483" s="554">
        <v>51</v>
      </c>
      <c r="CF483" s="552">
        <v>8.09</v>
      </c>
      <c r="CG483" s="555">
        <v>4970</v>
      </c>
      <c r="CH483" s="577">
        <v>22.4</v>
      </c>
      <c r="CI483" s="577">
        <f t="shared" si="28"/>
        <v>85.11999999999999</v>
      </c>
      <c r="CJ483" s="541">
        <v>0.4</v>
      </c>
      <c r="CK483" s="577">
        <v>13.5</v>
      </c>
      <c r="CL483" s="541"/>
      <c r="CM483" s="471"/>
      <c r="CN483" s="557"/>
      <c r="CO483" s="554">
        <v>626</v>
      </c>
      <c r="CP483" s="552">
        <v>7.65</v>
      </c>
      <c r="CQ483" s="471">
        <v>4350</v>
      </c>
      <c r="CR483" s="577">
        <v>58.4</v>
      </c>
      <c r="CS483" s="577">
        <f t="shared" si="18"/>
        <v>186.88</v>
      </c>
      <c r="CT483" s="541">
        <v>2.2999999999999998</v>
      </c>
      <c r="CU483" s="577">
        <v>34.1</v>
      </c>
      <c r="CV483" s="541"/>
      <c r="CW483" s="471"/>
      <c r="CX483" s="557"/>
      <c r="CY483" s="554">
        <v>16</v>
      </c>
      <c r="CZ483" s="552">
        <v>7.37</v>
      </c>
      <c r="DA483" s="471">
        <v>5460</v>
      </c>
      <c r="DB483" s="577">
        <v>50.2</v>
      </c>
      <c r="DC483" s="577">
        <f t="shared" si="32"/>
        <v>128.01</v>
      </c>
      <c r="DD483" s="541">
        <v>3.4</v>
      </c>
      <c r="DE483" s="577">
        <v>7.5</v>
      </c>
      <c r="DF483" s="541"/>
      <c r="DG483" s="558"/>
      <c r="DH483" s="557"/>
      <c r="DI483" s="554">
        <v>236</v>
      </c>
      <c r="DJ483" s="552">
        <v>7.63</v>
      </c>
      <c r="DK483" s="556">
        <v>1955</v>
      </c>
      <c r="DL483" s="577">
        <v>31.1</v>
      </c>
      <c r="DM483" s="577">
        <f t="shared" si="20"/>
        <v>111.96000000000001</v>
      </c>
      <c r="DN483" s="541">
        <v>13.9</v>
      </c>
      <c r="DO483" s="577">
        <v>19.399999999999999</v>
      </c>
      <c r="DP483" s="541"/>
      <c r="DQ483" s="471"/>
      <c r="DR483" s="557"/>
      <c r="DS483" s="554">
        <v>33</v>
      </c>
      <c r="DT483" s="552">
        <v>7.4</v>
      </c>
      <c r="DU483" s="470">
        <v>390</v>
      </c>
      <c r="DV483" s="577">
        <v>20.100000000000001</v>
      </c>
      <c r="DW483" s="577">
        <f t="shared" si="25"/>
        <v>56.28</v>
      </c>
      <c r="DX483" s="541">
        <v>6.2</v>
      </c>
      <c r="DY483" s="577">
        <v>7.7</v>
      </c>
      <c r="DZ483" s="541"/>
      <c r="EA483" s="577"/>
      <c r="EB483" s="557"/>
      <c r="EC483" s="554">
        <v>214</v>
      </c>
      <c r="ED483" s="552">
        <v>7.2</v>
      </c>
      <c r="EE483" s="558">
        <v>1141</v>
      </c>
      <c r="EF483" s="577">
        <v>7.9</v>
      </c>
      <c r="EG483" s="577">
        <f t="shared" si="24"/>
        <v>29.230000000000004</v>
      </c>
      <c r="EH483" s="541">
        <v>4.9000000000000004</v>
      </c>
      <c r="EI483" s="577">
        <v>5.5</v>
      </c>
      <c r="EJ483" s="541">
        <v>1.5</v>
      </c>
      <c r="EK483" s="471"/>
      <c r="EL483" s="557"/>
      <c r="EM483" s="554"/>
      <c r="EN483" s="552"/>
      <c r="EO483" s="471"/>
      <c r="EP483" s="577"/>
      <c r="EQ483" s="577"/>
      <c r="ER483" s="541"/>
      <c r="ES483" s="577"/>
      <c r="ET483" s="470"/>
      <c r="EU483" s="471"/>
      <c r="EV483" s="557"/>
      <c r="EW483" s="554">
        <v>223</v>
      </c>
      <c r="EX483" s="552">
        <v>7.47</v>
      </c>
      <c r="EY483" s="471">
        <v>3240</v>
      </c>
      <c r="EZ483" s="577">
        <v>6</v>
      </c>
      <c r="FA483" s="577">
        <f t="shared" si="30"/>
        <v>24</v>
      </c>
      <c r="FB483" s="541">
        <v>0.2</v>
      </c>
      <c r="FC483" s="577">
        <v>1.1000000000000001</v>
      </c>
      <c r="FD483" s="470"/>
      <c r="FE483" s="471"/>
      <c r="FF483" s="557"/>
      <c r="FG483" s="554">
        <v>23</v>
      </c>
      <c r="FH483" s="552"/>
      <c r="FI483" s="471"/>
      <c r="FJ483" s="577"/>
      <c r="FK483" s="577"/>
      <c r="FL483" s="541"/>
      <c r="FM483" s="577"/>
      <c r="FN483" s="470"/>
      <c r="FO483" s="471"/>
      <c r="FP483" s="557"/>
      <c r="FQ483" s="1261"/>
      <c r="FR483" s="584"/>
      <c r="FS483" s="589"/>
      <c r="FT483" s="584"/>
      <c r="FU483" s="590"/>
      <c r="FV483" s="584"/>
      <c r="FW483" s="590"/>
      <c r="FX483" s="584"/>
      <c r="FY483" s="584"/>
      <c r="FZ483" s="591"/>
      <c r="GA483" s="1261"/>
      <c r="GB483" s="584"/>
      <c r="GC483" s="584"/>
      <c r="GD483" s="584"/>
      <c r="GE483" s="590"/>
      <c r="GF483" s="584"/>
      <c r="GG483" s="590"/>
      <c r="GH483" s="584"/>
      <c r="GI483" s="584"/>
      <c r="GJ483" s="591"/>
      <c r="GK483" s="241"/>
      <c r="GL483" s="940">
        <v>6.21</v>
      </c>
      <c r="GM483" s="471">
        <v>2080</v>
      </c>
      <c r="GN483" s="471">
        <v>53.1</v>
      </c>
      <c r="GO483" s="471">
        <v>275.39999999999998</v>
      </c>
      <c r="GP483" s="471">
        <v>65</v>
      </c>
      <c r="GQ483" s="471">
        <v>123.2</v>
      </c>
      <c r="GR483" s="471"/>
      <c r="GS483" s="471"/>
      <c r="GT483" s="557"/>
      <c r="GU483" s="241"/>
      <c r="GV483" s="940">
        <v>6.21</v>
      </c>
      <c r="GW483" s="471">
        <v>1990</v>
      </c>
      <c r="GX483" s="471">
        <v>50.1</v>
      </c>
      <c r="GY483" s="471">
        <v>215.2</v>
      </c>
      <c r="GZ483" s="541">
        <v>76</v>
      </c>
      <c r="HA483" s="471">
        <v>130.30000000000001</v>
      </c>
      <c r="HB483" s="471"/>
      <c r="HC483" s="471"/>
      <c r="HD483" s="557"/>
      <c r="HE483" s="554">
        <v>186</v>
      </c>
      <c r="HF483" s="552">
        <v>6.36</v>
      </c>
      <c r="HG483" s="471">
        <v>2460</v>
      </c>
      <c r="HH483" s="590">
        <v>11.8</v>
      </c>
      <c r="HI483" s="556">
        <f t="shared" si="33"/>
        <v>44.84</v>
      </c>
      <c r="HJ483" s="541">
        <v>2.2999999999999998</v>
      </c>
      <c r="HK483" s="577">
        <v>3.1</v>
      </c>
      <c r="HL483" s="541"/>
      <c r="HM483" s="471"/>
      <c r="HN483" s="557"/>
      <c r="HO483" s="554"/>
      <c r="HP483" s="552"/>
      <c r="HQ483" s="471"/>
      <c r="HR483" s="577"/>
      <c r="HS483" s="577"/>
      <c r="HT483" s="541"/>
      <c r="HU483" s="577"/>
      <c r="HV483" s="541"/>
      <c r="HW483" s="471"/>
      <c r="HX483" s="557"/>
      <c r="HY483" s="1587"/>
      <c r="HZ483" s="1587"/>
      <c r="IA483" s="1587"/>
      <c r="IB483" s="1587"/>
      <c r="IC483" s="1587"/>
      <c r="ID483" s="1587"/>
      <c r="IE483" s="1587"/>
      <c r="IF483" s="1587"/>
      <c r="IG483" s="1587"/>
      <c r="IH483" s="1587"/>
      <c r="II483" s="1587"/>
      <c r="IJ483" s="1587"/>
      <c r="IK483" s="1587"/>
      <c r="IL483" s="1587"/>
      <c r="IM483" s="1587"/>
      <c r="IN483" s="1587"/>
      <c r="IO483" s="1587"/>
      <c r="IP483" s="1587"/>
      <c r="IQ483" s="1587"/>
      <c r="IR483" s="1587"/>
      <c r="IS483" s="1587"/>
      <c r="IT483" s="1587"/>
      <c r="IU483" s="1587"/>
      <c r="IV483" s="1587"/>
      <c r="IW483" s="1587"/>
      <c r="IX483" s="1587"/>
      <c r="IY483" s="1587"/>
      <c r="IZ483" s="1587"/>
      <c r="JA483" s="1587"/>
      <c r="JB483" s="1587"/>
      <c r="JC483" s="1587"/>
      <c r="JD483" s="1587"/>
      <c r="JE483" s="1587"/>
      <c r="JF483" s="1587"/>
      <c r="JG483" s="1587"/>
      <c r="JH483" s="1587"/>
      <c r="JI483" s="1587"/>
      <c r="JJ483" s="1587"/>
      <c r="JK483" s="1587"/>
      <c r="JL483" s="1587"/>
      <c r="JM483" s="1587"/>
      <c r="JN483" s="1587"/>
      <c r="JO483" s="1587"/>
      <c r="JP483" s="1587"/>
      <c r="JQ483" s="1587"/>
      <c r="JR483" s="1587"/>
      <c r="JS483" s="1587"/>
      <c r="JT483" s="1587"/>
      <c r="JU483" s="1587"/>
      <c r="JV483" s="1587"/>
      <c r="JW483" s="1587"/>
      <c r="JX483" s="1587"/>
      <c r="JY483" s="1587"/>
      <c r="JZ483" s="1587"/>
      <c r="KA483" s="1587"/>
      <c r="KB483" s="1587"/>
      <c r="KC483" s="1587"/>
      <c r="KD483" s="1587"/>
      <c r="KE483" s="1587"/>
      <c r="KF483" s="1587"/>
      <c r="KG483" s="1587"/>
      <c r="KH483" s="1587"/>
      <c r="KI483" s="1587"/>
      <c r="KJ483" s="1587"/>
      <c r="KK483" s="1587"/>
      <c r="KL483" s="1587"/>
      <c r="KM483" s="1587"/>
      <c r="KN483" s="1587"/>
      <c r="KO483" s="1587"/>
      <c r="KP483" s="1587"/>
      <c r="KQ483" s="1587"/>
      <c r="KR483" s="1587"/>
      <c r="KS483" s="1587"/>
      <c r="KT483" s="1587"/>
      <c r="KU483" s="1587"/>
      <c r="KV483" s="1587"/>
      <c r="KW483" s="1587"/>
      <c r="KX483" s="1587"/>
      <c r="KY483" s="1587"/>
      <c r="KZ483" s="1587"/>
      <c r="LA483" s="1587"/>
      <c r="LB483" s="1587"/>
      <c r="LC483" s="1587"/>
      <c r="LD483" s="1587"/>
      <c r="LE483" s="1587"/>
      <c r="LF483" s="1587"/>
      <c r="LG483" s="1587"/>
      <c r="LH483" s="1587"/>
      <c r="LI483" s="1587"/>
      <c r="LJ483" s="1587"/>
      <c r="LK483" s="1587"/>
      <c r="LL483" s="1587"/>
      <c r="LM483" s="1587"/>
      <c r="LN483" s="1587"/>
      <c r="LO483" s="1587"/>
      <c r="LP483" s="1587"/>
      <c r="LQ483" s="1587"/>
      <c r="LR483" s="1587"/>
      <c r="LS483" s="1587"/>
      <c r="LT483" s="1587"/>
      <c r="LU483" s="1587"/>
      <c r="LV483" s="1587"/>
      <c r="LW483" s="1587"/>
      <c r="LX483" s="1587"/>
      <c r="LY483" s="1587"/>
      <c r="LZ483" s="1587"/>
      <c r="MA483" s="1587"/>
      <c r="MB483" s="1587"/>
      <c r="MC483" s="1587"/>
      <c r="MD483" s="1587"/>
      <c r="ME483" s="1587"/>
      <c r="MF483" s="1587"/>
      <c r="MG483" s="1587"/>
      <c r="MH483" s="1587"/>
      <c r="MI483" s="1587"/>
      <c r="MJ483" s="1587"/>
      <c r="MK483" s="1587"/>
      <c r="ML483" s="1587"/>
      <c r="MM483" s="1587"/>
      <c r="MN483" s="1587"/>
      <c r="MO483" s="1587"/>
      <c r="MP483" s="1587"/>
      <c r="MQ483" s="1587"/>
      <c r="MR483" s="1587"/>
      <c r="MS483" s="1587"/>
      <c r="MT483" s="1587"/>
      <c r="MU483" s="1587"/>
      <c r="MV483" s="1587"/>
      <c r="MW483" s="1587"/>
      <c r="MX483" s="1587"/>
      <c r="MY483" s="1587"/>
      <c r="MZ483" s="1587"/>
      <c r="NA483" s="1587"/>
      <c r="NB483" s="1587"/>
      <c r="NC483" s="1587"/>
      <c r="ND483" s="1587"/>
      <c r="NE483" s="1587"/>
      <c r="NF483" s="1587"/>
      <c r="NG483" s="1587"/>
      <c r="NH483" s="1587"/>
      <c r="NI483" s="1587"/>
      <c r="NJ483" s="1587"/>
      <c r="NK483" s="1587"/>
      <c r="NL483" s="1587"/>
      <c r="NM483" s="1587"/>
      <c r="NN483" s="1587"/>
      <c r="NO483" s="1587"/>
      <c r="NP483" s="1587"/>
      <c r="NQ483" s="1587"/>
      <c r="NR483" s="1587"/>
      <c r="NS483" s="1587"/>
      <c r="NT483" s="1587"/>
      <c r="NU483" s="1587"/>
      <c r="NV483" s="1587"/>
      <c r="NW483" s="1587"/>
      <c r="NX483" s="1587"/>
      <c r="NY483" s="1587"/>
      <c r="NZ483" s="1587"/>
      <c r="OA483" s="1587"/>
      <c r="OB483" s="1587"/>
      <c r="OC483" s="1587"/>
      <c r="OD483" s="1587"/>
      <c r="OE483" s="1587"/>
      <c r="OF483" s="1587"/>
      <c r="OG483" s="1587"/>
      <c r="OH483" s="1587"/>
      <c r="OI483" s="1587"/>
      <c r="OJ483" s="1587"/>
      <c r="OK483" s="1587"/>
      <c r="OL483" s="1587"/>
      <c r="OM483" s="1587"/>
      <c r="ON483" s="1587"/>
      <c r="OO483" s="1587"/>
      <c r="OP483" s="1587"/>
      <c r="OQ483" s="1587"/>
      <c r="OR483" s="1587"/>
      <c r="OS483" s="1587"/>
      <c r="OT483" s="1587"/>
      <c r="OU483" s="1587"/>
      <c r="OV483" s="1587"/>
      <c r="OW483" s="1587"/>
      <c r="OX483" s="1587"/>
      <c r="OY483" s="1587"/>
      <c r="OZ483" s="1587"/>
      <c r="PA483" s="1587"/>
      <c r="PB483" s="1587"/>
      <c r="PC483" s="1587"/>
      <c r="PD483" s="1587"/>
      <c r="PE483" s="1587"/>
      <c r="PF483" s="1587"/>
      <c r="PG483" s="1588"/>
      <c r="PH483" s="1588"/>
      <c r="PI483" s="1588"/>
      <c r="PJ483" s="1588"/>
      <c r="PK483" s="1588"/>
      <c r="PL483" s="1588"/>
      <c r="PM483" s="1588"/>
      <c r="PN483" s="1588"/>
      <c r="PO483" s="1588"/>
      <c r="PP483" s="1588"/>
      <c r="PQ483" s="1588"/>
      <c r="PR483" s="1588"/>
      <c r="PS483" s="1588"/>
      <c r="PT483" s="1588"/>
      <c r="PU483" s="1588"/>
      <c r="PV483" s="1588"/>
      <c r="PW483" s="1588"/>
      <c r="PX483" s="1588"/>
      <c r="PY483" s="1588"/>
      <c r="PZ483" s="1588"/>
      <c r="QA483" s="1588"/>
      <c r="QB483" s="1588"/>
      <c r="QC483" s="1588"/>
      <c r="QD483" s="1588"/>
      <c r="QE483" s="1588"/>
      <c r="QF483" s="1588"/>
      <c r="QG483" s="1588"/>
      <c r="QH483" s="1588"/>
      <c r="QI483" s="1588"/>
      <c r="QJ483" s="1588"/>
      <c r="QK483" s="1588"/>
      <c r="QL483" s="1588"/>
      <c r="QM483" s="1588"/>
      <c r="QN483" s="1588"/>
      <c r="QO483" s="1588"/>
      <c r="QP483" s="1588"/>
      <c r="QQ483" s="1588"/>
      <c r="QR483" s="1588"/>
      <c r="QS483" s="1588"/>
      <c r="QT483" s="1588"/>
      <c r="QU483" s="1588"/>
      <c r="QV483" s="1588"/>
      <c r="QW483" s="1588"/>
      <c r="QX483" s="1588"/>
      <c r="QY483" s="1588"/>
      <c r="QZ483" s="1588"/>
      <c r="RA483" s="1588"/>
      <c r="RB483" s="1588"/>
      <c r="RC483" s="1588"/>
      <c r="RD483" s="1588"/>
      <c r="RE483" s="1588"/>
      <c r="RF483" s="1588"/>
      <c r="RG483" s="1588"/>
      <c r="RH483" s="1588"/>
      <c r="RI483" s="1588"/>
      <c r="RJ483" s="1588"/>
      <c r="RK483" s="1588"/>
      <c r="RL483" s="1588"/>
      <c r="RM483" s="1588"/>
      <c r="RN483" s="1588"/>
      <c r="RO483" s="1588"/>
      <c r="RP483" s="1588"/>
      <c r="RQ483" s="1588"/>
      <c r="RR483" s="1588"/>
      <c r="RS483" s="1588"/>
      <c r="RT483" s="1588"/>
      <c r="RU483" s="1588"/>
      <c r="RV483" s="1588"/>
      <c r="RW483" s="1588"/>
      <c r="RX483" s="1588"/>
      <c r="RY483" s="1588"/>
      <c r="RZ483" s="1588"/>
      <c r="SA483" s="1588"/>
      <c r="SB483" s="1588"/>
      <c r="SC483" s="1588"/>
      <c r="SD483" s="1588"/>
      <c r="SE483" s="1588"/>
      <c r="SF483" s="1588"/>
      <c r="SG483" s="1588"/>
      <c r="SH483" s="1588"/>
      <c r="SI483" s="1588"/>
      <c r="SJ483" s="1588"/>
      <c r="SK483" s="1588"/>
      <c r="SL483" s="1588"/>
      <c r="SM483" s="1588"/>
      <c r="SN483" s="1588"/>
      <c r="SO483" s="1588"/>
      <c r="SP483" s="1588"/>
      <c r="SQ483" s="1588"/>
      <c r="SR483" s="1588"/>
      <c r="SS483" s="1588"/>
      <c r="ST483" s="1588"/>
      <c r="SU483" s="1588"/>
      <c r="SV483" s="1588"/>
      <c r="SW483" s="1588"/>
      <c r="SX483" s="1588"/>
      <c r="SY483" s="1588"/>
      <c r="SZ483" s="1588"/>
      <c r="TA483" s="1588"/>
      <c r="TB483" s="1588"/>
      <c r="TC483" s="1588"/>
    </row>
    <row r="484" spans="1:523" ht="15" customHeight="1" x14ac:dyDescent="0.15">
      <c r="A484" s="890">
        <v>44004</v>
      </c>
      <c r="B484" s="415">
        <f t="shared" si="9"/>
        <v>6356</v>
      </c>
      <c r="M484" s="231">
        <v>2396</v>
      </c>
      <c r="N484" s="546">
        <v>8.3800000000000008</v>
      </c>
      <c r="O484" s="467">
        <v>4190</v>
      </c>
      <c r="P484" s="576">
        <v>36.700000000000003</v>
      </c>
      <c r="Q484" s="883">
        <f t="shared" si="10"/>
        <v>128.45000000000002</v>
      </c>
      <c r="R484" s="539">
        <v>0.9</v>
      </c>
      <c r="S484" s="576">
        <v>32.9</v>
      </c>
      <c r="W484" s="494">
        <v>183</v>
      </c>
      <c r="X484" s="546">
        <v>8.25</v>
      </c>
      <c r="Y484" s="548">
        <v>3790</v>
      </c>
      <c r="Z484" s="576">
        <v>20.399999999999999</v>
      </c>
      <c r="AA484" s="883">
        <f t="shared" si="29"/>
        <v>83.639999999999986</v>
      </c>
      <c r="AB484" s="539">
        <v>0.3</v>
      </c>
      <c r="AC484" s="576">
        <v>3.7</v>
      </c>
      <c r="AG484" s="494">
        <v>157</v>
      </c>
      <c r="AH484" s="546">
        <v>8.4</v>
      </c>
      <c r="AI484" s="548">
        <v>6280</v>
      </c>
      <c r="AJ484" s="576">
        <v>29.6</v>
      </c>
      <c r="AK484" s="883">
        <f t="shared" si="12"/>
        <v>127.28</v>
      </c>
      <c r="AL484" s="539">
        <v>0.3</v>
      </c>
      <c r="AM484" s="213">
        <v>6.5</v>
      </c>
      <c r="AQ484" s="494">
        <v>672</v>
      </c>
      <c r="AR484" s="546">
        <v>7.61</v>
      </c>
      <c r="AS484" s="548">
        <v>2210</v>
      </c>
      <c r="AT484" s="576">
        <v>34.200000000000003</v>
      </c>
      <c r="AU484" s="883">
        <f t="shared" si="26"/>
        <v>109.44000000000001</v>
      </c>
      <c r="AV484" s="539">
        <v>13.5</v>
      </c>
      <c r="AW484" s="576">
        <v>43.4</v>
      </c>
      <c r="AX484" s="539">
        <v>5.0999999999999996</v>
      </c>
      <c r="BA484" s="231">
        <v>311</v>
      </c>
      <c r="BB484" s="546">
        <v>7.84</v>
      </c>
      <c r="BC484" s="467">
        <v>2130</v>
      </c>
      <c r="BD484" s="576">
        <v>21.9</v>
      </c>
      <c r="BE484" s="883">
        <f t="shared" si="14"/>
        <v>78.84</v>
      </c>
      <c r="BF484" s="539">
        <v>1.1000000000000001</v>
      </c>
      <c r="BG484" s="576">
        <v>6</v>
      </c>
      <c r="BK484" s="494">
        <v>171</v>
      </c>
      <c r="BL484" s="546">
        <v>7.99</v>
      </c>
      <c r="BM484" s="548">
        <v>1045</v>
      </c>
      <c r="BN484" s="576">
        <v>68.7</v>
      </c>
      <c r="BO484" s="883">
        <f t="shared" si="15"/>
        <v>171.75</v>
      </c>
      <c r="BP484" s="539">
        <v>0.2</v>
      </c>
      <c r="BQ484" s="576">
        <v>3.1</v>
      </c>
      <c r="BU484" s="494">
        <v>512</v>
      </c>
      <c r="BV484" s="546">
        <v>7.75</v>
      </c>
      <c r="BW484" s="548">
        <v>4260</v>
      </c>
      <c r="BX484" s="548">
        <v>24.1</v>
      </c>
      <c r="BY484" s="883">
        <f t="shared" si="31"/>
        <v>93.990000000000009</v>
      </c>
      <c r="BZ484" s="539">
        <v>17.5</v>
      </c>
      <c r="CA484" s="576">
        <v>38.799999999999997</v>
      </c>
      <c r="CE484" s="494">
        <v>50</v>
      </c>
      <c r="CO484" s="494">
        <v>759</v>
      </c>
      <c r="CP484" s="546">
        <v>7.77</v>
      </c>
      <c r="CQ484" s="467">
        <v>3620</v>
      </c>
      <c r="CR484" s="576">
        <v>49.3</v>
      </c>
      <c r="CS484" s="883">
        <f t="shared" si="18"/>
        <v>157.76</v>
      </c>
      <c r="CT484" s="539">
        <v>1.7</v>
      </c>
      <c r="CU484" s="576">
        <v>28.2</v>
      </c>
      <c r="CY484" s="494">
        <v>1</v>
      </c>
      <c r="CZ484" s="546">
        <v>7.68</v>
      </c>
      <c r="DA484" s="467">
        <v>5770</v>
      </c>
      <c r="DB484" s="576">
        <v>49.1</v>
      </c>
      <c r="DC484" s="883">
        <f t="shared" si="32"/>
        <v>125.205</v>
      </c>
      <c r="DD484" s="539">
        <v>3</v>
      </c>
      <c r="DE484" s="576">
        <v>7</v>
      </c>
      <c r="DI484" s="494">
        <v>179</v>
      </c>
      <c r="DJ484" s="546">
        <v>7.58</v>
      </c>
      <c r="DK484" s="549">
        <v>982</v>
      </c>
      <c r="DL484" s="576">
        <v>15.8</v>
      </c>
      <c r="DM484" s="883">
        <f t="shared" si="20"/>
        <v>56.88</v>
      </c>
      <c r="DN484" s="539">
        <v>0.1</v>
      </c>
      <c r="DO484" s="576">
        <v>4.5</v>
      </c>
      <c r="DS484" s="494">
        <v>51</v>
      </c>
      <c r="EC484" s="494">
        <v>214</v>
      </c>
      <c r="ED484" s="546">
        <v>7.51</v>
      </c>
      <c r="EE484" s="551">
        <v>1055</v>
      </c>
      <c r="EF484" s="576">
        <v>8.8000000000000007</v>
      </c>
      <c r="EG484" s="883">
        <f t="shared" si="24"/>
        <v>32.56</v>
      </c>
      <c r="EH484" s="539">
        <v>4.7</v>
      </c>
      <c r="EI484" s="576">
        <v>6.3</v>
      </c>
      <c r="EJ484" s="539">
        <v>1.5</v>
      </c>
      <c r="EW484" s="494">
        <v>509</v>
      </c>
      <c r="EX484" s="546">
        <v>7.8</v>
      </c>
      <c r="EY484" s="467">
        <v>2980</v>
      </c>
      <c r="EZ484" s="576">
        <v>6.4</v>
      </c>
      <c r="FA484" s="883">
        <f t="shared" si="30"/>
        <v>25.6</v>
      </c>
      <c r="FB484" s="539">
        <v>0.1</v>
      </c>
      <c r="FC484" s="576">
        <v>1.4</v>
      </c>
      <c r="FG484" s="494">
        <v>12</v>
      </c>
      <c r="FH484" s="546">
        <v>8.5500000000000007</v>
      </c>
      <c r="FI484" s="467">
        <v>3100</v>
      </c>
      <c r="FJ484" s="576">
        <v>140</v>
      </c>
      <c r="FK484" s="883">
        <v>434</v>
      </c>
      <c r="FL484" s="539">
        <v>10.199999999999999</v>
      </c>
      <c r="FM484" s="576">
        <v>31.4</v>
      </c>
      <c r="GL484" s="941">
        <v>6.7</v>
      </c>
      <c r="GM484" s="467">
        <v>1965</v>
      </c>
      <c r="GN484" s="467">
        <v>53</v>
      </c>
      <c r="GO484" s="467">
        <v>286</v>
      </c>
      <c r="GP484" s="467">
        <v>69.2</v>
      </c>
      <c r="GQ484" s="467">
        <v>112</v>
      </c>
      <c r="GV484" s="941">
        <v>6.69</v>
      </c>
      <c r="GW484" s="467">
        <v>1997</v>
      </c>
      <c r="GX484" s="467">
        <v>48.6</v>
      </c>
      <c r="GY484" s="467">
        <v>221</v>
      </c>
      <c r="GZ484" s="539">
        <v>108</v>
      </c>
      <c r="HA484" s="467">
        <v>128</v>
      </c>
      <c r="HE484" s="494">
        <v>179</v>
      </c>
      <c r="HF484" s="546">
        <v>6.8</v>
      </c>
      <c r="HG484" s="467">
        <v>2250</v>
      </c>
      <c r="HH484" s="954">
        <v>11.2</v>
      </c>
      <c r="HI484" s="1432">
        <f t="shared" si="33"/>
        <v>42.559999999999995</v>
      </c>
      <c r="HJ484" s="539">
        <v>2.2000000000000002</v>
      </c>
      <c r="HK484" s="576">
        <v>2.7</v>
      </c>
    </row>
    <row r="485" spans="1:523" ht="15" customHeight="1" x14ac:dyDescent="0.15">
      <c r="A485" s="890">
        <v>44005</v>
      </c>
      <c r="B485" s="415">
        <f t="shared" si="9"/>
        <v>5850</v>
      </c>
      <c r="M485" s="231">
        <v>2038</v>
      </c>
      <c r="N485" s="546">
        <v>8.56</v>
      </c>
      <c r="O485" s="467">
        <v>4080</v>
      </c>
      <c r="P485" s="576">
        <v>34.799999999999997</v>
      </c>
      <c r="Q485" s="883">
        <f t="shared" si="10"/>
        <v>121.79999999999998</v>
      </c>
      <c r="R485" s="539">
        <v>0.8</v>
      </c>
      <c r="S485" s="576">
        <v>29.9</v>
      </c>
      <c r="W485" s="494">
        <v>358</v>
      </c>
      <c r="X485" s="546">
        <v>8.11</v>
      </c>
      <c r="Y485" s="548">
        <v>3750</v>
      </c>
      <c r="Z485" s="576">
        <v>19.7</v>
      </c>
      <c r="AA485" s="883">
        <f t="shared" si="29"/>
        <v>80.77</v>
      </c>
      <c r="AB485" s="539">
        <v>0.1</v>
      </c>
      <c r="AC485" s="576">
        <v>3</v>
      </c>
      <c r="AG485" s="494">
        <v>166</v>
      </c>
      <c r="AH485" s="546">
        <v>8.3800000000000008</v>
      </c>
      <c r="AI485" s="548">
        <v>6280</v>
      </c>
      <c r="AJ485" s="576">
        <v>29.4</v>
      </c>
      <c r="AK485" s="883">
        <f t="shared" si="12"/>
        <v>126.41999999999999</v>
      </c>
      <c r="AL485" s="539">
        <v>0.1</v>
      </c>
      <c r="AM485" s="213">
        <v>5.9</v>
      </c>
      <c r="AQ485" s="494">
        <v>662</v>
      </c>
      <c r="AR485" s="546">
        <v>7.742</v>
      </c>
      <c r="AS485" s="548">
        <v>2060</v>
      </c>
      <c r="AT485" s="576">
        <v>30</v>
      </c>
      <c r="AU485" s="883">
        <f t="shared" si="26"/>
        <v>96</v>
      </c>
      <c r="AV485" s="539">
        <v>11.2</v>
      </c>
      <c r="AW485" s="576">
        <v>41.2</v>
      </c>
      <c r="AX485" s="539">
        <v>4.3</v>
      </c>
      <c r="BA485" s="231">
        <v>213</v>
      </c>
      <c r="BB485" s="546">
        <v>8.26</v>
      </c>
      <c r="BC485" s="467">
        <v>4380</v>
      </c>
      <c r="BD485" s="576">
        <v>38.700000000000003</v>
      </c>
      <c r="BE485" s="883">
        <f t="shared" si="14"/>
        <v>139.32000000000002</v>
      </c>
      <c r="BF485" s="539">
        <v>0.6</v>
      </c>
      <c r="BG485" s="576">
        <v>10.6</v>
      </c>
      <c r="BK485" s="494">
        <v>168</v>
      </c>
      <c r="BL485" s="546">
        <v>8.06</v>
      </c>
      <c r="BM485" s="548">
        <v>1023</v>
      </c>
      <c r="BN485" s="576">
        <v>71.2</v>
      </c>
      <c r="BO485" s="883">
        <f t="shared" si="15"/>
        <v>178</v>
      </c>
      <c r="BP485" s="539">
        <v>0.1</v>
      </c>
      <c r="BQ485" s="576">
        <v>3</v>
      </c>
      <c r="BU485" s="494">
        <v>474</v>
      </c>
      <c r="BV485" s="546">
        <v>7.52</v>
      </c>
      <c r="BW485" s="548">
        <v>3110</v>
      </c>
      <c r="BX485" s="548">
        <v>18.100000000000001</v>
      </c>
      <c r="BY485" s="883">
        <f t="shared" si="31"/>
        <v>70.59</v>
      </c>
      <c r="BZ485" s="539">
        <v>15</v>
      </c>
      <c r="CA485" s="576">
        <v>29.4</v>
      </c>
      <c r="CE485" s="494">
        <v>54</v>
      </c>
      <c r="CF485" s="546">
        <v>8.1199999999999992</v>
      </c>
      <c r="CG485" s="548">
        <v>5530</v>
      </c>
      <c r="CH485" s="576">
        <v>22.4</v>
      </c>
      <c r="CI485" s="883">
        <f t="shared" si="28"/>
        <v>85.11999999999999</v>
      </c>
      <c r="CJ485" s="539">
        <v>0.1</v>
      </c>
      <c r="CK485" s="576">
        <v>14.6</v>
      </c>
      <c r="CO485" s="494">
        <v>707</v>
      </c>
      <c r="CP485" s="546">
        <v>7.84</v>
      </c>
      <c r="CQ485" s="467">
        <v>4510</v>
      </c>
      <c r="CR485" s="576">
        <v>60.3</v>
      </c>
      <c r="CS485" s="883">
        <f t="shared" si="18"/>
        <v>192.96</v>
      </c>
      <c r="CT485" s="539">
        <v>2.2999999999999998</v>
      </c>
      <c r="CU485" s="576">
        <v>33.9</v>
      </c>
      <c r="CY485" s="494">
        <v>132</v>
      </c>
      <c r="CZ485" s="546">
        <v>7.46</v>
      </c>
      <c r="DA485" s="467">
        <v>6060</v>
      </c>
      <c r="DB485" s="576">
        <v>51.7</v>
      </c>
      <c r="DC485" s="883">
        <f t="shared" si="32"/>
        <v>131.83500000000001</v>
      </c>
      <c r="DD485" s="539">
        <v>5</v>
      </c>
      <c r="DE485" s="576">
        <v>7.3</v>
      </c>
      <c r="DI485" s="494">
        <v>188</v>
      </c>
      <c r="DJ485" s="546">
        <v>7.54</v>
      </c>
      <c r="DK485" s="549">
        <v>1717</v>
      </c>
      <c r="DL485" s="576">
        <v>28.3</v>
      </c>
      <c r="DM485" s="883">
        <f t="shared" si="20"/>
        <v>101.88000000000001</v>
      </c>
      <c r="DN485" s="539">
        <v>11.6</v>
      </c>
      <c r="DO485" s="576">
        <v>13.9</v>
      </c>
      <c r="DS485" s="494">
        <v>52</v>
      </c>
      <c r="DT485" s="546">
        <v>7.38</v>
      </c>
      <c r="DU485" s="466">
        <v>405</v>
      </c>
      <c r="DV485" s="576">
        <v>56.7</v>
      </c>
      <c r="DW485" s="883">
        <f t="shared" si="25"/>
        <v>158.76</v>
      </c>
      <c r="DX485" s="539">
        <v>3.2</v>
      </c>
      <c r="DY485" s="576">
        <v>10.5</v>
      </c>
      <c r="EC485" s="494">
        <v>177</v>
      </c>
      <c r="ED485" s="546">
        <v>7.29</v>
      </c>
      <c r="EE485" s="551">
        <v>842</v>
      </c>
      <c r="EF485" s="576">
        <v>7</v>
      </c>
      <c r="EG485" s="883">
        <f t="shared" si="24"/>
        <v>25.900000000000002</v>
      </c>
      <c r="EH485" s="539">
        <v>3.3</v>
      </c>
      <c r="EI485" s="576">
        <v>4.9000000000000004</v>
      </c>
      <c r="EJ485" s="539">
        <v>1.6</v>
      </c>
      <c r="EW485" s="494">
        <v>238</v>
      </c>
      <c r="EX485" s="546">
        <v>7.77</v>
      </c>
      <c r="EY485" s="467">
        <v>2720</v>
      </c>
      <c r="EZ485" s="576">
        <v>9.1999999999999993</v>
      </c>
      <c r="FA485" s="883">
        <f t="shared" si="30"/>
        <v>36.799999999999997</v>
      </c>
      <c r="FB485" s="539">
        <v>0.1</v>
      </c>
      <c r="FC485" s="576">
        <v>1.2</v>
      </c>
      <c r="FG485" s="494">
        <v>25</v>
      </c>
      <c r="GL485" s="941">
        <v>6.39</v>
      </c>
      <c r="GM485" s="467">
        <v>2000</v>
      </c>
      <c r="GN485" s="467">
        <v>57.5</v>
      </c>
      <c r="GO485" s="467">
        <v>316</v>
      </c>
      <c r="GP485" s="467">
        <v>64</v>
      </c>
      <c r="GQ485" s="467">
        <v>111</v>
      </c>
      <c r="GV485" s="941">
        <v>6.4</v>
      </c>
      <c r="GW485" s="467">
        <v>1621</v>
      </c>
      <c r="GX485" s="467">
        <v>30.1</v>
      </c>
      <c r="GY485" s="467">
        <v>117</v>
      </c>
      <c r="GZ485" s="539">
        <v>80.400000000000006</v>
      </c>
      <c r="HA485" s="467">
        <v>93.5</v>
      </c>
      <c r="HE485" s="494">
        <v>198</v>
      </c>
      <c r="HF485" s="546">
        <v>6.42</v>
      </c>
      <c r="HG485" s="467">
        <v>2010</v>
      </c>
      <c r="HH485" s="954">
        <v>9</v>
      </c>
      <c r="HI485" s="1432">
        <f t="shared" si="33"/>
        <v>34.199999999999996</v>
      </c>
      <c r="HJ485" s="539">
        <v>1.1000000000000001</v>
      </c>
      <c r="HK485" s="576">
        <v>1.8</v>
      </c>
    </row>
    <row r="486" spans="1:523" ht="15" customHeight="1" x14ac:dyDescent="0.15">
      <c r="A486" s="890">
        <v>44006</v>
      </c>
      <c r="B486" s="415">
        <f t="shared" si="9"/>
        <v>5262</v>
      </c>
      <c r="M486" s="231">
        <v>1553</v>
      </c>
      <c r="N486" s="546">
        <v>8.41</v>
      </c>
      <c r="O486" s="467">
        <v>3970</v>
      </c>
      <c r="P486" s="576">
        <v>33.200000000000003</v>
      </c>
      <c r="Q486" s="883">
        <f t="shared" si="10"/>
        <v>116.20000000000002</v>
      </c>
      <c r="R486" s="539">
        <v>0.6</v>
      </c>
      <c r="S486" s="576">
        <v>27.5</v>
      </c>
      <c r="W486" s="494">
        <v>123</v>
      </c>
      <c r="AG486" s="494">
        <v>138</v>
      </c>
      <c r="AH486" s="546">
        <v>8.41</v>
      </c>
      <c r="AI486" s="548">
        <v>6270</v>
      </c>
      <c r="AJ486" s="576">
        <v>28.6</v>
      </c>
      <c r="AK486" s="883">
        <f t="shared" si="12"/>
        <v>122.98</v>
      </c>
      <c r="AL486" s="539">
        <v>0.1</v>
      </c>
      <c r="AM486" s="213">
        <v>5.0999999999999996</v>
      </c>
      <c r="AQ486" s="494">
        <v>697</v>
      </c>
      <c r="AR486" s="546">
        <v>7.46</v>
      </c>
      <c r="AS486" s="548">
        <v>2260</v>
      </c>
      <c r="AT486" s="576">
        <v>38.799999999999997</v>
      </c>
      <c r="AU486" s="883">
        <f t="shared" si="26"/>
        <v>124.16</v>
      </c>
      <c r="AV486" s="539">
        <v>20.100000000000001</v>
      </c>
      <c r="AW486" s="576">
        <v>51.5</v>
      </c>
      <c r="AX486" s="539">
        <v>4.5</v>
      </c>
      <c r="BA486" s="231">
        <v>297</v>
      </c>
      <c r="BB486" s="546">
        <v>8.19</v>
      </c>
      <c r="BC486" s="467">
        <v>4600</v>
      </c>
      <c r="BD486" s="576">
        <v>39.6</v>
      </c>
      <c r="BE486" s="883">
        <f t="shared" si="14"/>
        <v>142.56</v>
      </c>
      <c r="BF486" s="539">
        <v>1.8</v>
      </c>
      <c r="BG486" s="576">
        <v>10.9</v>
      </c>
      <c r="BK486" s="494">
        <v>176</v>
      </c>
      <c r="BL486" s="546">
        <v>7.89</v>
      </c>
      <c r="BM486" s="548">
        <v>1016</v>
      </c>
      <c r="BN486" s="576">
        <v>68.599999999999994</v>
      </c>
      <c r="BO486" s="883">
        <f t="shared" si="15"/>
        <v>171.5</v>
      </c>
      <c r="BP486" s="539">
        <v>0.1</v>
      </c>
      <c r="BQ486" s="576">
        <v>2.8</v>
      </c>
      <c r="BU486" s="494">
        <v>539</v>
      </c>
      <c r="BV486" s="546">
        <v>7.52</v>
      </c>
      <c r="BW486" s="548">
        <v>3230</v>
      </c>
      <c r="BX486" s="548">
        <v>20</v>
      </c>
      <c r="BY486" s="883">
        <f t="shared" si="31"/>
        <v>78</v>
      </c>
      <c r="BZ486" s="539">
        <v>21.6</v>
      </c>
      <c r="CA486" s="576">
        <v>40.799999999999997</v>
      </c>
      <c r="CE486" s="494">
        <v>53</v>
      </c>
      <c r="CF486" s="546">
        <v>8.08</v>
      </c>
      <c r="CG486" s="548">
        <v>5090</v>
      </c>
      <c r="CH486" s="576">
        <v>21.8</v>
      </c>
      <c r="CI486" s="883">
        <f t="shared" si="28"/>
        <v>82.84</v>
      </c>
      <c r="CJ486" s="539">
        <v>0.7</v>
      </c>
      <c r="CK486" s="576">
        <v>13.3</v>
      </c>
      <c r="CO486" s="494">
        <v>784</v>
      </c>
      <c r="CP486" s="546">
        <v>7.83</v>
      </c>
      <c r="CQ486" s="467">
        <v>4250</v>
      </c>
      <c r="CR486" s="576">
        <v>56.9</v>
      </c>
      <c r="CS486" s="883">
        <f t="shared" si="18"/>
        <v>182.08</v>
      </c>
      <c r="CT486" s="539">
        <v>3.6</v>
      </c>
      <c r="CU486" s="576">
        <v>31</v>
      </c>
      <c r="CY486" s="494">
        <v>90</v>
      </c>
      <c r="CZ486" s="546">
        <v>7.47</v>
      </c>
      <c r="DA486" s="467">
        <v>5740</v>
      </c>
      <c r="DB486" s="576">
        <v>57.1</v>
      </c>
      <c r="DC486" s="883">
        <f t="shared" si="32"/>
        <v>145.60499999999999</v>
      </c>
      <c r="DD486" s="539">
        <v>4.9000000000000004</v>
      </c>
      <c r="DE486" s="576">
        <v>6.6</v>
      </c>
      <c r="DI486" s="494">
        <v>197</v>
      </c>
      <c r="DJ486" s="546">
        <v>7.58</v>
      </c>
      <c r="DK486" s="549">
        <v>1520</v>
      </c>
      <c r="DL486" s="576">
        <v>25.5</v>
      </c>
      <c r="DM486" s="883">
        <f t="shared" si="20"/>
        <v>91.8</v>
      </c>
      <c r="DN486" s="539">
        <v>10.7</v>
      </c>
      <c r="DO486" s="576">
        <v>13.1</v>
      </c>
      <c r="DS486" s="494">
        <v>49</v>
      </c>
      <c r="DT486" s="546">
        <v>7.44</v>
      </c>
      <c r="DU486" s="466">
        <v>391</v>
      </c>
      <c r="DV486" s="576">
        <v>19</v>
      </c>
      <c r="DW486" s="883">
        <f t="shared" si="25"/>
        <v>53.199999999999996</v>
      </c>
      <c r="DX486" s="539">
        <v>0.1</v>
      </c>
      <c r="DY486" s="576">
        <v>9.1</v>
      </c>
      <c r="EC486" s="494">
        <v>196</v>
      </c>
      <c r="ED486" s="546">
        <v>7.31</v>
      </c>
      <c r="EE486" s="551">
        <v>1198</v>
      </c>
      <c r="EF486" s="576">
        <v>8.4</v>
      </c>
      <c r="EG486" s="883">
        <f t="shared" si="24"/>
        <v>31.080000000000002</v>
      </c>
      <c r="EH486" s="539">
        <v>4.0999999999999996</v>
      </c>
      <c r="EI486" s="576">
        <v>4.3</v>
      </c>
      <c r="EJ486" s="539">
        <v>1.4</v>
      </c>
      <c r="EW486" s="494">
        <v>177</v>
      </c>
      <c r="EX486" s="546">
        <v>7.6</v>
      </c>
      <c r="EY486" s="467">
        <v>2410</v>
      </c>
      <c r="EZ486" s="576">
        <v>10.6</v>
      </c>
      <c r="FA486" s="883">
        <f t="shared" si="30"/>
        <v>42.4</v>
      </c>
      <c r="FB486" s="539">
        <v>0.1</v>
      </c>
      <c r="FC486" s="576">
        <v>1.8</v>
      </c>
      <c r="FG486" s="494">
        <v>13</v>
      </c>
      <c r="FH486" s="546">
        <v>8.16</v>
      </c>
      <c r="FI486" s="467">
        <v>2630</v>
      </c>
      <c r="FJ486" s="576">
        <v>86.9</v>
      </c>
      <c r="FK486" s="883">
        <f>FJ486*3.1</f>
        <v>269.39000000000004</v>
      </c>
      <c r="FL486" s="539">
        <v>3.7</v>
      </c>
      <c r="FM486" s="576">
        <v>19.600000000000001</v>
      </c>
      <c r="GL486" s="941">
        <v>6.65</v>
      </c>
      <c r="GM486" s="467">
        <v>1883</v>
      </c>
      <c r="GN486" s="467">
        <v>114</v>
      </c>
      <c r="GO486" s="467">
        <v>617</v>
      </c>
      <c r="GP486" s="467">
        <v>23.9</v>
      </c>
      <c r="GQ486" s="467">
        <v>113.4</v>
      </c>
      <c r="GV486" s="941">
        <v>6.45</v>
      </c>
      <c r="GW486" s="467">
        <v>1522</v>
      </c>
      <c r="GX486" s="467">
        <v>23.9</v>
      </c>
      <c r="GY486" s="467">
        <v>96</v>
      </c>
      <c r="GZ486" s="539">
        <v>84.7</v>
      </c>
      <c r="HA486" s="467">
        <v>88.5</v>
      </c>
      <c r="HE486" s="494">
        <v>180</v>
      </c>
      <c r="HF486" s="546">
        <v>6.4</v>
      </c>
      <c r="HG486" s="467">
        <v>1781</v>
      </c>
      <c r="HH486" s="954">
        <v>8.5</v>
      </c>
      <c r="HI486" s="1432">
        <f t="shared" si="33"/>
        <v>32.299999999999997</v>
      </c>
      <c r="HJ486" s="539">
        <v>1.3</v>
      </c>
      <c r="HK486" s="576">
        <v>1.6</v>
      </c>
    </row>
    <row r="487" spans="1:523" ht="15" customHeight="1" x14ac:dyDescent="0.15">
      <c r="A487" s="890">
        <v>44007</v>
      </c>
      <c r="B487" s="415">
        <f t="shared" si="9"/>
        <v>4888</v>
      </c>
      <c r="M487" s="231">
        <v>1844</v>
      </c>
      <c r="N487" s="546">
        <v>8.34</v>
      </c>
      <c r="O487" s="467">
        <v>3900</v>
      </c>
      <c r="P487" s="576">
        <v>32.1</v>
      </c>
      <c r="Q487" s="883">
        <f t="shared" si="10"/>
        <v>112.35000000000001</v>
      </c>
      <c r="R487" s="539">
        <v>0.6</v>
      </c>
      <c r="S487" s="576">
        <v>28.9</v>
      </c>
      <c r="W487" s="494">
        <v>215</v>
      </c>
      <c r="X487" s="546">
        <v>8.0299999999999994</v>
      </c>
      <c r="Y487" s="548">
        <v>3670</v>
      </c>
      <c r="Z487" s="576">
        <v>18.2</v>
      </c>
      <c r="AA487" s="883">
        <f>Z487*4.1</f>
        <v>74.61999999999999</v>
      </c>
      <c r="AB487" s="539">
        <v>1.3</v>
      </c>
      <c r="AC487" s="576">
        <v>4.5999999999999996</v>
      </c>
      <c r="AG487" s="494">
        <v>150</v>
      </c>
      <c r="AH487" s="546">
        <v>8.52</v>
      </c>
      <c r="AI487" s="548">
        <v>5930</v>
      </c>
      <c r="AJ487" s="576">
        <v>26.9</v>
      </c>
      <c r="AK487" s="883">
        <f t="shared" si="12"/>
        <v>115.66999999999999</v>
      </c>
      <c r="AL487" s="539">
        <v>0.52</v>
      </c>
      <c r="AM487" s="213">
        <v>5.3</v>
      </c>
      <c r="AQ487" s="494">
        <v>433</v>
      </c>
      <c r="AR487" s="546">
        <v>7.61</v>
      </c>
      <c r="AS487" s="548">
        <v>2080</v>
      </c>
      <c r="AT487" s="576">
        <v>29.4</v>
      </c>
      <c r="AU487" s="883">
        <f t="shared" si="26"/>
        <v>94.08</v>
      </c>
      <c r="AV487" s="539">
        <v>13.4</v>
      </c>
      <c r="AW487" s="576">
        <v>43.4</v>
      </c>
      <c r="AX487" s="539">
        <v>2.9</v>
      </c>
      <c r="BA487" s="231">
        <v>335</v>
      </c>
      <c r="BB487" s="546">
        <v>8.24</v>
      </c>
      <c r="BC487" s="467">
        <v>3950</v>
      </c>
      <c r="BD487" s="576">
        <v>79</v>
      </c>
      <c r="BE487" s="883">
        <f t="shared" si="14"/>
        <v>284.40000000000003</v>
      </c>
      <c r="BF487" s="539">
        <v>6.3</v>
      </c>
      <c r="BG487" s="576">
        <v>21.4</v>
      </c>
      <c r="BK487" s="494">
        <v>164</v>
      </c>
      <c r="BL487" s="546">
        <v>8.0500000000000007</v>
      </c>
      <c r="BM487" s="548">
        <v>1014</v>
      </c>
      <c r="BN487" s="576">
        <v>68.900000000000006</v>
      </c>
      <c r="BO487" s="883">
        <f t="shared" si="15"/>
        <v>172.25</v>
      </c>
      <c r="BP487" s="539">
        <v>0.2</v>
      </c>
      <c r="BQ487" s="576">
        <v>2.7</v>
      </c>
      <c r="BU487" s="494">
        <v>298</v>
      </c>
      <c r="BV487" s="546">
        <v>7.78</v>
      </c>
      <c r="BW487" s="548">
        <v>4650</v>
      </c>
      <c r="BX487" s="548">
        <v>21.9</v>
      </c>
      <c r="BY487" s="883">
        <f t="shared" si="31"/>
        <v>85.41</v>
      </c>
      <c r="BZ487" s="539">
        <v>12.8</v>
      </c>
      <c r="CA487" s="576">
        <v>42.2</v>
      </c>
      <c r="CE487" s="494">
        <v>91</v>
      </c>
      <c r="CF487" s="546">
        <v>7.9</v>
      </c>
      <c r="CG487" s="548">
        <v>4730</v>
      </c>
      <c r="CH487" s="576">
        <v>36.200000000000003</v>
      </c>
      <c r="CI487" s="883">
        <f t="shared" si="28"/>
        <v>137.56</v>
      </c>
      <c r="CJ487" s="539">
        <v>0.5</v>
      </c>
      <c r="CK487" s="576">
        <v>28.9</v>
      </c>
      <c r="CO487" s="494">
        <v>737</v>
      </c>
      <c r="CP487" s="546">
        <v>7.63</v>
      </c>
      <c r="CQ487" s="467">
        <v>4260</v>
      </c>
      <c r="CR487" s="576">
        <v>60.1</v>
      </c>
      <c r="CS487" s="883">
        <f t="shared" si="18"/>
        <v>192.32000000000002</v>
      </c>
      <c r="CT487" s="539">
        <v>2</v>
      </c>
      <c r="CU487" s="576">
        <v>34.700000000000003</v>
      </c>
      <c r="CZ487" s="546">
        <v>7.58</v>
      </c>
      <c r="DA487" s="467">
        <v>5270</v>
      </c>
      <c r="DB487" s="576">
        <v>50.9</v>
      </c>
      <c r="DC487" s="883">
        <f t="shared" si="32"/>
        <v>129.79499999999999</v>
      </c>
      <c r="DD487" s="539">
        <v>0.9</v>
      </c>
      <c r="DE487" s="576">
        <v>6.2</v>
      </c>
      <c r="DI487" s="494">
        <v>217</v>
      </c>
      <c r="DJ487" s="546">
        <v>7.69</v>
      </c>
      <c r="DK487" s="549">
        <v>1460</v>
      </c>
      <c r="DL487" s="576">
        <v>21.4</v>
      </c>
      <c r="DM487" s="883">
        <f t="shared" si="20"/>
        <v>77.039999999999992</v>
      </c>
      <c r="DN487" s="539">
        <v>0.7</v>
      </c>
      <c r="DO487" s="576">
        <v>11.9</v>
      </c>
      <c r="DS487" s="494">
        <v>33</v>
      </c>
      <c r="DT487" s="546">
        <v>7.51</v>
      </c>
      <c r="DU487" s="466">
        <v>383</v>
      </c>
      <c r="DV487" s="576">
        <v>21.1</v>
      </c>
      <c r="DW487" s="883">
        <f t="shared" si="25"/>
        <v>59.08</v>
      </c>
      <c r="DX487" s="539">
        <v>6.3</v>
      </c>
      <c r="DY487" s="576">
        <v>7.3</v>
      </c>
      <c r="EC487" s="494">
        <v>173</v>
      </c>
      <c r="ED487" s="546">
        <v>7.29</v>
      </c>
      <c r="EE487" s="551">
        <v>1200</v>
      </c>
      <c r="EF487" s="576">
        <v>6.4</v>
      </c>
      <c r="EG487" s="883">
        <f t="shared" si="24"/>
        <v>23.680000000000003</v>
      </c>
      <c r="EH487" s="539">
        <v>4</v>
      </c>
      <c r="EI487" s="576">
        <v>5</v>
      </c>
      <c r="EJ487" s="539">
        <v>1.5</v>
      </c>
      <c r="EX487" s="546">
        <v>7.6</v>
      </c>
      <c r="EY487" s="467">
        <v>2310</v>
      </c>
      <c r="EZ487" s="576">
        <v>6.8</v>
      </c>
      <c r="FA487" s="883">
        <f t="shared" si="30"/>
        <v>27.2</v>
      </c>
      <c r="FB487" s="539">
        <v>1.5</v>
      </c>
      <c r="FC487" s="576">
        <v>1.8</v>
      </c>
      <c r="FG487" s="494">
        <v>33</v>
      </c>
      <c r="GL487" s="941">
        <v>6.49</v>
      </c>
      <c r="GM487" s="467">
        <v>1841</v>
      </c>
      <c r="GN487" s="467">
        <v>119.8</v>
      </c>
      <c r="GO487" s="467">
        <v>662</v>
      </c>
      <c r="GP487" s="467">
        <v>12.7</v>
      </c>
      <c r="GQ487" s="467">
        <v>115</v>
      </c>
      <c r="GV487" s="941">
        <v>6.42</v>
      </c>
      <c r="GW487" s="467">
        <v>1516</v>
      </c>
      <c r="GX487" s="467">
        <v>21.5</v>
      </c>
      <c r="GY487" s="467">
        <v>93</v>
      </c>
      <c r="GZ487" s="539">
        <v>23.5</v>
      </c>
      <c r="HA487" s="467">
        <v>88.3</v>
      </c>
      <c r="HE487" s="494">
        <v>165</v>
      </c>
      <c r="HF487" s="546">
        <v>6.7</v>
      </c>
      <c r="HG487" s="467">
        <v>2070</v>
      </c>
      <c r="HH487" s="954">
        <v>7.4</v>
      </c>
      <c r="HI487" s="1432">
        <f t="shared" si="33"/>
        <v>28.12</v>
      </c>
      <c r="HJ487" s="539">
        <v>1.5</v>
      </c>
      <c r="HK487" s="576">
        <v>2</v>
      </c>
    </row>
    <row r="488" spans="1:523" ht="15" customHeight="1" x14ac:dyDescent="0.15">
      <c r="A488" s="890">
        <v>44008</v>
      </c>
      <c r="B488" s="415">
        <f t="shared" si="9"/>
        <v>4342</v>
      </c>
      <c r="M488" s="231">
        <v>1521</v>
      </c>
      <c r="N488" s="546">
        <v>8.3699999999999992</v>
      </c>
      <c r="O488" s="467">
        <v>4350</v>
      </c>
      <c r="P488" s="576">
        <v>33.5</v>
      </c>
      <c r="Q488" s="883">
        <f t="shared" si="10"/>
        <v>117.25</v>
      </c>
      <c r="R488" s="539">
        <v>0.7</v>
      </c>
      <c r="S488" s="576">
        <v>27.7</v>
      </c>
      <c r="W488" s="494">
        <v>173</v>
      </c>
      <c r="X488" s="546">
        <v>8.1999999999999993</v>
      </c>
      <c r="Y488" s="548">
        <v>3900</v>
      </c>
      <c r="Z488" s="576">
        <v>18</v>
      </c>
      <c r="AA488" s="883">
        <f>Z488*4.1</f>
        <v>73.8</v>
      </c>
      <c r="AB488" s="539">
        <v>3.3</v>
      </c>
      <c r="AC488" s="576">
        <v>3.5</v>
      </c>
      <c r="AG488" s="494">
        <v>151</v>
      </c>
      <c r="AH488" s="546">
        <v>8.3699999999999992</v>
      </c>
      <c r="AI488" s="548">
        <v>6180</v>
      </c>
      <c r="AJ488" s="576">
        <v>26.2</v>
      </c>
      <c r="AK488" s="883">
        <f t="shared" si="12"/>
        <v>112.66</v>
      </c>
      <c r="AL488" s="539">
        <v>0.4</v>
      </c>
      <c r="AM488" s="213">
        <v>5.0999999999999996</v>
      </c>
      <c r="AQ488" s="494">
        <v>645</v>
      </c>
      <c r="AR488" s="546">
        <v>7.4</v>
      </c>
      <c r="AS488" s="548">
        <v>1991</v>
      </c>
      <c r="AT488" s="576">
        <v>27.4</v>
      </c>
      <c r="AU488" s="883">
        <f t="shared" si="26"/>
        <v>87.68</v>
      </c>
      <c r="AV488" s="539">
        <v>11.3</v>
      </c>
      <c r="AW488" s="576">
        <v>35.9</v>
      </c>
      <c r="AX488" s="539">
        <v>3.5</v>
      </c>
      <c r="BA488" s="231">
        <v>389</v>
      </c>
      <c r="BB488" s="546">
        <v>8.17</v>
      </c>
      <c r="BC488" s="467">
        <v>3910</v>
      </c>
      <c r="BD488" s="576">
        <v>29.6</v>
      </c>
      <c r="BE488" s="883">
        <f t="shared" si="14"/>
        <v>106.56</v>
      </c>
      <c r="BF488" s="539">
        <v>2.2000000000000002</v>
      </c>
      <c r="BG488" s="576">
        <v>9.6999999999999993</v>
      </c>
      <c r="BK488" s="494">
        <v>176</v>
      </c>
      <c r="BL488" s="546">
        <v>7.96</v>
      </c>
      <c r="BM488" s="548">
        <v>1028</v>
      </c>
      <c r="BN488" s="576">
        <v>65.099999999999994</v>
      </c>
      <c r="BO488" s="883">
        <f t="shared" si="15"/>
        <v>162.75</v>
      </c>
      <c r="BP488" s="539">
        <v>0.2</v>
      </c>
      <c r="BQ488" s="576">
        <v>2.8</v>
      </c>
      <c r="BU488" s="494">
        <v>476</v>
      </c>
      <c r="BV488" s="546">
        <v>7.8</v>
      </c>
      <c r="BW488" s="548">
        <v>5700</v>
      </c>
      <c r="BX488" s="548">
        <v>20.8</v>
      </c>
      <c r="BY488" s="883">
        <f t="shared" si="31"/>
        <v>81.12</v>
      </c>
      <c r="BZ488" s="539">
        <v>9.4</v>
      </c>
      <c r="CA488" s="576">
        <v>43.6</v>
      </c>
      <c r="CE488" s="494">
        <v>17</v>
      </c>
      <c r="CF488" s="546">
        <v>7.92</v>
      </c>
      <c r="CG488" s="548">
        <v>5360</v>
      </c>
      <c r="CH488" s="576">
        <v>33.200000000000003</v>
      </c>
      <c r="CI488" s="883">
        <f t="shared" si="28"/>
        <v>126.16000000000001</v>
      </c>
      <c r="CJ488" s="539">
        <v>1.1000000000000001</v>
      </c>
      <c r="CK488" s="576">
        <v>27.3</v>
      </c>
      <c r="CO488" s="494">
        <v>195</v>
      </c>
      <c r="CP488" s="546">
        <v>7.1</v>
      </c>
      <c r="CQ488" s="467">
        <v>4630</v>
      </c>
      <c r="CR488" s="576">
        <v>63.7</v>
      </c>
      <c r="CS488" s="883">
        <f t="shared" si="18"/>
        <v>203.84000000000003</v>
      </c>
      <c r="CT488" s="539">
        <v>2.8</v>
      </c>
      <c r="CU488" s="576">
        <v>37.4</v>
      </c>
      <c r="CY488" s="494">
        <v>107</v>
      </c>
      <c r="CZ488" s="546">
        <v>7.42</v>
      </c>
      <c r="DA488" s="467">
        <v>5640</v>
      </c>
      <c r="DB488" s="576">
        <v>48.7</v>
      </c>
      <c r="DC488" s="883">
        <f t="shared" si="32"/>
        <v>124.185</v>
      </c>
      <c r="DD488" s="539">
        <v>3.2</v>
      </c>
      <c r="DE488" s="576">
        <v>5.7</v>
      </c>
      <c r="DI488" s="494">
        <v>76</v>
      </c>
      <c r="DJ488" s="546">
        <v>7.71</v>
      </c>
      <c r="DK488" s="549">
        <v>1556</v>
      </c>
      <c r="DL488" s="576">
        <v>22</v>
      </c>
      <c r="DM488" s="883">
        <f t="shared" si="20"/>
        <v>79.2</v>
      </c>
      <c r="DN488" s="539">
        <v>0.5</v>
      </c>
      <c r="DO488" s="576">
        <v>14.4</v>
      </c>
      <c r="DS488" s="494">
        <v>55</v>
      </c>
      <c r="DT488" s="546">
        <v>7.46</v>
      </c>
      <c r="DU488" s="466">
        <v>402</v>
      </c>
      <c r="DV488" s="576">
        <v>19.600000000000001</v>
      </c>
      <c r="DW488" s="883">
        <f t="shared" si="25"/>
        <v>54.88</v>
      </c>
      <c r="DX488" s="539">
        <v>7.6</v>
      </c>
      <c r="DY488" s="576">
        <v>9.1999999999999993</v>
      </c>
      <c r="EC488" s="494">
        <v>179</v>
      </c>
      <c r="ED488" s="546">
        <v>7.26</v>
      </c>
      <c r="EE488" s="551">
        <v>1236</v>
      </c>
      <c r="EF488" s="576">
        <v>8.6</v>
      </c>
      <c r="EG488" s="883">
        <f t="shared" si="24"/>
        <v>31.82</v>
      </c>
      <c r="EH488" s="539">
        <v>4.3</v>
      </c>
      <c r="EI488" s="576">
        <v>5.4</v>
      </c>
      <c r="EJ488" s="539">
        <v>1.7</v>
      </c>
      <c r="EX488" s="546">
        <v>7.43</v>
      </c>
      <c r="EY488" s="467">
        <v>2350</v>
      </c>
      <c r="EZ488" s="576">
        <v>9.1</v>
      </c>
      <c r="FA488" s="883">
        <f t="shared" si="30"/>
        <v>36.4</v>
      </c>
      <c r="FB488" s="539">
        <v>1.6</v>
      </c>
      <c r="FC488" s="576">
        <v>1.9</v>
      </c>
      <c r="FG488" s="494">
        <v>27</v>
      </c>
      <c r="FH488" s="546">
        <v>8.02</v>
      </c>
      <c r="FI488" s="467">
        <v>3690</v>
      </c>
      <c r="FJ488" s="576">
        <v>139.69999999999999</v>
      </c>
      <c r="FK488" s="883">
        <v>345</v>
      </c>
      <c r="FL488" s="539">
        <v>13.6</v>
      </c>
      <c r="FM488" s="576">
        <v>29</v>
      </c>
      <c r="GL488" s="941">
        <v>6.35</v>
      </c>
      <c r="GM488" s="467">
        <v>1947</v>
      </c>
      <c r="GN488" s="467">
        <v>76</v>
      </c>
      <c r="GO488" s="467">
        <v>385</v>
      </c>
      <c r="GP488" s="467">
        <v>58.8</v>
      </c>
      <c r="GQ488" s="467">
        <v>124.8</v>
      </c>
      <c r="GV488" s="941">
        <v>6.33</v>
      </c>
      <c r="GW488" s="467">
        <v>1474</v>
      </c>
      <c r="GX488" s="467">
        <v>24.5</v>
      </c>
      <c r="GY488" s="467">
        <v>51.2</v>
      </c>
      <c r="GZ488" s="539">
        <v>72.400000000000006</v>
      </c>
      <c r="HA488" s="467">
        <v>86</v>
      </c>
      <c r="HE488" s="494">
        <v>155</v>
      </c>
      <c r="HF488" s="546">
        <v>6.55</v>
      </c>
      <c r="HG488" s="467">
        <v>2190</v>
      </c>
      <c r="HH488" s="954">
        <v>14</v>
      </c>
      <c r="HI488" s="1432">
        <f t="shared" si="33"/>
        <v>53.199999999999996</v>
      </c>
      <c r="HJ488" s="539">
        <v>2.1</v>
      </c>
      <c r="HK488" s="576">
        <v>2.7</v>
      </c>
    </row>
    <row r="489" spans="1:523" ht="15" customHeight="1" x14ac:dyDescent="0.15">
      <c r="A489" s="890">
        <v>44009</v>
      </c>
      <c r="B489" s="415">
        <f t="shared" si="9"/>
        <v>4030</v>
      </c>
      <c r="M489" s="231">
        <v>1627</v>
      </c>
      <c r="N489" s="546">
        <v>8.4499999999999993</v>
      </c>
      <c r="O489" s="467">
        <v>3940</v>
      </c>
      <c r="P489" s="576">
        <v>37</v>
      </c>
      <c r="Q489" s="883">
        <f t="shared" si="10"/>
        <v>129.5</v>
      </c>
      <c r="R489" s="539">
        <v>1</v>
      </c>
      <c r="S489" s="576">
        <v>27.7</v>
      </c>
      <c r="W489" s="494">
        <v>174</v>
      </c>
      <c r="X489" s="546">
        <v>8.1999999999999993</v>
      </c>
      <c r="Y489" s="548">
        <v>3920</v>
      </c>
      <c r="Z489" s="576">
        <v>27.8</v>
      </c>
      <c r="AA489" s="883">
        <f>Z489*4.1</f>
        <v>113.97999999999999</v>
      </c>
      <c r="AB489" s="539">
        <v>4.5</v>
      </c>
      <c r="AC489" s="576">
        <v>4.8</v>
      </c>
      <c r="AG489" s="494">
        <v>120</v>
      </c>
      <c r="AH489" s="546">
        <v>8.4</v>
      </c>
      <c r="AI489" s="548">
        <v>5820</v>
      </c>
      <c r="AJ489" s="576">
        <v>26.2</v>
      </c>
      <c r="AK489" s="883">
        <f t="shared" si="12"/>
        <v>112.66</v>
      </c>
      <c r="AL489" s="539">
        <v>0.4</v>
      </c>
      <c r="AM489" s="213">
        <v>5.0999999999999996</v>
      </c>
      <c r="AQ489" s="494">
        <v>597</v>
      </c>
      <c r="AR489" s="546">
        <v>7.24</v>
      </c>
      <c r="AS489" s="548">
        <v>2300</v>
      </c>
      <c r="AT489" s="576">
        <v>30.5</v>
      </c>
      <c r="AU489" s="883">
        <f t="shared" si="26"/>
        <v>97.600000000000009</v>
      </c>
      <c r="AV489" s="539">
        <v>8.1999999999999993</v>
      </c>
      <c r="AW489" s="576">
        <v>43.5</v>
      </c>
      <c r="AX489" s="539">
        <v>4.0999999999999996</v>
      </c>
      <c r="BA489" s="231">
        <v>364</v>
      </c>
      <c r="BB489" s="546">
        <v>8.09</v>
      </c>
      <c r="BC489" s="467">
        <v>4310</v>
      </c>
      <c r="BD489" s="576">
        <v>34.200000000000003</v>
      </c>
      <c r="BE489" s="883">
        <f t="shared" si="14"/>
        <v>123.12000000000002</v>
      </c>
      <c r="BF489" s="539">
        <v>2.4</v>
      </c>
      <c r="BG489" s="576">
        <v>11.1</v>
      </c>
      <c r="BK489" s="494">
        <v>175</v>
      </c>
      <c r="BL489" s="546">
        <v>7.76</v>
      </c>
      <c r="BM489" s="548">
        <v>1033</v>
      </c>
      <c r="BN489" s="576">
        <v>65.099999999999994</v>
      </c>
      <c r="BO489" s="883">
        <f t="shared" si="15"/>
        <v>162.75</v>
      </c>
      <c r="BP489" s="539">
        <v>0.2</v>
      </c>
      <c r="BQ489" s="576">
        <v>2.8</v>
      </c>
      <c r="BU489" s="494">
        <v>351</v>
      </c>
      <c r="BV489" s="546">
        <v>7.54</v>
      </c>
      <c r="BW489" s="548">
        <v>5110</v>
      </c>
      <c r="BX489" s="548">
        <v>29.1</v>
      </c>
      <c r="BY489" s="883">
        <f t="shared" si="31"/>
        <v>113.49000000000001</v>
      </c>
      <c r="BZ489" s="539">
        <v>12.8</v>
      </c>
      <c r="CA489" s="576">
        <v>48.7</v>
      </c>
      <c r="CE489" s="494">
        <v>85</v>
      </c>
      <c r="CF489" s="546">
        <v>7.97</v>
      </c>
      <c r="CG489" s="548">
        <v>4940</v>
      </c>
      <c r="CH489" s="576">
        <v>34</v>
      </c>
      <c r="CI489" s="883">
        <f t="shared" si="28"/>
        <v>129.19999999999999</v>
      </c>
      <c r="CJ489" s="539">
        <v>0.6</v>
      </c>
      <c r="CK489" s="576">
        <v>25.9</v>
      </c>
      <c r="CO489" s="494">
        <v>1</v>
      </c>
      <c r="CP489" s="546">
        <v>7.52</v>
      </c>
      <c r="CQ489" s="467">
        <v>4310</v>
      </c>
      <c r="CR489" s="576">
        <v>61.8</v>
      </c>
      <c r="CS489" s="883">
        <f t="shared" si="18"/>
        <v>197.76</v>
      </c>
      <c r="CT489" s="539">
        <v>0.9</v>
      </c>
      <c r="CU489" s="576">
        <v>29.6</v>
      </c>
      <c r="CY489" s="494">
        <v>83</v>
      </c>
      <c r="CZ489" s="546">
        <v>7.5</v>
      </c>
      <c r="DA489" s="467">
        <v>5350</v>
      </c>
      <c r="DB489" s="576">
        <v>54</v>
      </c>
      <c r="DC489" s="883">
        <f t="shared" si="32"/>
        <v>137.69999999999999</v>
      </c>
      <c r="DD489" s="539">
        <v>4.0999999999999996</v>
      </c>
      <c r="DE489" s="576">
        <v>6.4</v>
      </c>
      <c r="DI489" s="494">
        <v>70</v>
      </c>
      <c r="DJ489" s="546">
        <v>7.6</v>
      </c>
      <c r="DK489" s="549">
        <v>1620</v>
      </c>
      <c r="DL489" s="576">
        <v>25.2</v>
      </c>
      <c r="DM489" s="883">
        <f t="shared" si="20"/>
        <v>90.72</v>
      </c>
      <c r="DN489" s="539">
        <v>0.1</v>
      </c>
      <c r="DO489" s="576">
        <v>13.5</v>
      </c>
      <c r="DS489" s="494">
        <v>1</v>
      </c>
      <c r="DT489" s="546">
        <v>7.57</v>
      </c>
      <c r="DU489" s="466">
        <v>4080</v>
      </c>
      <c r="DV489" s="576">
        <v>5.6</v>
      </c>
      <c r="DW489" s="883">
        <f t="shared" si="25"/>
        <v>15.679999999999998</v>
      </c>
      <c r="DX489" s="539">
        <v>8.1999999999999993</v>
      </c>
      <c r="DY489" s="576">
        <v>9.3000000000000007</v>
      </c>
      <c r="EC489" s="494">
        <v>194</v>
      </c>
      <c r="ED489" s="546">
        <v>7.58</v>
      </c>
      <c r="EE489" s="551">
        <v>1110</v>
      </c>
      <c r="EF489" s="576">
        <v>9.1999999999999993</v>
      </c>
      <c r="EG489" s="883">
        <f t="shared" si="24"/>
        <v>34.04</v>
      </c>
      <c r="EH489" s="539">
        <v>4.8</v>
      </c>
      <c r="EI489" s="576">
        <v>6.3</v>
      </c>
      <c r="EJ489" s="539">
        <v>2</v>
      </c>
      <c r="EX489" s="546">
        <v>7.41</v>
      </c>
      <c r="EY489" s="467">
        <v>2350</v>
      </c>
      <c r="EZ489" s="576">
        <v>6.8</v>
      </c>
      <c r="FA489" s="883">
        <f t="shared" si="30"/>
        <v>27.2</v>
      </c>
      <c r="FB489" s="539">
        <v>1.4</v>
      </c>
      <c r="FC489" s="576">
        <v>2</v>
      </c>
      <c r="FG489" s="494">
        <v>19</v>
      </c>
      <c r="FH489" s="546">
        <v>7.87</v>
      </c>
      <c r="FI489" s="467">
        <v>3430</v>
      </c>
      <c r="FJ489" s="576">
        <v>108</v>
      </c>
      <c r="FK489" s="883">
        <v>370</v>
      </c>
      <c r="FL489" s="539">
        <v>11.8</v>
      </c>
      <c r="FM489" s="576">
        <v>25.2</v>
      </c>
      <c r="GL489" s="941">
        <v>6.4</v>
      </c>
      <c r="GM489" s="467">
        <v>1859</v>
      </c>
      <c r="GN489" s="467">
        <v>57.9</v>
      </c>
      <c r="GO489" s="467">
        <v>452</v>
      </c>
      <c r="GP489" s="467">
        <v>62</v>
      </c>
      <c r="GQ489" s="467">
        <v>121</v>
      </c>
      <c r="GV489" s="941">
        <v>6.35</v>
      </c>
      <c r="GW489" s="467">
        <v>1651</v>
      </c>
      <c r="GX489" s="467">
        <v>27.6</v>
      </c>
      <c r="GY489" s="467">
        <v>224</v>
      </c>
      <c r="GZ489" s="539">
        <v>76.400000000000006</v>
      </c>
      <c r="HA489" s="467">
        <v>99.4</v>
      </c>
      <c r="HE489" s="494">
        <v>169</v>
      </c>
      <c r="HF489" s="546">
        <v>6.44</v>
      </c>
      <c r="HG489" s="467">
        <v>2720</v>
      </c>
      <c r="HH489" s="954">
        <v>15.6</v>
      </c>
      <c r="HI489" s="1432">
        <f t="shared" si="33"/>
        <v>59.279999999999994</v>
      </c>
      <c r="HJ489" s="539">
        <v>4</v>
      </c>
      <c r="HK489" s="576">
        <v>5.5</v>
      </c>
    </row>
    <row r="490" spans="1:523" s="472" customFormat="1" ht="15" customHeight="1" x14ac:dyDescent="0.15">
      <c r="A490" s="581">
        <v>44010</v>
      </c>
      <c r="B490" s="765">
        <f t="shared" si="9"/>
        <v>4246</v>
      </c>
      <c r="C490" s="241"/>
      <c r="D490" s="552"/>
      <c r="E490" s="471"/>
      <c r="F490" s="577"/>
      <c r="G490" s="577"/>
      <c r="H490" s="541"/>
      <c r="I490" s="577"/>
      <c r="J490" s="553"/>
      <c r="K490" s="471"/>
      <c r="L490" s="557"/>
      <c r="M490" s="241">
        <v>1485</v>
      </c>
      <c r="N490" s="552">
        <v>8.18</v>
      </c>
      <c r="O490" s="471">
        <v>4030</v>
      </c>
      <c r="P490" s="577">
        <v>40.299999999999997</v>
      </c>
      <c r="Q490" s="577">
        <f t="shared" si="10"/>
        <v>141.04999999999998</v>
      </c>
      <c r="R490" s="541">
        <v>6.5</v>
      </c>
      <c r="S490" s="577">
        <v>24.3</v>
      </c>
      <c r="T490" s="553"/>
      <c r="U490" s="471"/>
      <c r="V490" s="557"/>
      <c r="W490" s="554">
        <v>250</v>
      </c>
      <c r="X490" s="552">
        <v>8.23</v>
      </c>
      <c r="Y490" s="555">
        <v>4010</v>
      </c>
      <c r="Z490" s="577">
        <v>22.8</v>
      </c>
      <c r="AA490" s="577">
        <f>Z490*4.1</f>
        <v>93.47999999999999</v>
      </c>
      <c r="AB490" s="541">
        <v>5.8</v>
      </c>
      <c r="AC490" s="577">
        <v>5.9</v>
      </c>
      <c r="AD490" s="541"/>
      <c r="AE490" s="471"/>
      <c r="AF490" s="557"/>
      <c r="AG490" s="554"/>
      <c r="AH490" s="552">
        <v>8.4499999999999993</v>
      </c>
      <c r="AI490" s="555">
        <v>5570</v>
      </c>
      <c r="AJ490" s="577">
        <v>27.1</v>
      </c>
      <c r="AK490" s="577">
        <f t="shared" si="12"/>
        <v>116.53</v>
      </c>
      <c r="AL490" s="541">
        <v>0.5</v>
      </c>
      <c r="AM490" s="180">
        <v>4</v>
      </c>
      <c r="AN490" s="541"/>
      <c r="AO490" s="471"/>
      <c r="AP490" s="619"/>
      <c r="AQ490" s="554">
        <v>315</v>
      </c>
      <c r="AR490" s="552">
        <v>7.92</v>
      </c>
      <c r="AS490" s="555">
        <v>2040</v>
      </c>
      <c r="AT490" s="577">
        <v>30.7</v>
      </c>
      <c r="AU490" s="577">
        <f t="shared" si="26"/>
        <v>98.240000000000009</v>
      </c>
      <c r="AV490" s="541">
        <v>8.6</v>
      </c>
      <c r="AW490" s="577">
        <v>33.299999999999997</v>
      </c>
      <c r="AX490" s="541">
        <v>3.1</v>
      </c>
      <c r="AY490" s="471"/>
      <c r="AZ490" s="557"/>
      <c r="BA490" s="241">
        <v>360</v>
      </c>
      <c r="BB490" s="552">
        <v>8.31</v>
      </c>
      <c r="BC490" s="471">
        <v>4250</v>
      </c>
      <c r="BD490" s="577">
        <v>36.6</v>
      </c>
      <c r="BE490" s="577">
        <f t="shared" si="14"/>
        <v>131.76000000000002</v>
      </c>
      <c r="BF490" s="541">
        <v>4</v>
      </c>
      <c r="BG490" s="577">
        <v>11</v>
      </c>
      <c r="BH490" s="541"/>
      <c r="BI490" s="471"/>
      <c r="BJ490" s="557"/>
      <c r="BK490" s="554">
        <v>171</v>
      </c>
      <c r="BL490" s="552">
        <v>8</v>
      </c>
      <c r="BM490" s="555">
        <v>1009</v>
      </c>
      <c r="BN490" s="577">
        <v>63.2</v>
      </c>
      <c r="BO490" s="577">
        <f t="shared" si="15"/>
        <v>158</v>
      </c>
      <c r="BP490" s="541">
        <v>0.2</v>
      </c>
      <c r="BQ490" s="577">
        <v>2.6</v>
      </c>
      <c r="BR490" s="541"/>
      <c r="BS490" s="471"/>
      <c r="BT490" s="557"/>
      <c r="BU490" s="554">
        <v>483</v>
      </c>
      <c r="BV490" s="552">
        <v>7.2</v>
      </c>
      <c r="BW490" s="555">
        <v>2480</v>
      </c>
      <c r="BX490" s="555">
        <v>20.100000000000001</v>
      </c>
      <c r="BY490" s="577">
        <f t="shared" si="31"/>
        <v>78.39</v>
      </c>
      <c r="BZ490" s="541">
        <v>12.7</v>
      </c>
      <c r="CA490" s="577">
        <v>20.6</v>
      </c>
      <c r="CB490" s="541"/>
      <c r="CC490" s="471"/>
      <c r="CD490" s="557"/>
      <c r="CE490" s="554">
        <v>30</v>
      </c>
      <c r="CF490" s="552">
        <v>7.99</v>
      </c>
      <c r="CG490" s="555">
        <v>4670</v>
      </c>
      <c r="CH490" s="577">
        <v>34.9</v>
      </c>
      <c r="CI490" s="577">
        <f t="shared" si="28"/>
        <v>132.61999999999998</v>
      </c>
      <c r="CJ490" s="541">
        <v>0.7</v>
      </c>
      <c r="CK490" s="577">
        <v>21.5</v>
      </c>
      <c r="CL490" s="541"/>
      <c r="CM490" s="471"/>
      <c r="CN490" s="557"/>
      <c r="CO490" s="554">
        <v>613</v>
      </c>
      <c r="CP490" s="552">
        <v>7.58</v>
      </c>
      <c r="CQ490" s="471">
        <v>4190</v>
      </c>
      <c r="CR490" s="577">
        <v>63.6</v>
      </c>
      <c r="CS490" s="577">
        <f t="shared" si="18"/>
        <v>203.52</v>
      </c>
      <c r="CT490" s="541">
        <v>8.6</v>
      </c>
      <c r="CU490" s="577">
        <v>28</v>
      </c>
      <c r="CV490" s="541"/>
      <c r="CW490" s="471"/>
      <c r="CX490" s="557"/>
      <c r="CY490" s="554"/>
      <c r="CZ490" s="552">
        <v>7.59</v>
      </c>
      <c r="DA490" s="471">
        <v>5460</v>
      </c>
      <c r="DB490" s="577">
        <v>55.1</v>
      </c>
      <c r="DC490" s="577">
        <f t="shared" si="32"/>
        <v>140.505</v>
      </c>
      <c r="DD490" s="541">
        <v>3.2</v>
      </c>
      <c r="DE490" s="577">
        <v>6.2</v>
      </c>
      <c r="DF490" s="541"/>
      <c r="DG490" s="558"/>
      <c r="DH490" s="557"/>
      <c r="DI490" s="554">
        <v>82</v>
      </c>
      <c r="DJ490" s="552">
        <v>7.86</v>
      </c>
      <c r="DK490" s="556">
        <v>1851</v>
      </c>
      <c r="DL490" s="577">
        <v>34.299999999999997</v>
      </c>
      <c r="DM490" s="577">
        <f t="shared" si="20"/>
        <v>123.47999999999999</v>
      </c>
      <c r="DN490" s="541">
        <v>0.6</v>
      </c>
      <c r="DO490" s="577">
        <v>19.100000000000001</v>
      </c>
      <c r="DP490" s="541"/>
      <c r="DQ490" s="471"/>
      <c r="DR490" s="557"/>
      <c r="DS490" s="554"/>
      <c r="DT490" s="552"/>
      <c r="DU490" s="470"/>
      <c r="DV490" s="577"/>
      <c r="DW490" s="577"/>
      <c r="DX490" s="541"/>
      <c r="DY490" s="577"/>
      <c r="DZ490" s="541"/>
      <c r="EA490" s="577"/>
      <c r="EB490" s="557"/>
      <c r="EC490" s="554">
        <v>142</v>
      </c>
      <c r="ED490" s="552">
        <v>7.35</v>
      </c>
      <c r="EE490" s="558">
        <v>1222</v>
      </c>
      <c r="EF490" s="577">
        <v>10</v>
      </c>
      <c r="EG490" s="577">
        <f t="shared" si="24"/>
        <v>37</v>
      </c>
      <c r="EH490" s="541">
        <v>4</v>
      </c>
      <c r="EI490" s="577">
        <v>5.5</v>
      </c>
      <c r="EJ490" s="541">
        <v>1.8</v>
      </c>
      <c r="EK490" s="471"/>
      <c r="EL490" s="557"/>
      <c r="EM490" s="554">
        <v>60</v>
      </c>
      <c r="EN490" s="552"/>
      <c r="EO490" s="471"/>
      <c r="EP490" s="577"/>
      <c r="EQ490" s="577"/>
      <c r="ER490" s="541"/>
      <c r="ES490" s="577"/>
      <c r="ET490" s="470"/>
      <c r="EU490" s="471"/>
      <c r="EV490" s="557"/>
      <c r="EW490" s="554">
        <v>74</v>
      </c>
      <c r="EX490" s="552">
        <v>7.62</v>
      </c>
      <c r="EY490" s="471">
        <v>2000</v>
      </c>
      <c r="EZ490" s="577">
        <v>7.5</v>
      </c>
      <c r="FA490" s="577">
        <f t="shared" si="30"/>
        <v>30</v>
      </c>
      <c r="FB490" s="541">
        <v>1.3</v>
      </c>
      <c r="FC490" s="577">
        <v>2</v>
      </c>
      <c r="FD490" s="470"/>
      <c r="FE490" s="471"/>
      <c r="FF490" s="557"/>
      <c r="FG490" s="554">
        <v>24</v>
      </c>
      <c r="FH490" s="552">
        <v>7.89</v>
      </c>
      <c r="FI490" s="471">
        <v>3290</v>
      </c>
      <c r="FJ490" s="577">
        <v>110.4</v>
      </c>
      <c r="FK490" s="577">
        <v>310</v>
      </c>
      <c r="FL490" s="541">
        <v>12.7</v>
      </c>
      <c r="FM490" s="577">
        <v>24.8</v>
      </c>
      <c r="FN490" s="470"/>
      <c r="FO490" s="471"/>
      <c r="FP490" s="557"/>
      <c r="FQ490" s="1261"/>
      <c r="FR490" s="584"/>
      <c r="FS490" s="589"/>
      <c r="FT490" s="584"/>
      <c r="FU490" s="590"/>
      <c r="FV490" s="584"/>
      <c r="FW490" s="590"/>
      <c r="FX490" s="584"/>
      <c r="FY490" s="584"/>
      <c r="FZ490" s="591"/>
      <c r="GA490" s="1261"/>
      <c r="GB490" s="584"/>
      <c r="GC490" s="584"/>
      <c r="GD490" s="584"/>
      <c r="GE490" s="590"/>
      <c r="GF490" s="584"/>
      <c r="GG490" s="590"/>
      <c r="GH490" s="584"/>
      <c r="GI490" s="584"/>
      <c r="GJ490" s="591"/>
      <c r="GK490" s="241"/>
      <c r="GL490" s="940">
        <v>6.37</v>
      </c>
      <c r="GM490" s="471">
        <v>1852</v>
      </c>
      <c r="GN490" s="471">
        <v>67.400000000000006</v>
      </c>
      <c r="GO490" s="471">
        <v>368.7</v>
      </c>
      <c r="GP490" s="471">
        <v>63.7</v>
      </c>
      <c r="GQ490" s="471">
        <v>120.8</v>
      </c>
      <c r="GR490" s="471"/>
      <c r="GS490" s="471"/>
      <c r="GT490" s="557"/>
      <c r="GU490" s="241"/>
      <c r="GV490" s="940">
        <v>6.24</v>
      </c>
      <c r="GW490" s="471">
        <v>1607</v>
      </c>
      <c r="GX490" s="471">
        <v>30.9</v>
      </c>
      <c r="GY490" s="471">
        <v>126.4</v>
      </c>
      <c r="GZ490" s="541">
        <v>74.8</v>
      </c>
      <c r="HA490" s="471">
        <v>95.2</v>
      </c>
      <c r="HB490" s="471"/>
      <c r="HC490" s="471"/>
      <c r="HD490" s="557"/>
      <c r="HE490" s="554">
        <v>157</v>
      </c>
      <c r="HF490" s="552">
        <v>6.39</v>
      </c>
      <c r="HG490" s="471">
        <v>2590</v>
      </c>
      <c r="HH490" s="590">
        <v>15.4</v>
      </c>
      <c r="HI490" s="556">
        <f t="shared" si="33"/>
        <v>58.519999999999996</v>
      </c>
      <c r="HJ490" s="541">
        <v>2.4</v>
      </c>
      <c r="HK490" s="577">
        <v>3.6</v>
      </c>
      <c r="HL490" s="541"/>
      <c r="HM490" s="471"/>
      <c r="HN490" s="557"/>
      <c r="HO490" s="554"/>
      <c r="HP490" s="552"/>
      <c r="HQ490" s="471"/>
      <c r="HR490" s="577"/>
      <c r="HS490" s="577"/>
      <c r="HT490" s="541"/>
      <c r="HU490" s="577"/>
      <c r="HV490" s="541"/>
      <c r="HW490" s="471"/>
      <c r="HX490" s="557"/>
      <c r="HY490" s="1587"/>
      <c r="HZ490" s="1587"/>
      <c r="IA490" s="1587"/>
      <c r="IB490" s="1587"/>
      <c r="IC490" s="1587"/>
      <c r="ID490" s="1587"/>
      <c r="IE490" s="1587"/>
      <c r="IF490" s="1587"/>
      <c r="IG490" s="1587"/>
      <c r="IH490" s="1587"/>
      <c r="II490" s="1587"/>
      <c r="IJ490" s="1587"/>
      <c r="IK490" s="1587"/>
      <c r="IL490" s="1587"/>
      <c r="IM490" s="1587"/>
      <c r="IN490" s="1587"/>
      <c r="IO490" s="1587"/>
      <c r="IP490" s="1587"/>
      <c r="IQ490" s="1587"/>
      <c r="IR490" s="1587"/>
      <c r="IS490" s="1587"/>
      <c r="IT490" s="1587"/>
      <c r="IU490" s="1587"/>
      <c r="IV490" s="1587"/>
      <c r="IW490" s="1587"/>
      <c r="IX490" s="1587"/>
      <c r="IY490" s="1587"/>
      <c r="IZ490" s="1587"/>
      <c r="JA490" s="1587"/>
      <c r="JB490" s="1587"/>
      <c r="JC490" s="1587"/>
      <c r="JD490" s="1587"/>
      <c r="JE490" s="1587"/>
      <c r="JF490" s="1587"/>
      <c r="JG490" s="1587"/>
      <c r="JH490" s="1587"/>
      <c r="JI490" s="1587"/>
      <c r="JJ490" s="1587"/>
      <c r="JK490" s="1587"/>
      <c r="JL490" s="1587"/>
      <c r="JM490" s="1587"/>
      <c r="JN490" s="1587"/>
      <c r="JO490" s="1587"/>
      <c r="JP490" s="1587"/>
      <c r="JQ490" s="1587"/>
      <c r="JR490" s="1587"/>
      <c r="JS490" s="1587"/>
      <c r="JT490" s="1587"/>
      <c r="JU490" s="1587"/>
      <c r="JV490" s="1587"/>
      <c r="JW490" s="1587"/>
      <c r="JX490" s="1587"/>
      <c r="JY490" s="1587"/>
      <c r="JZ490" s="1587"/>
      <c r="KA490" s="1587"/>
      <c r="KB490" s="1587"/>
      <c r="KC490" s="1587"/>
      <c r="KD490" s="1587"/>
      <c r="KE490" s="1587"/>
      <c r="KF490" s="1587"/>
      <c r="KG490" s="1587"/>
      <c r="KH490" s="1587"/>
      <c r="KI490" s="1587"/>
      <c r="KJ490" s="1587"/>
      <c r="KK490" s="1587"/>
      <c r="KL490" s="1587"/>
      <c r="KM490" s="1587"/>
      <c r="KN490" s="1587"/>
      <c r="KO490" s="1587"/>
      <c r="KP490" s="1587"/>
      <c r="KQ490" s="1587"/>
      <c r="KR490" s="1587"/>
      <c r="KS490" s="1587"/>
      <c r="KT490" s="1587"/>
      <c r="KU490" s="1587"/>
      <c r="KV490" s="1587"/>
      <c r="KW490" s="1587"/>
      <c r="KX490" s="1587"/>
      <c r="KY490" s="1587"/>
      <c r="KZ490" s="1587"/>
      <c r="LA490" s="1587"/>
      <c r="LB490" s="1587"/>
      <c r="LC490" s="1587"/>
      <c r="LD490" s="1587"/>
      <c r="LE490" s="1587"/>
      <c r="LF490" s="1587"/>
      <c r="LG490" s="1587"/>
      <c r="LH490" s="1587"/>
      <c r="LI490" s="1587"/>
      <c r="LJ490" s="1587"/>
      <c r="LK490" s="1587"/>
      <c r="LL490" s="1587"/>
      <c r="LM490" s="1587"/>
      <c r="LN490" s="1587"/>
      <c r="LO490" s="1587"/>
      <c r="LP490" s="1587"/>
      <c r="LQ490" s="1587"/>
      <c r="LR490" s="1587"/>
      <c r="LS490" s="1587"/>
      <c r="LT490" s="1587"/>
      <c r="LU490" s="1587"/>
      <c r="LV490" s="1587"/>
      <c r="LW490" s="1587"/>
      <c r="LX490" s="1587"/>
      <c r="LY490" s="1587"/>
      <c r="LZ490" s="1587"/>
      <c r="MA490" s="1587"/>
      <c r="MB490" s="1587"/>
      <c r="MC490" s="1587"/>
      <c r="MD490" s="1587"/>
      <c r="ME490" s="1587"/>
      <c r="MF490" s="1587"/>
      <c r="MG490" s="1587"/>
      <c r="MH490" s="1587"/>
      <c r="MI490" s="1587"/>
      <c r="MJ490" s="1587"/>
      <c r="MK490" s="1587"/>
      <c r="ML490" s="1587"/>
      <c r="MM490" s="1587"/>
      <c r="MN490" s="1587"/>
      <c r="MO490" s="1587"/>
      <c r="MP490" s="1587"/>
      <c r="MQ490" s="1587"/>
      <c r="MR490" s="1587"/>
      <c r="MS490" s="1587"/>
      <c r="MT490" s="1587"/>
      <c r="MU490" s="1587"/>
      <c r="MV490" s="1587"/>
      <c r="MW490" s="1587"/>
      <c r="MX490" s="1587"/>
      <c r="MY490" s="1587"/>
      <c r="MZ490" s="1587"/>
      <c r="NA490" s="1587"/>
      <c r="NB490" s="1587"/>
      <c r="NC490" s="1587"/>
      <c r="ND490" s="1587"/>
      <c r="NE490" s="1587"/>
      <c r="NF490" s="1587"/>
      <c r="NG490" s="1587"/>
      <c r="NH490" s="1587"/>
      <c r="NI490" s="1587"/>
      <c r="NJ490" s="1587"/>
      <c r="NK490" s="1587"/>
      <c r="NL490" s="1587"/>
      <c r="NM490" s="1587"/>
      <c r="NN490" s="1587"/>
      <c r="NO490" s="1587"/>
      <c r="NP490" s="1587"/>
      <c r="NQ490" s="1587"/>
      <c r="NR490" s="1587"/>
      <c r="NS490" s="1587"/>
      <c r="NT490" s="1587"/>
      <c r="NU490" s="1587"/>
      <c r="NV490" s="1587"/>
      <c r="NW490" s="1587"/>
      <c r="NX490" s="1587"/>
      <c r="NY490" s="1587"/>
      <c r="NZ490" s="1587"/>
      <c r="OA490" s="1587"/>
      <c r="OB490" s="1587"/>
      <c r="OC490" s="1587"/>
      <c r="OD490" s="1587"/>
      <c r="OE490" s="1587"/>
      <c r="OF490" s="1587"/>
      <c r="OG490" s="1587"/>
      <c r="OH490" s="1587"/>
      <c r="OI490" s="1587"/>
      <c r="OJ490" s="1587"/>
      <c r="OK490" s="1587"/>
      <c r="OL490" s="1587"/>
      <c r="OM490" s="1587"/>
      <c r="ON490" s="1587"/>
      <c r="OO490" s="1587"/>
      <c r="OP490" s="1587"/>
      <c r="OQ490" s="1587"/>
      <c r="OR490" s="1587"/>
      <c r="OS490" s="1587"/>
      <c r="OT490" s="1587"/>
      <c r="OU490" s="1587"/>
      <c r="OV490" s="1587"/>
      <c r="OW490" s="1587"/>
      <c r="OX490" s="1587"/>
      <c r="OY490" s="1587"/>
      <c r="OZ490" s="1587"/>
      <c r="PA490" s="1587"/>
      <c r="PB490" s="1587"/>
      <c r="PC490" s="1587"/>
      <c r="PD490" s="1587"/>
      <c r="PE490" s="1587"/>
      <c r="PF490" s="1587"/>
      <c r="PG490" s="1588"/>
      <c r="PH490" s="1588"/>
      <c r="PI490" s="1588"/>
      <c r="PJ490" s="1588"/>
      <c r="PK490" s="1588"/>
      <c r="PL490" s="1588"/>
      <c r="PM490" s="1588"/>
      <c r="PN490" s="1588"/>
      <c r="PO490" s="1588"/>
      <c r="PP490" s="1588"/>
      <c r="PQ490" s="1588"/>
      <c r="PR490" s="1588"/>
      <c r="PS490" s="1588"/>
      <c r="PT490" s="1588"/>
      <c r="PU490" s="1588"/>
      <c r="PV490" s="1588"/>
      <c r="PW490" s="1588"/>
      <c r="PX490" s="1588"/>
      <c r="PY490" s="1588"/>
      <c r="PZ490" s="1588"/>
      <c r="QA490" s="1588"/>
      <c r="QB490" s="1588"/>
      <c r="QC490" s="1588"/>
      <c r="QD490" s="1588"/>
      <c r="QE490" s="1588"/>
      <c r="QF490" s="1588"/>
      <c r="QG490" s="1588"/>
      <c r="QH490" s="1588"/>
      <c r="QI490" s="1588"/>
      <c r="QJ490" s="1588"/>
      <c r="QK490" s="1588"/>
      <c r="QL490" s="1588"/>
      <c r="QM490" s="1588"/>
      <c r="QN490" s="1588"/>
      <c r="QO490" s="1588"/>
      <c r="QP490" s="1588"/>
      <c r="QQ490" s="1588"/>
      <c r="QR490" s="1588"/>
      <c r="QS490" s="1588"/>
      <c r="QT490" s="1588"/>
      <c r="QU490" s="1588"/>
      <c r="QV490" s="1588"/>
      <c r="QW490" s="1588"/>
      <c r="QX490" s="1588"/>
      <c r="QY490" s="1588"/>
      <c r="QZ490" s="1588"/>
      <c r="RA490" s="1588"/>
      <c r="RB490" s="1588"/>
      <c r="RC490" s="1588"/>
      <c r="RD490" s="1588"/>
      <c r="RE490" s="1588"/>
      <c r="RF490" s="1588"/>
      <c r="RG490" s="1588"/>
      <c r="RH490" s="1588"/>
      <c r="RI490" s="1588"/>
      <c r="RJ490" s="1588"/>
      <c r="RK490" s="1588"/>
      <c r="RL490" s="1588"/>
      <c r="RM490" s="1588"/>
      <c r="RN490" s="1588"/>
      <c r="RO490" s="1588"/>
      <c r="RP490" s="1588"/>
      <c r="RQ490" s="1588"/>
      <c r="RR490" s="1588"/>
      <c r="RS490" s="1588"/>
      <c r="RT490" s="1588"/>
      <c r="RU490" s="1588"/>
      <c r="RV490" s="1588"/>
      <c r="RW490" s="1588"/>
      <c r="RX490" s="1588"/>
      <c r="RY490" s="1588"/>
      <c r="RZ490" s="1588"/>
      <c r="SA490" s="1588"/>
      <c r="SB490" s="1588"/>
      <c r="SC490" s="1588"/>
      <c r="SD490" s="1588"/>
      <c r="SE490" s="1588"/>
      <c r="SF490" s="1588"/>
      <c r="SG490" s="1588"/>
      <c r="SH490" s="1588"/>
      <c r="SI490" s="1588"/>
      <c r="SJ490" s="1588"/>
      <c r="SK490" s="1588"/>
      <c r="SL490" s="1588"/>
      <c r="SM490" s="1588"/>
      <c r="SN490" s="1588"/>
      <c r="SO490" s="1588"/>
      <c r="SP490" s="1588"/>
      <c r="SQ490" s="1588"/>
      <c r="SR490" s="1588"/>
      <c r="SS490" s="1588"/>
      <c r="ST490" s="1588"/>
      <c r="SU490" s="1588"/>
      <c r="SV490" s="1588"/>
      <c r="SW490" s="1588"/>
      <c r="SX490" s="1588"/>
      <c r="SY490" s="1588"/>
      <c r="SZ490" s="1588"/>
      <c r="TA490" s="1588"/>
      <c r="TB490" s="1588"/>
      <c r="TC490" s="1588"/>
    </row>
    <row r="491" spans="1:523" ht="15" customHeight="1" x14ac:dyDescent="0.15">
      <c r="A491" s="890">
        <v>44011</v>
      </c>
      <c r="B491" s="415">
        <f t="shared" si="9"/>
        <v>5838</v>
      </c>
      <c r="M491" s="231">
        <v>2212</v>
      </c>
      <c r="N491" s="546">
        <v>8.36</v>
      </c>
      <c r="O491" s="467">
        <v>4050</v>
      </c>
      <c r="P491" s="576">
        <v>41.2</v>
      </c>
      <c r="Q491" s="883">
        <f t="shared" si="10"/>
        <v>144.20000000000002</v>
      </c>
      <c r="R491" s="539">
        <v>7.5</v>
      </c>
      <c r="S491" s="576">
        <v>24.3</v>
      </c>
      <c r="W491" s="494">
        <v>415</v>
      </c>
      <c r="X491" s="546">
        <v>8.19</v>
      </c>
      <c r="Y491" s="548">
        <v>4050</v>
      </c>
      <c r="Z491" s="576">
        <v>21.2</v>
      </c>
      <c r="AA491" s="883">
        <f t="shared" ref="AA491:AA531" si="34">Z491*4.1</f>
        <v>86.919999999999987</v>
      </c>
      <c r="AB491" s="539">
        <v>4.0999999999999996</v>
      </c>
      <c r="AC491" s="576">
        <v>5.2</v>
      </c>
      <c r="AG491" s="494">
        <v>110</v>
      </c>
      <c r="AH491" s="546">
        <v>8.2899999999999991</v>
      </c>
      <c r="AI491" s="548">
        <v>5780</v>
      </c>
      <c r="AJ491" s="576">
        <v>27.4</v>
      </c>
      <c r="AK491" s="883">
        <f t="shared" si="12"/>
        <v>117.82</v>
      </c>
      <c r="AL491" s="539">
        <v>0.4</v>
      </c>
      <c r="AM491" s="213">
        <v>4.3</v>
      </c>
      <c r="AQ491" s="494">
        <v>560</v>
      </c>
      <c r="AR491" s="546">
        <v>7.66</v>
      </c>
      <c r="AS491" s="548">
        <v>1912</v>
      </c>
      <c r="AT491" s="576">
        <v>30.1</v>
      </c>
      <c r="AU491" s="883">
        <f t="shared" si="26"/>
        <v>96.320000000000007</v>
      </c>
      <c r="AV491" s="539">
        <v>8.6999999999999993</v>
      </c>
      <c r="AW491" s="576">
        <v>32.299999999999997</v>
      </c>
      <c r="AX491" s="539">
        <v>2.6</v>
      </c>
      <c r="BA491" s="231">
        <v>302</v>
      </c>
      <c r="BB491" s="546">
        <v>8.24</v>
      </c>
      <c r="BC491" s="467">
        <v>4380</v>
      </c>
      <c r="BD491" s="576">
        <v>61.7</v>
      </c>
      <c r="BE491" s="883">
        <f t="shared" si="14"/>
        <v>222.12</v>
      </c>
      <c r="BF491" s="539">
        <v>2.9</v>
      </c>
      <c r="BG491" s="576">
        <v>16.7</v>
      </c>
      <c r="BK491" s="494">
        <v>171</v>
      </c>
      <c r="BL491" s="546">
        <v>7.85</v>
      </c>
      <c r="BM491" s="548">
        <v>1015</v>
      </c>
      <c r="BN491" s="576">
        <v>62.6</v>
      </c>
      <c r="BO491" s="883">
        <f t="shared" si="15"/>
        <v>156.5</v>
      </c>
      <c r="BP491" s="539">
        <v>0.1</v>
      </c>
      <c r="BQ491" s="576">
        <v>2.7</v>
      </c>
      <c r="BU491" s="494">
        <v>462</v>
      </c>
      <c r="BV491" s="546">
        <v>7.44</v>
      </c>
      <c r="BW491" s="548">
        <v>3100</v>
      </c>
      <c r="BX491" s="548">
        <v>20.2</v>
      </c>
      <c r="BY491" s="883">
        <f t="shared" si="31"/>
        <v>78.78</v>
      </c>
      <c r="BZ491" s="539">
        <v>11.9</v>
      </c>
      <c r="CA491" s="576">
        <v>28.9</v>
      </c>
      <c r="CE491" s="494">
        <v>29</v>
      </c>
      <c r="CF491" s="546">
        <v>8.01</v>
      </c>
      <c r="CG491" s="548">
        <v>4800</v>
      </c>
      <c r="CH491" s="576">
        <v>35.5</v>
      </c>
      <c r="CI491" s="883">
        <f t="shared" si="28"/>
        <v>134.9</v>
      </c>
      <c r="CJ491" s="539">
        <v>0.5</v>
      </c>
      <c r="CK491" s="576">
        <v>18.600000000000001</v>
      </c>
      <c r="CO491" s="494">
        <v>714</v>
      </c>
      <c r="CP491" s="546">
        <v>7.18</v>
      </c>
      <c r="CQ491" s="467">
        <v>3450</v>
      </c>
      <c r="CR491" s="576">
        <v>50.1</v>
      </c>
      <c r="CS491" s="883">
        <f t="shared" si="18"/>
        <v>160.32000000000002</v>
      </c>
      <c r="CT491" s="539">
        <v>11.9</v>
      </c>
      <c r="CU491" s="576">
        <v>32.200000000000003</v>
      </c>
      <c r="CY491" s="494">
        <v>133</v>
      </c>
      <c r="CZ491" s="546">
        <v>7.28</v>
      </c>
      <c r="DA491" s="467">
        <v>5020</v>
      </c>
      <c r="DB491" s="576">
        <v>54.9</v>
      </c>
      <c r="DC491" s="883">
        <f t="shared" si="32"/>
        <v>139.99499999999998</v>
      </c>
      <c r="DD491" s="539">
        <v>4.2</v>
      </c>
      <c r="DE491" s="576">
        <v>6.3</v>
      </c>
      <c r="DI491" s="494">
        <v>181</v>
      </c>
      <c r="DJ491" s="546">
        <v>7.54</v>
      </c>
      <c r="DK491" s="549">
        <v>1871</v>
      </c>
      <c r="DL491" s="576">
        <v>34.5</v>
      </c>
      <c r="DM491" s="883">
        <f t="shared" si="20"/>
        <v>124.2</v>
      </c>
      <c r="DN491" s="539">
        <v>0.8</v>
      </c>
      <c r="DO491" s="576">
        <v>16.2</v>
      </c>
      <c r="DS491" s="494">
        <v>19</v>
      </c>
      <c r="DT491" s="546">
        <v>7.41</v>
      </c>
      <c r="DU491" s="466">
        <v>405</v>
      </c>
      <c r="DV491" s="576">
        <v>7.6</v>
      </c>
      <c r="DW491" s="883">
        <f t="shared" ref="DW491:DW526" si="35">DV491*2.8</f>
        <v>21.279999999999998</v>
      </c>
      <c r="DX491" s="539">
        <v>6.2</v>
      </c>
      <c r="DY491" s="576">
        <v>8.4</v>
      </c>
      <c r="EC491" s="494">
        <v>72</v>
      </c>
      <c r="ED491" s="546">
        <v>7.22</v>
      </c>
      <c r="EE491" s="551">
        <v>1274</v>
      </c>
      <c r="EF491" s="576">
        <v>8.3000000000000007</v>
      </c>
      <c r="EG491" s="883">
        <f t="shared" si="24"/>
        <v>30.710000000000004</v>
      </c>
      <c r="EH491" s="539">
        <v>4.4000000000000004</v>
      </c>
      <c r="EI491" s="576">
        <v>5.8</v>
      </c>
      <c r="EJ491" s="539">
        <v>1.9</v>
      </c>
      <c r="EN491" s="546">
        <v>7.41</v>
      </c>
      <c r="EO491" s="467">
        <v>2270</v>
      </c>
      <c r="EP491" s="576">
        <v>22.5</v>
      </c>
      <c r="EQ491" s="576">
        <v>61.7</v>
      </c>
      <c r="ER491" s="539">
        <v>0.3</v>
      </c>
      <c r="ES491" s="576">
        <v>38</v>
      </c>
      <c r="EW491" s="494">
        <v>233</v>
      </c>
      <c r="EX491" s="546">
        <v>7.51</v>
      </c>
      <c r="EY491" s="467">
        <v>2220</v>
      </c>
      <c r="EZ491" s="576">
        <v>8.1999999999999993</v>
      </c>
      <c r="FA491" s="883">
        <f t="shared" si="30"/>
        <v>32.799999999999997</v>
      </c>
      <c r="FB491" s="539">
        <v>0.1</v>
      </c>
      <c r="FC491" s="576">
        <v>1.9</v>
      </c>
      <c r="FG491" s="494">
        <v>18</v>
      </c>
      <c r="FH491" s="546">
        <v>7.96</v>
      </c>
      <c r="FI491" s="467">
        <v>3700</v>
      </c>
      <c r="FJ491" s="576">
        <v>122.6</v>
      </c>
      <c r="FK491" s="883">
        <v>307</v>
      </c>
      <c r="FL491" s="539">
        <v>10.5</v>
      </c>
      <c r="FM491" s="576">
        <v>27.9</v>
      </c>
      <c r="GK491" s="231">
        <v>52</v>
      </c>
      <c r="GL491" s="941">
        <v>6.39</v>
      </c>
      <c r="GM491" s="467">
        <v>1811</v>
      </c>
      <c r="GN491" s="467">
        <v>125.2</v>
      </c>
      <c r="GO491" s="467">
        <v>723.9</v>
      </c>
      <c r="GP491" s="467">
        <v>27.8</v>
      </c>
      <c r="GQ491" s="467">
        <v>121</v>
      </c>
      <c r="GV491" s="941">
        <v>6.42</v>
      </c>
      <c r="GW491" s="467">
        <v>1619</v>
      </c>
      <c r="GX491" s="467">
        <v>27.9</v>
      </c>
      <c r="GY491" s="467">
        <v>117.3</v>
      </c>
      <c r="GZ491" s="539">
        <v>83</v>
      </c>
      <c r="HA491" s="467">
        <v>94.3</v>
      </c>
      <c r="HE491" s="494">
        <v>155</v>
      </c>
      <c r="HF491" s="546">
        <v>6.24</v>
      </c>
      <c r="HG491" s="467">
        <v>2920</v>
      </c>
      <c r="HH491" s="954">
        <v>20.8</v>
      </c>
      <c r="HI491" s="1432">
        <f t="shared" si="33"/>
        <v>79.039999999999992</v>
      </c>
      <c r="HJ491" s="539">
        <v>4.3</v>
      </c>
      <c r="HK491" s="576">
        <v>5.7</v>
      </c>
    </row>
    <row r="492" spans="1:523" ht="15" customHeight="1" x14ac:dyDescent="0.15">
      <c r="A492" s="890">
        <v>44012</v>
      </c>
      <c r="B492" s="415">
        <f t="shared" si="9"/>
        <v>4994</v>
      </c>
      <c r="M492" s="231">
        <v>1857</v>
      </c>
      <c r="N492" s="546">
        <v>8.27</v>
      </c>
      <c r="O492" s="467">
        <v>3960</v>
      </c>
      <c r="P492" s="576">
        <v>38.6</v>
      </c>
      <c r="Q492" s="883">
        <f t="shared" si="10"/>
        <v>135.1</v>
      </c>
      <c r="R492" s="539">
        <v>5.3</v>
      </c>
      <c r="S492" s="576">
        <v>22.8</v>
      </c>
      <c r="W492" s="494">
        <v>588</v>
      </c>
      <c r="X492" s="546">
        <v>8.1</v>
      </c>
      <c r="Y492" s="548">
        <v>3380</v>
      </c>
      <c r="Z492" s="576">
        <v>16.8</v>
      </c>
      <c r="AA492" s="883">
        <f t="shared" si="34"/>
        <v>68.88</v>
      </c>
      <c r="AB492" s="539">
        <v>3.2</v>
      </c>
      <c r="AC492" s="576">
        <v>3.7</v>
      </c>
      <c r="AG492" s="494">
        <v>92</v>
      </c>
      <c r="AH492" s="546">
        <v>8.39</v>
      </c>
      <c r="AI492" s="548">
        <v>6000</v>
      </c>
      <c r="AJ492" s="576">
        <v>27.1</v>
      </c>
      <c r="AK492" s="883">
        <f t="shared" si="12"/>
        <v>116.53</v>
      </c>
      <c r="AL492" s="539">
        <v>0.7</v>
      </c>
      <c r="AM492" s="213">
        <v>4.0999999999999996</v>
      </c>
      <c r="AQ492" s="494">
        <v>549</v>
      </c>
      <c r="AR492" s="546">
        <v>7.86</v>
      </c>
      <c r="AS492" s="548">
        <v>2360</v>
      </c>
      <c r="AT492" s="576">
        <v>33.700000000000003</v>
      </c>
      <c r="AU492" s="883">
        <f t="shared" si="26"/>
        <v>107.84000000000002</v>
      </c>
      <c r="AV492" s="539">
        <v>12.3</v>
      </c>
      <c r="AW492" s="576">
        <v>36.5</v>
      </c>
      <c r="AX492" s="539">
        <v>2.7</v>
      </c>
      <c r="BA492" s="231">
        <v>341</v>
      </c>
      <c r="BB492" s="546">
        <v>8.3000000000000007</v>
      </c>
      <c r="BC492" s="467">
        <v>4380</v>
      </c>
      <c r="BD492" s="576">
        <v>59.8</v>
      </c>
      <c r="BE492" s="883">
        <f t="shared" si="14"/>
        <v>215.28</v>
      </c>
      <c r="BF492" s="539">
        <v>3.6</v>
      </c>
      <c r="BG492" s="576">
        <v>16.3</v>
      </c>
      <c r="BK492" s="494">
        <v>170</v>
      </c>
      <c r="BL492" s="546">
        <v>7.99</v>
      </c>
      <c r="BM492" s="548">
        <v>1066</v>
      </c>
      <c r="BN492" s="576">
        <v>59.5</v>
      </c>
      <c r="BO492" s="883">
        <f t="shared" si="15"/>
        <v>148.75</v>
      </c>
      <c r="BP492" s="539">
        <v>0.2</v>
      </c>
      <c r="BQ492" s="576">
        <v>2.7</v>
      </c>
      <c r="BU492" s="494">
        <v>502</v>
      </c>
      <c r="BV492" s="546">
        <v>7.36</v>
      </c>
      <c r="BW492" s="548">
        <v>3170</v>
      </c>
      <c r="BX492" s="548">
        <v>20.100000000000001</v>
      </c>
      <c r="BY492" s="883">
        <f t="shared" si="31"/>
        <v>78.39</v>
      </c>
      <c r="BZ492" s="539">
        <v>15.7</v>
      </c>
      <c r="CA492" s="576">
        <v>29.6</v>
      </c>
      <c r="CE492" s="494">
        <v>74</v>
      </c>
      <c r="CF492" s="546">
        <v>7.99</v>
      </c>
      <c r="CG492" s="548">
        <v>4980</v>
      </c>
      <c r="CH492" s="576">
        <v>29.1</v>
      </c>
      <c r="CI492" s="883">
        <f t="shared" si="28"/>
        <v>110.58</v>
      </c>
      <c r="CJ492" s="539">
        <v>0.7</v>
      </c>
      <c r="CK492" s="576">
        <v>14.9</v>
      </c>
      <c r="CO492" s="494">
        <v>273</v>
      </c>
      <c r="CP492" s="546">
        <v>7.45</v>
      </c>
      <c r="CQ492" s="467">
        <v>3530</v>
      </c>
      <c r="CR492" s="576">
        <v>46.4</v>
      </c>
      <c r="CS492" s="883">
        <f t="shared" si="18"/>
        <v>148.47999999999999</v>
      </c>
      <c r="CT492" s="539">
        <v>9.5</v>
      </c>
      <c r="CU492" s="576">
        <v>29.3</v>
      </c>
      <c r="CZ492" s="546">
        <v>7.46</v>
      </c>
      <c r="DA492" s="467">
        <v>6360</v>
      </c>
      <c r="DB492" s="576">
        <v>54.4</v>
      </c>
      <c r="DC492" s="883">
        <f t="shared" si="32"/>
        <v>138.72</v>
      </c>
      <c r="DD492" s="539">
        <v>2.7</v>
      </c>
      <c r="DE492" s="576">
        <v>7.1</v>
      </c>
      <c r="DI492" s="494">
        <v>112</v>
      </c>
      <c r="DJ492" s="546">
        <v>7.76</v>
      </c>
      <c r="DK492" s="549">
        <v>2190</v>
      </c>
      <c r="DL492" s="576">
        <v>42.2</v>
      </c>
      <c r="DM492" s="883">
        <f t="shared" si="20"/>
        <v>151.92000000000002</v>
      </c>
      <c r="DN492" s="539">
        <v>0.6</v>
      </c>
      <c r="DO492" s="576">
        <v>17</v>
      </c>
      <c r="DS492" s="494">
        <v>19</v>
      </c>
      <c r="DT492" s="546">
        <v>7.56</v>
      </c>
      <c r="DU492" s="466">
        <v>376</v>
      </c>
      <c r="DV492" s="576">
        <v>9.6999999999999993</v>
      </c>
      <c r="DW492" s="883">
        <f t="shared" si="35"/>
        <v>27.159999999999997</v>
      </c>
      <c r="DX492" s="539">
        <v>7.2</v>
      </c>
      <c r="DY492" s="576">
        <v>8.8000000000000007</v>
      </c>
      <c r="EC492" s="494">
        <v>172</v>
      </c>
      <c r="ED492" s="546">
        <v>7.28</v>
      </c>
      <c r="EE492" s="551">
        <v>1229</v>
      </c>
      <c r="EF492" s="576">
        <v>9.1</v>
      </c>
      <c r="EG492" s="883">
        <f t="shared" si="24"/>
        <v>33.67</v>
      </c>
      <c r="EH492" s="539">
        <v>5.4</v>
      </c>
      <c r="EI492" s="576">
        <v>5.7</v>
      </c>
      <c r="EJ492" s="539">
        <v>1.6</v>
      </c>
      <c r="EX492" s="546">
        <v>7.71</v>
      </c>
      <c r="EY492" s="467">
        <v>2390</v>
      </c>
      <c r="EZ492" s="576">
        <v>7.2</v>
      </c>
      <c r="FA492" s="883">
        <f t="shared" si="30"/>
        <v>28.8</v>
      </c>
      <c r="FB492" s="539">
        <v>0.1</v>
      </c>
      <c r="FC492" s="576">
        <v>1.9</v>
      </c>
      <c r="FG492" s="494">
        <v>25</v>
      </c>
      <c r="FH492" s="546">
        <v>7.91</v>
      </c>
      <c r="FI492" s="467">
        <v>3810</v>
      </c>
      <c r="FJ492" s="576">
        <v>123.2</v>
      </c>
      <c r="FK492" s="883">
        <v>299</v>
      </c>
      <c r="FL492" s="539">
        <v>8.1999999999999993</v>
      </c>
      <c r="FM492" s="576">
        <v>28.6</v>
      </c>
      <c r="GK492" s="231">
        <v>54</v>
      </c>
      <c r="GL492" s="941">
        <v>6.3</v>
      </c>
      <c r="GM492" s="467">
        <v>2050</v>
      </c>
      <c r="GN492" s="467">
        <v>72.400000000000006</v>
      </c>
      <c r="GO492" s="467">
        <v>391</v>
      </c>
      <c r="GP492" s="467">
        <v>63.7</v>
      </c>
      <c r="GQ492" s="467">
        <v>124.5</v>
      </c>
      <c r="GV492" s="941">
        <v>6.35</v>
      </c>
      <c r="GW492" s="467">
        <v>1804</v>
      </c>
      <c r="GX492" s="467">
        <v>32.5</v>
      </c>
      <c r="GY492" s="467">
        <v>122</v>
      </c>
      <c r="GZ492" s="539">
        <v>103.6</v>
      </c>
      <c r="HA492" s="467">
        <v>104.5</v>
      </c>
      <c r="HE492" s="494">
        <v>166</v>
      </c>
      <c r="HF492" s="546">
        <v>6.24</v>
      </c>
      <c r="HG492" s="467">
        <v>2920</v>
      </c>
      <c r="HH492" s="954">
        <v>20.3</v>
      </c>
      <c r="HI492" s="1432">
        <f t="shared" si="33"/>
        <v>77.14</v>
      </c>
      <c r="HJ492" s="539">
        <v>4.8</v>
      </c>
      <c r="HK492" s="576">
        <v>5.2</v>
      </c>
    </row>
    <row r="493" spans="1:523" ht="15" customHeight="1" x14ac:dyDescent="0.15">
      <c r="A493" s="890">
        <v>44013</v>
      </c>
      <c r="B493" s="415">
        <f t="shared" si="9"/>
        <v>4278</v>
      </c>
      <c r="M493" s="231">
        <v>1683</v>
      </c>
      <c r="N493" s="546">
        <v>8.31</v>
      </c>
      <c r="O493" s="467">
        <v>3600</v>
      </c>
      <c r="P493" s="576">
        <v>39</v>
      </c>
      <c r="Q493" s="883">
        <f t="shared" si="10"/>
        <v>136.5</v>
      </c>
      <c r="R493" s="539">
        <v>1.4</v>
      </c>
      <c r="S493" s="576">
        <v>19.3</v>
      </c>
      <c r="W493" s="494">
        <v>533</v>
      </c>
      <c r="X493" s="546">
        <v>8.0299999999999994</v>
      </c>
      <c r="Y493" s="548">
        <v>1911</v>
      </c>
      <c r="Z493" s="576">
        <v>11.6</v>
      </c>
      <c r="AA493" s="883">
        <f t="shared" si="34"/>
        <v>47.559999999999995</v>
      </c>
      <c r="AB493" s="539">
        <v>0.3</v>
      </c>
      <c r="AC493" s="576">
        <v>3.2</v>
      </c>
      <c r="AG493" s="494">
        <v>133</v>
      </c>
      <c r="AH493" s="546">
        <v>8.4</v>
      </c>
      <c r="AI493" s="548">
        <v>5170</v>
      </c>
      <c r="AJ493" s="576">
        <v>26.7</v>
      </c>
      <c r="AK493" s="883">
        <f t="shared" si="12"/>
        <v>114.80999999999999</v>
      </c>
      <c r="AL493" s="539">
        <v>0.5</v>
      </c>
      <c r="AM493" s="213">
        <v>4.3</v>
      </c>
      <c r="AQ493" s="494">
        <v>410</v>
      </c>
      <c r="AR493" s="546">
        <v>7.92</v>
      </c>
      <c r="AS493" s="548">
        <v>2390</v>
      </c>
      <c r="AT493" s="576">
        <v>36.200000000000003</v>
      </c>
      <c r="AU493" s="883">
        <f t="shared" si="26"/>
        <v>115.84000000000002</v>
      </c>
      <c r="AV493" s="539">
        <v>21.2</v>
      </c>
      <c r="AW493" s="576">
        <v>43.7</v>
      </c>
      <c r="AX493" s="539">
        <v>2.8</v>
      </c>
      <c r="BA493" s="231">
        <v>308</v>
      </c>
      <c r="BB493" s="546">
        <v>8.1</v>
      </c>
      <c r="BC493" s="467">
        <v>3290</v>
      </c>
      <c r="BD493" s="576">
        <v>33.5</v>
      </c>
      <c r="BE493" s="883">
        <f t="shared" si="14"/>
        <v>120.60000000000001</v>
      </c>
      <c r="BF493" s="539">
        <v>2.7</v>
      </c>
      <c r="BG493" s="576">
        <v>9.4</v>
      </c>
      <c r="BK493" s="494">
        <v>163</v>
      </c>
      <c r="BL493" s="546">
        <v>8.01</v>
      </c>
      <c r="BM493" s="548">
        <v>977</v>
      </c>
      <c r="BN493" s="576">
        <v>59.6</v>
      </c>
      <c r="BO493" s="883">
        <f t="shared" si="15"/>
        <v>149</v>
      </c>
      <c r="BP493" s="539">
        <v>0.2</v>
      </c>
      <c r="BQ493" s="576">
        <v>2.5</v>
      </c>
      <c r="BU493" s="494">
        <v>214</v>
      </c>
      <c r="BV493" s="546">
        <v>7.6</v>
      </c>
      <c r="BW493" s="548">
        <v>3140</v>
      </c>
      <c r="BX493" s="548">
        <v>20.399999999999999</v>
      </c>
      <c r="BY493" s="883">
        <f t="shared" si="31"/>
        <v>79.559999999999988</v>
      </c>
      <c r="BZ493" s="539">
        <v>12.3</v>
      </c>
      <c r="CA493" s="576">
        <v>38.799999999999997</v>
      </c>
      <c r="CE493" s="494">
        <v>48</v>
      </c>
      <c r="CF493" s="546">
        <v>7.98</v>
      </c>
      <c r="CG493" s="548">
        <v>4340</v>
      </c>
      <c r="CH493" s="576">
        <v>31.6</v>
      </c>
      <c r="CI493" s="883">
        <f t="shared" si="28"/>
        <v>120.08</v>
      </c>
      <c r="CJ493" s="539">
        <v>0.9</v>
      </c>
      <c r="CK493" s="576">
        <v>13.7</v>
      </c>
      <c r="CO493" s="494">
        <v>211</v>
      </c>
      <c r="CP493" s="546">
        <v>7.41</v>
      </c>
      <c r="CQ493" s="467">
        <v>2900</v>
      </c>
      <c r="CS493" s="883">
        <f t="shared" si="18"/>
        <v>0</v>
      </c>
      <c r="CT493" s="539">
        <v>9.1999999999999993</v>
      </c>
      <c r="CZ493" s="546">
        <v>7.61</v>
      </c>
      <c r="DA493" s="467">
        <v>5060</v>
      </c>
      <c r="DC493" s="883">
        <f t="shared" si="32"/>
        <v>0</v>
      </c>
      <c r="DD493" s="539">
        <v>1.3</v>
      </c>
      <c r="DI493" s="494">
        <v>50</v>
      </c>
      <c r="DJ493" s="546">
        <v>7.59</v>
      </c>
      <c r="DK493" s="549">
        <v>1854</v>
      </c>
      <c r="DM493" s="883">
        <f t="shared" si="20"/>
        <v>0</v>
      </c>
      <c r="DN493" s="539">
        <v>2.2000000000000002</v>
      </c>
      <c r="DS493" s="494">
        <v>44</v>
      </c>
      <c r="DT493" s="546">
        <v>7.15</v>
      </c>
      <c r="DU493" s="466">
        <v>583</v>
      </c>
      <c r="DW493" s="883">
        <f t="shared" si="35"/>
        <v>0</v>
      </c>
      <c r="DX493" s="539">
        <v>10.6</v>
      </c>
      <c r="EC493" s="494">
        <v>88</v>
      </c>
      <c r="ED493" s="546">
        <v>7.62</v>
      </c>
      <c r="EE493" s="551">
        <v>954</v>
      </c>
      <c r="EG493" s="883">
        <f t="shared" si="24"/>
        <v>0</v>
      </c>
      <c r="EH493" s="539">
        <v>6</v>
      </c>
      <c r="EJ493" s="539">
        <v>0.2</v>
      </c>
      <c r="EW493" s="494">
        <v>123</v>
      </c>
      <c r="EX493" s="546">
        <v>7.57</v>
      </c>
      <c r="EY493" s="467">
        <v>2040</v>
      </c>
      <c r="FA493" s="883">
        <f t="shared" si="30"/>
        <v>0</v>
      </c>
      <c r="FB493" s="539">
        <v>0.1</v>
      </c>
      <c r="FG493" s="494">
        <v>18</v>
      </c>
      <c r="FH493" s="546">
        <v>7.75</v>
      </c>
      <c r="FI493" s="467">
        <v>3240</v>
      </c>
      <c r="FK493" s="883">
        <v>293.39999999999998</v>
      </c>
      <c r="FL493" s="539">
        <v>10.8</v>
      </c>
      <c r="GK493" s="231">
        <v>45</v>
      </c>
      <c r="GL493" s="941">
        <v>6.48</v>
      </c>
      <c r="GM493" s="467">
        <v>1541</v>
      </c>
      <c r="GO493" s="467">
        <v>487.6</v>
      </c>
      <c r="GP493" s="467">
        <v>56.4</v>
      </c>
      <c r="GU493" s="231">
        <v>51</v>
      </c>
      <c r="GV493" s="941">
        <v>6.44</v>
      </c>
      <c r="GW493" s="467">
        <v>1684</v>
      </c>
      <c r="GY493" s="467">
        <v>170</v>
      </c>
      <c r="GZ493" s="539">
        <v>114.2</v>
      </c>
      <c r="HE493" s="494">
        <v>150</v>
      </c>
      <c r="HF493" s="546">
        <v>6.45</v>
      </c>
      <c r="HG493" s="467">
        <v>2520</v>
      </c>
      <c r="HH493" s="954"/>
      <c r="HJ493" s="539">
        <v>10.8</v>
      </c>
      <c r="HO493" s="494">
        <v>6</v>
      </c>
    </row>
    <row r="494" spans="1:523" ht="15" customHeight="1" x14ac:dyDescent="0.15">
      <c r="A494" s="890">
        <v>44014</v>
      </c>
      <c r="B494" s="415">
        <f t="shared" si="9"/>
        <v>4204</v>
      </c>
      <c r="M494" s="231">
        <v>1662</v>
      </c>
      <c r="N494" s="546">
        <v>8.06</v>
      </c>
      <c r="O494" s="467">
        <v>3050</v>
      </c>
      <c r="Q494" s="883">
        <v>104</v>
      </c>
      <c r="R494" s="539">
        <v>0.9</v>
      </c>
      <c r="W494" s="494">
        <v>159</v>
      </c>
      <c r="X494" s="546">
        <v>7.74</v>
      </c>
      <c r="Y494" s="548">
        <v>1515</v>
      </c>
      <c r="AA494" s="883">
        <v>30.1</v>
      </c>
      <c r="AB494" s="539">
        <v>0.3</v>
      </c>
      <c r="AG494" s="494">
        <v>143</v>
      </c>
      <c r="AH494" s="546">
        <v>8.48</v>
      </c>
      <c r="AI494" s="548">
        <v>4860</v>
      </c>
      <c r="AK494" s="883">
        <v>61.7</v>
      </c>
      <c r="AL494" s="539">
        <v>0.4</v>
      </c>
      <c r="AQ494" s="494">
        <v>396</v>
      </c>
      <c r="AR494" s="546">
        <v>7.37</v>
      </c>
      <c r="AS494" s="548">
        <v>2230</v>
      </c>
      <c r="AU494" s="883">
        <v>156.5</v>
      </c>
      <c r="AV494" s="539">
        <v>27</v>
      </c>
      <c r="BA494" s="231">
        <v>277</v>
      </c>
      <c r="BB494" s="546">
        <v>8.4700000000000006</v>
      </c>
      <c r="BC494" s="467">
        <v>3940</v>
      </c>
      <c r="BE494" s="883">
        <v>123.4</v>
      </c>
      <c r="BF494" s="539">
        <v>1.7</v>
      </c>
      <c r="BK494" s="494">
        <v>178</v>
      </c>
      <c r="BL494" s="546">
        <v>8.02</v>
      </c>
      <c r="BM494" s="548">
        <v>965</v>
      </c>
      <c r="BO494" s="883">
        <v>11.3</v>
      </c>
      <c r="BP494" s="539">
        <v>0.2</v>
      </c>
      <c r="BU494" s="494">
        <v>247</v>
      </c>
      <c r="BV494" s="546">
        <v>7.64</v>
      </c>
      <c r="BW494" s="548">
        <v>2750</v>
      </c>
      <c r="BY494" s="883">
        <v>76.8</v>
      </c>
      <c r="BZ494" s="539">
        <v>10.9</v>
      </c>
      <c r="CE494" s="494">
        <v>31</v>
      </c>
      <c r="CF494" s="546">
        <v>7.8</v>
      </c>
      <c r="CG494" s="548">
        <v>3680</v>
      </c>
      <c r="CI494" s="883">
        <v>120.4</v>
      </c>
      <c r="CJ494" s="539">
        <v>0.7</v>
      </c>
      <c r="CO494" s="494">
        <v>240</v>
      </c>
      <c r="CP494" s="546">
        <v>7.4</v>
      </c>
      <c r="CQ494" s="467">
        <v>2460</v>
      </c>
      <c r="CS494" s="883">
        <v>124.9</v>
      </c>
      <c r="CT494" s="539">
        <v>9.1</v>
      </c>
      <c r="CY494" s="494">
        <v>226</v>
      </c>
      <c r="CZ494" s="546">
        <v>7.54</v>
      </c>
      <c r="DA494" s="467">
        <v>3920</v>
      </c>
      <c r="DC494" s="883">
        <v>120.4</v>
      </c>
      <c r="DD494" s="539">
        <v>5.5</v>
      </c>
      <c r="DI494" s="494">
        <v>185</v>
      </c>
      <c r="DJ494" s="546">
        <v>8.0299999999999994</v>
      </c>
      <c r="DK494" s="549">
        <v>2190</v>
      </c>
      <c r="DM494" s="883">
        <v>165.5</v>
      </c>
      <c r="DN494" s="539">
        <v>0.7</v>
      </c>
      <c r="DS494" s="494">
        <v>35</v>
      </c>
      <c r="DT494" s="546">
        <v>7.67</v>
      </c>
      <c r="DU494" s="466">
        <v>419</v>
      </c>
      <c r="DW494" s="883">
        <v>46.7</v>
      </c>
      <c r="DX494" s="539">
        <v>5</v>
      </c>
      <c r="EC494" s="494">
        <v>188</v>
      </c>
      <c r="ED494" s="546">
        <v>7.14</v>
      </c>
      <c r="EE494" s="551">
        <v>1094</v>
      </c>
      <c r="EG494" s="883">
        <v>57.2</v>
      </c>
      <c r="EH494" s="539">
        <v>6.9</v>
      </c>
      <c r="EJ494" s="539">
        <v>0.2</v>
      </c>
      <c r="EX494" s="546">
        <v>7.92</v>
      </c>
      <c r="EY494" s="467">
        <v>1877</v>
      </c>
      <c r="FA494" s="883">
        <v>34.6</v>
      </c>
      <c r="FB494" s="539">
        <v>0.8</v>
      </c>
      <c r="FG494" s="494">
        <v>35</v>
      </c>
      <c r="FH494" s="546">
        <v>7.74</v>
      </c>
      <c r="FI494" s="467">
        <v>2720</v>
      </c>
      <c r="FK494" s="883">
        <v>298</v>
      </c>
      <c r="FL494" s="539">
        <v>9.1999999999999993</v>
      </c>
      <c r="GK494" s="231">
        <v>65</v>
      </c>
      <c r="GL494" s="941">
        <v>6.58</v>
      </c>
      <c r="GM494" s="467">
        <v>1428</v>
      </c>
      <c r="GO494" s="467">
        <v>856.3</v>
      </c>
      <c r="GP494" s="467">
        <v>13.7</v>
      </c>
      <c r="GU494" s="231">
        <v>46</v>
      </c>
      <c r="GV494" s="941">
        <v>6.38</v>
      </c>
      <c r="GW494" s="467">
        <v>1546</v>
      </c>
      <c r="GY494" s="467">
        <v>178</v>
      </c>
      <c r="GZ494" s="539">
        <v>115.4</v>
      </c>
      <c r="HE494" s="494">
        <v>32</v>
      </c>
      <c r="HF494" s="546">
        <v>6.37</v>
      </c>
      <c r="HG494" s="467">
        <v>2860</v>
      </c>
      <c r="HH494" s="954"/>
      <c r="HJ494" s="539">
        <v>9.9</v>
      </c>
      <c r="HO494" s="494">
        <v>59</v>
      </c>
    </row>
    <row r="495" spans="1:523" ht="15" customHeight="1" x14ac:dyDescent="0.15">
      <c r="A495" s="890">
        <v>44015</v>
      </c>
      <c r="B495" s="415">
        <f t="shared" si="9"/>
        <v>5700</v>
      </c>
      <c r="M495" s="231">
        <v>2145</v>
      </c>
      <c r="N495" s="546">
        <v>8.33</v>
      </c>
      <c r="O495" s="467">
        <v>2850</v>
      </c>
      <c r="Q495" s="883">
        <v>93</v>
      </c>
      <c r="R495" s="539">
        <v>0.4</v>
      </c>
      <c r="S495" s="576">
        <v>21.2</v>
      </c>
      <c r="W495" s="494">
        <v>325</v>
      </c>
      <c r="X495" s="546">
        <v>8.1300000000000008</v>
      </c>
      <c r="Y495" s="548">
        <v>1591</v>
      </c>
      <c r="AA495" s="883">
        <v>22.6</v>
      </c>
      <c r="AB495" s="539">
        <v>0.1</v>
      </c>
      <c r="AG495" s="494">
        <v>129</v>
      </c>
      <c r="AH495" s="546">
        <v>8.31</v>
      </c>
      <c r="AI495" s="548">
        <v>3970</v>
      </c>
      <c r="AK495" s="883">
        <v>55.7</v>
      </c>
      <c r="AL495" s="539">
        <v>0.4</v>
      </c>
      <c r="AQ495" s="494">
        <v>368</v>
      </c>
      <c r="AR495" s="546">
        <v>7.9</v>
      </c>
      <c r="AS495" s="548">
        <v>2120</v>
      </c>
      <c r="AU495" s="883">
        <v>147.4</v>
      </c>
      <c r="AV495" s="539">
        <v>22.4</v>
      </c>
      <c r="AW495" s="576">
        <v>60</v>
      </c>
      <c r="BA495" s="231">
        <v>262</v>
      </c>
      <c r="BB495" s="546">
        <v>8.4</v>
      </c>
      <c r="BC495" s="467">
        <v>3180</v>
      </c>
      <c r="BE495" s="883">
        <v>99.3</v>
      </c>
      <c r="BF495" s="539">
        <v>1.4</v>
      </c>
      <c r="BG495" s="576">
        <v>6.1</v>
      </c>
      <c r="BK495" s="494">
        <v>176</v>
      </c>
      <c r="BL495" s="546">
        <v>8.11</v>
      </c>
      <c r="BM495" s="548">
        <v>940</v>
      </c>
      <c r="BO495" s="883">
        <v>107</v>
      </c>
      <c r="BP495" s="539">
        <v>0.2</v>
      </c>
      <c r="BU495" s="494">
        <v>510</v>
      </c>
      <c r="BV495" s="546">
        <v>7.69</v>
      </c>
      <c r="BW495" s="548">
        <v>2450</v>
      </c>
      <c r="BY495" s="883">
        <v>63.2</v>
      </c>
      <c r="BZ495" s="539">
        <v>17</v>
      </c>
      <c r="CA495" s="576">
        <v>18.7</v>
      </c>
      <c r="CE495" s="494">
        <v>86</v>
      </c>
      <c r="CF495" s="546">
        <v>8.0399999999999991</v>
      </c>
      <c r="CG495" s="548">
        <v>4130</v>
      </c>
      <c r="CI495" s="883">
        <v>104</v>
      </c>
      <c r="CJ495" s="539">
        <v>0.7</v>
      </c>
      <c r="CK495" s="576">
        <v>10.199999999999999</v>
      </c>
      <c r="CO495" s="494">
        <v>703</v>
      </c>
      <c r="CP495" s="546">
        <v>7.75</v>
      </c>
      <c r="CQ495" s="467">
        <v>3150</v>
      </c>
      <c r="CS495" s="883">
        <v>146</v>
      </c>
      <c r="CT495" s="539">
        <v>7.2</v>
      </c>
      <c r="CU495" s="576">
        <v>28</v>
      </c>
      <c r="CY495" s="494">
        <v>94</v>
      </c>
      <c r="CZ495" s="546">
        <v>7.74</v>
      </c>
      <c r="DA495" s="467">
        <v>4420</v>
      </c>
      <c r="DC495" s="883">
        <v>148</v>
      </c>
      <c r="DD495" s="539">
        <v>6.9</v>
      </c>
      <c r="DI495" s="494">
        <v>353</v>
      </c>
      <c r="DJ495" s="546">
        <v>7.24</v>
      </c>
      <c r="DK495" s="549">
        <v>2710</v>
      </c>
      <c r="DM495" s="883">
        <v>196</v>
      </c>
      <c r="DN495" s="539">
        <v>13</v>
      </c>
      <c r="DO495" s="576">
        <v>20</v>
      </c>
      <c r="DS495" s="494">
        <v>31</v>
      </c>
      <c r="DT495" s="546">
        <v>7.51</v>
      </c>
      <c r="DU495" s="466">
        <v>369</v>
      </c>
      <c r="DW495" s="883">
        <v>42</v>
      </c>
      <c r="DX495" s="539">
        <v>4.2</v>
      </c>
      <c r="EC495" s="494">
        <v>79</v>
      </c>
      <c r="ED495" s="546">
        <v>7.47</v>
      </c>
      <c r="EE495" s="551">
        <v>881</v>
      </c>
      <c r="EG495" s="883">
        <v>36</v>
      </c>
      <c r="EH495" s="539">
        <v>3.9</v>
      </c>
      <c r="EW495" s="494">
        <v>184</v>
      </c>
      <c r="EX495" s="546">
        <v>7.59</v>
      </c>
      <c r="EY495" s="467">
        <v>1847</v>
      </c>
      <c r="FA495" s="883">
        <v>21.1</v>
      </c>
      <c r="FB495" s="539">
        <v>1</v>
      </c>
      <c r="FG495" s="494">
        <v>29</v>
      </c>
      <c r="FH495" s="546">
        <v>7.71</v>
      </c>
      <c r="FI495" s="467">
        <v>2980</v>
      </c>
      <c r="FK495" s="883">
        <v>295</v>
      </c>
      <c r="FL495" s="539">
        <v>8</v>
      </c>
      <c r="FM495" s="576">
        <v>29</v>
      </c>
      <c r="GK495" s="231">
        <v>80</v>
      </c>
      <c r="GL495" s="941">
        <v>7.06</v>
      </c>
      <c r="GM495" s="467">
        <v>2310</v>
      </c>
      <c r="GO495" s="467">
        <v>1686</v>
      </c>
      <c r="GP495" s="467">
        <v>166.4</v>
      </c>
      <c r="GQ495" s="467">
        <v>304</v>
      </c>
      <c r="GU495" s="231">
        <v>54</v>
      </c>
      <c r="GV495" s="941">
        <v>6.55</v>
      </c>
      <c r="GW495" s="467">
        <v>1269</v>
      </c>
      <c r="GY495" s="467">
        <v>188</v>
      </c>
      <c r="GZ495" s="539">
        <v>62.2</v>
      </c>
      <c r="HA495" s="467">
        <v>71</v>
      </c>
      <c r="HF495" s="546">
        <v>6.46</v>
      </c>
      <c r="HG495" s="467">
        <v>3270</v>
      </c>
      <c r="HH495" s="954"/>
      <c r="HJ495" s="539">
        <v>4.2</v>
      </c>
      <c r="HK495" s="576">
        <v>6.5</v>
      </c>
      <c r="HO495" s="494">
        <v>92</v>
      </c>
    </row>
    <row r="496" spans="1:523" ht="15" customHeight="1" x14ac:dyDescent="0.15">
      <c r="A496" s="890">
        <v>44016</v>
      </c>
      <c r="B496" s="415">
        <f t="shared" si="9"/>
        <v>5332</v>
      </c>
      <c r="M496" s="231">
        <v>2000</v>
      </c>
      <c r="N496" s="546">
        <v>7.75</v>
      </c>
      <c r="O496" s="467">
        <v>2510</v>
      </c>
      <c r="Q496" s="883">
        <v>72</v>
      </c>
      <c r="R496" s="539">
        <v>0.6</v>
      </c>
      <c r="W496" s="494">
        <v>573</v>
      </c>
      <c r="X496" s="546">
        <v>7.86</v>
      </c>
      <c r="Y496" s="548">
        <v>2280</v>
      </c>
      <c r="AA496" s="883">
        <v>24</v>
      </c>
      <c r="AB496" s="539">
        <v>0.1</v>
      </c>
      <c r="AG496" s="494">
        <v>146</v>
      </c>
      <c r="AH496" s="546">
        <v>8.3800000000000008</v>
      </c>
      <c r="AI496" s="548">
        <v>4580</v>
      </c>
      <c r="AK496" s="883">
        <v>45</v>
      </c>
      <c r="AL496" s="539">
        <v>0.5</v>
      </c>
      <c r="AQ496" s="494">
        <v>442</v>
      </c>
      <c r="AR496" s="546">
        <v>7.52</v>
      </c>
      <c r="AS496" s="548">
        <v>2060</v>
      </c>
      <c r="AU496" s="883">
        <v>155</v>
      </c>
      <c r="AV496" s="539">
        <v>15.1</v>
      </c>
      <c r="BA496" s="231">
        <v>348</v>
      </c>
      <c r="BE496" s="883">
        <f t="shared" si="14"/>
        <v>0</v>
      </c>
      <c r="BK496" s="494">
        <v>174</v>
      </c>
      <c r="BL496" s="546">
        <v>7.9</v>
      </c>
      <c r="BM496" s="548">
        <v>942</v>
      </c>
      <c r="BO496" s="883">
        <v>104</v>
      </c>
      <c r="BP496" s="539">
        <v>0.2</v>
      </c>
      <c r="BU496" s="494">
        <v>484</v>
      </c>
      <c r="BV496" s="546">
        <v>7.39</v>
      </c>
      <c r="BW496" s="548">
        <v>3110</v>
      </c>
      <c r="BY496" s="883">
        <v>86</v>
      </c>
      <c r="BZ496" s="539">
        <v>22.3</v>
      </c>
      <c r="CE496" s="494">
        <v>49</v>
      </c>
      <c r="CF496" s="546">
        <v>7.46</v>
      </c>
      <c r="CG496" s="548">
        <v>2430</v>
      </c>
      <c r="CI496" s="883">
        <v>35</v>
      </c>
      <c r="CJ496" s="539">
        <v>0.6</v>
      </c>
      <c r="CO496" s="494">
        <v>77</v>
      </c>
      <c r="CP496" s="546">
        <v>7.64</v>
      </c>
      <c r="CQ496" s="467">
        <v>2490</v>
      </c>
      <c r="CS496" s="883">
        <v>102</v>
      </c>
      <c r="CT496" s="539">
        <v>3.3</v>
      </c>
      <c r="CY496" s="494">
        <v>108</v>
      </c>
      <c r="CZ496" s="546">
        <v>7.54</v>
      </c>
      <c r="DA496" s="467">
        <v>3630</v>
      </c>
      <c r="DC496" s="883">
        <v>84</v>
      </c>
      <c r="DD496" s="539">
        <v>3.8</v>
      </c>
      <c r="DI496" s="494">
        <v>467</v>
      </c>
      <c r="DJ496" s="546">
        <v>7.61</v>
      </c>
      <c r="DK496" s="549">
        <v>1790</v>
      </c>
      <c r="DM496" s="883">
        <v>131</v>
      </c>
      <c r="DN496" s="539">
        <v>1.9</v>
      </c>
      <c r="DS496" s="494">
        <v>54</v>
      </c>
      <c r="DT496" s="546">
        <v>7.41</v>
      </c>
      <c r="DU496" s="466">
        <v>192</v>
      </c>
      <c r="DW496" s="883">
        <v>42</v>
      </c>
      <c r="DX496" s="539">
        <v>3.4</v>
      </c>
      <c r="EC496" s="494">
        <v>35</v>
      </c>
      <c r="ED496" s="546">
        <v>7.49</v>
      </c>
      <c r="EE496" s="551">
        <v>533</v>
      </c>
      <c r="EG496" s="883">
        <v>31</v>
      </c>
      <c r="EH496" s="539">
        <v>2</v>
      </c>
      <c r="EW496" s="494">
        <v>115</v>
      </c>
      <c r="EX496" s="546">
        <v>7.61</v>
      </c>
      <c r="EY496" s="467">
        <v>1868</v>
      </c>
      <c r="FA496" s="883">
        <v>27</v>
      </c>
      <c r="FB496" s="539">
        <v>0.8</v>
      </c>
      <c r="FG496" s="494">
        <v>47</v>
      </c>
      <c r="FH496" s="546">
        <v>7.82</v>
      </c>
      <c r="FI496" s="467">
        <v>3110</v>
      </c>
      <c r="FK496" s="883">
        <v>321</v>
      </c>
      <c r="FL496" s="539">
        <v>11.5</v>
      </c>
      <c r="GK496" s="231">
        <v>56</v>
      </c>
      <c r="GL496" s="941">
        <v>7.54</v>
      </c>
      <c r="GM496" s="467">
        <v>182</v>
      </c>
      <c r="GO496" s="467">
        <v>66</v>
      </c>
      <c r="GP496" s="467">
        <v>75</v>
      </c>
      <c r="GU496" s="231">
        <v>53</v>
      </c>
      <c r="GV496" s="941">
        <v>6.54</v>
      </c>
      <c r="GW496" s="467">
        <v>1181</v>
      </c>
      <c r="GY496" s="467">
        <v>134</v>
      </c>
      <c r="GZ496" s="539">
        <v>73</v>
      </c>
      <c r="HF496" s="546">
        <v>7.46</v>
      </c>
      <c r="HG496" s="467">
        <v>514</v>
      </c>
      <c r="HH496" s="954"/>
      <c r="HJ496" s="539">
        <v>16.8</v>
      </c>
      <c r="HO496" s="494">
        <v>104</v>
      </c>
    </row>
    <row r="497" spans="1:523" s="472" customFormat="1" ht="15" customHeight="1" x14ac:dyDescent="0.15">
      <c r="A497" s="581">
        <v>44017</v>
      </c>
      <c r="B497" s="765">
        <f t="shared" si="9"/>
        <v>5002</v>
      </c>
      <c r="C497" s="241"/>
      <c r="D497" s="552"/>
      <c r="E497" s="471"/>
      <c r="F497" s="577"/>
      <c r="G497" s="577"/>
      <c r="H497" s="541"/>
      <c r="I497" s="577"/>
      <c r="J497" s="553"/>
      <c r="K497" s="471"/>
      <c r="L497" s="557"/>
      <c r="M497" s="241">
        <v>2010</v>
      </c>
      <c r="N497" s="552">
        <v>7.92</v>
      </c>
      <c r="O497" s="471">
        <v>2480</v>
      </c>
      <c r="P497" s="577">
        <v>32.799999999999997</v>
      </c>
      <c r="Q497" s="577">
        <f t="shared" si="10"/>
        <v>114.79999999999998</v>
      </c>
      <c r="R497" s="541">
        <v>0.1</v>
      </c>
      <c r="S497" s="577">
        <v>20.8</v>
      </c>
      <c r="T497" s="553"/>
      <c r="U497" s="471"/>
      <c r="V497" s="557"/>
      <c r="W497" s="554">
        <v>369</v>
      </c>
      <c r="X497" s="552">
        <v>8.0500000000000007</v>
      </c>
      <c r="Y497" s="555">
        <v>2370</v>
      </c>
      <c r="Z497" s="577">
        <v>12.1</v>
      </c>
      <c r="AA497" s="577">
        <f t="shared" si="34"/>
        <v>49.609999999999992</v>
      </c>
      <c r="AB497" s="541">
        <v>0.4</v>
      </c>
      <c r="AC497" s="577">
        <v>4</v>
      </c>
      <c r="AD497" s="541"/>
      <c r="AE497" s="471"/>
      <c r="AF497" s="557"/>
      <c r="AG497" s="554">
        <v>55</v>
      </c>
      <c r="AH497" s="552"/>
      <c r="AI497" s="555"/>
      <c r="AJ497" s="577"/>
      <c r="AK497" s="577">
        <f t="shared" si="12"/>
        <v>0</v>
      </c>
      <c r="AL497" s="541"/>
      <c r="AM497" s="180"/>
      <c r="AN497" s="541"/>
      <c r="AO497" s="471"/>
      <c r="AP497" s="619"/>
      <c r="AQ497" s="554">
        <v>384</v>
      </c>
      <c r="AR497" s="552">
        <v>7.41</v>
      </c>
      <c r="AS497" s="555">
        <v>2230</v>
      </c>
      <c r="AT497" s="577">
        <v>34.9</v>
      </c>
      <c r="AU497" s="577">
        <f t="shared" si="26"/>
        <v>111.68</v>
      </c>
      <c r="AV497" s="541">
        <v>12</v>
      </c>
      <c r="AW497" s="577">
        <v>42.4</v>
      </c>
      <c r="AX497" s="541">
        <v>2.9</v>
      </c>
      <c r="AY497" s="471"/>
      <c r="AZ497" s="557"/>
      <c r="BA497" s="241">
        <v>303</v>
      </c>
      <c r="BB497" s="552">
        <v>8.3800000000000008</v>
      </c>
      <c r="BC497" s="471">
        <v>3590</v>
      </c>
      <c r="BD497" s="577">
        <v>29.5</v>
      </c>
      <c r="BE497" s="577">
        <f t="shared" si="14"/>
        <v>106.2</v>
      </c>
      <c r="BF497" s="541">
        <v>1.3</v>
      </c>
      <c r="BG497" s="577">
        <v>6.2</v>
      </c>
      <c r="BH497" s="541"/>
      <c r="BI497" s="471"/>
      <c r="BJ497" s="557"/>
      <c r="BK497" s="554">
        <v>182</v>
      </c>
      <c r="BL497" s="552">
        <v>7.92</v>
      </c>
      <c r="BM497" s="555">
        <v>963</v>
      </c>
      <c r="BN497" s="577">
        <v>55</v>
      </c>
      <c r="BO497" s="577">
        <f t="shared" si="15"/>
        <v>137.5</v>
      </c>
      <c r="BP497" s="541">
        <v>0.2</v>
      </c>
      <c r="BQ497" s="577">
        <v>2.2000000000000002</v>
      </c>
      <c r="BR497" s="541"/>
      <c r="BS497" s="471"/>
      <c r="BT497" s="557"/>
      <c r="BU497" s="554">
        <v>368</v>
      </c>
      <c r="BV497" s="552">
        <v>7.41</v>
      </c>
      <c r="BW497" s="555">
        <v>2800</v>
      </c>
      <c r="BX497" s="555">
        <v>32.700000000000003</v>
      </c>
      <c r="BY497" s="577">
        <f t="shared" si="31"/>
        <v>127.53</v>
      </c>
      <c r="BZ497" s="541">
        <v>41.3</v>
      </c>
      <c r="CA497" s="577">
        <v>44.8</v>
      </c>
      <c r="CB497" s="541"/>
      <c r="CC497" s="471"/>
      <c r="CD497" s="557"/>
      <c r="CE497" s="554">
        <v>11</v>
      </c>
      <c r="CF497" s="552">
        <v>7.92</v>
      </c>
      <c r="CG497" s="555">
        <v>3510</v>
      </c>
      <c r="CH497" s="577">
        <v>24.3</v>
      </c>
      <c r="CI497" s="577">
        <f t="shared" si="28"/>
        <v>92.34</v>
      </c>
      <c r="CJ497" s="541">
        <v>0.8</v>
      </c>
      <c r="CK497" s="577">
        <v>5.4</v>
      </c>
      <c r="CL497" s="541"/>
      <c r="CM497" s="471"/>
      <c r="CN497" s="557"/>
      <c r="CO497" s="554">
        <v>681</v>
      </c>
      <c r="CP497" s="552">
        <v>7.58</v>
      </c>
      <c r="CQ497" s="471">
        <v>2700</v>
      </c>
      <c r="CR497" s="577">
        <v>41.1</v>
      </c>
      <c r="CS497" s="577">
        <f t="shared" si="18"/>
        <v>131.52000000000001</v>
      </c>
      <c r="CT497" s="541">
        <v>4.5999999999999996</v>
      </c>
      <c r="CU497" s="577">
        <v>19.100000000000001</v>
      </c>
      <c r="CV497" s="541"/>
      <c r="CW497" s="471"/>
      <c r="CX497" s="557"/>
      <c r="CY497" s="554">
        <v>87</v>
      </c>
      <c r="CZ497" s="552">
        <v>7.53</v>
      </c>
      <c r="DA497" s="471">
        <v>4330</v>
      </c>
      <c r="DB497" s="577">
        <v>38.799999999999997</v>
      </c>
      <c r="DC497" s="577">
        <f t="shared" si="32"/>
        <v>98.939999999999984</v>
      </c>
      <c r="DD497" s="541">
        <v>2.4</v>
      </c>
      <c r="DE497" s="577">
        <v>6.6</v>
      </c>
      <c r="DF497" s="541"/>
      <c r="DG497" s="558"/>
      <c r="DH497" s="557"/>
      <c r="DI497" s="554">
        <v>192</v>
      </c>
      <c r="DJ497" s="552">
        <v>7.41</v>
      </c>
      <c r="DK497" s="556">
        <v>1415</v>
      </c>
      <c r="DL497" s="577">
        <v>29.1</v>
      </c>
      <c r="DM497" s="577">
        <f t="shared" si="20"/>
        <v>104.76</v>
      </c>
      <c r="DN497" s="541">
        <v>1.3</v>
      </c>
      <c r="DO497" s="577">
        <v>8.1</v>
      </c>
      <c r="DP497" s="541"/>
      <c r="DQ497" s="471"/>
      <c r="DR497" s="557"/>
      <c r="DS497" s="554">
        <v>33</v>
      </c>
      <c r="DT497" s="552">
        <v>7.26</v>
      </c>
      <c r="DU497" s="470">
        <v>195</v>
      </c>
      <c r="DV497" s="577">
        <v>9.9</v>
      </c>
      <c r="DW497" s="577">
        <f t="shared" si="35"/>
        <v>27.72</v>
      </c>
      <c r="DX497" s="541">
        <v>3</v>
      </c>
      <c r="DY497" s="577">
        <v>5.7</v>
      </c>
      <c r="DZ497" s="541"/>
      <c r="EA497" s="577"/>
      <c r="EB497" s="557"/>
      <c r="EC497" s="554">
        <v>30</v>
      </c>
      <c r="ED497" s="552">
        <v>7.34</v>
      </c>
      <c r="EE497" s="558">
        <v>455</v>
      </c>
      <c r="EF497" s="577">
        <v>7.4</v>
      </c>
      <c r="EG497" s="577">
        <f t="shared" si="24"/>
        <v>27.380000000000003</v>
      </c>
      <c r="EH497" s="541">
        <v>1.1000000000000001</v>
      </c>
      <c r="EI497" s="577">
        <v>9.3000000000000007</v>
      </c>
      <c r="EJ497" s="541">
        <v>1.4</v>
      </c>
      <c r="EK497" s="471"/>
      <c r="EL497" s="557"/>
      <c r="EM497" s="554"/>
      <c r="EN497" s="552"/>
      <c r="EO497" s="471"/>
      <c r="EP497" s="577"/>
      <c r="EQ497" s="577"/>
      <c r="ER497" s="541"/>
      <c r="ES497" s="577"/>
      <c r="ET497" s="470"/>
      <c r="EU497" s="471"/>
      <c r="EV497" s="557"/>
      <c r="EW497" s="554">
        <v>72</v>
      </c>
      <c r="EX497" s="552">
        <v>7.57</v>
      </c>
      <c r="EY497" s="471">
        <v>1805</v>
      </c>
      <c r="EZ497" s="577">
        <v>6.5</v>
      </c>
      <c r="FA497" s="577">
        <f t="shared" si="30"/>
        <v>26</v>
      </c>
      <c r="FB497" s="541">
        <v>0.4</v>
      </c>
      <c r="FC497" s="577">
        <v>2.2000000000000002</v>
      </c>
      <c r="FD497" s="470"/>
      <c r="FE497" s="471"/>
      <c r="FF497" s="557"/>
      <c r="FG497" s="554">
        <v>32</v>
      </c>
      <c r="FH497" s="552">
        <v>7.74</v>
      </c>
      <c r="FI497" s="471">
        <v>3070</v>
      </c>
      <c r="FJ497" s="577">
        <v>107</v>
      </c>
      <c r="FK497" s="577">
        <v>280</v>
      </c>
      <c r="FL497" s="541">
        <v>10.199999999999999</v>
      </c>
      <c r="FM497" s="577">
        <v>37.9</v>
      </c>
      <c r="FN497" s="470"/>
      <c r="FO497" s="471"/>
      <c r="FP497" s="557"/>
      <c r="FQ497" s="1261"/>
      <c r="FR497" s="584"/>
      <c r="FS497" s="589"/>
      <c r="FT497" s="584"/>
      <c r="FU497" s="590"/>
      <c r="FV497" s="584"/>
      <c r="FW497" s="590"/>
      <c r="FX497" s="584"/>
      <c r="FY497" s="584"/>
      <c r="FZ497" s="591"/>
      <c r="GA497" s="1261"/>
      <c r="GB497" s="584"/>
      <c r="GC497" s="584"/>
      <c r="GD497" s="584"/>
      <c r="GE497" s="590"/>
      <c r="GF497" s="584"/>
      <c r="GG497" s="590"/>
      <c r="GH497" s="584"/>
      <c r="GI497" s="584"/>
      <c r="GJ497" s="591"/>
      <c r="GK497" s="241">
        <v>47</v>
      </c>
      <c r="GL497" s="940">
        <v>7.18</v>
      </c>
      <c r="GM497" s="471">
        <v>905</v>
      </c>
      <c r="GN497" s="471">
        <v>16.899999999999999</v>
      </c>
      <c r="GO497" s="471">
        <v>68</v>
      </c>
      <c r="GP497" s="471">
        <v>5.6</v>
      </c>
      <c r="GQ497" s="471">
        <v>14.6</v>
      </c>
      <c r="GR497" s="471"/>
      <c r="GS497" s="471"/>
      <c r="GT497" s="557"/>
      <c r="GU497" s="241">
        <v>54</v>
      </c>
      <c r="GV497" s="940">
        <v>6.53</v>
      </c>
      <c r="GW497" s="471">
        <v>1302</v>
      </c>
      <c r="GX497" s="471">
        <v>29.3</v>
      </c>
      <c r="GY497" s="471">
        <v>146</v>
      </c>
      <c r="GZ497" s="541">
        <v>74.400000000000006</v>
      </c>
      <c r="HA497" s="471">
        <v>85</v>
      </c>
      <c r="HB497" s="471"/>
      <c r="HC497" s="471"/>
      <c r="HD497" s="557"/>
      <c r="HE497" s="554"/>
      <c r="HF497" s="552"/>
      <c r="HG497" s="471"/>
      <c r="HH497" s="590"/>
      <c r="HI497" s="556"/>
      <c r="HJ497" s="541"/>
      <c r="HK497" s="577"/>
      <c r="HL497" s="541"/>
      <c r="HM497" s="471"/>
      <c r="HN497" s="557"/>
      <c r="HO497" s="554">
        <v>92</v>
      </c>
      <c r="HP497" s="552"/>
      <c r="HQ497" s="471"/>
      <c r="HR497" s="577"/>
      <c r="HS497" s="577"/>
      <c r="HT497" s="541"/>
      <c r="HU497" s="577"/>
      <c r="HV497" s="541"/>
      <c r="HW497" s="471"/>
      <c r="HX497" s="557"/>
      <c r="HY497" s="1587"/>
      <c r="HZ497" s="1587"/>
      <c r="IA497" s="1587"/>
      <c r="IB497" s="1587"/>
      <c r="IC497" s="1587"/>
      <c r="ID497" s="1587"/>
      <c r="IE497" s="1587"/>
      <c r="IF497" s="1587"/>
      <c r="IG497" s="1587"/>
      <c r="IH497" s="1587"/>
      <c r="II497" s="1587"/>
      <c r="IJ497" s="1587"/>
      <c r="IK497" s="1587"/>
      <c r="IL497" s="1587"/>
      <c r="IM497" s="1587"/>
      <c r="IN497" s="1587"/>
      <c r="IO497" s="1587"/>
      <c r="IP497" s="1587"/>
      <c r="IQ497" s="1587"/>
      <c r="IR497" s="1587"/>
      <c r="IS497" s="1587"/>
      <c r="IT497" s="1587"/>
      <c r="IU497" s="1587"/>
      <c r="IV497" s="1587"/>
      <c r="IW497" s="1587"/>
      <c r="IX497" s="1587"/>
      <c r="IY497" s="1587"/>
      <c r="IZ497" s="1587"/>
      <c r="JA497" s="1587"/>
      <c r="JB497" s="1587"/>
      <c r="JC497" s="1587"/>
      <c r="JD497" s="1587"/>
      <c r="JE497" s="1587"/>
      <c r="JF497" s="1587"/>
      <c r="JG497" s="1587"/>
      <c r="JH497" s="1587"/>
      <c r="JI497" s="1587"/>
      <c r="JJ497" s="1587"/>
      <c r="JK497" s="1587"/>
      <c r="JL497" s="1587"/>
      <c r="JM497" s="1587"/>
      <c r="JN497" s="1587"/>
      <c r="JO497" s="1587"/>
      <c r="JP497" s="1587"/>
      <c r="JQ497" s="1587"/>
      <c r="JR497" s="1587"/>
      <c r="JS497" s="1587"/>
      <c r="JT497" s="1587"/>
      <c r="JU497" s="1587"/>
      <c r="JV497" s="1587"/>
      <c r="JW497" s="1587"/>
      <c r="JX497" s="1587"/>
      <c r="JY497" s="1587"/>
      <c r="JZ497" s="1587"/>
      <c r="KA497" s="1587"/>
      <c r="KB497" s="1587"/>
      <c r="KC497" s="1587"/>
      <c r="KD497" s="1587"/>
      <c r="KE497" s="1587"/>
      <c r="KF497" s="1587"/>
      <c r="KG497" s="1587"/>
      <c r="KH497" s="1587"/>
      <c r="KI497" s="1587"/>
      <c r="KJ497" s="1587"/>
      <c r="KK497" s="1587"/>
      <c r="KL497" s="1587"/>
      <c r="KM497" s="1587"/>
      <c r="KN497" s="1587"/>
      <c r="KO497" s="1587"/>
      <c r="KP497" s="1587"/>
      <c r="KQ497" s="1587"/>
      <c r="KR497" s="1587"/>
      <c r="KS497" s="1587"/>
      <c r="KT497" s="1587"/>
      <c r="KU497" s="1587"/>
      <c r="KV497" s="1587"/>
      <c r="KW497" s="1587"/>
      <c r="KX497" s="1587"/>
      <c r="KY497" s="1587"/>
      <c r="KZ497" s="1587"/>
      <c r="LA497" s="1587"/>
      <c r="LB497" s="1587"/>
      <c r="LC497" s="1587"/>
      <c r="LD497" s="1587"/>
      <c r="LE497" s="1587"/>
      <c r="LF497" s="1587"/>
      <c r="LG497" s="1587"/>
      <c r="LH497" s="1587"/>
      <c r="LI497" s="1587"/>
      <c r="LJ497" s="1587"/>
      <c r="LK497" s="1587"/>
      <c r="LL497" s="1587"/>
      <c r="LM497" s="1587"/>
      <c r="LN497" s="1587"/>
      <c r="LO497" s="1587"/>
      <c r="LP497" s="1587"/>
      <c r="LQ497" s="1587"/>
      <c r="LR497" s="1587"/>
      <c r="LS497" s="1587"/>
      <c r="LT497" s="1587"/>
      <c r="LU497" s="1587"/>
      <c r="LV497" s="1587"/>
      <c r="LW497" s="1587"/>
      <c r="LX497" s="1587"/>
      <c r="LY497" s="1587"/>
      <c r="LZ497" s="1587"/>
      <c r="MA497" s="1587"/>
      <c r="MB497" s="1587"/>
      <c r="MC497" s="1587"/>
      <c r="MD497" s="1587"/>
      <c r="ME497" s="1587"/>
      <c r="MF497" s="1587"/>
      <c r="MG497" s="1587"/>
      <c r="MH497" s="1587"/>
      <c r="MI497" s="1587"/>
      <c r="MJ497" s="1587"/>
      <c r="MK497" s="1587"/>
      <c r="ML497" s="1587"/>
      <c r="MM497" s="1587"/>
      <c r="MN497" s="1587"/>
      <c r="MO497" s="1587"/>
      <c r="MP497" s="1587"/>
      <c r="MQ497" s="1587"/>
      <c r="MR497" s="1587"/>
      <c r="MS497" s="1587"/>
      <c r="MT497" s="1587"/>
      <c r="MU497" s="1587"/>
      <c r="MV497" s="1587"/>
      <c r="MW497" s="1587"/>
      <c r="MX497" s="1587"/>
      <c r="MY497" s="1587"/>
      <c r="MZ497" s="1587"/>
      <c r="NA497" s="1587"/>
      <c r="NB497" s="1587"/>
      <c r="NC497" s="1587"/>
      <c r="ND497" s="1587"/>
      <c r="NE497" s="1587"/>
      <c r="NF497" s="1587"/>
      <c r="NG497" s="1587"/>
      <c r="NH497" s="1587"/>
      <c r="NI497" s="1587"/>
      <c r="NJ497" s="1587"/>
      <c r="NK497" s="1587"/>
      <c r="NL497" s="1587"/>
      <c r="NM497" s="1587"/>
      <c r="NN497" s="1587"/>
      <c r="NO497" s="1587"/>
      <c r="NP497" s="1587"/>
      <c r="NQ497" s="1587"/>
      <c r="NR497" s="1587"/>
      <c r="NS497" s="1587"/>
      <c r="NT497" s="1587"/>
      <c r="NU497" s="1587"/>
      <c r="NV497" s="1587"/>
      <c r="NW497" s="1587"/>
      <c r="NX497" s="1587"/>
      <c r="NY497" s="1587"/>
      <c r="NZ497" s="1587"/>
      <c r="OA497" s="1587"/>
      <c r="OB497" s="1587"/>
      <c r="OC497" s="1587"/>
      <c r="OD497" s="1587"/>
      <c r="OE497" s="1587"/>
      <c r="OF497" s="1587"/>
      <c r="OG497" s="1587"/>
      <c r="OH497" s="1587"/>
      <c r="OI497" s="1587"/>
      <c r="OJ497" s="1587"/>
      <c r="OK497" s="1587"/>
      <c r="OL497" s="1587"/>
      <c r="OM497" s="1587"/>
      <c r="ON497" s="1587"/>
      <c r="OO497" s="1587"/>
      <c r="OP497" s="1587"/>
      <c r="OQ497" s="1587"/>
      <c r="OR497" s="1587"/>
      <c r="OS497" s="1587"/>
      <c r="OT497" s="1587"/>
      <c r="OU497" s="1587"/>
      <c r="OV497" s="1587"/>
      <c r="OW497" s="1587"/>
      <c r="OX497" s="1587"/>
      <c r="OY497" s="1587"/>
      <c r="OZ497" s="1587"/>
      <c r="PA497" s="1587"/>
      <c r="PB497" s="1587"/>
      <c r="PC497" s="1587"/>
      <c r="PD497" s="1587"/>
      <c r="PE497" s="1587"/>
      <c r="PF497" s="1587"/>
      <c r="PG497" s="1588"/>
      <c r="PH497" s="1588"/>
      <c r="PI497" s="1588"/>
      <c r="PJ497" s="1588"/>
      <c r="PK497" s="1588"/>
      <c r="PL497" s="1588"/>
      <c r="PM497" s="1588"/>
      <c r="PN497" s="1588"/>
      <c r="PO497" s="1588"/>
      <c r="PP497" s="1588"/>
      <c r="PQ497" s="1588"/>
      <c r="PR497" s="1588"/>
      <c r="PS497" s="1588"/>
      <c r="PT497" s="1588"/>
      <c r="PU497" s="1588"/>
      <c r="PV497" s="1588"/>
      <c r="PW497" s="1588"/>
      <c r="PX497" s="1588"/>
      <c r="PY497" s="1588"/>
      <c r="PZ497" s="1588"/>
      <c r="QA497" s="1588"/>
      <c r="QB497" s="1588"/>
      <c r="QC497" s="1588"/>
      <c r="QD497" s="1588"/>
      <c r="QE497" s="1588"/>
      <c r="QF497" s="1588"/>
      <c r="QG497" s="1588"/>
      <c r="QH497" s="1588"/>
      <c r="QI497" s="1588"/>
      <c r="QJ497" s="1588"/>
      <c r="QK497" s="1588"/>
      <c r="QL497" s="1588"/>
      <c r="QM497" s="1588"/>
      <c r="QN497" s="1588"/>
      <c r="QO497" s="1588"/>
      <c r="QP497" s="1588"/>
      <c r="QQ497" s="1588"/>
      <c r="QR497" s="1588"/>
      <c r="QS497" s="1588"/>
      <c r="QT497" s="1588"/>
      <c r="QU497" s="1588"/>
      <c r="QV497" s="1588"/>
      <c r="QW497" s="1588"/>
      <c r="QX497" s="1588"/>
      <c r="QY497" s="1588"/>
      <c r="QZ497" s="1588"/>
      <c r="RA497" s="1588"/>
      <c r="RB497" s="1588"/>
      <c r="RC497" s="1588"/>
      <c r="RD497" s="1588"/>
      <c r="RE497" s="1588"/>
      <c r="RF497" s="1588"/>
      <c r="RG497" s="1588"/>
      <c r="RH497" s="1588"/>
      <c r="RI497" s="1588"/>
      <c r="RJ497" s="1588"/>
      <c r="RK497" s="1588"/>
      <c r="RL497" s="1588"/>
      <c r="RM497" s="1588"/>
      <c r="RN497" s="1588"/>
      <c r="RO497" s="1588"/>
      <c r="RP497" s="1588"/>
      <c r="RQ497" s="1588"/>
      <c r="RR497" s="1588"/>
      <c r="RS497" s="1588"/>
      <c r="RT497" s="1588"/>
      <c r="RU497" s="1588"/>
      <c r="RV497" s="1588"/>
      <c r="RW497" s="1588"/>
      <c r="RX497" s="1588"/>
      <c r="RY497" s="1588"/>
      <c r="RZ497" s="1588"/>
      <c r="SA497" s="1588"/>
      <c r="SB497" s="1588"/>
      <c r="SC497" s="1588"/>
      <c r="SD497" s="1588"/>
      <c r="SE497" s="1588"/>
      <c r="SF497" s="1588"/>
      <c r="SG497" s="1588"/>
      <c r="SH497" s="1588"/>
      <c r="SI497" s="1588"/>
      <c r="SJ497" s="1588"/>
      <c r="SK497" s="1588"/>
      <c r="SL497" s="1588"/>
      <c r="SM497" s="1588"/>
      <c r="SN497" s="1588"/>
      <c r="SO497" s="1588"/>
      <c r="SP497" s="1588"/>
      <c r="SQ497" s="1588"/>
      <c r="SR497" s="1588"/>
      <c r="SS497" s="1588"/>
      <c r="ST497" s="1588"/>
      <c r="SU497" s="1588"/>
      <c r="SV497" s="1588"/>
      <c r="SW497" s="1588"/>
      <c r="SX497" s="1588"/>
      <c r="SY497" s="1588"/>
      <c r="SZ497" s="1588"/>
      <c r="TA497" s="1588"/>
      <c r="TB497" s="1588"/>
      <c r="TC497" s="1588"/>
    </row>
    <row r="498" spans="1:523" ht="15" customHeight="1" x14ac:dyDescent="0.15">
      <c r="A498" s="890">
        <v>44018</v>
      </c>
      <c r="B498" s="415">
        <f t="shared" si="9"/>
        <v>5401</v>
      </c>
      <c r="D498" s="433"/>
      <c r="M498" s="231">
        <v>1938</v>
      </c>
      <c r="N498" s="433">
        <v>8.06</v>
      </c>
      <c r="O498" s="467">
        <v>2210</v>
      </c>
      <c r="P498" s="576">
        <v>29.6</v>
      </c>
      <c r="Q498" s="883">
        <f t="shared" si="10"/>
        <v>103.60000000000001</v>
      </c>
      <c r="R498" s="539">
        <v>9.1</v>
      </c>
      <c r="S498" s="576">
        <v>22.5</v>
      </c>
      <c r="W498" s="494">
        <v>448</v>
      </c>
      <c r="X498" s="546">
        <v>7.99</v>
      </c>
      <c r="Y498" s="548">
        <v>2490</v>
      </c>
      <c r="Z498" s="576">
        <v>12.1</v>
      </c>
      <c r="AA498" s="883">
        <f t="shared" si="34"/>
        <v>49.609999999999992</v>
      </c>
      <c r="AB498" s="539">
        <v>1.04</v>
      </c>
      <c r="AC498" s="576">
        <v>4.0999999999999996</v>
      </c>
      <c r="AG498" s="494">
        <v>1</v>
      </c>
      <c r="AH498" s="546">
        <v>7.78</v>
      </c>
      <c r="AI498" s="548">
        <v>3930</v>
      </c>
      <c r="AJ498" s="576">
        <v>22.6</v>
      </c>
      <c r="AK498" s="883">
        <f>AJ498*4.3</f>
        <v>97.18</v>
      </c>
      <c r="AL498" s="539">
        <v>0.7</v>
      </c>
      <c r="AM498" s="213">
        <v>5.3</v>
      </c>
      <c r="AQ498" s="494">
        <v>625</v>
      </c>
      <c r="AR498" s="546">
        <v>7.28</v>
      </c>
      <c r="AS498" s="548">
        <v>2240</v>
      </c>
      <c r="AT498" s="576">
        <v>33.4</v>
      </c>
      <c r="AU498" s="883">
        <f>AT498*3.2</f>
        <v>106.88</v>
      </c>
      <c r="AV498" s="539">
        <v>7.7</v>
      </c>
      <c r="AW498" s="576">
        <v>41</v>
      </c>
      <c r="AX498" s="539">
        <v>4.3</v>
      </c>
      <c r="BA498" s="231">
        <v>305</v>
      </c>
      <c r="BB498" s="546">
        <v>8.4</v>
      </c>
      <c r="BC498" s="467">
        <v>3660</v>
      </c>
      <c r="BD498" s="576">
        <v>28.5</v>
      </c>
      <c r="BE498" s="883">
        <f t="shared" si="14"/>
        <v>102.60000000000001</v>
      </c>
      <c r="BF498" s="539">
        <v>1</v>
      </c>
      <c r="BG498" s="576">
        <v>4.8</v>
      </c>
      <c r="BK498" s="494">
        <v>155</v>
      </c>
      <c r="BL498" s="546">
        <v>7.95</v>
      </c>
      <c r="BM498" s="548">
        <v>953</v>
      </c>
      <c r="BN498" s="576">
        <v>52.8</v>
      </c>
      <c r="BO498" s="883">
        <f t="shared" si="15"/>
        <v>132</v>
      </c>
      <c r="BP498" s="539">
        <v>0.2</v>
      </c>
      <c r="BQ498" s="576">
        <v>2.2999999999999998</v>
      </c>
      <c r="BU498" s="494">
        <v>535</v>
      </c>
      <c r="BV498" s="546">
        <v>7.59</v>
      </c>
      <c r="BW498" s="548">
        <v>2310</v>
      </c>
      <c r="BX498" s="548">
        <v>35.200000000000003</v>
      </c>
      <c r="BY498" s="883">
        <f t="shared" si="31"/>
        <v>137.28</v>
      </c>
      <c r="BZ498" s="539">
        <v>38.4</v>
      </c>
      <c r="CA498" s="576">
        <v>41.4</v>
      </c>
      <c r="CE498" s="494">
        <v>78</v>
      </c>
      <c r="CF498" s="546">
        <v>7.87</v>
      </c>
      <c r="CG498" s="548">
        <v>3420</v>
      </c>
      <c r="CH498" s="576">
        <v>25.3</v>
      </c>
      <c r="CI498" s="883">
        <f t="shared" si="28"/>
        <v>96.14</v>
      </c>
      <c r="CJ498" s="539">
        <v>0.6</v>
      </c>
      <c r="CK498" s="576">
        <v>4.0999999999999996</v>
      </c>
      <c r="CO498" s="494">
        <v>767</v>
      </c>
      <c r="CP498" s="546">
        <v>7.48</v>
      </c>
      <c r="CQ498" s="467">
        <v>2740</v>
      </c>
      <c r="CR498" s="576">
        <v>41</v>
      </c>
      <c r="CS498" s="883">
        <f t="shared" si="18"/>
        <v>131.20000000000002</v>
      </c>
      <c r="CT498" s="539">
        <v>1.1000000000000001</v>
      </c>
      <c r="CU498" s="576">
        <v>21.7</v>
      </c>
      <c r="CY498" s="494">
        <v>112</v>
      </c>
      <c r="CZ498" s="546">
        <v>7.54</v>
      </c>
      <c r="DA498" s="467">
        <v>4390</v>
      </c>
      <c r="DB498" s="576">
        <v>35.9</v>
      </c>
      <c r="DC498" s="883">
        <f t="shared" si="32"/>
        <v>91.544999999999987</v>
      </c>
      <c r="DD498" s="539">
        <v>0.6</v>
      </c>
      <c r="DE498" s="576">
        <v>6</v>
      </c>
      <c r="DI498" s="494">
        <v>150</v>
      </c>
      <c r="DJ498" s="546">
        <v>7.57</v>
      </c>
      <c r="DK498" s="549">
        <v>1857</v>
      </c>
      <c r="DL498" s="576">
        <v>38.200000000000003</v>
      </c>
      <c r="DM498" s="883">
        <f t="shared" si="20"/>
        <v>137.52000000000001</v>
      </c>
      <c r="DN498" s="539">
        <v>0.9</v>
      </c>
      <c r="DO498" s="576">
        <v>13.7</v>
      </c>
      <c r="DT498" s="546">
        <v>7.38</v>
      </c>
      <c r="DU498" s="466">
        <v>371</v>
      </c>
      <c r="DV498" s="576">
        <v>9.4</v>
      </c>
      <c r="DW498" s="883">
        <f t="shared" si="35"/>
        <v>26.32</v>
      </c>
      <c r="DX498" s="539">
        <v>6.1</v>
      </c>
      <c r="DY498" s="576">
        <v>6.7</v>
      </c>
      <c r="EC498" s="494">
        <v>1</v>
      </c>
      <c r="ED498" s="546">
        <v>7.27</v>
      </c>
      <c r="EE498" s="551">
        <v>207</v>
      </c>
      <c r="EF498" s="576">
        <v>7.4</v>
      </c>
      <c r="EG498" s="883">
        <f t="shared" si="24"/>
        <v>27.380000000000003</v>
      </c>
      <c r="EH498" s="539">
        <v>0.6</v>
      </c>
      <c r="EI498" s="576">
        <v>9.3000000000000007</v>
      </c>
      <c r="EJ498" s="539">
        <v>1.8</v>
      </c>
      <c r="EM498" s="494">
        <v>50</v>
      </c>
      <c r="EX498" s="546">
        <v>7.6</v>
      </c>
      <c r="EY498" s="467">
        <v>1807</v>
      </c>
      <c r="EZ498" s="576">
        <v>4.3</v>
      </c>
      <c r="FA498" s="883">
        <f t="shared" si="30"/>
        <v>17.2</v>
      </c>
      <c r="FB498" s="539">
        <v>0.3</v>
      </c>
      <c r="FC498" s="576">
        <v>2</v>
      </c>
      <c r="FG498" s="494">
        <v>47</v>
      </c>
      <c r="FH498" s="546">
        <v>7.76</v>
      </c>
      <c r="FI498" s="467">
        <v>2900</v>
      </c>
      <c r="FJ498" s="576">
        <v>99.4</v>
      </c>
      <c r="FK498" s="883">
        <v>260</v>
      </c>
      <c r="FL498" s="539">
        <v>11.5</v>
      </c>
      <c r="FM498" s="576">
        <v>38.1</v>
      </c>
      <c r="GK498" s="231">
        <v>40</v>
      </c>
      <c r="GL498" s="941">
        <v>7.14</v>
      </c>
      <c r="GM498" s="467">
        <v>885</v>
      </c>
      <c r="GN498" s="467">
        <v>17</v>
      </c>
      <c r="GO498" s="467">
        <v>89</v>
      </c>
      <c r="GP498" s="467">
        <v>4.5</v>
      </c>
      <c r="GQ498" s="467">
        <v>15.2</v>
      </c>
      <c r="GU498" s="231">
        <v>55</v>
      </c>
      <c r="GV498" s="941">
        <v>6.6</v>
      </c>
      <c r="GW498" s="467">
        <v>1264</v>
      </c>
      <c r="GX498" s="467">
        <v>25</v>
      </c>
      <c r="GY498" s="467">
        <v>117.3</v>
      </c>
      <c r="GZ498" s="539">
        <v>64.400000000000006</v>
      </c>
      <c r="HA498" s="467">
        <v>76.2</v>
      </c>
      <c r="HH498" s="954"/>
      <c r="HO498" s="494">
        <v>94</v>
      </c>
    </row>
    <row r="499" spans="1:523" ht="15" customHeight="1" x14ac:dyDescent="0.15">
      <c r="A499" s="890">
        <v>44019</v>
      </c>
      <c r="B499" s="415">
        <f t="shared" si="9"/>
        <v>5868</v>
      </c>
      <c r="M499" s="231">
        <v>2371</v>
      </c>
      <c r="N499" s="546">
        <v>8.26</v>
      </c>
      <c r="O499" s="467">
        <v>2220</v>
      </c>
      <c r="P499" s="576">
        <v>28</v>
      </c>
      <c r="Q499" s="883">
        <f t="shared" si="10"/>
        <v>98</v>
      </c>
      <c r="R499" s="539">
        <v>0.33</v>
      </c>
      <c r="S499" s="576">
        <v>24</v>
      </c>
      <c r="W499" s="494">
        <v>616</v>
      </c>
      <c r="X499" s="546">
        <v>8.0500000000000007</v>
      </c>
      <c r="Y499" s="548">
        <v>2330</v>
      </c>
      <c r="Z499" s="576">
        <v>9.8000000000000007</v>
      </c>
      <c r="AA499" s="883">
        <f t="shared" si="34"/>
        <v>40.18</v>
      </c>
      <c r="AB499" s="539">
        <v>0.62</v>
      </c>
      <c r="AC499" s="576">
        <v>3</v>
      </c>
      <c r="AG499" s="494">
        <v>81</v>
      </c>
      <c r="AH499" s="546">
        <v>7.09</v>
      </c>
      <c r="AI499" s="548">
        <v>3260</v>
      </c>
      <c r="AJ499" s="576">
        <v>18.899999999999999</v>
      </c>
      <c r="AK499" s="883">
        <f>AJ499*4.3</f>
        <v>81.27</v>
      </c>
      <c r="AL499" s="539">
        <v>2.13</v>
      </c>
      <c r="AM499" s="213">
        <v>5.6</v>
      </c>
      <c r="AQ499" s="494">
        <v>552</v>
      </c>
      <c r="AR499" s="546">
        <v>7.11</v>
      </c>
      <c r="AS499" s="548">
        <v>2070</v>
      </c>
      <c r="AT499" s="576">
        <v>33</v>
      </c>
      <c r="AU499" s="883">
        <f>AT499*3.2</f>
        <v>105.60000000000001</v>
      </c>
      <c r="AV499" s="539">
        <v>5.3</v>
      </c>
      <c r="AW499" s="576">
        <v>36.200000000000003</v>
      </c>
      <c r="AX499" s="539">
        <v>3.8</v>
      </c>
      <c r="BA499" s="231">
        <v>331</v>
      </c>
      <c r="BB499" s="546">
        <v>8.3000000000000007</v>
      </c>
      <c r="BC499" s="467">
        <v>3190</v>
      </c>
      <c r="BD499" s="576">
        <v>25</v>
      </c>
      <c r="BE499" s="883">
        <f t="shared" si="14"/>
        <v>90</v>
      </c>
      <c r="BF499" s="539">
        <v>4</v>
      </c>
      <c r="BG499" s="576">
        <v>5.4</v>
      </c>
      <c r="BK499" s="494">
        <v>159</v>
      </c>
      <c r="BL499" s="546">
        <v>7.92</v>
      </c>
      <c r="BM499" s="548">
        <v>959</v>
      </c>
      <c r="BN499" s="576">
        <v>52.3</v>
      </c>
      <c r="BO499" s="883">
        <f t="shared" si="15"/>
        <v>130.75</v>
      </c>
      <c r="BP499" s="539">
        <v>0.21</v>
      </c>
      <c r="BQ499" s="576">
        <v>2.1</v>
      </c>
      <c r="BU499" s="494">
        <v>517</v>
      </c>
      <c r="BV499" s="546">
        <v>7.5</v>
      </c>
      <c r="BW499" s="548">
        <v>1998</v>
      </c>
      <c r="BX499" s="548">
        <v>44.1</v>
      </c>
      <c r="BY499" s="883">
        <f t="shared" si="31"/>
        <v>171.99</v>
      </c>
      <c r="BZ499" s="539">
        <v>18.8</v>
      </c>
      <c r="CA499" s="576">
        <v>21.2</v>
      </c>
      <c r="CE499" s="494">
        <v>49</v>
      </c>
      <c r="CF499" s="546">
        <v>7.81</v>
      </c>
      <c r="CG499" s="548">
        <v>3390</v>
      </c>
      <c r="CH499" s="576">
        <v>18.5</v>
      </c>
      <c r="CI499" s="883">
        <f t="shared" si="28"/>
        <v>70.3</v>
      </c>
      <c r="CJ499" s="539">
        <v>0.6</v>
      </c>
      <c r="CK499" s="576">
        <v>4.5999999999999996</v>
      </c>
      <c r="CO499" s="494">
        <v>282</v>
      </c>
      <c r="CP499" s="546">
        <v>7.67</v>
      </c>
      <c r="CQ499" s="467">
        <v>2740</v>
      </c>
      <c r="CR499" s="576">
        <v>38.299999999999997</v>
      </c>
      <c r="CS499" s="883">
        <f t="shared" si="18"/>
        <v>122.56</v>
      </c>
      <c r="CT499" s="539">
        <v>0.7</v>
      </c>
      <c r="CU499" s="576">
        <v>19.899999999999999</v>
      </c>
      <c r="CY499" s="494">
        <v>30</v>
      </c>
      <c r="CZ499" s="546">
        <v>7.55</v>
      </c>
      <c r="DA499" s="467">
        <v>4160</v>
      </c>
      <c r="DB499" s="576">
        <v>33.5</v>
      </c>
      <c r="DC499" s="883">
        <f t="shared" si="32"/>
        <v>85.424999999999997</v>
      </c>
      <c r="DD499" s="539">
        <v>0.9</v>
      </c>
      <c r="DE499" s="576">
        <v>5.5</v>
      </c>
      <c r="DI499" s="494">
        <v>292</v>
      </c>
      <c r="DJ499" s="546">
        <v>7.93</v>
      </c>
      <c r="DK499" s="549">
        <v>2760</v>
      </c>
      <c r="DL499" s="576">
        <v>57.3</v>
      </c>
      <c r="DM499" s="883">
        <f t="shared" si="20"/>
        <v>206.28</v>
      </c>
      <c r="DN499" s="539">
        <v>5.0999999999999996</v>
      </c>
      <c r="DO499" s="576">
        <v>24.9</v>
      </c>
      <c r="DS499" s="494">
        <v>12</v>
      </c>
      <c r="DT499" s="546">
        <v>7.53</v>
      </c>
      <c r="DU499" s="466">
        <v>371</v>
      </c>
      <c r="DV499" s="576">
        <v>9.5</v>
      </c>
      <c r="DW499" s="883">
        <f t="shared" si="35"/>
        <v>26.599999999999998</v>
      </c>
      <c r="DX499" s="539">
        <v>4.5999999999999996</v>
      </c>
      <c r="DY499" s="576">
        <v>5.2</v>
      </c>
      <c r="EC499" s="494">
        <v>40</v>
      </c>
      <c r="EG499" s="883">
        <f t="shared" si="24"/>
        <v>0</v>
      </c>
      <c r="EW499" s="494">
        <v>221</v>
      </c>
      <c r="EX499" s="546">
        <v>7.42</v>
      </c>
      <c r="EY499" s="467">
        <v>1816</v>
      </c>
      <c r="EZ499" s="576">
        <v>6.1</v>
      </c>
      <c r="FA499" s="883">
        <f t="shared" si="30"/>
        <v>24.4</v>
      </c>
      <c r="FB499" s="539">
        <v>0.5</v>
      </c>
      <c r="FC499" s="576">
        <v>1.3</v>
      </c>
      <c r="FG499" s="494">
        <v>57</v>
      </c>
      <c r="FH499" s="546">
        <v>8.1</v>
      </c>
      <c r="FI499" s="467">
        <v>3180</v>
      </c>
      <c r="FJ499" s="576">
        <v>132.6</v>
      </c>
      <c r="FK499" s="883">
        <v>361</v>
      </c>
      <c r="FL499" s="539">
        <v>14.1</v>
      </c>
      <c r="FM499" s="576">
        <v>38</v>
      </c>
      <c r="GK499" s="231">
        <v>111</v>
      </c>
      <c r="GL499" s="941">
        <v>7.42</v>
      </c>
      <c r="GM499" s="467">
        <v>788</v>
      </c>
      <c r="GN499" s="467">
        <v>12.4</v>
      </c>
      <c r="GO499" s="467">
        <v>62</v>
      </c>
      <c r="GP499" s="467">
        <v>7.9</v>
      </c>
      <c r="GQ499" s="467">
        <v>16</v>
      </c>
      <c r="GU499" s="231">
        <v>59</v>
      </c>
      <c r="GV499" s="941">
        <v>6.65</v>
      </c>
      <c r="GW499" s="467">
        <v>1291</v>
      </c>
      <c r="GX499" s="467">
        <v>29.3</v>
      </c>
      <c r="GY499" s="467">
        <v>134</v>
      </c>
      <c r="GZ499" s="539">
        <v>63</v>
      </c>
      <c r="HA499" s="467">
        <v>79.900000000000006</v>
      </c>
      <c r="HH499" s="954"/>
      <c r="HO499" s="494">
        <v>88</v>
      </c>
    </row>
    <row r="500" spans="1:523" ht="15" customHeight="1" x14ac:dyDescent="0.15">
      <c r="A500" s="890">
        <v>44020</v>
      </c>
      <c r="B500" s="415">
        <f t="shared" si="9"/>
        <v>5569</v>
      </c>
      <c r="M500" s="231">
        <v>2606</v>
      </c>
      <c r="N500" s="546">
        <v>8.15</v>
      </c>
      <c r="O500" s="467">
        <v>2780</v>
      </c>
      <c r="P500" s="576">
        <v>29.1</v>
      </c>
      <c r="Q500" s="883">
        <f t="shared" si="10"/>
        <v>101.85000000000001</v>
      </c>
      <c r="R500" s="539">
        <v>1.3</v>
      </c>
      <c r="S500" s="576">
        <v>19.7</v>
      </c>
      <c r="W500" s="494">
        <v>370</v>
      </c>
      <c r="X500" s="546">
        <v>8.18</v>
      </c>
      <c r="Y500" s="548">
        <v>2440</v>
      </c>
      <c r="Z500" s="576">
        <v>11.5</v>
      </c>
      <c r="AA500" s="883">
        <f t="shared" si="34"/>
        <v>47.15</v>
      </c>
      <c r="AB500" s="539">
        <v>1.4</v>
      </c>
      <c r="AC500" s="576">
        <v>3.2</v>
      </c>
      <c r="AG500" s="494">
        <v>141</v>
      </c>
      <c r="AH500" s="546">
        <v>8.56</v>
      </c>
      <c r="AI500" s="548">
        <v>4040</v>
      </c>
      <c r="AJ500" s="576">
        <v>20</v>
      </c>
      <c r="AK500" s="883">
        <f t="shared" ref="AK500:AK521" si="36">AJ500*4.3</f>
        <v>86</v>
      </c>
      <c r="AL500" s="539">
        <v>0.4</v>
      </c>
      <c r="AM500" s="213">
        <v>4.0999999999999996</v>
      </c>
      <c r="AQ500" s="494">
        <v>486</v>
      </c>
      <c r="AR500" s="546">
        <v>7.77</v>
      </c>
      <c r="AS500" s="548">
        <v>1967</v>
      </c>
      <c r="AT500" s="576">
        <v>33.299999999999997</v>
      </c>
      <c r="AU500" s="883">
        <f t="shared" ref="AU500:AU523" si="37">AT500*3.2</f>
        <v>106.56</v>
      </c>
      <c r="AV500" s="539">
        <v>2.2999999999999998</v>
      </c>
      <c r="AW500" s="576">
        <v>29.8</v>
      </c>
      <c r="AX500" s="539">
        <v>4.8</v>
      </c>
      <c r="BA500" s="231">
        <v>382</v>
      </c>
      <c r="BB500" s="546">
        <v>8.18</v>
      </c>
      <c r="BC500" s="467">
        <v>1881</v>
      </c>
      <c r="BD500" s="576">
        <v>14.8</v>
      </c>
      <c r="BE500" s="883">
        <f t="shared" si="14"/>
        <v>53.28</v>
      </c>
      <c r="BF500" s="539">
        <v>4</v>
      </c>
      <c r="BG500" s="576">
        <v>4.2</v>
      </c>
      <c r="BK500" s="494">
        <v>162</v>
      </c>
      <c r="BL500" s="546">
        <v>7.99</v>
      </c>
      <c r="BM500" s="548">
        <v>793</v>
      </c>
      <c r="BN500" s="576">
        <v>40.200000000000003</v>
      </c>
      <c r="BO500" s="883">
        <f t="shared" si="15"/>
        <v>100.5</v>
      </c>
      <c r="BP500" s="539">
        <v>0.2</v>
      </c>
      <c r="BQ500" s="576">
        <v>1.7</v>
      </c>
      <c r="BU500" s="494">
        <v>491</v>
      </c>
      <c r="BV500" s="546">
        <v>7.47</v>
      </c>
      <c r="BW500" s="548">
        <v>4490</v>
      </c>
      <c r="BX500" s="548">
        <v>27.6</v>
      </c>
      <c r="BY500" s="883">
        <f t="shared" si="31"/>
        <v>107.64</v>
      </c>
      <c r="BZ500" s="539">
        <v>34.200000000000003</v>
      </c>
      <c r="CA500" s="576">
        <v>50.2</v>
      </c>
      <c r="CE500" s="494">
        <v>25</v>
      </c>
      <c r="CF500" s="546">
        <v>7.64</v>
      </c>
      <c r="CG500" s="548">
        <v>4890</v>
      </c>
      <c r="CH500" s="576">
        <v>22.3</v>
      </c>
      <c r="CI500" s="883">
        <f t="shared" si="28"/>
        <v>84.74</v>
      </c>
      <c r="CJ500" s="539">
        <v>2.6</v>
      </c>
      <c r="CK500" s="576">
        <v>5.3</v>
      </c>
      <c r="CP500" s="546">
        <v>7.55</v>
      </c>
      <c r="CQ500" s="467">
        <v>1763</v>
      </c>
      <c r="CR500" s="576">
        <v>23.3</v>
      </c>
      <c r="CS500" s="883">
        <f t="shared" si="18"/>
        <v>74.56</v>
      </c>
      <c r="CT500" s="539">
        <v>8.5</v>
      </c>
      <c r="CU500" s="576">
        <v>12.6</v>
      </c>
      <c r="CY500" s="494">
        <v>151</v>
      </c>
      <c r="CZ500" s="546">
        <v>7.87</v>
      </c>
      <c r="DA500" s="467">
        <v>4003</v>
      </c>
      <c r="DB500" s="576">
        <v>34.799999999999997</v>
      </c>
      <c r="DC500" s="883">
        <f t="shared" si="32"/>
        <v>88.739999999999981</v>
      </c>
      <c r="DD500" s="539">
        <v>1.9</v>
      </c>
      <c r="DE500" s="576">
        <v>5.5</v>
      </c>
      <c r="DI500" s="494">
        <v>191</v>
      </c>
      <c r="DJ500" s="546">
        <v>7.74</v>
      </c>
      <c r="DK500" s="549">
        <v>3150</v>
      </c>
      <c r="DL500" s="576">
        <v>76</v>
      </c>
      <c r="DM500" s="883">
        <f t="shared" si="20"/>
        <v>273.60000000000002</v>
      </c>
      <c r="DN500" s="539">
        <v>15.2</v>
      </c>
      <c r="DO500" s="576">
        <v>21.1</v>
      </c>
      <c r="DT500" s="546">
        <v>7.47</v>
      </c>
      <c r="DU500" s="466">
        <v>221</v>
      </c>
      <c r="DV500" s="576">
        <v>16.399999999999999</v>
      </c>
      <c r="DW500" s="883">
        <f t="shared" si="35"/>
        <v>45.919999999999995</v>
      </c>
      <c r="DX500" s="539">
        <v>7.2</v>
      </c>
      <c r="DY500" s="576">
        <v>8.1</v>
      </c>
      <c r="EC500" s="494">
        <v>49</v>
      </c>
      <c r="ED500" s="546">
        <v>7.5</v>
      </c>
      <c r="EE500" s="551">
        <v>170</v>
      </c>
      <c r="EF500" s="576">
        <v>6.5</v>
      </c>
      <c r="EG500" s="883">
        <f t="shared" si="24"/>
        <v>24.05</v>
      </c>
      <c r="EH500" s="539">
        <v>1.1000000000000001</v>
      </c>
      <c r="EI500" s="576">
        <v>7.2</v>
      </c>
      <c r="EJ500" s="539">
        <v>2.1</v>
      </c>
      <c r="EW500" s="494">
        <v>289</v>
      </c>
      <c r="EX500" s="546">
        <v>7.65</v>
      </c>
      <c r="EY500" s="467">
        <v>1818</v>
      </c>
      <c r="EZ500" s="576">
        <v>5.6</v>
      </c>
      <c r="FA500" s="883">
        <f t="shared" si="30"/>
        <v>22.4</v>
      </c>
      <c r="FB500" s="539">
        <v>0.3</v>
      </c>
      <c r="FC500" s="576">
        <v>1.8</v>
      </c>
      <c r="FG500" s="494">
        <v>39</v>
      </c>
      <c r="FH500" s="546">
        <v>8</v>
      </c>
      <c r="FI500" s="467">
        <v>4130</v>
      </c>
      <c r="FJ500" s="576">
        <v>136</v>
      </c>
      <c r="FK500" s="883">
        <v>383.7</v>
      </c>
      <c r="FL500" s="539">
        <v>17.7</v>
      </c>
      <c r="FM500" s="576">
        <v>39.299999999999997</v>
      </c>
      <c r="GK500" s="231">
        <v>80</v>
      </c>
      <c r="GL500" s="941">
        <v>6.54</v>
      </c>
      <c r="GM500" s="467">
        <v>797</v>
      </c>
      <c r="GN500" s="467">
        <v>13.5</v>
      </c>
      <c r="GO500" s="467">
        <v>67.7</v>
      </c>
      <c r="GP500" s="467">
        <v>12.2</v>
      </c>
      <c r="GQ500" s="467">
        <v>17.600000000000001</v>
      </c>
      <c r="GU500" s="231">
        <v>73</v>
      </c>
      <c r="GV500" s="941">
        <v>6.42</v>
      </c>
      <c r="GW500" s="467">
        <v>1152</v>
      </c>
      <c r="GX500" s="467">
        <v>25.3</v>
      </c>
      <c r="GY500" s="467">
        <v>127.9</v>
      </c>
      <c r="GZ500" s="539">
        <v>58.7</v>
      </c>
      <c r="HA500" s="467">
        <v>68.099999999999994</v>
      </c>
      <c r="HH500" s="954"/>
      <c r="HO500" s="494">
        <v>34</v>
      </c>
    </row>
    <row r="501" spans="1:523" ht="15" customHeight="1" x14ac:dyDescent="0.15">
      <c r="A501" s="890">
        <v>44021</v>
      </c>
      <c r="B501" s="415">
        <f t="shared" si="9"/>
        <v>5292</v>
      </c>
      <c r="M501" s="231">
        <v>2396</v>
      </c>
      <c r="N501" s="546">
        <v>7.97</v>
      </c>
      <c r="O501" s="467">
        <v>2380</v>
      </c>
      <c r="P501" s="576">
        <v>24.9</v>
      </c>
      <c r="Q501" s="883">
        <f t="shared" si="10"/>
        <v>87.149999999999991</v>
      </c>
      <c r="R501" s="539">
        <v>1.04</v>
      </c>
      <c r="S501" s="576">
        <v>26.2</v>
      </c>
      <c r="W501" s="494">
        <v>273</v>
      </c>
      <c r="X501" s="546">
        <v>8.1300000000000008</v>
      </c>
      <c r="Y501" s="548">
        <v>2510</v>
      </c>
      <c r="Z501" s="576">
        <v>8.8000000000000007</v>
      </c>
      <c r="AA501" s="883">
        <f t="shared" si="34"/>
        <v>36.08</v>
      </c>
      <c r="AB501" s="539">
        <v>0.63</v>
      </c>
      <c r="AC501" s="576">
        <v>1.9</v>
      </c>
      <c r="AG501" s="494">
        <v>63</v>
      </c>
      <c r="AH501" s="546">
        <v>8.56</v>
      </c>
      <c r="AI501" s="548">
        <v>4830</v>
      </c>
      <c r="AJ501" s="576">
        <v>19.399999999999999</v>
      </c>
      <c r="AK501" s="883">
        <f t="shared" si="36"/>
        <v>83.419999999999987</v>
      </c>
      <c r="AL501" s="539">
        <v>0.3</v>
      </c>
      <c r="AM501" s="213">
        <v>3.5</v>
      </c>
      <c r="AQ501" s="494">
        <v>540</v>
      </c>
      <c r="AR501" s="546">
        <v>7.96</v>
      </c>
      <c r="AS501" s="548">
        <v>2520</v>
      </c>
      <c r="AT501" s="576">
        <v>34.799999999999997</v>
      </c>
      <c r="AU501" s="883">
        <f t="shared" si="37"/>
        <v>111.36</v>
      </c>
      <c r="AV501" s="539">
        <v>1.7</v>
      </c>
      <c r="AW501" s="576">
        <v>27.1</v>
      </c>
      <c r="AX501" s="539">
        <v>4.4000000000000004</v>
      </c>
      <c r="BA501" s="231">
        <v>793</v>
      </c>
      <c r="BB501" s="546">
        <v>8.34</v>
      </c>
      <c r="BC501" s="467">
        <v>2420</v>
      </c>
      <c r="BD501" s="576">
        <v>16.8</v>
      </c>
      <c r="BE501" s="883">
        <f t="shared" si="14"/>
        <v>60.480000000000004</v>
      </c>
      <c r="BF501" s="539">
        <v>6.7</v>
      </c>
      <c r="BG501" s="576">
        <v>7.5</v>
      </c>
      <c r="BK501" s="494">
        <v>146</v>
      </c>
      <c r="BL501" s="546">
        <v>8.17</v>
      </c>
      <c r="BM501" s="548">
        <v>941</v>
      </c>
      <c r="BN501" s="576">
        <v>50.9</v>
      </c>
      <c r="BO501" s="883">
        <f t="shared" si="15"/>
        <v>127.25</v>
      </c>
      <c r="BP501" s="539">
        <v>0.18</v>
      </c>
      <c r="BQ501" s="576">
        <v>2.1</v>
      </c>
      <c r="BU501" s="494">
        <v>279</v>
      </c>
      <c r="BV501" s="546">
        <v>7.67</v>
      </c>
      <c r="BW501" s="548">
        <v>3040</v>
      </c>
      <c r="BX501" s="548">
        <v>31.4</v>
      </c>
      <c r="BY501" s="883">
        <f t="shared" si="31"/>
        <v>122.46</v>
      </c>
      <c r="BZ501" s="539">
        <v>45.2</v>
      </c>
      <c r="CA501" s="576">
        <v>51.7</v>
      </c>
      <c r="CE501" s="494">
        <v>56</v>
      </c>
      <c r="CF501" s="546">
        <v>7.85</v>
      </c>
      <c r="CG501" s="548">
        <v>4240</v>
      </c>
      <c r="CH501" s="576">
        <v>23.3</v>
      </c>
      <c r="CI501" s="883">
        <f t="shared" si="28"/>
        <v>88.539999999999992</v>
      </c>
      <c r="CJ501" s="539">
        <v>0.73</v>
      </c>
      <c r="CK501" s="576">
        <v>4</v>
      </c>
      <c r="CO501" s="494">
        <v>390</v>
      </c>
      <c r="CP501" s="546">
        <v>7.65</v>
      </c>
      <c r="CQ501" s="467">
        <v>1240</v>
      </c>
      <c r="CR501" s="576">
        <v>14.2</v>
      </c>
      <c r="CS501" s="883">
        <f t="shared" si="18"/>
        <v>45.44</v>
      </c>
      <c r="CT501" s="539">
        <v>5</v>
      </c>
      <c r="CU501" s="576">
        <v>7.6</v>
      </c>
      <c r="CY501" s="494">
        <v>75</v>
      </c>
      <c r="CZ501" s="546">
        <v>7.5</v>
      </c>
      <c r="DA501" s="467">
        <v>4900</v>
      </c>
      <c r="DB501" s="576">
        <v>26.7</v>
      </c>
      <c r="DC501" s="883">
        <f t="shared" si="32"/>
        <v>68.084999999999994</v>
      </c>
      <c r="DD501" s="539">
        <v>0.68</v>
      </c>
      <c r="DE501" s="576">
        <v>3.7</v>
      </c>
      <c r="DI501" s="494">
        <v>125</v>
      </c>
      <c r="DJ501" s="546">
        <v>7.88</v>
      </c>
      <c r="DK501" s="549">
        <v>3280</v>
      </c>
      <c r="DL501" s="576">
        <v>68.8</v>
      </c>
      <c r="DM501" s="883">
        <f t="shared" si="20"/>
        <v>247.68</v>
      </c>
      <c r="DN501" s="539">
        <v>15.3</v>
      </c>
      <c r="DO501" s="576">
        <v>17.2</v>
      </c>
      <c r="DT501" s="546">
        <v>7.34</v>
      </c>
      <c r="DU501" s="466">
        <v>389</v>
      </c>
      <c r="DV501" s="576">
        <v>7.4</v>
      </c>
      <c r="DW501" s="883">
        <f t="shared" si="35"/>
        <v>20.72</v>
      </c>
      <c r="DX501" s="539">
        <v>4.7</v>
      </c>
      <c r="DY501" s="576">
        <v>7.5</v>
      </c>
      <c r="EC501" s="494">
        <v>19</v>
      </c>
      <c r="ED501" s="546">
        <v>7.37</v>
      </c>
      <c r="EE501" s="551">
        <v>176.7</v>
      </c>
      <c r="EF501" s="576">
        <v>5</v>
      </c>
      <c r="EG501" s="883">
        <f t="shared" si="24"/>
        <v>18.5</v>
      </c>
      <c r="EH501" s="539">
        <v>1.2</v>
      </c>
      <c r="EI501" s="576">
        <v>5.2</v>
      </c>
      <c r="EJ501" s="539">
        <v>2.6</v>
      </c>
      <c r="EX501" s="546">
        <v>7.8</v>
      </c>
      <c r="EY501" s="467">
        <v>1870</v>
      </c>
      <c r="EZ501" s="576">
        <v>4</v>
      </c>
      <c r="FA501" s="883">
        <f t="shared" si="30"/>
        <v>16</v>
      </c>
      <c r="FB501" s="539">
        <v>0.3</v>
      </c>
      <c r="FC501" s="576">
        <v>1.9</v>
      </c>
      <c r="FG501" s="494">
        <v>41</v>
      </c>
      <c r="GK501" s="231">
        <v>15</v>
      </c>
      <c r="GL501" s="941">
        <v>6.46</v>
      </c>
      <c r="GM501" s="467">
        <v>1723</v>
      </c>
      <c r="GN501" s="467">
        <v>106.8</v>
      </c>
      <c r="GO501" s="467">
        <v>629</v>
      </c>
      <c r="GP501" s="467">
        <v>20.5</v>
      </c>
      <c r="GQ501" s="467">
        <v>99.7</v>
      </c>
      <c r="GU501" s="231">
        <v>59</v>
      </c>
      <c r="GV501" s="941">
        <v>6.61</v>
      </c>
      <c r="GW501" s="467">
        <v>1643</v>
      </c>
      <c r="GX501" s="467">
        <v>47.9</v>
      </c>
      <c r="GY501" s="467">
        <v>256</v>
      </c>
      <c r="GZ501" s="539">
        <v>56.6</v>
      </c>
      <c r="HA501" s="467">
        <v>97.7</v>
      </c>
      <c r="HH501" s="954"/>
      <c r="HO501" s="494">
        <v>22</v>
      </c>
    </row>
    <row r="502" spans="1:523" ht="15" customHeight="1" x14ac:dyDescent="0.15">
      <c r="A502" s="890">
        <v>44022</v>
      </c>
      <c r="B502" s="415">
        <f t="shared" si="9"/>
        <v>5999</v>
      </c>
      <c r="M502" s="231">
        <v>2677</v>
      </c>
      <c r="N502" s="546">
        <v>7.76</v>
      </c>
      <c r="O502" s="467">
        <v>2150</v>
      </c>
      <c r="P502" s="576">
        <v>22.7</v>
      </c>
      <c r="Q502" s="883">
        <f t="shared" si="10"/>
        <v>79.45</v>
      </c>
      <c r="R502" s="539">
        <v>0.4</v>
      </c>
      <c r="S502" s="576">
        <v>27.8</v>
      </c>
      <c r="W502" s="494">
        <v>302</v>
      </c>
      <c r="X502" s="546">
        <v>8.36</v>
      </c>
      <c r="Y502" s="548">
        <v>3100</v>
      </c>
      <c r="Z502" s="576">
        <v>10.6</v>
      </c>
      <c r="AA502" s="883">
        <f t="shared" si="34"/>
        <v>43.459999999999994</v>
      </c>
      <c r="AB502" s="539">
        <v>2.1</v>
      </c>
      <c r="AC502" s="576">
        <v>3.1</v>
      </c>
      <c r="AH502" s="546">
        <v>8.61</v>
      </c>
      <c r="AI502" s="548">
        <v>4550</v>
      </c>
      <c r="AJ502" s="576">
        <v>19</v>
      </c>
      <c r="AK502" s="883">
        <f t="shared" si="36"/>
        <v>81.7</v>
      </c>
      <c r="AL502" s="539">
        <v>0.3</v>
      </c>
      <c r="AM502" s="213">
        <v>3.3</v>
      </c>
      <c r="AQ502" s="494">
        <v>525</v>
      </c>
      <c r="AR502" s="546">
        <v>8.5399999999999991</v>
      </c>
      <c r="AS502" s="548">
        <v>2930</v>
      </c>
      <c r="AT502" s="576">
        <v>45.2</v>
      </c>
      <c r="AU502" s="883">
        <f t="shared" si="37"/>
        <v>144.64000000000001</v>
      </c>
      <c r="AV502" s="539">
        <v>2.2999999999999998</v>
      </c>
      <c r="AW502" s="576">
        <v>29.9</v>
      </c>
      <c r="AX502" s="539">
        <v>5.4</v>
      </c>
      <c r="BA502" s="231">
        <v>662</v>
      </c>
      <c r="BB502" s="546">
        <v>8.2799999999999994</v>
      </c>
      <c r="BC502" s="467">
        <v>2910</v>
      </c>
      <c r="BD502" s="576">
        <v>25.4</v>
      </c>
      <c r="BE502" s="883">
        <f t="shared" si="14"/>
        <v>91.44</v>
      </c>
      <c r="BF502" s="539">
        <v>11.2</v>
      </c>
      <c r="BG502" s="576">
        <v>13.6</v>
      </c>
      <c r="BK502" s="494">
        <v>158</v>
      </c>
      <c r="BL502" s="546">
        <v>8.01</v>
      </c>
      <c r="BM502" s="548">
        <v>940</v>
      </c>
      <c r="BN502" s="576">
        <v>57</v>
      </c>
      <c r="BO502" s="883">
        <f t="shared" si="15"/>
        <v>142.5</v>
      </c>
      <c r="BP502" s="539">
        <v>0.18</v>
      </c>
      <c r="BQ502" s="576">
        <v>2.2999999999999998</v>
      </c>
      <c r="BU502" s="494">
        <v>367</v>
      </c>
      <c r="BV502" s="546">
        <v>7.82</v>
      </c>
      <c r="BW502" s="548">
        <v>4410</v>
      </c>
      <c r="BX502" s="548">
        <v>20.5</v>
      </c>
      <c r="BY502" s="883">
        <f t="shared" si="31"/>
        <v>79.95</v>
      </c>
      <c r="BZ502" s="539">
        <v>19.100000000000001</v>
      </c>
      <c r="CA502" s="576">
        <v>52.3</v>
      </c>
      <c r="CE502" s="494">
        <v>54</v>
      </c>
      <c r="CF502" s="546">
        <v>7.76</v>
      </c>
      <c r="CG502" s="548">
        <v>3900</v>
      </c>
      <c r="CH502" s="576">
        <v>22.4</v>
      </c>
      <c r="CI502" s="883">
        <f t="shared" si="28"/>
        <v>85.11999999999999</v>
      </c>
      <c r="CJ502" s="539">
        <v>0.74</v>
      </c>
      <c r="CK502" s="576">
        <v>6.1</v>
      </c>
      <c r="CO502" s="494">
        <v>761</v>
      </c>
      <c r="CP502" s="546">
        <v>8.0299999999999994</v>
      </c>
      <c r="CQ502" s="467">
        <v>3140</v>
      </c>
      <c r="CR502" s="576">
        <v>25.8</v>
      </c>
      <c r="CS502" s="883">
        <f t="shared" si="18"/>
        <v>82.56</v>
      </c>
      <c r="CT502" s="539">
        <v>6.8</v>
      </c>
      <c r="CU502" s="576">
        <v>11.5</v>
      </c>
      <c r="CY502" s="494">
        <v>89</v>
      </c>
      <c r="CZ502" s="546">
        <v>7.8</v>
      </c>
      <c r="DA502" s="467">
        <v>4430</v>
      </c>
      <c r="DB502" s="576">
        <v>29.2</v>
      </c>
      <c r="DC502" s="883">
        <f t="shared" si="32"/>
        <v>74.459999999999994</v>
      </c>
      <c r="DD502" s="539">
        <v>0.3</v>
      </c>
      <c r="DE502" s="576">
        <v>4</v>
      </c>
      <c r="DI502" s="494">
        <v>177</v>
      </c>
      <c r="DJ502" s="546">
        <v>6.01</v>
      </c>
      <c r="DK502" s="549">
        <v>2290</v>
      </c>
      <c r="DL502" s="576">
        <v>126</v>
      </c>
      <c r="DM502" s="883">
        <f t="shared" si="20"/>
        <v>453.6</v>
      </c>
      <c r="DN502" s="539">
        <v>11.7</v>
      </c>
      <c r="DO502" s="576">
        <v>14.7</v>
      </c>
      <c r="DS502" s="494">
        <v>81</v>
      </c>
      <c r="DT502" s="546">
        <v>7.67</v>
      </c>
      <c r="DU502" s="466">
        <v>376</v>
      </c>
      <c r="DV502" s="576">
        <v>7.9</v>
      </c>
      <c r="DW502" s="883">
        <f t="shared" si="35"/>
        <v>22.12</v>
      </c>
      <c r="DX502" s="539">
        <v>4.3</v>
      </c>
      <c r="DY502" s="576">
        <v>7.8</v>
      </c>
      <c r="EC502" s="494">
        <v>21</v>
      </c>
      <c r="ED502" s="546">
        <v>7.98</v>
      </c>
      <c r="EE502" s="551">
        <v>174</v>
      </c>
      <c r="EF502" s="576">
        <v>5.4</v>
      </c>
      <c r="EG502" s="883">
        <f t="shared" si="24"/>
        <v>19.980000000000004</v>
      </c>
      <c r="EH502" s="539">
        <v>1</v>
      </c>
      <c r="EI502" s="576">
        <v>5.5</v>
      </c>
      <c r="EJ502" s="539">
        <v>3.2</v>
      </c>
      <c r="EX502" s="546">
        <v>7.74</v>
      </c>
      <c r="EY502" s="467">
        <v>1818</v>
      </c>
      <c r="EZ502" s="576">
        <v>4.9000000000000004</v>
      </c>
      <c r="FA502" s="883">
        <f t="shared" si="30"/>
        <v>19.600000000000001</v>
      </c>
      <c r="FB502" s="539">
        <v>0.2</v>
      </c>
      <c r="FC502" s="576">
        <v>2</v>
      </c>
      <c r="FG502" s="494">
        <v>51</v>
      </c>
      <c r="GK502" s="231">
        <v>14</v>
      </c>
      <c r="GL502" s="941">
        <v>6.18</v>
      </c>
      <c r="GM502" s="467">
        <v>1747</v>
      </c>
      <c r="GN502" s="467">
        <v>139</v>
      </c>
      <c r="GO502" s="467">
        <v>745</v>
      </c>
      <c r="GP502" s="467">
        <v>21.2</v>
      </c>
      <c r="GQ502" s="467">
        <v>124</v>
      </c>
      <c r="GU502" s="231">
        <v>60</v>
      </c>
      <c r="GV502" s="941">
        <v>6.43</v>
      </c>
      <c r="GW502" s="467">
        <v>1387</v>
      </c>
      <c r="GX502" s="467">
        <v>32.6</v>
      </c>
      <c r="GY502" s="467">
        <v>157</v>
      </c>
      <c r="GZ502" s="539">
        <v>56</v>
      </c>
      <c r="HA502" s="467">
        <v>79.7</v>
      </c>
      <c r="HH502" s="954"/>
    </row>
    <row r="503" spans="1:523" s="955" customFormat="1" ht="15" customHeight="1" x14ac:dyDescent="0.15">
      <c r="A503" s="701">
        <v>44023</v>
      </c>
      <c r="B503" s="415">
        <f t="shared" si="9"/>
        <v>5277</v>
      </c>
      <c r="C503" s="966"/>
      <c r="D503" s="967"/>
      <c r="E503" s="968"/>
      <c r="F503" s="894"/>
      <c r="G503" s="980"/>
      <c r="H503" s="969"/>
      <c r="I503" s="894"/>
      <c r="J503" s="970"/>
      <c r="K503" s="968"/>
      <c r="L503" s="973"/>
      <c r="M503" s="966">
        <v>2272</v>
      </c>
      <c r="N503" s="967">
        <v>7.95</v>
      </c>
      <c r="O503" s="968">
        <v>3080</v>
      </c>
      <c r="P503" s="894">
        <v>21</v>
      </c>
      <c r="Q503" s="980">
        <f t="shared" si="10"/>
        <v>73.5</v>
      </c>
      <c r="R503" s="969">
        <v>0.6</v>
      </c>
      <c r="S503" s="894">
        <v>28.4</v>
      </c>
      <c r="T503" s="970"/>
      <c r="U503" s="968"/>
      <c r="V503" s="973"/>
      <c r="W503" s="971">
        <v>243</v>
      </c>
      <c r="X503" s="967">
        <v>7.42</v>
      </c>
      <c r="Y503" s="972">
        <v>4890</v>
      </c>
      <c r="Z503" s="894">
        <v>10.6</v>
      </c>
      <c r="AA503" s="980">
        <f t="shared" si="34"/>
        <v>43.459999999999994</v>
      </c>
      <c r="AB503" s="969">
        <v>3.4</v>
      </c>
      <c r="AC503" s="894">
        <v>4.0999999999999996</v>
      </c>
      <c r="AD503" s="969"/>
      <c r="AE503" s="968"/>
      <c r="AF503" s="973"/>
      <c r="AG503" s="971"/>
      <c r="AH503" s="967">
        <v>8.6199999999999992</v>
      </c>
      <c r="AI503" s="972">
        <v>7410</v>
      </c>
      <c r="AJ503" s="894">
        <v>18.100000000000001</v>
      </c>
      <c r="AK503" s="980">
        <f t="shared" si="36"/>
        <v>77.83</v>
      </c>
      <c r="AL503" s="969">
        <v>0.3</v>
      </c>
      <c r="AM503" s="974">
        <v>3.4</v>
      </c>
      <c r="AN503" s="969"/>
      <c r="AO503" s="968"/>
      <c r="AP503" s="975"/>
      <c r="AQ503" s="971">
        <v>337</v>
      </c>
      <c r="AR503" s="967">
        <v>8.02</v>
      </c>
      <c r="AS503" s="972">
        <v>3570</v>
      </c>
      <c r="AT503" s="894">
        <v>35.1</v>
      </c>
      <c r="AU503" s="980">
        <f t="shared" si="37"/>
        <v>112.32000000000001</v>
      </c>
      <c r="AV503" s="969">
        <v>1.8</v>
      </c>
      <c r="AW503" s="894">
        <v>18</v>
      </c>
      <c r="AX503" s="969">
        <v>2.9</v>
      </c>
      <c r="AY503" s="968"/>
      <c r="AZ503" s="973"/>
      <c r="BA503" s="966">
        <v>550</v>
      </c>
      <c r="BB503" s="967">
        <v>8.2200000000000006</v>
      </c>
      <c r="BC503" s="968">
        <v>3790</v>
      </c>
      <c r="BD503" s="894">
        <v>18.899999999999999</v>
      </c>
      <c r="BE503" s="980">
        <f t="shared" si="14"/>
        <v>68.039999999999992</v>
      </c>
      <c r="BF503" s="969">
        <v>11.3</v>
      </c>
      <c r="BG503" s="894">
        <v>12</v>
      </c>
      <c r="BH503" s="969"/>
      <c r="BI503" s="968"/>
      <c r="BJ503" s="973"/>
      <c r="BK503" s="971">
        <v>156</v>
      </c>
      <c r="BL503" s="967">
        <v>7.88</v>
      </c>
      <c r="BM503" s="972">
        <v>1336</v>
      </c>
      <c r="BN503" s="894">
        <v>55</v>
      </c>
      <c r="BO503" s="980">
        <f t="shared" si="15"/>
        <v>137.5</v>
      </c>
      <c r="BP503" s="969">
        <v>0.2</v>
      </c>
      <c r="BQ503" s="894">
        <v>2.1</v>
      </c>
      <c r="BR503" s="969"/>
      <c r="BS503" s="968"/>
      <c r="BT503" s="973"/>
      <c r="BU503" s="971">
        <v>447</v>
      </c>
      <c r="BV503" s="967">
        <v>7.85</v>
      </c>
      <c r="BW503" s="972">
        <v>9320</v>
      </c>
      <c r="BX503" s="972">
        <v>19.600000000000001</v>
      </c>
      <c r="BY503" s="980">
        <f t="shared" si="31"/>
        <v>76.44</v>
      </c>
      <c r="BZ503" s="969">
        <v>16.5</v>
      </c>
      <c r="CA503" s="894">
        <v>35.799999999999997</v>
      </c>
      <c r="CB503" s="969"/>
      <c r="CC503" s="968"/>
      <c r="CD503" s="973"/>
      <c r="CE503" s="971">
        <v>33</v>
      </c>
      <c r="CF503" s="967">
        <v>7.98</v>
      </c>
      <c r="CG503" s="972">
        <v>6430</v>
      </c>
      <c r="CH503" s="894">
        <v>21.4</v>
      </c>
      <c r="CI503" s="980">
        <f t="shared" si="28"/>
        <v>81.319999999999993</v>
      </c>
      <c r="CJ503" s="969">
        <v>0.7</v>
      </c>
      <c r="CK503" s="894">
        <v>5.6</v>
      </c>
      <c r="CL503" s="969"/>
      <c r="CM503" s="968"/>
      <c r="CN503" s="973"/>
      <c r="CO503" s="971">
        <v>736</v>
      </c>
      <c r="CP503" s="967">
        <v>7.65</v>
      </c>
      <c r="CQ503" s="968">
        <v>4570</v>
      </c>
      <c r="CR503" s="894">
        <v>36.9</v>
      </c>
      <c r="CS503" s="980">
        <f t="shared" si="18"/>
        <v>118.08</v>
      </c>
      <c r="CT503" s="969">
        <v>6.8</v>
      </c>
      <c r="CU503" s="894">
        <v>20.2</v>
      </c>
      <c r="CV503" s="969"/>
      <c r="CW503" s="968"/>
      <c r="CX503" s="973"/>
      <c r="CY503" s="971">
        <v>134</v>
      </c>
      <c r="CZ503" s="967">
        <v>7.88</v>
      </c>
      <c r="DA503" s="968">
        <v>9010</v>
      </c>
      <c r="DB503" s="894">
        <v>27.5</v>
      </c>
      <c r="DC503" s="980">
        <f t="shared" si="32"/>
        <v>70.125</v>
      </c>
      <c r="DD503" s="969">
        <v>1.3</v>
      </c>
      <c r="DE503" s="894">
        <v>4.3</v>
      </c>
      <c r="DF503" s="969"/>
      <c r="DG503" s="976"/>
      <c r="DH503" s="973"/>
      <c r="DI503" s="971">
        <v>217</v>
      </c>
      <c r="DJ503" s="967">
        <v>7.74</v>
      </c>
      <c r="DK503" s="977">
        <v>3440</v>
      </c>
      <c r="DL503" s="894">
        <v>44.6</v>
      </c>
      <c r="DM503" s="980">
        <f t="shared" si="20"/>
        <v>160.56</v>
      </c>
      <c r="DN503" s="969">
        <v>5.5</v>
      </c>
      <c r="DO503" s="894">
        <v>12.7</v>
      </c>
      <c r="DP503" s="969"/>
      <c r="DQ503" s="968"/>
      <c r="DR503" s="973"/>
      <c r="DS503" s="971">
        <v>35</v>
      </c>
      <c r="DT503" s="967">
        <v>7.48</v>
      </c>
      <c r="DU503" s="978">
        <v>412</v>
      </c>
      <c r="DV503" s="894">
        <v>26</v>
      </c>
      <c r="DW503" s="980">
        <f t="shared" si="35"/>
        <v>72.8</v>
      </c>
      <c r="DX503" s="969">
        <v>0.8</v>
      </c>
      <c r="DY503" s="894">
        <v>1.1000000000000001</v>
      </c>
      <c r="DZ503" s="969"/>
      <c r="EA503" s="894"/>
      <c r="EB503" s="973"/>
      <c r="EC503" s="971"/>
      <c r="ED503" s="967">
        <v>7.63</v>
      </c>
      <c r="EE503" s="976">
        <v>385</v>
      </c>
      <c r="EF503" s="894">
        <v>4.8</v>
      </c>
      <c r="EG503" s="980">
        <f t="shared" si="24"/>
        <v>17.760000000000002</v>
      </c>
      <c r="EH503" s="969">
        <v>0.9</v>
      </c>
      <c r="EI503" s="894">
        <v>5.0999999999999996</v>
      </c>
      <c r="EJ503" s="969">
        <v>3.3</v>
      </c>
      <c r="EK503" s="968"/>
      <c r="EL503" s="973"/>
      <c r="EM503" s="971"/>
      <c r="EN503" s="967"/>
      <c r="EO503" s="968"/>
      <c r="EP503" s="894"/>
      <c r="EQ503" s="894"/>
      <c r="ER503" s="969"/>
      <c r="ES503" s="894"/>
      <c r="ET503" s="978"/>
      <c r="EU503" s="968"/>
      <c r="EV503" s="973"/>
      <c r="EW503" s="971"/>
      <c r="EX503" s="967">
        <v>8.3699999999999992</v>
      </c>
      <c r="EY503" s="968">
        <v>4900</v>
      </c>
      <c r="EZ503" s="894">
        <v>10</v>
      </c>
      <c r="FA503" s="980">
        <f t="shared" si="30"/>
        <v>40</v>
      </c>
      <c r="FB503" s="969">
        <v>3.8</v>
      </c>
      <c r="FC503" s="894">
        <v>4.5999999999999996</v>
      </c>
      <c r="FD503" s="978"/>
      <c r="FE503" s="968"/>
      <c r="FF503" s="973"/>
      <c r="FG503" s="971">
        <v>26</v>
      </c>
      <c r="FH503" s="967"/>
      <c r="FI503" s="968"/>
      <c r="FJ503" s="894"/>
      <c r="FK503" s="980"/>
      <c r="FL503" s="969"/>
      <c r="FM503" s="894"/>
      <c r="FN503" s="978"/>
      <c r="FO503" s="968"/>
      <c r="FP503" s="973"/>
      <c r="FQ503" s="1262"/>
      <c r="FR503" s="1263"/>
      <c r="FS503" s="1444"/>
      <c r="FT503" s="1263"/>
      <c r="FU503" s="980"/>
      <c r="FV503" s="1263"/>
      <c r="FW503" s="954"/>
      <c r="FX503" s="1263"/>
      <c r="FY503" s="1263"/>
      <c r="FZ503" s="1419"/>
      <c r="GA503" s="1262"/>
      <c r="GB503" s="1263"/>
      <c r="GC503" s="1263"/>
      <c r="GD503" s="1263"/>
      <c r="GE503" s="980"/>
      <c r="GF503" s="1263"/>
      <c r="GG503" s="954"/>
      <c r="GH503" s="1263"/>
      <c r="GI503" s="1263"/>
      <c r="GJ503" s="1419"/>
      <c r="GK503" s="966">
        <v>32</v>
      </c>
      <c r="GL503" s="979">
        <v>7.03</v>
      </c>
      <c r="GM503" s="968">
        <v>2720</v>
      </c>
      <c r="GN503" s="968">
        <v>63</v>
      </c>
      <c r="GO503" s="968">
        <v>262</v>
      </c>
      <c r="GP503" s="968">
        <v>24.1</v>
      </c>
      <c r="GQ503" s="968">
        <v>68.400000000000006</v>
      </c>
      <c r="GR503" s="968"/>
      <c r="GS503" s="968"/>
      <c r="GT503" s="973"/>
      <c r="GU503" s="966">
        <v>59</v>
      </c>
      <c r="GV503" s="979">
        <v>6.73</v>
      </c>
      <c r="GW503" s="968">
        <v>2370</v>
      </c>
      <c r="GX503" s="968">
        <v>31.5</v>
      </c>
      <c r="GY503" s="968">
        <v>154</v>
      </c>
      <c r="GZ503" s="969">
        <v>58.1</v>
      </c>
      <c r="HA503" s="968">
        <v>81.8</v>
      </c>
      <c r="HB503" s="968"/>
      <c r="HC503" s="968"/>
      <c r="HD503" s="973"/>
      <c r="HE503" s="971"/>
      <c r="HF503" s="967"/>
      <c r="HG503" s="968"/>
      <c r="HH503" s="894"/>
      <c r="HI503" s="1432"/>
      <c r="HJ503" s="969"/>
      <c r="HK503" s="894"/>
      <c r="HL503" s="969"/>
      <c r="HM503" s="968"/>
      <c r="HN503" s="973"/>
      <c r="HO503" s="971"/>
      <c r="HP503" s="967"/>
      <c r="HQ503" s="968"/>
      <c r="HR503" s="894"/>
      <c r="HS503" s="894"/>
      <c r="HT503" s="969"/>
      <c r="HU503" s="894"/>
      <c r="HV503" s="969"/>
      <c r="HW503" s="968"/>
      <c r="HX503" s="973"/>
      <c r="HY503" s="1587"/>
      <c r="HZ503" s="1587"/>
      <c r="IA503" s="1587"/>
      <c r="IB503" s="1587"/>
      <c r="IC503" s="1587"/>
      <c r="ID503" s="1587"/>
      <c r="IE503" s="1587"/>
      <c r="IF503" s="1587"/>
      <c r="IG503" s="1587"/>
      <c r="IH503" s="1587"/>
      <c r="II503" s="1587"/>
      <c r="IJ503" s="1587"/>
      <c r="IK503" s="1587"/>
      <c r="IL503" s="1587"/>
      <c r="IM503" s="1587"/>
      <c r="IN503" s="1587"/>
      <c r="IO503" s="1587"/>
      <c r="IP503" s="1587"/>
      <c r="IQ503" s="1587"/>
      <c r="IR503" s="1587"/>
      <c r="IS503" s="1587"/>
      <c r="IT503" s="1587"/>
      <c r="IU503" s="1587"/>
      <c r="IV503" s="1587"/>
      <c r="IW503" s="1587"/>
      <c r="IX503" s="1587"/>
      <c r="IY503" s="1587"/>
      <c r="IZ503" s="1587"/>
      <c r="JA503" s="1587"/>
      <c r="JB503" s="1587"/>
      <c r="JC503" s="1587"/>
      <c r="JD503" s="1587"/>
      <c r="JE503" s="1587"/>
      <c r="JF503" s="1587"/>
      <c r="JG503" s="1587"/>
      <c r="JH503" s="1587"/>
      <c r="JI503" s="1587"/>
      <c r="JJ503" s="1587"/>
      <c r="JK503" s="1587"/>
      <c r="JL503" s="1587"/>
      <c r="JM503" s="1587"/>
      <c r="JN503" s="1587"/>
      <c r="JO503" s="1587"/>
      <c r="JP503" s="1587"/>
      <c r="JQ503" s="1587"/>
      <c r="JR503" s="1587"/>
      <c r="JS503" s="1587"/>
      <c r="JT503" s="1587"/>
      <c r="JU503" s="1587"/>
      <c r="JV503" s="1587"/>
      <c r="JW503" s="1587"/>
      <c r="JX503" s="1587"/>
      <c r="JY503" s="1587"/>
      <c r="JZ503" s="1587"/>
      <c r="KA503" s="1587"/>
      <c r="KB503" s="1587"/>
      <c r="KC503" s="1587"/>
      <c r="KD503" s="1587"/>
      <c r="KE503" s="1587"/>
      <c r="KF503" s="1587"/>
      <c r="KG503" s="1587"/>
      <c r="KH503" s="1587"/>
      <c r="KI503" s="1587"/>
      <c r="KJ503" s="1587"/>
      <c r="KK503" s="1587"/>
      <c r="KL503" s="1587"/>
      <c r="KM503" s="1587"/>
      <c r="KN503" s="1587"/>
      <c r="KO503" s="1587"/>
      <c r="KP503" s="1587"/>
      <c r="KQ503" s="1587"/>
      <c r="KR503" s="1587"/>
      <c r="KS503" s="1587"/>
      <c r="KT503" s="1587"/>
      <c r="KU503" s="1587"/>
      <c r="KV503" s="1587"/>
      <c r="KW503" s="1587"/>
      <c r="KX503" s="1587"/>
      <c r="KY503" s="1587"/>
      <c r="KZ503" s="1587"/>
      <c r="LA503" s="1587"/>
      <c r="LB503" s="1587"/>
      <c r="LC503" s="1587"/>
      <c r="LD503" s="1587"/>
      <c r="LE503" s="1587"/>
      <c r="LF503" s="1587"/>
      <c r="LG503" s="1587"/>
      <c r="LH503" s="1587"/>
      <c r="LI503" s="1587"/>
      <c r="LJ503" s="1587"/>
      <c r="LK503" s="1587"/>
      <c r="LL503" s="1587"/>
      <c r="LM503" s="1587"/>
      <c r="LN503" s="1587"/>
      <c r="LO503" s="1587"/>
      <c r="LP503" s="1587"/>
      <c r="LQ503" s="1587"/>
      <c r="LR503" s="1587"/>
      <c r="LS503" s="1587"/>
      <c r="LT503" s="1587"/>
      <c r="LU503" s="1587"/>
      <c r="LV503" s="1587"/>
      <c r="LW503" s="1587"/>
      <c r="LX503" s="1587"/>
      <c r="LY503" s="1587"/>
      <c r="LZ503" s="1587"/>
      <c r="MA503" s="1587"/>
      <c r="MB503" s="1587"/>
      <c r="MC503" s="1587"/>
      <c r="MD503" s="1587"/>
      <c r="ME503" s="1587"/>
      <c r="MF503" s="1587"/>
      <c r="MG503" s="1587"/>
      <c r="MH503" s="1587"/>
      <c r="MI503" s="1587"/>
      <c r="MJ503" s="1587"/>
      <c r="MK503" s="1587"/>
      <c r="ML503" s="1587"/>
      <c r="MM503" s="1587"/>
      <c r="MN503" s="1587"/>
      <c r="MO503" s="1587"/>
      <c r="MP503" s="1587"/>
      <c r="MQ503" s="1587"/>
      <c r="MR503" s="1587"/>
      <c r="MS503" s="1587"/>
      <c r="MT503" s="1587"/>
      <c r="MU503" s="1587"/>
      <c r="MV503" s="1587"/>
      <c r="MW503" s="1587"/>
      <c r="MX503" s="1587"/>
      <c r="MY503" s="1587"/>
      <c r="MZ503" s="1587"/>
      <c r="NA503" s="1587"/>
      <c r="NB503" s="1587"/>
      <c r="NC503" s="1587"/>
      <c r="ND503" s="1587"/>
      <c r="NE503" s="1587"/>
      <c r="NF503" s="1587"/>
      <c r="NG503" s="1587"/>
      <c r="NH503" s="1587"/>
      <c r="NI503" s="1587"/>
      <c r="NJ503" s="1587"/>
      <c r="NK503" s="1587"/>
      <c r="NL503" s="1587"/>
      <c r="NM503" s="1587"/>
      <c r="NN503" s="1587"/>
      <c r="NO503" s="1587"/>
      <c r="NP503" s="1587"/>
      <c r="NQ503" s="1587"/>
      <c r="NR503" s="1587"/>
      <c r="NS503" s="1587"/>
      <c r="NT503" s="1587"/>
      <c r="NU503" s="1587"/>
      <c r="NV503" s="1587"/>
      <c r="NW503" s="1587"/>
      <c r="NX503" s="1587"/>
      <c r="NY503" s="1587"/>
      <c r="NZ503" s="1587"/>
      <c r="OA503" s="1587"/>
      <c r="OB503" s="1587"/>
      <c r="OC503" s="1587"/>
      <c r="OD503" s="1587"/>
      <c r="OE503" s="1587"/>
      <c r="OF503" s="1587"/>
      <c r="OG503" s="1587"/>
      <c r="OH503" s="1587"/>
      <c r="OI503" s="1587"/>
      <c r="OJ503" s="1587"/>
      <c r="OK503" s="1587"/>
      <c r="OL503" s="1587"/>
      <c r="OM503" s="1587"/>
      <c r="ON503" s="1587"/>
      <c r="OO503" s="1587"/>
      <c r="OP503" s="1587"/>
      <c r="OQ503" s="1587"/>
      <c r="OR503" s="1587"/>
      <c r="OS503" s="1587"/>
      <c r="OT503" s="1587"/>
      <c r="OU503" s="1587"/>
      <c r="OV503" s="1587"/>
      <c r="OW503" s="1587"/>
      <c r="OX503" s="1587"/>
      <c r="OY503" s="1587"/>
      <c r="OZ503" s="1587"/>
      <c r="PA503" s="1587"/>
      <c r="PB503" s="1587"/>
      <c r="PC503" s="1587"/>
      <c r="PD503" s="1587"/>
      <c r="PE503" s="1587"/>
      <c r="PF503" s="1587"/>
      <c r="PG503" s="1588"/>
      <c r="PH503" s="1588"/>
      <c r="PI503" s="1588"/>
      <c r="PJ503" s="1588"/>
      <c r="PK503" s="1588"/>
      <c r="PL503" s="1588"/>
      <c r="PM503" s="1588"/>
      <c r="PN503" s="1588"/>
      <c r="PO503" s="1588"/>
      <c r="PP503" s="1588"/>
      <c r="PQ503" s="1588"/>
      <c r="PR503" s="1588"/>
      <c r="PS503" s="1588"/>
      <c r="PT503" s="1588"/>
      <c r="PU503" s="1588"/>
      <c r="PV503" s="1588"/>
      <c r="PW503" s="1588"/>
      <c r="PX503" s="1588"/>
      <c r="PY503" s="1588"/>
      <c r="PZ503" s="1588"/>
      <c r="QA503" s="1588"/>
      <c r="QB503" s="1588"/>
      <c r="QC503" s="1588"/>
      <c r="QD503" s="1588"/>
      <c r="QE503" s="1588"/>
      <c r="QF503" s="1588"/>
      <c r="QG503" s="1588"/>
      <c r="QH503" s="1588"/>
      <c r="QI503" s="1588"/>
      <c r="QJ503" s="1588"/>
      <c r="QK503" s="1588"/>
      <c r="QL503" s="1588"/>
      <c r="QM503" s="1588"/>
      <c r="QN503" s="1588"/>
      <c r="QO503" s="1588"/>
      <c r="QP503" s="1588"/>
      <c r="QQ503" s="1588"/>
      <c r="QR503" s="1588"/>
      <c r="QS503" s="1588"/>
      <c r="QT503" s="1588"/>
      <c r="QU503" s="1588"/>
      <c r="QV503" s="1588"/>
      <c r="QW503" s="1588"/>
      <c r="QX503" s="1588"/>
      <c r="QY503" s="1588"/>
      <c r="QZ503" s="1588"/>
      <c r="RA503" s="1588"/>
      <c r="RB503" s="1588"/>
      <c r="RC503" s="1588"/>
      <c r="RD503" s="1588"/>
      <c r="RE503" s="1588"/>
      <c r="RF503" s="1588"/>
      <c r="RG503" s="1588"/>
      <c r="RH503" s="1588"/>
      <c r="RI503" s="1588"/>
      <c r="RJ503" s="1588"/>
      <c r="RK503" s="1588"/>
      <c r="RL503" s="1588"/>
      <c r="RM503" s="1588"/>
      <c r="RN503" s="1588"/>
      <c r="RO503" s="1588"/>
      <c r="RP503" s="1588"/>
      <c r="RQ503" s="1588"/>
      <c r="RR503" s="1588"/>
      <c r="RS503" s="1588"/>
      <c r="RT503" s="1588"/>
      <c r="RU503" s="1588"/>
      <c r="RV503" s="1588"/>
      <c r="RW503" s="1588"/>
      <c r="RX503" s="1588"/>
      <c r="RY503" s="1588"/>
      <c r="RZ503" s="1588"/>
      <c r="SA503" s="1588"/>
      <c r="SB503" s="1588"/>
      <c r="SC503" s="1588"/>
      <c r="SD503" s="1588"/>
      <c r="SE503" s="1588"/>
      <c r="SF503" s="1588"/>
      <c r="SG503" s="1588"/>
      <c r="SH503" s="1588"/>
      <c r="SI503" s="1588"/>
      <c r="SJ503" s="1588"/>
      <c r="SK503" s="1588"/>
      <c r="SL503" s="1588"/>
      <c r="SM503" s="1588"/>
      <c r="SN503" s="1588"/>
      <c r="SO503" s="1588"/>
      <c r="SP503" s="1588"/>
      <c r="SQ503" s="1588"/>
      <c r="SR503" s="1588"/>
      <c r="SS503" s="1588"/>
      <c r="ST503" s="1588"/>
      <c r="SU503" s="1588"/>
      <c r="SV503" s="1588"/>
      <c r="SW503" s="1588"/>
      <c r="SX503" s="1588"/>
      <c r="SY503" s="1588"/>
      <c r="SZ503" s="1588"/>
      <c r="TA503" s="1588"/>
      <c r="TB503" s="1588"/>
      <c r="TC503" s="1588"/>
    </row>
    <row r="504" spans="1:523" s="472" customFormat="1" ht="15" customHeight="1" x14ac:dyDescent="0.15">
      <c r="A504" s="581">
        <v>44024</v>
      </c>
      <c r="B504" s="765">
        <f t="shared" si="9"/>
        <v>5392</v>
      </c>
      <c r="C504" s="241"/>
      <c r="D504" s="552"/>
      <c r="E504" s="471"/>
      <c r="F504" s="577"/>
      <c r="G504" s="577"/>
      <c r="H504" s="541"/>
      <c r="I504" s="577"/>
      <c r="J504" s="553"/>
      <c r="K504" s="471"/>
      <c r="L504" s="557"/>
      <c r="M504" s="241">
        <v>2266</v>
      </c>
      <c r="N504" s="552">
        <v>8.2200000000000006</v>
      </c>
      <c r="O504" s="471">
        <v>3150</v>
      </c>
      <c r="P504" s="577">
        <v>21.6</v>
      </c>
      <c r="Q504" s="577">
        <f t="shared" si="10"/>
        <v>75.600000000000009</v>
      </c>
      <c r="R504" s="541">
        <v>0.4</v>
      </c>
      <c r="S504" s="577">
        <v>30.8</v>
      </c>
      <c r="T504" s="553"/>
      <c r="U504" s="471"/>
      <c r="V504" s="557"/>
      <c r="W504" s="554">
        <v>271</v>
      </c>
      <c r="X504" s="552">
        <v>8.42</v>
      </c>
      <c r="Y504" s="555">
        <v>5040</v>
      </c>
      <c r="Z504" s="577">
        <v>11.9</v>
      </c>
      <c r="AA504" s="577">
        <f t="shared" si="34"/>
        <v>48.79</v>
      </c>
      <c r="AB504" s="541">
        <v>5.9</v>
      </c>
      <c r="AC504" s="577">
        <v>6.7</v>
      </c>
      <c r="AD504" s="541"/>
      <c r="AE504" s="471"/>
      <c r="AF504" s="557"/>
      <c r="AG504" s="554">
        <v>30</v>
      </c>
      <c r="AH504" s="552">
        <v>8.5</v>
      </c>
      <c r="AI504" s="555">
        <v>7390</v>
      </c>
      <c r="AJ504" s="577">
        <v>17.8</v>
      </c>
      <c r="AK504" s="577">
        <f t="shared" si="36"/>
        <v>76.540000000000006</v>
      </c>
      <c r="AL504" s="541">
        <v>0.3</v>
      </c>
      <c r="AM504" s="180">
        <v>3.4</v>
      </c>
      <c r="AN504" s="541"/>
      <c r="AO504" s="471"/>
      <c r="AP504" s="619"/>
      <c r="AQ504" s="554">
        <v>327</v>
      </c>
      <c r="AR504" s="552">
        <v>8.39</v>
      </c>
      <c r="AS504" s="555">
        <v>3400</v>
      </c>
      <c r="AT504" s="577">
        <v>32.700000000000003</v>
      </c>
      <c r="AU504" s="577">
        <f t="shared" si="37"/>
        <v>104.64000000000001</v>
      </c>
      <c r="AV504" s="541">
        <v>1.6</v>
      </c>
      <c r="AW504" s="577">
        <v>16</v>
      </c>
      <c r="AX504" s="541">
        <v>2.2999999999999998</v>
      </c>
      <c r="AY504" s="471"/>
      <c r="AZ504" s="557"/>
      <c r="BA504" s="241">
        <v>362</v>
      </c>
      <c r="BB504" s="552">
        <v>8.4499999999999993</v>
      </c>
      <c r="BC504" s="471">
        <v>5290</v>
      </c>
      <c r="BD504" s="577">
        <v>19.8</v>
      </c>
      <c r="BE504" s="577">
        <f t="shared" si="14"/>
        <v>71.28</v>
      </c>
      <c r="BF504" s="541">
        <v>19.7</v>
      </c>
      <c r="BG504" s="577">
        <v>20.7</v>
      </c>
      <c r="BH504" s="541"/>
      <c r="BI504" s="471"/>
      <c r="BJ504" s="557"/>
      <c r="BK504" s="554">
        <v>158</v>
      </c>
      <c r="BL504" s="552">
        <v>7.95</v>
      </c>
      <c r="BM504" s="555">
        <v>1319</v>
      </c>
      <c r="BN504" s="577">
        <v>59</v>
      </c>
      <c r="BO504" s="577">
        <f t="shared" si="15"/>
        <v>147.5</v>
      </c>
      <c r="BP504" s="541">
        <v>0.2</v>
      </c>
      <c r="BQ504" s="577">
        <v>2.2999999999999998</v>
      </c>
      <c r="BR504" s="541"/>
      <c r="BS504" s="471"/>
      <c r="BT504" s="557"/>
      <c r="BU504" s="554">
        <v>547</v>
      </c>
      <c r="BV504" s="552">
        <v>7.17</v>
      </c>
      <c r="BW504" s="555">
        <v>2630</v>
      </c>
      <c r="BX504" s="555">
        <v>23.9</v>
      </c>
      <c r="BY504" s="577">
        <f t="shared" si="31"/>
        <v>93.21</v>
      </c>
      <c r="BZ504" s="541">
        <v>14.3</v>
      </c>
      <c r="CA504" s="577">
        <v>16.100000000000001</v>
      </c>
      <c r="CB504" s="541"/>
      <c r="CC504" s="471"/>
      <c r="CD504" s="557"/>
      <c r="CE504" s="554">
        <v>79</v>
      </c>
      <c r="CF504" s="552">
        <v>7.61</v>
      </c>
      <c r="CG504" s="555">
        <v>5710</v>
      </c>
      <c r="CH504" s="577">
        <v>19.8</v>
      </c>
      <c r="CI504" s="577">
        <f t="shared" si="28"/>
        <v>75.239999999999995</v>
      </c>
      <c r="CJ504" s="541">
        <v>1</v>
      </c>
      <c r="CK504" s="577">
        <v>4.2</v>
      </c>
      <c r="CL504" s="541"/>
      <c r="CM504" s="471"/>
      <c r="CN504" s="557"/>
      <c r="CO504" s="554">
        <v>763</v>
      </c>
      <c r="CP504" s="552">
        <v>7.78</v>
      </c>
      <c r="CQ504" s="471">
        <v>5900</v>
      </c>
      <c r="CR504" s="577">
        <v>46.8</v>
      </c>
      <c r="CS504" s="577">
        <f t="shared" si="18"/>
        <v>149.76</v>
      </c>
      <c r="CT504" s="541">
        <v>5.4</v>
      </c>
      <c r="CU504" s="577">
        <v>27.4</v>
      </c>
      <c r="CV504" s="541"/>
      <c r="CW504" s="471"/>
      <c r="CX504" s="557"/>
      <c r="CY504" s="554">
        <v>180</v>
      </c>
      <c r="CZ504" s="552">
        <v>7.46</v>
      </c>
      <c r="DA504" s="471">
        <v>8850</v>
      </c>
      <c r="DB504" s="577">
        <v>26.1</v>
      </c>
      <c r="DC504" s="577">
        <f t="shared" si="32"/>
        <v>66.554999999999993</v>
      </c>
      <c r="DD504" s="541">
        <v>2</v>
      </c>
      <c r="DE504" s="577">
        <v>5.4</v>
      </c>
      <c r="DF504" s="541"/>
      <c r="DG504" s="558"/>
      <c r="DH504" s="557"/>
      <c r="DI504" s="554">
        <v>232</v>
      </c>
      <c r="DJ504" s="552">
        <v>7.84</v>
      </c>
      <c r="DK504" s="556">
        <v>5120</v>
      </c>
      <c r="DL504" s="577">
        <v>74.099999999999994</v>
      </c>
      <c r="DM504" s="577">
        <f t="shared" si="20"/>
        <v>266.76</v>
      </c>
      <c r="DN504" s="541">
        <v>14.3</v>
      </c>
      <c r="DO504" s="577">
        <v>17.899999999999999</v>
      </c>
      <c r="DP504" s="541"/>
      <c r="DQ504" s="471"/>
      <c r="DR504" s="557"/>
      <c r="DS504" s="554">
        <v>72</v>
      </c>
      <c r="DT504" s="552">
        <v>7.57</v>
      </c>
      <c r="DU504" s="470">
        <v>413</v>
      </c>
      <c r="DV504" s="577">
        <v>21.1</v>
      </c>
      <c r="DW504" s="577">
        <f t="shared" si="35"/>
        <v>59.08</v>
      </c>
      <c r="DX504" s="541">
        <v>1.1000000000000001</v>
      </c>
      <c r="DY504" s="577">
        <v>1.8</v>
      </c>
      <c r="DZ504" s="541"/>
      <c r="EA504" s="577"/>
      <c r="EB504" s="557"/>
      <c r="EC504" s="554">
        <v>8</v>
      </c>
      <c r="ED504" s="552">
        <v>7.53</v>
      </c>
      <c r="EE504" s="558">
        <v>318</v>
      </c>
      <c r="EF504" s="577">
        <v>4.9000000000000004</v>
      </c>
      <c r="EG504" s="577">
        <f t="shared" si="24"/>
        <v>18.130000000000003</v>
      </c>
      <c r="EH504" s="541">
        <v>2.2000000000000002</v>
      </c>
      <c r="EI504" s="577">
        <v>2.4</v>
      </c>
      <c r="EJ504" s="541">
        <v>2.1</v>
      </c>
      <c r="EK504" s="471"/>
      <c r="EL504" s="557"/>
      <c r="EM504" s="554"/>
      <c r="EN504" s="552"/>
      <c r="EO504" s="471"/>
      <c r="EP504" s="577"/>
      <c r="EQ504" s="577"/>
      <c r="ER504" s="541"/>
      <c r="ES504" s="577"/>
      <c r="ET504" s="470"/>
      <c r="EU504" s="471"/>
      <c r="EV504" s="557"/>
      <c r="EW504" s="554"/>
      <c r="EX504" s="552"/>
      <c r="EY504" s="471"/>
      <c r="EZ504" s="577"/>
      <c r="FA504" s="577"/>
      <c r="FB504" s="541"/>
      <c r="FC504" s="577"/>
      <c r="FD504" s="470"/>
      <c r="FE504" s="471"/>
      <c r="FF504" s="557"/>
      <c r="FG504" s="554">
        <v>31</v>
      </c>
      <c r="FH504" s="552"/>
      <c r="FI504" s="471"/>
      <c r="FJ504" s="577"/>
      <c r="FK504" s="577"/>
      <c r="FL504" s="541"/>
      <c r="FM504" s="577"/>
      <c r="FN504" s="470"/>
      <c r="FO504" s="471"/>
      <c r="FP504" s="557"/>
      <c r="FQ504" s="1261"/>
      <c r="FR504" s="584"/>
      <c r="FS504" s="589"/>
      <c r="FT504" s="584"/>
      <c r="FU504" s="590"/>
      <c r="FV504" s="584"/>
      <c r="FW504" s="590"/>
      <c r="FX504" s="584"/>
      <c r="FY504" s="584"/>
      <c r="FZ504" s="591"/>
      <c r="GA504" s="1261"/>
      <c r="GB504" s="584"/>
      <c r="GC504" s="584"/>
      <c r="GD504" s="584"/>
      <c r="GE504" s="590"/>
      <c r="GF504" s="584"/>
      <c r="GG504" s="590"/>
      <c r="GH504" s="584"/>
      <c r="GI504" s="584"/>
      <c r="GJ504" s="591"/>
      <c r="GK504" s="241">
        <v>6</v>
      </c>
      <c r="GL504" s="940">
        <v>6.43</v>
      </c>
      <c r="GM504" s="471">
        <v>11000</v>
      </c>
      <c r="GN504" s="471">
        <v>147</v>
      </c>
      <c r="GO504" s="471">
        <v>725</v>
      </c>
      <c r="GP504" s="471">
        <v>10.1</v>
      </c>
      <c r="GQ504" s="471">
        <v>123.1</v>
      </c>
      <c r="GR504" s="471"/>
      <c r="GS504" s="471"/>
      <c r="GT504" s="557"/>
      <c r="GU504" s="241">
        <v>60</v>
      </c>
      <c r="GV504" s="940">
        <v>6.44</v>
      </c>
      <c r="GW504" s="471">
        <v>2510</v>
      </c>
      <c r="GX504" s="471">
        <v>33.799999999999997</v>
      </c>
      <c r="GY504" s="471">
        <v>160</v>
      </c>
      <c r="GZ504" s="541">
        <v>58.2</v>
      </c>
      <c r="HA504" s="471">
        <v>84</v>
      </c>
      <c r="HB504" s="471"/>
      <c r="HC504" s="471"/>
      <c r="HD504" s="557"/>
      <c r="HE504" s="554"/>
      <c r="HF504" s="552"/>
      <c r="HG504" s="471"/>
      <c r="HH504" s="590"/>
      <c r="HI504" s="556"/>
      <c r="HJ504" s="541"/>
      <c r="HK504" s="577"/>
      <c r="HL504" s="541"/>
      <c r="HM504" s="471"/>
      <c r="HN504" s="557"/>
      <c r="HO504" s="554"/>
      <c r="HP504" s="552"/>
      <c r="HQ504" s="471"/>
      <c r="HR504" s="577"/>
      <c r="HS504" s="577"/>
      <c r="HT504" s="541"/>
      <c r="HU504" s="577"/>
      <c r="HV504" s="541"/>
      <c r="HW504" s="471"/>
      <c r="HX504" s="557"/>
      <c r="HY504" s="1587"/>
      <c r="HZ504" s="1587"/>
      <c r="IA504" s="1587"/>
      <c r="IB504" s="1587"/>
      <c r="IC504" s="1587"/>
      <c r="ID504" s="1587"/>
      <c r="IE504" s="1587"/>
      <c r="IF504" s="1587"/>
      <c r="IG504" s="1587"/>
      <c r="IH504" s="1587"/>
      <c r="II504" s="1587"/>
      <c r="IJ504" s="1587"/>
      <c r="IK504" s="1587"/>
      <c r="IL504" s="1587"/>
      <c r="IM504" s="1587"/>
      <c r="IN504" s="1587"/>
      <c r="IO504" s="1587"/>
      <c r="IP504" s="1587"/>
      <c r="IQ504" s="1587"/>
      <c r="IR504" s="1587"/>
      <c r="IS504" s="1587"/>
      <c r="IT504" s="1587"/>
      <c r="IU504" s="1587"/>
      <c r="IV504" s="1587"/>
      <c r="IW504" s="1587"/>
      <c r="IX504" s="1587"/>
      <c r="IY504" s="1587"/>
      <c r="IZ504" s="1587"/>
      <c r="JA504" s="1587"/>
      <c r="JB504" s="1587"/>
      <c r="JC504" s="1587"/>
      <c r="JD504" s="1587"/>
      <c r="JE504" s="1587"/>
      <c r="JF504" s="1587"/>
      <c r="JG504" s="1587"/>
      <c r="JH504" s="1587"/>
      <c r="JI504" s="1587"/>
      <c r="JJ504" s="1587"/>
      <c r="JK504" s="1587"/>
      <c r="JL504" s="1587"/>
      <c r="JM504" s="1587"/>
      <c r="JN504" s="1587"/>
      <c r="JO504" s="1587"/>
      <c r="JP504" s="1587"/>
      <c r="JQ504" s="1587"/>
      <c r="JR504" s="1587"/>
      <c r="JS504" s="1587"/>
      <c r="JT504" s="1587"/>
      <c r="JU504" s="1587"/>
      <c r="JV504" s="1587"/>
      <c r="JW504" s="1587"/>
      <c r="JX504" s="1587"/>
      <c r="JY504" s="1587"/>
      <c r="JZ504" s="1587"/>
      <c r="KA504" s="1587"/>
      <c r="KB504" s="1587"/>
      <c r="KC504" s="1587"/>
      <c r="KD504" s="1587"/>
      <c r="KE504" s="1587"/>
      <c r="KF504" s="1587"/>
      <c r="KG504" s="1587"/>
      <c r="KH504" s="1587"/>
      <c r="KI504" s="1587"/>
      <c r="KJ504" s="1587"/>
      <c r="KK504" s="1587"/>
      <c r="KL504" s="1587"/>
      <c r="KM504" s="1587"/>
      <c r="KN504" s="1587"/>
      <c r="KO504" s="1587"/>
      <c r="KP504" s="1587"/>
      <c r="KQ504" s="1587"/>
      <c r="KR504" s="1587"/>
      <c r="KS504" s="1587"/>
      <c r="KT504" s="1587"/>
      <c r="KU504" s="1587"/>
      <c r="KV504" s="1587"/>
      <c r="KW504" s="1587"/>
      <c r="KX504" s="1587"/>
      <c r="KY504" s="1587"/>
      <c r="KZ504" s="1587"/>
      <c r="LA504" s="1587"/>
      <c r="LB504" s="1587"/>
      <c r="LC504" s="1587"/>
      <c r="LD504" s="1587"/>
      <c r="LE504" s="1587"/>
      <c r="LF504" s="1587"/>
      <c r="LG504" s="1587"/>
      <c r="LH504" s="1587"/>
      <c r="LI504" s="1587"/>
      <c r="LJ504" s="1587"/>
      <c r="LK504" s="1587"/>
      <c r="LL504" s="1587"/>
      <c r="LM504" s="1587"/>
      <c r="LN504" s="1587"/>
      <c r="LO504" s="1587"/>
      <c r="LP504" s="1587"/>
      <c r="LQ504" s="1587"/>
      <c r="LR504" s="1587"/>
      <c r="LS504" s="1587"/>
      <c r="LT504" s="1587"/>
      <c r="LU504" s="1587"/>
      <c r="LV504" s="1587"/>
      <c r="LW504" s="1587"/>
      <c r="LX504" s="1587"/>
      <c r="LY504" s="1587"/>
      <c r="LZ504" s="1587"/>
      <c r="MA504" s="1587"/>
      <c r="MB504" s="1587"/>
      <c r="MC504" s="1587"/>
      <c r="MD504" s="1587"/>
      <c r="ME504" s="1587"/>
      <c r="MF504" s="1587"/>
      <c r="MG504" s="1587"/>
      <c r="MH504" s="1587"/>
      <c r="MI504" s="1587"/>
      <c r="MJ504" s="1587"/>
      <c r="MK504" s="1587"/>
      <c r="ML504" s="1587"/>
      <c r="MM504" s="1587"/>
      <c r="MN504" s="1587"/>
      <c r="MO504" s="1587"/>
      <c r="MP504" s="1587"/>
      <c r="MQ504" s="1587"/>
      <c r="MR504" s="1587"/>
      <c r="MS504" s="1587"/>
      <c r="MT504" s="1587"/>
      <c r="MU504" s="1587"/>
      <c r="MV504" s="1587"/>
      <c r="MW504" s="1587"/>
      <c r="MX504" s="1587"/>
      <c r="MY504" s="1587"/>
      <c r="MZ504" s="1587"/>
      <c r="NA504" s="1587"/>
      <c r="NB504" s="1587"/>
      <c r="NC504" s="1587"/>
      <c r="ND504" s="1587"/>
      <c r="NE504" s="1587"/>
      <c r="NF504" s="1587"/>
      <c r="NG504" s="1587"/>
      <c r="NH504" s="1587"/>
      <c r="NI504" s="1587"/>
      <c r="NJ504" s="1587"/>
      <c r="NK504" s="1587"/>
      <c r="NL504" s="1587"/>
      <c r="NM504" s="1587"/>
      <c r="NN504" s="1587"/>
      <c r="NO504" s="1587"/>
      <c r="NP504" s="1587"/>
      <c r="NQ504" s="1587"/>
      <c r="NR504" s="1587"/>
      <c r="NS504" s="1587"/>
      <c r="NT504" s="1587"/>
      <c r="NU504" s="1587"/>
      <c r="NV504" s="1587"/>
      <c r="NW504" s="1587"/>
      <c r="NX504" s="1587"/>
      <c r="NY504" s="1587"/>
      <c r="NZ504" s="1587"/>
      <c r="OA504" s="1587"/>
      <c r="OB504" s="1587"/>
      <c r="OC504" s="1587"/>
      <c r="OD504" s="1587"/>
      <c r="OE504" s="1587"/>
      <c r="OF504" s="1587"/>
      <c r="OG504" s="1587"/>
      <c r="OH504" s="1587"/>
      <c r="OI504" s="1587"/>
      <c r="OJ504" s="1587"/>
      <c r="OK504" s="1587"/>
      <c r="OL504" s="1587"/>
      <c r="OM504" s="1587"/>
      <c r="ON504" s="1587"/>
      <c r="OO504" s="1587"/>
      <c r="OP504" s="1587"/>
      <c r="OQ504" s="1587"/>
      <c r="OR504" s="1587"/>
      <c r="OS504" s="1587"/>
      <c r="OT504" s="1587"/>
      <c r="OU504" s="1587"/>
      <c r="OV504" s="1587"/>
      <c r="OW504" s="1587"/>
      <c r="OX504" s="1587"/>
      <c r="OY504" s="1587"/>
      <c r="OZ504" s="1587"/>
      <c r="PA504" s="1587"/>
      <c r="PB504" s="1587"/>
      <c r="PC504" s="1587"/>
      <c r="PD504" s="1587"/>
      <c r="PE504" s="1587"/>
      <c r="PF504" s="1587"/>
      <c r="PG504" s="1588"/>
      <c r="PH504" s="1588"/>
      <c r="PI504" s="1588"/>
      <c r="PJ504" s="1588"/>
      <c r="PK504" s="1588"/>
      <c r="PL504" s="1588"/>
      <c r="PM504" s="1588"/>
      <c r="PN504" s="1588"/>
      <c r="PO504" s="1588"/>
      <c r="PP504" s="1588"/>
      <c r="PQ504" s="1588"/>
      <c r="PR504" s="1588"/>
      <c r="PS504" s="1588"/>
      <c r="PT504" s="1588"/>
      <c r="PU504" s="1588"/>
      <c r="PV504" s="1588"/>
      <c r="PW504" s="1588"/>
      <c r="PX504" s="1588"/>
      <c r="PY504" s="1588"/>
      <c r="PZ504" s="1588"/>
      <c r="QA504" s="1588"/>
      <c r="QB504" s="1588"/>
      <c r="QC504" s="1588"/>
      <c r="QD504" s="1588"/>
      <c r="QE504" s="1588"/>
      <c r="QF504" s="1588"/>
      <c r="QG504" s="1588"/>
      <c r="QH504" s="1588"/>
      <c r="QI504" s="1588"/>
      <c r="QJ504" s="1588"/>
      <c r="QK504" s="1588"/>
      <c r="QL504" s="1588"/>
      <c r="QM504" s="1588"/>
      <c r="QN504" s="1588"/>
      <c r="QO504" s="1588"/>
      <c r="QP504" s="1588"/>
      <c r="QQ504" s="1588"/>
      <c r="QR504" s="1588"/>
      <c r="QS504" s="1588"/>
      <c r="QT504" s="1588"/>
      <c r="QU504" s="1588"/>
      <c r="QV504" s="1588"/>
      <c r="QW504" s="1588"/>
      <c r="QX504" s="1588"/>
      <c r="QY504" s="1588"/>
      <c r="QZ504" s="1588"/>
      <c r="RA504" s="1588"/>
      <c r="RB504" s="1588"/>
      <c r="RC504" s="1588"/>
      <c r="RD504" s="1588"/>
      <c r="RE504" s="1588"/>
      <c r="RF504" s="1588"/>
      <c r="RG504" s="1588"/>
      <c r="RH504" s="1588"/>
      <c r="RI504" s="1588"/>
      <c r="RJ504" s="1588"/>
      <c r="RK504" s="1588"/>
      <c r="RL504" s="1588"/>
      <c r="RM504" s="1588"/>
      <c r="RN504" s="1588"/>
      <c r="RO504" s="1588"/>
      <c r="RP504" s="1588"/>
      <c r="RQ504" s="1588"/>
      <c r="RR504" s="1588"/>
      <c r="RS504" s="1588"/>
      <c r="RT504" s="1588"/>
      <c r="RU504" s="1588"/>
      <c r="RV504" s="1588"/>
      <c r="RW504" s="1588"/>
      <c r="RX504" s="1588"/>
      <c r="RY504" s="1588"/>
      <c r="RZ504" s="1588"/>
      <c r="SA504" s="1588"/>
      <c r="SB504" s="1588"/>
      <c r="SC504" s="1588"/>
      <c r="SD504" s="1588"/>
      <c r="SE504" s="1588"/>
      <c r="SF504" s="1588"/>
      <c r="SG504" s="1588"/>
      <c r="SH504" s="1588"/>
      <c r="SI504" s="1588"/>
      <c r="SJ504" s="1588"/>
      <c r="SK504" s="1588"/>
      <c r="SL504" s="1588"/>
      <c r="SM504" s="1588"/>
      <c r="SN504" s="1588"/>
      <c r="SO504" s="1588"/>
      <c r="SP504" s="1588"/>
      <c r="SQ504" s="1588"/>
      <c r="SR504" s="1588"/>
      <c r="SS504" s="1588"/>
      <c r="ST504" s="1588"/>
      <c r="SU504" s="1588"/>
      <c r="SV504" s="1588"/>
      <c r="SW504" s="1588"/>
      <c r="SX504" s="1588"/>
      <c r="SY504" s="1588"/>
      <c r="SZ504" s="1588"/>
      <c r="TA504" s="1588"/>
      <c r="TB504" s="1588"/>
      <c r="TC504" s="1588"/>
    </row>
    <row r="505" spans="1:523" ht="15" customHeight="1" x14ac:dyDescent="0.15">
      <c r="A505" s="890">
        <v>44025</v>
      </c>
      <c r="B505" s="415">
        <f t="shared" si="9"/>
        <v>4553</v>
      </c>
      <c r="M505" s="231">
        <v>2104</v>
      </c>
      <c r="N505" s="546">
        <v>8.44</v>
      </c>
      <c r="O505" s="467">
        <v>3060</v>
      </c>
      <c r="P505" s="576">
        <v>20.6</v>
      </c>
      <c r="Q505" s="883">
        <f t="shared" si="10"/>
        <v>72.100000000000009</v>
      </c>
      <c r="R505" s="539">
        <v>0.5</v>
      </c>
      <c r="S505" s="576">
        <v>29.6</v>
      </c>
      <c r="W505" s="494">
        <v>247</v>
      </c>
      <c r="X505" s="546">
        <v>8.39</v>
      </c>
      <c r="Y505" s="548">
        <v>4890</v>
      </c>
      <c r="Z505" s="576">
        <v>10.7</v>
      </c>
      <c r="AA505" s="883">
        <f t="shared" si="34"/>
        <v>43.86999999999999</v>
      </c>
      <c r="AB505" s="539">
        <v>6.3</v>
      </c>
      <c r="AC505" s="576">
        <v>6.5</v>
      </c>
      <c r="AH505" s="546">
        <v>8.5399999999999991</v>
      </c>
      <c r="AI505" s="548">
        <v>7300</v>
      </c>
      <c r="AJ505" s="576">
        <v>18.100000000000001</v>
      </c>
      <c r="AK505" s="883">
        <f t="shared" si="36"/>
        <v>77.83</v>
      </c>
      <c r="AL505" s="539">
        <v>0.3</v>
      </c>
      <c r="AM505" s="213">
        <v>3.3</v>
      </c>
      <c r="AQ505" s="494">
        <v>305</v>
      </c>
      <c r="AR505" s="546">
        <v>8.41</v>
      </c>
      <c r="AS505" s="548">
        <v>3440</v>
      </c>
      <c r="AT505" s="576">
        <v>31.8</v>
      </c>
      <c r="AU505" s="883">
        <f t="shared" si="37"/>
        <v>101.76</v>
      </c>
      <c r="AV505" s="539">
        <v>1.3</v>
      </c>
      <c r="AW505" s="576">
        <v>14.6</v>
      </c>
      <c r="AX505" s="539">
        <v>2.2000000000000002</v>
      </c>
      <c r="BA505" s="231">
        <v>581</v>
      </c>
      <c r="BB505" s="546">
        <v>8.4</v>
      </c>
      <c r="BC505" s="467">
        <v>5790</v>
      </c>
      <c r="BD505" s="576">
        <v>26.4</v>
      </c>
      <c r="BE505" s="883">
        <f t="shared" si="14"/>
        <v>95.039999999999992</v>
      </c>
      <c r="BF505" s="539">
        <v>27.4</v>
      </c>
      <c r="BG505" s="576">
        <v>28.2</v>
      </c>
      <c r="BK505" s="494">
        <v>161</v>
      </c>
      <c r="BL505" s="546">
        <v>8.01</v>
      </c>
      <c r="BM505" s="548">
        <v>1338</v>
      </c>
      <c r="BN505" s="576">
        <v>61.3</v>
      </c>
      <c r="BO505" s="883">
        <f t="shared" si="15"/>
        <v>153.25</v>
      </c>
      <c r="BP505" s="539">
        <v>0.2</v>
      </c>
      <c r="BQ505" s="576">
        <v>2.2000000000000002</v>
      </c>
      <c r="BU505" s="494">
        <v>510</v>
      </c>
      <c r="BV505" s="546">
        <v>7.86</v>
      </c>
      <c r="BW505" s="548">
        <v>9660</v>
      </c>
      <c r="BX505" s="548">
        <v>27.9</v>
      </c>
      <c r="BY505" s="883">
        <f t="shared" si="31"/>
        <v>108.80999999999999</v>
      </c>
      <c r="BZ505" s="539">
        <v>21.9</v>
      </c>
      <c r="CA505" s="576">
        <v>28.2</v>
      </c>
      <c r="CE505" s="494">
        <v>38</v>
      </c>
      <c r="CF505" s="546">
        <v>7.85</v>
      </c>
      <c r="CG505" s="548">
        <v>5580</v>
      </c>
      <c r="CH505" s="576">
        <v>21.2</v>
      </c>
      <c r="CI505" s="883">
        <f t="shared" si="28"/>
        <v>80.559999999999988</v>
      </c>
      <c r="CJ505" s="539">
        <v>0.6</v>
      </c>
      <c r="CK505" s="576">
        <v>4.8</v>
      </c>
      <c r="CP505" s="546">
        <v>7.6</v>
      </c>
      <c r="CQ505" s="467">
        <v>4830</v>
      </c>
      <c r="CR505" s="576">
        <v>34.4</v>
      </c>
      <c r="CS505" s="883">
        <f t="shared" si="18"/>
        <v>110.08</v>
      </c>
      <c r="CT505" s="539">
        <v>8.1</v>
      </c>
      <c r="CU505" s="576">
        <v>20.399999999999999</v>
      </c>
      <c r="CY505" s="494">
        <v>228</v>
      </c>
      <c r="CZ505" s="546">
        <v>7.49</v>
      </c>
      <c r="DA505" s="467">
        <v>9270</v>
      </c>
      <c r="DB505" s="576">
        <v>26</v>
      </c>
      <c r="DC505" s="883">
        <f t="shared" si="32"/>
        <v>66.3</v>
      </c>
      <c r="DD505" s="539">
        <v>1.1000000000000001</v>
      </c>
      <c r="DE505" s="576">
        <v>4.5999999999999996</v>
      </c>
      <c r="DI505" s="494">
        <v>206</v>
      </c>
      <c r="DJ505" s="546">
        <v>7.83</v>
      </c>
      <c r="DK505" s="549">
        <v>4470</v>
      </c>
      <c r="DL505" s="576">
        <v>57.3</v>
      </c>
      <c r="DM505" s="883">
        <f t="shared" si="20"/>
        <v>206.28</v>
      </c>
      <c r="DN505" s="539">
        <v>12.2</v>
      </c>
      <c r="DO505" s="576">
        <v>13</v>
      </c>
      <c r="DS505" s="494">
        <v>48</v>
      </c>
      <c r="DT505" s="546">
        <v>7.19</v>
      </c>
      <c r="DU505" s="466">
        <v>402</v>
      </c>
      <c r="DV505" s="576">
        <v>13.5</v>
      </c>
      <c r="DW505" s="883">
        <f t="shared" si="35"/>
        <v>37.799999999999997</v>
      </c>
      <c r="DX505" s="539">
        <v>1.1299999999999999</v>
      </c>
      <c r="DY505" s="576">
        <v>1.7</v>
      </c>
      <c r="EC505" s="494">
        <v>26</v>
      </c>
      <c r="ED505" s="546">
        <v>7.69</v>
      </c>
      <c r="EE505" s="551">
        <v>316</v>
      </c>
      <c r="EF505" s="576">
        <v>4.9000000000000004</v>
      </c>
      <c r="EG505" s="883">
        <f t="shared" si="24"/>
        <v>18.130000000000003</v>
      </c>
      <c r="EH505" s="539">
        <v>0.5</v>
      </c>
      <c r="EI505" s="576">
        <v>4.5999999999999996</v>
      </c>
      <c r="FG505" s="494">
        <v>32</v>
      </c>
      <c r="FH505" s="546">
        <v>7.72</v>
      </c>
      <c r="FI505" s="467">
        <v>6590</v>
      </c>
      <c r="FJ505" s="576">
        <v>96.6</v>
      </c>
      <c r="FK505" s="883">
        <v>241</v>
      </c>
      <c r="FL505" s="539">
        <v>11</v>
      </c>
      <c r="FM505" s="576">
        <v>25.7</v>
      </c>
      <c r="GK505" s="231">
        <v>11</v>
      </c>
      <c r="GL505" s="941">
        <v>6.47</v>
      </c>
      <c r="GM505" s="467">
        <v>10250</v>
      </c>
      <c r="GN505" s="467">
        <v>124.1</v>
      </c>
      <c r="GO505" s="467">
        <v>686</v>
      </c>
      <c r="GP505" s="467">
        <v>40</v>
      </c>
      <c r="GQ505" s="467">
        <v>132.4</v>
      </c>
      <c r="GU505" s="231">
        <v>56</v>
      </c>
      <c r="GV505" s="941">
        <v>6.36</v>
      </c>
      <c r="GW505" s="467">
        <v>2690</v>
      </c>
      <c r="GX505" s="467">
        <v>38.700000000000003</v>
      </c>
      <c r="GY505" s="467">
        <v>178</v>
      </c>
      <c r="GZ505" s="539">
        <v>62.6</v>
      </c>
      <c r="HA505" s="467">
        <v>89.4</v>
      </c>
      <c r="HH505" s="954"/>
    </row>
    <row r="506" spans="1:523" ht="15" customHeight="1" x14ac:dyDescent="0.15">
      <c r="A506" s="890">
        <v>44026</v>
      </c>
      <c r="B506" s="415">
        <f t="shared" si="9"/>
        <v>3241</v>
      </c>
      <c r="M506" s="231">
        <v>1235</v>
      </c>
      <c r="N506" s="546">
        <v>8.4</v>
      </c>
      <c r="O506" s="467">
        <v>3110</v>
      </c>
      <c r="P506" s="576">
        <v>21.5</v>
      </c>
      <c r="Q506" s="883">
        <f t="shared" si="10"/>
        <v>75.25</v>
      </c>
      <c r="R506" s="539">
        <v>0.4</v>
      </c>
      <c r="S506" s="576">
        <v>31.4</v>
      </c>
      <c r="W506" s="494">
        <v>236</v>
      </c>
      <c r="X506" s="546">
        <v>8.3800000000000008</v>
      </c>
      <c r="Y506" s="548">
        <v>5040</v>
      </c>
      <c r="Z506" s="576">
        <v>11</v>
      </c>
      <c r="AA506" s="883">
        <f t="shared" si="34"/>
        <v>45.099999999999994</v>
      </c>
      <c r="AB506" s="539">
        <v>5.6</v>
      </c>
      <c r="AC506" s="576">
        <v>6</v>
      </c>
      <c r="AH506" s="546">
        <v>8.5299999999999994</v>
      </c>
      <c r="AI506" s="548">
        <v>7220</v>
      </c>
      <c r="AJ506" s="576">
        <v>17.8</v>
      </c>
      <c r="AK506" s="883">
        <f t="shared" si="36"/>
        <v>76.540000000000006</v>
      </c>
      <c r="AL506" s="539">
        <v>0.3</v>
      </c>
      <c r="AM506" s="213">
        <v>3.4</v>
      </c>
      <c r="AQ506" s="494">
        <v>92</v>
      </c>
      <c r="AR506" s="546">
        <v>8.1199999999999992</v>
      </c>
      <c r="AS506" s="548">
        <v>4000</v>
      </c>
      <c r="AT506" s="576">
        <v>36.5</v>
      </c>
      <c r="AU506" s="883">
        <f t="shared" si="37"/>
        <v>116.80000000000001</v>
      </c>
      <c r="AV506" s="539">
        <v>1.2</v>
      </c>
      <c r="AW506" s="576">
        <v>15.7</v>
      </c>
      <c r="AX506" s="539">
        <v>1.8</v>
      </c>
      <c r="BA506" s="231">
        <v>565</v>
      </c>
      <c r="BB506" s="546">
        <v>8.14</v>
      </c>
      <c r="BC506" s="467">
        <v>4940</v>
      </c>
      <c r="BD506" s="576">
        <v>21.2</v>
      </c>
      <c r="BE506" s="883">
        <f t="shared" si="14"/>
        <v>76.319999999999993</v>
      </c>
      <c r="BF506" s="539">
        <v>24.9</v>
      </c>
      <c r="BG506" s="576">
        <v>25.8</v>
      </c>
      <c r="BK506" s="494">
        <v>157</v>
      </c>
      <c r="BL506" s="546">
        <v>7.81</v>
      </c>
      <c r="BM506" s="548">
        <v>1369</v>
      </c>
      <c r="BN506" s="576">
        <v>62.5</v>
      </c>
      <c r="BO506" s="883">
        <f t="shared" si="15"/>
        <v>156.25</v>
      </c>
      <c r="BP506" s="539">
        <v>0.2</v>
      </c>
      <c r="BQ506" s="576">
        <v>2.2000000000000002</v>
      </c>
      <c r="BU506" s="494">
        <v>302</v>
      </c>
      <c r="BV506" s="546">
        <v>7.98</v>
      </c>
      <c r="BW506" s="548">
        <v>13060</v>
      </c>
      <c r="BX506" s="548">
        <v>34.6</v>
      </c>
      <c r="BY506" s="883">
        <f t="shared" si="31"/>
        <v>134.94</v>
      </c>
      <c r="BZ506" s="539">
        <v>26.4</v>
      </c>
      <c r="CA506" s="576">
        <v>36.1</v>
      </c>
      <c r="CE506" s="494">
        <v>29</v>
      </c>
      <c r="CF506" s="546">
        <v>7.77</v>
      </c>
      <c r="CG506" s="548">
        <v>5580</v>
      </c>
      <c r="CH506" s="576">
        <v>25.9</v>
      </c>
      <c r="CI506" s="883">
        <f t="shared" si="28"/>
        <v>98.419999999999987</v>
      </c>
      <c r="CJ506" s="539">
        <v>0.6</v>
      </c>
      <c r="CK506" s="576">
        <v>4.7</v>
      </c>
      <c r="CO506" s="494">
        <v>223</v>
      </c>
      <c r="CP506" s="546">
        <v>7.62</v>
      </c>
      <c r="CQ506" s="467">
        <v>4850</v>
      </c>
      <c r="CR506" s="576">
        <v>35.1</v>
      </c>
      <c r="CS506" s="883">
        <f t="shared" si="18"/>
        <v>112.32000000000001</v>
      </c>
      <c r="CT506" s="539">
        <v>8.1</v>
      </c>
      <c r="CU506" s="576">
        <v>19.600000000000001</v>
      </c>
      <c r="CY506" s="494">
        <v>112</v>
      </c>
      <c r="CZ506" s="546">
        <v>7.33</v>
      </c>
      <c r="DA506" s="467">
        <v>9550</v>
      </c>
      <c r="DB506" s="576">
        <v>29.1</v>
      </c>
      <c r="DC506" s="883">
        <f t="shared" si="32"/>
        <v>74.204999999999998</v>
      </c>
      <c r="DD506" s="539">
        <v>1.4</v>
      </c>
      <c r="DE506" s="576">
        <v>5.9</v>
      </c>
      <c r="DI506" s="494">
        <v>176</v>
      </c>
      <c r="DJ506" s="546">
        <v>7.72</v>
      </c>
      <c r="DK506" s="549">
        <v>4570</v>
      </c>
      <c r="DL506" s="576">
        <v>61.1</v>
      </c>
      <c r="DM506" s="883">
        <f t="shared" si="20"/>
        <v>219.96</v>
      </c>
      <c r="DN506" s="539">
        <v>12.5</v>
      </c>
      <c r="DO506" s="576">
        <v>12.7</v>
      </c>
      <c r="DS506" s="494">
        <v>32</v>
      </c>
      <c r="DT506" s="546">
        <v>7.3</v>
      </c>
      <c r="DU506" s="466">
        <v>554</v>
      </c>
      <c r="DV506" s="576">
        <v>7.3</v>
      </c>
      <c r="DW506" s="883">
        <f t="shared" si="35"/>
        <v>20.439999999999998</v>
      </c>
      <c r="DX506" s="539">
        <v>1.8</v>
      </c>
      <c r="DY506" s="576">
        <v>2.2000000000000002</v>
      </c>
      <c r="FG506" s="494">
        <v>18</v>
      </c>
      <c r="FH506" s="546">
        <v>8.0299999999999994</v>
      </c>
      <c r="FI506" s="467">
        <v>6220</v>
      </c>
      <c r="FJ506" s="576">
        <v>111</v>
      </c>
      <c r="FK506" s="883">
        <v>286</v>
      </c>
      <c r="FL506" s="539">
        <v>3.9</v>
      </c>
      <c r="FM506" s="576">
        <v>26.8</v>
      </c>
      <c r="GK506" s="231">
        <v>8</v>
      </c>
      <c r="GL506" s="941">
        <v>6.45</v>
      </c>
      <c r="GM506" s="467">
        <v>11910</v>
      </c>
      <c r="GN506" s="467">
        <v>165</v>
      </c>
      <c r="GO506" s="467">
        <v>938</v>
      </c>
      <c r="GP506" s="467">
        <v>14.8</v>
      </c>
      <c r="GQ506" s="467">
        <v>138</v>
      </c>
      <c r="GU506" s="231">
        <v>56</v>
      </c>
      <c r="GV506" s="941">
        <v>6.26</v>
      </c>
      <c r="GW506" s="467">
        <v>2800</v>
      </c>
      <c r="GX506" s="467">
        <v>37.6</v>
      </c>
      <c r="GY506" s="467">
        <v>196</v>
      </c>
      <c r="GZ506" s="539">
        <v>61.3</v>
      </c>
      <c r="HA506" s="467">
        <v>88.5</v>
      </c>
      <c r="HH506" s="954"/>
    </row>
    <row r="507" spans="1:523" ht="15" customHeight="1" x14ac:dyDescent="0.15">
      <c r="A507" s="890">
        <v>44027</v>
      </c>
      <c r="B507" s="415">
        <f t="shared" si="9"/>
        <v>3064</v>
      </c>
      <c r="M507" s="231">
        <v>1374</v>
      </c>
      <c r="N507" s="546">
        <v>8.27</v>
      </c>
      <c r="O507" s="467">
        <v>3180</v>
      </c>
      <c r="P507" s="576">
        <v>21.3</v>
      </c>
      <c r="Q507" s="883">
        <f t="shared" si="10"/>
        <v>74.55</v>
      </c>
      <c r="R507" s="539">
        <v>0.4</v>
      </c>
      <c r="S507" s="576">
        <v>31</v>
      </c>
      <c r="W507" s="494">
        <v>70</v>
      </c>
      <c r="X507" s="546">
        <v>8.51</v>
      </c>
      <c r="Y507" s="548">
        <v>5340</v>
      </c>
      <c r="Z507" s="576">
        <v>11.5</v>
      </c>
      <c r="AA507" s="883">
        <f t="shared" si="34"/>
        <v>47.15</v>
      </c>
      <c r="AB507" s="539">
        <v>6.1</v>
      </c>
      <c r="AC507" s="576">
        <v>6.9</v>
      </c>
      <c r="AG507" s="494">
        <v>63</v>
      </c>
      <c r="AH507" s="546">
        <v>8.67</v>
      </c>
      <c r="AI507" s="548">
        <v>7240</v>
      </c>
      <c r="AJ507" s="576">
        <v>18.3</v>
      </c>
      <c r="AK507" s="883">
        <f t="shared" si="36"/>
        <v>78.69</v>
      </c>
      <c r="AL507" s="539">
        <v>0.3</v>
      </c>
      <c r="AM507" s="213">
        <v>10.3</v>
      </c>
      <c r="AQ507" s="494">
        <v>108</v>
      </c>
      <c r="AR507" s="546">
        <v>8.2200000000000006</v>
      </c>
      <c r="AS507" s="548">
        <v>4350</v>
      </c>
      <c r="AT507" s="576">
        <v>40.200000000000003</v>
      </c>
      <c r="AU507" s="883">
        <f t="shared" si="37"/>
        <v>128.64000000000001</v>
      </c>
      <c r="AV507" s="539">
        <v>1.3</v>
      </c>
      <c r="AW507" s="576">
        <v>17.7</v>
      </c>
      <c r="AX507" s="539">
        <v>2.2999999999999998</v>
      </c>
      <c r="BA507" s="231">
        <v>327</v>
      </c>
      <c r="BB507" s="546">
        <v>8.3699999999999992</v>
      </c>
      <c r="BC507" s="467">
        <v>5500</v>
      </c>
      <c r="BD507" s="576">
        <v>34.299999999999997</v>
      </c>
      <c r="BE507" s="883">
        <f t="shared" si="14"/>
        <v>123.47999999999999</v>
      </c>
      <c r="BF507" s="539">
        <v>29.6</v>
      </c>
      <c r="BG507" s="576">
        <v>32.4</v>
      </c>
      <c r="BK507" s="494">
        <v>160</v>
      </c>
      <c r="BL507" s="546">
        <v>8.09</v>
      </c>
      <c r="BM507" s="548">
        <v>1340</v>
      </c>
      <c r="BN507" s="576">
        <v>69.400000000000006</v>
      </c>
      <c r="BO507" s="883">
        <f t="shared" si="15"/>
        <v>173.5</v>
      </c>
      <c r="BP507" s="539">
        <v>0.2</v>
      </c>
      <c r="BQ507" s="576">
        <v>2.1</v>
      </c>
      <c r="BU507" s="494">
        <v>360</v>
      </c>
      <c r="BV507" s="546">
        <v>7.93</v>
      </c>
      <c r="BW507" s="548">
        <v>11170</v>
      </c>
      <c r="BX507" s="548">
        <v>34.6</v>
      </c>
      <c r="BY507" s="883">
        <f t="shared" si="31"/>
        <v>134.94</v>
      </c>
      <c r="BZ507" s="539">
        <v>30.8</v>
      </c>
      <c r="CA507" s="576">
        <v>32.6</v>
      </c>
      <c r="CE507" s="494">
        <v>84</v>
      </c>
      <c r="CF507" s="546">
        <v>7.92</v>
      </c>
      <c r="CG507" s="548">
        <v>5460</v>
      </c>
      <c r="CH507" s="576">
        <v>25.2</v>
      </c>
      <c r="CI507" s="883">
        <f t="shared" si="28"/>
        <v>95.759999999999991</v>
      </c>
      <c r="CJ507" s="539">
        <v>0.5</v>
      </c>
      <c r="CK507" s="576">
        <v>5.2</v>
      </c>
      <c r="CO507" s="494">
        <v>110</v>
      </c>
      <c r="CP507" s="546">
        <v>7.64</v>
      </c>
      <c r="CQ507" s="467">
        <v>3830</v>
      </c>
      <c r="CR507" s="576">
        <v>27.4</v>
      </c>
      <c r="CS507" s="883">
        <f t="shared" si="18"/>
        <v>87.68</v>
      </c>
      <c r="CT507" s="539">
        <v>6.4</v>
      </c>
      <c r="CU507" s="576">
        <v>16.2</v>
      </c>
      <c r="CY507" s="494">
        <v>220</v>
      </c>
      <c r="CZ507" s="546">
        <v>7.58</v>
      </c>
      <c r="DA507" s="467">
        <v>9810</v>
      </c>
      <c r="DB507" s="576">
        <v>33.6</v>
      </c>
      <c r="DC507" s="883">
        <f t="shared" si="32"/>
        <v>85.679999999999993</v>
      </c>
      <c r="DD507" s="539">
        <v>2.2999999999999998</v>
      </c>
      <c r="DE507" s="576">
        <v>9.3000000000000007</v>
      </c>
      <c r="DI507" s="494">
        <v>106</v>
      </c>
      <c r="DJ507" s="546">
        <v>7.79</v>
      </c>
      <c r="DK507" s="549">
        <v>4030</v>
      </c>
      <c r="DL507" s="576">
        <v>49.5</v>
      </c>
      <c r="DM507" s="883">
        <f t="shared" si="20"/>
        <v>178.20000000000002</v>
      </c>
      <c r="DN507" s="539">
        <v>12</v>
      </c>
      <c r="DO507" s="576">
        <v>12.3</v>
      </c>
      <c r="DT507" s="546">
        <v>7.43</v>
      </c>
      <c r="DU507" s="466">
        <v>413</v>
      </c>
      <c r="DV507" s="576">
        <v>7.4</v>
      </c>
      <c r="DW507" s="883">
        <f t="shared" si="35"/>
        <v>20.72</v>
      </c>
      <c r="DX507" s="539">
        <v>1.3</v>
      </c>
      <c r="DY507" s="576">
        <v>1.8</v>
      </c>
      <c r="EM507" s="494">
        <v>43</v>
      </c>
      <c r="EN507" s="546">
        <v>7.32</v>
      </c>
      <c r="EO507" s="467">
        <v>5460</v>
      </c>
      <c r="EP507" s="576">
        <v>10.9</v>
      </c>
      <c r="EQ507" s="576">
        <v>35</v>
      </c>
      <c r="ER507" s="539">
        <v>0.4</v>
      </c>
      <c r="ES507" s="576">
        <v>11.2</v>
      </c>
      <c r="FG507" s="494">
        <v>28</v>
      </c>
      <c r="FH507" s="546">
        <v>8.0399999999999991</v>
      </c>
      <c r="FI507" s="467">
        <v>6090</v>
      </c>
      <c r="FJ507" s="576">
        <v>119.5</v>
      </c>
      <c r="FK507" s="883">
        <v>310</v>
      </c>
      <c r="FL507" s="539">
        <v>5.5</v>
      </c>
      <c r="FM507" s="576">
        <v>26.1</v>
      </c>
      <c r="GK507" s="231">
        <v>2</v>
      </c>
      <c r="GL507" s="941">
        <v>6.48</v>
      </c>
      <c r="GM507" s="467">
        <v>11860</v>
      </c>
      <c r="GN507" s="467">
        <v>162.69999999999999</v>
      </c>
      <c r="GO507" s="467">
        <v>983</v>
      </c>
      <c r="GP507" s="467">
        <v>15</v>
      </c>
      <c r="GQ507" s="467">
        <v>143.9</v>
      </c>
      <c r="GU507" s="231">
        <v>9</v>
      </c>
      <c r="GV507" s="941">
        <v>6.4</v>
      </c>
      <c r="GW507" s="467">
        <v>2830</v>
      </c>
      <c r="GX507" s="467">
        <v>40.299999999999997</v>
      </c>
      <c r="GY507" s="467">
        <v>202</v>
      </c>
      <c r="GZ507" s="539">
        <v>68.900000000000006</v>
      </c>
      <c r="HA507" s="467">
        <v>96.2</v>
      </c>
      <c r="HH507" s="954"/>
    </row>
    <row r="508" spans="1:523" ht="15" customHeight="1" x14ac:dyDescent="0.15">
      <c r="A508" s="890">
        <v>44028</v>
      </c>
      <c r="B508" s="415">
        <f t="shared" si="9"/>
        <v>3605</v>
      </c>
      <c r="M508" s="231">
        <v>1937</v>
      </c>
      <c r="N508" s="546">
        <v>8.32</v>
      </c>
      <c r="O508" s="467">
        <v>3210</v>
      </c>
      <c r="P508" s="576">
        <v>22.8</v>
      </c>
      <c r="Q508" s="883">
        <f t="shared" si="10"/>
        <v>79.8</v>
      </c>
      <c r="R508" s="539">
        <v>0.4</v>
      </c>
      <c r="S508" s="576">
        <v>30.6</v>
      </c>
      <c r="X508" s="546">
        <v>8.52</v>
      </c>
      <c r="Y508" s="548">
        <v>5540</v>
      </c>
      <c r="Z508" s="576">
        <v>12.1</v>
      </c>
      <c r="AA508" s="883">
        <f t="shared" si="34"/>
        <v>49.609999999999992</v>
      </c>
      <c r="AB508" s="539">
        <v>6.6</v>
      </c>
      <c r="AC508" s="576">
        <v>7.1</v>
      </c>
      <c r="AH508" s="546">
        <v>8.69</v>
      </c>
      <c r="AI508" s="548">
        <v>7400</v>
      </c>
      <c r="AJ508" s="576">
        <v>18.3</v>
      </c>
      <c r="AK508" s="883">
        <f t="shared" si="36"/>
        <v>78.69</v>
      </c>
      <c r="AL508" s="539">
        <v>0.3</v>
      </c>
      <c r="AM508" s="213">
        <v>12</v>
      </c>
      <c r="AQ508" s="494">
        <v>86</v>
      </c>
      <c r="AR508" s="546">
        <v>8.15</v>
      </c>
      <c r="AS508" s="548">
        <v>6150</v>
      </c>
      <c r="AT508" s="576">
        <v>62.7</v>
      </c>
      <c r="AU508" s="883">
        <f t="shared" si="37"/>
        <v>200.64000000000001</v>
      </c>
      <c r="AV508" s="539">
        <v>1.4</v>
      </c>
      <c r="AW508" s="576">
        <v>28.1</v>
      </c>
      <c r="AX508" s="539">
        <v>3</v>
      </c>
      <c r="BA508" s="231">
        <v>401</v>
      </c>
      <c r="BB508" s="546">
        <v>8.15</v>
      </c>
      <c r="BC508" s="467">
        <v>4060</v>
      </c>
      <c r="BD508" s="576">
        <v>107</v>
      </c>
      <c r="BE508" s="883">
        <f t="shared" si="14"/>
        <v>385.2</v>
      </c>
      <c r="BF508" s="539">
        <v>20.399999999999999</v>
      </c>
      <c r="BG508" s="576">
        <v>36</v>
      </c>
      <c r="BK508" s="494">
        <v>159</v>
      </c>
      <c r="BL508" s="546">
        <v>8</v>
      </c>
      <c r="BM508" s="548">
        <v>1373</v>
      </c>
      <c r="BN508" s="576">
        <v>76.3</v>
      </c>
      <c r="BO508" s="883">
        <f t="shared" si="15"/>
        <v>190.75</v>
      </c>
      <c r="BP508" s="539">
        <v>0.2</v>
      </c>
      <c r="BQ508" s="576">
        <v>2.1</v>
      </c>
      <c r="BU508" s="494">
        <v>375</v>
      </c>
      <c r="BV508" s="546">
        <v>8.09</v>
      </c>
      <c r="BW508" s="548">
        <v>15440</v>
      </c>
      <c r="BX508" s="548">
        <v>40.6</v>
      </c>
      <c r="BY508" s="883">
        <f t="shared" si="31"/>
        <v>158.34</v>
      </c>
      <c r="BZ508" s="539">
        <v>36.1</v>
      </c>
      <c r="CA508" s="576">
        <v>42</v>
      </c>
      <c r="CE508" s="494">
        <v>13</v>
      </c>
      <c r="CF508" s="546">
        <v>7.96</v>
      </c>
      <c r="CG508" s="548">
        <v>5780</v>
      </c>
      <c r="CH508" s="576">
        <v>24.8</v>
      </c>
      <c r="CI508" s="883">
        <f t="shared" si="28"/>
        <v>94.24</v>
      </c>
      <c r="CJ508" s="539">
        <v>0.5</v>
      </c>
      <c r="CK508" s="576">
        <v>6</v>
      </c>
      <c r="CO508" s="494">
        <v>280</v>
      </c>
      <c r="CP508" s="546">
        <v>7.75</v>
      </c>
      <c r="CQ508" s="467">
        <v>4120</v>
      </c>
      <c r="CR508" s="576">
        <v>26</v>
      </c>
      <c r="CS508" s="883">
        <f t="shared" si="18"/>
        <v>83.2</v>
      </c>
      <c r="CT508" s="539">
        <v>6.9</v>
      </c>
      <c r="CU508" s="576">
        <v>17.399999999999999</v>
      </c>
      <c r="CY508" s="494">
        <v>130</v>
      </c>
      <c r="CZ508" s="546">
        <v>7.54</v>
      </c>
      <c r="DA508" s="467">
        <v>10330</v>
      </c>
      <c r="DB508" s="576">
        <v>37.700000000000003</v>
      </c>
      <c r="DC508" s="883">
        <f t="shared" si="32"/>
        <v>96.135000000000005</v>
      </c>
      <c r="DD508" s="539">
        <v>5.6</v>
      </c>
      <c r="DE508" s="576">
        <v>15.6</v>
      </c>
      <c r="DI508" s="494">
        <v>49</v>
      </c>
      <c r="DJ508" s="546">
        <v>7.84</v>
      </c>
      <c r="DK508" s="549">
        <v>4260</v>
      </c>
      <c r="DL508" s="576">
        <v>53.3</v>
      </c>
      <c r="DM508" s="883">
        <f t="shared" si="20"/>
        <v>191.88</v>
      </c>
      <c r="DN508" s="539">
        <v>11.6</v>
      </c>
      <c r="DO508" s="576">
        <v>12.9</v>
      </c>
      <c r="DS508" s="494">
        <v>15</v>
      </c>
      <c r="DT508" s="546">
        <v>7.34</v>
      </c>
      <c r="DU508" s="466">
        <v>386</v>
      </c>
      <c r="DV508" s="576">
        <v>7.3</v>
      </c>
      <c r="DW508" s="883">
        <f t="shared" si="35"/>
        <v>20.439999999999998</v>
      </c>
      <c r="DX508" s="539">
        <v>1.2</v>
      </c>
      <c r="DY508" s="576">
        <v>1.8</v>
      </c>
      <c r="EC508" s="494">
        <v>32</v>
      </c>
      <c r="ED508" s="546">
        <v>7.8</v>
      </c>
      <c r="EE508" s="551">
        <v>306</v>
      </c>
      <c r="EF508" s="576">
        <v>4.7</v>
      </c>
      <c r="EG508" s="883">
        <f t="shared" ref="EG508:EG521" si="38">EF508*3.7</f>
        <v>17.39</v>
      </c>
      <c r="EH508" s="539">
        <v>1.3</v>
      </c>
      <c r="EI508" s="576">
        <v>2</v>
      </c>
      <c r="EJ508" s="539">
        <v>2.2000000000000002</v>
      </c>
      <c r="EM508" s="494">
        <v>100</v>
      </c>
      <c r="FG508" s="494">
        <v>28</v>
      </c>
      <c r="FH508" s="546">
        <v>8.0500000000000007</v>
      </c>
      <c r="FI508" s="467">
        <v>6040</v>
      </c>
      <c r="FJ508" s="576">
        <v>119.6</v>
      </c>
      <c r="FK508" s="883">
        <v>310</v>
      </c>
      <c r="FL508" s="539">
        <v>9.6</v>
      </c>
      <c r="FM508" s="576">
        <v>26.1</v>
      </c>
      <c r="HH508" s="954"/>
    </row>
    <row r="509" spans="1:523" ht="15" customHeight="1" x14ac:dyDescent="0.15">
      <c r="A509" s="890">
        <v>44029</v>
      </c>
      <c r="B509" s="415">
        <f t="shared" si="9"/>
        <v>3800</v>
      </c>
      <c r="M509" s="231">
        <v>2176</v>
      </c>
      <c r="N509" s="546">
        <v>8.5299999999999994</v>
      </c>
      <c r="O509" s="467">
        <v>3180</v>
      </c>
      <c r="P509" s="576">
        <v>23.3</v>
      </c>
      <c r="Q509" s="883">
        <f t="shared" si="10"/>
        <v>81.55</v>
      </c>
      <c r="R509" s="539">
        <v>0.4</v>
      </c>
      <c r="S509" s="576">
        <v>31.7</v>
      </c>
      <c r="W509" s="494">
        <v>76</v>
      </c>
      <c r="X509" s="546">
        <v>8.61</v>
      </c>
      <c r="Y509" s="548">
        <v>5460</v>
      </c>
      <c r="Z509" s="576">
        <v>12</v>
      </c>
      <c r="AA509" s="883">
        <f t="shared" si="34"/>
        <v>49.199999999999996</v>
      </c>
      <c r="AB509" s="539">
        <v>3.7</v>
      </c>
      <c r="AC509" s="576">
        <v>7.2</v>
      </c>
      <c r="AH509" s="546">
        <v>8.77</v>
      </c>
      <c r="AI509" s="548">
        <v>7450</v>
      </c>
      <c r="AJ509" s="576">
        <v>18.100000000000001</v>
      </c>
      <c r="AK509" s="883">
        <f t="shared" si="36"/>
        <v>77.83</v>
      </c>
      <c r="AL509" s="539">
        <v>0.4</v>
      </c>
      <c r="AM509" s="213">
        <v>11.7</v>
      </c>
      <c r="AQ509" s="494">
        <v>124</v>
      </c>
      <c r="AR509" s="546">
        <v>8.1</v>
      </c>
      <c r="AS509" s="548">
        <v>6120</v>
      </c>
      <c r="AT509" s="576">
        <v>66.2</v>
      </c>
      <c r="AU509" s="883">
        <f t="shared" si="37"/>
        <v>211.84000000000003</v>
      </c>
      <c r="AV509" s="539">
        <v>0.95</v>
      </c>
      <c r="AW509" s="576">
        <v>33</v>
      </c>
      <c r="AX509" s="539">
        <v>3.2</v>
      </c>
      <c r="BA509" s="231">
        <v>288</v>
      </c>
      <c r="BB509" s="546">
        <v>8.3800000000000008</v>
      </c>
      <c r="BC509" s="467">
        <v>5280</v>
      </c>
      <c r="BD509" s="576">
        <v>25.9</v>
      </c>
      <c r="BE509" s="883">
        <f t="shared" si="14"/>
        <v>93.24</v>
      </c>
      <c r="BF509" s="539">
        <v>28.2</v>
      </c>
      <c r="BG509" s="576">
        <v>28.5</v>
      </c>
      <c r="BK509" s="494">
        <v>160</v>
      </c>
      <c r="BL509" s="546">
        <v>8.02</v>
      </c>
      <c r="BM509" s="548">
        <v>1451</v>
      </c>
      <c r="BN509" s="576">
        <v>74.8</v>
      </c>
      <c r="BO509" s="883">
        <f t="shared" si="15"/>
        <v>187</v>
      </c>
      <c r="BP509" s="539">
        <v>0.5</v>
      </c>
      <c r="BQ509" s="576">
        <v>2.2999999999999998</v>
      </c>
      <c r="BU509" s="494">
        <v>172</v>
      </c>
      <c r="BV509" s="546">
        <v>8.2200000000000006</v>
      </c>
      <c r="BW509" s="548">
        <v>19360</v>
      </c>
      <c r="BX509" s="548">
        <v>60.3</v>
      </c>
      <c r="BY509" s="883">
        <f t="shared" si="31"/>
        <v>235.17</v>
      </c>
      <c r="BZ509" s="539">
        <v>64.400000000000006</v>
      </c>
      <c r="CA509" s="576">
        <v>68.900000000000006</v>
      </c>
      <c r="CE509" s="494">
        <v>60</v>
      </c>
      <c r="CF509" s="546">
        <v>7.93</v>
      </c>
      <c r="CG509" s="548">
        <v>5780</v>
      </c>
      <c r="CH509" s="576">
        <v>22.8</v>
      </c>
      <c r="CI509" s="883">
        <f t="shared" si="28"/>
        <v>86.64</v>
      </c>
      <c r="CJ509" s="539">
        <v>0.91</v>
      </c>
      <c r="CK509" s="576">
        <v>7</v>
      </c>
      <c r="CO509" s="494">
        <v>263</v>
      </c>
      <c r="CP509" s="546">
        <v>7.6</v>
      </c>
      <c r="CQ509" s="467">
        <v>4410</v>
      </c>
      <c r="CR509" s="576">
        <v>23</v>
      </c>
      <c r="CS509" s="883">
        <f t="shared" si="18"/>
        <v>73.600000000000009</v>
      </c>
      <c r="CT509" s="539">
        <v>6.9</v>
      </c>
      <c r="CU509" s="576">
        <v>18.5</v>
      </c>
      <c r="CY509" s="494">
        <v>278</v>
      </c>
      <c r="CZ509" s="546">
        <v>7.66</v>
      </c>
      <c r="DA509" s="467">
        <v>10340</v>
      </c>
      <c r="DB509" s="576">
        <v>41.9</v>
      </c>
      <c r="DC509" s="883">
        <f t="shared" si="32"/>
        <v>106.84499999999998</v>
      </c>
      <c r="DD509" s="539">
        <v>6.3</v>
      </c>
      <c r="DE509" s="576">
        <v>18</v>
      </c>
      <c r="DI509" s="494">
        <v>88</v>
      </c>
      <c r="DJ509" s="546">
        <v>7.97</v>
      </c>
      <c r="DK509" s="549">
        <v>4260</v>
      </c>
      <c r="DL509" s="576">
        <v>52.1</v>
      </c>
      <c r="DM509" s="883">
        <f t="shared" si="20"/>
        <v>187.56</v>
      </c>
      <c r="DN509" s="539">
        <v>10.5</v>
      </c>
      <c r="DO509" s="576">
        <v>14.2</v>
      </c>
      <c r="DS509" s="494">
        <v>33</v>
      </c>
      <c r="DT509" s="546">
        <v>7.37</v>
      </c>
      <c r="DU509" s="466">
        <v>412</v>
      </c>
      <c r="DV509" s="576">
        <v>11.5</v>
      </c>
      <c r="DW509" s="883">
        <f t="shared" si="35"/>
        <v>32.199999999999996</v>
      </c>
      <c r="DX509" s="539">
        <v>0.52</v>
      </c>
      <c r="DY509" s="576">
        <v>1.4</v>
      </c>
      <c r="EC509" s="494">
        <v>49</v>
      </c>
      <c r="ED509" s="546">
        <v>7.92</v>
      </c>
      <c r="EE509" s="551">
        <v>1043</v>
      </c>
      <c r="EF509" s="576">
        <v>6.8</v>
      </c>
      <c r="EG509" s="883">
        <f t="shared" si="38"/>
        <v>25.16</v>
      </c>
      <c r="EH509" s="539">
        <v>2.2999999999999998</v>
      </c>
      <c r="EI509" s="576">
        <v>3.4</v>
      </c>
      <c r="EN509" s="546">
        <v>7.4</v>
      </c>
      <c r="EO509" s="467">
        <v>5490</v>
      </c>
      <c r="EP509" s="576">
        <v>10.3</v>
      </c>
      <c r="EQ509" s="576">
        <v>30.1</v>
      </c>
      <c r="ER509" s="539">
        <v>1.2</v>
      </c>
      <c r="ES509" s="576">
        <v>11</v>
      </c>
      <c r="FG509" s="494">
        <v>33</v>
      </c>
      <c r="FH509" s="546">
        <v>8.2799999999999994</v>
      </c>
      <c r="FI509" s="467">
        <v>5800</v>
      </c>
      <c r="FJ509" s="576">
        <v>135.19999999999999</v>
      </c>
      <c r="FK509" s="883">
        <v>354</v>
      </c>
      <c r="FL509" s="539">
        <v>12.2</v>
      </c>
      <c r="FM509" s="576">
        <v>28.6</v>
      </c>
      <c r="HH509" s="954"/>
    </row>
    <row r="510" spans="1:523" ht="15" customHeight="1" x14ac:dyDescent="0.15">
      <c r="A510" s="890">
        <v>44030</v>
      </c>
      <c r="B510" s="415">
        <f t="shared" si="9"/>
        <v>3717</v>
      </c>
      <c r="M510" s="231">
        <v>2230</v>
      </c>
      <c r="N510" s="546">
        <v>7.99</v>
      </c>
      <c r="O510" s="467">
        <v>3400</v>
      </c>
      <c r="P510" s="576">
        <v>24.8</v>
      </c>
      <c r="Q510" s="883">
        <f t="shared" si="10"/>
        <v>86.8</v>
      </c>
      <c r="R510" s="539">
        <v>0.5</v>
      </c>
      <c r="S510" s="576">
        <v>36.799999999999997</v>
      </c>
      <c r="W510" s="494">
        <v>3</v>
      </c>
      <c r="X510" s="546">
        <v>8.49</v>
      </c>
      <c r="Y510" s="548">
        <v>5580</v>
      </c>
      <c r="Z510" s="576">
        <v>11.5</v>
      </c>
      <c r="AA510" s="883">
        <f t="shared" si="34"/>
        <v>47.15</v>
      </c>
      <c r="AB510" s="539">
        <v>7.4</v>
      </c>
      <c r="AC510" s="576">
        <v>7.9</v>
      </c>
      <c r="AG510" s="494">
        <v>131</v>
      </c>
      <c r="AH510" s="546">
        <v>8.73</v>
      </c>
      <c r="AI510" s="548">
        <v>7470</v>
      </c>
      <c r="AJ510" s="576">
        <v>17.7</v>
      </c>
      <c r="AK510" s="883">
        <f t="shared" si="36"/>
        <v>76.11</v>
      </c>
      <c r="AL510" s="539">
        <v>0.3</v>
      </c>
      <c r="AM510" s="213">
        <v>13.1</v>
      </c>
      <c r="AQ510" s="494">
        <v>82</v>
      </c>
      <c r="AR510" s="546">
        <v>8.06</v>
      </c>
      <c r="AS510" s="548">
        <v>6100</v>
      </c>
      <c r="AT510" s="576">
        <v>70</v>
      </c>
      <c r="AU510" s="883">
        <f t="shared" si="37"/>
        <v>224</v>
      </c>
      <c r="AV510" s="539">
        <v>1</v>
      </c>
      <c r="AW510" s="576">
        <v>42.4</v>
      </c>
      <c r="AX510" s="539">
        <v>2.9</v>
      </c>
      <c r="BA510" s="231">
        <v>193</v>
      </c>
      <c r="BB510" s="546">
        <v>8.2899999999999991</v>
      </c>
      <c r="BC510" s="467">
        <v>5360</v>
      </c>
      <c r="BD510" s="576">
        <v>26.7</v>
      </c>
      <c r="BE510" s="883">
        <f t="shared" si="14"/>
        <v>96.12</v>
      </c>
      <c r="BF510" s="539">
        <v>27.3</v>
      </c>
      <c r="BG510" s="576">
        <v>32.6</v>
      </c>
      <c r="BK510" s="494">
        <v>157</v>
      </c>
      <c r="BL510" s="546">
        <v>7.98</v>
      </c>
      <c r="BM510" s="548">
        <v>1397</v>
      </c>
      <c r="BN510" s="576">
        <v>80.5</v>
      </c>
      <c r="BO510" s="883">
        <f t="shared" si="15"/>
        <v>201.25</v>
      </c>
      <c r="BP510" s="539">
        <v>0.2</v>
      </c>
      <c r="BQ510" s="576">
        <v>20.3</v>
      </c>
      <c r="BU510" s="494">
        <v>310</v>
      </c>
      <c r="BV510" s="546">
        <v>7.07</v>
      </c>
      <c r="BW510" s="548">
        <v>8060</v>
      </c>
      <c r="BX510" s="548">
        <v>33.9</v>
      </c>
      <c r="BY510" s="883">
        <f t="shared" si="31"/>
        <v>132.20999999999998</v>
      </c>
      <c r="BZ510" s="539">
        <v>19</v>
      </c>
      <c r="CA510" s="576">
        <v>49.5</v>
      </c>
      <c r="CE510" s="494">
        <v>72</v>
      </c>
      <c r="CF510" s="546">
        <v>7.83</v>
      </c>
      <c r="CG510" s="548">
        <v>5990</v>
      </c>
      <c r="CH510" s="576">
        <v>21.5</v>
      </c>
      <c r="CI510" s="883">
        <f t="shared" si="28"/>
        <v>81.7</v>
      </c>
      <c r="CJ510" s="539">
        <v>0.53</v>
      </c>
      <c r="CK510" s="576">
        <v>8.3000000000000007</v>
      </c>
      <c r="CO510" s="494">
        <v>249</v>
      </c>
      <c r="CP510" s="546">
        <v>7.76</v>
      </c>
      <c r="CQ510" s="467">
        <v>4240</v>
      </c>
      <c r="CR510" s="576">
        <v>25</v>
      </c>
      <c r="CS510" s="883">
        <f t="shared" si="18"/>
        <v>80</v>
      </c>
      <c r="CT510" s="539">
        <v>6.9</v>
      </c>
      <c r="CU510" s="576">
        <v>20.2</v>
      </c>
      <c r="CY510" s="494">
        <v>195</v>
      </c>
      <c r="CZ510" s="546">
        <v>7.48</v>
      </c>
      <c r="DA510" s="467">
        <v>10450</v>
      </c>
      <c r="DB510" s="576">
        <v>46.2</v>
      </c>
      <c r="DC510" s="883">
        <f t="shared" si="32"/>
        <v>117.81</v>
      </c>
      <c r="DD510" s="539">
        <v>5.6</v>
      </c>
      <c r="DE510" s="576">
        <v>20.100000000000001</v>
      </c>
      <c r="DI510" s="494">
        <v>66</v>
      </c>
      <c r="DJ510" s="546">
        <v>7.97</v>
      </c>
      <c r="DK510" s="549">
        <v>4560</v>
      </c>
      <c r="DL510" s="576">
        <v>57.3</v>
      </c>
      <c r="DM510" s="883">
        <f t="shared" si="20"/>
        <v>206.28</v>
      </c>
      <c r="DN510" s="539">
        <v>10.5</v>
      </c>
      <c r="DO510" s="576">
        <v>16.899999999999999</v>
      </c>
      <c r="DT510" s="546">
        <v>7.05</v>
      </c>
      <c r="DU510" s="466">
        <v>395</v>
      </c>
      <c r="DV510" s="576">
        <v>16.899999999999999</v>
      </c>
      <c r="DW510" s="883">
        <f t="shared" si="35"/>
        <v>47.319999999999993</v>
      </c>
      <c r="DX510" s="539">
        <v>0.4</v>
      </c>
      <c r="DY510" s="576">
        <v>0.9</v>
      </c>
      <c r="FG510" s="494">
        <v>29</v>
      </c>
      <c r="FH510" s="546">
        <v>8.08</v>
      </c>
      <c r="FI510" s="467">
        <v>5900</v>
      </c>
      <c r="FJ510" s="576">
        <v>123.1</v>
      </c>
      <c r="FK510" s="883">
        <v>327</v>
      </c>
      <c r="FL510" s="539">
        <v>10.7</v>
      </c>
      <c r="FM510" s="576">
        <v>26.1</v>
      </c>
      <c r="HH510" s="954"/>
    </row>
    <row r="511" spans="1:523" s="472" customFormat="1" ht="15" customHeight="1" x14ac:dyDescent="0.15">
      <c r="A511" s="581">
        <v>44031</v>
      </c>
      <c r="B511" s="765">
        <f t="shared" si="9"/>
        <v>4058</v>
      </c>
      <c r="C511" s="241"/>
      <c r="D511" s="552"/>
      <c r="E511" s="471"/>
      <c r="F511" s="577"/>
      <c r="G511" s="577"/>
      <c r="H511" s="541"/>
      <c r="I511" s="577"/>
      <c r="J511" s="553"/>
      <c r="K511" s="471"/>
      <c r="L511" s="557"/>
      <c r="M511" s="241">
        <v>1992</v>
      </c>
      <c r="N511" s="552">
        <v>8.36</v>
      </c>
      <c r="O511" s="471">
        <v>3430</v>
      </c>
      <c r="P511" s="577">
        <v>26.5</v>
      </c>
      <c r="Q511" s="577">
        <f t="shared" si="10"/>
        <v>92.75</v>
      </c>
      <c r="R511" s="541"/>
      <c r="S511" s="577">
        <v>35.700000000000003</v>
      </c>
      <c r="T511" s="553"/>
      <c r="U511" s="471"/>
      <c r="V511" s="557"/>
      <c r="W511" s="554">
        <v>153</v>
      </c>
      <c r="X511" s="552">
        <v>8.43</v>
      </c>
      <c r="Y511" s="555">
        <v>5600</v>
      </c>
      <c r="Z511" s="577">
        <v>12.7</v>
      </c>
      <c r="AA511" s="577">
        <f t="shared" si="34"/>
        <v>52.069999999999993</v>
      </c>
      <c r="AB511" s="541">
        <v>7.5</v>
      </c>
      <c r="AC511" s="577">
        <v>7.9</v>
      </c>
      <c r="AD511" s="541"/>
      <c r="AE511" s="471"/>
      <c r="AF511" s="557"/>
      <c r="AG511" s="554">
        <v>129</v>
      </c>
      <c r="AH511" s="552">
        <v>8.5</v>
      </c>
      <c r="AI511" s="555">
        <v>7360</v>
      </c>
      <c r="AJ511" s="577">
        <v>19</v>
      </c>
      <c r="AK511" s="577">
        <f t="shared" si="36"/>
        <v>81.7</v>
      </c>
      <c r="AL511" s="541"/>
      <c r="AM511" s="180">
        <v>10.9</v>
      </c>
      <c r="AN511" s="541"/>
      <c r="AO511" s="471"/>
      <c r="AP511" s="619"/>
      <c r="AQ511" s="554">
        <v>45</v>
      </c>
      <c r="AR511" s="552">
        <v>7.76</v>
      </c>
      <c r="AS511" s="555">
        <v>6080</v>
      </c>
      <c r="AT511" s="577">
        <v>68.900000000000006</v>
      </c>
      <c r="AU511" s="577">
        <f t="shared" si="37"/>
        <v>220.48000000000002</v>
      </c>
      <c r="AV511" s="541"/>
      <c r="AW511" s="577">
        <v>45.8</v>
      </c>
      <c r="AX511" s="541">
        <v>3</v>
      </c>
      <c r="AY511" s="471"/>
      <c r="AZ511" s="557"/>
      <c r="BA511" s="241">
        <v>381</v>
      </c>
      <c r="BB511" s="552">
        <v>8.18</v>
      </c>
      <c r="BC511" s="471">
        <v>5150</v>
      </c>
      <c r="BD511" s="577">
        <v>26.7</v>
      </c>
      <c r="BE511" s="577">
        <f t="shared" si="14"/>
        <v>96.12</v>
      </c>
      <c r="BF511" s="541">
        <v>26.7</v>
      </c>
      <c r="BG511" s="577">
        <v>30.1</v>
      </c>
      <c r="BH511" s="541"/>
      <c r="BI511" s="471"/>
      <c r="BJ511" s="557"/>
      <c r="BK511" s="554">
        <v>144</v>
      </c>
      <c r="BL511" s="552">
        <v>7.76</v>
      </c>
      <c r="BM511" s="555">
        <v>1407</v>
      </c>
      <c r="BN511" s="577">
        <v>81.400000000000006</v>
      </c>
      <c r="BO511" s="577">
        <f t="shared" si="15"/>
        <v>203.5</v>
      </c>
      <c r="BP511" s="541"/>
      <c r="BQ511" s="577">
        <v>2.1</v>
      </c>
      <c r="BR511" s="541"/>
      <c r="BS511" s="471"/>
      <c r="BT511" s="557"/>
      <c r="BU511" s="554">
        <v>293</v>
      </c>
      <c r="BV511" s="552">
        <v>7.05</v>
      </c>
      <c r="BW511" s="555">
        <v>10710</v>
      </c>
      <c r="BX511" s="555">
        <v>60.8</v>
      </c>
      <c r="BY511" s="577">
        <f t="shared" si="31"/>
        <v>237.11999999999998</v>
      </c>
      <c r="BZ511" s="541">
        <v>42</v>
      </c>
      <c r="CA511" s="577">
        <v>95.2</v>
      </c>
      <c r="CB511" s="541"/>
      <c r="CC511" s="471"/>
      <c r="CD511" s="557"/>
      <c r="CE511" s="554">
        <v>27</v>
      </c>
      <c r="CF511" s="552">
        <v>7.82</v>
      </c>
      <c r="CG511" s="555">
        <v>6000</v>
      </c>
      <c r="CH511" s="577">
        <v>21.8</v>
      </c>
      <c r="CI511" s="577">
        <f t="shared" si="28"/>
        <v>82.84</v>
      </c>
      <c r="CJ511" s="541"/>
      <c r="CK511" s="577">
        <v>9.6</v>
      </c>
      <c r="CL511" s="541"/>
      <c r="CM511" s="471"/>
      <c r="CN511" s="557"/>
      <c r="CO511" s="554">
        <v>287</v>
      </c>
      <c r="CP511" s="552">
        <v>7.68</v>
      </c>
      <c r="CQ511" s="471">
        <v>5840</v>
      </c>
      <c r="CR511" s="577">
        <v>31.1</v>
      </c>
      <c r="CS511" s="577">
        <f t="shared" si="18"/>
        <v>99.52000000000001</v>
      </c>
      <c r="CT511" s="541">
        <v>7.2</v>
      </c>
      <c r="CU511" s="577">
        <v>27.7</v>
      </c>
      <c r="CV511" s="541"/>
      <c r="CW511" s="471"/>
      <c r="CX511" s="557"/>
      <c r="CY511" s="554">
        <v>296</v>
      </c>
      <c r="CZ511" s="552">
        <v>7.24</v>
      </c>
      <c r="DA511" s="471">
        <v>10590</v>
      </c>
      <c r="DB511" s="577">
        <v>49.8</v>
      </c>
      <c r="DC511" s="577">
        <f t="shared" si="32"/>
        <v>126.98999999999998</v>
      </c>
      <c r="DD511" s="541">
        <v>6.3</v>
      </c>
      <c r="DE511" s="577">
        <v>20.6</v>
      </c>
      <c r="DF511" s="541"/>
      <c r="DG511" s="558"/>
      <c r="DH511" s="557"/>
      <c r="DI511" s="554">
        <v>218</v>
      </c>
      <c r="DJ511" s="552">
        <v>7.86</v>
      </c>
      <c r="DK511" s="556">
        <v>4650</v>
      </c>
      <c r="DL511" s="577">
        <v>59.4</v>
      </c>
      <c r="DM511" s="577">
        <f t="shared" si="20"/>
        <v>213.84</v>
      </c>
      <c r="DN511" s="541">
        <v>8.6</v>
      </c>
      <c r="DO511" s="577">
        <v>15.5</v>
      </c>
      <c r="DP511" s="541"/>
      <c r="DQ511" s="471"/>
      <c r="DR511" s="557"/>
      <c r="DS511" s="554"/>
      <c r="DT511" s="552"/>
      <c r="DU511" s="470"/>
      <c r="DV511" s="577"/>
      <c r="DW511" s="577"/>
      <c r="DX511" s="541"/>
      <c r="DY511" s="577"/>
      <c r="DZ511" s="541"/>
      <c r="EA511" s="577"/>
      <c r="EB511" s="557"/>
      <c r="EC511" s="554"/>
      <c r="ED511" s="552"/>
      <c r="EE511" s="558"/>
      <c r="EF511" s="577"/>
      <c r="EG511" s="577"/>
      <c r="EH511" s="541"/>
      <c r="EI511" s="577"/>
      <c r="EJ511" s="541"/>
      <c r="EK511" s="471"/>
      <c r="EL511" s="557"/>
      <c r="EM511" s="554"/>
      <c r="EN511" s="552"/>
      <c r="EO511" s="471"/>
      <c r="EP511" s="577"/>
      <c r="EQ511" s="577"/>
      <c r="ER511" s="541"/>
      <c r="ES511" s="577"/>
      <c r="ET511" s="470"/>
      <c r="EU511" s="471"/>
      <c r="EV511" s="557"/>
      <c r="EW511" s="554"/>
      <c r="EX511" s="552"/>
      <c r="EY511" s="471"/>
      <c r="EZ511" s="577"/>
      <c r="FA511" s="577"/>
      <c r="FB511" s="541"/>
      <c r="FC511" s="577"/>
      <c r="FD511" s="470"/>
      <c r="FE511" s="471"/>
      <c r="FF511" s="557"/>
      <c r="FG511" s="554">
        <v>22</v>
      </c>
      <c r="FH511" s="552">
        <v>7.99</v>
      </c>
      <c r="FI511" s="471">
        <v>5810</v>
      </c>
      <c r="FJ511" s="577">
        <v>131.6</v>
      </c>
      <c r="FK511" s="577">
        <v>352</v>
      </c>
      <c r="FL511" s="541">
        <v>10.6</v>
      </c>
      <c r="FM511" s="577">
        <v>29.4</v>
      </c>
      <c r="FN511" s="470"/>
      <c r="FO511" s="471"/>
      <c r="FP511" s="557"/>
      <c r="FQ511" s="1261"/>
      <c r="FR511" s="584"/>
      <c r="FS511" s="589"/>
      <c r="FT511" s="584"/>
      <c r="FU511" s="590"/>
      <c r="FV511" s="584"/>
      <c r="FW511" s="590"/>
      <c r="FX511" s="584"/>
      <c r="FY511" s="584"/>
      <c r="FZ511" s="591"/>
      <c r="GA511" s="1261"/>
      <c r="GB511" s="584"/>
      <c r="GC511" s="584"/>
      <c r="GD511" s="584"/>
      <c r="GE511" s="590"/>
      <c r="GF511" s="584"/>
      <c r="GG511" s="590"/>
      <c r="GH511" s="584"/>
      <c r="GI511" s="584"/>
      <c r="GJ511" s="591"/>
      <c r="GK511" s="241">
        <v>24</v>
      </c>
      <c r="GL511" s="940">
        <v>7.24</v>
      </c>
      <c r="GM511" s="471">
        <v>1057</v>
      </c>
      <c r="GN511" s="471">
        <v>14.4</v>
      </c>
      <c r="GO511" s="471">
        <v>79.8</v>
      </c>
      <c r="GP511" s="471">
        <v>4.7</v>
      </c>
      <c r="GQ511" s="471">
        <v>16.2</v>
      </c>
      <c r="GR511" s="471"/>
      <c r="GS511" s="471"/>
      <c r="GT511" s="557"/>
      <c r="GU511" s="241">
        <v>47</v>
      </c>
      <c r="GV511" s="471">
        <v>6.32</v>
      </c>
      <c r="GW511" s="471">
        <v>3460</v>
      </c>
      <c r="GX511" s="471">
        <v>57.7</v>
      </c>
      <c r="GY511" s="471">
        <v>288.89999999999998</v>
      </c>
      <c r="GZ511" s="541">
        <v>75</v>
      </c>
      <c r="HA511" s="471">
        <v>137.30000000000001</v>
      </c>
      <c r="HB511" s="471"/>
      <c r="HC511" s="471"/>
      <c r="HD511" s="557"/>
      <c r="HE511" s="554"/>
      <c r="HF511" s="552"/>
      <c r="HG511" s="471"/>
      <c r="HH511" s="590"/>
      <c r="HI511" s="556"/>
      <c r="HJ511" s="541"/>
      <c r="HK511" s="577"/>
      <c r="HL511" s="541"/>
      <c r="HM511" s="471"/>
      <c r="HN511" s="557"/>
      <c r="HO511" s="554"/>
      <c r="HP511" s="552"/>
      <c r="HQ511" s="471"/>
      <c r="HR511" s="577"/>
      <c r="HS511" s="577"/>
      <c r="HT511" s="541"/>
      <c r="HU511" s="577"/>
      <c r="HV511" s="541"/>
      <c r="HW511" s="471"/>
      <c r="HX511" s="557"/>
      <c r="HY511" s="1587"/>
      <c r="HZ511" s="1587"/>
      <c r="IA511" s="1587"/>
      <c r="IB511" s="1587"/>
      <c r="IC511" s="1587"/>
      <c r="ID511" s="1587"/>
      <c r="IE511" s="1587"/>
      <c r="IF511" s="1587"/>
      <c r="IG511" s="1587"/>
      <c r="IH511" s="1587"/>
      <c r="II511" s="1587"/>
      <c r="IJ511" s="1587"/>
      <c r="IK511" s="1587"/>
      <c r="IL511" s="1587"/>
      <c r="IM511" s="1587"/>
      <c r="IN511" s="1587"/>
      <c r="IO511" s="1587"/>
      <c r="IP511" s="1587"/>
      <c r="IQ511" s="1587"/>
      <c r="IR511" s="1587"/>
      <c r="IS511" s="1587"/>
      <c r="IT511" s="1587"/>
      <c r="IU511" s="1587"/>
      <c r="IV511" s="1587"/>
      <c r="IW511" s="1587"/>
      <c r="IX511" s="1587"/>
      <c r="IY511" s="1587"/>
      <c r="IZ511" s="1587"/>
      <c r="JA511" s="1587"/>
      <c r="JB511" s="1587"/>
      <c r="JC511" s="1587"/>
      <c r="JD511" s="1587"/>
      <c r="JE511" s="1587"/>
      <c r="JF511" s="1587"/>
      <c r="JG511" s="1587"/>
      <c r="JH511" s="1587"/>
      <c r="JI511" s="1587"/>
      <c r="JJ511" s="1587"/>
      <c r="JK511" s="1587"/>
      <c r="JL511" s="1587"/>
      <c r="JM511" s="1587"/>
      <c r="JN511" s="1587"/>
      <c r="JO511" s="1587"/>
      <c r="JP511" s="1587"/>
      <c r="JQ511" s="1587"/>
      <c r="JR511" s="1587"/>
      <c r="JS511" s="1587"/>
      <c r="JT511" s="1587"/>
      <c r="JU511" s="1587"/>
      <c r="JV511" s="1587"/>
      <c r="JW511" s="1587"/>
      <c r="JX511" s="1587"/>
      <c r="JY511" s="1587"/>
      <c r="JZ511" s="1587"/>
      <c r="KA511" s="1587"/>
      <c r="KB511" s="1587"/>
      <c r="KC511" s="1587"/>
      <c r="KD511" s="1587"/>
      <c r="KE511" s="1587"/>
      <c r="KF511" s="1587"/>
      <c r="KG511" s="1587"/>
      <c r="KH511" s="1587"/>
      <c r="KI511" s="1587"/>
      <c r="KJ511" s="1587"/>
      <c r="KK511" s="1587"/>
      <c r="KL511" s="1587"/>
      <c r="KM511" s="1587"/>
      <c r="KN511" s="1587"/>
      <c r="KO511" s="1587"/>
      <c r="KP511" s="1587"/>
      <c r="KQ511" s="1587"/>
      <c r="KR511" s="1587"/>
      <c r="KS511" s="1587"/>
      <c r="KT511" s="1587"/>
      <c r="KU511" s="1587"/>
      <c r="KV511" s="1587"/>
      <c r="KW511" s="1587"/>
      <c r="KX511" s="1587"/>
      <c r="KY511" s="1587"/>
      <c r="KZ511" s="1587"/>
      <c r="LA511" s="1587"/>
      <c r="LB511" s="1587"/>
      <c r="LC511" s="1587"/>
      <c r="LD511" s="1587"/>
      <c r="LE511" s="1587"/>
      <c r="LF511" s="1587"/>
      <c r="LG511" s="1587"/>
      <c r="LH511" s="1587"/>
      <c r="LI511" s="1587"/>
      <c r="LJ511" s="1587"/>
      <c r="LK511" s="1587"/>
      <c r="LL511" s="1587"/>
      <c r="LM511" s="1587"/>
      <c r="LN511" s="1587"/>
      <c r="LO511" s="1587"/>
      <c r="LP511" s="1587"/>
      <c r="LQ511" s="1587"/>
      <c r="LR511" s="1587"/>
      <c r="LS511" s="1587"/>
      <c r="LT511" s="1587"/>
      <c r="LU511" s="1587"/>
      <c r="LV511" s="1587"/>
      <c r="LW511" s="1587"/>
      <c r="LX511" s="1587"/>
      <c r="LY511" s="1587"/>
      <c r="LZ511" s="1587"/>
      <c r="MA511" s="1587"/>
      <c r="MB511" s="1587"/>
      <c r="MC511" s="1587"/>
      <c r="MD511" s="1587"/>
      <c r="ME511" s="1587"/>
      <c r="MF511" s="1587"/>
      <c r="MG511" s="1587"/>
      <c r="MH511" s="1587"/>
      <c r="MI511" s="1587"/>
      <c r="MJ511" s="1587"/>
      <c r="MK511" s="1587"/>
      <c r="ML511" s="1587"/>
      <c r="MM511" s="1587"/>
      <c r="MN511" s="1587"/>
      <c r="MO511" s="1587"/>
      <c r="MP511" s="1587"/>
      <c r="MQ511" s="1587"/>
      <c r="MR511" s="1587"/>
      <c r="MS511" s="1587"/>
      <c r="MT511" s="1587"/>
      <c r="MU511" s="1587"/>
      <c r="MV511" s="1587"/>
      <c r="MW511" s="1587"/>
      <c r="MX511" s="1587"/>
      <c r="MY511" s="1587"/>
      <c r="MZ511" s="1587"/>
      <c r="NA511" s="1587"/>
      <c r="NB511" s="1587"/>
      <c r="NC511" s="1587"/>
      <c r="ND511" s="1587"/>
      <c r="NE511" s="1587"/>
      <c r="NF511" s="1587"/>
      <c r="NG511" s="1587"/>
      <c r="NH511" s="1587"/>
      <c r="NI511" s="1587"/>
      <c r="NJ511" s="1587"/>
      <c r="NK511" s="1587"/>
      <c r="NL511" s="1587"/>
      <c r="NM511" s="1587"/>
      <c r="NN511" s="1587"/>
      <c r="NO511" s="1587"/>
      <c r="NP511" s="1587"/>
      <c r="NQ511" s="1587"/>
      <c r="NR511" s="1587"/>
      <c r="NS511" s="1587"/>
      <c r="NT511" s="1587"/>
      <c r="NU511" s="1587"/>
      <c r="NV511" s="1587"/>
      <c r="NW511" s="1587"/>
      <c r="NX511" s="1587"/>
      <c r="NY511" s="1587"/>
      <c r="NZ511" s="1587"/>
      <c r="OA511" s="1587"/>
      <c r="OB511" s="1587"/>
      <c r="OC511" s="1587"/>
      <c r="OD511" s="1587"/>
      <c r="OE511" s="1587"/>
      <c r="OF511" s="1587"/>
      <c r="OG511" s="1587"/>
      <c r="OH511" s="1587"/>
      <c r="OI511" s="1587"/>
      <c r="OJ511" s="1587"/>
      <c r="OK511" s="1587"/>
      <c r="OL511" s="1587"/>
      <c r="OM511" s="1587"/>
      <c r="ON511" s="1587"/>
      <c r="OO511" s="1587"/>
      <c r="OP511" s="1587"/>
      <c r="OQ511" s="1587"/>
      <c r="OR511" s="1587"/>
      <c r="OS511" s="1587"/>
      <c r="OT511" s="1587"/>
      <c r="OU511" s="1587"/>
      <c r="OV511" s="1587"/>
      <c r="OW511" s="1587"/>
      <c r="OX511" s="1587"/>
      <c r="OY511" s="1587"/>
      <c r="OZ511" s="1587"/>
      <c r="PA511" s="1587"/>
      <c r="PB511" s="1587"/>
      <c r="PC511" s="1587"/>
      <c r="PD511" s="1587"/>
      <c r="PE511" s="1587"/>
      <c r="PF511" s="1587"/>
      <c r="PG511" s="1588"/>
      <c r="PH511" s="1588"/>
      <c r="PI511" s="1588"/>
      <c r="PJ511" s="1588"/>
      <c r="PK511" s="1588"/>
      <c r="PL511" s="1588"/>
      <c r="PM511" s="1588"/>
      <c r="PN511" s="1588"/>
      <c r="PO511" s="1588"/>
      <c r="PP511" s="1588"/>
      <c r="PQ511" s="1588"/>
      <c r="PR511" s="1588"/>
      <c r="PS511" s="1588"/>
      <c r="PT511" s="1588"/>
      <c r="PU511" s="1588"/>
      <c r="PV511" s="1588"/>
      <c r="PW511" s="1588"/>
      <c r="PX511" s="1588"/>
      <c r="PY511" s="1588"/>
      <c r="PZ511" s="1588"/>
      <c r="QA511" s="1588"/>
      <c r="QB511" s="1588"/>
      <c r="QC511" s="1588"/>
      <c r="QD511" s="1588"/>
      <c r="QE511" s="1588"/>
      <c r="QF511" s="1588"/>
      <c r="QG511" s="1588"/>
      <c r="QH511" s="1588"/>
      <c r="QI511" s="1588"/>
      <c r="QJ511" s="1588"/>
      <c r="QK511" s="1588"/>
      <c r="QL511" s="1588"/>
      <c r="QM511" s="1588"/>
      <c r="QN511" s="1588"/>
      <c r="QO511" s="1588"/>
      <c r="QP511" s="1588"/>
      <c r="QQ511" s="1588"/>
      <c r="QR511" s="1588"/>
      <c r="QS511" s="1588"/>
      <c r="QT511" s="1588"/>
      <c r="QU511" s="1588"/>
      <c r="QV511" s="1588"/>
      <c r="QW511" s="1588"/>
      <c r="QX511" s="1588"/>
      <c r="QY511" s="1588"/>
      <c r="QZ511" s="1588"/>
      <c r="RA511" s="1588"/>
      <c r="RB511" s="1588"/>
      <c r="RC511" s="1588"/>
      <c r="RD511" s="1588"/>
      <c r="RE511" s="1588"/>
      <c r="RF511" s="1588"/>
      <c r="RG511" s="1588"/>
      <c r="RH511" s="1588"/>
      <c r="RI511" s="1588"/>
      <c r="RJ511" s="1588"/>
      <c r="RK511" s="1588"/>
      <c r="RL511" s="1588"/>
      <c r="RM511" s="1588"/>
      <c r="RN511" s="1588"/>
      <c r="RO511" s="1588"/>
      <c r="RP511" s="1588"/>
      <c r="RQ511" s="1588"/>
      <c r="RR511" s="1588"/>
      <c r="RS511" s="1588"/>
      <c r="RT511" s="1588"/>
      <c r="RU511" s="1588"/>
      <c r="RV511" s="1588"/>
      <c r="RW511" s="1588"/>
      <c r="RX511" s="1588"/>
      <c r="RY511" s="1588"/>
      <c r="RZ511" s="1588"/>
      <c r="SA511" s="1588"/>
      <c r="SB511" s="1588"/>
      <c r="SC511" s="1588"/>
      <c r="SD511" s="1588"/>
      <c r="SE511" s="1588"/>
      <c r="SF511" s="1588"/>
      <c r="SG511" s="1588"/>
      <c r="SH511" s="1588"/>
      <c r="SI511" s="1588"/>
      <c r="SJ511" s="1588"/>
      <c r="SK511" s="1588"/>
      <c r="SL511" s="1588"/>
      <c r="SM511" s="1588"/>
      <c r="SN511" s="1588"/>
      <c r="SO511" s="1588"/>
      <c r="SP511" s="1588"/>
      <c r="SQ511" s="1588"/>
      <c r="SR511" s="1588"/>
      <c r="SS511" s="1588"/>
      <c r="ST511" s="1588"/>
      <c r="SU511" s="1588"/>
      <c r="SV511" s="1588"/>
      <c r="SW511" s="1588"/>
      <c r="SX511" s="1588"/>
      <c r="SY511" s="1588"/>
      <c r="SZ511" s="1588"/>
      <c r="TA511" s="1588"/>
      <c r="TB511" s="1588"/>
      <c r="TC511" s="1588"/>
    </row>
    <row r="512" spans="1:523" ht="15" customHeight="1" x14ac:dyDescent="0.15">
      <c r="A512" s="1033">
        <v>44032</v>
      </c>
      <c r="B512" s="415">
        <f t="shared" si="9"/>
        <v>4469</v>
      </c>
      <c r="M512" s="231">
        <v>2423</v>
      </c>
      <c r="N512" s="546">
        <v>7.56</v>
      </c>
      <c r="O512" s="467">
        <v>3340</v>
      </c>
      <c r="P512" s="576">
        <v>29.3</v>
      </c>
      <c r="Q512" s="883">
        <f t="shared" si="10"/>
        <v>102.55</v>
      </c>
      <c r="S512" s="576">
        <v>33.4</v>
      </c>
      <c r="W512" s="494">
        <v>48</v>
      </c>
      <c r="X512" s="546">
        <v>8.5</v>
      </c>
      <c r="Y512" s="548">
        <v>5260</v>
      </c>
      <c r="Z512" s="576">
        <v>11.7</v>
      </c>
      <c r="AA512" s="883">
        <f t="shared" si="34"/>
        <v>47.969999999999992</v>
      </c>
      <c r="AC512" s="576">
        <v>5.5</v>
      </c>
      <c r="AG512" s="494">
        <v>113</v>
      </c>
      <c r="AH512" s="546">
        <v>8.51</v>
      </c>
      <c r="AI512" s="548">
        <v>7010</v>
      </c>
      <c r="AJ512" s="576">
        <v>18.5</v>
      </c>
      <c r="AK512" s="883">
        <f t="shared" si="36"/>
        <v>79.55</v>
      </c>
      <c r="AL512" s="539">
        <v>0.3</v>
      </c>
      <c r="AM512" s="213">
        <v>9.4</v>
      </c>
      <c r="AQ512" s="494">
        <v>5</v>
      </c>
      <c r="AR512" s="546">
        <v>8.01</v>
      </c>
      <c r="AS512" s="548">
        <v>6030</v>
      </c>
      <c r="AT512" s="576">
        <v>68.2</v>
      </c>
      <c r="AU512" s="883">
        <f t="shared" si="37"/>
        <v>218.24</v>
      </c>
      <c r="AV512" s="539">
        <v>0.9</v>
      </c>
      <c r="AW512" s="576">
        <v>45.7</v>
      </c>
      <c r="BA512" s="231">
        <v>198</v>
      </c>
      <c r="BB512" s="546">
        <v>8.36</v>
      </c>
      <c r="BC512" s="467">
        <v>4650</v>
      </c>
      <c r="BD512" s="576">
        <v>25.5</v>
      </c>
      <c r="BE512" s="883">
        <f t="shared" si="14"/>
        <v>91.8</v>
      </c>
      <c r="BF512" s="539">
        <v>23.4</v>
      </c>
      <c r="BG512" s="576">
        <v>28.1</v>
      </c>
      <c r="BK512" s="494">
        <v>153</v>
      </c>
      <c r="BL512" s="546">
        <v>8.02</v>
      </c>
      <c r="BM512" s="548">
        <v>1375</v>
      </c>
      <c r="BN512" s="576">
        <v>82.4</v>
      </c>
      <c r="BO512" s="883">
        <f t="shared" si="15"/>
        <v>206</v>
      </c>
      <c r="BQ512" s="576">
        <v>2.5</v>
      </c>
      <c r="BU512" s="494">
        <v>381</v>
      </c>
      <c r="BV512" s="546">
        <v>7.6</v>
      </c>
      <c r="BW512" s="548">
        <v>6340</v>
      </c>
      <c r="BX512" s="548">
        <v>19.3</v>
      </c>
      <c r="BY512" s="883">
        <f t="shared" si="31"/>
        <v>75.27</v>
      </c>
      <c r="BZ512" s="539">
        <v>23.5</v>
      </c>
      <c r="CA512" s="576">
        <v>38.200000000000003</v>
      </c>
      <c r="CE512" s="494">
        <v>35</v>
      </c>
      <c r="CF512" s="546">
        <v>7.92</v>
      </c>
      <c r="CG512" s="548">
        <v>5740</v>
      </c>
      <c r="CH512" s="576">
        <v>23.3</v>
      </c>
      <c r="CI512" s="883">
        <f t="shared" si="28"/>
        <v>88.539999999999992</v>
      </c>
      <c r="CK512" s="576">
        <v>11.2</v>
      </c>
      <c r="CO512" s="494">
        <v>701</v>
      </c>
      <c r="CP512" s="546">
        <v>7.91</v>
      </c>
      <c r="CQ512" s="467">
        <v>6460</v>
      </c>
      <c r="CR512" s="576">
        <v>34.799999999999997</v>
      </c>
      <c r="CS512" s="883">
        <f t="shared" si="18"/>
        <v>111.36</v>
      </c>
      <c r="CT512" s="539">
        <v>11.5</v>
      </c>
      <c r="CU512" s="576">
        <v>32.200000000000003</v>
      </c>
      <c r="CY512" s="494">
        <v>85</v>
      </c>
      <c r="CZ512" s="546">
        <v>7.49</v>
      </c>
      <c r="DA512" s="467">
        <v>10640</v>
      </c>
      <c r="DB512" s="576">
        <v>53.4</v>
      </c>
      <c r="DC512" s="883">
        <f t="shared" si="32"/>
        <v>136.16999999999999</v>
      </c>
      <c r="DD512" s="539">
        <v>12.3</v>
      </c>
      <c r="DE512" s="576">
        <v>21.3</v>
      </c>
      <c r="DI512" s="494">
        <v>237</v>
      </c>
      <c r="DJ512" s="546">
        <v>7.96</v>
      </c>
      <c r="DK512" s="549">
        <v>4900</v>
      </c>
      <c r="DL512" s="576">
        <v>66.5</v>
      </c>
      <c r="DM512" s="883">
        <f t="shared" si="20"/>
        <v>239.4</v>
      </c>
      <c r="DN512" s="539">
        <v>7.5</v>
      </c>
      <c r="DO512" s="576">
        <v>15.8</v>
      </c>
      <c r="EC512" s="494">
        <v>18</v>
      </c>
      <c r="ED512" s="546">
        <v>7.83</v>
      </c>
      <c r="EE512" s="551">
        <v>1025</v>
      </c>
      <c r="EF512" s="576">
        <v>7.5</v>
      </c>
      <c r="EG512" s="883">
        <f t="shared" si="38"/>
        <v>27.75</v>
      </c>
      <c r="EI512" s="576">
        <v>3</v>
      </c>
      <c r="EJ512" s="539">
        <v>3.1</v>
      </c>
      <c r="FG512" s="494">
        <v>29</v>
      </c>
      <c r="FH512" s="546">
        <v>8.15</v>
      </c>
      <c r="FI512" s="467">
        <v>5570</v>
      </c>
      <c r="FJ512" s="576">
        <v>131.69999999999999</v>
      </c>
      <c r="FK512" s="883">
        <v>325</v>
      </c>
      <c r="FL512" s="539">
        <v>8.6999999999999993</v>
      </c>
      <c r="FM512" s="576">
        <v>31.7</v>
      </c>
      <c r="GK512" s="231">
        <v>19</v>
      </c>
      <c r="GL512" s="941">
        <v>6.67</v>
      </c>
      <c r="GM512" s="467">
        <v>6110</v>
      </c>
      <c r="GN512" s="467">
        <v>68.400000000000006</v>
      </c>
      <c r="GO512" s="467">
        <v>353.6</v>
      </c>
      <c r="GP512" s="467">
        <v>24.3</v>
      </c>
      <c r="GQ512" s="467">
        <v>80</v>
      </c>
      <c r="GU512" s="231">
        <v>24</v>
      </c>
      <c r="GV512" s="467">
        <v>6.4</v>
      </c>
      <c r="GW512" s="467">
        <v>2740</v>
      </c>
      <c r="GX512" s="467">
        <v>42.8</v>
      </c>
      <c r="GY512" s="467">
        <v>203.1</v>
      </c>
      <c r="GZ512" s="539">
        <v>68.3</v>
      </c>
      <c r="HA512" s="467">
        <v>104.2</v>
      </c>
      <c r="HH512" s="954"/>
    </row>
    <row r="513" spans="1:523" ht="15" customHeight="1" x14ac:dyDescent="0.15">
      <c r="A513" s="1033">
        <v>44033</v>
      </c>
      <c r="B513" s="415">
        <f t="shared" si="9"/>
        <v>3943</v>
      </c>
      <c r="M513" s="231">
        <v>2115</v>
      </c>
      <c r="N513" s="546">
        <v>8.25</v>
      </c>
      <c r="O513" s="467">
        <v>3180</v>
      </c>
      <c r="P513" s="576">
        <v>25.8</v>
      </c>
      <c r="Q513" s="883">
        <f t="shared" si="10"/>
        <v>90.3</v>
      </c>
      <c r="R513" s="539">
        <v>0.5</v>
      </c>
      <c r="S513" s="576">
        <v>30.3</v>
      </c>
      <c r="W513" s="494">
        <v>77</v>
      </c>
      <c r="X513" s="546">
        <v>8.44</v>
      </c>
      <c r="Y513" s="548">
        <v>5060</v>
      </c>
      <c r="Z513" s="576">
        <v>9.9</v>
      </c>
      <c r="AA513" s="883">
        <f t="shared" si="34"/>
        <v>40.589999999999996</v>
      </c>
      <c r="AB513" s="539">
        <v>3.5</v>
      </c>
      <c r="AC513" s="576">
        <v>3.9</v>
      </c>
      <c r="AG513" s="494">
        <v>121</v>
      </c>
      <c r="AH513" s="546">
        <v>8.6300000000000008</v>
      </c>
      <c r="AI513" s="548">
        <v>6920</v>
      </c>
      <c r="AJ513" s="576">
        <v>18.3</v>
      </c>
      <c r="AK513" s="883">
        <f t="shared" si="36"/>
        <v>78.69</v>
      </c>
      <c r="AM513" s="213">
        <v>7</v>
      </c>
      <c r="AR513" s="546">
        <v>8</v>
      </c>
      <c r="AS513" s="548">
        <v>5840</v>
      </c>
      <c r="AT513" s="576">
        <v>67.5</v>
      </c>
      <c r="AU513" s="883">
        <f t="shared" si="37"/>
        <v>216</v>
      </c>
      <c r="AW513" s="576">
        <v>44.8</v>
      </c>
      <c r="BA513" s="231">
        <v>359</v>
      </c>
      <c r="BB513" s="546">
        <v>8.25</v>
      </c>
      <c r="BC513" s="467">
        <v>4790</v>
      </c>
      <c r="BD513" s="576">
        <v>24.3</v>
      </c>
      <c r="BE513" s="883">
        <f t="shared" si="14"/>
        <v>87.48</v>
      </c>
      <c r="BF513" s="539">
        <v>22.8</v>
      </c>
      <c r="BG513" s="576">
        <v>26.3</v>
      </c>
      <c r="BK513" s="494">
        <v>158</v>
      </c>
      <c r="BL513" s="546">
        <v>7.95</v>
      </c>
      <c r="BM513" s="548">
        <v>1375</v>
      </c>
      <c r="BN513" s="576">
        <v>83.5</v>
      </c>
      <c r="BO513" s="883">
        <f t="shared" si="15"/>
        <v>208.75</v>
      </c>
      <c r="BQ513" s="576">
        <v>2.1</v>
      </c>
      <c r="BU513" s="494">
        <v>290</v>
      </c>
      <c r="BV513" s="546">
        <v>7.32</v>
      </c>
      <c r="BW513" s="548">
        <v>2220</v>
      </c>
      <c r="BX513" s="548">
        <v>39.200000000000003</v>
      </c>
      <c r="BY513" s="883">
        <f t="shared" si="31"/>
        <v>152.88</v>
      </c>
      <c r="BZ513" s="539">
        <v>33</v>
      </c>
      <c r="CA513" s="576">
        <v>34.9</v>
      </c>
      <c r="CE513" s="494">
        <v>47</v>
      </c>
      <c r="CF513" s="546">
        <v>7.94</v>
      </c>
      <c r="CG513" s="548">
        <v>5640</v>
      </c>
      <c r="CH513" s="576">
        <v>22.4</v>
      </c>
      <c r="CI513" s="883">
        <f t="shared" si="28"/>
        <v>85.11999999999999</v>
      </c>
      <c r="CJ513" s="539">
        <v>0.5</v>
      </c>
      <c r="CK513" s="576">
        <v>15</v>
      </c>
      <c r="CO513" s="494">
        <v>350</v>
      </c>
      <c r="CP513" s="546">
        <v>7.71</v>
      </c>
      <c r="CQ513" s="467">
        <v>4010</v>
      </c>
      <c r="CR513" s="576">
        <v>23.7</v>
      </c>
      <c r="CS513" s="883">
        <f t="shared" si="18"/>
        <v>75.84</v>
      </c>
      <c r="CT513" s="539">
        <v>3.5</v>
      </c>
      <c r="CU513" s="576">
        <v>18.3</v>
      </c>
      <c r="CY513" s="494">
        <v>125</v>
      </c>
      <c r="CZ513" s="546">
        <v>7.47</v>
      </c>
      <c r="DA513" s="467">
        <v>10450</v>
      </c>
      <c r="DB513" s="576">
        <v>49.1</v>
      </c>
      <c r="DC513" s="883">
        <f t="shared" si="32"/>
        <v>125.205</v>
      </c>
      <c r="DD513" s="539">
        <v>7.5</v>
      </c>
      <c r="DE513" s="576">
        <v>18.5</v>
      </c>
      <c r="DI513" s="494">
        <v>202</v>
      </c>
      <c r="DJ513" s="546">
        <v>8.06</v>
      </c>
      <c r="DK513" s="549">
        <v>4560</v>
      </c>
      <c r="DL513" s="576">
        <v>55.8</v>
      </c>
      <c r="DM513" s="883">
        <f t="shared" si="20"/>
        <v>200.88</v>
      </c>
      <c r="DN513" s="539">
        <v>4.2</v>
      </c>
      <c r="DO513" s="576">
        <v>11.2</v>
      </c>
      <c r="ED513" s="546">
        <v>7.4</v>
      </c>
      <c r="EE513" s="551">
        <v>903</v>
      </c>
      <c r="EF513" s="576">
        <v>6</v>
      </c>
      <c r="EG513" s="883">
        <f t="shared" si="38"/>
        <v>22.200000000000003</v>
      </c>
      <c r="EH513" s="539">
        <v>1.5</v>
      </c>
      <c r="EI513" s="576">
        <v>3.7</v>
      </c>
      <c r="EJ513" s="539">
        <v>2.9</v>
      </c>
      <c r="FG513" s="494">
        <v>18</v>
      </c>
      <c r="FH513" s="546">
        <v>8.19</v>
      </c>
      <c r="FI513" s="467">
        <v>5590</v>
      </c>
      <c r="FJ513" s="576">
        <v>114.4</v>
      </c>
      <c r="FK513" s="883">
        <v>299</v>
      </c>
      <c r="FL513" s="539">
        <v>8.9</v>
      </c>
      <c r="FM513" s="576">
        <v>29.7</v>
      </c>
      <c r="GK513" s="231">
        <v>75</v>
      </c>
      <c r="GL513" s="941">
        <v>7.4</v>
      </c>
      <c r="GM513" s="467">
        <v>12060</v>
      </c>
      <c r="GN513" s="467">
        <v>326.60000000000002</v>
      </c>
      <c r="GO513" s="467">
        <v>1626</v>
      </c>
      <c r="GP513" s="467">
        <v>78.599999999999994</v>
      </c>
      <c r="GQ513" s="467">
        <v>472.1</v>
      </c>
      <c r="GU513" s="231">
        <v>6</v>
      </c>
      <c r="HH513" s="954"/>
    </row>
    <row r="514" spans="1:523" ht="15" customHeight="1" x14ac:dyDescent="0.15">
      <c r="A514" s="1033">
        <v>44034</v>
      </c>
      <c r="B514" s="415">
        <f t="shared" si="9"/>
        <v>4888</v>
      </c>
      <c r="M514" s="231">
        <v>2618</v>
      </c>
      <c r="N514" s="546">
        <v>8.44</v>
      </c>
      <c r="O514" s="467">
        <v>2950</v>
      </c>
      <c r="P514" s="576">
        <v>24.8</v>
      </c>
      <c r="Q514" s="883">
        <f t="shared" si="10"/>
        <v>86.8</v>
      </c>
      <c r="S514" s="576">
        <v>28.1</v>
      </c>
      <c r="W514" s="494">
        <v>165</v>
      </c>
      <c r="X514" s="546">
        <v>8.42</v>
      </c>
      <c r="Y514" s="548">
        <v>4900</v>
      </c>
      <c r="Z514" s="576">
        <v>10.1</v>
      </c>
      <c r="AA514" s="883">
        <f t="shared" si="34"/>
        <v>41.41</v>
      </c>
      <c r="AB514" s="539">
        <v>0.1</v>
      </c>
      <c r="AC514" s="576">
        <v>2.7</v>
      </c>
      <c r="AG514" s="494">
        <v>153</v>
      </c>
      <c r="AH514" s="546">
        <v>8.5299999999999994</v>
      </c>
      <c r="AI514" s="548">
        <v>7060</v>
      </c>
      <c r="AJ514" s="576">
        <v>18.7</v>
      </c>
      <c r="AK514" s="883">
        <f t="shared" si="36"/>
        <v>80.41</v>
      </c>
      <c r="AM514" s="213">
        <v>7.1</v>
      </c>
      <c r="BA514" s="231">
        <v>756</v>
      </c>
      <c r="BB514" s="546">
        <v>8.25</v>
      </c>
      <c r="BC514" s="467">
        <v>4830</v>
      </c>
      <c r="BD514" s="576">
        <v>28.2</v>
      </c>
      <c r="BE514" s="883">
        <f t="shared" si="14"/>
        <v>101.52</v>
      </c>
      <c r="BF514" s="539">
        <v>23.3</v>
      </c>
      <c r="BG514" s="576">
        <v>28.7</v>
      </c>
      <c r="BK514" s="494">
        <v>154</v>
      </c>
      <c r="BL514" s="546">
        <v>7.85</v>
      </c>
      <c r="BM514" s="548">
        <v>1390</v>
      </c>
      <c r="BN514" s="576">
        <v>88.6</v>
      </c>
      <c r="BO514" s="883">
        <f t="shared" si="15"/>
        <v>221.5</v>
      </c>
      <c r="BQ514" s="576">
        <v>2.2000000000000002</v>
      </c>
      <c r="BU514" s="494">
        <v>269</v>
      </c>
      <c r="BV514" s="546">
        <v>7.23</v>
      </c>
      <c r="BW514" s="548">
        <v>2400</v>
      </c>
      <c r="BX514" s="548">
        <v>38.700000000000003</v>
      </c>
      <c r="BY514" s="883">
        <f t="shared" si="31"/>
        <v>150.93</v>
      </c>
      <c r="BZ514" s="539">
        <v>19.5</v>
      </c>
      <c r="CA514" s="576">
        <v>22</v>
      </c>
      <c r="CE514" s="494">
        <v>68</v>
      </c>
      <c r="CF514" s="546">
        <v>7.87</v>
      </c>
      <c r="CG514" s="548">
        <v>5870</v>
      </c>
      <c r="CH514" s="576">
        <v>24.6</v>
      </c>
      <c r="CI514" s="883">
        <f t="shared" si="28"/>
        <v>93.48</v>
      </c>
      <c r="CJ514" s="539">
        <v>0.1</v>
      </c>
      <c r="CK514" s="576">
        <v>20.100000000000001</v>
      </c>
      <c r="CO514" s="494">
        <v>293</v>
      </c>
      <c r="CP514" s="546">
        <v>7.52</v>
      </c>
      <c r="CQ514" s="467">
        <v>5800</v>
      </c>
      <c r="CR514" s="576">
        <v>36.6</v>
      </c>
      <c r="CS514" s="883">
        <f t="shared" si="18"/>
        <v>117.12</v>
      </c>
      <c r="CT514" s="539">
        <v>2.2999999999999998</v>
      </c>
      <c r="CU514" s="576">
        <v>28.9</v>
      </c>
      <c r="CY514" s="494">
        <v>114</v>
      </c>
      <c r="CZ514" s="546">
        <v>7.4</v>
      </c>
      <c r="DA514" s="467">
        <v>10220</v>
      </c>
      <c r="DB514" s="576">
        <v>49</v>
      </c>
      <c r="DC514" s="883">
        <f t="shared" si="32"/>
        <v>124.94999999999999</v>
      </c>
      <c r="DD514" s="539">
        <v>6.4</v>
      </c>
      <c r="DE514" s="576">
        <v>19.3</v>
      </c>
      <c r="DI514" s="494">
        <v>267</v>
      </c>
      <c r="DJ514" s="546">
        <v>7.87</v>
      </c>
      <c r="DK514" s="549">
        <v>4320</v>
      </c>
      <c r="DL514" s="576">
        <v>52.4</v>
      </c>
      <c r="DM514" s="883">
        <f t="shared" si="20"/>
        <v>188.64</v>
      </c>
      <c r="DN514" s="539">
        <v>2</v>
      </c>
      <c r="DO514" s="576">
        <v>11.3</v>
      </c>
      <c r="EC514" s="494">
        <v>10</v>
      </c>
      <c r="ED514" s="546">
        <v>8.32</v>
      </c>
      <c r="EE514" s="551">
        <v>781</v>
      </c>
      <c r="EF514" s="576">
        <v>6</v>
      </c>
      <c r="EG514" s="883">
        <f t="shared" si="38"/>
        <v>22.200000000000003</v>
      </c>
      <c r="EI514" s="576">
        <v>4.3</v>
      </c>
      <c r="EJ514" s="539">
        <v>3</v>
      </c>
      <c r="EX514" s="546">
        <v>8.24</v>
      </c>
      <c r="EY514" s="467">
        <v>3930</v>
      </c>
      <c r="EZ514" s="576">
        <v>5.4</v>
      </c>
      <c r="FA514" s="883">
        <f t="shared" ref="FA514:FA546" si="39">EZ514*4</f>
        <v>21.6</v>
      </c>
      <c r="FC514" s="576">
        <v>3.8</v>
      </c>
      <c r="FG514" s="494">
        <v>21</v>
      </c>
      <c r="FH514" s="546">
        <v>8.14</v>
      </c>
      <c r="FI514" s="467">
        <v>4980</v>
      </c>
      <c r="FJ514" s="576">
        <v>131</v>
      </c>
      <c r="FK514" s="883">
        <v>316</v>
      </c>
      <c r="FL514" s="539">
        <v>6.1</v>
      </c>
      <c r="FM514" s="576">
        <v>28.3</v>
      </c>
      <c r="HH514" s="954"/>
    </row>
    <row r="515" spans="1:523" ht="15" customHeight="1" x14ac:dyDescent="0.15">
      <c r="A515" s="1033">
        <v>44035</v>
      </c>
      <c r="B515" s="415">
        <f t="shared" si="9"/>
        <v>3768</v>
      </c>
      <c r="M515" s="231">
        <v>1968</v>
      </c>
      <c r="N515" s="546">
        <v>8.4</v>
      </c>
      <c r="O515" s="467">
        <v>2910</v>
      </c>
      <c r="P515" s="576">
        <v>23.5</v>
      </c>
      <c r="Q515" s="883">
        <f t="shared" si="10"/>
        <v>82.25</v>
      </c>
      <c r="R515" s="539">
        <v>0.34</v>
      </c>
      <c r="S515" s="576">
        <v>26.9</v>
      </c>
      <c r="W515" s="494">
        <v>364</v>
      </c>
      <c r="X515" s="546">
        <v>8.3699999999999992</v>
      </c>
      <c r="Y515" s="548">
        <v>4600</v>
      </c>
      <c r="Z515" s="576">
        <v>9.6999999999999993</v>
      </c>
      <c r="AA515" s="883">
        <f t="shared" si="34"/>
        <v>39.769999999999996</v>
      </c>
      <c r="AB515" s="539">
        <v>0.3</v>
      </c>
      <c r="AC515" s="576">
        <v>2.2999999999999998</v>
      </c>
      <c r="AG515" s="494">
        <v>123</v>
      </c>
      <c r="AH515" s="546">
        <v>8.59</v>
      </c>
      <c r="AI515" s="548">
        <v>7030</v>
      </c>
      <c r="AJ515" s="576">
        <v>18.399999999999999</v>
      </c>
      <c r="AK515" s="883">
        <f t="shared" si="36"/>
        <v>79.11999999999999</v>
      </c>
      <c r="AL515" s="539">
        <v>0.4</v>
      </c>
      <c r="AM515" s="213">
        <v>6.4</v>
      </c>
      <c r="BA515" s="231">
        <v>288</v>
      </c>
      <c r="BB515" s="546">
        <v>8.2100000000000009</v>
      </c>
      <c r="BC515" s="467">
        <v>4760</v>
      </c>
      <c r="BD515" s="576">
        <v>29</v>
      </c>
      <c r="BE515" s="883">
        <f t="shared" si="14"/>
        <v>104.4</v>
      </c>
      <c r="BF515" s="539">
        <v>25.3</v>
      </c>
      <c r="BG515" s="576">
        <v>27.5</v>
      </c>
      <c r="BK515" s="494">
        <v>158</v>
      </c>
      <c r="BL515" s="546">
        <v>7.86</v>
      </c>
      <c r="BM515" s="548">
        <v>1380</v>
      </c>
      <c r="BN515" s="576">
        <v>88.5</v>
      </c>
      <c r="BO515" s="883">
        <f t="shared" si="15"/>
        <v>221.25</v>
      </c>
      <c r="BP515" s="539">
        <v>0.2</v>
      </c>
      <c r="BQ515" s="576">
        <v>1.9</v>
      </c>
      <c r="BU515" s="494">
        <v>98</v>
      </c>
      <c r="BV515" s="546">
        <v>7.83</v>
      </c>
      <c r="BW515" s="548">
        <v>11120</v>
      </c>
      <c r="BX515" s="548">
        <v>51.2</v>
      </c>
      <c r="BY515" s="883">
        <f t="shared" si="31"/>
        <v>199.68</v>
      </c>
      <c r="BZ515" s="539">
        <v>73.7</v>
      </c>
      <c r="CA515" s="576">
        <v>87</v>
      </c>
      <c r="CE515" s="494">
        <v>31</v>
      </c>
      <c r="CF515" s="546">
        <v>7.86</v>
      </c>
      <c r="CG515" s="548">
        <v>5760</v>
      </c>
      <c r="CH515" s="576">
        <v>23.9</v>
      </c>
      <c r="CI515" s="883">
        <f t="shared" si="28"/>
        <v>90.82</v>
      </c>
      <c r="CJ515" s="539">
        <v>0.5</v>
      </c>
      <c r="CK515" s="576">
        <v>20.7</v>
      </c>
      <c r="CO515" s="494">
        <v>348</v>
      </c>
      <c r="CP515" s="546">
        <v>7.5</v>
      </c>
      <c r="CQ515" s="467">
        <v>5570</v>
      </c>
      <c r="CR515" s="576">
        <v>33.1</v>
      </c>
      <c r="CS515" s="883">
        <f t="shared" si="18"/>
        <v>105.92000000000002</v>
      </c>
      <c r="CT515" s="539">
        <v>2.9</v>
      </c>
      <c r="CU515" s="576">
        <v>25.5</v>
      </c>
      <c r="CY515" s="494">
        <v>148</v>
      </c>
      <c r="CZ515" s="546">
        <v>7.61</v>
      </c>
      <c r="DA515" s="467">
        <v>10160</v>
      </c>
      <c r="DB515" s="576">
        <v>47.6</v>
      </c>
      <c r="DC515" s="883">
        <f t="shared" si="32"/>
        <v>121.38</v>
      </c>
      <c r="DD515" s="539">
        <v>3.6</v>
      </c>
      <c r="DE515" s="576">
        <v>17.399999999999999</v>
      </c>
      <c r="DI515" s="494">
        <v>207</v>
      </c>
      <c r="DJ515" s="546">
        <v>6.69</v>
      </c>
      <c r="DK515" s="549">
        <v>3510</v>
      </c>
      <c r="DL515" s="576">
        <v>104.6</v>
      </c>
      <c r="DM515" s="883">
        <f t="shared" si="20"/>
        <v>376.56</v>
      </c>
      <c r="DN515" s="539">
        <v>7.5</v>
      </c>
      <c r="DO515" s="576">
        <v>9.6999999999999993</v>
      </c>
      <c r="EC515" s="494">
        <v>10</v>
      </c>
      <c r="ED515" s="546">
        <v>7.99</v>
      </c>
      <c r="EE515" s="551">
        <v>867</v>
      </c>
      <c r="EF515" s="576">
        <v>7.1</v>
      </c>
      <c r="EG515" s="883">
        <f t="shared" si="38"/>
        <v>26.27</v>
      </c>
      <c r="EH515" s="539">
        <v>2.25</v>
      </c>
      <c r="EI515" s="576">
        <v>5.8</v>
      </c>
      <c r="EJ515" s="539">
        <v>2.97</v>
      </c>
      <c r="EX515" s="546">
        <v>8.27</v>
      </c>
      <c r="EY515" s="467">
        <v>3910</v>
      </c>
      <c r="EZ515" s="576">
        <v>4.2</v>
      </c>
      <c r="FA515" s="883">
        <f t="shared" si="39"/>
        <v>16.8</v>
      </c>
      <c r="FB515" s="539">
        <v>0.2</v>
      </c>
      <c r="FC515" s="576">
        <v>3.4</v>
      </c>
      <c r="FG515" s="494">
        <v>25</v>
      </c>
      <c r="FH515" s="546">
        <v>8.15</v>
      </c>
      <c r="FI515" s="467">
        <v>5280</v>
      </c>
      <c r="FJ515" s="576">
        <v>141.30000000000001</v>
      </c>
      <c r="FK515" s="883">
        <v>351</v>
      </c>
      <c r="FL515" s="539">
        <v>13.2</v>
      </c>
      <c r="FM515" s="576">
        <v>29.3</v>
      </c>
      <c r="HH515" s="954"/>
    </row>
    <row r="516" spans="1:523" ht="15" customHeight="1" x14ac:dyDescent="0.15">
      <c r="A516" s="1033">
        <v>44036</v>
      </c>
      <c r="B516" s="415">
        <f t="shared" si="9"/>
        <v>4372</v>
      </c>
      <c r="M516" s="231">
        <v>2596</v>
      </c>
      <c r="N516" s="546">
        <v>8</v>
      </c>
      <c r="O516" s="467">
        <v>3100</v>
      </c>
      <c r="P516" s="576">
        <v>24.8</v>
      </c>
      <c r="Q516" s="883">
        <f t="shared" si="10"/>
        <v>86.8</v>
      </c>
      <c r="R516" s="539">
        <v>0.4</v>
      </c>
      <c r="S516" s="576">
        <v>27.8</v>
      </c>
      <c r="W516" s="494">
        <v>429</v>
      </c>
      <c r="X516" s="546">
        <v>8.32</v>
      </c>
      <c r="Y516" s="548">
        <v>4840</v>
      </c>
      <c r="Z516" s="576">
        <v>10.3</v>
      </c>
      <c r="AA516" s="883">
        <f t="shared" si="34"/>
        <v>42.23</v>
      </c>
      <c r="AB516" s="539">
        <v>0.6</v>
      </c>
      <c r="AC516" s="576">
        <v>2.4</v>
      </c>
      <c r="AH516" s="546">
        <v>8.73</v>
      </c>
      <c r="AI516" s="548">
        <v>7110</v>
      </c>
      <c r="AJ516" s="576">
        <v>18</v>
      </c>
      <c r="AK516" s="883">
        <f t="shared" si="36"/>
        <v>77.399999999999991</v>
      </c>
      <c r="AL516" s="539">
        <v>0.3</v>
      </c>
      <c r="AM516" s="213">
        <v>7.7</v>
      </c>
      <c r="BA516" s="231">
        <v>431</v>
      </c>
      <c r="BB516" s="546">
        <v>8.2899999999999991</v>
      </c>
      <c r="BC516" s="467">
        <v>4990</v>
      </c>
      <c r="BD516" s="576">
        <v>33.1</v>
      </c>
      <c r="BE516" s="883">
        <f t="shared" si="14"/>
        <v>119.16000000000001</v>
      </c>
      <c r="BF516" s="539">
        <v>25.7</v>
      </c>
      <c r="BG516" s="576">
        <v>29.1</v>
      </c>
      <c r="BK516" s="494">
        <v>156</v>
      </c>
      <c r="BL516" s="546">
        <v>7.87</v>
      </c>
      <c r="BM516" s="548">
        <v>1389</v>
      </c>
      <c r="BN516" s="576">
        <v>90.1</v>
      </c>
      <c r="BO516" s="883">
        <f t="shared" si="15"/>
        <v>225.25</v>
      </c>
      <c r="BP516" s="539">
        <v>0.2</v>
      </c>
      <c r="BQ516" s="576">
        <v>1.9</v>
      </c>
      <c r="BU516" s="494">
        <v>263</v>
      </c>
      <c r="BV516" s="546">
        <v>7.48</v>
      </c>
      <c r="BW516" s="548">
        <v>4790</v>
      </c>
      <c r="BX516" s="548">
        <v>10.3</v>
      </c>
      <c r="BY516" s="883">
        <f t="shared" si="31"/>
        <v>40.17</v>
      </c>
      <c r="BZ516" s="539">
        <v>5.5</v>
      </c>
      <c r="CA516" s="576">
        <v>10</v>
      </c>
      <c r="CE516" s="494">
        <v>75</v>
      </c>
      <c r="CF516" s="546">
        <v>7.92</v>
      </c>
      <c r="CG516" s="548">
        <v>5910</v>
      </c>
      <c r="CH516" s="576">
        <v>27.9</v>
      </c>
      <c r="CI516" s="883">
        <f t="shared" si="28"/>
        <v>106.02</v>
      </c>
      <c r="CJ516" s="539">
        <v>0.6</v>
      </c>
      <c r="CK516" s="576">
        <v>22.9</v>
      </c>
      <c r="CO516" s="494">
        <v>123</v>
      </c>
      <c r="CP516" s="546">
        <v>7.6</v>
      </c>
      <c r="CQ516" s="467">
        <v>4580</v>
      </c>
      <c r="CR516" s="576">
        <v>26</v>
      </c>
      <c r="CS516" s="883">
        <f t="shared" si="18"/>
        <v>83.2</v>
      </c>
      <c r="CT516" s="539">
        <v>0.7</v>
      </c>
      <c r="CU516" s="576">
        <v>20.9</v>
      </c>
      <c r="CY516" s="494">
        <v>121</v>
      </c>
      <c r="CZ516" s="546">
        <v>7.56</v>
      </c>
      <c r="DA516" s="467">
        <v>9390</v>
      </c>
      <c r="DB516" s="576">
        <v>41.6</v>
      </c>
      <c r="DC516" s="883">
        <f t="shared" si="32"/>
        <v>106.08</v>
      </c>
      <c r="DD516" s="539">
        <v>5.7</v>
      </c>
      <c r="DE516" s="576">
        <v>13.4</v>
      </c>
      <c r="DI516" s="494">
        <v>89</v>
      </c>
      <c r="DJ516" s="546">
        <v>7.74</v>
      </c>
      <c r="DK516" s="549">
        <v>3790</v>
      </c>
      <c r="DL516" s="576">
        <v>48.8</v>
      </c>
      <c r="DM516" s="883">
        <f t="shared" si="20"/>
        <v>175.68</v>
      </c>
      <c r="DN516" s="539">
        <v>3.8</v>
      </c>
      <c r="DO516" s="576">
        <v>10.6</v>
      </c>
      <c r="DS516" s="494">
        <v>62</v>
      </c>
      <c r="DT516" s="546">
        <v>7.68</v>
      </c>
      <c r="DU516" s="466">
        <v>404</v>
      </c>
      <c r="DV516" s="576">
        <v>15.8</v>
      </c>
      <c r="DW516" s="883">
        <f t="shared" si="35"/>
        <v>44.24</v>
      </c>
      <c r="DX516" s="539">
        <v>6.8</v>
      </c>
      <c r="DY516" s="576">
        <v>7.8</v>
      </c>
      <c r="FG516" s="494">
        <v>27</v>
      </c>
      <c r="FH516" s="546">
        <v>8.02</v>
      </c>
      <c r="FI516" s="467">
        <v>5640</v>
      </c>
      <c r="FJ516" s="576">
        <v>112.1</v>
      </c>
      <c r="FK516" s="883">
        <v>274</v>
      </c>
      <c r="FL516" s="539">
        <v>7.2</v>
      </c>
      <c r="FM516" s="576">
        <v>25.4</v>
      </c>
      <c r="HH516" s="954"/>
    </row>
    <row r="517" spans="1:523" ht="15" customHeight="1" x14ac:dyDescent="0.15">
      <c r="A517" s="1033">
        <v>44037</v>
      </c>
      <c r="B517" s="415">
        <f t="shared" si="9"/>
        <v>4952</v>
      </c>
      <c r="M517" s="231">
        <v>2544</v>
      </c>
      <c r="N517" s="546">
        <v>8.5299999999999994</v>
      </c>
      <c r="O517" s="467">
        <v>3060</v>
      </c>
      <c r="P517" s="576">
        <v>27.3</v>
      </c>
      <c r="Q517" s="883">
        <f t="shared" si="10"/>
        <v>95.55</v>
      </c>
      <c r="R517" s="539">
        <v>0.8</v>
      </c>
      <c r="S517" s="576">
        <v>25.2</v>
      </c>
      <c r="W517" s="494">
        <v>453</v>
      </c>
      <c r="X517" s="546">
        <v>8.24</v>
      </c>
      <c r="Y517" s="548">
        <v>4040</v>
      </c>
      <c r="Z517" s="576">
        <v>7.7</v>
      </c>
      <c r="AA517" s="883">
        <f t="shared" si="34"/>
        <v>31.569999999999997</v>
      </c>
      <c r="AB517" s="539">
        <v>0.5</v>
      </c>
      <c r="AC517" s="576">
        <v>2.8</v>
      </c>
      <c r="AH517" s="546">
        <v>8.76</v>
      </c>
      <c r="AI517" s="548">
        <v>7080</v>
      </c>
      <c r="AJ517" s="576">
        <v>18</v>
      </c>
      <c r="AK517" s="883">
        <f t="shared" si="36"/>
        <v>77.399999999999991</v>
      </c>
      <c r="AL517" s="539">
        <v>0.5</v>
      </c>
      <c r="AM517" s="213">
        <v>8</v>
      </c>
      <c r="BA517" s="231">
        <v>359</v>
      </c>
      <c r="BB517" s="546">
        <v>8.1999999999999993</v>
      </c>
      <c r="BC517" s="467">
        <v>4100</v>
      </c>
      <c r="BD517" s="576">
        <v>28.2</v>
      </c>
      <c r="BE517" s="883">
        <f t="shared" si="14"/>
        <v>101.52</v>
      </c>
      <c r="BF517" s="539">
        <v>22.5</v>
      </c>
      <c r="BG517" s="576">
        <v>24.3</v>
      </c>
      <c r="BK517" s="494">
        <v>158</v>
      </c>
      <c r="BL517" s="546">
        <v>7.93</v>
      </c>
      <c r="BM517" s="548">
        <v>1398</v>
      </c>
      <c r="BN517" s="576">
        <v>91.9</v>
      </c>
      <c r="BO517" s="883">
        <f t="shared" si="15"/>
        <v>229.75</v>
      </c>
      <c r="BP517" s="539">
        <v>0.2</v>
      </c>
      <c r="BQ517" s="576">
        <v>2</v>
      </c>
      <c r="BU517" s="494">
        <v>300</v>
      </c>
      <c r="BV517" s="546">
        <v>7.88</v>
      </c>
      <c r="BW517" s="548">
        <v>9780</v>
      </c>
      <c r="BX517" s="548">
        <v>20.399999999999999</v>
      </c>
      <c r="BY517" s="883">
        <f t="shared" si="31"/>
        <v>79.559999999999988</v>
      </c>
      <c r="BZ517" s="539">
        <v>15.2</v>
      </c>
      <c r="CA517" s="576">
        <v>30.1</v>
      </c>
      <c r="CE517" s="494">
        <v>33</v>
      </c>
      <c r="CF517" s="546">
        <v>8</v>
      </c>
      <c r="CG517" s="548">
        <v>6430</v>
      </c>
      <c r="CH517" s="576">
        <v>25.6</v>
      </c>
      <c r="CI517" s="883">
        <f t="shared" si="28"/>
        <v>97.28</v>
      </c>
      <c r="CJ517" s="539">
        <v>1.1000000000000001</v>
      </c>
      <c r="CK517" s="576">
        <v>24.8</v>
      </c>
      <c r="CO517" s="494">
        <v>714</v>
      </c>
      <c r="CP517" s="546">
        <v>7.49</v>
      </c>
      <c r="CQ517" s="467">
        <v>2040</v>
      </c>
      <c r="CR517" s="576">
        <v>11.7</v>
      </c>
      <c r="CS517" s="883">
        <f t="shared" si="18"/>
        <v>37.44</v>
      </c>
      <c r="CT517" s="539">
        <v>4.8</v>
      </c>
      <c r="CU517" s="576">
        <v>8.4</v>
      </c>
      <c r="CY517" s="494">
        <v>166</v>
      </c>
      <c r="CZ517" s="546">
        <v>7.91</v>
      </c>
      <c r="DA517" s="467">
        <v>9040</v>
      </c>
      <c r="DB517" s="576">
        <v>45.3</v>
      </c>
      <c r="DC517" s="883">
        <f t="shared" si="32"/>
        <v>115.51499999999999</v>
      </c>
      <c r="DD517" s="539">
        <v>16.100000000000001</v>
      </c>
      <c r="DE517" s="576">
        <v>19.899999999999999</v>
      </c>
      <c r="DI517" s="494">
        <v>114</v>
      </c>
      <c r="DJ517" s="546">
        <v>7.89</v>
      </c>
      <c r="DK517" s="549">
        <v>4390</v>
      </c>
      <c r="DL517" s="576">
        <v>54.9</v>
      </c>
      <c r="DM517" s="883">
        <f t="shared" si="20"/>
        <v>197.64</v>
      </c>
      <c r="DN517" s="539">
        <v>4.5999999999999996</v>
      </c>
      <c r="DO517" s="576">
        <v>9.6</v>
      </c>
      <c r="DS517" s="494">
        <v>31</v>
      </c>
      <c r="DT517" s="546">
        <v>7.42</v>
      </c>
      <c r="DU517" s="466">
        <v>389</v>
      </c>
      <c r="DV517" s="576">
        <v>9.6</v>
      </c>
      <c r="DW517" s="883">
        <f t="shared" si="35"/>
        <v>26.88</v>
      </c>
      <c r="DX517" s="539">
        <v>3.4</v>
      </c>
      <c r="DY517" s="576">
        <v>4.0999999999999996</v>
      </c>
      <c r="EC517" s="494">
        <v>9</v>
      </c>
      <c r="ED517" s="546">
        <v>8.5500000000000007</v>
      </c>
      <c r="EE517" s="551">
        <v>610</v>
      </c>
      <c r="EF517" s="576">
        <v>6.1</v>
      </c>
      <c r="EG517" s="883">
        <f t="shared" si="38"/>
        <v>22.57</v>
      </c>
      <c r="EH517" s="539">
        <v>0.9</v>
      </c>
      <c r="EI517" s="576">
        <v>5.3</v>
      </c>
      <c r="EM517" s="494">
        <v>47</v>
      </c>
      <c r="EN517" s="546">
        <v>7.52</v>
      </c>
      <c r="EO517" s="467">
        <v>7000</v>
      </c>
      <c r="EP517" s="576">
        <v>14.5</v>
      </c>
      <c r="EQ517" s="576">
        <v>34.6</v>
      </c>
      <c r="ER517" s="539">
        <v>0.8</v>
      </c>
      <c r="ES517" s="576">
        <v>6.8</v>
      </c>
      <c r="FG517" s="494">
        <v>24</v>
      </c>
      <c r="FH517" s="546">
        <v>8.14</v>
      </c>
      <c r="FI517" s="467">
        <v>5470</v>
      </c>
      <c r="FJ517" s="576">
        <v>116.6</v>
      </c>
      <c r="FK517" s="883">
        <v>274</v>
      </c>
      <c r="FL517" s="539">
        <v>9.3000000000000007</v>
      </c>
      <c r="FM517" s="576">
        <v>25</v>
      </c>
      <c r="HH517" s="954"/>
    </row>
    <row r="518" spans="1:523" s="472" customFormat="1" ht="15" customHeight="1" x14ac:dyDescent="0.15">
      <c r="A518" s="581">
        <v>44038</v>
      </c>
      <c r="B518" s="765">
        <f>M518+W518+AG518+AQ518+BA518+BK518+BU518+CE518+CO518+CY518+DI518+DS518+EC518+EM518+EW518+FG518+GK518+GU518+HE518+HO518</f>
        <v>4419</v>
      </c>
      <c r="C518" s="241"/>
      <c r="D518" s="552"/>
      <c r="E518" s="471"/>
      <c r="F518" s="577"/>
      <c r="G518" s="577"/>
      <c r="H518" s="541"/>
      <c r="I518" s="577"/>
      <c r="J518" s="553"/>
      <c r="K518" s="471"/>
      <c r="L518" s="557"/>
      <c r="M518" s="241">
        <v>2157</v>
      </c>
      <c r="N518" s="552">
        <v>8.32</v>
      </c>
      <c r="O518" s="471">
        <v>3260</v>
      </c>
      <c r="P518" s="577">
        <v>28.4</v>
      </c>
      <c r="Q518" s="577">
        <f t="shared" ref="Q518:Q531" si="40">P518*3.5</f>
        <v>99.399999999999991</v>
      </c>
      <c r="R518" s="541">
        <v>0.4</v>
      </c>
      <c r="S518" s="577">
        <v>26.5</v>
      </c>
      <c r="T518" s="553"/>
      <c r="U518" s="471"/>
      <c r="V518" s="557"/>
      <c r="W518" s="554">
        <v>654</v>
      </c>
      <c r="X518" s="552">
        <v>8.36</v>
      </c>
      <c r="Y518" s="555">
        <v>3740</v>
      </c>
      <c r="Z518" s="577">
        <v>8.1</v>
      </c>
      <c r="AA518" s="577">
        <f t="shared" si="34"/>
        <v>33.209999999999994</v>
      </c>
      <c r="AB518" s="541">
        <v>0.3</v>
      </c>
      <c r="AC518" s="577">
        <v>5.3</v>
      </c>
      <c r="AD518" s="541"/>
      <c r="AE518" s="471"/>
      <c r="AF518" s="557"/>
      <c r="AG518" s="554"/>
      <c r="AH518" s="552">
        <v>8.7100000000000009</v>
      </c>
      <c r="AI518" s="555">
        <v>7190</v>
      </c>
      <c r="AJ518" s="577">
        <v>19.600000000000001</v>
      </c>
      <c r="AK518" s="577">
        <f t="shared" si="36"/>
        <v>84.28</v>
      </c>
      <c r="AL518" s="541">
        <v>0.4</v>
      </c>
      <c r="AM518" s="180">
        <v>8.1</v>
      </c>
      <c r="AN518" s="541"/>
      <c r="AO518" s="471"/>
      <c r="AP518" s="619"/>
      <c r="AQ518" s="554"/>
      <c r="AR518" s="552"/>
      <c r="AS518" s="555"/>
      <c r="AT518" s="577"/>
      <c r="AU518" s="577"/>
      <c r="AV518" s="541"/>
      <c r="AW518" s="577"/>
      <c r="AX518" s="541"/>
      <c r="AY518" s="471"/>
      <c r="AZ518" s="557"/>
      <c r="BA518" s="241">
        <v>384</v>
      </c>
      <c r="BB518" s="552">
        <v>8.4</v>
      </c>
      <c r="BC518" s="471">
        <v>4800</v>
      </c>
      <c r="BD518" s="577">
        <v>32.200000000000003</v>
      </c>
      <c r="BE518" s="577">
        <f t="shared" ref="BE518:BE531" si="41">BD518*3.6</f>
        <v>115.92000000000002</v>
      </c>
      <c r="BF518" s="541">
        <v>25.9</v>
      </c>
      <c r="BG518" s="577">
        <v>30.1</v>
      </c>
      <c r="BH518" s="541"/>
      <c r="BI518" s="471"/>
      <c r="BJ518" s="557"/>
      <c r="BK518" s="554">
        <v>159</v>
      </c>
      <c r="BL518" s="552">
        <v>7.87</v>
      </c>
      <c r="BM518" s="555">
        <v>1399</v>
      </c>
      <c r="BN518" s="577">
        <v>91.4</v>
      </c>
      <c r="BO518" s="577">
        <f t="shared" ref="BO518:BO531" si="42">BN518*2.5</f>
        <v>228.5</v>
      </c>
      <c r="BP518" s="541">
        <v>0.2</v>
      </c>
      <c r="BQ518" s="577">
        <v>2</v>
      </c>
      <c r="BR518" s="541"/>
      <c r="BS518" s="471"/>
      <c r="BT518" s="557"/>
      <c r="BU518" s="554">
        <v>314</v>
      </c>
      <c r="BV518" s="552">
        <v>7.88</v>
      </c>
      <c r="BW518" s="555">
        <v>10650</v>
      </c>
      <c r="BX518" s="555">
        <v>25.2</v>
      </c>
      <c r="BY518" s="577">
        <f t="shared" si="31"/>
        <v>98.28</v>
      </c>
      <c r="BZ518" s="541">
        <v>11.1</v>
      </c>
      <c r="CA518" s="577">
        <v>33.799999999999997</v>
      </c>
      <c r="CB518" s="541"/>
      <c r="CC518" s="471"/>
      <c r="CD518" s="557"/>
      <c r="CE518" s="554">
        <v>36</v>
      </c>
      <c r="CF518" s="552">
        <v>8.06</v>
      </c>
      <c r="CG518" s="555">
        <v>6580</v>
      </c>
      <c r="CH518" s="577">
        <v>25.1</v>
      </c>
      <c r="CI518" s="577">
        <f t="shared" si="28"/>
        <v>95.38</v>
      </c>
      <c r="CJ518" s="541">
        <v>0.5</v>
      </c>
      <c r="CK518" s="577">
        <v>24</v>
      </c>
      <c r="CL518" s="541"/>
      <c r="CM518" s="471"/>
      <c r="CN518" s="557"/>
      <c r="CO518" s="554">
        <v>361</v>
      </c>
      <c r="CP518" s="552">
        <v>7.63</v>
      </c>
      <c r="CQ518" s="471">
        <v>3170</v>
      </c>
      <c r="CR518" s="577">
        <v>23.7</v>
      </c>
      <c r="CS518" s="577">
        <f t="shared" ref="CS518:CS531" si="43">CR518*3.2</f>
        <v>75.84</v>
      </c>
      <c r="CT518" s="541">
        <v>4.8</v>
      </c>
      <c r="CU518" s="577">
        <v>13.7</v>
      </c>
      <c r="CV518" s="541"/>
      <c r="CW518" s="471"/>
      <c r="CX518" s="557"/>
      <c r="CY518" s="554">
        <v>142</v>
      </c>
      <c r="CZ518" s="552">
        <v>7.74</v>
      </c>
      <c r="DA518" s="471">
        <v>9530</v>
      </c>
      <c r="DB518" s="577">
        <v>41.8</v>
      </c>
      <c r="DC518" s="577">
        <f t="shared" si="32"/>
        <v>106.58999999999999</v>
      </c>
      <c r="DD518" s="541">
        <v>7.6</v>
      </c>
      <c r="DE518" s="577">
        <v>11.6</v>
      </c>
      <c r="DF518" s="541"/>
      <c r="DG518" s="558"/>
      <c r="DH518" s="557"/>
      <c r="DI518" s="554">
        <v>100</v>
      </c>
      <c r="DJ518" s="552">
        <v>8.1199999999999992</v>
      </c>
      <c r="DK518" s="556">
        <v>4680</v>
      </c>
      <c r="DL518" s="577">
        <v>61.3</v>
      </c>
      <c r="DM518" s="577">
        <f t="shared" ref="DM518:DM531" si="44">DL518*3.6</f>
        <v>220.68</v>
      </c>
      <c r="DN518" s="541">
        <v>2.5</v>
      </c>
      <c r="DO518" s="577">
        <v>12.7</v>
      </c>
      <c r="DP518" s="541"/>
      <c r="DQ518" s="471"/>
      <c r="DR518" s="557"/>
      <c r="DS518" s="554">
        <v>48</v>
      </c>
      <c r="DT518" s="552">
        <v>7.56</v>
      </c>
      <c r="DU518" s="470">
        <v>463</v>
      </c>
      <c r="DV518" s="577">
        <v>10.1</v>
      </c>
      <c r="DW518" s="577">
        <f t="shared" si="35"/>
        <v>28.279999999999998</v>
      </c>
      <c r="DX518" s="541">
        <v>8</v>
      </c>
      <c r="DY518" s="577">
        <v>8.9</v>
      </c>
      <c r="DZ518" s="541"/>
      <c r="EA518" s="577"/>
      <c r="EB518" s="557"/>
      <c r="EC518" s="554"/>
      <c r="ED518" s="552">
        <v>7.58</v>
      </c>
      <c r="EE518" s="558">
        <v>618</v>
      </c>
      <c r="EF518" s="577">
        <v>6.1</v>
      </c>
      <c r="EG518" s="577">
        <f t="shared" si="38"/>
        <v>22.57</v>
      </c>
      <c r="EH518" s="541">
        <v>0.7</v>
      </c>
      <c r="EI518" s="577">
        <v>5.0999999999999996</v>
      </c>
      <c r="EJ518" s="541"/>
      <c r="EK518" s="471"/>
      <c r="EL518" s="557"/>
      <c r="EM518" s="554"/>
      <c r="EN518" s="552"/>
      <c r="EO518" s="471"/>
      <c r="EP518" s="577"/>
      <c r="EQ518" s="577"/>
      <c r="ER518" s="541"/>
      <c r="ES518" s="577"/>
      <c r="ET518" s="470"/>
      <c r="EU518" s="471"/>
      <c r="EV518" s="557"/>
      <c r="EW518" s="554"/>
      <c r="EX518" s="552">
        <v>8.36</v>
      </c>
      <c r="EY518" s="471">
        <v>4040</v>
      </c>
      <c r="EZ518" s="577">
        <v>4.8</v>
      </c>
      <c r="FA518" s="577">
        <f t="shared" si="39"/>
        <v>19.2</v>
      </c>
      <c r="FB518" s="541">
        <v>0.2</v>
      </c>
      <c r="FC518" s="577">
        <v>3.6</v>
      </c>
      <c r="FD518" s="470"/>
      <c r="FE518" s="471"/>
      <c r="FF518" s="557"/>
      <c r="FG518" s="554">
        <v>19</v>
      </c>
      <c r="FH518" s="552">
        <v>8.18</v>
      </c>
      <c r="FI518" s="471">
        <v>5360</v>
      </c>
      <c r="FJ518" s="577">
        <v>116</v>
      </c>
      <c r="FK518" s="577">
        <v>310</v>
      </c>
      <c r="FL518" s="541">
        <v>10.9</v>
      </c>
      <c r="FM518" s="577">
        <v>20.399999999999999</v>
      </c>
      <c r="FN518" s="470"/>
      <c r="FO518" s="471"/>
      <c r="FP518" s="557"/>
      <c r="FQ518" s="1261"/>
      <c r="FR518" s="584"/>
      <c r="FS518" s="589"/>
      <c r="FT518" s="584"/>
      <c r="FU518" s="590"/>
      <c r="FV518" s="584"/>
      <c r="FW518" s="590"/>
      <c r="FX518" s="584"/>
      <c r="FY518" s="584"/>
      <c r="FZ518" s="591"/>
      <c r="GA518" s="1261"/>
      <c r="GB518" s="584"/>
      <c r="GC518" s="584"/>
      <c r="GD518" s="584"/>
      <c r="GE518" s="590"/>
      <c r="GF518" s="584"/>
      <c r="GG518" s="590"/>
      <c r="GH518" s="584"/>
      <c r="GI518" s="584"/>
      <c r="GJ518" s="591"/>
      <c r="GK518" s="241"/>
      <c r="GL518" s="940"/>
      <c r="GM518" s="471"/>
      <c r="GN518" s="471"/>
      <c r="GO518" s="471"/>
      <c r="GP518" s="471"/>
      <c r="GQ518" s="471"/>
      <c r="GR518" s="471"/>
      <c r="GS518" s="471"/>
      <c r="GT518" s="557"/>
      <c r="GU518" s="241"/>
      <c r="GV518" s="471"/>
      <c r="GW518" s="471"/>
      <c r="GX518" s="471"/>
      <c r="GY518" s="471"/>
      <c r="GZ518" s="541"/>
      <c r="HA518" s="471"/>
      <c r="HB518" s="471"/>
      <c r="HC518" s="471"/>
      <c r="HD518" s="557"/>
      <c r="HE518" s="554">
        <v>45</v>
      </c>
      <c r="HF518" s="552"/>
      <c r="HG518" s="471"/>
      <c r="HH518" s="590"/>
      <c r="HI518" s="556"/>
      <c r="HJ518" s="541"/>
      <c r="HK518" s="577"/>
      <c r="HL518" s="541"/>
      <c r="HM518" s="471"/>
      <c r="HN518" s="557"/>
      <c r="HO518" s="554"/>
      <c r="HP518" s="552"/>
      <c r="HQ518" s="471"/>
      <c r="HR518" s="577"/>
      <c r="HS518" s="577"/>
      <c r="HT518" s="541"/>
      <c r="HU518" s="577"/>
      <c r="HV518" s="541"/>
      <c r="HW518" s="471"/>
      <c r="HX518" s="557"/>
      <c r="HY518" s="1587"/>
      <c r="HZ518" s="1587"/>
      <c r="IA518" s="1587"/>
      <c r="IB518" s="1587"/>
      <c r="IC518" s="1587"/>
      <c r="ID518" s="1587"/>
      <c r="IE518" s="1587"/>
      <c r="IF518" s="1587"/>
      <c r="IG518" s="1587"/>
      <c r="IH518" s="1587"/>
      <c r="II518" s="1587"/>
      <c r="IJ518" s="1587"/>
      <c r="IK518" s="1587"/>
      <c r="IL518" s="1587"/>
      <c r="IM518" s="1587"/>
      <c r="IN518" s="1587"/>
      <c r="IO518" s="1587"/>
      <c r="IP518" s="1587"/>
      <c r="IQ518" s="1587"/>
      <c r="IR518" s="1587"/>
      <c r="IS518" s="1587"/>
      <c r="IT518" s="1587"/>
      <c r="IU518" s="1587"/>
      <c r="IV518" s="1587"/>
      <c r="IW518" s="1587"/>
      <c r="IX518" s="1587"/>
      <c r="IY518" s="1587"/>
      <c r="IZ518" s="1587"/>
      <c r="JA518" s="1587"/>
      <c r="JB518" s="1587"/>
      <c r="JC518" s="1587"/>
      <c r="JD518" s="1587"/>
      <c r="JE518" s="1587"/>
      <c r="JF518" s="1587"/>
      <c r="JG518" s="1587"/>
      <c r="JH518" s="1587"/>
      <c r="JI518" s="1587"/>
      <c r="JJ518" s="1587"/>
      <c r="JK518" s="1587"/>
      <c r="JL518" s="1587"/>
      <c r="JM518" s="1587"/>
      <c r="JN518" s="1587"/>
      <c r="JO518" s="1587"/>
      <c r="JP518" s="1587"/>
      <c r="JQ518" s="1587"/>
      <c r="JR518" s="1587"/>
      <c r="JS518" s="1587"/>
      <c r="JT518" s="1587"/>
      <c r="JU518" s="1587"/>
      <c r="JV518" s="1587"/>
      <c r="JW518" s="1587"/>
      <c r="JX518" s="1587"/>
      <c r="JY518" s="1587"/>
      <c r="JZ518" s="1587"/>
      <c r="KA518" s="1587"/>
      <c r="KB518" s="1587"/>
      <c r="KC518" s="1587"/>
      <c r="KD518" s="1587"/>
      <c r="KE518" s="1587"/>
      <c r="KF518" s="1587"/>
      <c r="KG518" s="1587"/>
      <c r="KH518" s="1587"/>
      <c r="KI518" s="1587"/>
      <c r="KJ518" s="1587"/>
      <c r="KK518" s="1587"/>
      <c r="KL518" s="1587"/>
      <c r="KM518" s="1587"/>
      <c r="KN518" s="1587"/>
      <c r="KO518" s="1587"/>
      <c r="KP518" s="1587"/>
      <c r="KQ518" s="1587"/>
      <c r="KR518" s="1587"/>
      <c r="KS518" s="1587"/>
      <c r="KT518" s="1587"/>
      <c r="KU518" s="1587"/>
      <c r="KV518" s="1587"/>
      <c r="KW518" s="1587"/>
      <c r="KX518" s="1587"/>
      <c r="KY518" s="1587"/>
      <c r="KZ518" s="1587"/>
      <c r="LA518" s="1587"/>
      <c r="LB518" s="1587"/>
      <c r="LC518" s="1587"/>
      <c r="LD518" s="1587"/>
      <c r="LE518" s="1587"/>
      <c r="LF518" s="1587"/>
      <c r="LG518" s="1587"/>
      <c r="LH518" s="1587"/>
      <c r="LI518" s="1587"/>
      <c r="LJ518" s="1587"/>
      <c r="LK518" s="1587"/>
      <c r="LL518" s="1587"/>
      <c r="LM518" s="1587"/>
      <c r="LN518" s="1587"/>
      <c r="LO518" s="1587"/>
      <c r="LP518" s="1587"/>
      <c r="LQ518" s="1587"/>
      <c r="LR518" s="1587"/>
      <c r="LS518" s="1587"/>
      <c r="LT518" s="1587"/>
      <c r="LU518" s="1587"/>
      <c r="LV518" s="1587"/>
      <c r="LW518" s="1587"/>
      <c r="LX518" s="1587"/>
      <c r="LY518" s="1587"/>
      <c r="LZ518" s="1587"/>
      <c r="MA518" s="1587"/>
      <c r="MB518" s="1587"/>
      <c r="MC518" s="1587"/>
      <c r="MD518" s="1587"/>
      <c r="ME518" s="1587"/>
      <c r="MF518" s="1587"/>
      <c r="MG518" s="1587"/>
      <c r="MH518" s="1587"/>
      <c r="MI518" s="1587"/>
      <c r="MJ518" s="1587"/>
      <c r="MK518" s="1587"/>
      <c r="ML518" s="1587"/>
      <c r="MM518" s="1587"/>
      <c r="MN518" s="1587"/>
      <c r="MO518" s="1587"/>
      <c r="MP518" s="1587"/>
      <c r="MQ518" s="1587"/>
      <c r="MR518" s="1587"/>
      <c r="MS518" s="1587"/>
      <c r="MT518" s="1587"/>
      <c r="MU518" s="1587"/>
      <c r="MV518" s="1587"/>
      <c r="MW518" s="1587"/>
      <c r="MX518" s="1587"/>
      <c r="MY518" s="1587"/>
      <c r="MZ518" s="1587"/>
      <c r="NA518" s="1587"/>
      <c r="NB518" s="1587"/>
      <c r="NC518" s="1587"/>
      <c r="ND518" s="1587"/>
      <c r="NE518" s="1587"/>
      <c r="NF518" s="1587"/>
      <c r="NG518" s="1587"/>
      <c r="NH518" s="1587"/>
      <c r="NI518" s="1587"/>
      <c r="NJ518" s="1587"/>
      <c r="NK518" s="1587"/>
      <c r="NL518" s="1587"/>
      <c r="NM518" s="1587"/>
      <c r="NN518" s="1587"/>
      <c r="NO518" s="1587"/>
      <c r="NP518" s="1587"/>
      <c r="NQ518" s="1587"/>
      <c r="NR518" s="1587"/>
      <c r="NS518" s="1587"/>
      <c r="NT518" s="1587"/>
      <c r="NU518" s="1587"/>
      <c r="NV518" s="1587"/>
      <c r="NW518" s="1587"/>
      <c r="NX518" s="1587"/>
      <c r="NY518" s="1587"/>
      <c r="NZ518" s="1587"/>
      <c r="OA518" s="1587"/>
      <c r="OB518" s="1587"/>
      <c r="OC518" s="1587"/>
      <c r="OD518" s="1587"/>
      <c r="OE518" s="1587"/>
      <c r="OF518" s="1587"/>
      <c r="OG518" s="1587"/>
      <c r="OH518" s="1587"/>
      <c r="OI518" s="1587"/>
      <c r="OJ518" s="1587"/>
      <c r="OK518" s="1587"/>
      <c r="OL518" s="1587"/>
      <c r="OM518" s="1587"/>
      <c r="ON518" s="1587"/>
      <c r="OO518" s="1587"/>
      <c r="OP518" s="1587"/>
      <c r="OQ518" s="1587"/>
      <c r="OR518" s="1587"/>
      <c r="OS518" s="1587"/>
      <c r="OT518" s="1587"/>
      <c r="OU518" s="1587"/>
      <c r="OV518" s="1587"/>
      <c r="OW518" s="1587"/>
      <c r="OX518" s="1587"/>
      <c r="OY518" s="1587"/>
      <c r="OZ518" s="1587"/>
      <c r="PA518" s="1587"/>
      <c r="PB518" s="1587"/>
      <c r="PC518" s="1587"/>
      <c r="PD518" s="1587"/>
      <c r="PE518" s="1587"/>
      <c r="PF518" s="1587"/>
      <c r="PG518" s="1588"/>
      <c r="PH518" s="1588"/>
      <c r="PI518" s="1588"/>
      <c r="PJ518" s="1588"/>
      <c r="PK518" s="1588"/>
      <c r="PL518" s="1588"/>
      <c r="PM518" s="1588"/>
      <c r="PN518" s="1588"/>
      <c r="PO518" s="1588"/>
      <c r="PP518" s="1588"/>
      <c r="PQ518" s="1588"/>
      <c r="PR518" s="1588"/>
      <c r="PS518" s="1588"/>
      <c r="PT518" s="1588"/>
      <c r="PU518" s="1588"/>
      <c r="PV518" s="1588"/>
      <c r="PW518" s="1588"/>
      <c r="PX518" s="1588"/>
      <c r="PY518" s="1588"/>
      <c r="PZ518" s="1588"/>
      <c r="QA518" s="1588"/>
      <c r="QB518" s="1588"/>
      <c r="QC518" s="1588"/>
      <c r="QD518" s="1588"/>
      <c r="QE518" s="1588"/>
      <c r="QF518" s="1588"/>
      <c r="QG518" s="1588"/>
      <c r="QH518" s="1588"/>
      <c r="QI518" s="1588"/>
      <c r="QJ518" s="1588"/>
      <c r="QK518" s="1588"/>
      <c r="QL518" s="1588"/>
      <c r="QM518" s="1588"/>
      <c r="QN518" s="1588"/>
      <c r="QO518" s="1588"/>
      <c r="QP518" s="1588"/>
      <c r="QQ518" s="1588"/>
      <c r="QR518" s="1588"/>
      <c r="QS518" s="1588"/>
      <c r="QT518" s="1588"/>
      <c r="QU518" s="1588"/>
      <c r="QV518" s="1588"/>
      <c r="QW518" s="1588"/>
      <c r="QX518" s="1588"/>
      <c r="QY518" s="1588"/>
      <c r="QZ518" s="1588"/>
      <c r="RA518" s="1588"/>
      <c r="RB518" s="1588"/>
      <c r="RC518" s="1588"/>
      <c r="RD518" s="1588"/>
      <c r="RE518" s="1588"/>
      <c r="RF518" s="1588"/>
      <c r="RG518" s="1588"/>
      <c r="RH518" s="1588"/>
      <c r="RI518" s="1588"/>
      <c r="RJ518" s="1588"/>
      <c r="RK518" s="1588"/>
      <c r="RL518" s="1588"/>
      <c r="RM518" s="1588"/>
      <c r="RN518" s="1588"/>
      <c r="RO518" s="1588"/>
      <c r="RP518" s="1588"/>
      <c r="RQ518" s="1588"/>
      <c r="RR518" s="1588"/>
      <c r="RS518" s="1588"/>
      <c r="RT518" s="1588"/>
      <c r="RU518" s="1588"/>
      <c r="RV518" s="1588"/>
      <c r="RW518" s="1588"/>
      <c r="RX518" s="1588"/>
      <c r="RY518" s="1588"/>
      <c r="RZ518" s="1588"/>
      <c r="SA518" s="1588"/>
      <c r="SB518" s="1588"/>
      <c r="SC518" s="1588"/>
      <c r="SD518" s="1588"/>
      <c r="SE518" s="1588"/>
      <c r="SF518" s="1588"/>
      <c r="SG518" s="1588"/>
      <c r="SH518" s="1588"/>
      <c r="SI518" s="1588"/>
      <c r="SJ518" s="1588"/>
      <c r="SK518" s="1588"/>
      <c r="SL518" s="1588"/>
      <c r="SM518" s="1588"/>
      <c r="SN518" s="1588"/>
      <c r="SO518" s="1588"/>
      <c r="SP518" s="1588"/>
      <c r="SQ518" s="1588"/>
      <c r="SR518" s="1588"/>
      <c r="SS518" s="1588"/>
      <c r="ST518" s="1588"/>
      <c r="SU518" s="1588"/>
      <c r="SV518" s="1588"/>
      <c r="SW518" s="1588"/>
      <c r="SX518" s="1588"/>
      <c r="SY518" s="1588"/>
      <c r="SZ518" s="1588"/>
      <c r="TA518" s="1588"/>
      <c r="TB518" s="1588"/>
      <c r="TC518" s="1588"/>
    </row>
    <row r="519" spans="1:523" ht="15" customHeight="1" x14ac:dyDescent="0.15">
      <c r="A519" s="1033">
        <v>44039</v>
      </c>
      <c r="B519" s="415">
        <f t="shared" ref="B519:B536" si="45">M519+W519+AG519+AQ519+BA519+BK519+BU519+CE519+CO519+CY519+DI519+DS519+EC519+EM519+EW519+FG519+GK519+GU519+HE519+HO519</f>
        <v>4939</v>
      </c>
      <c r="M519" s="231">
        <v>2432</v>
      </c>
      <c r="N519" s="546">
        <v>8.42</v>
      </c>
      <c r="O519" s="467">
        <v>3100</v>
      </c>
      <c r="P519" s="576">
        <v>30.9</v>
      </c>
      <c r="Q519" s="883">
        <f t="shared" si="40"/>
        <v>108.14999999999999</v>
      </c>
      <c r="R519" s="539">
        <v>0.4</v>
      </c>
      <c r="S519" s="576">
        <v>27.6</v>
      </c>
      <c r="W519" s="494">
        <v>497</v>
      </c>
      <c r="X519" s="546">
        <v>8.06</v>
      </c>
      <c r="Y519" s="548">
        <v>2710</v>
      </c>
      <c r="Z519" s="576">
        <v>8.8000000000000007</v>
      </c>
      <c r="AA519" s="883">
        <f t="shared" si="34"/>
        <v>36.08</v>
      </c>
      <c r="AB519" s="539">
        <v>0.3</v>
      </c>
      <c r="AC519" s="576">
        <v>2.7</v>
      </c>
      <c r="BA519" s="231">
        <v>336</v>
      </c>
      <c r="BB519" s="546">
        <v>8.4499999999999993</v>
      </c>
      <c r="BC519" s="467">
        <v>4610</v>
      </c>
      <c r="BD519" s="576">
        <v>32.299999999999997</v>
      </c>
      <c r="BE519" s="883">
        <f t="shared" si="41"/>
        <v>116.27999999999999</v>
      </c>
      <c r="BF519" s="539">
        <v>23.7</v>
      </c>
      <c r="BG519" s="576">
        <v>29.4</v>
      </c>
      <c r="BK519" s="494">
        <v>163</v>
      </c>
      <c r="BL519" s="546">
        <v>7.9</v>
      </c>
      <c r="BM519" s="548">
        <v>1396</v>
      </c>
      <c r="BN519" s="576">
        <v>93.5</v>
      </c>
      <c r="BO519" s="883">
        <f t="shared" si="42"/>
        <v>233.75</v>
      </c>
      <c r="BP519" s="539">
        <v>0.2</v>
      </c>
      <c r="BQ519" s="576">
        <v>2</v>
      </c>
      <c r="BU519" s="494">
        <v>468</v>
      </c>
      <c r="BV519" s="546">
        <v>7.96</v>
      </c>
      <c r="BW519" s="548">
        <v>14180</v>
      </c>
      <c r="BX519" s="548">
        <v>34.200000000000003</v>
      </c>
      <c r="BY519" s="883">
        <f t="shared" si="31"/>
        <v>133.38</v>
      </c>
      <c r="BZ519" s="539">
        <v>7</v>
      </c>
      <c r="CA519" s="576">
        <v>37.200000000000003</v>
      </c>
      <c r="CE519" s="494">
        <v>67</v>
      </c>
      <c r="CF519" s="546">
        <v>7.93</v>
      </c>
      <c r="CG519" s="548">
        <v>6700</v>
      </c>
      <c r="CH519" s="576">
        <v>25.4</v>
      </c>
      <c r="CI519" s="883">
        <f t="shared" si="28"/>
        <v>96.52</v>
      </c>
      <c r="CJ519" s="539">
        <v>0.7</v>
      </c>
      <c r="CK519" s="576">
        <v>25.6</v>
      </c>
      <c r="CO519" s="494">
        <v>295</v>
      </c>
      <c r="CP519" s="546">
        <v>7.59</v>
      </c>
      <c r="CQ519" s="467">
        <v>3850</v>
      </c>
      <c r="CR519" s="576">
        <v>16.8</v>
      </c>
      <c r="CS519" s="883">
        <f t="shared" si="43"/>
        <v>53.760000000000005</v>
      </c>
      <c r="CT519" s="539">
        <v>3.2</v>
      </c>
      <c r="CU519" s="576">
        <v>14.9</v>
      </c>
      <c r="CY519" s="494">
        <v>197</v>
      </c>
      <c r="CZ519" s="546">
        <v>7.52</v>
      </c>
      <c r="DA519" s="467">
        <v>10130</v>
      </c>
      <c r="DB519" s="576">
        <v>43</v>
      </c>
      <c r="DC519" s="883">
        <f t="shared" si="32"/>
        <v>109.64999999999999</v>
      </c>
      <c r="DD519" s="539">
        <v>3.5</v>
      </c>
      <c r="DE519" s="576">
        <v>9</v>
      </c>
      <c r="DI519" s="494">
        <v>230</v>
      </c>
      <c r="DJ519" s="546">
        <v>8.26</v>
      </c>
      <c r="DK519" s="549">
        <v>4740</v>
      </c>
      <c r="DL519" s="576">
        <v>62.6</v>
      </c>
      <c r="DM519" s="883">
        <f t="shared" si="44"/>
        <v>225.36</v>
      </c>
      <c r="DN519" s="539">
        <v>1.2</v>
      </c>
      <c r="DO519" s="576">
        <v>12.6</v>
      </c>
      <c r="DS519" s="494">
        <v>45</v>
      </c>
      <c r="DT519" s="546">
        <v>7.21</v>
      </c>
      <c r="DU519" s="466">
        <v>445</v>
      </c>
      <c r="DV519" s="576">
        <v>16.2</v>
      </c>
      <c r="DW519" s="883">
        <f t="shared" si="35"/>
        <v>45.359999999999992</v>
      </c>
      <c r="DX519" s="539">
        <v>4.5999999999999996</v>
      </c>
      <c r="DY519" s="576">
        <v>5.3</v>
      </c>
      <c r="EC519" s="494">
        <v>7</v>
      </c>
      <c r="ED519" s="546">
        <v>8.33</v>
      </c>
      <c r="EE519" s="551">
        <v>561</v>
      </c>
      <c r="EF519" s="576">
        <v>5.0999999999999996</v>
      </c>
      <c r="EG519" s="883">
        <f t="shared" si="38"/>
        <v>18.87</v>
      </c>
      <c r="EH519" s="539">
        <v>1.2</v>
      </c>
      <c r="EI519" s="576">
        <v>1.5</v>
      </c>
      <c r="EJ519" s="539">
        <v>1.7</v>
      </c>
      <c r="FG519" s="494">
        <v>16</v>
      </c>
      <c r="FH519" s="546">
        <v>8.27</v>
      </c>
      <c r="FI519" s="467">
        <v>5260</v>
      </c>
      <c r="FJ519" s="576">
        <v>123.3</v>
      </c>
      <c r="FK519" s="883">
        <v>309</v>
      </c>
      <c r="FL519" s="539">
        <v>9.3000000000000007</v>
      </c>
      <c r="FM519" s="576">
        <v>18.899999999999999</v>
      </c>
      <c r="HE519" s="494">
        <v>186</v>
      </c>
      <c r="HF519" s="546">
        <v>7.11</v>
      </c>
      <c r="HG519" s="467">
        <v>2810</v>
      </c>
      <c r="HH519" s="954">
        <v>7.9</v>
      </c>
      <c r="HI519" s="1432">
        <f t="shared" si="33"/>
        <v>30.02</v>
      </c>
      <c r="HJ519" s="539">
        <v>0.2</v>
      </c>
      <c r="HK519" s="576">
        <v>1.5</v>
      </c>
    </row>
    <row r="520" spans="1:523" ht="15" customHeight="1" x14ac:dyDescent="0.15">
      <c r="A520" s="1033">
        <v>44040</v>
      </c>
      <c r="B520" s="415">
        <f t="shared" si="45"/>
        <v>4548</v>
      </c>
      <c r="M520" s="231">
        <v>1969</v>
      </c>
      <c r="N520" s="546">
        <v>8.73</v>
      </c>
      <c r="O520" s="467">
        <v>3070</v>
      </c>
      <c r="P520" s="576">
        <v>35.1</v>
      </c>
      <c r="Q520" s="883">
        <f t="shared" si="40"/>
        <v>122.85000000000001</v>
      </c>
      <c r="R520" s="539">
        <v>0.6</v>
      </c>
      <c r="S520" s="576">
        <v>28.4</v>
      </c>
      <c r="W520" s="494">
        <v>850</v>
      </c>
      <c r="X520" s="546">
        <v>8.14</v>
      </c>
      <c r="Y520" s="548">
        <v>3260</v>
      </c>
      <c r="Z520" s="576">
        <v>9.1999999999999993</v>
      </c>
      <c r="AA520" s="883">
        <f t="shared" si="34"/>
        <v>37.719999999999992</v>
      </c>
      <c r="AB520" s="539">
        <v>0.3</v>
      </c>
      <c r="AC520" s="576">
        <v>2.2000000000000002</v>
      </c>
      <c r="BA520" s="231">
        <v>210</v>
      </c>
      <c r="BB520" s="546">
        <v>8.36</v>
      </c>
      <c r="BC520" s="467">
        <v>4420</v>
      </c>
      <c r="BD520" s="576">
        <v>32</v>
      </c>
      <c r="BE520" s="883">
        <f t="shared" si="41"/>
        <v>115.2</v>
      </c>
      <c r="BF520" s="539">
        <v>23.2</v>
      </c>
      <c r="BG520" s="576">
        <v>28</v>
      </c>
      <c r="BK520" s="494">
        <v>157</v>
      </c>
      <c r="BL520" s="546">
        <v>7.9</v>
      </c>
      <c r="BM520" s="548">
        <v>1333</v>
      </c>
      <c r="BN520" s="576">
        <v>91.2</v>
      </c>
      <c r="BO520" s="883">
        <f t="shared" si="42"/>
        <v>228</v>
      </c>
      <c r="BP520" s="539">
        <v>0.2</v>
      </c>
      <c r="BQ520" s="576">
        <v>2.2000000000000002</v>
      </c>
      <c r="BU520" s="494">
        <v>437</v>
      </c>
      <c r="BV520" s="546">
        <v>7.81</v>
      </c>
      <c r="BW520" s="548">
        <v>11830</v>
      </c>
      <c r="BX520" s="548">
        <v>31.5</v>
      </c>
      <c r="BY520" s="883">
        <f t="shared" si="31"/>
        <v>122.85</v>
      </c>
      <c r="BZ520" s="539">
        <v>12.8</v>
      </c>
      <c r="CA520" s="576">
        <v>33.200000000000003</v>
      </c>
      <c r="CE520" s="494">
        <v>51</v>
      </c>
      <c r="CF520" s="546">
        <v>7.9</v>
      </c>
      <c r="CG520" s="548">
        <v>6160</v>
      </c>
      <c r="CH520" s="576">
        <v>26.9</v>
      </c>
      <c r="CI520" s="883">
        <f t="shared" si="28"/>
        <v>102.21999999999998</v>
      </c>
      <c r="CJ520" s="539">
        <v>0.7</v>
      </c>
      <c r="CK520" s="576">
        <v>22.5</v>
      </c>
      <c r="CO520" s="494">
        <v>405</v>
      </c>
      <c r="CP520" s="546">
        <v>7.58</v>
      </c>
      <c r="CQ520" s="467">
        <v>3750</v>
      </c>
      <c r="CR520" s="576">
        <v>12.9</v>
      </c>
      <c r="CS520" s="883">
        <f t="shared" si="43"/>
        <v>41.28</v>
      </c>
      <c r="CT520" s="539">
        <v>0.8</v>
      </c>
      <c r="CU520" s="576">
        <v>13.1</v>
      </c>
      <c r="CY520" s="494">
        <v>70</v>
      </c>
      <c r="CZ520" s="546">
        <v>7.61</v>
      </c>
      <c r="DA520" s="467">
        <v>9140</v>
      </c>
      <c r="DB520" s="576">
        <v>40.200000000000003</v>
      </c>
      <c r="DC520" s="883">
        <f t="shared" si="32"/>
        <v>102.51</v>
      </c>
      <c r="DD520" s="539">
        <v>1.5</v>
      </c>
      <c r="DE520" s="576">
        <v>8.4</v>
      </c>
      <c r="DI520" s="494">
        <v>182</v>
      </c>
      <c r="DJ520" s="546">
        <v>7.92</v>
      </c>
      <c r="DK520" s="549">
        <v>4170</v>
      </c>
      <c r="DL520" s="576">
        <v>60</v>
      </c>
      <c r="DM520" s="883">
        <f t="shared" si="44"/>
        <v>216</v>
      </c>
      <c r="DN520" s="539">
        <v>0.8</v>
      </c>
      <c r="DO520" s="576">
        <v>9.6999999999999993</v>
      </c>
      <c r="DS520" s="494">
        <v>30</v>
      </c>
      <c r="DT520" s="546">
        <v>7.32</v>
      </c>
      <c r="DU520" s="466">
        <v>410</v>
      </c>
      <c r="DV520" s="576">
        <v>10.3</v>
      </c>
      <c r="DW520" s="883">
        <f t="shared" si="35"/>
        <v>28.84</v>
      </c>
      <c r="DX520" s="539">
        <v>3.5</v>
      </c>
      <c r="DY520" s="576">
        <v>4.9000000000000004</v>
      </c>
      <c r="ED520" s="546">
        <v>7.42</v>
      </c>
      <c r="EE520" s="551">
        <v>509</v>
      </c>
      <c r="EF520" s="576">
        <v>5.0999999999999996</v>
      </c>
      <c r="EG520" s="883">
        <f t="shared" si="38"/>
        <v>18.87</v>
      </c>
      <c r="EH520" s="539">
        <v>0.7</v>
      </c>
      <c r="EI520" s="576">
        <v>6</v>
      </c>
      <c r="EJ520" s="539">
        <v>2.4</v>
      </c>
      <c r="FG520" s="494">
        <v>15</v>
      </c>
      <c r="GK520" s="231">
        <v>7</v>
      </c>
      <c r="HE520" s="494">
        <v>165</v>
      </c>
      <c r="HF520" s="546">
        <v>6.44</v>
      </c>
      <c r="HG520" s="467">
        <v>3670</v>
      </c>
      <c r="HH520" s="954">
        <v>6.8</v>
      </c>
      <c r="HI520" s="1432">
        <f t="shared" si="33"/>
        <v>25.84</v>
      </c>
      <c r="HJ520" s="539">
        <v>1.1000000000000001</v>
      </c>
      <c r="HK520" s="576">
        <v>1.6</v>
      </c>
    </row>
    <row r="521" spans="1:523" ht="15" customHeight="1" x14ac:dyDescent="0.15">
      <c r="A521" s="1033">
        <v>44041</v>
      </c>
      <c r="B521" s="415">
        <f t="shared" si="45"/>
        <v>3876</v>
      </c>
      <c r="M521" s="231">
        <v>1903</v>
      </c>
      <c r="N521" s="546">
        <v>8.59</v>
      </c>
      <c r="O521" s="467">
        <v>3040</v>
      </c>
      <c r="P521" s="576">
        <v>33.1</v>
      </c>
      <c r="Q521" s="883">
        <f t="shared" si="40"/>
        <v>115.85000000000001</v>
      </c>
      <c r="R521" s="539">
        <v>0.4</v>
      </c>
      <c r="S521" s="576">
        <v>26.8</v>
      </c>
      <c r="W521" s="494">
        <v>285</v>
      </c>
      <c r="X521" s="546">
        <v>8.19</v>
      </c>
      <c r="Y521" s="548">
        <v>2970</v>
      </c>
      <c r="Z521" s="576">
        <v>7.6</v>
      </c>
      <c r="AA521" s="883">
        <f t="shared" si="34"/>
        <v>31.159999999999997</v>
      </c>
      <c r="AB521" s="539">
        <v>0.4</v>
      </c>
      <c r="AC521" s="576">
        <v>3.3</v>
      </c>
      <c r="AH521" s="546">
        <v>8.86</v>
      </c>
      <c r="AI521" s="548">
        <v>6910</v>
      </c>
      <c r="AJ521" s="576">
        <v>20.5</v>
      </c>
      <c r="AK521" s="883">
        <f t="shared" si="36"/>
        <v>88.149999999999991</v>
      </c>
      <c r="AL521" s="539">
        <v>0.3</v>
      </c>
      <c r="AM521" s="213">
        <v>8.1999999999999993</v>
      </c>
      <c r="BA521" s="231">
        <v>243</v>
      </c>
      <c r="BB521" s="546">
        <v>8.41</v>
      </c>
      <c r="BC521" s="467">
        <v>4430</v>
      </c>
      <c r="BD521" s="576">
        <v>36.1</v>
      </c>
      <c r="BE521" s="883">
        <f t="shared" si="41"/>
        <v>129.96</v>
      </c>
      <c r="BF521" s="539">
        <v>26.2</v>
      </c>
      <c r="BG521" s="576">
        <v>32.1</v>
      </c>
      <c r="BK521" s="494">
        <v>156</v>
      </c>
      <c r="BL521" s="546">
        <v>8.01</v>
      </c>
      <c r="BM521" s="548">
        <v>1375</v>
      </c>
      <c r="BN521" s="576">
        <v>93.7</v>
      </c>
      <c r="BO521" s="883">
        <f t="shared" si="42"/>
        <v>234.25</v>
      </c>
      <c r="BP521" s="539">
        <v>0.2</v>
      </c>
      <c r="BQ521" s="576">
        <v>2</v>
      </c>
      <c r="BU521" s="494">
        <v>424</v>
      </c>
      <c r="BV521" s="546">
        <v>8.0299999999999994</v>
      </c>
      <c r="BW521" s="548">
        <v>8190</v>
      </c>
      <c r="BX521" s="548">
        <v>20.2</v>
      </c>
      <c r="BY521" s="883">
        <f t="shared" si="31"/>
        <v>78.78</v>
      </c>
      <c r="BZ521" s="539">
        <v>12.1</v>
      </c>
      <c r="CA521" s="576">
        <v>23.4</v>
      </c>
      <c r="CE521" s="494">
        <v>27</v>
      </c>
      <c r="CF521" s="546">
        <v>8</v>
      </c>
      <c r="CG521" s="548">
        <v>5830</v>
      </c>
      <c r="CH521" s="576">
        <v>30.3</v>
      </c>
      <c r="CI521" s="883">
        <f t="shared" si="28"/>
        <v>115.14</v>
      </c>
      <c r="CJ521" s="539">
        <v>0.6</v>
      </c>
      <c r="CK521" s="576">
        <v>18.399999999999999</v>
      </c>
      <c r="CO521" s="494">
        <v>324</v>
      </c>
      <c r="CP521" s="546">
        <v>7.41</v>
      </c>
      <c r="CQ521" s="467">
        <v>3730</v>
      </c>
      <c r="CR521" s="576">
        <v>10.5</v>
      </c>
      <c r="CS521" s="883">
        <f t="shared" si="43"/>
        <v>33.6</v>
      </c>
      <c r="CT521" s="539">
        <v>2.2000000000000002</v>
      </c>
      <c r="CU521" s="576">
        <v>12.1</v>
      </c>
      <c r="CY521" s="494">
        <v>106</v>
      </c>
      <c r="CZ521" s="546">
        <v>7.56</v>
      </c>
      <c r="DA521" s="467">
        <v>9530</v>
      </c>
      <c r="DB521" s="576">
        <v>40.200000000000003</v>
      </c>
      <c r="DC521" s="883">
        <f t="shared" si="32"/>
        <v>102.51</v>
      </c>
      <c r="DD521" s="539">
        <v>3.1</v>
      </c>
      <c r="DE521" s="576">
        <v>8</v>
      </c>
      <c r="DI521" s="494">
        <v>163</v>
      </c>
      <c r="DJ521" s="546">
        <v>8.15</v>
      </c>
      <c r="DK521" s="549">
        <v>4370</v>
      </c>
      <c r="DL521" s="576">
        <v>62.5</v>
      </c>
      <c r="DM521" s="883">
        <f t="shared" si="44"/>
        <v>225</v>
      </c>
      <c r="DN521" s="539">
        <v>2.1</v>
      </c>
      <c r="DO521" s="576">
        <v>9.5</v>
      </c>
      <c r="DS521" s="494">
        <v>51</v>
      </c>
      <c r="DT521" s="546">
        <v>8.19</v>
      </c>
      <c r="DU521" s="466">
        <v>475</v>
      </c>
      <c r="DV521" s="576">
        <v>19.8</v>
      </c>
      <c r="DW521" s="883">
        <f t="shared" si="35"/>
        <v>55.44</v>
      </c>
      <c r="DX521" s="539">
        <v>11.8</v>
      </c>
      <c r="DY521" s="576">
        <v>14.9</v>
      </c>
      <c r="EC521" s="494">
        <v>10</v>
      </c>
      <c r="ED521" s="546">
        <v>7.3</v>
      </c>
      <c r="EE521" s="551">
        <v>514</v>
      </c>
      <c r="EF521" s="576">
        <v>5.0999999999999996</v>
      </c>
      <c r="EG521" s="883">
        <f t="shared" si="38"/>
        <v>18.87</v>
      </c>
      <c r="EH521" s="539">
        <v>0.7</v>
      </c>
      <c r="EI521" s="576">
        <v>5.3</v>
      </c>
      <c r="EJ521" s="539">
        <v>2.2999999999999998</v>
      </c>
      <c r="EX521" s="546">
        <v>8.48</v>
      </c>
      <c r="EY521" s="467">
        <v>3990</v>
      </c>
      <c r="EZ521" s="576">
        <v>5.7</v>
      </c>
      <c r="FA521" s="883">
        <f t="shared" si="39"/>
        <v>22.8</v>
      </c>
      <c r="FB521" s="539">
        <v>0.2</v>
      </c>
      <c r="FC521" s="576">
        <v>4</v>
      </c>
      <c r="FG521" s="494">
        <v>18</v>
      </c>
      <c r="FH521" s="546">
        <v>8.1300000000000008</v>
      </c>
      <c r="FI521" s="467">
        <v>5300</v>
      </c>
      <c r="FJ521" s="576">
        <v>135.30000000000001</v>
      </c>
      <c r="FK521" s="883">
        <v>328</v>
      </c>
      <c r="FL521" s="539">
        <v>10.5</v>
      </c>
      <c r="FM521" s="576">
        <v>16.399999999999999</v>
      </c>
      <c r="GK521" s="231">
        <v>37</v>
      </c>
      <c r="HE521" s="494">
        <v>129</v>
      </c>
      <c r="HF521" s="546">
        <v>6.58</v>
      </c>
      <c r="HG521" s="467">
        <v>3220</v>
      </c>
      <c r="HH521" s="894">
        <v>6.4</v>
      </c>
      <c r="HI521" s="1432">
        <f t="shared" si="33"/>
        <v>24.32</v>
      </c>
      <c r="HJ521" s="539">
        <v>1.2</v>
      </c>
      <c r="HK521" s="576">
        <v>1.5</v>
      </c>
    </row>
    <row r="522" spans="1:523" ht="15" customHeight="1" x14ac:dyDescent="0.15">
      <c r="A522" s="1033">
        <v>44042</v>
      </c>
      <c r="B522" s="415">
        <f t="shared" si="45"/>
        <v>4310</v>
      </c>
      <c r="M522" s="231">
        <v>1699</v>
      </c>
      <c r="N522" s="546">
        <v>8.01</v>
      </c>
      <c r="O522" s="467">
        <v>3200</v>
      </c>
      <c r="P522" s="576">
        <v>35.6</v>
      </c>
      <c r="Q522" s="883">
        <f t="shared" si="40"/>
        <v>124.60000000000001</v>
      </c>
      <c r="R522" s="539">
        <v>0.5</v>
      </c>
      <c r="S522" s="576">
        <v>24.6</v>
      </c>
      <c r="W522" s="494">
        <v>609</v>
      </c>
      <c r="X522" s="546">
        <v>8.17</v>
      </c>
      <c r="Y522" s="548">
        <v>2850</v>
      </c>
      <c r="Z522" s="576">
        <v>6.6</v>
      </c>
      <c r="AA522" s="883">
        <f t="shared" si="34"/>
        <v>27.059999999999995</v>
      </c>
      <c r="AB522" s="539">
        <v>0.3</v>
      </c>
      <c r="AC522" s="576">
        <v>3.6</v>
      </c>
      <c r="AQ522" s="494">
        <v>478</v>
      </c>
      <c r="AR522" s="546">
        <v>8.3000000000000007</v>
      </c>
      <c r="AS522" s="548">
        <v>6680</v>
      </c>
      <c r="AT522" s="576">
        <v>78.8</v>
      </c>
      <c r="AU522" s="883">
        <f t="shared" si="37"/>
        <v>252.16</v>
      </c>
      <c r="AV522" s="539">
        <v>26.5</v>
      </c>
      <c r="AW522" s="576">
        <v>63.7</v>
      </c>
      <c r="BA522" s="231">
        <v>205</v>
      </c>
      <c r="BB522" s="546">
        <v>7.86</v>
      </c>
      <c r="BC522" s="467">
        <v>4380</v>
      </c>
      <c r="BD522" s="576">
        <v>37.6</v>
      </c>
      <c r="BE522" s="883">
        <f t="shared" si="41"/>
        <v>135.36000000000001</v>
      </c>
      <c r="BF522" s="539">
        <v>25.4</v>
      </c>
      <c r="BG522" s="576">
        <v>29.1</v>
      </c>
      <c r="BK522" s="494">
        <v>153</v>
      </c>
      <c r="BL522" s="546">
        <v>7.95</v>
      </c>
      <c r="BM522" s="548">
        <v>1371</v>
      </c>
      <c r="BN522" s="576">
        <v>100</v>
      </c>
      <c r="BO522" s="883">
        <f t="shared" si="42"/>
        <v>250</v>
      </c>
      <c r="BP522" s="539">
        <v>0.2</v>
      </c>
      <c r="BQ522" s="576">
        <v>1.8</v>
      </c>
      <c r="BU522" s="494">
        <v>474</v>
      </c>
      <c r="BV522" s="546">
        <v>8</v>
      </c>
      <c r="BW522" s="548">
        <v>7640</v>
      </c>
      <c r="BX522" s="548">
        <v>22.2</v>
      </c>
      <c r="BY522" s="883">
        <f t="shared" si="31"/>
        <v>86.58</v>
      </c>
      <c r="BZ522" s="539">
        <v>9.9</v>
      </c>
      <c r="CA522" s="576">
        <v>22.1</v>
      </c>
      <c r="CE522" s="494">
        <v>94</v>
      </c>
      <c r="CF522" s="546">
        <v>8.02</v>
      </c>
      <c r="CG522" s="548">
        <v>6000</v>
      </c>
      <c r="CH522" s="576">
        <v>29.5</v>
      </c>
      <c r="CI522" s="883">
        <f t="shared" si="28"/>
        <v>112.1</v>
      </c>
      <c r="CJ522" s="539">
        <v>0.8</v>
      </c>
      <c r="CK522" s="576">
        <v>13.1</v>
      </c>
      <c r="CO522" s="494">
        <v>173</v>
      </c>
      <c r="CP522" s="546">
        <v>7.69</v>
      </c>
      <c r="CQ522" s="467">
        <v>4770</v>
      </c>
      <c r="CR522" s="576">
        <v>13.3</v>
      </c>
      <c r="CS522" s="883">
        <f t="shared" si="43"/>
        <v>42.56</v>
      </c>
      <c r="CT522" s="539">
        <v>1.9</v>
      </c>
      <c r="CU522" s="576">
        <v>17.600000000000001</v>
      </c>
      <c r="CY522" s="494">
        <v>181</v>
      </c>
      <c r="CZ522" s="546">
        <v>7.68</v>
      </c>
      <c r="DA522" s="467">
        <v>8950</v>
      </c>
      <c r="DB522" s="576">
        <v>39.200000000000003</v>
      </c>
      <c r="DC522" s="883">
        <f t="shared" si="32"/>
        <v>99.96</v>
      </c>
      <c r="DD522" s="539">
        <v>4.4000000000000004</v>
      </c>
      <c r="DE522" s="576">
        <v>13.1</v>
      </c>
      <c r="DJ522" s="546">
        <v>7.94</v>
      </c>
      <c r="DK522" s="549">
        <v>3840</v>
      </c>
      <c r="DL522" s="576">
        <v>54.6</v>
      </c>
      <c r="DM522" s="883">
        <f t="shared" si="44"/>
        <v>196.56</v>
      </c>
      <c r="DN522" s="539">
        <v>1.4</v>
      </c>
      <c r="DO522" s="576">
        <v>7</v>
      </c>
      <c r="DS522" s="494">
        <v>66</v>
      </c>
      <c r="DT522" s="546">
        <v>7.48</v>
      </c>
      <c r="DU522" s="466">
        <v>494</v>
      </c>
      <c r="DV522" s="576">
        <v>16.100000000000001</v>
      </c>
      <c r="DW522" s="883">
        <f t="shared" si="35"/>
        <v>45.08</v>
      </c>
      <c r="DX522" s="539">
        <v>8.8000000000000007</v>
      </c>
      <c r="DY522" s="576">
        <v>9</v>
      </c>
      <c r="FG522" s="494">
        <v>18</v>
      </c>
      <c r="FH522" s="546">
        <v>8.18</v>
      </c>
      <c r="FI522" s="467">
        <v>5280</v>
      </c>
      <c r="FJ522" s="576">
        <v>110.2</v>
      </c>
      <c r="FK522" s="883">
        <v>265</v>
      </c>
      <c r="FL522" s="539">
        <v>6.9</v>
      </c>
      <c r="FM522" s="576">
        <v>14.1</v>
      </c>
      <c r="GK522" s="231">
        <v>22</v>
      </c>
      <c r="HE522" s="494">
        <v>138</v>
      </c>
      <c r="HF522" s="546">
        <v>6.57</v>
      </c>
      <c r="HG522" s="467">
        <v>3480</v>
      </c>
      <c r="HH522" s="894">
        <v>7.4</v>
      </c>
      <c r="HI522" s="1432">
        <f t="shared" si="33"/>
        <v>28.12</v>
      </c>
      <c r="HJ522" s="539">
        <v>1.3</v>
      </c>
      <c r="HK522" s="576">
        <v>2</v>
      </c>
    </row>
    <row r="523" spans="1:523" ht="15" customHeight="1" x14ac:dyDescent="0.15">
      <c r="A523" s="1033">
        <v>44043</v>
      </c>
      <c r="B523" s="415">
        <f t="shared" si="45"/>
        <v>6173</v>
      </c>
      <c r="M523" s="231">
        <v>2360</v>
      </c>
      <c r="N523" s="546">
        <v>8.27</v>
      </c>
      <c r="O523" s="467">
        <v>3080</v>
      </c>
      <c r="P523" s="576">
        <v>34</v>
      </c>
      <c r="Q523" s="883">
        <f t="shared" si="40"/>
        <v>119</v>
      </c>
      <c r="R523" s="539">
        <v>0.4</v>
      </c>
      <c r="S523" s="576">
        <v>22</v>
      </c>
      <c r="W523" s="494">
        <v>1244</v>
      </c>
      <c r="X523" s="546">
        <v>8.0500000000000007</v>
      </c>
      <c r="Y523" s="548">
        <v>3830</v>
      </c>
      <c r="Z523" s="576">
        <v>25.1</v>
      </c>
      <c r="AA523" s="883">
        <f t="shared" si="34"/>
        <v>102.91</v>
      </c>
      <c r="AB523" s="539">
        <v>0.9</v>
      </c>
      <c r="AC523" s="576">
        <v>3.3</v>
      </c>
      <c r="AQ523" s="494">
        <v>682</v>
      </c>
      <c r="AR523" s="546">
        <v>7.59</v>
      </c>
      <c r="AS523" s="548">
        <v>3960</v>
      </c>
      <c r="AT523" s="576">
        <v>42.2</v>
      </c>
      <c r="AU523" s="883">
        <f t="shared" si="37"/>
        <v>135.04000000000002</v>
      </c>
      <c r="AV523" s="539">
        <v>9</v>
      </c>
      <c r="AW523" s="576">
        <v>29.3</v>
      </c>
      <c r="BA523" s="231">
        <v>166</v>
      </c>
      <c r="BB523" s="546">
        <v>7.66</v>
      </c>
      <c r="BC523" s="467">
        <v>4500</v>
      </c>
      <c r="BD523" s="576">
        <v>33.299999999999997</v>
      </c>
      <c r="BE523" s="883">
        <f t="shared" si="41"/>
        <v>119.88</v>
      </c>
      <c r="BF523" s="539">
        <v>27.4</v>
      </c>
      <c r="BG523" s="576">
        <v>31.5</v>
      </c>
      <c r="BK523" s="494">
        <v>159</v>
      </c>
      <c r="BL523" s="546">
        <v>7.64</v>
      </c>
      <c r="BM523" s="548">
        <v>1420</v>
      </c>
      <c r="BN523" s="576">
        <v>95.2</v>
      </c>
      <c r="BO523" s="883">
        <f t="shared" si="42"/>
        <v>238</v>
      </c>
      <c r="BP523" s="539">
        <v>0.2</v>
      </c>
      <c r="BQ523" s="576">
        <v>1.9</v>
      </c>
      <c r="BU523" s="494">
        <v>434</v>
      </c>
      <c r="BV523" s="546">
        <v>7.41</v>
      </c>
      <c r="BW523" s="548">
        <v>4970</v>
      </c>
      <c r="BX523" s="548">
        <v>22.1</v>
      </c>
      <c r="BY523" s="883">
        <f t="shared" si="31"/>
        <v>86.19</v>
      </c>
      <c r="BZ523" s="539">
        <v>22.1</v>
      </c>
      <c r="CA523" s="576">
        <v>24.4</v>
      </c>
      <c r="CE523" s="494">
        <v>20</v>
      </c>
      <c r="CF523" s="546">
        <v>7.84</v>
      </c>
      <c r="CG523" s="548">
        <v>6110</v>
      </c>
      <c r="CH523" s="576">
        <v>24.2</v>
      </c>
      <c r="CI523" s="883">
        <f t="shared" si="28"/>
        <v>91.96</v>
      </c>
      <c r="CJ523" s="539">
        <v>0.7</v>
      </c>
      <c r="CK523" s="576">
        <v>8.1999999999999993</v>
      </c>
      <c r="CO523" s="494">
        <v>341</v>
      </c>
      <c r="CP523" s="546">
        <v>7.55</v>
      </c>
      <c r="CQ523" s="467">
        <v>5490</v>
      </c>
      <c r="CR523" s="576">
        <v>12.4</v>
      </c>
      <c r="CS523" s="883">
        <f t="shared" si="43"/>
        <v>39.680000000000007</v>
      </c>
      <c r="CT523" s="539">
        <v>2.8</v>
      </c>
      <c r="CU523" s="576">
        <v>19</v>
      </c>
      <c r="CY523" s="494">
        <v>165</v>
      </c>
      <c r="CZ523" s="546">
        <v>7.52</v>
      </c>
      <c r="DA523" s="467">
        <v>9010</v>
      </c>
      <c r="DB523" s="576">
        <v>41.5</v>
      </c>
      <c r="DC523" s="883">
        <f t="shared" si="32"/>
        <v>105.82499999999999</v>
      </c>
      <c r="DD523" s="539">
        <v>3.6</v>
      </c>
      <c r="DE523" s="576">
        <v>8.6999999999999993</v>
      </c>
      <c r="DI523" s="494">
        <v>88</v>
      </c>
      <c r="DJ523" s="546">
        <v>7.86</v>
      </c>
      <c r="DK523" s="549">
        <v>3920</v>
      </c>
      <c r="DL523" s="576">
        <v>55.3</v>
      </c>
      <c r="DM523" s="883">
        <f t="shared" si="44"/>
        <v>199.07999999999998</v>
      </c>
      <c r="DN523" s="539">
        <v>1.4</v>
      </c>
      <c r="DO523" s="576">
        <v>6.8</v>
      </c>
      <c r="DT523" s="546">
        <v>7.25</v>
      </c>
      <c r="DU523" s="466">
        <v>427</v>
      </c>
      <c r="DV523" s="576">
        <v>18.3</v>
      </c>
      <c r="DW523" s="883">
        <f t="shared" si="35"/>
        <v>51.24</v>
      </c>
      <c r="DX523" s="539">
        <v>3.2</v>
      </c>
      <c r="DY523" s="576">
        <v>3.7</v>
      </c>
      <c r="EC523" s="494">
        <v>10</v>
      </c>
      <c r="EW523" s="494">
        <v>349</v>
      </c>
      <c r="EX523" s="546">
        <v>7.29</v>
      </c>
      <c r="EY523" s="467">
        <v>3720</v>
      </c>
      <c r="EZ523" s="576">
        <v>4.2</v>
      </c>
      <c r="FA523" s="883">
        <f t="shared" si="39"/>
        <v>16.8</v>
      </c>
      <c r="FB523" s="539">
        <v>0.2</v>
      </c>
      <c r="FC523" s="576">
        <v>0.8</v>
      </c>
      <c r="FG523" s="494">
        <v>21</v>
      </c>
      <c r="FH523" s="546">
        <v>7.96</v>
      </c>
      <c r="FI523" s="467">
        <v>5390</v>
      </c>
      <c r="FJ523" s="576">
        <v>104.6</v>
      </c>
      <c r="FK523" s="883">
        <v>241</v>
      </c>
      <c r="FL523" s="539">
        <v>5.0999999999999996</v>
      </c>
      <c r="FM523" s="576">
        <v>13.1</v>
      </c>
      <c r="GK523" s="231">
        <v>10</v>
      </c>
      <c r="HE523" s="494">
        <v>124</v>
      </c>
      <c r="HF523" s="546">
        <v>6.5</v>
      </c>
      <c r="HG523" s="467">
        <v>3830</v>
      </c>
      <c r="HH523" s="894">
        <v>8.6999999999999993</v>
      </c>
      <c r="HI523" s="1432">
        <f t="shared" si="33"/>
        <v>33.059999999999995</v>
      </c>
      <c r="HJ523" s="539">
        <v>1.5</v>
      </c>
      <c r="HK523" s="576">
        <v>2.7</v>
      </c>
    </row>
    <row r="524" spans="1:523" ht="15" customHeight="1" x14ac:dyDescent="0.15">
      <c r="A524" s="1033">
        <v>44041</v>
      </c>
      <c r="B524" s="415">
        <f t="shared" si="45"/>
        <v>3876</v>
      </c>
      <c r="M524" s="231">
        <v>1903</v>
      </c>
      <c r="N524" s="546">
        <v>8.59</v>
      </c>
      <c r="O524" s="467">
        <v>3040</v>
      </c>
      <c r="P524" s="576">
        <v>33.1</v>
      </c>
      <c r="Q524" s="883">
        <f t="shared" si="40"/>
        <v>115.85000000000001</v>
      </c>
      <c r="R524" s="539">
        <v>0.4</v>
      </c>
      <c r="S524" s="576">
        <v>26.8</v>
      </c>
      <c r="W524" s="494">
        <v>285</v>
      </c>
      <c r="X524" s="546">
        <v>8.19</v>
      </c>
      <c r="Y524" s="548">
        <v>2970</v>
      </c>
      <c r="Z524" s="576">
        <v>7.6</v>
      </c>
      <c r="AA524" s="883">
        <f t="shared" si="34"/>
        <v>31.159999999999997</v>
      </c>
      <c r="AB524" s="539">
        <v>0.4</v>
      </c>
      <c r="AC524" s="576">
        <v>3.3</v>
      </c>
      <c r="AH524" s="546">
        <v>8.86</v>
      </c>
      <c r="AI524" s="548">
        <v>6910</v>
      </c>
      <c r="AJ524" s="576">
        <v>20.5</v>
      </c>
      <c r="AK524" s="883">
        <f t="shared" ref="AK524" si="46">AJ524*4.3</f>
        <v>88.149999999999991</v>
      </c>
      <c r="AL524" s="539">
        <v>0.3</v>
      </c>
      <c r="AM524" s="213">
        <v>8.1999999999999993</v>
      </c>
      <c r="BA524" s="231">
        <v>243</v>
      </c>
      <c r="BB524" s="546">
        <v>8.41</v>
      </c>
      <c r="BC524" s="467">
        <v>4430</v>
      </c>
      <c r="BD524" s="576">
        <v>36.1</v>
      </c>
      <c r="BE524" s="883">
        <f t="shared" si="41"/>
        <v>129.96</v>
      </c>
      <c r="BF524" s="539">
        <v>26.2</v>
      </c>
      <c r="BG524" s="576">
        <v>32.1</v>
      </c>
      <c r="BK524" s="494">
        <v>156</v>
      </c>
      <c r="BL524" s="546">
        <v>8.01</v>
      </c>
      <c r="BM524" s="548">
        <v>1375</v>
      </c>
      <c r="BN524" s="576">
        <v>93.7</v>
      </c>
      <c r="BO524" s="883">
        <f t="shared" si="42"/>
        <v>234.25</v>
      </c>
      <c r="BP524" s="539">
        <v>0.2</v>
      </c>
      <c r="BQ524" s="576">
        <v>2</v>
      </c>
      <c r="BU524" s="494">
        <v>424</v>
      </c>
      <c r="BV524" s="546">
        <v>8.0299999999999994</v>
      </c>
      <c r="BW524" s="548">
        <v>8190</v>
      </c>
      <c r="BX524" s="548">
        <v>20.2</v>
      </c>
      <c r="BY524" s="883">
        <f t="shared" si="31"/>
        <v>78.78</v>
      </c>
      <c r="BZ524" s="539">
        <v>12.1</v>
      </c>
      <c r="CA524" s="576">
        <v>23.4</v>
      </c>
      <c r="CE524" s="494">
        <v>27</v>
      </c>
      <c r="CF524" s="546">
        <v>8</v>
      </c>
      <c r="CG524" s="548">
        <v>5830</v>
      </c>
      <c r="CH524" s="576">
        <v>30.3</v>
      </c>
      <c r="CI524" s="883">
        <f t="shared" si="28"/>
        <v>115.14</v>
      </c>
      <c r="CJ524" s="539">
        <v>0.6</v>
      </c>
      <c r="CK524" s="576">
        <v>18.399999999999999</v>
      </c>
      <c r="CO524" s="494">
        <v>324</v>
      </c>
      <c r="CP524" s="546">
        <v>7.41</v>
      </c>
      <c r="CQ524" s="467">
        <v>3730</v>
      </c>
      <c r="CR524" s="576">
        <v>10.5</v>
      </c>
      <c r="CS524" s="883">
        <f t="shared" si="43"/>
        <v>33.6</v>
      </c>
      <c r="CT524" s="539">
        <v>2.2000000000000002</v>
      </c>
      <c r="CU524" s="576">
        <v>12.1</v>
      </c>
      <c r="CY524" s="494">
        <v>106</v>
      </c>
      <c r="CZ524" s="546">
        <v>7.56</v>
      </c>
      <c r="DA524" s="467">
        <v>9530</v>
      </c>
      <c r="DB524" s="576">
        <v>40.200000000000003</v>
      </c>
      <c r="DC524" s="883">
        <f t="shared" si="32"/>
        <v>102.51</v>
      </c>
      <c r="DD524" s="539">
        <v>3.1</v>
      </c>
      <c r="DE524" s="576">
        <v>8</v>
      </c>
      <c r="DI524" s="494">
        <v>163</v>
      </c>
      <c r="DJ524" s="546">
        <v>8.15</v>
      </c>
      <c r="DK524" s="549">
        <v>4370</v>
      </c>
      <c r="DL524" s="576">
        <v>62.5</v>
      </c>
      <c r="DM524" s="883">
        <f t="shared" si="44"/>
        <v>225</v>
      </c>
      <c r="DN524" s="539">
        <v>2.1</v>
      </c>
      <c r="DO524" s="576">
        <v>9.5</v>
      </c>
      <c r="DS524" s="494">
        <v>51</v>
      </c>
      <c r="DT524" s="546">
        <v>8.19</v>
      </c>
      <c r="DU524" s="466">
        <v>475</v>
      </c>
      <c r="DV524" s="576">
        <v>19.8</v>
      </c>
      <c r="DW524" s="883">
        <f t="shared" si="35"/>
        <v>55.44</v>
      </c>
      <c r="DX524" s="539">
        <v>11.8</v>
      </c>
      <c r="DY524" s="576">
        <v>14.9</v>
      </c>
      <c r="EC524" s="494">
        <v>10</v>
      </c>
      <c r="ED524" s="546">
        <v>7.3</v>
      </c>
      <c r="EE524" s="551">
        <v>514</v>
      </c>
      <c r="EF524" s="576">
        <v>5.0999999999999996</v>
      </c>
      <c r="EG524" s="883">
        <f t="shared" ref="EG524" si="47">EF524*3.7</f>
        <v>18.87</v>
      </c>
      <c r="EH524" s="539">
        <v>0.7</v>
      </c>
      <c r="EI524" s="576">
        <v>5.3</v>
      </c>
      <c r="EJ524" s="539">
        <v>2.2999999999999998</v>
      </c>
      <c r="EX524" s="546">
        <v>8.48</v>
      </c>
      <c r="EY524" s="467">
        <v>3990</v>
      </c>
      <c r="EZ524" s="576">
        <v>5.7</v>
      </c>
      <c r="FA524" s="883">
        <f t="shared" si="39"/>
        <v>22.8</v>
      </c>
      <c r="FB524" s="539">
        <v>0.2</v>
      </c>
      <c r="FC524" s="576">
        <v>4</v>
      </c>
      <c r="FG524" s="494">
        <v>18</v>
      </c>
      <c r="FH524" s="546">
        <v>8.1300000000000008</v>
      </c>
      <c r="FI524" s="467">
        <v>5300</v>
      </c>
      <c r="FJ524" s="576">
        <v>135.30000000000001</v>
      </c>
      <c r="FK524" s="883">
        <v>328</v>
      </c>
      <c r="FL524" s="539">
        <v>10.5</v>
      </c>
      <c r="FM524" s="576">
        <v>16.399999999999999</v>
      </c>
      <c r="GK524" s="231">
        <v>37</v>
      </c>
      <c r="HE524" s="494">
        <v>129</v>
      </c>
      <c r="HF524" s="546">
        <v>6.58</v>
      </c>
      <c r="HG524" s="467">
        <v>3220</v>
      </c>
      <c r="HH524" s="894">
        <v>6.4</v>
      </c>
      <c r="HI524" s="1432">
        <f t="shared" si="33"/>
        <v>24.32</v>
      </c>
      <c r="HJ524" s="539">
        <v>1.2</v>
      </c>
      <c r="HK524" s="576">
        <v>1.5</v>
      </c>
    </row>
    <row r="525" spans="1:523" ht="15" customHeight="1" x14ac:dyDescent="0.15">
      <c r="A525" s="1033">
        <v>44042</v>
      </c>
      <c r="B525" s="415">
        <f t="shared" si="45"/>
        <v>4310</v>
      </c>
      <c r="M525" s="231">
        <v>1699</v>
      </c>
      <c r="N525" s="546">
        <v>8.01</v>
      </c>
      <c r="O525" s="467">
        <v>3200</v>
      </c>
      <c r="P525" s="576">
        <v>35.6</v>
      </c>
      <c r="Q525" s="883">
        <f t="shared" si="40"/>
        <v>124.60000000000001</v>
      </c>
      <c r="R525" s="539">
        <v>0.5</v>
      </c>
      <c r="S525" s="576">
        <v>24.6</v>
      </c>
      <c r="W525" s="494">
        <v>609</v>
      </c>
      <c r="X525" s="546">
        <v>8.17</v>
      </c>
      <c r="Y525" s="548">
        <v>2850</v>
      </c>
      <c r="Z525" s="576">
        <v>6.6</v>
      </c>
      <c r="AA525" s="883">
        <f t="shared" si="34"/>
        <v>27.059999999999995</v>
      </c>
      <c r="AB525" s="539">
        <v>0.3</v>
      </c>
      <c r="AC525" s="576">
        <v>3.6</v>
      </c>
      <c r="AQ525" s="494">
        <v>478</v>
      </c>
      <c r="AR525" s="546">
        <v>8.3000000000000007</v>
      </c>
      <c r="AS525" s="548">
        <v>6680</v>
      </c>
      <c r="AT525" s="576">
        <v>78.8</v>
      </c>
      <c r="AU525" s="883">
        <f t="shared" ref="AU525:AU531" si="48">AT525*3.2</f>
        <v>252.16</v>
      </c>
      <c r="AV525" s="539">
        <v>26.5</v>
      </c>
      <c r="AW525" s="576">
        <v>63.7</v>
      </c>
      <c r="BA525" s="231">
        <v>205</v>
      </c>
      <c r="BB525" s="546">
        <v>7.86</v>
      </c>
      <c r="BC525" s="467">
        <v>4380</v>
      </c>
      <c r="BD525" s="576">
        <v>37.6</v>
      </c>
      <c r="BE525" s="883">
        <f t="shared" si="41"/>
        <v>135.36000000000001</v>
      </c>
      <c r="BF525" s="539">
        <v>25.4</v>
      </c>
      <c r="BG525" s="576">
        <v>29.1</v>
      </c>
      <c r="BK525" s="494">
        <v>153</v>
      </c>
      <c r="BL525" s="546">
        <v>7.95</v>
      </c>
      <c r="BM525" s="548">
        <v>1371</v>
      </c>
      <c r="BN525" s="576">
        <v>100</v>
      </c>
      <c r="BO525" s="883">
        <f t="shared" si="42"/>
        <v>250</v>
      </c>
      <c r="BP525" s="539">
        <v>0.2</v>
      </c>
      <c r="BQ525" s="576">
        <v>1.8</v>
      </c>
      <c r="BU525" s="494">
        <v>474</v>
      </c>
      <c r="BV525" s="546">
        <v>8</v>
      </c>
      <c r="BW525" s="548">
        <v>7640</v>
      </c>
      <c r="BX525" s="548">
        <v>22.2</v>
      </c>
      <c r="BY525" s="883">
        <f t="shared" si="31"/>
        <v>86.58</v>
      </c>
      <c r="BZ525" s="539">
        <v>9.9</v>
      </c>
      <c r="CA525" s="576">
        <v>22.1</v>
      </c>
      <c r="CE525" s="494">
        <v>94</v>
      </c>
      <c r="CF525" s="546">
        <v>8.02</v>
      </c>
      <c r="CG525" s="548">
        <v>6000</v>
      </c>
      <c r="CH525" s="576">
        <v>29.5</v>
      </c>
      <c r="CI525" s="883">
        <f t="shared" si="28"/>
        <v>112.1</v>
      </c>
      <c r="CJ525" s="539">
        <v>0.8</v>
      </c>
      <c r="CK525" s="576">
        <v>13.1</v>
      </c>
      <c r="CO525" s="494">
        <v>173</v>
      </c>
      <c r="CP525" s="546">
        <v>7.69</v>
      </c>
      <c r="CQ525" s="467">
        <v>4770</v>
      </c>
      <c r="CR525" s="576">
        <v>13.3</v>
      </c>
      <c r="CS525" s="883">
        <f t="shared" si="43"/>
        <v>42.56</v>
      </c>
      <c r="CT525" s="539">
        <v>1.9</v>
      </c>
      <c r="CU525" s="576">
        <v>17.600000000000001</v>
      </c>
      <c r="CY525" s="494">
        <v>181</v>
      </c>
      <c r="CZ525" s="546">
        <v>7.68</v>
      </c>
      <c r="DA525" s="467">
        <v>8950</v>
      </c>
      <c r="DB525" s="576">
        <v>39.200000000000003</v>
      </c>
      <c r="DC525" s="883">
        <f t="shared" si="32"/>
        <v>99.96</v>
      </c>
      <c r="DD525" s="539">
        <v>4.4000000000000004</v>
      </c>
      <c r="DE525" s="576">
        <v>13.1</v>
      </c>
      <c r="DJ525" s="546">
        <v>7.94</v>
      </c>
      <c r="DK525" s="549">
        <v>3840</v>
      </c>
      <c r="DL525" s="576">
        <v>54.6</v>
      </c>
      <c r="DM525" s="883">
        <f t="shared" si="44"/>
        <v>196.56</v>
      </c>
      <c r="DN525" s="539">
        <v>1.4</v>
      </c>
      <c r="DO525" s="576">
        <v>7</v>
      </c>
      <c r="DS525" s="494">
        <v>66</v>
      </c>
      <c r="DT525" s="546">
        <v>7.48</v>
      </c>
      <c r="DU525" s="466">
        <v>494</v>
      </c>
      <c r="DV525" s="576">
        <v>16.100000000000001</v>
      </c>
      <c r="DW525" s="883">
        <f t="shared" si="35"/>
        <v>45.08</v>
      </c>
      <c r="DX525" s="539">
        <v>8.8000000000000007</v>
      </c>
      <c r="DY525" s="576">
        <v>9</v>
      </c>
      <c r="FG525" s="494">
        <v>18</v>
      </c>
      <c r="FH525" s="546">
        <v>8.18</v>
      </c>
      <c r="FI525" s="467">
        <v>5280</v>
      </c>
      <c r="FJ525" s="576">
        <v>110.2</v>
      </c>
      <c r="FK525" s="883">
        <v>265</v>
      </c>
      <c r="FL525" s="539">
        <v>6.9</v>
      </c>
      <c r="FM525" s="576">
        <v>14.1</v>
      </c>
      <c r="GK525" s="231">
        <v>22</v>
      </c>
      <c r="HE525" s="494">
        <v>138</v>
      </c>
      <c r="HF525" s="546">
        <v>6.57</v>
      </c>
      <c r="HG525" s="467">
        <v>3480</v>
      </c>
      <c r="HH525" s="894">
        <v>7.4</v>
      </c>
      <c r="HI525" s="1432">
        <f t="shared" si="33"/>
        <v>28.12</v>
      </c>
      <c r="HJ525" s="539">
        <v>1.3</v>
      </c>
      <c r="HK525" s="576">
        <v>2</v>
      </c>
    </row>
    <row r="526" spans="1:523" ht="15" customHeight="1" x14ac:dyDescent="0.15">
      <c r="A526" s="1033">
        <v>44043</v>
      </c>
      <c r="B526" s="415">
        <f t="shared" si="45"/>
        <v>6173</v>
      </c>
      <c r="M526" s="231">
        <v>2360</v>
      </c>
      <c r="N526" s="546">
        <v>8.27</v>
      </c>
      <c r="O526" s="467">
        <v>3080</v>
      </c>
      <c r="P526" s="576">
        <v>34</v>
      </c>
      <c r="Q526" s="883">
        <f t="shared" si="40"/>
        <v>119</v>
      </c>
      <c r="R526" s="539">
        <v>0.4</v>
      </c>
      <c r="S526" s="576">
        <v>22</v>
      </c>
      <c r="W526" s="494">
        <v>1244</v>
      </c>
      <c r="X526" s="546">
        <v>8.0500000000000007</v>
      </c>
      <c r="Y526" s="548">
        <v>3830</v>
      </c>
      <c r="Z526" s="576">
        <v>25.1</v>
      </c>
      <c r="AA526" s="883">
        <f t="shared" si="34"/>
        <v>102.91</v>
      </c>
      <c r="AB526" s="539">
        <v>0.9</v>
      </c>
      <c r="AC526" s="576">
        <v>3.3</v>
      </c>
      <c r="AQ526" s="494">
        <v>682</v>
      </c>
      <c r="AR526" s="546">
        <v>7.59</v>
      </c>
      <c r="AS526" s="548">
        <v>3960</v>
      </c>
      <c r="AT526" s="576">
        <v>42.2</v>
      </c>
      <c r="AU526" s="883">
        <f t="shared" si="48"/>
        <v>135.04000000000002</v>
      </c>
      <c r="AV526" s="539">
        <v>9</v>
      </c>
      <c r="AW526" s="576">
        <v>29.3</v>
      </c>
      <c r="BA526" s="231">
        <v>166</v>
      </c>
      <c r="BB526" s="546">
        <v>7.66</v>
      </c>
      <c r="BC526" s="467">
        <v>4500</v>
      </c>
      <c r="BD526" s="576">
        <v>33.299999999999997</v>
      </c>
      <c r="BE526" s="883">
        <f t="shared" si="41"/>
        <v>119.88</v>
      </c>
      <c r="BF526" s="539">
        <v>27.4</v>
      </c>
      <c r="BG526" s="576">
        <v>31.5</v>
      </c>
      <c r="BK526" s="494">
        <v>159</v>
      </c>
      <c r="BL526" s="546">
        <v>7.64</v>
      </c>
      <c r="BM526" s="548">
        <v>1420</v>
      </c>
      <c r="BN526" s="576">
        <v>95.2</v>
      </c>
      <c r="BO526" s="883">
        <f t="shared" si="42"/>
        <v>238</v>
      </c>
      <c r="BP526" s="539">
        <v>0.2</v>
      </c>
      <c r="BQ526" s="576">
        <v>1.9</v>
      </c>
      <c r="BU526" s="494">
        <v>434</v>
      </c>
      <c r="BV526" s="546">
        <v>7.41</v>
      </c>
      <c r="BW526" s="548">
        <v>4970</v>
      </c>
      <c r="BX526" s="548">
        <v>22.1</v>
      </c>
      <c r="BY526" s="883">
        <f t="shared" si="31"/>
        <v>86.19</v>
      </c>
      <c r="BZ526" s="539">
        <v>22.1</v>
      </c>
      <c r="CA526" s="576">
        <v>24.4</v>
      </c>
      <c r="CE526" s="494">
        <v>20</v>
      </c>
      <c r="CF526" s="546">
        <v>7.84</v>
      </c>
      <c r="CG526" s="548">
        <v>6110</v>
      </c>
      <c r="CH526" s="576">
        <v>24.2</v>
      </c>
      <c r="CI526" s="883">
        <f t="shared" si="28"/>
        <v>91.96</v>
      </c>
      <c r="CJ526" s="539">
        <v>0.7</v>
      </c>
      <c r="CK526" s="576">
        <v>8.1999999999999993</v>
      </c>
      <c r="CO526" s="494">
        <v>341</v>
      </c>
      <c r="CP526" s="546">
        <v>7.55</v>
      </c>
      <c r="CQ526" s="467">
        <v>5490</v>
      </c>
      <c r="CR526" s="576">
        <v>12.4</v>
      </c>
      <c r="CS526" s="883">
        <f t="shared" si="43"/>
        <v>39.680000000000007</v>
      </c>
      <c r="CT526" s="539">
        <v>2.8</v>
      </c>
      <c r="CU526" s="576">
        <v>19</v>
      </c>
      <c r="CY526" s="494">
        <v>165</v>
      </c>
      <c r="CZ526" s="546">
        <v>7.52</v>
      </c>
      <c r="DA526" s="467">
        <v>9010</v>
      </c>
      <c r="DB526" s="576">
        <v>41.5</v>
      </c>
      <c r="DC526" s="883">
        <f t="shared" si="32"/>
        <v>105.82499999999999</v>
      </c>
      <c r="DD526" s="539">
        <v>3.6</v>
      </c>
      <c r="DE526" s="576">
        <v>8.6999999999999993</v>
      </c>
      <c r="DI526" s="494">
        <v>88</v>
      </c>
      <c r="DJ526" s="546">
        <v>7.86</v>
      </c>
      <c r="DK526" s="549">
        <v>3920</v>
      </c>
      <c r="DL526" s="576">
        <v>55.3</v>
      </c>
      <c r="DM526" s="883">
        <f t="shared" si="44"/>
        <v>199.07999999999998</v>
      </c>
      <c r="DN526" s="539">
        <v>1.4</v>
      </c>
      <c r="DO526" s="576">
        <v>6.8</v>
      </c>
      <c r="DT526" s="546">
        <v>7.25</v>
      </c>
      <c r="DU526" s="466">
        <v>427</v>
      </c>
      <c r="DV526" s="576">
        <v>18.3</v>
      </c>
      <c r="DW526" s="883">
        <f t="shared" si="35"/>
        <v>51.24</v>
      </c>
      <c r="DX526" s="539">
        <v>3.2</v>
      </c>
      <c r="DY526" s="576">
        <v>3.7</v>
      </c>
      <c r="EC526" s="494">
        <v>10</v>
      </c>
      <c r="EW526" s="494">
        <v>349</v>
      </c>
      <c r="EX526" s="546">
        <v>7.29</v>
      </c>
      <c r="EY526" s="467">
        <v>3720</v>
      </c>
      <c r="EZ526" s="576">
        <v>4.2</v>
      </c>
      <c r="FA526" s="883">
        <f t="shared" si="39"/>
        <v>16.8</v>
      </c>
      <c r="FB526" s="539">
        <v>0.2</v>
      </c>
      <c r="FC526" s="576">
        <v>0.8</v>
      </c>
      <c r="FG526" s="494">
        <v>21</v>
      </c>
      <c r="FH526" s="546">
        <v>7.96</v>
      </c>
      <c r="FI526" s="467">
        <v>5390</v>
      </c>
      <c r="FJ526" s="576">
        <v>104.6</v>
      </c>
      <c r="FK526" s="883">
        <v>241</v>
      </c>
      <c r="FL526" s="539">
        <v>5.0999999999999996</v>
      </c>
      <c r="FM526" s="576">
        <v>13.1</v>
      </c>
      <c r="GK526" s="231">
        <v>10</v>
      </c>
      <c r="HE526" s="494">
        <v>124</v>
      </c>
      <c r="HF526" s="546">
        <v>6.5</v>
      </c>
      <c r="HG526" s="467">
        <v>3830</v>
      </c>
      <c r="HH526" s="894">
        <v>8.6999999999999993</v>
      </c>
      <c r="HI526" s="1432">
        <f t="shared" si="33"/>
        <v>33.059999999999995</v>
      </c>
      <c r="HJ526" s="539">
        <v>1.5</v>
      </c>
      <c r="HK526" s="576">
        <v>2.7</v>
      </c>
    </row>
    <row r="527" spans="1:523" ht="15" customHeight="1" x14ac:dyDescent="0.15">
      <c r="A527" s="1033">
        <v>44044</v>
      </c>
      <c r="B527" s="415">
        <f t="shared" si="45"/>
        <v>4990</v>
      </c>
      <c r="M527" s="231">
        <v>1866</v>
      </c>
      <c r="N527" s="546">
        <v>8.34</v>
      </c>
      <c r="O527" s="467">
        <v>3240</v>
      </c>
      <c r="P527" s="576">
        <v>36.9</v>
      </c>
      <c r="Q527" s="883">
        <f t="shared" si="40"/>
        <v>129.15</v>
      </c>
      <c r="R527" s="539">
        <v>0.3</v>
      </c>
      <c r="S527" s="576">
        <v>27</v>
      </c>
      <c r="W527" s="494">
        <v>650</v>
      </c>
      <c r="X527" s="546">
        <v>7.89</v>
      </c>
      <c r="Y527" s="548">
        <v>2170</v>
      </c>
      <c r="Z527" s="576">
        <v>25.8</v>
      </c>
      <c r="AA527" s="883">
        <f t="shared" si="34"/>
        <v>105.77999999999999</v>
      </c>
      <c r="AB527" s="539">
        <v>0.4</v>
      </c>
      <c r="AC527" s="576">
        <v>2.8</v>
      </c>
      <c r="AH527" s="546">
        <v>8.5299999999999994</v>
      </c>
      <c r="AI527" s="548">
        <v>7180</v>
      </c>
      <c r="AJ527" s="576">
        <v>20.7</v>
      </c>
      <c r="AK527" s="883">
        <f t="shared" ref="AK527:AK531" si="49">AJ527*4.3</f>
        <v>89.009999999999991</v>
      </c>
      <c r="AL527" s="539">
        <v>0.3</v>
      </c>
      <c r="AM527" s="213">
        <v>8.3000000000000007</v>
      </c>
      <c r="AQ527" s="494">
        <v>799</v>
      </c>
      <c r="AR527" s="546">
        <v>7.36</v>
      </c>
      <c r="AS527" s="548">
        <v>4780</v>
      </c>
      <c r="AT527" s="576">
        <v>56</v>
      </c>
      <c r="AU527" s="883">
        <f t="shared" si="48"/>
        <v>179.20000000000002</v>
      </c>
      <c r="AV527" s="539">
        <v>3.3</v>
      </c>
      <c r="AW527" s="576">
        <v>33.299999999999997</v>
      </c>
      <c r="BA527" s="231">
        <v>225</v>
      </c>
      <c r="BB527" s="546">
        <v>7.55</v>
      </c>
      <c r="BC527" s="467">
        <v>3970</v>
      </c>
      <c r="BD527" s="576">
        <v>27.2</v>
      </c>
      <c r="BE527" s="883">
        <f t="shared" si="41"/>
        <v>97.92</v>
      </c>
      <c r="BF527" s="539">
        <v>24.7</v>
      </c>
      <c r="BG527" s="576">
        <v>26</v>
      </c>
      <c r="BK527" s="494">
        <v>133</v>
      </c>
      <c r="BL527" s="546">
        <v>7.71</v>
      </c>
      <c r="BM527" s="548">
        <v>1415</v>
      </c>
      <c r="BN527" s="576">
        <v>98.7</v>
      </c>
      <c r="BO527" s="883">
        <f t="shared" si="42"/>
        <v>246.75</v>
      </c>
      <c r="BP527" s="539">
        <v>0.2</v>
      </c>
      <c r="BQ527" s="576">
        <v>1.9</v>
      </c>
      <c r="BU527" s="494">
        <v>484</v>
      </c>
      <c r="BV527" s="546">
        <v>7.81</v>
      </c>
      <c r="BW527" s="548">
        <v>7250</v>
      </c>
      <c r="BX527" s="548">
        <v>22.1</v>
      </c>
      <c r="BY527" s="883">
        <f t="shared" si="31"/>
        <v>86.19</v>
      </c>
      <c r="BZ527" s="539">
        <v>13.2</v>
      </c>
      <c r="CA527" s="576">
        <v>20.8</v>
      </c>
      <c r="CE527" s="494">
        <v>34</v>
      </c>
      <c r="CF527" s="546">
        <v>7.81</v>
      </c>
      <c r="CG527" s="548">
        <v>6090</v>
      </c>
      <c r="CH527" s="576">
        <v>29.8</v>
      </c>
      <c r="CI527" s="883">
        <f t="shared" si="28"/>
        <v>113.24</v>
      </c>
      <c r="CJ527" s="539">
        <v>0.4</v>
      </c>
      <c r="CK527" s="576">
        <v>5.8</v>
      </c>
      <c r="CO527" s="494">
        <v>258</v>
      </c>
      <c r="CP527" s="546">
        <v>7.38</v>
      </c>
      <c r="CQ527" s="467">
        <v>4210</v>
      </c>
      <c r="CR527" s="576">
        <v>11.4</v>
      </c>
      <c r="CS527" s="883">
        <f t="shared" si="43"/>
        <v>36.480000000000004</v>
      </c>
      <c r="CT527" s="539">
        <v>4</v>
      </c>
      <c r="CU527" s="576">
        <v>16</v>
      </c>
      <c r="CY527" s="494">
        <v>139</v>
      </c>
      <c r="CZ527" s="546">
        <v>7.43</v>
      </c>
      <c r="DA527" s="467">
        <v>9350</v>
      </c>
      <c r="DB527" s="576">
        <v>46.7</v>
      </c>
      <c r="DC527" s="883">
        <f t="shared" si="32"/>
        <v>119.08499999999999</v>
      </c>
      <c r="DD527" s="539">
        <v>1.3</v>
      </c>
      <c r="DE527" s="576">
        <v>8.6999999999999993</v>
      </c>
      <c r="DI527" s="494">
        <v>163</v>
      </c>
      <c r="DJ527" s="546">
        <v>7.85</v>
      </c>
      <c r="DK527" s="549">
        <v>4720</v>
      </c>
      <c r="DL527" s="576">
        <v>65.900000000000006</v>
      </c>
      <c r="DM527" s="883">
        <f t="shared" si="44"/>
        <v>237.24000000000004</v>
      </c>
      <c r="DN527" s="539">
        <v>1.1000000000000001</v>
      </c>
      <c r="DO527" s="576">
        <v>13.8</v>
      </c>
      <c r="DS527" s="494">
        <v>21</v>
      </c>
      <c r="ED527" s="546">
        <v>7.83</v>
      </c>
      <c r="EE527" s="551">
        <v>427</v>
      </c>
      <c r="EF527" s="576">
        <v>6.2</v>
      </c>
      <c r="EG527" s="883">
        <v>22.9</v>
      </c>
      <c r="EH527" s="539">
        <v>0.6</v>
      </c>
      <c r="EI527" s="576">
        <v>7.6</v>
      </c>
      <c r="EX527" s="546">
        <v>7.8</v>
      </c>
      <c r="EY527" s="467">
        <v>4970</v>
      </c>
      <c r="EZ527" s="576">
        <v>5</v>
      </c>
      <c r="FA527" s="883">
        <f t="shared" si="39"/>
        <v>20</v>
      </c>
      <c r="FB527" s="539">
        <v>0.3</v>
      </c>
      <c r="FC527" s="576">
        <v>2.2000000000000002</v>
      </c>
      <c r="FG527" s="494">
        <v>16</v>
      </c>
      <c r="FH527" s="546">
        <v>8.15</v>
      </c>
      <c r="FI527" s="467">
        <v>5240</v>
      </c>
      <c r="FJ527" s="576">
        <v>124</v>
      </c>
      <c r="FK527" s="883">
        <v>275.39999999999998</v>
      </c>
      <c r="FL527" s="539">
        <v>7.8</v>
      </c>
      <c r="FM527" s="576">
        <v>15.3</v>
      </c>
      <c r="GK527" s="231">
        <v>14</v>
      </c>
      <c r="GU527" s="231">
        <v>53</v>
      </c>
      <c r="HE527" s="494">
        <v>135</v>
      </c>
      <c r="HF527" s="546">
        <v>6.68</v>
      </c>
      <c r="HG527" s="467">
        <v>3590</v>
      </c>
      <c r="HH527" s="894">
        <v>9</v>
      </c>
      <c r="HI527" s="1432">
        <f t="shared" si="33"/>
        <v>34.199999999999996</v>
      </c>
      <c r="HJ527" s="539">
        <v>2.2000000000000002</v>
      </c>
      <c r="HK527" s="576">
        <v>2.7</v>
      </c>
    </row>
    <row r="528" spans="1:523" s="472" customFormat="1" ht="15" customHeight="1" x14ac:dyDescent="0.15">
      <c r="A528" s="581">
        <v>44045</v>
      </c>
      <c r="B528" s="765">
        <f t="shared" si="45"/>
        <v>5436</v>
      </c>
      <c r="C528" s="241"/>
      <c r="D528" s="552"/>
      <c r="E528" s="471"/>
      <c r="F528" s="577"/>
      <c r="G528" s="577"/>
      <c r="H528" s="541"/>
      <c r="I528" s="577"/>
      <c r="J528" s="553"/>
      <c r="K528" s="471"/>
      <c r="L528" s="557"/>
      <c r="M528" s="241">
        <v>2235</v>
      </c>
      <c r="N528" s="552">
        <v>8.39</v>
      </c>
      <c r="O528" s="471">
        <v>3190</v>
      </c>
      <c r="P528" s="577">
        <v>32</v>
      </c>
      <c r="Q528" s="577">
        <f t="shared" si="40"/>
        <v>112</v>
      </c>
      <c r="R528" s="541"/>
      <c r="S528" s="577">
        <v>26</v>
      </c>
      <c r="T528" s="553"/>
      <c r="U528" s="471"/>
      <c r="V528" s="557"/>
      <c r="W528" s="554">
        <v>432</v>
      </c>
      <c r="X528" s="552">
        <v>7.95</v>
      </c>
      <c r="Y528" s="555">
        <v>2650</v>
      </c>
      <c r="Z528" s="577">
        <v>7.6</v>
      </c>
      <c r="AA528" s="577">
        <f t="shared" si="34"/>
        <v>31.159999999999997</v>
      </c>
      <c r="AB528" s="541"/>
      <c r="AC528" s="577">
        <v>3</v>
      </c>
      <c r="AD528" s="541"/>
      <c r="AE528" s="471"/>
      <c r="AF528" s="557"/>
      <c r="AG528" s="554"/>
      <c r="AH528" s="552">
        <v>8.59</v>
      </c>
      <c r="AI528" s="555">
        <v>7150</v>
      </c>
      <c r="AJ528" s="577">
        <v>16.7</v>
      </c>
      <c r="AK528" s="577">
        <f t="shared" si="49"/>
        <v>71.809999999999988</v>
      </c>
      <c r="AL528" s="541"/>
      <c r="AM528" s="180">
        <v>7.6</v>
      </c>
      <c r="AN528" s="541"/>
      <c r="AO528" s="471"/>
      <c r="AP528" s="619"/>
      <c r="AQ528" s="554">
        <v>871</v>
      </c>
      <c r="AR528" s="552">
        <v>7.33</v>
      </c>
      <c r="AS528" s="555">
        <v>4510</v>
      </c>
      <c r="AT528" s="577">
        <v>43.3</v>
      </c>
      <c r="AU528" s="577">
        <f t="shared" si="48"/>
        <v>138.56</v>
      </c>
      <c r="AV528" s="541"/>
      <c r="AW528" s="577">
        <v>34.1</v>
      </c>
      <c r="AX528" s="541"/>
      <c r="AY528" s="471"/>
      <c r="AZ528" s="557"/>
      <c r="BA528" s="241">
        <v>217</v>
      </c>
      <c r="BB528" s="552">
        <v>7.87</v>
      </c>
      <c r="BC528" s="471">
        <v>4450</v>
      </c>
      <c r="BD528" s="577">
        <v>28.7</v>
      </c>
      <c r="BE528" s="577">
        <f t="shared" si="41"/>
        <v>103.32</v>
      </c>
      <c r="BF528" s="541"/>
      <c r="BG528" s="577">
        <v>31</v>
      </c>
      <c r="BH528" s="541"/>
      <c r="BI528" s="471"/>
      <c r="BJ528" s="557"/>
      <c r="BK528" s="554">
        <v>138</v>
      </c>
      <c r="BL528" s="552">
        <v>7.79</v>
      </c>
      <c r="BM528" s="555">
        <v>1434</v>
      </c>
      <c r="BN528" s="577">
        <v>84.5</v>
      </c>
      <c r="BO528" s="577">
        <f t="shared" si="42"/>
        <v>211.25</v>
      </c>
      <c r="BP528" s="541"/>
      <c r="BQ528" s="577">
        <v>1.9</v>
      </c>
      <c r="BR528" s="541"/>
      <c r="BS528" s="471"/>
      <c r="BT528" s="557"/>
      <c r="BU528" s="554">
        <v>494</v>
      </c>
      <c r="BV528" s="552">
        <v>7.82</v>
      </c>
      <c r="BW528" s="555">
        <v>8400</v>
      </c>
      <c r="BX528" s="555">
        <v>21.4</v>
      </c>
      <c r="BY528" s="577">
        <f t="shared" si="31"/>
        <v>83.46</v>
      </c>
      <c r="BZ528" s="541"/>
      <c r="CA528" s="577">
        <v>26.2</v>
      </c>
      <c r="CB528" s="541"/>
      <c r="CC528" s="471"/>
      <c r="CD528" s="557"/>
      <c r="CE528" s="554">
        <v>84</v>
      </c>
      <c r="CF528" s="552">
        <v>7.87</v>
      </c>
      <c r="CG528" s="555">
        <v>6060</v>
      </c>
      <c r="CH528" s="577">
        <v>28</v>
      </c>
      <c r="CI528" s="577">
        <f t="shared" si="28"/>
        <v>106.39999999999999</v>
      </c>
      <c r="CJ528" s="541"/>
      <c r="CK528" s="577">
        <v>5</v>
      </c>
      <c r="CL528" s="541"/>
      <c r="CM528" s="471"/>
      <c r="CN528" s="557"/>
      <c r="CO528" s="554">
        <v>323</v>
      </c>
      <c r="CP528" s="552">
        <v>7.4</v>
      </c>
      <c r="CQ528" s="471">
        <v>4180</v>
      </c>
      <c r="CR528" s="577">
        <v>10.199999999999999</v>
      </c>
      <c r="CS528" s="577">
        <f t="shared" si="43"/>
        <v>32.64</v>
      </c>
      <c r="CT528" s="541"/>
      <c r="CU528" s="577">
        <v>5.6</v>
      </c>
      <c r="CV528" s="541"/>
      <c r="CW528" s="471"/>
      <c r="CX528" s="557"/>
      <c r="CY528" s="554">
        <v>339</v>
      </c>
      <c r="CZ528" s="552">
        <v>7.47</v>
      </c>
      <c r="DA528" s="471">
        <v>9150</v>
      </c>
      <c r="DB528" s="577">
        <v>44</v>
      </c>
      <c r="DC528" s="577">
        <f t="shared" si="32"/>
        <v>112.19999999999999</v>
      </c>
      <c r="DD528" s="541"/>
      <c r="DE528" s="577">
        <v>9</v>
      </c>
      <c r="DF528" s="541"/>
      <c r="DG528" s="558"/>
      <c r="DH528" s="557"/>
      <c r="DI528" s="554">
        <v>121</v>
      </c>
      <c r="DJ528" s="552">
        <v>7.98</v>
      </c>
      <c r="DK528" s="556">
        <v>4620</v>
      </c>
      <c r="DL528" s="577">
        <v>59.3</v>
      </c>
      <c r="DM528" s="577">
        <f t="shared" si="44"/>
        <v>213.48</v>
      </c>
      <c r="DN528" s="541"/>
      <c r="DO528" s="577">
        <v>11.9</v>
      </c>
      <c r="DP528" s="541"/>
      <c r="DQ528" s="471"/>
      <c r="DR528" s="557"/>
      <c r="DS528" s="554">
        <v>5</v>
      </c>
      <c r="DT528" s="552"/>
      <c r="DU528" s="470"/>
      <c r="DV528" s="577"/>
      <c r="DW528" s="577"/>
      <c r="DX528" s="541"/>
      <c r="DY528" s="577"/>
      <c r="DZ528" s="541"/>
      <c r="EA528" s="577"/>
      <c r="EB528" s="557"/>
      <c r="EC528" s="554">
        <v>8</v>
      </c>
      <c r="ED528" s="552"/>
      <c r="EE528" s="558"/>
      <c r="EF528" s="577"/>
      <c r="EG528" s="577"/>
      <c r="EH528" s="541"/>
      <c r="EI528" s="577"/>
      <c r="EJ528" s="541"/>
      <c r="EK528" s="471"/>
      <c r="EL528" s="557"/>
      <c r="EM528" s="554"/>
      <c r="EN528" s="552"/>
      <c r="EO528" s="471"/>
      <c r="EP528" s="577"/>
      <c r="EQ528" s="577"/>
      <c r="ER528" s="541"/>
      <c r="ES528" s="577"/>
      <c r="ET528" s="470"/>
      <c r="EU528" s="471"/>
      <c r="EV528" s="557"/>
      <c r="EW528" s="554"/>
      <c r="EX528" s="552"/>
      <c r="EY528" s="471"/>
      <c r="EZ528" s="577"/>
      <c r="FA528" s="577"/>
      <c r="FB528" s="541"/>
      <c r="FC528" s="577"/>
      <c r="FD528" s="470"/>
      <c r="FE528" s="471"/>
      <c r="FF528" s="557"/>
      <c r="FG528" s="554">
        <v>13</v>
      </c>
      <c r="FH528" s="552">
        <v>8.25</v>
      </c>
      <c r="FI528" s="471">
        <v>5070</v>
      </c>
      <c r="FJ528" s="577">
        <v>113</v>
      </c>
      <c r="FK528" s="577">
        <v>292</v>
      </c>
      <c r="FL528" s="541"/>
      <c r="FM528" s="577">
        <v>14.3</v>
      </c>
      <c r="FN528" s="470"/>
      <c r="FO528" s="471"/>
      <c r="FP528" s="557"/>
      <c r="FQ528" s="1261"/>
      <c r="FR528" s="584"/>
      <c r="FS528" s="589"/>
      <c r="FT528" s="584"/>
      <c r="FU528" s="590"/>
      <c r="FV528" s="584"/>
      <c r="FW528" s="590"/>
      <c r="FX528" s="584"/>
      <c r="FY528" s="584"/>
      <c r="FZ528" s="591"/>
      <c r="GA528" s="1261"/>
      <c r="GB528" s="584"/>
      <c r="GC528" s="584"/>
      <c r="GD528" s="584"/>
      <c r="GE528" s="590"/>
      <c r="GF528" s="584"/>
      <c r="GG528" s="590"/>
      <c r="GH528" s="584"/>
      <c r="GI528" s="584"/>
      <c r="GJ528" s="591"/>
      <c r="GK528" s="241">
        <v>15</v>
      </c>
      <c r="GL528" s="940"/>
      <c r="GM528" s="471"/>
      <c r="GN528" s="471"/>
      <c r="GO528" s="471"/>
      <c r="GP528" s="471"/>
      <c r="GQ528" s="471"/>
      <c r="GR528" s="471"/>
      <c r="GS528" s="471"/>
      <c r="GT528" s="557"/>
      <c r="GU528" s="241">
        <v>7</v>
      </c>
      <c r="GV528" s="471"/>
      <c r="GW528" s="471"/>
      <c r="GX528" s="471"/>
      <c r="GY528" s="471"/>
      <c r="GZ528" s="541"/>
      <c r="HA528" s="471"/>
      <c r="HB528" s="471"/>
      <c r="HC528" s="471"/>
      <c r="HD528" s="557"/>
      <c r="HE528" s="554">
        <v>134</v>
      </c>
      <c r="HF528" s="552">
        <v>6.77</v>
      </c>
      <c r="HG528" s="471">
        <v>3420</v>
      </c>
      <c r="HH528" s="590">
        <v>8.6999999999999993</v>
      </c>
      <c r="HI528" s="556">
        <f t="shared" si="33"/>
        <v>33.059999999999995</v>
      </c>
      <c r="HJ528" s="541"/>
      <c r="HK528" s="577">
        <v>3</v>
      </c>
      <c r="HL528" s="541"/>
      <c r="HM528" s="471"/>
      <c r="HN528" s="557"/>
      <c r="HO528" s="554"/>
      <c r="HP528" s="552"/>
      <c r="HQ528" s="471"/>
      <c r="HR528" s="577"/>
      <c r="HS528" s="577"/>
      <c r="HT528" s="541"/>
      <c r="HU528" s="577"/>
      <c r="HV528" s="541"/>
      <c r="HW528" s="471"/>
      <c r="HX528" s="557"/>
      <c r="HY528" s="1587"/>
      <c r="HZ528" s="1587"/>
      <c r="IA528" s="1587"/>
      <c r="IB528" s="1587"/>
      <c r="IC528" s="1587"/>
      <c r="ID528" s="1587"/>
      <c r="IE528" s="1587"/>
      <c r="IF528" s="1587"/>
      <c r="IG528" s="1587"/>
      <c r="IH528" s="1587"/>
      <c r="II528" s="1587"/>
      <c r="IJ528" s="1587"/>
      <c r="IK528" s="1587"/>
      <c r="IL528" s="1587"/>
      <c r="IM528" s="1587"/>
      <c r="IN528" s="1587"/>
      <c r="IO528" s="1587"/>
      <c r="IP528" s="1587"/>
      <c r="IQ528" s="1587"/>
      <c r="IR528" s="1587"/>
      <c r="IS528" s="1587"/>
      <c r="IT528" s="1587"/>
      <c r="IU528" s="1587"/>
      <c r="IV528" s="1587"/>
      <c r="IW528" s="1587"/>
      <c r="IX528" s="1587"/>
      <c r="IY528" s="1587"/>
      <c r="IZ528" s="1587"/>
      <c r="JA528" s="1587"/>
      <c r="JB528" s="1587"/>
      <c r="JC528" s="1587"/>
      <c r="JD528" s="1587"/>
      <c r="JE528" s="1587"/>
      <c r="JF528" s="1587"/>
      <c r="JG528" s="1587"/>
      <c r="JH528" s="1587"/>
      <c r="JI528" s="1587"/>
      <c r="JJ528" s="1587"/>
      <c r="JK528" s="1587"/>
      <c r="JL528" s="1587"/>
      <c r="JM528" s="1587"/>
      <c r="JN528" s="1587"/>
      <c r="JO528" s="1587"/>
      <c r="JP528" s="1587"/>
      <c r="JQ528" s="1587"/>
      <c r="JR528" s="1587"/>
      <c r="JS528" s="1587"/>
      <c r="JT528" s="1587"/>
      <c r="JU528" s="1587"/>
      <c r="JV528" s="1587"/>
      <c r="JW528" s="1587"/>
      <c r="JX528" s="1587"/>
      <c r="JY528" s="1587"/>
      <c r="JZ528" s="1587"/>
      <c r="KA528" s="1587"/>
      <c r="KB528" s="1587"/>
      <c r="KC528" s="1587"/>
      <c r="KD528" s="1587"/>
      <c r="KE528" s="1587"/>
      <c r="KF528" s="1587"/>
      <c r="KG528" s="1587"/>
      <c r="KH528" s="1587"/>
      <c r="KI528" s="1587"/>
      <c r="KJ528" s="1587"/>
      <c r="KK528" s="1587"/>
      <c r="KL528" s="1587"/>
      <c r="KM528" s="1587"/>
      <c r="KN528" s="1587"/>
      <c r="KO528" s="1587"/>
      <c r="KP528" s="1587"/>
      <c r="KQ528" s="1587"/>
      <c r="KR528" s="1587"/>
      <c r="KS528" s="1587"/>
      <c r="KT528" s="1587"/>
      <c r="KU528" s="1587"/>
      <c r="KV528" s="1587"/>
      <c r="KW528" s="1587"/>
      <c r="KX528" s="1587"/>
      <c r="KY528" s="1587"/>
      <c r="KZ528" s="1587"/>
      <c r="LA528" s="1587"/>
      <c r="LB528" s="1587"/>
      <c r="LC528" s="1587"/>
      <c r="LD528" s="1587"/>
      <c r="LE528" s="1587"/>
      <c r="LF528" s="1587"/>
      <c r="LG528" s="1587"/>
      <c r="LH528" s="1587"/>
      <c r="LI528" s="1587"/>
      <c r="LJ528" s="1587"/>
      <c r="LK528" s="1587"/>
      <c r="LL528" s="1587"/>
      <c r="LM528" s="1587"/>
      <c r="LN528" s="1587"/>
      <c r="LO528" s="1587"/>
      <c r="LP528" s="1587"/>
      <c r="LQ528" s="1587"/>
      <c r="LR528" s="1587"/>
      <c r="LS528" s="1587"/>
      <c r="LT528" s="1587"/>
      <c r="LU528" s="1587"/>
      <c r="LV528" s="1587"/>
      <c r="LW528" s="1587"/>
      <c r="LX528" s="1587"/>
      <c r="LY528" s="1587"/>
      <c r="LZ528" s="1587"/>
      <c r="MA528" s="1587"/>
      <c r="MB528" s="1587"/>
      <c r="MC528" s="1587"/>
      <c r="MD528" s="1587"/>
      <c r="ME528" s="1587"/>
      <c r="MF528" s="1587"/>
      <c r="MG528" s="1587"/>
      <c r="MH528" s="1587"/>
      <c r="MI528" s="1587"/>
      <c r="MJ528" s="1587"/>
      <c r="MK528" s="1587"/>
      <c r="ML528" s="1587"/>
      <c r="MM528" s="1587"/>
      <c r="MN528" s="1587"/>
      <c r="MO528" s="1587"/>
      <c r="MP528" s="1587"/>
      <c r="MQ528" s="1587"/>
      <c r="MR528" s="1587"/>
      <c r="MS528" s="1587"/>
      <c r="MT528" s="1587"/>
      <c r="MU528" s="1587"/>
      <c r="MV528" s="1587"/>
      <c r="MW528" s="1587"/>
      <c r="MX528" s="1587"/>
      <c r="MY528" s="1587"/>
      <c r="MZ528" s="1587"/>
      <c r="NA528" s="1587"/>
      <c r="NB528" s="1587"/>
      <c r="NC528" s="1587"/>
      <c r="ND528" s="1587"/>
      <c r="NE528" s="1587"/>
      <c r="NF528" s="1587"/>
      <c r="NG528" s="1587"/>
      <c r="NH528" s="1587"/>
      <c r="NI528" s="1587"/>
      <c r="NJ528" s="1587"/>
      <c r="NK528" s="1587"/>
      <c r="NL528" s="1587"/>
      <c r="NM528" s="1587"/>
      <c r="NN528" s="1587"/>
      <c r="NO528" s="1587"/>
      <c r="NP528" s="1587"/>
      <c r="NQ528" s="1587"/>
      <c r="NR528" s="1587"/>
      <c r="NS528" s="1587"/>
      <c r="NT528" s="1587"/>
      <c r="NU528" s="1587"/>
      <c r="NV528" s="1587"/>
      <c r="NW528" s="1587"/>
      <c r="NX528" s="1587"/>
      <c r="NY528" s="1587"/>
      <c r="NZ528" s="1587"/>
      <c r="OA528" s="1587"/>
      <c r="OB528" s="1587"/>
      <c r="OC528" s="1587"/>
      <c r="OD528" s="1587"/>
      <c r="OE528" s="1587"/>
      <c r="OF528" s="1587"/>
      <c r="OG528" s="1587"/>
      <c r="OH528" s="1587"/>
      <c r="OI528" s="1587"/>
      <c r="OJ528" s="1587"/>
      <c r="OK528" s="1587"/>
      <c r="OL528" s="1587"/>
      <c r="OM528" s="1587"/>
      <c r="ON528" s="1587"/>
      <c r="OO528" s="1587"/>
      <c r="OP528" s="1587"/>
      <c r="OQ528" s="1587"/>
      <c r="OR528" s="1587"/>
      <c r="OS528" s="1587"/>
      <c r="OT528" s="1587"/>
      <c r="OU528" s="1587"/>
      <c r="OV528" s="1587"/>
      <c r="OW528" s="1587"/>
      <c r="OX528" s="1587"/>
      <c r="OY528" s="1587"/>
      <c r="OZ528" s="1587"/>
      <c r="PA528" s="1587"/>
      <c r="PB528" s="1587"/>
      <c r="PC528" s="1587"/>
      <c r="PD528" s="1587"/>
      <c r="PE528" s="1587"/>
      <c r="PF528" s="1587"/>
      <c r="PG528" s="1588"/>
      <c r="PH528" s="1588"/>
      <c r="PI528" s="1588"/>
      <c r="PJ528" s="1588"/>
      <c r="PK528" s="1588"/>
      <c r="PL528" s="1588"/>
      <c r="PM528" s="1588"/>
      <c r="PN528" s="1588"/>
      <c r="PO528" s="1588"/>
      <c r="PP528" s="1588"/>
      <c r="PQ528" s="1588"/>
      <c r="PR528" s="1588"/>
      <c r="PS528" s="1588"/>
      <c r="PT528" s="1588"/>
      <c r="PU528" s="1588"/>
      <c r="PV528" s="1588"/>
      <c r="PW528" s="1588"/>
      <c r="PX528" s="1588"/>
      <c r="PY528" s="1588"/>
      <c r="PZ528" s="1588"/>
      <c r="QA528" s="1588"/>
      <c r="QB528" s="1588"/>
      <c r="QC528" s="1588"/>
      <c r="QD528" s="1588"/>
      <c r="QE528" s="1588"/>
      <c r="QF528" s="1588"/>
      <c r="QG528" s="1588"/>
      <c r="QH528" s="1588"/>
      <c r="QI528" s="1588"/>
      <c r="QJ528" s="1588"/>
      <c r="QK528" s="1588"/>
      <c r="QL528" s="1588"/>
      <c r="QM528" s="1588"/>
      <c r="QN528" s="1588"/>
      <c r="QO528" s="1588"/>
      <c r="QP528" s="1588"/>
      <c r="QQ528" s="1588"/>
      <c r="QR528" s="1588"/>
      <c r="QS528" s="1588"/>
      <c r="QT528" s="1588"/>
      <c r="QU528" s="1588"/>
      <c r="QV528" s="1588"/>
      <c r="QW528" s="1588"/>
      <c r="QX528" s="1588"/>
      <c r="QY528" s="1588"/>
      <c r="QZ528" s="1588"/>
      <c r="RA528" s="1588"/>
      <c r="RB528" s="1588"/>
      <c r="RC528" s="1588"/>
      <c r="RD528" s="1588"/>
      <c r="RE528" s="1588"/>
      <c r="RF528" s="1588"/>
      <c r="RG528" s="1588"/>
      <c r="RH528" s="1588"/>
      <c r="RI528" s="1588"/>
      <c r="RJ528" s="1588"/>
      <c r="RK528" s="1588"/>
      <c r="RL528" s="1588"/>
      <c r="RM528" s="1588"/>
      <c r="RN528" s="1588"/>
      <c r="RO528" s="1588"/>
      <c r="RP528" s="1588"/>
      <c r="RQ528" s="1588"/>
      <c r="RR528" s="1588"/>
      <c r="RS528" s="1588"/>
      <c r="RT528" s="1588"/>
      <c r="RU528" s="1588"/>
      <c r="RV528" s="1588"/>
      <c r="RW528" s="1588"/>
      <c r="RX528" s="1588"/>
      <c r="RY528" s="1588"/>
      <c r="RZ528" s="1588"/>
      <c r="SA528" s="1588"/>
      <c r="SB528" s="1588"/>
      <c r="SC528" s="1588"/>
      <c r="SD528" s="1588"/>
      <c r="SE528" s="1588"/>
      <c r="SF528" s="1588"/>
      <c r="SG528" s="1588"/>
      <c r="SH528" s="1588"/>
      <c r="SI528" s="1588"/>
      <c r="SJ528" s="1588"/>
      <c r="SK528" s="1588"/>
      <c r="SL528" s="1588"/>
      <c r="SM528" s="1588"/>
      <c r="SN528" s="1588"/>
      <c r="SO528" s="1588"/>
      <c r="SP528" s="1588"/>
      <c r="SQ528" s="1588"/>
      <c r="SR528" s="1588"/>
      <c r="SS528" s="1588"/>
      <c r="ST528" s="1588"/>
      <c r="SU528" s="1588"/>
      <c r="SV528" s="1588"/>
      <c r="SW528" s="1588"/>
      <c r="SX528" s="1588"/>
      <c r="SY528" s="1588"/>
      <c r="SZ528" s="1588"/>
      <c r="TA528" s="1588"/>
      <c r="TB528" s="1588"/>
      <c r="TC528" s="1588"/>
    </row>
    <row r="529" spans="1:523" ht="15" customHeight="1" x14ac:dyDescent="0.15">
      <c r="A529" s="1033">
        <v>44046</v>
      </c>
      <c r="B529" s="415">
        <f t="shared" si="45"/>
        <v>5262</v>
      </c>
      <c r="M529" s="231">
        <v>2045</v>
      </c>
      <c r="N529" s="546">
        <v>8.33</v>
      </c>
      <c r="O529" s="467">
        <v>3090</v>
      </c>
      <c r="P529" s="576">
        <v>31.1</v>
      </c>
      <c r="Q529" s="883">
        <f t="shared" si="40"/>
        <v>108.85000000000001</v>
      </c>
      <c r="S529" s="576">
        <v>23.7</v>
      </c>
      <c r="W529" s="494">
        <v>675</v>
      </c>
      <c r="X529" s="546">
        <v>7.96</v>
      </c>
      <c r="Y529" s="548">
        <v>2920</v>
      </c>
      <c r="Z529" s="576">
        <v>11.1</v>
      </c>
      <c r="AA529" s="883">
        <f t="shared" si="34"/>
        <v>45.51</v>
      </c>
      <c r="AC529" s="576">
        <v>2.2000000000000002</v>
      </c>
      <c r="AH529" s="546">
        <v>8.64</v>
      </c>
      <c r="AI529" s="548">
        <v>7180</v>
      </c>
      <c r="AJ529" s="576">
        <v>18.100000000000001</v>
      </c>
      <c r="AK529" s="883">
        <f t="shared" si="49"/>
        <v>77.83</v>
      </c>
      <c r="AM529" s="213">
        <v>8.3000000000000007</v>
      </c>
      <c r="AQ529" s="494">
        <v>807</v>
      </c>
      <c r="AR529" s="546">
        <v>7.47</v>
      </c>
      <c r="AS529" s="548">
        <v>4590</v>
      </c>
      <c r="AT529" s="576">
        <v>48.9</v>
      </c>
      <c r="AU529" s="883">
        <f t="shared" si="48"/>
        <v>156.48000000000002</v>
      </c>
      <c r="AW529" s="576">
        <v>36.799999999999997</v>
      </c>
      <c r="BA529" s="231">
        <v>195</v>
      </c>
      <c r="BK529" s="494">
        <v>115</v>
      </c>
      <c r="BL529" s="546">
        <v>7.72</v>
      </c>
      <c r="BM529" s="548">
        <v>1413</v>
      </c>
      <c r="BN529" s="576">
        <v>81.7</v>
      </c>
      <c r="BO529" s="883">
        <f t="shared" si="42"/>
        <v>204.25</v>
      </c>
      <c r="BQ529" s="576">
        <v>2.2000000000000002</v>
      </c>
      <c r="BU529" s="494">
        <v>392</v>
      </c>
      <c r="BV529" s="546">
        <v>7.83</v>
      </c>
      <c r="BW529" s="548">
        <v>5710</v>
      </c>
      <c r="BX529" s="548">
        <v>15.4</v>
      </c>
      <c r="BY529" s="883">
        <f t="shared" si="31"/>
        <v>60.06</v>
      </c>
      <c r="CA529" s="576">
        <v>18</v>
      </c>
      <c r="CE529" s="494">
        <v>26</v>
      </c>
      <c r="CF529" s="546">
        <v>7.89</v>
      </c>
      <c r="CG529" s="548">
        <v>6090</v>
      </c>
      <c r="CH529" s="576">
        <v>20.100000000000001</v>
      </c>
      <c r="CI529" s="883">
        <f t="shared" si="28"/>
        <v>76.38</v>
      </c>
      <c r="CK529" s="576">
        <v>4.2</v>
      </c>
      <c r="CO529" s="494">
        <v>301</v>
      </c>
      <c r="CP529" s="546">
        <v>7.35</v>
      </c>
      <c r="CQ529" s="467">
        <v>2350</v>
      </c>
      <c r="CR529" s="576">
        <v>8.3000000000000007</v>
      </c>
      <c r="CS529" s="883">
        <f t="shared" si="43"/>
        <v>26.560000000000002</v>
      </c>
      <c r="CU529" s="576">
        <v>9.6</v>
      </c>
      <c r="CY529" s="494">
        <v>298</v>
      </c>
      <c r="CZ529" s="546">
        <v>7.33</v>
      </c>
      <c r="DA529" s="467">
        <v>8770</v>
      </c>
      <c r="DB529" s="576">
        <v>57.1</v>
      </c>
      <c r="DC529" s="883">
        <f t="shared" si="32"/>
        <v>145.60499999999999</v>
      </c>
      <c r="DE529" s="576">
        <v>11.1</v>
      </c>
      <c r="DI529" s="494">
        <v>177</v>
      </c>
      <c r="DJ529" s="546">
        <v>7.98</v>
      </c>
      <c r="DK529" s="549">
        <v>4450</v>
      </c>
      <c r="DL529" s="576">
        <v>55.5</v>
      </c>
      <c r="DM529" s="883">
        <f t="shared" si="44"/>
        <v>199.8</v>
      </c>
      <c r="DO529" s="576">
        <v>11</v>
      </c>
      <c r="DS529" s="494">
        <v>53</v>
      </c>
      <c r="DT529" s="546">
        <v>6.97</v>
      </c>
      <c r="DU529" s="466">
        <v>452</v>
      </c>
      <c r="DV529" s="576">
        <v>35</v>
      </c>
      <c r="DW529" s="883">
        <f t="shared" ref="DW529:DW531" si="50">DV529*2.8</f>
        <v>98</v>
      </c>
      <c r="DY529" s="576">
        <v>11.1</v>
      </c>
      <c r="EX529" s="546">
        <v>7.94</v>
      </c>
      <c r="EY529" s="467">
        <v>4870</v>
      </c>
      <c r="EZ529" s="576">
        <v>4</v>
      </c>
      <c r="FA529" s="883">
        <f t="shared" si="39"/>
        <v>16</v>
      </c>
      <c r="FC529" s="576">
        <v>2.2000000000000002</v>
      </c>
      <c r="FG529" s="494">
        <v>11</v>
      </c>
      <c r="GK529" s="231">
        <v>16</v>
      </c>
      <c r="GL529" s="941">
        <v>6.58</v>
      </c>
      <c r="GM529" s="467">
        <v>12780</v>
      </c>
      <c r="GN529" s="467">
        <v>188</v>
      </c>
      <c r="GO529" s="467">
        <v>936</v>
      </c>
      <c r="GP529" s="467">
        <v>18</v>
      </c>
      <c r="GQ529" s="467">
        <v>183</v>
      </c>
      <c r="GU529" s="231">
        <v>29</v>
      </c>
      <c r="HE529" s="494">
        <v>122</v>
      </c>
      <c r="HF529" s="546">
        <v>6.51</v>
      </c>
      <c r="HG529" s="467">
        <v>3500</v>
      </c>
      <c r="HH529" s="894">
        <v>7.5</v>
      </c>
      <c r="HI529" s="1432">
        <f t="shared" si="33"/>
        <v>28.5</v>
      </c>
      <c r="HK529" s="576">
        <v>3.1</v>
      </c>
    </row>
    <row r="530" spans="1:523" ht="15" customHeight="1" x14ac:dyDescent="0.15">
      <c r="A530" s="1033">
        <v>44047</v>
      </c>
      <c r="B530" s="415">
        <f t="shared" si="45"/>
        <v>4518</v>
      </c>
      <c r="M530" s="231">
        <v>2431</v>
      </c>
      <c r="N530" s="546">
        <v>8.36</v>
      </c>
      <c r="O530" s="467">
        <v>3020</v>
      </c>
      <c r="P530" s="576">
        <v>29.5</v>
      </c>
      <c r="Q530" s="883">
        <f t="shared" si="40"/>
        <v>103.25</v>
      </c>
      <c r="S530" s="576">
        <v>21.7</v>
      </c>
      <c r="W530" s="494">
        <v>68</v>
      </c>
      <c r="X530" s="546">
        <v>7.99</v>
      </c>
      <c r="Y530" s="548">
        <v>2840</v>
      </c>
      <c r="Z530" s="576">
        <v>7.3</v>
      </c>
      <c r="AA530" s="883">
        <f t="shared" si="34"/>
        <v>29.929999999999996</v>
      </c>
      <c r="AC530" s="576">
        <v>2</v>
      </c>
      <c r="AQ530" s="494">
        <v>674</v>
      </c>
      <c r="AR530" s="546">
        <v>7.69</v>
      </c>
      <c r="AS530" s="548">
        <v>4200</v>
      </c>
      <c r="AT530" s="576">
        <v>42.4</v>
      </c>
      <c r="AU530" s="883">
        <f t="shared" si="48"/>
        <v>135.68</v>
      </c>
      <c r="AW530" s="576">
        <v>35</v>
      </c>
      <c r="BA530" s="231">
        <v>172</v>
      </c>
      <c r="BL530" s="546">
        <v>7.92</v>
      </c>
      <c r="BM530" s="548">
        <v>1432</v>
      </c>
      <c r="BN530" s="576">
        <v>81</v>
      </c>
      <c r="BO530" s="883">
        <f t="shared" si="42"/>
        <v>202.5</v>
      </c>
      <c r="BQ530" s="576">
        <v>2.2999999999999998</v>
      </c>
      <c r="BU530" s="494">
        <v>448</v>
      </c>
      <c r="BV530" s="546">
        <v>7.72</v>
      </c>
      <c r="BW530" s="548">
        <v>4950</v>
      </c>
      <c r="BX530" s="548">
        <v>14.3</v>
      </c>
      <c r="BY530" s="883">
        <f t="shared" si="31"/>
        <v>55.77</v>
      </c>
      <c r="CA530" s="576">
        <v>17.3</v>
      </c>
      <c r="CE530" s="494">
        <v>40</v>
      </c>
      <c r="CF530" s="546">
        <v>7.84</v>
      </c>
      <c r="CG530" s="548">
        <v>6200</v>
      </c>
      <c r="CH530" s="576">
        <v>21.7</v>
      </c>
      <c r="CI530" s="883">
        <f t="shared" si="28"/>
        <v>82.46</v>
      </c>
      <c r="CK530" s="576">
        <v>4.2</v>
      </c>
      <c r="CY530" s="494">
        <v>85</v>
      </c>
      <c r="DI530" s="494">
        <v>110</v>
      </c>
      <c r="DJ530" s="546">
        <v>7.92</v>
      </c>
      <c r="DK530" s="549">
        <v>3850</v>
      </c>
      <c r="DL530" s="576">
        <v>49.1</v>
      </c>
      <c r="DM530" s="883">
        <f t="shared" si="44"/>
        <v>176.76000000000002</v>
      </c>
      <c r="DO530" s="576">
        <v>8.4</v>
      </c>
      <c r="DS530" s="494">
        <v>49</v>
      </c>
      <c r="DT530" s="546">
        <v>7</v>
      </c>
      <c r="DU530" s="466">
        <v>460</v>
      </c>
      <c r="DV530" s="576">
        <v>36.4</v>
      </c>
      <c r="DW530" s="883">
        <f t="shared" si="50"/>
        <v>101.91999999999999</v>
      </c>
      <c r="DY530" s="576">
        <v>4.0999999999999996</v>
      </c>
      <c r="EW530" s="494">
        <v>239</v>
      </c>
      <c r="EX530" s="546">
        <v>8.0399999999999991</v>
      </c>
      <c r="EY530" s="467">
        <v>4970</v>
      </c>
      <c r="EZ530" s="576">
        <v>7.1</v>
      </c>
      <c r="FA530" s="883">
        <f t="shared" si="39"/>
        <v>28.4</v>
      </c>
      <c r="FC530" s="576">
        <v>2</v>
      </c>
      <c r="FG530" s="494">
        <v>12</v>
      </c>
      <c r="GK530" s="231">
        <v>19</v>
      </c>
      <c r="GL530" s="941">
        <v>6.29</v>
      </c>
      <c r="GM530" s="467">
        <v>7080</v>
      </c>
      <c r="GN530" s="467">
        <v>77.5</v>
      </c>
      <c r="GO530" s="467">
        <v>381</v>
      </c>
      <c r="GP530" s="467">
        <v>107</v>
      </c>
      <c r="GQ530" s="467">
        <v>163</v>
      </c>
      <c r="GU530" s="231">
        <v>49</v>
      </c>
      <c r="GV530" s="941">
        <v>6.51</v>
      </c>
      <c r="GW530" s="467">
        <v>3890</v>
      </c>
      <c r="GX530" s="467">
        <v>60.5</v>
      </c>
      <c r="GY530" s="467">
        <v>280</v>
      </c>
      <c r="GZ530" s="539">
        <v>89</v>
      </c>
      <c r="HA530" s="467">
        <v>138.5</v>
      </c>
      <c r="HE530" s="494">
        <v>122</v>
      </c>
      <c r="HF530" s="546">
        <v>6.4</v>
      </c>
      <c r="HG530" s="467">
        <v>3440</v>
      </c>
      <c r="HH530" s="894">
        <v>8.9</v>
      </c>
      <c r="HI530" s="1432">
        <f t="shared" si="33"/>
        <v>33.82</v>
      </c>
      <c r="HK530" s="576">
        <v>3.5</v>
      </c>
    </row>
    <row r="531" spans="1:523" ht="15" customHeight="1" x14ac:dyDescent="0.15">
      <c r="A531" s="1033">
        <v>44048</v>
      </c>
      <c r="B531" s="415">
        <f>M531+W531+AG531+AQ531+BA531+BK531+BU531+CE531+CO531+CY531+DI531+DS531+EC531+EM531+EW531+FG531+GK531+GU531+HE531+HO531</f>
        <v>5163</v>
      </c>
      <c r="M531" s="231">
        <v>2362</v>
      </c>
      <c r="N531" s="546">
        <v>8.3699999999999992</v>
      </c>
      <c r="O531" s="467">
        <v>3040</v>
      </c>
      <c r="P531" s="576">
        <v>31.2</v>
      </c>
      <c r="Q531" s="883">
        <f t="shared" si="40"/>
        <v>109.2</v>
      </c>
      <c r="S531" s="576">
        <v>17.7</v>
      </c>
      <c r="W531" s="494">
        <v>548</v>
      </c>
      <c r="X531" s="546">
        <v>8.1199999999999992</v>
      </c>
      <c r="Y531" s="548">
        <v>2860</v>
      </c>
      <c r="Z531" s="576">
        <v>7.6</v>
      </c>
      <c r="AA531" s="883">
        <f t="shared" si="34"/>
        <v>31.159999999999997</v>
      </c>
      <c r="AC531" s="576">
        <v>2.4</v>
      </c>
      <c r="AH531" s="546">
        <v>8.5500000000000007</v>
      </c>
      <c r="AI531" s="548">
        <v>7090</v>
      </c>
      <c r="AJ531" s="576">
        <v>19.3</v>
      </c>
      <c r="AK531" s="883">
        <f t="shared" si="49"/>
        <v>82.99</v>
      </c>
      <c r="AM531" s="213">
        <v>7.8</v>
      </c>
      <c r="AQ531" s="494">
        <v>669</v>
      </c>
      <c r="AR531" s="546">
        <v>8.3000000000000007</v>
      </c>
      <c r="AS531" s="548">
        <v>5490</v>
      </c>
      <c r="AT531" s="576">
        <v>60.6</v>
      </c>
      <c r="AU531" s="883">
        <f t="shared" si="48"/>
        <v>193.92000000000002</v>
      </c>
      <c r="AW531" s="576">
        <v>46.6</v>
      </c>
      <c r="BA531" s="231">
        <v>239</v>
      </c>
      <c r="BB531" s="546">
        <v>8.1199999999999992</v>
      </c>
      <c r="BC531" s="467">
        <v>4410</v>
      </c>
      <c r="BD531" s="576">
        <v>26.3</v>
      </c>
      <c r="BE531" s="883">
        <f t="shared" si="41"/>
        <v>94.68</v>
      </c>
      <c r="BG531" s="576">
        <v>34.1</v>
      </c>
      <c r="BL531" s="546">
        <v>7.95</v>
      </c>
      <c r="BM531" s="548">
        <v>1439</v>
      </c>
      <c r="BN531" s="576">
        <v>81.599999999999994</v>
      </c>
      <c r="BO531" s="883">
        <f t="shared" si="42"/>
        <v>204</v>
      </c>
      <c r="BQ531" s="576">
        <v>2.2999999999999998</v>
      </c>
      <c r="BU531" s="494">
        <v>479</v>
      </c>
      <c r="BV531" s="546">
        <v>7.81</v>
      </c>
      <c r="BW531" s="548">
        <v>5500</v>
      </c>
      <c r="BX531" s="548">
        <v>16.899999999999999</v>
      </c>
      <c r="BY531" s="883">
        <f t="shared" si="31"/>
        <v>65.91</v>
      </c>
      <c r="CA531" s="576">
        <v>20.8</v>
      </c>
      <c r="CE531" s="494">
        <v>91</v>
      </c>
      <c r="CF531" s="546">
        <v>7.9</v>
      </c>
      <c r="CG531" s="548">
        <v>6310</v>
      </c>
      <c r="CH531" s="576">
        <v>18.3</v>
      </c>
      <c r="CI531" s="883">
        <f t="shared" si="28"/>
        <v>69.540000000000006</v>
      </c>
      <c r="CK531" s="576">
        <v>5.4</v>
      </c>
      <c r="CO531" s="494">
        <v>279</v>
      </c>
      <c r="CP531" s="546">
        <v>7.46</v>
      </c>
      <c r="CQ531" s="467">
        <v>1758</v>
      </c>
      <c r="CR531" s="576">
        <v>8.8000000000000007</v>
      </c>
      <c r="CS531" s="883">
        <f t="shared" si="43"/>
        <v>28.160000000000004</v>
      </c>
      <c r="CU531" s="576">
        <v>6.8</v>
      </c>
      <c r="CY531" s="494">
        <v>131</v>
      </c>
      <c r="CZ531" s="546">
        <v>7.44</v>
      </c>
      <c r="DA531" s="467">
        <v>8390</v>
      </c>
      <c r="DB531" s="576">
        <v>48.7</v>
      </c>
      <c r="DC531" s="883">
        <f t="shared" si="32"/>
        <v>124.185</v>
      </c>
      <c r="DE531" s="576">
        <v>8.6</v>
      </c>
      <c r="DJ531" s="546">
        <v>7.94</v>
      </c>
      <c r="DK531" s="549">
        <v>3860</v>
      </c>
      <c r="DL531" s="576">
        <v>79.7</v>
      </c>
      <c r="DM531" s="883">
        <f t="shared" si="44"/>
        <v>286.92</v>
      </c>
      <c r="DO531" s="576">
        <v>21</v>
      </c>
      <c r="DS531" s="494">
        <v>52</v>
      </c>
      <c r="DT531" s="546">
        <v>7.08</v>
      </c>
      <c r="DU531" s="466">
        <v>490</v>
      </c>
      <c r="DV531" s="576">
        <v>20.6</v>
      </c>
      <c r="DW531" s="883">
        <f t="shared" si="50"/>
        <v>57.68</v>
      </c>
      <c r="DY531" s="576">
        <v>2.2000000000000002</v>
      </c>
      <c r="EC531" s="494">
        <v>12</v>
      </c>
      <c r="EW531" s="494">
        <v>98</v>
      </c>
      <c r="EX531" s="546">
        <v>8.07</v>
      </c>
      <c r="EY531" s="467">
        <v>5000</v>
      </c>
      <c r="EZ531" s="576">
        <v>4.0999999999999996</v>
      </c>
      <c r="FA531" s="883">
        <f t="shared" si="39"/>
        <v>16.399999999999999</v>
      </c>
      <c r="FC531" s="576">
        <v>1.8</v>
      </c>
      <c r="FG531" s="494">
        <v>12</v>
      </c>
      <c r="GK531" s="231">
        <v>15</v>
      </c>
      <c r="GL531" s="941">
        <v>6.48</v>
      </c>
      <c r="GM531" s="467">
        <v>8940</v>
      </c>
      <c r="GN531" s="467">
        <v>108.4</v>
      </c>
      <c r="GO531" s="467">
        <v>566</v>
      </c>
      <c r="GP531" s="467">
        <v>104</v>
      </c>
      <c r="GQ531" s="467">
        <v>155.6</v>
      </c>
      <c r="GU531" s="231">
        <v>47</v>
      </c>
      <c r="GV531" s="467">
        <v>6.25</v>
      </c>
      <c r="GW531" s="467">
        <v>4020</v>
      </c>
      <c r="GX531" s="467">
        <v>66</v>
      </c>
      <c r="GY531" s="467">
        <v>316</v>
      </c>
      <c r="GZ531" s="539">
        <v>65</v>
      </c>
      <c r="HA531" s="467">
        <v>144.80000000000001</v>
      </c>
      <c r="HE531" s="494">
        <v>129</v>
      </c>
      <c r="HF531" s="546">
        <v>6.41</v>
      </c>
      <c r="HG531" s="467">
        <v>3660</v>
      </c>
      <c r="HH531" s="894">
        <v>8.5</v>
      </c>
      <c r="HI531" s="1432">
        <f t="shared" si="33"/>
        <v>32.299999999999997</v>
      </c>
      <c r="HK531" s="576">
        <v>3.2</v>
      </c>
    </row>
    <row r="532" spans="1:523" ht="15" customHeight="1" x14ac:dyDescent="0.15">
      <c r="A532" s="1033">
        <v>44049</v>
      </c>
      <c r="B532" s="415">
        <f t="shared" si="45"/>
        <v>5082</v>
      </c>
      <c r="M532" s="231">
        <v>2294</v>
      </c>
      <c r="W532" s="494">
        <v>593</v>
      </c>
      <c r="AQ532" s="494">
        <v>551</v>
      </c>
      <c r="BA532" s="231">
        <v>202</v>
      </c>
      <c r="BK532" s="494">
        <v>148</v>
      </c>
      <c r="BU532" s="494">
        <v>444</v>
      </c>
      <c r="CE532" s="494">
        <v>21</v>
      </c>
      <c r="CO532" s="494">
        <v>304</v>
      </c>
      <c r="CY532" s="494">
        <v>144</v>
      </c>
      <c r="DI532" s="494">
        <v>72</v>
      </c>
      <c r="DS532" s="494">
        <v>33</v>
      </c>
      <c r="EW532" s="494">
        <v>92</v>
      </c>
      <c r="FA532" s="883">
        <f t="shared" si="39"/>
        <v>0</v>
      </c>
      <c r="FG532" s="494">
        <v>12</v>
      </c>
      <c r="GK532" s="231">
        <v>13</v>
      </c>
      <c r="GU532" s="231">
        <v>45</v>
      </c>
      <c r="HE532" s="494">
        <v>114</v>
      </c>
    </row>
    <row r="533" spans="1:523" ht="15" customHeight="1" x14ac:dyDescent="0.15">
      <c r="A533" s="1033">
        <v>44050</v>
      </c>
      <c r="B533" s="415">
        <f t="shared" si="45"/>
        <v>4424</v>
      </c>
      <c r="M533" s="231">
        <v>2110</v>
      </c>
      <c r="N533" s="546">
        <v>8.4</v>
      </c>
      <c r="O533" s="467">
        <v>3020</v>
      </c>
      <c r="P533" s="576">
        <v>29.3</v>
      </c>
      <c r="Q533" s="883">
        <f t="shared" ref="Q533:Q596" si="51">P533*3.5</f>
        <v>102.55</v>
      </c>
      <c r="R533" s="539">
        <v>0.5</v>
      </c>
      <c r="S533" s="576">
        <v>14.9</v>
      </c>
      <c r="W533" s="494">
        <v>639</v>
      </c>
      <c r="X533" s="546">
        <v>7.97</v>
      </c>
      <c r="Y533" s="548">
        <v>2670</v>
      </c>
      <c r="Z533" s="576">
        <v>7.5</v>
      </c>
      <c r="AA533" s="883">
        <f t="shared" ref="AA533:AA596" si="52">Z533*4.1</f>
        <v>30.749999999999996</v>
      </c>
      <c r="AC533" s="576">
        <v>3</v>
      </c>
      <c r="AH533" s="546">
        <v>8.69</v>
      </c>
      <c r="AI533" s="548">
        <v>7000</v>
      </c>
      <c r="AJ533" s="576">
        <v>17.399999999999999</v>
      </c>
      <c r="AK533" s="883">
        <f t="shared" ref="AK533:AK544" si="53">AJ533*4.3</f>
        <v>74.819999999999993</v>
      </c>
      <c r="AM533" s="213">
        <v>9</v>
      </c>
      <c r="AQ533" s="494">
        <v>622</v>
      </c>
      <c r="AR533" s="546">
        <v>7.96</v>
      </c>
      <c r="AS533" s="548">
        <v>5140</v>
      </c>
      <c r="AT533" s="576">
        <v>56.8</v>
      </c>
      <c r="AU533" s="883">
        <f t="shared" ref="AU533:AU545" si="54">AT533*3.2</f>
        <v>181.76</v>
      </c>
      <c r="AV533" s="539">
        <v>0.7</v>
      </c>
      <c r="AW533" s="576">
        <v>43.4</v>
      </c>
      <c r="BB533" s="546">
        <v>8.34</v>
      </c>
      <c r="BC533" s="467">
        <v>4700</v>
      </c>
      <c r="BD533" s="576">
        <v>27.1</v>
      </c>
      <c r="BE533" s="883">
        <f t="shared" ref="BE533:BE596" si="55">BD533*3.6</f>
        <v>97.56</v>
      </c>
      <c r="BF533" s="539">
        <v>21.5</v>
      </c>
      <c r="BG533" s="576">
        <v>34.299999999999997</v>
      </c>
      <c r="BK533" s="494">
        <v>154</v>
      </c>
      <c r="BL533" s="546">
        <v>7.96</v>
      </c>
      <c r="BM533" s="548">
        <v>1396</v>
      </c>
      <c r="BN533" s="576">
        <v>75</v>
      </c>
      <c r="BO533" s="883">
        <f t="shared" ref="BO533:BO546" si="56">BN533*2.5</f>
        <v>187.5</v>
      </c>
      <c r="BQ533" s="576">
        <v>2.2999999999999998</v>
      </c>
      <c r="BU533" s="494">
        <v>170</v>
      </c>
      <c r="BV533" s="546">
        <v>7.82</v>
      </c>
      <c r="BW533" s="548">
        <v>5410</v>
      </c>
      <c r="BX533" s="548">
        <v>15.1</v>
      </c>
      <c r="BY533" s="883">
        <f t="shared" ref="BY533:BY582" si="57">BX533*3.9</f>
        <v>58.89</v>
      </c>
      <c r="CA533" s="576">
        <v>22.2</v>
      </c>
      <c r="CE533" s="494">
        <v>57</v>
      </c>
      <c r="CF533" s="546">
        <v>7.91</v>
      </c>
      <c r="CG533" s="548">
        <v>6180</v>
      </c>
      <c r="CH533" s="576">
        <v>17.899999999999999</v>
      </c>
      <c r="CI533" s="883">
        <f t="shared" ref="CI533:CI561" si="58">CH533*3.8</f>
        <v>68.02</v>
      </c>
      <c r="CK533" s="576">
        <v>10.1</v>
      </c>
      <c r="CO533" s="494">
        <v>51</v>
      </c>
      <c r="CP533" s="546">
        <v>8.23</v>
      </c>
      <c r="CQ533" s="467">
        <v>7490</v>
      </c>
      <c r="CR533" s="576">
        <v>18</v>
      </c>
      <c r="CS533" s="883">
        <f t="shared" ref="CS533:CS547" si="59">CR533*3.2</f>
        <v>57.6</v>
      </c>
      <c r="CU533" s="576">
        <v>23</v>
      </c>
      <c r="CY533" s="494">
        <v>142</v>
      </c>
      <c r="CZ533" s="546">
        <v>7.5</v>
      </c>
      <c r="DA533" s="467">
        <v>8020</v>
      </c>
      <c r="DB533" s="576">
        <v>59.4</v>
      </c>
      <c r="DC533" s="883">
        <f t="shared" ref="DC533:DC545" si="60">DB533*2.55</f>
        <v>151.47</v>
      </c>
      <c r="DE533" s="576">
        <v>20.8</v>
      </c>
      <c r="DI533" s="494">
        <v>160</v>
      </c>
      <c r="DJ533" s="546">
        <v>8.06</v>
      </c>
      <c r="DK533" s="549">
        <v>3860</v>
      </c>
      <c r="DL533" s="576">
        <v>47.5</v>
      </c>
      <c r="DM533" s="883">
        <f t="shared" ref="DM533:DM545" si="61">DL533*3.6</f>
        <v>171</v>
      </c>
      <c r="DO533" s="576">
        <v>8.9</v>
      </c>
      <c r="DS533" s="494">
        <v>33</v>
      </c>
      <c r="EC533" s="494">
        <v>57</v>
      </c>
      <c r="ED533" s="546">
        <v>7.94</v>
      </c>
      <c r="EE533" s="551">
        <v>400</v>
      </c>
      <c r="EF533" s="576">
        <v>4.3</v>
      </c>
      <c r="EG533" s="883">
        <v>12</v>
      </c>
      <c r="EI533" s="576">
        <v>10</v>
      </c>
      <c r="EX533" s="546">
        <v>7.94</v>
      </c>
      <c r="EY533" s="467">
        <v>5220</v>
      </c>
      <c r="EZ533" s="576">
        <v>5.3</v>
      </c>
      <c r="FA533" s="883">
        <f t="shared" si="39"/>
        <v>21.2</v>
      </c>
      <c r="FC533" s="576">
        <v>1.5</v>
      </c>
      <c r="FG533" s="494">
        <v>45</v>
      </c>
      <c r="FH533" s="546">
        <v>8.4700000000000006</v>
      </c>
      <c r="FI533" s="467">
        <v>5090</v>
      </c>
      <c r="FJ533" s="576">
        <v>102</v>
      </c>
      <c r="FK533" s="883">
        <v>265</v>
      </c>
      <c r="FM533" s="576">
        <v>14</v>
      </c>
      <c r="GK533" s="231">
        <v>13</v>
      </c>
      <c r="GL533" s="941">
        <v>6.43</v>
      </c>
      <c r="GM533" s="467">
        <v>7460</v>
      </c>
      <c r="GN533" s="467">
        <v>7</v>
      </c>
      <c r="GO533" s="467">
        <v>112</v>
      </c>
      <c r="GP533" s="467">
        <v>13.5</v>
      </c>
      <c r="GQ533" s="467">
        <v>16.8</v>
      </c>
      <c r="GU533" s="231">
        <v>57</v>
      </c>
      <c r="GV533" s="1134">
        <v>6.24</v>
      </c>
      <c r="GW533" s="467">
        <v>3510</v>
      </c>
      <c r="GX533" s="467">
        <v>47.7</v>
      </c>
      <c r="GY533" s="467">
        <v>243</v>
      </c>
      <c r="GZ533" s="539">
        <v>86.8</v>
      </c>
      <c r="HA533" s="467">
        <v>138</v>
      </c>
      <c r="HE533" s="494">
        <v>114</v>
      </c>
      <c r="HF533" s="546">
        <v>5.82</v>
      </c>
      <c r="HG533" s="467">
        <v>5970</v>
      </c>
      <c r="HH533" s="894">
        <v>39.299999999999997</v>
      </c>
      <c r="HI533" s="1432">
        <f t="shared" si="33"/>
        <v>149.33999999999997</v>
      </c>
      <c r="HK533" s="576">
        <v>14.7</v>
      </c>
    </row>
    <row r="534" spans="1:523" ht="15" customHeight="1" x14ac:dyDescent="0.15">
      <c r="A534" s="1033">
        <v>44051</v>
      </c>
      <c r="B534" s="415">
        <f t="shared" si="45"/>
        <v>5683</v>
      </c>
      <c r="M534" s="231">
        <v>2331</v>
      </c>
      <c r="N534" s="546">
        <v>8.31</v>
      </c>
      <c r="O534" s="467">
        <v>3000</v>
      </c>
      <c r="P534" s="576">
        <v>29.3</v>
      </c>
      <c r="Q534" s="883">
        <f t="shared" si="51"/>
        <v>102.55</v>
      </c>
      <c r="S534" s="576">
        <v>16.399999999999999</v>
      </c>
      <c r="W534" s="494">
        <v>577</v>
      </c>
      <c r="X534" s="546">
        <v>8.07</v>
      </c>
      <c r="Y534" s="548">
        <v>2720</v>
      </c>
      <c r="Z534" s="576">
        <v>8.4</v>
      </c>
      <c r="AA534" s="883">
        <f t="shared" si="52"/>
        <v>34.44</v>
      </c>
      <c r="AC534" s="576">
        <v>2.5</v>
      </c>
      <c r="AQ534" s="494">
        <v>614</v>
      </c>
      <c r="AR534" s="546">
        <v>8.0399999999999991</v>
      </c>
      <c r="AS534" s="548">
        <v>5060</v>
      </c>
      <c r="AT534" s="576">
        <v>56.9</v>
      </c>
      <c r="AU534" s="883">
        <f t="shared" si="54"/>
        <v>182.08</v>
      </c>
      <c r="AV534" s="539">
        <v>0.8</v>
      </c>
      <c r="AW534" s="576">
        <v>41.2</v>
      </c>
      <c r="BA534" s="231">
        <v>157</v>
      </c>
      <c r="BB534" s="546">
        <v>8.34</v>
      </c>
      <c r="BC534" s="467">
        <v>4810</v>
      </c>
      <c r="BD534" s="576">
        <v>25</v>
      </c>
      <c r="BE534" s="883">
        <f t="shared" si="55"/>
        <v>90</v>
      </c>
      <c r="BF534" s="539">
        <v>23.2</v>
      </c>
      <c r="BG534" s="576">
        <v>31.2</v>
      </c>
      <c r="BK534" s="494">
        <v>111</v>
      </c>
      <c r="BL534" s="546">
        <v>8.0399999999999991</v>
      </c>
      <c r="BM534" s="548">
        <v>1475</v>
      </c>
      <c r="BN534" s="576">
        <v>73.5</v>
      </c>
      <c r="BO534" s="883">
        <f t="shared" si="56"/>
        <v>183.75</v>
      </c>
      <c r="BQ534" s="576">
        <v>2.6</v>
      </c>
      <c r="BU534" s="494">
        <v>330</v>
      </c>
      <c r="BV534" s="546">
        <v>8.01</v>
      </c>
      <c r="BW534" s="548">
        <v>13720</v>
      </c>
      <c r="BX534" s="548">
        <v>39.6</v>
      </c>
      <c r="BY534" s="883">
        <f t="shared" si="57"/>
        <v>154.44</v>
      </c>
      <c r="BZ534" s="539">
        <v>28.2</v>
      </c>
      <c r="CA534" s="576">
        <v>48.7</v>
      </c>
      <c r="CE534" s="494">
        <v>76</v>
      </c>
      <c r="CF534" s="546">
        <v>7.98</v>
      </c>
      <c r="CG534" s="548">
        <v>6430</v>
      </c>
      <c r="CH534" s="576">
        <v>17.3</v>
      </c>
      <c r="CI534" s="883">
        <f t="shared" si="58"/>
        <v>65.739999999999995</v>
      </c>
      <c r="CK534" s="576">
        <v>10.6</v>
      </c>
      <c r="CO534" s="494">
        <v>505</v>
      </c>
      <c r="CP534" s="546">
        <v>8.26</v>
      </c>
      <c r="CQ534" s="467">
        <v>7130</v>
      </c>
      <c r="CR534" s="576">
        <v>17.899999999999999</v>
      </c>
      <c r="CS534" s="883">
        <f t="shared" si="59"/>
        <v>57.28</v>
      </c>
      <c r="CU534" s="576">
        <v>23.2</v>
      </c>
      <c r="CY534" s="494">
        <v>328</v>
      </c>
      <c r="CZ534" s="546">
        <v>7.63</v>
      </c>
      <c r="DA534" s="467">
        <v>7440</v>
      </c>
      <c r="DB534" s="576">
        <v>47.1</v>
      </c>
      <c r="DC534" s="883">
        <f t="shared" si="60"/>
        <v>120.10499999999999</v>
      </c>
      <c r="DD534" s="539">
        <v>3.3</v>
      </c>
      <c r="DE534" s="576">
        <v>13.9</v>
      </c>
      <c r="DI534" s="494">
        <v>80</v>
      </c>
      <c r="DJ534" s="546">
        <v>8.07</v>
      </c>
      <c r="DK534" s="549">
        <v>4000</v>
      </c>
      <c r="DL534" s="576">
        <v>47.9</v>
      </c>
      <c r="DM534" s="883">
        <f t="shared" si="61"/>
        <v>172.44</v>
      </c>
      <c r="DO534" s="576">
        <v>7.9</v>
      </c>
      <c r="DS534" s="494">
        <v>50</v>
      </c>
      <c r="EC534" s="494">
        <v>22</v>
      </c>
      <c r="EW534" s="494">
        <v>276</v>
      </c>
      <c r="EX534" s="546">
        <v>7.56</v>
      </c>
      <c r="EY534" s="467">
        <v>297</v>
      </c>
      <c r="EZ534" s="576">
        <v>5.6</v>
      </c>
      <c r="FA534" s="883">
        <f t="shared" si="39"/>
        <v>22.4</v>
      </c>
      <c r="FC534" s="576">
        <v>1.3</v>
      </c>
      <c r="FG534" s="494">
        <v>43</v>
      </c>
      <c r="FH534" s="546">
        <v>8.59</v>
      </c>
      <c r="FI534" s="467">
        <v>4340</v>
      </c>
      <c r="FJ534" s="576">
        <v>199</v>
      </c>
      <c r="FK534" s="883">
        <v>490</v>
      </c>
      <c r="FM534" s="576">
        <v>26.4</v>
      </c>
      <c r="GK534" s="231">
        <v>12</v>
      </c>
      <c r="GL534" s="941">
        <v>6.42</v>
      </c>
      <c r="GM534" s="467">
        <v>9190</v>
      </c>
      <c r="GN534" s="467">
        <v>102</v>
      </c>
      <c r="GO534" s="467">
        <v>317</v>
      </c>
      <c r="GP534" s="467">
        <v>69</v>
      </c>
      <c r="GQ534" s="467">
        <v>178</v>
      </c>
      <c r="GU534" s="231">
        <v>56</v>
      </c>
      <c r="GV534" s="1134">
        <v>6.25</v>
      </c>
      <c r="GW534" s="467">
        <v>3830</v>
      </c>
      <c r="GX534" s="467">
        <v>53.4</v>
      </c>
      <c r="GY534" s="467">
        <v>187</v>
      </c>
      <c r="GZ534" s="539">
        <v>96</v>
      </c>
      <c r="HA534" s="467">
        <v>149</v>
      </c>
      <c r="HE534" s="494">
        <v>115</v>
      </c>
    </row>
    <row r="535" spans="1:523" s="472" customFormat="1" ht="15" customHeight="1" x14ac:dyDescent="0.15">
      <c r="A535" s="581">
        <v>44052</v>
      </c>
      <c r="B535" s="765">
        <f t="shared" si="45"/>
        <v>4276</v>
      </c>
      <c r="C535" s="241"/>
      <c r="D535" s="552"/>
      <c r="E535" s="471"/>
      <c r="F535" s="577"/>
      <c r="G535" s="577"/>
      <c r="H535" s="541"/>
      <c r="I535" s="577"/>
      <c r="J535" s="553"/>
      <c r="K535" s="471"/>
      <c r="L535" s="557"/>
      <c r="M535" s="241">
        <v>1611</v>
      </c>
      <c r="N535" s="552">
        <v>8.39</v>
      </c>
      <c r="O535" s="471">
        <v>3070</v>
      </c>
      <c r="P535" s="577">
        <v>26.9</v>
      </c>
      <c r="Q535" s="577">
        <f t="shared" si="51"/>
        <v>94.149999999999991</v>
      </c>
      <c r="R535" s="541"/>
      <c r="S535" s="577">
        <v>15.9</v>
      </c>
      <c r="T535" s="553"/>
      <c r="U535" s="471"/>
      <c r="V535" s="557"/>
      <c r="W535" s="554">
        <v>521</v>
      </c>
      <c r="X535" s="552">
        <v>7.99</v>
      </c>
      <c r="Y535" s="555">
        <v>3030</v>
      </c>
      <c r="Z535" s="577">
        <v>9.9</v>
      </c>
      <c r="AA535" s="577">
        <f t="shared" si="52"/>
        <v>40.589999999999996</v>
      </c>
      <c r="AB535" s="541"/>
      <c r="AC535" s="577">
        <v>3.6</v>
      </c>
      <c r="AD535" s="541"/>
      <c r="AE535" s="471"/>
      <c r="AF535" s="557"/>
      <c r="AG535" s="554">
        <v>68</v>
      </c>
      <c r="AH535" s="552">
        <v>8.81</v>
      </c>
      <c r="AI535" s="555">
        <v>6620</v>
      </c>
      <c r="AJ535" s="577">
        <v>16.3</v>
      </c>
      <c r="AK535" s="577">
        <f t="shared" si="53"/>
        <v>70.09</v>
      </c>
      <c r="AL535" s="541"/>
      <c r="AM535" s="180">
        <v>4.9000000000000004</v>
      </c>
      <c r="AN535" s="541"/>
      <c r="AO535" s="471"/>
      <c r="AP535" s="619"/>
      <c r="AQ535" s="554">
        <v>539</v>
      </c>
      <c r="AR535" s="552">
        <v>8.14</v>
      </c>
      <c r="AS535" s="555">
        <v>5020</v>
      </c>
      <c r="AT535" s="577">
        <v>57</v>
      </c>
      <c r="AU535" s="577">
        <f t="shared" si="54"/>
        <v>182.4</v>
      </c>
      <c r="AV535" s="541"/>
      <c r="AW535" s="577">
        <v>47.4</v>
      </c>
      <c r="AX535" s="541"/>
      <c r="AY535" s="471"/>
      <c r="AZ535" s="557"/>
      <c r="BA535" s="241">
        <v>218</v>
      </c>
      <c r="BB535" s="552">
        <v>8.56</v>
      </c>
      <c r="BC535" s="471">
        <v>4070</v>
      </c>
      <c r="BD535" s="577">
        <v>20.7</v>
      </c>
      <c r="BE535" s="577">
        <f t="shared" si="55"/>
        <v>74.52</v>
      </c>
      <c r="BF535" s="541"/>
      <c r="BG535" s="577">
        <v>20.2</v>
      </c>
      <c r="BH535" s="541"/>
      <c r="BI535" s="471"/>
      <c r="BJ535" s="557"/>
      <c r="BK535" s="554">
        <v>140</v>
      </c>
      <c r="BL535" s="552">
        <v>8.14</v>
      </c>
      <c r="BM535" s="555">
        <v>1445</v>
      </c>
      <c r="BN535" s="577">
        <v>61</v>
      </c>
      <c r="BO535" s="577">
        <f t="shared" si="56"/>
        <v>152.5</v>
      </c>
      <c r="BP535" s="541"/>
      <c r="BQ535" s="577">
        <v>2.7</v>
      </c>
      <c r="BR535" s="541"/>
      <c r="BS535" s="471"/>
      <c r="BT535" s="557"/>
      <c r="BU535" s="554">
        <v>244</v>
      </c>
      <c r="BV535" s="552">
        <v>7.67</v>
      </c>
      <c r="BW535" s="555">
        <v>3480</v>
      </c>
      <c r="BX535" s="555">
        <v>11.9</v>
      </c>
      <c r="BY535" s="577">
        <f t="shared" si="57"/>
        <v>46.410000000000004</v>
      </c>
      <c r="BZ535" s="541"/>
      <c r="CA535" s="577">
        <v>13.6</v>
      </c>
      <c r="CB535" s="541"/>
      <c r="CC535" s="471"/>
      <c r="CD535" s="557"/>
      <c r="CE535" s="554">
        <v>29</v>
      </c>
      <c r="CF535" s="552">
        <v>8.08</v>
      </c>
      <c r="CG535" s="555">
        <v>6370</v>
      </c>
      <c r="CH535" s="577">
        <v>17.5</v>
      </c>
      <c r="CI535" s="577">
        <f t="shared" si="58"/>
        <v>66.5</v>
      </c>
      <c r="CJ535" s="541"/>
      <c r="CK535" s="577">
        <v>8.9</v>
      </c>
      <c r="CL535" s="541"/>
      <c r="CM535" s="471"/>
      <c r="CN535" s="557"/>
      <c r="CO535" s="554">
        <v>394</v>
      </c>
      <c r="CP535" s="552">
        <v>7.73</v>
      </c>
      <c r="CQ535" s="471">
        <v>5950</v>
      </c>
      <c r="CR535" s="577">
        <v>14.5</v>
      </c>
      <c r="CS535" s="577">
        <f t="shared" si="59"/>
        <v>46.400000000000006</v>
      </c>
      <c r="CT535" s="541"/>
      <c r="CU535" s="577">
        <v>21.1</v>
      </c>
      <c r="CV535" s="541"/>
      <c r="CW535" s="471"/>
      <c r="CX535" s="557"/>
      <c r="CY535" s="554">
        <v>166</v>
      </c>
      <c r="CZ535" s="552">
        <v>7.71</v>
      </c>
      <c r="DA535" s="471">
        <v>7120</v>
      </c>
      <c r="DB535" s="577">
        <v>49.5</v>
      </c>
      <c r="DC535" s="577">
        <f t="shared" si="60"/>
        <v>126.22499999999999</v>
      </c>
      <c r="DD535" s="541"/>
      <c r="DE535" s="577">
        <v>13</v>
      </c>
      <c r="DF535" s="541"/>
      <c r="DG535" s="558"/>
      <c r="DH535" s="557"/>
      <c r="DI535" s="554">
        <v>75</v>
      </c>
      <c r="DJ535" s="552">
        <v>6.21</v>
      </c>
      <c r="DK535" s="556">
        <v>3740</v>
      </c>
      <c r="DL535" s="577">
        <v>50.9</v>
      </c>
      <c r="DM535" s="577">
        <f t="shared" si="61"/>
        <v>183.24</v>
      </c>
      <c r="DN535" s="541"/>
      <c r="DO535" s="577">
        <v>7.2</v>
      </c>
      <c r="DP535" s="541"/>
      <c r="DQ535" s="471"/>
      <c r="DR535" s="557"/>
      <c r="DS535" s="554">
        <v>43</v>
      </c>
      <c r="DT535" s="552">
        <v>7.15</v>
      </c>
      <c r="DU535" s="470">
        <v>498</v>
      </c>
      <c r="DV535" s="577">
        <v>69.5</v>
      </c>
      <c r="DW535" s="577">
        <f t="shared" ref="DW535:DW547" si="62">DV535*2.8</f>
        <v>194.6</v>
      </c>
      <c r="DX535" s="541"/>
      <c r="DY535" s="577">
        <v>5.9</v>
      </c>
      <c r="DZ535" s="541"/>
      <c r="EA535" s="577"/>
      <c r="EB535" s="557"/>
      <c r="EC535" s="554">
        <v>22</v>
      </c>
      <c r="ED535" s="552"/>
      <c r="EE535" s="558"/>
      <c r="EF535" s="577"/>
      <c r="EG535" s="577"/>
      <c r="EH535" s="541"/>
      <c r="EI535" s="577"/>
      <c r="EJ535" s="541"/>
      <c r="EK535" s="471"/>
      <c r="EL535" s="557"/>
      <c r="EM535" s="554"/>
      <c r="EN535" s="552"/>
      <c r="EO535" s="471"/>
      <c r="EP535" s="577"/>
      <c r="EQ535" s="577"/>
      <c r="ER535" s="541"/>
      <c r="ES535" s="577"/>
      <c r="ET535" s="470"/>
      <c r="EU535" s="471"/>
      <c r="EV535" s="557"/>
      <c r="EW535" s="554"/>
      <c r="EX535" s="552">
        <v>8.01</v>
      </c>
      <c r="EY535" s="471">
        <v>5210</v>
      </c>
      <c r="EZ535" s="577">
        <v>5.8</v>
      </c>
      <c r="FA535" s="577">
        <f t="shared" si="39"/>
        <v>23.2</v>
      </c>
      <c r="FB535" s="541"/>
      <c r="FC535" s="577">
        <v>2</v>
      </c>
      <c r="FD535" s="470"/>
      <c r="FE535" s="471"/>
      <c r="FF535" s="557"/>
      <c r="FG535" s="554">
        <v>43</v>
      </c>
      <c r="FH535" s="552">
        <v>8.69</v>
      </c>
      <c r="FI535" s="471">
        <v>4320</v>
      </c>
      <c r="FJ535" s="577">
        <v>194</v>
      </c>
      <c r="FK535" s="577">
        <v>488</v>
      </c>
      <c r="FL535" s="541"/>
      <c r="FM535" s="577">
        <v>27.6</v>
      </c>
      <c r="FN535" s="470"/>
      <c r="FO535" s="471"/>
      <c r="FP535" s="557"/>
      <c r="FQ535" s="1261"/>
      <c r="FR535" s="584"/>
      <c r="FS535" s="589"/>
      <c r="FT535" s="584"/>
      <c r="FU535" s="590"/>
      <c r="FV535" s="584"/>
      <c r="FW535" s="590"/>
      <c r="FX535" s="584"/>
      <c r="FY535" s="584"/>
      <c r="FZ535" s="591"/>
      <c r="GA535" s="1261"/>
      <c r="GB535" s="584"/>
      <c r="GC535" s="584"/>
      <c r="GD535" s="584"/>
      <c r="GE535" s="590"/>
      <c r="GF535" s="584"/>
      <c r="GG535" s="590"/>
      <c r="GH535" s="584"/>
      <c r="GI535" s="584"/>
      <c r="GJ535" s="591"/>
      <c r="GK535" s="241">
        <v>11</v>
      </c>
      <c r="GL535" s="940">
        <v>6.4</v>
      </c>
      <c r="GM535" s="471">
        <v>10250</v>
      </c>
      <c r="GN535" s="471">
        <v>116.9</v>
      </c>
      <c r="GO535" s="471">
        <v>293</v>
      </c>
      <c r="GP535" s="471"/>
      <c r="GQ535" s="471">
        <v>136</v>
      </c>
      <c r="GR535" s="471"/>
      <c r="GS535" s="471"/>
      <c r="GT535" s="557"/>
      <c r="GU535" s="241">
        <v>49</v>
      </c>
      <c r="GV535" s="1135">
        <v>6.37</v>
      </c>
      <c r="GW535" s="471">
        <v>4310</v>
      </c>
      <c r="GX535" s="471">
        <v>61.9</v>
      </c>
      <c r="GY535" s="471">
        <v>161</v>
      </c>
      <c r="GZ535" s="541"/>
      <c r="HA535" s="471">
        <v>171</v>
      </c>
      <c r="HB535" s="471"/>
      <c r="HC535" s="471"/>
      <c r="HD535" s="557"/>
      <c r="HE535" s="554">
        <v>103</v>
      </c>
      <c r="HF535" s="552">
        <v>6.53</v>
      </c>
      <c r="HG535" s="471">
        <v>5410</v>
      </c>
      <c r="HH535" s="590">
        <v>22.9</v>
      </c>
      <c r="HI535" s="556">
        <f t="shared" si="33"/>
        <v>87.02</v>
      </c>
      <c r="HJ535" s="541"/>
      <c r="HK535" s="577">
        <v>9.1999999999999993</v>
      </c>
      <c r="HL535" s="541"/>
      <c r="HM535" s="471"/>
      <c r="HN535" s="557"/>
      <c r="HO535" s="554"/>
      <c r="HP535" s="552"/>
      <c r="HQ535" s="471"/>
      <c r="HR535" s="577"/>
      <c r="HS535" s="577"/>
      <c r="HT535" s="541"/>
      <c r="HU535" s="577"/>
      <c r="HV535" s="541"/>
      <c r="HW535" s="471"/>
      <c r="HX535" s="557"/>
      <c r="HY535" s="1587"/>
      <c r="HZ535" s="1587"/>
      <c r="IA535" s="1587"/>
      <c r="IB535" s="1587"/>
      <c r="IC535" s="1587"/>
      <c r="ID535" s="1587"/>
      <c r="IE535" s="1587"/>
      <c r="IF535" s="1587"/>
      <c r="IG535" s="1587"/>
      <c r="IH535" s="1587"/>
      <c r="II535" s="1587"/>
      <c r="IJ535" s="1587"/>
      <c r="IK535" s="1587"/>
      <c r="IL535" s="1587"/>
      <c r="IM535" s="1587"/>
      <c r="IN535" s="1587"/>
      <c r="IO535" s="1587"/>
      <c r="IP535" s="1587"/>
      <c r="IQ535" s="1587"/>
      <c r="IR535" s="1587"/>
      <c r="IS535" s="1587"/>
      <c r="IT535" s="1587"/>
      <c r="IU535" s="1587"/>
      <c r="IV535" s="1587"/>
      <c r="IW535" s="1587"/>
      <c r="IX535" s="1587"/>
      <c r="IY535" s="1587"/>
      <c r="IZ535" s="1587"/>
      <c r="JA535" s="1587"/>
      <c r="JB535" s="1587"/>
      <c r="JC535" s="1587"/>
      <c r="JD535" s="1587"/>
      <c r="JE535" s="1587"/>
      <c r="JF535" s="1587"/>
      <c r="JG535" s="1587"/>
      <c r="JH535" s="1587"/>
      <c r="JI535" s="1587"/>
      <c r="JJ535" s="1587"/>
      <c r="JK535" s="1587"/>
      <c r="JL535" s="1587"/>
      <c r="JM535" s="1587"/>
      <c r="JN535" s="1587"/>
      <c r="JO535" s="1587"/>
      <c r="JP535" s="1587"/>
      <c r="JQ535" s="1587"/>
      <c r="JR535" s="1587"/>
      <c r="JS535" s="1587"/>
      <c r="JT535" s="1587"/>
      <c r="JU535" s="1587"/>
      <c r="JV535" s="1587"/>
      <c r="JW535" s="1587"/>
      <c r="JX535" s="1587"/>
      <c r="JY535" s="1587"/>
      <c r="JZ535" s="1587"/>
      <c r="KA535" s="1587"/>
      <c r="KB535" s="1587"/>
      <c r="KC535" s="1587"/>
      <c r="KD535" s="1587"/>
      <c r="KE535" s="1587"/>
      <c r="KF535" s="1587"/>
      <c r="KG535" s="1587"/>
      <c r="KH535" s="1587"/>
      <c r="KI535" s="1587"/>
      <c r="KJ535" s="1587"/>
      <c r="KK535" s="1587"/>
      <c r="KL535" s="1587"/>
      <c r="KM535" s="1587"/>
      <c r="KN535" s="1587"/>
      <c r="KO535" s="1587"/>
      <c r="KP535" s="1587"/>
      <c r="KQ535" s="1587"/>
      <c r="KR535" s="1587"/>
      <c r="KS535" s="1587"/>
      <c r="KT535" s="1587"/>
      <c r="KU535" s="1587"/>
      <c r="KV535" s="1587"/>
      <c r="KW535" s="1587"/>
      <c r="KX535" s="1587"/>
      <c r="KY535" s="1587"/>
      <c r="KZ535" s="1587"/>
      <c r="LA535" s="1587"/>
      <c r="LB535" s="1587"/>
      <c r="LC535" s="1587"/>
      <c r="LD535" s="1587"/>
      <c r="LE535" s="1587"/>
      <c r="LF535" s="1587"/>
      <c r="LG535" s="1587"/>
      <c r="LH535" s="1587"/>
      <c r="LI535" s="1587"/>
      <c r="LJ535" s="1587"/>
      <c r="LK535" s="1587"/>
      <c r="LL535" s="1587"/>
      <c r="LM535" s="1587"/>
      <c r="LN535" s="1587"/>
      <c r="LO535" s="1587"/>
      <c r="LP535" s="1587"/>
      <c r="LQ535" s="1587"/>
      <c r="LR535" s="1587"/>
      <c r="LS535" s="1587"/>
      <c r="LT535" s="1587"/>
      <c r="LU535" s="1587"/>
      <c r="LV535" s="1587"/>
      <c r="LW535" s="1587"/>
      <c r="LX535" s="1587"/>
      <c r="LY535" s="1587"/>
      <c r="LZ535" s="1587"/>
      <c r="MA535" s="1587"/>
      <c r="MB535" s="1587"/>
      <c r="MC535" s="1587"/>
      <c r="MD535" s="1587"/>
      <c r="ME535" s="1587"/>
      <c r="MF535" s="1587"/>
      <c r="MG535" s="1587"/>
      <c r="MH535" s="1587"/>
      <c r="MI535" s="1587"/>
      <c r="MJ535" s="1587"/>
      <c r="MK535" s="1587"/>
      <c r="ML535" s="1587"/>
      <c r="MM535" s="1587"/>
      <c r="MN535" s="1587"/>
      <c r="MO535" s="1587"/>
      <c r="MP535" s="1587"/>
      <c r="MQ535" s="1587"/>
      <c r="MR535" s="1587"/>
      <c r="MS535" s="1587"/>
      <c r="MT535" s="1587"/>
      <c r="MU535" s="1587"/>
      <c r="MV535" s="1587"/>
      <c r="MW535" s="1587"/>
      <c r="MX535" s="1587"/>
      <c r="MY535" s="1587"/>
      <c r="MZ535" s="1587"/>
      <c r="NA535" s="1587"/>
      <c r="NB535" s="1587"/>
      <c r="NC535" s="1587"/>
      <c r="ND535" s="1587"/>
      <c r="NE535" s="1587"/>
      <c r="NF535" s="1587"/>
      <c r="NG535" s="1587"/>
      <c r="NH535" s="1587"/>
      <c r="NI535" s="1587"/>
      <c r="NJ535" s="1587"/>
      <c r="NK535" s="1587"/>
      <c r="NL535" s="1587"/>
      <c r="NM535" s="1587"/>
      <c r="NN535" s="1587"/>
      <c r="NO535" s="1587"/>
      <c r="NP535" s="1587"/>
      <c r="NQ535" s="1587"/>
      <c r="NR535" s="1587"/>
      <c r="NS535" s="1587"/>
      <c r="NT535" s="1587"/>
      <c r="NU535" s="1587"/>
      <c r="NV535" s="1587"/>
      <c r="NW535" s="1587"/>
      <c r="NX535" s="1587"/>
      <c r="NY535" s="1587"/>
      <c r="NZ535" s="1587"/>
      <c r="OA535" s="1587"/>
      <c r="OB535" s="1587"/>
      <c r="OC535" s="1587"/>
      <c r="OD535" s="1587"/>
      <c r="OE535" s="1587"/>
      <c r="OF535" s="1587"/>
      <c r="OG535" s="1587"/>
      <c r="OH535" s="1587"/>
      <c r="OI535" s="1587"/>
      <c r="OJ535" s="1587"/>
      <c r="OK535" s="1587"/>
      <c r="OL535" s="1587"/>
      <c r="OM535" s="1587"/>
      <c r="ON535" s="1587"/>
      <c r="OO535" s="1587"/>
      <c r="OP535" s="1587"/>
      <c r="OQ535" s="1587"/>
      <c r="OR535" s="1587"/>
      <c r="OS535" s="1587"/>
      <c r="OT535" s="1587"/>
      <c r="OU535" s="1587"/>
      <c r="OV535" s="1587"/>
      <c r="OW535" s="1587"/>
      <c r="OX535" s="1587"/>
      <c r="OY535" s="1587"/>
      <c r="OZ535" s="1587"/>
      <c r="PA535" s="1587"/>
      <c r="PB535" s="1587"/>
      <c r="PC535" s="1587"/>
      <c r="PD535" s="1587"/>
      <c r="PE535" s="1587"/>
      <c r="PF535" s="1587"/>
      <c r="PG535" s="1588"/>
      <c r="PH535" s="1588"/>
      <c r="PI535" s="1588"/>
      <c r="PJ535" s="1588"/>
      <c r="PK535" s="1588"/>
      <c r="PL535" s="1588"/>
      <c r="PM535" s="1588"/>
      <c r="PN535" s="1588"/>
      <c r="PO535" s="1588"/>
      <c r="PP535" s="1588"/>
      <c r="PQ535" s="1588"/>
      <c r="PR535" s="1588"/>
      <c r="PS535" s="1588"/>
      <c r="PT535" s="1588"/>
      <c r="PU535" s="1588"/>
      <c r="PV535" s="1588"/>
      <c r="PW535" s="1588"/>
      <c r="PX535" s="1588"/>
      <c r="PY535" s="1588"/>
      <c r="PZ535" s="1588"/>
      <c r="QA535" s="1588"/>
      <c r="QB535" s="1588"/>
      <c r="QC535" s="1588"/>
      <c r="QD535" s="1588"/>
      <c r="QE535" s="1588"/>
      <c r="QF535" s="1588"/>
      <c r="QG535" s="1588"/>
      <c r="QH535" s="1588"/>
      <c r="QI535" s="1588"/>
      <c r="QJ535" s="1588"/>
      <c r="QK535" s="1588"/>
      <c r="QL535" s="1588"/>
      <c r="QM535" s="1588"/>
      <c r="QN535" s="1588"/>
      <c r="QO535" s="1588"/>
      <c r="QP535" s="1588"/>
      <c r="QQ535" s="1588"/>
      <c r="QR535" s="1588"/>
      <c r="QS535" s="1588"/>
      <c r="QT535" s="1588"/>
      <c r="QU535" s="1588"/>
      <c r="QV535" s="1588"/>
      <c r="QW535" s="1588"/>
      <c r="QX535" s="1588"/>
      <c r="QY535" s="1588"/>
      <c r="QZ535" s="1588"/>
      <c r="RA535" s="1588"/>
      <c r="RB535" s="1588"/>
      <c r="RC535" s="1588"/>
      <c r="RD535" s="1588"/>
      <c r="RE535" s="1588"/>
      <c r="RF535" s="1588"/>
      <c r="RG535" s="1588"/>
      <c r="RH535" s="1588"/>
      <c r="RI535" s="1588"/>
      <c r="RJ535" s="1588"/>
      <c r="RK535" s="1588"/>
      <c r="RL535" s="1588"/>
      <c r="RM535" s="1588"/>
      <c r="RN535" s="1588"/>
      <c r="RO535" s="1588"/>
      <c r="RP535" s="1588"/>
      <c r="RQ535" s="1588"/>
      <c r="RR535" s="1588"/>
      <c r="RS535" s="1588"/>
      <c r="RT535" s="1588"/>
      <c r="RU535" s="1588"/>
      <c r="RV535" s="1588"/>
      <c r="RW535" s="1588"/>
      <c r="RX535" s="1588"/>
      <c r="RY535" s="1588"/>
      <c r="RZ535" s="1588"/>
      <c r="SA535" s="1588"/>
      <c r="SB535" s="1588"/>
      <c r="SC535" s="1588"/>
      <c r="SD535" s="1588"/>
      <c r="SE535" s="1588"/>
      <c r="SF535" s="1588"/>
      <c r="SG535" s="1588"/>
      <c r="SH535" s="1588"/>
      <c r="SI535" s="1588"/>
      <c r="SJ535" s="1588"/>
      <c r="SK535" s="1588"/>
      <c r="SL535" s="1588"/>
      <c r="SM535" s="1588"/>
      <c r="SN535" s="1588"/>
      <c r="SO535" s="1588"/>
      <c r="SP535" s="1588"/>
      <c r="SQ535" s="1588"/>
      <c r="SR535" s="1588"/>
      <c r="SS535" s="1588"/>
      <c r="ST535" s="1588"/>
      <c r="SU535" s="1588"/>
      <c r="SV535" s="1588"/>
      <c r="SW535" s="1588"/>
      <c r="SX535" s="1588"/>
      <c r="SY535" s="1588"/>
      <c r="SZ535" s="1588"/>
      <c r="TA535" s="1588"/>
      <c r="TB535" s="1588"/>
      <c r="TC535" s="1588"/>
    </row>
    <row r="536" spans="1:523" ht="15" customHeight="1" x14ac:dyDescent="0.15">
      <c r="A536" s="1033">
        <v>44053</v>
      </c>
      <c r="B536" s="415">
        <f t="shared" si="45"/>
        <v>5270</v>
      </c>
      <c r="M536" s="231">
        <v>1939</v>
      </c>
      <c r="N536" s="546">
        <v>8.4499999999999993</v>
      </c>
      <c r="O536" s="467">
        <v>3120</v>
      </c>
      <c r="P536" s="576">
        <v>29.9</v>
      </c>
      <c r="Q536" s="883">
        <f t="shared" si="51"/>
        <v>104.64999999999999</v>
      </c>
      <c r="S536" s="576">
        <v>16.2</v>
      </c>
      <c r="W536" s="494">
        <v>363</v>
      </c>
      <c r="X536" s="546">
        <v>8.09</v>
      </c>
      <c r="Y536" s="548">
        <v>2760</v>
      </c>
      <c r="Z536" s="576">
        <v>7.9</v>
      </c>
      <c r="AA536" s="883">
        <f t="shared" si="52"/>
        <v>32.39</v>
      </c>
      <c r="AC536" s="576">
        <v>5</v>
      </c>
      <c r="AH536" s="546">
        <v>8.17</v>
      </c>
      <c r="AI536" s="548">
        <v>6500</v>
      </c>
      <c r="AJ536" s="576">
        <v>15.5</v>
      </c>
      <c r="AK536" s="883">
        <f t="shared" si="53"/>
        <v>66.649999999999991</v>
      </c>
      <c r="AM536" s="213">
        <v>5</v>
      </c>
      <c r="AQ536" s="494">
        <v>633</v>
      </c>
      <c r="AR536" s="546">
        <v>7.96</v>
      </c>
      <c r="AS536" s="548">
        <v>4950</v>
      </c>
      <c r="AT536" s="576">
        <v>59.4</v>
      </c>
      <c r="AU536" s="883">
        <f t="shared" si="54"/>
        <v>190.08</v>
      </c>
      <c r="AW536" s="576">
        <v>42.2</v>
      </c>
      <c r="BA536" s="231">
        <v>286</v>
      </c>
      <c r="BB536" s="546">
        <v>8.27</v>
      </c>
      <c r="BC536" s="467">
        <v>4260</v>
      </c>
      <c r="BD536" s="576">
        <v>20.399999999999999</v>
      </c>
      <c r="BE536" s="883">
        <f t="shared" si="55"/>
        <v>73.44</v>
      </c>
      <c r="BG536" s="576">
        <v>28.4</v>
      </c>
      <c r="BK536" s="494">
        <v>154</v>
      </c>
      <c r="BL536" s="546">
        <v>8.0500000000000007</v>
      </c>
      <c r="BM536" s="548">
        <v>1370</v>
      </c>
      <c r="BN536" s="576">
        <v>58</v>
      </c>
      <c r="BO536" s="883">
        <f t="shared" si="56"/>
        <v>145</v>
      </c>
      <c r="BQ536" s="576">
        <v>2.9</v>
      </c>
      <c r="BU536" s="494">
        <v>380</v>
      </c>
      <c r="BV536" s="546">
        <v>7.54</v>
      </c>
      <c r="BW536" s="548">
        <v>3800</v>
      </c>
      <c r="BX536" s="548">
        <v>12.7</v>
      </c>
      <c r="BY536" s="883">
        <f t="shared" si="57"/>
        <v>49.529999999999994</v>
      </c>
      <c r="CA536" s="576">
        <v>18</v>
      </c>
      <c r="CE536" s="494">
        <v>30</v>
      </c>
      <c r="CF536" s="546">
        <v>8.1</v>
      </c>
      <c r="CG536" s="548">
        <v>6180</v>
      </c>
      <c r="CH536" s="576">
        <v>17.899999999999999</v>
      </c>
      <c r="CI536" s="883">
        <f t="shared" si="58"/>
        <v>68.02</v>
      </c>
      <c r="CK536" s="576">
        <v>7.3</v>
      </c>
      <c r="CO536" s="494">
        <v>416</v>
      </c>
      <c r="CP536" s="546">
        <v>7.25</v>
      </c>
      <c r="CQ536" s="467">
        <v>6210</v>
      </c>
      <c r="CR536" s="576">
        <v>12.4</v>
      </c>
      <c r="CS536" s="883">
        <f t="shared" si="59"/>
        <v>39.680000000000007</v>
      </c>
      <c r="CU536" s="576">
        <v>19.8</v>
      </c>
      <c r="CY536" s="494">
        <v>223</v>
      </c>
      <c r="CZ536" s="546">
        <v>7.55</v>
      </c>
      <c r="DA536" s="467">
        <v>7170</v>
      </c>
      <c r="DB536" s="576">
        <v>46.3</v>
      </c>
      <c r="DC536" s="883">
        <f t="shared" si="60"/>
        <v>118.06499999999998</v>
      </c>
      <c r="DE536" s="576">
        <v>11.6</v>
      </c>
      <c r="DI536" s="494">
        <v>216</v>
      </c>
      <c r="DJ536" s="546">
        <v>7.9</v>
      </c>
      <c r="DK536" s="549">
        <v>4100</v>
      </c>
      <c r="DL536" s="576">
        <v>55.2</v>
      </c>
      <c r="DM536" s="883">
        <f t="shared" si="61"/>
        <v>198.72000000000003</v>
      </c>
      <c r="DO536" s="576">
        <v>7.4</v>
      </c>
      <c r="DS536" s="494">
        <v>40</v>
      </c>
      <c r="DT536" s="546">
        <v>6.92</v>
      </c>
      <c r="DU536" s="466">
        <v>398</v>
      </c>
      <c r="DV536" s="576">
        <v>56.6</v>
      </c>
      <c r="DW536" s="883">
        <f t="shared" si="62"/>
        <v>158.47999999999999</v>
      </c>
      <c r="DY536" s="576">
        <v>3.4</v>
      </c>
      <c r="EC536" s="494">
        <v>14</v>
      </c>
      <c r="EW536" s="494">
        <v>276</v>
      </c>
      <c r="EX536" s="546">
        <v>7.7</v>
      </c>
      <c r="EY536" s="467">
        <v>5190</v>
      </c>
      <c r="EZ536" s="576">
        <v>5.7</v>
      </c>
      <c r="FA536" s="883">
        <f t="shared" si="39"/>
        <v>22.8</v>
      </c>
      <c r="FC536" s="576">
        <v>2</v>
      </c>
      <c r="FG536" s="494">
        <v>53</v>
      </c>
      <c r="FH536" s="546">
        <v>8.64</v>
      </c>
      <c r="FI536" s="467">
        <v>4170</v>
      </c>
      <c r="FJ536" s="576">
        <v>91</v>
      </c>
      <c r="FK536" s="883">
        <v>282</v>
      </c>
      <c r="FM536" s="576">
        <v>27</v>
      </c>
      <c r="GK536" s="231">
        <v>34</v>
      </c>
      <c r="GL536" s="941">
        <v>6.4</v>
      </c>
      <c r="GM536" s="467">
        <v>7910</v>
      </c>
      <c r="GN536" s="467">
        <v>98</v>
      </c>
      <c r="GO536" s="467">
        <v>353</v>
      </c>
      <c r="GQ536" s="467">
        <v>316</v>
      </c>
      <c r="GU536" s="231">
        <v>53</v>
      </c>
      <c r="GV536" s="1134">
        <v>6.17</v>
      </c>
      <c r="GW536" s="467">
        <v>5180</v>
      </c>
      <c r="GX536" s="467">
        <v>80</v>
      </c>
      <c r="GY536" s="467">
        <v>271</v>
      </c>
      <c r="HA536" s="467">
        <v>185</v>
      </c>
      <c r="HE536" s="494">
        <v>160</v>
      </c>
      <c r="HF536" s="546">
        <v>6.2</v>
      </c>
      <c r="HG536" s="467">
        <v>4810</v>
      </c>
      <c r="HH536" s="894">
        <v>19.899999999999999</v>
      </c>
      <c r="HI536" s="1432">
        <f t="shared" si="33"/>
        <v>75.61999999999999</v>
      </c>
      <c r="HK536" s="576">
        <v>8.3000000000000007</v>
      </c>
    </row>
    <row r="537" spans="1:523" ht="15" customHeight="1" x14ac:dyDescent="0.15">
      <c r="A537" s="1033">
        <v>44054</v>
      </c>
      <c r="B537" s="415">
        <f t="shared" ref="B537:B593" si="63">M537+W537+AG537+AQ537+BA537+BK537+BU537+CE537+CO537+CY537+DI537+DS537+EC537+EM537+EW537+FG537+GK537+GU537+HE537+HO537</f>
        <v>5886</v>
      </c>
      <c r="M537" s="231">
        <v>2247</v>
      </c>
      <c r="N537" s="546">
        <v>8.4</v>
      </c>
      <c r="O537" s="467">
        <v>3360</v>
      </c>
      <c r="P537" s="576">
        <v>31.9</v>
      </c>
      <c r="Q537" s="883">
        <f t="shared" si="51"/>
        <v>111.64999999999999</v>
      </c>
      <c r="S537" s="576">
        <v>16.7</v>
      </c>
      <c r="W537" s="494">
        <v>457</v>
      </c>
      <c r="X537" s="546">
        <v>8.2200000000000006</v>
      </c>
      <c r="Y537" s="548">
        <v>3820</v>
      </c>
      <c r="Z537" s="576">
        <v>9.1999999999999993</v>
      </c>
      <c r="AA537" s="883">
        <f t="shared" si="52"/>
        <v>37.719999999999992</v>
      </c>
      <c r="AC537" s="576">
        <v>5</v>
      </c>
      <c r="AH537" s="546">
        <v>8.68</v>
      </c>
      <c r="AI537" s="548">
        <v>6490</v>
      </c>
      <c r="AJ537" s="576">
        <v>17.399999999999999</v>
      </c>
      <c r="AK537" s="883">
        <f t="shared" si="53"/>
        <v>74.819999999999993</v>
      </c>
      <c r="AM537" s="213">
        <v>5.2</v>
      </c>
      <c r="AQ537" s="494">
        <v>677</v>
      </c>
      <c r="AR537" s="546">
        <v>8.08</v>
      </c>
      <c r="AS537" s="548">
        <v>4850</v>
      </c>
      <c r="AT537" s="576">
        <v>62.5</v>
      </c>
      <c r="AU537" s="883">
        <f t="shared" si="54"/>
        <v>200</v>
      </c>
      <c r="AW537" s="576">
        <v>44.1</v>
      </c>
      <c r="BA537" s="231">
        <v>198</v>
      </c>
      <c r="BB537" s="546">
        <v>8.2899999999999991</v>
      </c>
      <c r="BC537" s="467">
        <v>4280</v>
      </c>
      <c r="BD537" s="576">
        <v>20.399999999999999</v>
      </c>
      <c r="BE537" s="883">
        <f t="shared" si="55"/>
        <v>73.44</v>
      </c>
      <c r="BG537" s="576">
        <v>26.8</v>
      </c>
      <c r="BK537" s="494">
        <v>150</v>
      </c>
      <c r="BL537" s="546">
        <v>8</v>
      </c>
      <c r="BM537" s="548">
        <v>1312</v>
      </c>
      <c r="BN537" s="576">
        <v>56.2</v>
      </c>
      <c r="BO537" s="883">
        <f t="shared" si="56"/>
        <v>140.5</v>
      </c>
      <c r="BQ537" s="576">
        <v>2.2000000000000002</v>
      </c>
      <c r="BU537" s="494">
        <v>447</v>
      </c>
      <c r="BV537" s="546">
        <v>7.54</v>
      </c>
      <c r="BW537" s="548">
        <v>5000</v>
      </c>
      <c r="BX537" s="548">
        <v>53.2</v>
      </c>
      <c r="BY537" s="883">
        <f t="shared" si="57"/>
        <v>207.48000000000002</v>
      </c>
      <c r="CA537" s="576">
        <v>63.9</v>
      </c>
      <c r="CE537" s="494">
        <v>76</v>
      </c>
      <c r="CF537" s="546">
        <v>8.08</v>
      </c>
      <c r="CG537" s="548">
        <v>6060</v>
      </c>
      <c r="CH537" s="576">
        <v>15.3</v>
      </c>
      <c r="CI537" s="883">
        <f t="shared" si="58"/>
        <v>58.14</v>
      </c>
      <c r="CK537" s="576">
        <v>7</v>
      </c>
      <c r="CO537" s="494">
        <v>672</v>
      </c>
      <c r="CP537" s="546">
        <v>7.38</v>
      </c>
      <c r="CQ537" s="467">
        <v>4450</v>
      </c>
      <c r="CR537" s="576">
        <v>11</v>
      </c>
      <c r="CS537" s="883">
        <f t="shared" si="59"/>
        <v>35.200000000000003</v>
      </c>
      <c r="CU537" s="576">
        <v>14.2</v>
      </c>
      <c r="CY537" s="494">
        <v>351</v>
      </c>
      <c r="CZ537" s="546">
        <v>7.64</v>
      </c>
      <c r="DA537" s="467">
        <v>7270</v>
      </c>
      <c r="DB537" s="576">
        <v>61</v>
      </c>
      <c r="DC537" s="883">
        <f t="shared" si="60"/>
        <v>155.54999999999998</v>
      </c>
      <c r="DE537" s="576">
        <v>11.1</v>
      </c>
      <c r="DI537" s="494">
        <v>135</v>
      </c>
      <c r="DJ537" s="546">
        <v>7.92</v>
      </c>
      <c r="DK537" s="549">
        <v>4020</v>
      </c>
      <c r="DL537" s="576">
        <v>55.8</v>
      </c>
      <c r="DM537" s="883">
        <f t="shared" si="61"/>
        <v>200.88</v>
      </c>
      <c r="DO537" s="576">
        <v>4.2</v>
      </c>
      <c r="DT537" s="546">
        <v>7.39</v>
      </c>
      <c r="DU537" s="466">
        <v>440</v>
      </c>
      <c r="DV537" s="576">
        <v>5.2</v>
      </c>
      <c r="DW537" s="883">
        <f t="shared" si="62"/>
        <v>14.559999999999999</v>
      </c>
      <c r="DY537" s="576">
        <v>10.4</v>
      </c>
      <c r="EC537" s="494">
        <v>26</v>
      </c>
      <c r="EM537" s="494">
        <v>1</v>
      </c>
      <c r="EW537" s="494">
        <v>122</v>
      </c>
      <c r="EX537" s="546">
        <v>8.14</v>
      </c>
      <c r="EY537" s="467">
        <v>5010</v>
      </c>
      <c r="EZ537" s="576">
        <v>4.8</v>
      </c>
      <c r="FA537" s="883">
        <f t="shared" si="39"/>
        <v>19.2</v>
      </c>
      <c r="FC537" s="576">
        <v>2</v>
      </c>
      <c r="FG537" s="494">
        <v>52</v>
      </c>
      <c r="FH537" s="546">
        <v>8.6</v>
      </c>
      <c r="FI537" s="467">
        <v>4280</v>
      </c>
      <c r="FJ537" s="576">
        <v>96</v>
      </c>
      <c r="FK537" s="883">
        <v>298</v>
      </c>
      <c r="FM537" s="576">
        <v>24</v>
      </c>
      <c r="GK537" s="231">
        <v>10</v>
      </c>
      <c r="GL537" s="941">
        <v>6.38</v>
      </c>
      <c r="GM537" s="467">
        <v>9980</v>
      </c>
      <c r="GN537" s="467">
        <v>156</v>
      </c>
      <c r="GO537" s="467">
        <v>738</v>
      </c>
      <c r="GP537" s="467">
        <v>27</v>
      </c>
      <c r="GQ537" s="467">
        <v>177</v>
      </c>
      <c r="GU537" s="231">
        <v>50</v>
      </c>
      <c r="GV537" s="1134">
        <v>6.32</v>
      </c>
      <c r="GW537" s="467">
        <v>4560</v>
      </c>
      <c r="GX537" s="467">
        <v>79.400000000000006</v>
      </c>
      <c r="GY537" s="467">
        <v>394</v>
      </c>
      <c r="GZ537" s="539">
        <v>103</v>
      </c>
      <c r="HA537" s="467">
        <v>191</v>
      </c>
      <c r="HE537" s="494">
        <v>114</v>
      </c>
      <c r="HF537" s="546">
        <v>6.5</v>
      </c>
      <c r="HG537" s="467">
        <v>3470</v>
      </c>
      <c r="HH537" s="894">
        <v>10.199999999999999</v>
      </c>
      <c r="HI537" s="1432">
        <f t="shared" si="33"/>
        <v>38.76</v>
      </c>
      <c r="HK537" s="576">
        <v>4.2</v>
      </c>
      <c r="HO537" s="494">
        <v>101</v>
      </c>
    </row>
    <row r="538" spans="1:523" ht="15" customHeight="1" x14ac:dyDescent="0.15">
      <c r="A538" s="1033">
        <v>44055</v>
      </c>
      <c r="B538" s="415">
        <f t="shared" si="63"/>
        <v>4242</v>
      </c>
      <c r="M538" s="231">
        <v>2024</v>
      </c>
      <c r="N538" s="546">
        <v>8.42</v>
      </c>
      <c r="O538" s="467">
        <v>3390</v>
      </c>
      <c r="P538" s="576">
        <v>34.700000000000003</v>
      </c>
      <c r="Q538" s="883">
        <f t="shared" si="51"/>
        <v>121.45000000000002</v>
      </c>
      <c r="S538" s="576">
        <v>17.8</v>
      </c>
      <c r="W538" s="494">
        <v>361</v>
      </c>
      <c r="X538" s="546">
        <v>8.1199999999999992</v>
      </c>
      <c r="Y538" s="548">
        <v>3110</v>
      </c>
      <c r="Z538" s="576">
        <v>7.3</v>
      </c>
      <c r="AA538" s="883">
        <f t="shared" si="52"/>
        <v>29.929999999999996</v>
      </c>
      <c r="AC538" s="576">
        <v>2.5</v>
      </c>
      <c r="AH538" s="546">
        <v>8.64</v>
      </c>
      <c r="AI538" s="548">
        <v>6240</v>
      </c>
      <c r="AJ538" s="576">
        <v>16.2</v>
      </c>
      <c r="AK538" s="883">
        <f t="shared" si="53"/>
        <v>69.66</v>
      </c>
      <c r="AM538" s="213">
        <v>5.0999999999999996</v>
      </c>
      <c r="AQ538" s="494">
        <v>494</v>
      </c>
      <c r="AR538" s="546">
        <v>7.77</v>
      </c>
      <c r="AS538" s="548">
        <v>4550</v>
      </c>
      <c r="AT538" s="576">
        <v>64.099999999999994</v>
      </c>
      <c r="AU538" s="883">
        <f t="shared" si="54"/>
        <v>205.12</v>
      </c>
      <c r="AV538" s="539">
        <v>4.7</v>
      </c>
      <c r="AW538" s="576">
        <v>42.4</v>
      </c>
      <c r="BA538" s="231">
        <v>191</v>
      </c>
      <c r="BB538" s="546">
        <v>8.25</v>
      </c>
      <c r="BC538" s="467">
        <v>4270</v>
      </c>
      <c r="BD538" s="576">
        <v>21</v>
      </c>
      <c r="BE538" s="883">
        <f t="shared" si="55"/>
        <v>75.600000000000009</v>
      </c>
      <c r="BF538" s="539">
        <v>23</v>
      </c>
      <c r="BG538" s="576">
        <v>28.5</v>
      </c>
      <c r="BL538" s="546">
        <v>8.0299999999999994</v>
      </c>
      <c r="BM538" s="548">
        <v>1315</v>
      </c>
      <c r="BN538" s="576">
        <v>56</v>
      </c>
      <c r="BO538" s="883">
        <f t="shared" si="56"/>
        <v>140</v>
      </c>
      <c r="BQ538" s="576">
        <v>2.2999999999999998</v>
      </c>
      <c r="BU538" s="494">
        <v>182</v>
      </c>
      <c r="BV538" s="546">
        <v>7.65</v>
      </c>
      <c r="BW538" s="548">
        <v>6260</v>
      </c>
      <c r="BX538" s="548">
        <v>25.2</v>
      </c>
      <c r="BY538" s="883">
        <f t="shared" si="57"/>
        <v>98.28</v>
      </c>
      <c r="BZ538" s="539">
        <v>24</v>
      </c>
      <c r="CA538" s="576">
        <v>30.6</v>
      </c>
      <c r="CE538" s="494">
        <v>45</v>
      </c>
      <c r="CF538" s="546">
        <v>7.96</v>
      </c>
      <c r="CG538" s="548">
        <v>5780</v>
      </c>
      <c r="CH538" s="576">
        <v>18.7</v>
      </c>
      <c r="CI538" s="883">
        <f t="shared" si="58"/>
        <v>71.059999999999988</v>
      </c>
      <c r="CK538" s="576">
        <v>11.7</v>
      </c>
      <c r="CO538" s="494">
        <v>214</v>
      </c>
      <c r="CP538" s="546">
        <v>6.57</v>
      </c>
      <c r="CQ538" s="467">
        <v>1553</v>
      </c>
      <c r="CR538" s="576">
        <v>13.8</v>
      </c>
      <c r="CS538" s="883">
        <f t="shared" si="59"/>
        <v>44.160000000000004</v>
      </c>
      <c r="CU538" s="576">
        <v>5.2</v>
      </c>
      <c r="CY538" s="494">
        <v>253</v>
      </c>
      <c r="CZ538" s="546">
        <v>7.56</v>
      </c>
      <c r="DA538" s="467">
        <v>7160</v>
      </c>
      <c r="DB538" s="576">
        <v>75.7</v>
      </c>
      <c r="DC538" s="883">
        <f t="shared" si="60"/>
        <v>193.035</v>
      </c>
      <c r="DE538" s="576">
        <v>10.9</v>
      </c>
      <c r="DI538" s="494">
        <v>92</v>
      </c>
      <c r="DJ538" s="546">
        <v>7.96</v>
      </c>
      <c r="DK538" s="549">
        <v>3720</v>
      </c>
      <c r="DL538" s="576">
        <v>56.5</v>
      </c>
      <c r="DM538" s="883">
        <f t="shared" si="61"/>
        <v>203.4</v>
      </c>
      <c r="DO538" s="576">
        <v>3.9</v>
      </c>
      <c r="DW538" s="883">
        <f t="shared" si="62"/>
        <v>0</v>
      </c>
      <c r="EW538" s="494">
        <v>119</v>
      </c>
      <c r="EX538" s="546">
        <v>8.07</v>
      </c>
      <c r="EY538" s="467">
        <v>4820</v>
      </c>
      <c r="EZ538" s="576">
        <v>4.2</v>
      </c>
      <c r="FA538" s="883">
        <f t="shared" si="39"/>
        <v>16.8</v>
      </c>
      <c r="FC538" s="576">
        <v>1.2</v>
      </c>
      <c r="FG538" s="494">
        <v>44</v>
      </c>
      <c r="FH538" s="546">
        <v>8.59</v>
      </c>
      <c r="FI538" s="467">
        <v>4130</v>
      </c>
      <c r="FJ538" s="576">
        <v>90</v>
      </c>
      <c r="FK538" s="883">
        <v>301</v>
      </c>
      <c r="FM538" s="576">
        <v>22.7</v>
      </c>
      <c r="GK538" s="231">
        <v>10</v>
      </c>
      <c r="GL538" s="941">
        <v>6.45</v>
      </c>
      <c r="GM538" s="467">
        <v>8650</v>
      </c>
      <c r="GN538" s="467">
        <v>140</v>
      </c>
      <c r="GO538" s="467">
        <v>763</v>
      </c>
      <c r="GP538" s="467">
        <v>8.3000000000000007</v>
      </c>
      <c r="GQ538" s="467">
        <v>184</v>
      </c>
      <c r="GU538" s="231">
        <v>40</v>
      </c>
      <c r="GV538" s="1134">
        <v>6.29</v>
      </c>
      <c r="GW538" s="467">
        <v>4650</v>
      </c>
      <c r="GX538" s="467">
        <v>76.599999999999994</v>
      </c>
      <c r="GY538" s="467">
        <v>402</v>
      </c>
      <c r="GZ538" s="539">
        <v>51.5</v>
      </c>
      <c r="HA538" s="467">
        <v>180</v>
      </c>
      <c r="HE538" s="494">
        <v>106</v>
      </c>
      <c r="HF538" s="546">
        <v>6.62</v>
      </c>
      <c r="HG538" s="467">
        <v>3730</v>
      </c>
      <c r="HH538" s="894">
        <v>11.4</v>
      </c>
      <c r="HI538" s="1432">
        <f t="shared" si="33"/>
        <v>43.32</v>
      </c>
      <c r="HK538" s="576">
        <v>4.4000000000000004</v>
      </c>
      <c r="HO538" s="494">
        <v>67</v>
      </c>
    </row>
    <row r="539" spans="1:523" ht="15" customHeight="1" x14ac:dyDescent="0.15">
      <c r="A539" s="1033">
        <v>44056</v>
      </c>
      <c r="B539" s="415">
        <f t="shared" si="63"/>
        <v>4775</v>
      </c>
      <c r="M539" s="231">
        <v>2004</v>
      </c>
      <c r="N539" s="546">
        <v>7.97</v>
      </c>
      <c r="O539" s="467">
        <v>3550</v>
      </c>
      <c r="P539" s="576">
        <v>34.200000000000003</v>
      </c>
      <c r="Q539" s="883">
        <f t="shared" si="51"/>
        <v>119.70000000000002</v>
      </c>
      <c r="S539" s="576">
        <v>16.5</v>
      </c>
      <c r="W539" s="494">
        <v>443</v>
      </c>
      <c r="X539" s="546">
        <v>8.0299999999999994</v>
      </c>
      <c r="Y539" s="548">
        <v>3230</v>
      </c>
      <c r="Z539" s="576">
        <v>7.8</v>
      </c>
      <c r="AA539" s="883">
        <f t="shared" si="52"/>
        <v>31.979999999999997</v>
      </c>
      <c r="AC539" s="576">
        <v>3.9</v>
      </c>
      <c r="AH539" s="546">
        <v>8.68</v>
      </c>
      <c r="AI539" s="548">
        <v>6410</v>
      </c>
      <c r="AJ539" s="576">
        <v>16.7</v>
      </c>
      <c r="AK539" s="883">
        <f t="shared" si="53"/>
        <v>71.809999999999988</v>
      </c>
      <c r="AM539" s="213">
        <v>5.2</v>
      </c>
      <c r="AQ539" s="494">
        <v>617</v>
      </c>
      <c r="AR539" s="546">
        <v>7.68</v>
      </c>
      <c r="AS539" s="548">
        <v>4480</v>
      </c>
      <c r="AT539" s="576">
        <v>66.400000000000006</v>
      </c>
      <c r="AU539" s="883">
        <f t="shared" si="54"/>
        <v>212.48000000000002</v>
      </c>
      <c r="AV539" s="539">
        <v>9</v>
      </c>
      <c r="AW539" s="576">
        <v>43</v>
      </c>
      <c r="BA539" s="231">
        <v>245</v>
      </c>
      <c r="BB539" s="546">
        <v>8.23</v>
      </c>
      <c r="BC539" s="467">
        <v>4100</v>
      </c>
      <c r="BD539" s="576">
        <v>19.5</v>
      </c>
      <c r="BE539" s="883">
        <f t="shared" si="55"/>
        <v>70.2</v>
      </c>
      <c r="BG539" s="576">
        <v>26</v>
      </c>
      <c r="BL539" s="546">
        <v>8</v>
      </c>
      <c r="BM539" s="548">
        <v>1390</v>
      </c>
      <c r="BN539" s="576">
        <v>54.7</v>
      </c>
      <c r="BO539" s="883">
        <f t="shared" si="56"/>
        <v>136.75</v>
      </c>
      <c r="BQ539" s="576">
        <v>2.2000000000000002</v>
      </c>
      <c r="BU539" s="494">
        <v>277</v>
      </c>
      <c r="BV539" s="546">
        <v>7.61</v>
      </c>
      <c r="BW539" s="548">
        <v>5490</v>
      </c>
      <c r="BX539" s="548">
        <v>12.9</v>
      </c>
      <c r="BY539" s="883">
        <f t="shared" si="57"/>
        <v>50.31</v>
      </c>
      <c r="BZ539" s="539">
        <v>7.3</v>
      </c>
      <c r="CA539" s="576">
        <v>21.6</v>
      </c>
      <c r="CE539" s="494">
        <v>42</v>
      </c>
      <c r="CF539" s="546">
        <v>7.86</v>
      </c>
      <c r="CG539" s="548">
        <v>6060</v>
      </c>
      <c r="CH539" s="576">
        <v>16.8</v>
      </c>
      <c r="CI539" s="883">
        <f t="shared" si="58"/>
        <v>63.839999999999996</v>
      </c>
      <c r="CK539" s="576">
        <v>13.9</v>
      </c>
      <c r="CO539" s="494">
        <v>309</v>
      </c>
      <c r="CP539" s="546">
        <v>7.56</v>
      </c>
      <c r="CQ539" s="467">
        <v>3120</v>
      </c>
      <c r="CR539" s="576">
        <v>18.5</v>
      </c>
      <c r="CS539" s="883">
        <f t="shared" si="59"/>
        <v>59.2</v>
      </c>
      <c r="CU539" s="576">
        <v>8.6999999999999993</v>
      </c>
      <c r="CY539" s="494">
        <v>225</v>
      </c>
      <c r="CZ539" s="546">
        <v>7.47</v>
      </c>
      <c r="DA539" s="467">
        <v>7760</v>
      </c>
      <c r="DB539" s="576">
        <v>89.6</v>
      </c>
      <c r="DC539" s="883">
        <f t="shared" si="60"/>
        <v>228.47999999999996</v>
      </c>
      <c r="DE539" s="576">
        <v>12</v>
      </c>
      <c r="DI539" s="494">
        <v>137</v>
      </c>
      <c r="DJ539" s="546">
        <v>7.86</v>
      </c>
      <c r="DK539" s="549">
        <v>3870</v>
      </c>
      <c r="DL539" s="576">
        <v>54.4</v>
      </c>
      <c r="DM539" s="883">
        <f t="shared" si="61"/>
        <v>195.84</v>
      </c>
      <c r="DO539" s="576">
        <v>3.9</v>
      </c>
      <c r="DS539" s="494">
        <v>23</v>
      </c>
      <c r="DT539" s="546">
        <v>6.86</v>
      </c>
      <c r="DU539" s="466">
        <v>395</v>
      </c>
      <c r="DV539" s="576">
        <v>41.5</v>
      </c>
      <c r="DW539" s="883">
        <f t="shared" si="62"/>
        <v>116.19999999999999</v>
      </c>
      <c r="DY539" s="576">
        <v>1</v>
      </c>
      <c r="EW539" s="494">
        <v>159</v>
      </c>
      <c r="EX539" s="546">
        <v>7.93</v>
      </c>
      <c r="EY539" s="467">
        <v>4930</v>
      </c>
      <c r="EZ539" s="576">
        <v>5</v>
      </c>
      <c r="FA539" s="883">
        <f t="shared" si="39"/>
        <v>20</v>
      </c>
      <c r="FC539" s="576">
        <v>1</v>
      </c>
      <c r="FG539" s="494">
        <v>53</v>
      </c>
      <c r="FH539" s="546">
        <v>8.6300000000000008</v>
      </c>
      <c r="FI539" s="467">
        <v>4290</v>
      </c>
      <c r="FJ539" s="576">
        <v>96.3</v>
      </c>
      <c r="FK539" s="883">
        <v>277</v>
      </c>
      <c r="FM539" s="576">
        <v>26.5</v>
      </c>
      <c r="GK539" s="231">
        <v>15</v>
      </c>
      <c r="GL539" s="941">
        <v>6.29</v>
      </c>
      <c r="GM539" s="467">
        <v>9680</v>
      </c>
      <c r="GN539" s="467">
        <v>127</v>
      </c>
      <c r="GO539" s="467">
        <v>810</v>
      </c>
      <c r="GP539" s="467">
        <v>11</v>
      </c>
      <c r="GQ539" s="467">
        <v>136</v>
      </c>
      <c r="GU539" s="231">
        <v>48</v>
      </c>
      <c r="GV539" s="1134">
        <v>6.36</v>
      </c>
      <c r="GW539" s="467">
        <v>4430</v>
      </c>
      <c r="GX539" s="467">
        <v>70</v>
      </c>
      <c r="GY539" s="467">
        <v>315</v>
      </c>
      <c r="GZ539" s="539">
        <v>150</v>
      </c>
      <c r="HA539" s="467">
        <v>189</v>
      </c>
      <c r="HE539" s="494">
        <v>105</v>
      </c>
      <c r="HF539" s="546">
        <v>6.39</v>
      </c>
      <c r="HG539" s="467">
        <v>4550</v>
      </c>
      <c r="HH539" s="894">
        <v>12.7</v>
      </c>
      <c r="HI539" s="1432">
        <f t="shared" si="33"/>
        <v>48.26</v>
      </c>
      <c r="HK539" s="576">
        <v>5.7</v>
      </c>
      <c r="HO539" s="494">
        <v>73</v>
      </c>
      <c r="HP539" s="546">
        <v>6.76</v>
      </c>
      <c r="HQ539" s="467">
        <v>3620</v>
      </c>
      <c r="HR539" s="576">
        <v>57</v>
      </c>
      <c r="HS539" s="576">
        <v>228</v>
      </c>
      <c r="HT539" s="1134">
        <v>120</v>
      </c>
      <c r="HU539" s="576">
        <v>131</v>
      </c>
    </row>
    <row r="540" spans="1:523" ht="15" customHeight="1" x14ac:dyDescent="0.15">
      <c r="A540" s="1033">
        <v>44057</v>
      </c>
      <c r="B540" s="415">
        <f t="shared" si="63"/>
        <v>5676</v>
      </c>
      <c r="M540" s="231">
        <v>2557</v>
      </c>
      <c r="N540" s="546">
        <v>8.26</v>
      </c>
      <c r="O540" s="467">
        <v>3330</v>
      </c>
      <c r="P540" s="576">
        <v>30.1</v>
      </c>
      <c r="Q540" s="883">
        <f t="shared" si="51"/>
        <v>105.35000000000001</v>
      </c>
      <c r="S540" s="576">
        <v>17</v>
      </c>
      <c r="W540" s="494">
        <v>584</v>
      </c>
      <c r="X540" s="546">
        <v>8.64</v>
      </c>
      <c r="Y540" s="548">
        <v>2760</v>
      </c>
      <c r="Z540" s="576">
        <v>6.7</v>
      </c>
      <c r="AA540" s="883">
        <f t="shared" si="52"/>
        <v>27.47</v>
      </c>
      <c r="AC540" s="576">
        <v>4.5</v>
      </c>
      <c r="AH540" s="546">
        <v>8.6199999999999992</v>
      </c>
      <c r="AI540" s="548">
        <v>6490</v>
      </c>
      <c r="AJ540" s="576">
        <v>17.2</v>
      </c>
      <c r="AK540" s="883">
        <f t="shared" si="53"/>
        <v>73.959999999999994</v>
      </c>
      <c r="AM540" s="213">
        <v>5.2</v>
      </c>
      <c r="AQ540" s="494">
        <v>644</v>
      </c>
      <c r="AR540" s="546">
        <v>7.58</v>
      </c>
      <c r="AS540" s="548">
        <v>3780</v>
      </c>
      <c r="AT540" s="576">
        <v>55.4</v>
      </c>
      <c r="AU540" s="883">
        <f t="shared" si="54"/>
        <v>177.28</v>
      </c>
      <c r="AW540" s="576">
        <v>35.700000000000003</v>
      </c>
      <c r="BA540" s="231">
        <v>169</v>
      </c>
      <c r="BB540" s="546">
        <v>8.25</v>
      </c>
      <c r="BC540" s="467">
        <v>5370</v>
      </c>
      <c r="BD540" s="576">
        <v>27.7</v>
      </c>
      <c r="BE540" s="883">
        <f t="shared" si="55"/>
        <v>99.72</v>
      </c>
      <c r="BG540" s="576">
        <v>35</v>
      </c>
      <c r="BK540" s="494">
        <v>140</v>
      </c>
      <c r="BL540" s="546">
        <v>7.97</v>
      </c>
      <c r="BM540" s="548">
        <v>1338</v>
      </c>
      <c r="BN540" s="576">
        <v>55.2</v>
      </c>
      <c r="BO540" s="883">
        <f t="shared" si="56"/>
        <v>138</v>
      </c>
      <c r="BQ540" s="576">
        <v>2.2000000000000002</v>
      </c>
      <c r="BU540" s="494">
        <v>184</v>
      </c>
      <c r="BV540" s="546">
        <v>7.82</v>
      </c>
      <c r="BW540" s="548">
        <v>7300</v>
      </c>
      <c r="BX540" s="548">
        <v>18</v>
      </c>
      <c r="BY540" s="883">
        <f t="shared" si="57"/>
        <v>70.2</v>
      </c>
      <c r="CA540" s="576">
        <v>23</v>
      </c>
      <c r="CE540" s="494">
        <v>50</v>
      </c>
      <c r="CF540" s="546">
        <v>7.86</v>
      </c>
      <c r="CG540" s="548">
        <v>5990</v>
      </c>
      <c r="CH540" s="576">
        <v>19.399999999999999</v>
      </c>
      <c r="CI540" s="883">
        <f t="shared" si="58"/>
        <v>73.719999999999985</v>
      </c>
      <c r="CK540" s="576">
        <v>15.8</v>
      </c>
      <c r="CO540" s="494">
        <v>384</v>
      </c>
      <c r="CP540" s="546">
        <v>7.22</v>
      </c>
      <c r="CQ540" s="467">
        <v>4430</v>
      </c>
      <c r="CR540" s="576">
        <v>19</v>
      </c>
      <c r="CS540" s="883">
        <f t="shared" si="59"/>
        <v>60.800000000000004</v>
      </c>
      <c r="CU540" s="576">
        <v>12.5</v>
      </c>
      <c r="CY540" s="494">
        <v>310</v>
      </c>
      <c r="CZ540" s="546">
        <v>7.34</v>
      </c>
      <c r="DA540" s="467">
        <v>7960</v>
      </c>
      <c r="DB540" s="576">
        <v>97.3</v>
      </c>
      <c r="DC540" s="883">
        <f t="shared" si="60"/>
        <v>248.11499999999998</v>
      </c>
      <c r="DE540" s="576">
        <v>13.7</v>
      </c>
      <c r="DI540" s="494">
        <v>60</v>
      </c>
      <c r="DJ540" s="546">
        <v>7.74</v>
      </c>
      <c r="DK540" s="549">
        <v>3770</v>
      </c>
      <c r="DL540" s="576">
        <v>56.7</v>
      </c>
      <c r="DM540" s="883">
        <f t="shared" si="61"/>
        <v>204.12</v>
      </c>
      <c r="DO540" s="576">
        <v>3.2</v>
      </c>
      <c r="DS540" s="494">
        <v>13</v>
      </c>
      <c r="ED540" s="546">
        <v>7.44</v>
      </c>
      <c r="EE540" s="551">
        <v>423</v>
      </c>
      <c r="EF540" s="576">
        <v>5.0999999999999996</v>
      </c>
      <c r="EG540" s="883">
        <v>19</v>
      </c>
      <c r="EI540" s="576">
        <v>11.9</v>
      </c>
      <c r="EM540" s="494">
        <v>37</v>
      </c>
      <c r="EW540" s="494">
        <v>256</v>
      </c>
      <c r="EX540" s="546">
        <v>7.9</v>
      </c>
      <c r="EY540" s="467">
        <v>4860</v>
      </c>
      <c r="EZ540" s="576">
        <v>5.4</v>
      </c>
      <c r="FA540" s="883">
        <f t="shared" si="39"/>
        <v>21.6</v>
      </c>
      <c r="FC540" s="576">
        <v>1</v>
      </c>
      <c r="FG540" s="494">
        <v>35</v>
      </c>
      <c r="FH540" s="546">
        <v>8.26</v>
      </c>
      <c r="FI540" s="467">
        <v>4250</v>
      </c>
      <c r="FJ540" s="576">
        <v>93.8</v>
      </c>
      <c r="FK540" s="883">
        <v>337</v>
      </c>
      <c r="FM540" s="576">
        <v>29.1</v>
      </c>
      <c r="GK540" s="231">
        <v>20</v>
      </c>
      <c r="GL540" s="941">
        <v>6.3</v>
      </c>
      <c r="GM540" s="467">
        <v>10600</v>
      </c>
      <c r="GN540" s="467">
        <v>179</v>
      </c>
      <c r="GO540" s="467">
        <v>960</v>
      </c>
      <c r="GP540" s="467">
        <v>15</v>
      </c>
      <c r="GQ540" s="467">
        <v>183</v>
      </c>
      <c r="GU540" s="231">
        <v>48</v>
      </c>
      <c r="GV540" s="1134">
        <v>6.25</v>
      </c>
      <c r="GW540" s="467">
        <v>4020</v>
      </c>
      <c r="GX540" s="467">
        <v>62.3</v>
      </c>
      <c r="GY540" s="467">
        <v>319</v>
      </c>
      <c r="GZ540" s="539">
        <v>120</v>
      </c>
      <c r="HA540" s="467">
        <v>172</v>
      </c>
      <c r="HE540" s="494">
        <v>107</v>
      </c>
      <c r="HF540" s="546">
        <v>6.38</v>
      </c>
      <c r="HG540" s="467">
        <v>3540</v>
      </c>
      <c r="HH540" s="894">
        <v>9.9</v>
      </c>
      <c r="HI540" s="1432">
        <f t="shared" si="33"/>
        <v>37.619999999999997</v>
      </c>
      <c r="HK540" s="576">
        <v>4.5</v>
      </c>
      <c r="HO540" s="494">
        <v>78</v>
      </c>
      <c r="HP540" s="546">
        <v>6.55</v>
      </c>
      <c r="HQ540" s="467">
        <v>4480</v>
      </c>
      <c r="HR540" s="576">
        <v>67.900000000000006</v>
      </c>
      <c r="HS540" s="576">
        <v>283</v>
      </c>
      <c r="HT540" s="1134">
        <v>150</v>
      </c>
      <c r="HU540" s="576">
        <v>179</v>
      </c>
    </row>
    <row r="541" spans="1:523" ht="15" customHeight="1" x14ac:dyDescent="0.15">
      <c r="A541" s="1033">
        <v>44058</v>
      </c>
      <c r="B541" s="415">
        <f t="shared" si="63"/>
        <v>4366</v>
      </c>
      <c r="M541" s="231">
        <v>1860</v>
      </c>
      <c r="N541" s="546">
        <v>8.2799999999999994</v>
      </c>
      <c r="O541" s="467">
        <v>3300</v>
      </c>
      <c r="P541" s="576">
        <v>35.799999999999997</v>
      </c>
      <c r="Q541" s="883">
        <f t="shared" si="51"/>
        <v>125.29999999999998</v>
      </c>
      <c r="S541" s="576">
        <v>17.7</v>
      </c>
      <c r="W541" s="494">
        <v>538</v>
      </c>
      <c r="X541" s="546">
        <v>7.96</v>
      </c>
      <c r="Y541" s="548">
        <v>2700</v>
      </c>
      <c r="Z541" s="576">
        <v>6.9</v>
      </c>
      <c r="AA541" s="883">
        <f t="shared" si="52"/>
        <v>28.29</v>
      </c>
      <c r="AC541" s="576">
        <v>3.9</v>
      </c>
      <c r="AH541" s="546">
        <v>8.65</v>
      </c>
      <c r="AI541" s="548">
        <v>6500</v>
      </c>
      <c r="AJ541" s="576">
        <v>18.2</v>
      </c>
      <c r="AK541" s="883">
        <f t="shared" si="53"/>
        <v>78.259999999999991</v>
      </c>
      <c r="AM541" s="213">
        <v>5.0999999999999996</v>
      </c>
      <c r="AQ541" s="494">
        <v>644</v>
      </c>
      <c r="AR541" s="546">
        <v>7.59</v>
      </c>
      <c r="AS541" s="548">
        <v>4420</v>
      </c>
      <c r="AT541" s="576">
        <v>74.099999999999994</v>
      </c>
      <c r="AU541" s="883">
        <f t="shared" si="54"/>
        <v>237.12</v>
      </c>
      <c r="AW541" s="576">
        <v>40</v>
      </c>
      <c r="BA541" s="231">
        <v>266</v>
      </c>
      <c r="BB541" s="546">
        <v>7.89</v>
      </c>
      <c r="BC541" s="467">
        <v>4080</v>
      </c>
      <c r="BD541" s="576">
        <v>21.6</v>
      </c>
      <c r="BE541" s="883">
        <f t="shared" si="55"/>
        <v>77.760000000000005</v>
      </c>
      <c r="BG541" s="576">
        <v>25.3</v>
      </c>
      <c r="BK541" s="494">
        <v>150</v>
      </c>
      <c r="BL541" s="546">
        <v>7.8</v>
      </c>
      <c r="BM541" s="548">
        <v>1350</v>
      </c>
      <c r="BN541" s="576">
        <v>51.1</v>
      </c>
      <c r="BO541" s="883">
        <f t="shared" si="56"/>
        <v>127.75</v>
      </c>
      <c r="BQ541" s="576">
        <v>2.2999999999999998</v>
      </c>
      <c r="BU541" s="494">
        <v>132</v>
      </c>
      <c r="BV541" s="546">
        <v>7.38</v>
      </c>
      <c r="BW541" s="548">
        <v>7790</v>
      </c>
      <c r="BX541" s="548">
        <v>18.5</v>
      </c>
      <c r="BY541" s="883">
        <f t="shared" si="57"/>
        <v>72.149999999999991</v>
      </c>
      <c r="CA541" s="576">
        <v>32</v>
      </c>
      <c r="CE541" s="494">
        <v>63</v>
      </c>
      <c r="CF541" s="546">
        <v>7.91</v>
      </c>
      <c r="CG541" s="548">
        <v>6130</v>
      </c>
      <c r="CH541" s="576">
        <v>18</v>
      </c>
      <c r="CI541" s="883">
        <f t="shared" si="58"/>
        <v>68.399999999999991</v>
      </c>
      <c r="CK541" s="576">
        <v>12.1</v>
      </c>
      <c r="CY541" s="494">
        <v>339</v>
      </c>
      <c r="CZ541" s="546">
        <v>7.26</v>
      </c>
      <c r="DA541" s="467">
        <v>8140</v>
      </c>
      <c r="DB541" s="576">
        <v>110</v>
      </c>
      <c r="DC541" s="883">
        <f t="shared" si="60"/>
        <v>280.5</v>
      </c>
      <c r="DE541" s="576">
        <v>15.8</v>
      </c>
      <c r="DI541" s="494">
        <v>48</v>
      </c>
      <c r="DJ541" s="546">
        <v>7.63</v>
      </c>
      <c r="DK541" s="549">
        <v>3890</v>
      </c>
      <c r="DL541" s="576">
        <v>60</v>
      </c>
      <c r="DM541" s="883">
        <f t="shared" si="61"/>
        <v>216</v>
      </c>
      <c r="DO541" s="576">
        <v>3.1</v>
      </c>
      <c r="DS541" s="494">
        <v>36</v>
      </c>
      <c r="FG541" s="494">
        <v>59</v>
      </c>
      <c r="FH541" s="546">
        <v>8.68</v>
      </c>
      <c r="FI541" s="467">
        <v>4300</v>
      </c>
      <c r="FJ541" s="576">
        <v>105</v>
      </c>
      <c r="FK541" s="883">
        <v>323</v>
      </c>
      <c r="FM541" s="576">
        <v>31</v>
      </c>
      <c r="GK541" s="231">
        <v>17</v>
      </c>
      <c r="GL541" s="941">
        <v>6.42</v>
      </c>
      <c r="GM541" s="467">
        <v>9140</v>
      </c>
      <c r="GN541" s="467">
        <v>154</v>
      </c>
      <c r="GO541" s="467">
        <v>850</v>
      </c>
      <c r="GP541" s="467">
        <v>15</v>
      </c>
      <c r="GQ541" s="467">
        <v>186</v>
      </c>
      <c r="GU541" s="231">
        <v>39</v>
      </c>
      <c r="GV541" s="1134">
        <v>6.2</v>
      </c>
      <c r="GW541" s="467">
        <v>5040</v>
      </c>
      <c r="GX541" s="467">
        <v>91</v>
      </c>
      <c r="GZ541" s="539">
        <v>120</v>
      </c>
      <c r="HA541" s="467">
        <v>198</v>
      </c>
      <c r="HE541" s="494">
        <v>108</v>
      </c>
      <c r="HF541" s="546">
        <v>6.44</v>
      </c>
      <c r="HG541" s="467">
        <v>4240</v>
      </c>
      <c r="HH541" s="894">
        <v>12.6</v>
      </c>
      <c r="HI541" s="1432">
        <f t="shared" si="33"/>
        <v>47.879999999999995</v>
      </c>
      <c r="HK541" s="576">
        <v>5</v>
      </c>
      <c r="HO541" s="494">
        <v>67</v>
      </c>
      <c r="HP541" s="546">
        <v>6.44</v>
      </c>
      <c r="HQ541" s="467">
        <v>4670</v>
      </c>
      <c r="HR541" s="576">
        <v>77</v>
      </c>
      <c r="HS541" s="576">
        <v>289</v>
      </c>
      <c r="HT541" s="1134">
        <v>150</v>
      </c>
      <c r="HU541" s="576">
        <v>191</v>
      </c>
    </row>
    <row r="542" spans="1:523" s="472" customFormat="1" ht="15" customHeight="1" x14ac:dyDescent="0.15">
      <c r="A542" s="581">
        <v>44059</v>
      </c>
      <c r="B542" s="765">
        <f t="shared" si="63"/>
        <v>5122</v>
      </c>
      <c r="C542" s="241"/>
      <c r="D542" s="552"/>
      <c r="E542" s="471"/>
      <c r="F542" s="577"/>
      <c r="G542" s="577"/>
      <c r="H542" s="541"/>
      <c r="I542" s="577"/>
      <c r="J542" s="553"/>
      <c r="K542" s="471"/>
      <c r="L542" s="557"/>
      <c r="M542" s="241">
        <v>2300</v>
      </c>
      <c r="N542" s="552">
        <v>8.34</v>
      </c>
      <c r="O542" s="471">
        <v>3210</v>
      </c>
      <c r="P542" s="577">
        <v>35.799999999999997</v>
      </c>
      <c r="Q542" s="577">
        <f t="shared" si="51"/>
        <v>125.29999999999998</v>
      </c>
      <c r="R542" s="541"/>
      <c r="S542" s="577">
        <v>15.1</v>
      </c>
      <c r="T542" s="553"/>
      <c r="U542" s="471"/>
      <c r="V542" s="557"/>
      <c r="W542" s="554">
        <v>560</v>
      </c>
      <c r="X542" s="552">
        <v>7.89</v>
      </c>
      <c r="Y542" s="555">
        <v>2650</v>
      </c>
      <c r="Z542" s="577">
        <v>7.4</v>
      </c>
      <c r="AA542" s="577">
        <f t="shared" si="52"/>
        <v>30.34</v>
      </c>
      <c r="AB542" s="541"/>
      <c r="AC542" s="577">
        <v>1.8</v>
      </c>
      <c r="AD542" s="541"/>
      <c r="AE542" s="471"/>
      <c r="AF542" s="557"/>
      <c r="AG542" s="554"/>
      <c r="AH542" s="552">
        <v>8.66</v>
      </c>
      <c r="AI542" s="555">
        <v>6510</v>
      </c>
      <c r="AJ542" s="577">
        <v>19.5</v>
      </c>
      <c r="AK542" s="577">
        <f t="shared" si="53"/>
        <v>83.85</v>
      </c>
      <c r="AL542" s="541"/>
      <c r="AM542" s="180">
        <v>5.3</v>
      </c>
      <c r="AN542" s="541"/>
      <c r="AO542" s="471"/>
      <c r="AP542" s="619"/>
      <c r="AQ542" s="554">
        <v>592</v>
      </c>
      <c r="AR542" s="552">
        <v>7.48</v>
      </c>
      <c r="AS542" s="555">
        <v>3490</v>
      </c>
      <c r="AT542" s="577">
        <v>61.1</v>
      </c>
      <c r="AU542" s="577">
        <f t="shared" si="54"/>
        <v>195.52</v>
      </c>
      <c r="AV542" s="541"/>
      <c r="AW542" s="577">
        <v>29</v>
      </c>
      <c r="AX542" s="541"/>
      <c r="AY542" s="471"/>
      <c r="AZ542" s="557"/>
      <c r="BA542" s="241">
        <v>266</v>
      </c>
      <c r="BB542" s="552">
        <v>8.18</v>
      </c>
      <c r="BC542" s="471">
        <v>4240</v>
      </c>
      <c r="BD542" s="577">
        <v>22.5</v>
      </c>
      <c r="BE542" s="577">
        <f t="shared" si="55"/>
        <v>81</v>
      </c>
      <c r="BF542" s="541"/>
      <c r="BG542" s="577">
        <v>26</v>
      </c>
      <c r="BH542" s="541"/>
      <c r="BI542" s="471"/>
      <c r="BJ542" s="557"/>
      <c r="BK542" s="554">
        <v>147</v>
      </c>
      <c r="BL542" s="552">
        <v>7.92</v>
      </c>
      <c r="BM542" s="555">
        <v>1276</v>
      </c>
      <c r="BN542" s="577">
        <v>47.6</v>
      </c>
      <c r="BO542" s="577">
        <f t="shared" si="56"/>
        <v>119</v>
      </c>
      <c r="BP542" s="541"/>
      <c r="BQ542" s="577">
        <v>2.2999999999999998</v>
      </c>
      <c r="BR542" s="541"/>
      <c r="BS542" s="471"/>
      <c r="BT542" s="557"/>
      <c r="BU542" s="554">
        <v>284</v>
      </c>
      <c r="BV542" s="552">
        <v>7.26</v>
      </c>
      <c r="BW542" s="555">
        <v>3380</v>
      </c>
      <c r="BX542" s="555">
        <v>6</v>
      </c>
      <c r="BY542" s="577">
        <f t="shared" si="57"/>
        <v>23.4</v>
      </c>
      <c r="BZ542" s="541"/>
      <c r="CA542" s="577">
        <v>6.5</v>
      </c>
      <c r="CB542" s="541"/>
      <c r="CC542" s="471"/>
      <c r="CD542" s="557"/>
      <c r="CE542" s="554">
        <v>53</v>
      </c>
      <c r="CF542" s="552">
        <v>8.02</v>
      </c>
      <c r="CG542" s="555">
        <v>6080</v>
      </c>
      <c r="CH542" s="577">
        <v>21.7</v>
      </c>
      <c r="CI542" s="577">
        <f t="shared" si="58"/>
        <v>82.46</v>
      </c>
      <c r="CJ542" s="541"/>
      <c r="CK542" s="577">
        <v>17.5</v>
      </c>
      <c r="CL542" s="541"/>
      <c r="CM542" s="471"/>
      <c r="CN542" s="557"/>
      <c r="CO542" s="554">
        <v>269</v>
      </c>
      <c r="CP542" s="552">
        <v>8.5399999999999991</v>
      </c>
      <c r="CQ542" s="471">
        <v>8570</v>
      </c>
      <c r="CR542" s="577">
        <v>20.6</v>
      </c>
      <c r="CS542" s="577">
        <f t="shared" si="59"/>
        <v>65.92</v>
      </c>
      <c r="CT542" s="541"/>
      <c r="CU542" s="577">
        <v>16</v>
      </c>
      <c r="CV542" s="541"/>
      <c r="CW542" s="471"/>
      <c r="CX542" s="557"/>
      <c r="CY542" s="554">
        <v>307</v>
      </c>
      <c r="CZ542" s="552">
        <v>7.35</v>
      </c>
      <c r="DA542" s="471">
        <v>8180</v>
      </c>
      <c r="DB542" s="577">
        <v>108</v>
      </c>
      <c r="DC542" s="577">
        <f t="shared" si="60"/>
        <v>275.39999999999998</v>
      </c>
      <c r="DD542" s="541"/>
      <c r="DE542" s="577">
        <v>17.100000000000001</v>
      </c>
      <c r="DF542" s="541"/>
      <c r="DG542" s="558"/>
      <c r="DH542" s="557"/>
      <c r="DI542" s="554">
        <v>35</v>
      </c>
      <c r="DJ542" s="552">
        <v>7.7</v>
      </c>
      <c r="DK542" s="556">
        <v>3650</v>
      </c>
      <c r="DL542" s="577">
        <v>53</v>
      </c>
      <c r="DM542" s="577">
        <f t="shared" si="61"/>
        <v>190.8</v>
      </c>
      <c r="DN542" s="541"/>
      <c r="DO542" s="577">
        <v>3.6</v>
      </c>
      <c r="DP542" s="541"/>
      <c r="DQ542" s="471"/>
      <c r="DR542" s="557"/>
      <c r="DS542" s="554">
        <v>50</v>
      </c>
      <c r="DT542" s="552">
        <v>7.04</v>
      </c>
      <c r="DU542" s="470">
        <v>496</v>
      </c>
      <c r="DV542" s="577"/>
      <c r="DW542" s="577"/>
      <c r="DX542" s="541"/>
      <c r="DY542" s="577"/>
      <c r="DZ542" s="541"/>
      <c r="EA542" s="577"/>
      <c r="EB542" s="557"/>
      <c r="EC542" s="554"/>
      <c r="ED542" s="552"/>
      <c r="EE542" s="558"/>
      <c r="EF542" s="577"/>
      <c r="EG542" s="577"/>
      <c r="EH542" s="541"/>
      <c r="EI542" s="577"/>
      <c r="EJ542" s="541"/>
      <c r="EK542" s="471"/>
      <c r="EL542" s="557"/>
      <c r="EM542" s="554"/>
      <c r="EN542" s="552"/>
      <c r="EO542" s="471"/>
      <c r="EP542" s="577"/>
      <c r="EQ542" s="577"/>
      <c r="ER542" s="541"/>
      <c r="ES542" s="577"/>
      <c r="ET542" s="470"/>
      <c r="EU542" s="471"/>
      <c r="EV542" s="557"/>
      <c r="EW542" s="554"/>
      <c r="EX542" s="552"/>
      <c r="EY542" s="471"/>
      <c r="EZ542" s="577"/>
      <c r="FA542" s="577"/>
      <c r="FB542" s="541"/>
      <c r="FC542" s="577"/>
      <c r="FD542" s="470"/>
      <c r="FE542" s="471"/>
      <c r="FF542" s="557"/>
      <c r="FG542" s="554">
        <v>30</v>
      </c>
      <c r="FH542" s="552">
        <v>8.76</v>
      </c>
      <c r="FI542" s="471">
        <v>4290</v>
      </c>
      <c r="FJ542" s="577">
        <v>96</v>
      </c>
      <c r="FK542" s="577">
        <v>325</v>
      </c>
      <c r="FL542" s="541"/>
      <c r="FM542" s="577">
        <v>34.5</v>
      </c>
      <c r="FN542" s="470"/>
      <c r="FO542" s="471"/>
      <c r="FP542" s="557"/>
      <c r="FQ542" s="1261"/>
      <c r="FR542" s="584"/>
      <c r="FS542" s="589"/>
      <c r="FT542" s="584"/>
      <c r="FU542" s="590"/>
      <c r="FV542" s="584"/>
      <c r="FW542" s="590"/>
      <c r="FX542" s="584"/>
      <c r="FY542" s="584"/>
      <c r="FZ542" s="591"/>
      <c r="GA542" s="1261"/>
      <c r="GB542" s="584"/>
      <c r="GC542" s="584"/>
      <c r="GD542" s="584"/>
      <c r="GE542" s="590"/>
      <c r="GF542" s="584"/>
      <c r="GG542" s="590"/>
      <c r="GH542" s="584"/>
      <c r="GI542" s="584"/>
      <c r="GJ542" s="591"/>
      <c r="GK542" s="241">
        <v>14</v>
      </c>
      <c r="GL542" s="940">
        <v>8.08</v>
      </c>
      <c r="GM542" s="471">
        <v>3020</v>
      </c>
      <c r="GN542" s="471">
        <v>48.3</v>
      </c>
      <c r="GO542" s="471">
        <v>203</v>
      </c>
      <c r="GP542" s="471">
        <v>12</v>
      </c>
      <c r="GQ542" s="471">
        <v>58</v>
      </c>
      <c r="GR542" s="471"/>
      <c r="GS542" s="471"/>
      <c r="GT542" s="557"/>
      <c r="GU542" s="241">
        <v>45</v>
      </c>
      <c r="GV542" s="1135">
        <v>6.28</v>
      </c>
      <c r="GW542" s="471">
        <v>4690</v>
      </c>
      <c r="GX542" s="471">
        <v>73</v>
      </c>
      <c r="GY542" s="471">
        <v>379</v>
      </c>
      <c r="GZ542" s="541">
        <v>125</v>
      </c>
      <c r="HA542" s="471">
        <v>161</v>
      </c>
      <c r="HB542" s="471"/>
      <c r="HC542" s="471"/>
      <c r="HD542" s="557"/>
      <c r="HE542" s="554">
        <v>108</v>
      </c>
      <c r="HF542" s="552">
        <v>6.03</v>
      </c>
      <c r="HG542" s="471">
        <v>4540</v>
      </c>
      <c r="HH542" s="590">
        <v>13.3</v>
      </c>
      <c r="HI542" s="556">
        <f t="shared" si="33"/>
        <v>50.54</v>
      </c>
      <c r="HJ542" s="541"/>
      <c r="HK542" s="577">
        <v>6.3</v>
      </c>
      <c r="HL542" s="541"/>
      <c r="HM542" s="471"/>
      <c r="HN542" s="557"/>
      <c r="HO542" s="554">
        <v>62</v>
      </c>
      <c r="HP542" s="552">
        <v>6.43</v>
      </c>
      <c r="HQ542" s="471">
        <v>4950</v>
      </c>
      <c r="HR542" s="577">
        <v>71</v>
      </c>
      <c r="HS542" s="577">
        <v>302</v>
      </c>
      <c r="HT542" s="1135">
        <v>147</v>
      </c>
      <c r="HU542" s="577">
        <v>188</v>
      </c>
      <c r="HV542" s="541"/>
      <c r="HW542" s="471"/>
      <c r="HX542" s="557"/>
      <c r="HY542" s="1587"/>
      <c r="HZ542" s="1587"/>
      <c r="IA542" s="1587"/>
      <c r="IB542" s="1587"/>
      <c r="IC542" s="1587"/>
      <c r="ID542" s="1587"/>
      <c r="IE542" s="1587"/>
      <c r="IF542" s="1587"/>
      <c r="IG542" s="1587"/>
      <c r="IH542" s="1587"/>
      <c r="II542" s="1587"/>
      <c r="IJ542" s="1587"/>
      <c r="IK542" s="1587"/>
      <c r="IL542" s="1587"/>
      <c r="IM542" s="1587"/>
      <c r="IN542" s="1587"/>
      <c r="IO542" s="1587"/>
      <c r="IP542" s="1587"/>
      <c r="IQ542" s="1587"/>
      <c r="IR542" s="1587"/>
      <c r="IS542" s="1587"/>
      <c r="IT542" s="1587"/>
      <c r="IU542" s="1587"/>
      <c r="IV542" s="1587"/>
      <c r="IW542" s="1587"/>
      <c r="IX542" s="1587"/>
      <c r="IY542" s="1587"/>
      <c r="IZ542" s="1587"/>
      <c r="JA542" s="1587"/>
      <c r="JB542" s="1587"/>
      <c r="JC542" s="1587"/>
      <c r="JD542" s="1587"/>
      <c r="JE542" s="1587"/>
      <c r="JF542" s="1587"/>
      <c r="JG542" s="1587"/>
      <c r="JH542" s="1587"/>
      <c r="JI542" s="1587"/>
      <c r="JJ542" s="1587"/>
      <c r="JK542" s="1587"/>
      <c r="JL542" s="1587"/>
      <c r="JM542" s="1587"/>
      <c r="JN542" s="1587"/>
      <c r="JO542" s="1587"/>
      <c r="JP542" s="1587"/>
      <c r="JQ542" s="1587"/>
      <c r="JR542" s="1587"/>
      <c r="JS542" s="1587"/>
      <c r="JT542" s="1587"/>
      <c r="JU542" s="1587"/>
      <c r="JV542" s="1587"/>
      <c r="JW542" s="1587"/>
      <c r="JX542" s="1587"/>
      <c r="JY542" s="1587"/>
      <c r="JZ542" s="1587"/>
      <c r="KA542" s="1587"/>
      <c r="KB542" s="1587"/>
      <c r="KC542" s="1587"/>
      <c r="KD542" s="1587"/>
      <c r="KE542" s="1587"/>
      <c r="KF542" s="1587"/>
      <c r="KG542" s="1587"/>
      <c r="KH542" s="1587"/>
      <c r="KI542" s="1587"/>
      <c r="KJ542" s="1587"/>
      <c r="KK542" s="1587"/>
      <c r="KL542" s="1587"/>
      <c r="KM542" s="1587"/>
      <c r="KN542" s="1587"/>
      <c r="KO542" s="1587"/>
      <c r="KP542" s="1587"/>
      <c r="KQ542" s="1587"/>
      <c r="KR542" s="1587"/>
      <c r="KS542" s="1587"/>
      <c r="KT542" s="1587"/>
      <c r="KU542" s="1587"/>
      <c r="KV542" s="1587"/>
      <c r="KW542" s="1587"/>
      <c r="KX542" s="1587"/>
      <c r="KY542" s="1587"/>
      <c r="KZ542" s="1587"/>
      <c r="LA542" s="1587"/>
      <c r="LB542" s="1587"/>
      <c r="LC542" s="1587"/>
      <c r="LD542" s="1587"/>
      <c r="LE542" s="1587"/>
      <c r="LF542" s="1587"/>
      <c r="LG542" s="1587"/>
      <c r="LH542" s="1587"/>
      <c r="LI542" s="1587"/>
      <c r="LJ542" s="1587"/>
      <c r="LK542" s="1587"/>
      <c r="LL542" s="1587"/>
      <c r="LM542" s="1587"/>
      <c r="LN542" s="1587"/>
      <c r="LO542" s="1587"/>
      <c r="LP542" s="1587"/>
      <c r="LQ542" s="1587"/>
      <c r="LR542" s="1587"/>
      <c r="LS542" s="1587"/>
      <c r="LT542" s="1587"/>
      <c r="LU542" s="1587"/>
      <c r="LV542" s="1587"/>
      <c r="LW542" s="1587"/>
      <c r="LX542" s="1587"/>
      <c r="LY542" s="1587"/>
      <c r="LZ542" s="1587"/>
      <c r="MA542" s="1587"/>
      <c r="MB542" s="1587"/>
      <c r="MC542" s="1587"/>
      <c r="MD542" s="1587"/>
      <c r="ME542" s="1587"/>
      <c r="MF542" s="1587"/>
      <c r="MG542" s="1587"/>
      <c r="MH542" s="1587"/>
      <c r="MI542" s="1587"/>
      <c r="MJ542" s="1587"/>
      <c r="MK542" s="1587"/>
      <c r="ML542" s="1587"/>
      <c r="MM542" s="1587"/>
      <c r="MN542" s="1587"/>
      <c r="MO542" s="1587"/>
      <c r="MP542" s="1587"/>
      <c r="MQ542" s="1587"/>
      <c r="MR542" s="1587"/>
      <c r="MS542" s="1587"/>
      <c r="MT542" s="1587"/>
      <c r="MU542" s="1587"/>
      <c r="MV542" s="1587"/>
      <c r="MW542" s="1587"/>
      <c r="MX542" s="1587"/>
      <c r="MY542" s="1587"/>
      <c r="MZ542" s="1587"/>
      <c r="NA542" s="1587"/>
      <c r="NB542" s="1587"/>
      <c r="NC542" s="1587"/>
      <c r="ND542" s="1587"/>
      <c r="NE542" s="1587"/>
      <c r="NF542" s="1587"/>
      <c r="NG542" s="1587"/>
      <c r="NH542" s="1587"/>
      <c r="NI542" s="1587"/>
      <c r="NJ542" s="1587"/>
      <c r="NK542" s="1587"/>
      <c r="NL542" s="1587"/>
      <c r="NM542" s="1587"/>
      <c r="NN542" s="1587"/>
      <c r="NO542" s="1587"/>
      <c r="NP542" s="1587"/>
      <c r="NQ542" s="1587"/>
      <c r="NR542" s="1587"/>
      <c r="NS542" s="1587"/>
      <c r="NT542" s="1587"/>
      <c r="NU542" s="1587"/>
      <c r="NV542" s="1587"/>
      <c r="NW542" s="1587"/>
      <c r="NX542" s="1587"/>
      <c r="NY542" s="1587"/>
      <c r="NZ542" s="1587"/>
      <c r="OA542" s="1587"/>
      <c r="OB542" s="1587"/>
      <c r="OC542" s="1587"/>
      <c r="OD542" s="1587"/>
      <c r="OE542" s="1587"/>
      <c r="OF542" s="1587"/>
      <c r="OG542" s="1587"/>
      <c r="OH542" s="1587"/>
      <c r="OI542" s="1587"/>
      <c r="OJ542" s="1587"/>
      <c r="OK542" s="1587"/>
      <c r="OL542" s="1587"/>
      <c r="OM542" s="1587"/>
      <c r="ON542" s="1587"/>
      <c r="OO542" s="1587"/>
      <c r="OP542" s="1587"/>
      <c r="OQ542" s="1587"/>
      <c r="OR542" s="1587"/>
      <c r="OS542" s="1587"/>
      <c r="OT542" s="1587"/>
      <c r="OU542" s="1587"/>
      <c r="OV542" s="1587"/>
      <c r="OW542" s="1587"/>
      <c r="OX542" s="1587"/>
      <c r="OY542" s="1587"/>
      <c r="OZ542" s="1587"/>
      <c r="PA542" s="1587"/>
      <c r="PB542" s="1587"/>
      <c r="PC542" s="1587"/>
      <c r="PD542" s="1587"/>
      <c r="PE542" s="1587"/>
      <c r="PF542" s="1587"/>
      <c r="PG542" s="1588"/>
      <c r="PH542" s="1588"/>
      <c r="PI542" s="1588"/>
      <c r="PJ542" s="1588"/>
      <c r="PK542" s="1588"/>
      <c r="PL542" s="1588"/>
      <c r="PM542" s="1588"/>
      <c r="PN542" s="1588"/>
      <c r="PO542" s="1588"/>
      <c r="PP542" s="1588"/>
      <c r="PQ542" s="1588"/>
      <c r="PR542" s="1588"/>
      <c r="PS542" s="1588"/>
      <c r="PT542" s="1588"/>
      <c r="PU542" s="1588"/>
      <c r="PV542" s="1588"/>
      <c r="PW542" s="1588"/>
      <c r="PX542" s="1588"/>
      <c r="PY542" s="1588"/>
      <c r="PZ542" s="1588"/>
      <c r="QA542" s="1588"/>
      <c r="QB542" s="1588"/>
      <c r="QC542" s="1588"/>
      <c r="QD542" s="1588"/>
      <c r="QE542" s="1588"/>
      <c r="QF542" s="1588"/>
      <c r="QG542" s="1588"/>
      <c r="QH542" s="1588"/>
      <c r="QI542" s="1588"/>
      <c r="QJ542" s="1588"/>
      <c r="QK542" s="1588"/>
      <c r="QL542" s="1588"/>
      <c r="QM542" s="1588"/>
      <c r="QN542" s="1588"/>
      <c r="QO542" s="1588"/>
      <c r="QP542" s="1588"/>
      <c r="QQ542" s="1588"/>
      <c r="QR542" s="1588"/>
      <c r="QS542" s="1588"/>
      <c r="QT542" s="1588"/>
      <c r="QU542" s="1588"/>
      <c r="QV542" s="1588"/>
      <c r="QW542" s="1588"/>
      <c r="QX542" s="1588"/>
      <c r="QY542" s="1588"/>
      <c r="QZ542" s="1588"/>
      <c r="RA542" s="1588"/>
      <c r="RB542" s="1588"/>
      <c r="RC542" s="1588"/>
      <c r="RD542" s="1588"/>
      <c r="RE542" s="1588"/>
      <c r="RF542" s="1588"/>
      <c r="RG542" s="1588"/>
      <c r="RH542" s="1588"/>
      <c r="RI542" s="1588"/>
      <c r="RJ542" s="1588"/>
      <c r="RK542" s="1588"/>
      <c r="RL542" s="1588"/>
      <c r="RM542" s="1588"/>
      <c r="RN542" s="1588"/>
      <c r="RO542" s="1588"/>
      <c r="RP542" s="1588"/>
      <c r="RQ542" s="1588"/>
      <c r="RR542" s="1588"/>
      <c r="RS542" s="1588"/>
      <c r="RT542" s="1588"/>
      <c r="RU542" s="1588"/>
      <c r="RV542" s="1588"/>
      <c r="RW542" s="1588"/>
      <c r="RX542" s="1588"/>
      <c r="RY542" s="1588"/>
      <c r="RZ542" s="1588"/>
      <c r="SA542" s="1588"/>
      <c r="SB542" s="1588"/>
      <c r="SC542" s="1588"/>
      <c r="SD542" s="1588"/>
      <c r="SE542" s="1588"/>
      <c r="SF542" s="1588"/>
      <c r="SG542" s="1588"/>
      <c r="SH542" s="1588"/>
      <c r="SI542" s="1588"/>
      <c r="SJ542" s="1588"/>
      <c r="SK542" s="1588"/>
      <c r="SL542" s="1588"/>
      <c r="SM542" s="1588"/>
      <c r="SN542" s="1588"/>
      <c r="SO542" s="1588"/>
      <c r="SP542" s="1588"/>
      <c r="SQ542" s="1588"/>
      <c r="SR542" s="1588"/>
      <c r="SS542" s="1588"/>
      <c r="ST542" s="1588"/>
      <c r="SU542" s="1588"/>
      <c r="SV542" s="1588"/>
      <c r="SW542" s="1588"/>
      <c r="SX542" s="1588"/>
      <c r="SY542" s="1588"/>
      <c r="SZ542" s="1588"/>
      <c r="TA542" s="1588"/>
      <c r="TB542" s="1588"/>
      <c r="TC542" s="1588"/>
    </row>
    <row r="543" spans="1:523" ht="15" customHeight="1" x14ac:dyDescent="0.15">
      <c r="A543" s="1033">
        <v>44060</v>
      </c>
      <c r="B543" s="1170">
        <f t="shared" si="63"/>
        <v>5283</v>
      </c>
      <c r="M543" s="231">
        <v>2429</v>
      </c>
      <c r="N543" s="546">
        <v>8.1199999999999992</v>
      </c>
      <c r="O543" s="467">
        <v>3120</v>
      </c>
      <c r="P543" s="576">
        <v>28.9</v>
      </c>
      <c r="Q543" s="883">
        <f t="shared" si="51"/>
        <v>101.14999999999999</v>
      </c>
      <c r="S543" s="576">
        <v>18.899999999999999</v>
      </c>
      <c r="W543" s="494">
        <v>475</v>
      </c>
      <c r="AH543" s="546">
        <v>8.74</v>
      </c>
      <c r="AI543" s="548">
        <v>6570</v>
      </c>
      <c r="AJ543" s="576">
        <v>15.4</v>
      </c>
      <c r="AK543" s="883">
        <f t="shared" si="53"/>
        <v>66.22</v>
      </c>
      <c r="AM543" s="213">
        <v>4.8</v>
      </c>
      <c r="AQ543" s="494">
        <v>604</v>
      </c>
      <c r="AR543" s="546">
        <v>7.51</v>
      </c>
      <c r="AS543" s="548">
        <v>3890</v>
      </c>
      <c r="AT543" s="576">
        <v>63.2</v>
      </c>
      <c r="AU543" s="883">
        <f t="shared" si="54"/>
        <v>202.24</v>
      </c>
      <c r="AW543" s="576">
        <v>30.6</v>
      </c>
      <c r="BA543" s="231">
        <v>422</v>
      </c>
      <c r="BB543" s="546">
        <v>8.26</v>
      </c>
      <c r="BC543" s="467">
        <v>4860</v>
      </c>
      <c r="BD543" s="576">
        <v>22.3</v>
      </c>
      <c r="BE543" s="883">
        <f t="shared" si="55"/>
        <v>80.28</v>
      </c>
      <c r="BG543" s="576">
        <v>24</v>
      </c>
      <c r="BK543" s="494">
        <v>145</v>
      </c>
      <c r="BL543" s="546">
        <v>7.95</v>
      </c>
      <c r="BM543" s="548">
        <v>1315</v>
      </c>
      <c r="BN543" s="576">
        <v>39.4</v>
      </c>
      <c r="BO543" s="883">
        <f t="shared" si="56"/>
        <v>98.5</v>
      </c>
      <c r="BQ543" s="576">
        <v>2.2000000000000002</v>
      </c>
      <c r="BU543" s="494">
        <v>253</v>
      </c>
      <c r="BV543" s="546">
        <v>7.44</v>
      </c>
      <c r="BW543" s="548">
        <v>7600</v>
      </c>
      <c r="BX543" s="548">
        <v>15.6</v>
      </c>
      <c r="BY543" s="883">
        <f t="shared" si="57"/>
        <v>60.839999999999996</v>
      </c>
      <c r="CA543" s="576">
        <v>30.3</v>
      </c>
      <c r="CE543" s="494">
        <v>43</v>
      </c>
      <c r="CF543" s="546">
        <v>7.94</v>
      </c>
      <c r="CG543" s="548">
        <v>5870</v>
      </c>
      <c r="CH543" s="576">
        <v>13.4</v>
      </c>
      <c r="CI543" s="883">
        <f t="shared" si="58"/>
        <v>50.92</v>
      </c>
      <c r="CK543" s="576">
        <v>13.4</v>
      </c>
      <c r="CO543" s="494">
        <v>390</v>
      </c>
      <c r="CP543" s="546">
        <v>8.68</v>
      </c>
      <c r="CQ543" s="467">
        <v>8030</v>
      </c>
      <c r="CR543" s="576">
        <v>14.5</v>
      </c>
      <c r="CS543" s="883">
        <f t="shared" si="59"/>
        <v>46.400000000000006</v>
      </c>
      <c r="CU543" s="576">
        <v>24.4</v>
      </c>
      <c r="CY543" s="494">
        <v>196</v>
      </c>
      <c r="CZ543" s="546">
        <v>7.44</v>
      </c>
      <c r="DA543" s="467">
        <v>8490</v>
      </c>
      <c r="DB543" s="576">
        <v>89.6</v>
      </c>
      <c r="DC543" s="883">
        <f t="shared" si="60"/>
        <v>228.47999999999996</v>
      </c>
      <c r="DE543" s="576">
        <v>19.600000000000001</v>
      </c>
      <c r="DI543" s="494">
        <v>65</v>
      </c>
      <c r="DJ543" s="546">
        <v>7.85</v>
      </c>
      <c r="DK543" s="549">
        <v>4170</v>
      </c>
      <c r="DL543" s="576">
        <v>48.7</v>
      </c>
      <c r="DM543" s="883">
        <f t="shared" si="61"/>
        <v>175.32000000000002</v>
      </c>
      <c r="DO543" s="576">
        <v>3.2</v>
      </c>
      <c r="DS543" s="494">
        <v>37</v>
      </c>
      <c r="EW543" s="494">
        <v>39</v>
      </c>
      <c r="FG543" s="494">
        <v>42</v>
      </c>
      <c r="FH543" s="546">
        <v>8.7200000000000006</v>
      </c>
      <c r="FI543" s="467">
        <v>4310</v>
      </c>
      <c r="FJ543" s="576">
        <v>86</v>
      </c>
      <c r="FK543" s="883">
        <v>315</v>
      </c>
      <c r="FM543" s="576">
        <v>38</v>
      </c>
      <c r="GK543" s="231">
        <v>14</v>
      </c>
      <c r="GL543" s="941">
        <v>6.52</v>
      </c>
      <c r="GM543" s="467">
        <v>9090</v>
      </c>
      <c r="GN543" s="467">
        <v>170</v>
      </c>
      <c r="GO543" s="467">
        <v>904</v>
      </c>
      <c r="GP543" s="467">
        <v>23</v>
      </c>
      <c r="GQ543" s="467">
        <v>184</v>
      </c>
      <c r="GU543" s="231">
        <v>41</v>
      </c>
      <c r="GV543" s="1134">
        <v>6.21</v>
      </c>
      <c r="GW543" s="467">
        <v>4830</v>
      </c>
      <c r="GX543" s="467">
        <v>79</v>
      </c>
      <c r="GY543" s="467">
        <v>393</v>
      </c>
      <c r="GZ543" s="539">
        <v>162</v>
      </c>
      <c r="HA543" s="467">
        <v>178</v>
      </c>
      <c r="HE543" s="494">
        <v>32</v>
      </c>
      <c r="HI543" s="1432" t="s">
        <v>190</v>
      </c>
      <c r="HO543" s="494">
        <v>56</v>
      </c>
      <c r="HP543" s="546">
        <v>6.38</v>
      </c>
      <c r="HQ543" s="467">
        <v>5080</v>
      </c>
      <c r="HR543" s="576">
        <v>76</v>
      </c>
      <c r="HS543" s="576">
        <v>321</v>
      </c>
      <c r="HT543" s="1134">
        <v>159</v>
      </c>
      <c r="HU543" s="576">
        <v>212</v>
      </c>
    </row>
    <row r="544" spans="1:523" ht="15" customHeight="1" x14ac:dyDescent="0.15">
      <c r="A544" s="1033">
        <v>44061</v>
      </c>
      <c r="B544" s="1170">
        <f t="shared" si="63"/>
        <v>5947</v>
      </c>
      <c r="M544" s="231">
        <v>2792</v>
      </c>
      <c r="N544" s="546">
        <v>8.1999999999999993</v>
      </c>
      <c r="O544" s="467">
        <v>3140</v>
      </c>
      <c r="P544" s="576">
        <v>30</v>
      </c>
      <c r="Q544" s="883">
        <f t="shared" si="51"/>
        <v>105</v>
      </c>
      <c r="S544" s="576">
        <v>11.8</v>
      </c>
      <c r="W544" s="494">
        <v>565</v>
      </c>
      <c r="X544" s="546">
        <v>7.91</v>
      </c>
      <c r="Y544" s="548">
        <v>3120</v>
      </c>
      <c r="Z544" s="576">
        <v>7.8</v>
      </c>
      <c r="AA544" s="883">
        <f t="shared" si="52"/>
        <v>31.979999999999997</v>
      </c>
      <c r="AC544" s="576">
        <v>4.5</v>
      </c>
      <c r="AG544" s="494">
        <v>118</v>
      </c>
      <c r="AH544" s="546">
        <v>8.73</v>
      </c>
      <c r="AI544" s="548">
        <v>6850</v>
      </c>
      <c r="AJ544" s="576">
        <v>18.8</v>
      </c>
      <c r="AK544" s="883">
        <f t="shared" si="53"/>
        <v>80.84</v>
      </c>
      <c r="AM544" s="213">
        <v>5.3</v>
      </c>
      <c r="AQ544" s="494">
        <v>691</v>
      </c>
      <c r="AR544" s="546">
        <v>7.95</v>
      </c>
      <c r="AS544" s="548">
        <v>3940</v>
      </c>
      <c r="AT544" s="576">
        <v>69</v>
      </c>
      <c r="AU544" s="883">
        <f t="shared" si="54"/>
        <v>220.8</v>
      </c>
      <c r="AV544" s="539">
        <v>10.4</v>
      </c>
      <c r="AW544" s="576">
        <v>30</v>
      </c>
      <c r="AX544" s="539">
        <v>2.1</v>
      </c>
      <c r="BA544" s="231">
        <v>271</v>
      </c>
      <c r="BB544" s="546">
        <v>8.4</v>
      </c>
      <c r="BC544" s="467">
        <v>5800</v>
      </c>
      <c r="BD544" s="576">
        <v>29.9</v>
      </c>
      <c r="BE544" s="883">
        <f t="shared" si="55"/>
        <v>107.64</v>
      </c>
      <c r="BF544" s="539">
        <v>8</v>
      </c>
      <c r="BG544" s="576">
        <v>17.7</v>
      </c>
      <c r="BK544" s="494">
        <v>110</v>
      </c>
      <c r="BL544" s="546">
        <v>8</v>
      </c>
      <c r="BM544" s="548">
        <v>1325</v>
      </c>
      <c r="BN544" s="576">
        <v>45.3</v>
      </c>
      <c r="BO544" s="883">
        <f t="shared" si="56"/>
        <v>113.25</v>
      </c>
      <c r="BQ544" s="576">
        <v>2.2000000000000002</v>
      </c>
      <c r="BU544" s="494">
        <v>274</v>
      </c>
      <c r="BV544" s="546">
        <v>7.73</v>
      </c>
      <c r="BW544" s="548">
        <v>7070</v>
      </c>
      <c r="BX544" s="548">
        <v>18.2</v>
      </c>
      <c r="BY544" s="883">
        <f t="shared" si="57"/>
        <v>70.97999999999999</v>
      </c>
      <c r="BZ544" s="539">
        <v>21.2</v>
      </c>
      <c r="CA544" s="576">
        <v>34</v>
      </c>
      <c r="CE544" s="494">
        <v>77</v>
      </c>
      <c r="CF544" s="546">
        <v>7.99</v>
      </c>
      <c r="CG544" s="548">
        <v>6610</v>
      </c>
      <c r="CH544" s="576">
        <v>16.3</v>
      </c>
      <c r="CI544" s="883">
        <f t="shared" si="58"/>
        <v>61.94</v>
      </c>
      <c r="CK544" s="576">
        <v>15.4</v>
      </c>
      <c r="CO544" s="494">
        <v>230</v>
      </c>
      <c r="CP544" s="546">
        <v>8.59</v>
      </c>
      <c r="CQ544" s="467">
        <v>8110</v>
      </c>
      <c r="CR544" s="576">
        <v>13.9</v>
      </c>
      <c r="CS544" s="883">
        <f t="shared" si="59"/>
        <v>44.480000000000004</v>
      </c>
      <c r="CU544" s="576">
        <v>25.7</v>
      </c>
      <c r="CY544" s="494">
        <v>317</v>
      </c>
      <c r="CZ544" s="546">
        <v>7.48</v>
      </c>
      <c r="DA544" s="467">
        <v>9000</v>
      </c>
      <c r="DB544" s="576">
        <v>100.9</v>
      </c>
      <c r="DC544" s="883">
        <f t="shared" si="60"/>
        <v>257.29500000000002</v>
      </c>
      <c r="DE544" s="576">
        <v>21.4</v>
      </c>
      <c r="DI544" s="494">
        <v>47</v>
      </c>
      <c r="DJ544" s="546">
        <v>7.88</v>
      </c>
      <c r="DK544" s="549">
        <v>4710</v>
      </c>
      <c r="DL544" s="576">
        <v>59.3</v>
      </c>
      <c r="DM544" s="883">
        <f t="shared" si="61"/>
        <v>213.48</v>
      </c>
      <c r="DO544" s="576">
        <v>3.7</v>
      </c>
      <c r="DS544" s="494">
        <v>51</v>
      </c>
      <c r="DT544" s="546">
        <v>7.13</v>
      </c>
      <c r="DU544" s="466">
        <v>436</v>
      </c>
      <c r="DV544" s="576">
        <v>20.6</v>
      </c>
      <c r="DW544" s="883">
        <f t="shared" si="62"/>
        <v>57.68</v>
      </c>
      <c r="DY544" s="576">
        <v>1.1000000000000001</v>
      </c>
      <c r="EW544" s="494">
        <v>235</v>
      </c>
      <c r="EX544" s="546">
        <v>7.8</v>
      </c>
      <c r="EY544" s="467">
        <v>5740</v>
      </c>
      <c r="EZ544" s="576">
        <v>5.5</v>
      </c>
      <c r="FA544" s="883">
        <f t="shared" si="39"/>
        <v>22</v>
      </c>
      <c r="FC544" s="576">
        <v>1.1000000000000001</v>
      </c>
      <c r="FG544" s="494">
        <v>61</v>
      </c>
      <c r="FH544" s="546">
        <v>8.81</v>
      </c>
      <c r="FI544" s="467">
        <v>4310</v>
      </c>
      <c r="FJ544" s="576">
        <v>90.1</v>
      </c>
      <c r="FK544" s="883">
        <v>342</v>
      </c>
      <c r="FM544" s="576">
        <v>40</v>
      </c>
      <c r="GK544" s="231">
        <v>14</v>
      </c>
      <c r="GL544" s="941">
        <v>6.65</v>
      </c>
      <c r="GM544" s="467">
        <v>4570</v>
      </c>
      <c r="GN544" s="467">
        <v>52</v>
      </c>
      <c r="GO544" s="467">
        <v>268</v>
      </c>
      <c r="GP544" s="467">
        <v>87.5</v>
      </c>
      <c r="GQ544" s="467">
        <v>136</v>
      </c>
      <c r="GU544" s="231">
        <v>38</v>
      </c>
      <c r="GV544" s="1134">
        <v>6.28</v>
      </c>
      <c r="GW544" s="467">
        <v>4920</v>
      </c>
      <c r="GX544" s="467">
        <v>87.3</v>
      </c>
      <c r="GY544" s="467">
        <v>388</v>
      </c>
      <c r="GZ544" s="539">
        <v>125</v>
      </c>
      <c r="HA544" s="467">
        <v>206</v>
      </c>
      <c r="HF544" s="546">
        <v>5.77</v>
      </c>
      <c r="HG544" s="467">
        <v>5180</v>
      </c>
      <c r="HH544" s="894">
        <v>13.3</v>
      </c>
      <c r="HI544" s="1432">
        <f t="shared" ref="HI544:HI581" si="64">HH544*3.8</f>
        <v>50.54</v>
      </c>
      <c r="HK544" s="576">
        <v>7.6</v>
      </c>
      <c r="HO544" s="494">
        <v>56</v>
      </c>
      <c r="HP544" s="546">
        <v>6.39</v>
      </c>
      <c r="HQ544" s="467">
        <v>5480</v>
      </c>
      <c r="HR544" s="576">
        <v>88.5</v>
      </c>
      <c r="HS544" s="576">
        <v>339</v>
      </c>
      <c r="HT544" s="1134">
        <v>190</v>
      </c>
      <c r="HU544" s="576">
        <v>251</v>
      </c>
    </row>
    <row r="545" spans="1:523" ht="15" customHeight="1" x14ac:dyDescent="0.15">
      <c r="A545" s="1033">
        <v>44062</v>
      </c>
      <c r="B545" s="1170">
        <f t="shared" si="63"/>
        <v>4492</v>
      </c>
      <c r="M545" s="231">
        <v>1880</v>
      </c>
      <c r="N545" s="546">
        <v>8.18</v>
      </c>
      <c r="O545" s="467">
        <v>2980</v>
      </c>
      <c r="P545" s="576">
        <v>27.6</v>
      </c>
      <c r="Q545" s="883">
        <f t="shared" si="51"/>
        <v>96.600000000000009</v>
      </c>
      <c r="S545" s="576">
        <v>19.5</v>
      </c>
      <c r="W545" s="494">
        <v>441</v>
      </c>
      <c r="X545" s="546">
        <v>7.92</v>
      </c>
      <c r="Y545" s="548">
        <v>2970</v>
      </c>
      <c r="Z545" s="576">
        <v>7.3</v>
      </c>
      <c r="AA545" s="883">
        <f t="shared" si="52"/>
        <v>29.929999999999996</v>
      </c>
      <c r="AC545" s="576">
        <v>3.9</v>
      </c>
      <c r="AQ545" s="494">
        <v>611</v>
      </c>
      <c r="AR545" s="546">
        <v>8.01</v>
      </c>
      <c r="AS545" s="548">
        <v>4500</v>
      </c>
      <c r="AT545" s="576">
        <v>77.8</v>
      </c>
      <c r="AU545" s="883">
        <f t="shared" si="54"/>
        <v>248.96</v>
      </c>
      <c r="AW545" s="576">
        <v>38.1</v>
      </c>
      <c r="BA545" s="231">
        <v>215</v>
      </c>
      <c r="BB545" s="546">
        <v>8.4499999999999993</v>
      </c>
      <c r="BC545" s="467">
        <v>5920</v>
      </c>
      <c r="BD545" s="576">
        <v>28.1</v>
      </c>
      <c r="BE545" s="883">
        <f t="shared" si="55"/>
        <v>101.16000000000001</v>
      </c>
      <c r="BF545" s="539">
        <v>5</v>
      </c>
      <c r="BG545" s="576">
        <v>11.1</v>
      </c>
      <c r="BK545" s="494">
        <v>134</v>
      </c>
      <c r="BL545" s="546">
        <v>8.1199999999999992</v>
      </c>
      <c r="BM545" s="548">
        <v>1328</v>
      </c>
      <c r="BN545" s="576">
        <v>43.3</v>
      </c>
      <c r="BO545" s="883">
        <f t="shared" si="56"/>
        <v>108.25</v>
      </c>
      <c r="BQ545" s="576">
        <v>2.2000000000000002</v>
      </c>
      <c r="BU545" s="494">
        <v>357</v>
      </c>
      <c r="BV545" s="546">
        <v>8.02</v>
      </c>
      <c r="BW545" s="548">
        <v>9050</v>
      </c>
      <c r="BX545" s="548">
        <v>22.7</v>
      </c>
      <c r="BY545" s="883">
        <f t="shared" si="57"/>
        <v>88.53</v>
      </c>
      <c r="BZ545" s="539">
        <v>26.8</v>
      </c>
      <c r="CA545" s="576">
        <v>48.7</v>
      </c>
      <c r="CE545" s="494">
        <v>5</v>
      </c>
      <c r="CF545" s="546">
        <v>7.98</v>
      </c>
      <c r="CG545" s="548">
        <v>6380</v>
      </c>
      <c r="CH545" s="576">
        <v>16.600000000000001</v>
      </c>
      <c r="CI545" s="883">
        <f t="shared" si="58"/>
        <v>63.080000000000005</v>
      </c>
      <c r="CK545" s="576">
        <v>15.1</v>
      </c>
      <c r="CO545" s="494">
        <v>207</v>
      </c>
      <c r="CP545" s="546">
        <v>8.2899999999999991</v>
      </c>
      <c r="CQ545" s="467">
        <v>7290</v>
      </c>
      <c r="CR545" s="576">
        <v>14.9</v>
      </c>
      <c r="CS545" s="883">
        <f t="shared" si="59"/>
        <v>47.680000000000007</v>
      </c>
      <c r="CT545" s="539">
        <v>6</v>
      </c>
      <c r="CU545" s="576">
        <v>20.399999999999999</v>
      </c>
      <c r="CY545" s="494">
        <v>345</v>
      </c>
      <c r="CZ545" s="546">
        <v>7.46</v>
      </c>
      <c r="DA545" s="467">
        <v>8700</v>
      </c>
      <c r="DB545" s="576">
        <v>100.3</v>
      </c>
      <c r="DC545" s="883">
        <f t="shared" si="60"/>
        <v>255.76499999999999</v>
      </c>
      <c r="DE545" s="576">
        <v>23.1</v>
      </c>
      <c r="DI545" s="494">
        <v>49</v>
      </c>
      <c r="DJ545" s="546">
        <v>7.89</v>
      </c>
      <c r="DK545" s="549">
        <v>4800</v>
      </c>
      <c r="DL545" s="576">
        <v>63.5</v>
      </c>
      <c r="DM545" s="883">
        <f t="shared" si="61"/>
        <v>228.6</v>
      </c>
      <c r="DO545" s="576">
        <v>4.9000000000000004</v>
      </c>
      <c r="DS545" s="494">
        <v>37</v>
      </c>
      <c r="DT545" s="546">
        <v>7</v>
      </c>
      <c r="DU545" s="466">
        <v>456</v>
      </c>
      <c r="DV545" s="576">
        <v>58.2</v>
      </c>
      <c r="DW545" s="883">
        <f t="shared" si="62"/>
        <v>162.96</v>
      </c>
      <c r="DY545" s="576">
        <v>8.5</v>
      </c>
      <c r="EC545" s="494">
        <v>45</v>
      </c>
      <c r="FG545" s="494">
        <v>57</v>
      </c>
      <c r="FH545" s="546">
        <v>8.76</v>
      </c>
      <c r="FI545" s="467">
        <v>4350</v>
      </c>
      <c r="FJ545" s="576">
        <v>97.2</v>
      </c>
      <c r="FK545" s="883">
        <v>390</v>
      </c>
      <c r="FL545" s="539">
        <v>9</v>
      </c>
      <c r="FM545" s="576">
        <v>42.1</v>
      </c>
      <c r="GK545" s="231">
        <v>13</v>
      </c>
      <c r="GL545" s="941">
        <v>6.61</v>
      </c>
      <c r="GM545" s="467">
        <v>10150</v>
      </c>
      <c r="GN545" s="467">
        <v>189</v>
      </c>
      <c r="GO545" s="467">
        <v>871</v>
      </c>
      <c r="GP545" s="467">
        <v>43</v>
      </c>
      <c r="GQ545" s="467">
        <v>209</v>
      </c>
      <c r="GU545" s="231">
        <v>19</v>
      </c>
      <c r="GV545" s="1134">
        <v>6.32</v>
      </c>
      <c r="GW545" s="467">
        <v>4970</v>
      </c>
      <c r="GX545" s="467">
        <v>76.900000000000006</v>
      </c>
      <c r="GY545" s="467">
        <v>379</v>
      </c>
      <c r="GZ545" s="539">
        <v>125</v>
      </c>
      <c r="HA545" s="467">
        <v>178</v>
      </c>
      <c r="HE545" s="494">
        <v>25</v>
      </c>
      <c r="HO545" s="494">
        <v>52</v>
      </c>
      <c r="HP545" s="546">
        <v>6.46</v>
      </c>
      <c r="HQ545" s="467">
        <v>5730</v>
      </c>
      <c r="HR545" s="576">
        <v>70.3</v>
      </c>
      <c r="HS545" s="576">
        <v>336</v>
      </c>
      <c r="HT545" s="1134">
        <v>195</v>
      </c>
      <c r="HU545" s="576">
        <v>182</v>
      </c>
    </row>
    <row r="546" spans="1:523" ht="15" customHeight="1" x14ac:dyDescent="0.15">
      <c r="A546" s="1033">
        <v>44063</v>
      </c>
      <c r="B546" s="1170">
        <f t="shared" si="63"/>
        <v>5589</v>
      </c>
      <c r="M546" s="231">
        <v>2508</v>
      </c>
      <c r="N546" s="546">
        <v>8.27</v>
      </c>
      <c r="O546" s="467">
        <v>2950</v>
      </c>
      <c r="P546" s="576">
        <v>28.3</v>
      </c>
      <c r="Q546" s="883">
        <f t="shared" si="51"/>
        <v>99.05</v>
      </c>
      <c r="S546" s="576">
        <v>14.5</v>
      </c>
      <c r="W546" s="494">
        <v>525</v>
      </c>
      <c r="X546" s="546">
        <v>7.99</v>
      </c>
      <c r="Y546" s="548">
        <v>2970</v>
      </c>
      <c r="Z546" s="576">
        <v>9.3000000000000007</v>
      </c>
      <c r="AA546" s="883">
        <f t="shared" si="52"/>
        <v>38.130000000000003</v>
      </c>
      <c r="AC546" s="576">
        <v>1.9</v>
      </c>
      <c r="AG546" s="494">
        <v>93</v>
      </c>
      <c r="AH546" s="546">
        <v>8.3800000000000008</v>
      </c>
      <c r="AI546" s="548">
        <v>5600</v>
      </c>
      <c r="AJ546" s="576">
        <v>16.7</v>
      </c>
      <c r="AK546" s="883">
        <f>AJ546*4.3</f>
        <v>71.809999999999988</v>
      </c>
      <c r="AL546" s="539">
        <v>6.6</v>
      </c>
      <c r="AM546" s="213">
        <v>3.5</v>
      </c>
      <c r="AQ546" s="494">
        <v>624</v>
      </c>
      <c r="AR546" s="546">
        <v>7.78</v>
      </c>
      <c r="AS546" s="548">
        <v>4170</v>
      </c>
      <c r="AT546" s="576">
        <v>76.099999999999994</v>
      </c>
      <c r="AU546" s="883">
        <f>AT546*3.2</f>
        <v>243.51999999999998</v>
      </c>
      <c r="AV546" s="539">
        <v>6.6</v>
      </c>
      <c r="AW546" s="576">
        <v>37.799999999999997</v>
      </c>
      <c r="BA546" s="231">
        <v>187</v>
      </c>
      <c r="BB546" s="546">
        <v>8.33</v>
      </c>
      <c r="BC546" s="467">
        <v>5810</v>
      </c>
      <c r="BD546" s="576">
        <v>28.6</v>
      </c>
      <c r="BE546" s="883">
        <f t="shared" si="55"/>
        <v>102.96000000000001</v>
      </c>
      <c r="BF546" s="539">
        <v>6.3</v>
      </c>
      <c r="BG546" s="576">
        <v>12.1</v>
      </c>
      <c r="BK546" s="494">
        <v>142</v>
      </c>
      <c r="BL546" s="546">
        <v>7.9</v>
      </c>
      <c r="BM546" s="548">
        <v>1346</v>
      </c>
      <c r="BN546" s="576">
        <v>46.7</v>
      </c>
      <c r="BO546" s="883">
        <f t="shared" si="56"/>
        <v>116.75</v>
      </c>
      <c r="BQ546" s="576">
        <v>2.1</v>
      </c>
      <c r="BU546" s="494">
        <v>377</v>
      </c>
      <c r="BV546" s="546">
        <v>7.88</v>
      </c>
      <c r="BW546" s="548">
        <v>8640</v>
      </c>
      <c r="BX546" s="548">
        <v>24.4</v>
      </c>
      <c r="BY546" s="883">
        <f t="shared" si="57"/>
        <v>95.16</v>
      </c>
      <c r="BZ546" s="539">
        <v>9.1</v>
      </c>
      <c r="CA546" s="576">
        <v>45.5</v>
      </c>
      <c r="CE546" s="494">
        <v>60</v>
      </c>
      <c r="CF546" s="546">
        <v>7.86</v>
      </c>
      <c r="CG546" s="548">
        <v>6570</v>
      </c>
      <c r="CH546" s="576">
        <v>20</v>
      </c>
      <c r="CI546" s="883">
        <f t="shared" si="58"/>
        <v>76</v>
      </c>
      <c r="CK546" s="576">
        <v>20.7</v>
      </c>
      <c r="CO546" s="494">
        <v>215</v>
      </c>
      <c r="CP546" s="546">
        <v>8.23</v>
      </c>
      <c r="CQ546" s="467">
        <v>9410</v>
      </c>
      <c r="CR546" s="576">
        <v>16.899999999999999</v>
      </c>
      <c r="CS546" s="883">
        <f t="shared" si="59"/>
        <v>54.08</v>
      </c>
      <c r="CT546" s="539">
        <v>6.5</v>
      </c>
      <c r="CU546" s="576">
        <v>32.6</v>
      </c>
      <c r="CY546" s="494">
        <v>307</v>
      </c>
      <c r="CZ546" s="546">
        <v>7.73</v>
      </c>
      <c r="DA546" s="467">
        <v>8270</v>
      </c>
      <c r="DB546" s="576">
        <v>95</v>
      </c>
      <c r="DC546" s="883">
        <f>DB546*2.55</f>
        <v>242.24999999999997</v>
      </c>
      <c r="DD546" s="539">
        <v>2.1</v>
      </c>
      <c r="DE546" s="576">
        <v>21.7</v>
      </c>
      <c r="DI546" s="494">
        <v>34</v>
      </c>
      <c r="DJ546" s="546">
        <v>7.74</v>
      </c>
      <c r="DK546" s="549">
        <v>5080</v>
      </c>
      <c r="DL546" s="576">
        <v>69.75</v>
      </c>
      <c r="DM546" s="883">
        <f>DL546*3.6</f>
        <v>251.1</v>
      </c>
      <c r="DO546" s="576">
        <v>6.6</v>
      </c>
      <c r="DS546" s="494">
        <v>58</v>
      </c>
      <c r="DT546" s="546">
        <v>7</v>
      </c>
      <c r="DU546" s="466">
        <v>429</v>
      </c>
      <c r="DV546" s="576">
        <v>39.299999999999997</v>
      </c>
      <c r="DW546" s="883">
        <f t="shared" si="62"/>
        <v>110.03999999999999</v>
      </c>
      <c r="DY546" s="576">
        <v>3.7</v>
      </c>
      <c r="EC546" s="494">
        <v>15</v>
      </c>
      <c r="EW546" s="494">
        <v>233</v>
      </c>
      <c r="EX546" s="546">
        <v>8.02</v>
      </c>
      <c r="EY546" s="467">
        <v>5570</v>
      </c>
      <c r="EZ546" s="576">
        <v>5.5</v>
      </c>
      <c r="FA546" s="883">
        <f t="shared" si="39"/>
        <v>22</v>
      </c>
      <c r="FC546" s="576">
        <v>1</v>
      </c>
      <c r="FG546" s="494">
        <v>97</v>
      </c>
      <c r="FH546" s="546">
        <v>8.58</v>
      </c>
      <c r="FI546" s="467">
        <v>4340</v>
      </c>
      <c r="FJ546" s="576">
        <v>91.2</v>
      </c>
      <c r="FK546" s="883">
        <v>397</v>
      </c>
      <c r="FL546" s="539">
        <v>4.2</v>
      </c>
      <c r="FM546" s="576">
        <v>35.5</v>
      </c>
      <c r="GK546" s="231">
        <v>19</v>
      </c>
      <c r="GL546" s="941">
        <v>6.6</v>
      </c>
      <c r="GM546" s="467">
        <v>11080</v>
      </c>
      <c r="GN546" s="467">
        <v>205</v>
      </c>
      <c r="GO546" s="467">
        <v>975</v>
      </c>
      <c r="GP546" s="467">
        <v>15.8</v>
      </c>
      <c r="GQ546" s="467">
        <v>197</v>
      </c>
      <c r="GS546" s="467">
        <v>5848</v>
      </c>
      <c r="GU546" s="231">
        <v>31</v>
      </c>
      <c r="GV546" s="1134">
        <v>6.41</v>
      </c>
      <c r="GW546" s="467">
        <v>4790</v>
      </c>
      <c r="GX546" s="467">
        <v>81.599999999999994</v>
      </c>
      <c r="GY546" s="467">
        <v>354</v>
      </c>
      <c r="GZ546" s="539">
        <v>190</v>
      </c>
      <c r="HA546" s="467">
        <v>245</v>
      </c>
      <c r="HE546" s="494">
        <v>9</v>
      </c>
      <c r="HO546" s="494">
        <v>55</v>
      </c>
      <c r="HP546" s="546">
        <v>6.44</v>
      </c>
      <c r="HQ546" s="467">
        <v>5640</v>
      </c>
      <c r="HR546" s="576">
        <v>70.3</v>
      </c>
      <c r="HS546" s="576">
        <v>348</v>
      </c>
      <c r="HT546" s="1134">
        <v>172</v>
      </c>
      <c r="HU546" s="576">
        <v>182</v>
      </c>
    </row>
    <row r="547" spans="1:523" ht="15" customHeight="1" x14ac:dyDescent="0.15">
      <c r="A547" s="1033">
        <v>44064</v>
      </c>
      <c r="B547" s="1170">
        <f t="shared" si="63"/>
        <v>5773</v>
      </c>
      <c r="M547" s="231">
        <v>2840</v>
      </c>
      <c r="N547" s="546">
        <v>8.34</v>
      </c>
      <c r="O547" s="467">
        <v>2770</v>
      </c>
      <c r="P547" s="576">
        <v>29</v>
      </c>
      <c r="Q547" s="883">
        <f t="shared" si="51"/>
        <v>101.5</v>
      </c>
      <c r="S547" s="576">
        <v>12.3</v>
      </c>
      <c r="W547" s="494">
        <v>620</v>
      </c>
      <c r="X547" s="546">
        <v>8.0500000000000007</v>
      </c>
      <c r="Y547" s="548">
        <v>2990</v>
      </c>
      <c r="Z547" s="576">
        <v>8.9</v>
      </c>
      <c r="AA547" s="883">
        <f t="shared" si="52"/>
        <v>36.489999999999995</v>
      </c>
      <c r="AC547" s="576">
        <v>2.7</v>
      </c>
      <c r="AG547" s="494">
        <v>35</v>
      </c>
      <c r="AH547" s="546">
        <v>8.34</v>
      </c>
      <c r="AI547" s="548">
        <v>5770</v>
      </c>
      <c r="AJ547" s="576">
        <v>19.7</v>
      </c>
      <c r="AK547" s="883">
        <f t="shared" ref="AK547:AK561" si="65">AJ547*4.3</f>
        <v>84.71</v>
      </c>
      <c r="AM547" s="213">
        <v>3.6</v>
      </c>
      <c r="AQ547" s="494">
        <v>571</v>
      </c>
      <c r="AR547" s="546">
        <v>7.78</v>
      </c>
      <c r="AS547" s="548">
        <v>4350</v>
      </c>
      <c r="AT547" s="576">
        <v>73.599999999999994</v>
      </c>
      <c r="AU547" s="883">
        <f t="shared" ref="AU547:AU565" si="66">AT547*3.2</f>
        <v>235.51999999999998</v>
      </c>
      <c r="AV547" s="546"/>
      <c r="AW547" s="576">
        <v>44.6</v>
      </c>
      <c r="BA547" s="231">
        <v>144</v>
      </c>
      <c r="BK547" s="494">
        <v>130</v>
      </c>
      <c r="BL547" s="546">
        <v>7.67</v>
      </c>
      <c r="BM547" s="548">
        <v>1368</v>
      </c>
      <c r="BN547" s="576">
        <v>43.7</v>
      </c>
      <c r="BO547" s="883">
        <f>BN547*2.5</f>
        <v>109.25</v>
      </c>
      <c r="BQ547" s="576">
        <v>2</v>
      </c>
      <c r="BU547" s="494">
        <v>327</v>
      </c>
      <c r="BV547" s="546">
        <v>7.52</v>
      </c>
      <c r="BW547" s="548">
        <v>3360</v>
      </c>
      <c r="BX547" s="548">
        <v>32.6</v>
      </c>
      <c r="BY547" s="883">
        <f t="shared" si="57"/>
        <v>127.14</v>
      </c>
      <c r="CA547" s="576">
        <v>23.7</v>
      </c>
      <c r="CE547" s="494">
        <v>62</v>
      </c>
      <c r="CO547" s="494">
        <v>311</v>
      </c>
      <c r="CP547" s="546">
        <v>7.56</v>
      </c>
      <c r="CQ547" s="467">
        <v>6760</v>
      </c>
      <c r="CR547" s="576">
        <v>16.600000000000001</v>
      </c>
      <c r="CS547" s="883">
        <f t="shared" si="59"/>
        <v>53.120000000000005</v>
      </c>
      <c r="CU547" s="576">
        <v>22.3</v>
      </c>
      <c r="CY547" s="494">
        <v>380</v>
      </c>
      <c r="CZ547" s="546">
        <v>7.26</v>
      </c>
      <c r="DA547" s="467">
        <v>7680</v>
      </c>
      <c r="DB547" s="576">
        <v>83.2</v>
      </c>
      <c r="DC547" s="883">
        <f>DB547*2.55</f>
        <v>212.16</v>
      </c>
      <c r="DE547" s="576">
        <v>9.3000000000000007</v>
      </c>
      <c r="DI547" s="494">
        <v>52</v>
      </c>
      <c r="DJ547" s="546">
        <v>7.86</v>
      </c>
      <c r="DK547" s="549">
        <v>5440</v>
      </c>
      <c r="DL547" s="576">
        <v>65</v>
      </c>
      <c r="DM547" s="883">
        <f>DL547*3.6</f>
        <v>234</v>
      </c>
      <c r="DO547" s="576">
        <v>9</v>
      </c>
      <c r="DS547" s="494">
        <v>31</v>
      </c>
      <c r="DT547" s="546">
        <v>6.93</v>
      </c>
      <c r="DU547" s="466">
        <v>4040</v>
      </c>
      <c r="DV547" s="576">
        <v>20.399999999999999</v>
      </c>
      <c r="DW547" s="883">
        <f t="shared" si="62"/>
        <v>57.11999999999999</v>
      </c>
      <c r="DY547" s="576">
        <v>3.5</v>
      </c>
      <c r="EM547" s="494">
        <v>46</v>
      </c>
      <c r="EN547" s="546">
        <v>7.14</v>
      </c>
      <c r="EO547" s="467">
        <v>8240</v>
      </c>
      <c r="EP547" s="576">
        <v>19.2</v>
      </c>
      <c r="EQ547" s="576">
        <v>61</v>
      </c>
      <c r="ES547" s="576">
        <v>30.4</v>
      </c>
      <c r="FG547" s="494">
        <v>42</v>
      </c>
      <c r="FH547" s="546">
        <v>8.3800000000000008</v>
      </c>
      <c r="FI547" s="467">
        <v>3940</v>
      </c>
      <c r="FJ547" s="576">
        <v>99.6</v>
      </c>
      <c r="FK547" s="883">
        <v>340</v>
      </c>
      <c r="FL547" s="539">
        <v>6.2</v>
      </c>
      <c r="FM547" s="576">
        <v>23.1</v>
      </c>
      <c r="GK547" s="231">
        <v>12</v>
      </c>
      <c r="GL547" s="941">
        <v>6.58</v>
      </c>
      <c r="GM547" s="467">
        <v>10990</v>
      </c>
      <c r="GN547" s="467">
        <v>209</v>
      </c>
      <c r="GO547" s="467">
        <v>970</v>
      </c>
      <c r="GP547" s="467">
        <v>24</v>
      </c>
      <c r="GQ547" s="467">
        <v>199</v>
      </c>
      <c r="GU547" s="231">
        <v>21</v>
      </c>
      <c r="GV547" s="1134">
        <v>6.37</v>
      </c>
      <c r="GW547" s="467">
        <v>4540</v>
      </c>
      <c r="GX547" s="467">
        <v>83</v>
      </c>
      <c r="GY547" s="467">
        <v>338</v>
      </c>
      <c r="GZ547" s="539">
        <v>122.5</v>
      </c>
      <c r="HA547" s="467">
        <v>182</v>
      </c>
      <c r="HE547" s="494">
        <v>99</v>
      </c>
      <c r="HF547" s="546">
        <v>6.35</v>
      </c>
      <c r="HG547" s="467">
        <v>4490</v>
      </c>
      <c r="HH547" s="894">
        <v>14.5</v>
      </c>
      <c r="HI547" s="1432">
        <f t="shared" si="64"/>
        <v>55.099999999999994</v>
      </c>
      <c r="HO547" s="494">
        <v>50</v>
      </c>
      <c r="HP547" s="546">
        <v>6.47</v>
      </c>
      <c r="HQ547" s="467">
        <v>5310</v>
      </c>
      <c r="HR547" s="576">
        <v>83</v>
      </c>
      <c r="HS547" s="576">
        <v>336</v>
      </c>
      <c r="HT547" s="1134">
        <v>198</v>
      </c>
      <c r="HU547" s="576">
        <v>235</v>
      </c>
    </row>
    <row r="548" spans="1:523" ht="15" customHeight="1" x14ac:dyDescent="0.15">
      <c r="A548" s="1033">
        <v>44065</v>
      </c>
      <c r="B548" s="1034">
        <f t="shared" si="63"/>
        <v>5130</v>
      </c>
      <c r="M548" s="231">
        <v>2146</v>
      </c>
      <c r="N548" s="546">
        <v>8.16</v>
      </c>
      <c r="O548" s="467">
        <v>2980</v>
      </c>
      <c r="P548" s="576">
        <v>29</v>
      </c>
      <c r="Q548" s="883">
        <f t="shared" si="51"/>
        <v>101.5</v>
      </c>
      <c r="S548" s="576">
        <v>12</v>
      </c>
      <c r="W548" s="494">
        <v>560</v>
      </c>
      <c r="X548" s="546">
        <v>7.94</v>
      </c>
      <c r="Y548" s="548">
        <v>3300</v>
      </c>
      <c r="Z548" s="576">
        <v>9.1999999999999993</v>
      </c>
      <c r="AA548" s="883">
        <f t="shared" si="52"/>
        <v>37.719999999999992</v>
      </c>
      <c r="AC548" s="576">
        <v>4</v>
      </c>
      <c r="AG548" s="494">
        <v>42</v>
      </c>
      <c r="AH548" s="546">
        <v>8.26</v>
      </c>
      <c r="AI548" s="548">
        <v>6520</v>
      </c>
      <c r="AJ548" s="576">
        <v>19</v>
      </c>
      <c r="AK548" s="883">
        <f t="shared" si="65"/>
        <v>81.7</v>
      </c>
      <c r="AM548" s="213">
        <v>4</v>
      </c>
      <c r="AQ548" s="494">
        <v>565</v>
      </c>
      <c r="AR548" s="546">
        <v>7.94</v>
      </c>
      <c r="AS548" s="548">
        <v>4640</v>
      </c>
      <c r="AT548" s="576">
        <v>68</v>
      </c>
      <c r="AU548" s="883">
        <f t="shared" si="66"/>
        <v>217.60000000000002</v>
      </c>
      <c r="AW548" s="576">
        <v>44</v>
      </c>
      <c r="BA548" s="231">
        <v>193</v>
      </c>
      <c r="BB548" s="546">
        <v>8.34</v>
      </c>
      <c r="BC548" s="467">
        <v>6280</v>
      </c>
      <c r="BD548" s="576">
        <v>30</v>
      </c>
      <c r="BE548" s="883">
        <f t="shared" si="55"/>
        <v>108</v>
      </c>
      <c r="BG548" s="576">
        <v>9.3000000000000007</v>
      </c>
      <c r="BK548" s="494">
        <v>144</v>
      </c>
      <c r="BL548" s="546">
        <v>7.85</v>
      </c>
      <c r="BM548" s="548">
        <v>1447</v>
      </c>
      <c r="BN548" s="576">
        <v>41</v>
      </c>
      <c r="BO548" s="883">
        <f>BN548*2.5</f>
        <v>102.5</v>
      </c>
      <c r="BQ548" s="576">
        <v>2</v>
      </c>
      <c r="BU548" s="494">
        <v>404</v>
      </c>
      <c r="BV548" s="546">
        <v>7.52</v>
      </c>
      <c r="BW548" s="548">
        <v>3400</v>
      </c>
      <c r="BX548" s="548">
        <v>32.799999999999997</v>
      </c>
      <c r="BY548" s="883">
        <f t="shared" si="57"/>
        <v>127.91999999999999</v>
      </c>
      <c r="CA548" s="576">
        <v>23</v>
      </c>
      <c r="CE548" s="494">
        <v>22</v>
      </c>
      <c r="CF548" s="546">
        <v>7.93</v>
      </c>
      <c r="CG548" s="548">
        <v>6800</v>
      </c>
      <c r="CH548" s="576">
        <v>19</v>
      </c>
      <c r="CI548" s="883">
        <f t="shared" si="58"/>
        <v>72.2</v>
      </c>
      <c r="CK548" s="576">
        <v>19</v>
      </c>
      <c r="CO548" s="494">
        <v>421</v>
      </c>
      <c r="CY548" s="494">
        <v>330</v>
      </c>
      <c r="CZ548" s="546">
        <v>7.41</v>
      </c>
      <c r="DA548" s="467">
        <v>8640</v>
      </c>
      <c r="DB548" s="576">
        <v>72.5</v>
      </c>
      <c r="DC548" s="883">
        <f>DB548*2.55</f>
        <v>184.875</v>
      </c>
      <c r="DE548" s="576">
        <v>15.8</v>
      </c>
      <c r="DI548" s="494">
        <v>37</v>
      </c>
      <c r="DJ548" s="546">
        <v>7.88</v>
      </c>
      <c r="DK548" s="549">
        <v>6100</v>
      </c>
      <c r="DL548" s="576">
        <v>66</v>
      </c>
      <c r="DM548" s="883">
        <f>DL548*3.6</f>
        <v>237.6</v>
      </c>
      <c r="DO548" s="576">
        <v>11</v>
      </c>
      <c r="DS548" s="494">
        <v>33</v>
      </c>
      <c r="FG548" s="494">
        <v>46</v>
      </c>
      <c r="FH548" s="546">
        <v>8.36</v>
      </c>
      <c r="FI548" s="467">
        <v>4320</v>
      </c>
      <c r="FJ548" s="576">
        <v>88</v>
      </c>
      <c r="FK548" s="883">
        <v>404</v>
      </c>
      <c r="FM548" s="576">
        <v>17</v>
      </c>
      <c r="GK548" s="231">
        <v>13</v>
      </c>
      <c r="GL548" s="941">
        <v>6.15</v>
      </c>
      <c r="GM548" s="467">
        <v>4650</v>
      </c>
      <c r="GN548" s="467">
        <v>47</v>
      </c>
      <c r="GO548" s="467">
        <v>374</v>
      </c>
      <c r="GP548" s="467">
        <v>16</v>
      </c>
      <c r="GQ548" s="467">
        <v>53</v>
      </c>
      <c r="GU548" s="231">
        <v>6</v>
      </c>
      <c r="GV548" s="1134">
        <v>6.23</v>
      </c>
      <c r="GW548" s="467">
        <v>3890</v>
      </c>
      <c r="GX548" s="467">
        <v>63</v>
      </c>
      <c r="GY548" s="467">
        <v>278</v>
      </c>
      <c r="GZ548" s="539">
        <v>135</v>
      </c>
      <c r="HA548" s="467">
        <v>187</v>
      </c>
      <c r="HE548" s="494">
        <v>122</v>
      </c>
      <c r="HF548" s="546">
        <v>6.15</v>
      </c>
      <c r="HG548" s="467">
        <v>5180</v>
      </c>
      <c r="HH548" s="894">
        <v>11</v>
      </c>
      <c r="HI548" s="1432">
        <f t="shared" si="64"/>
        <v>41.8</v>
      </c>
      <c r="HK548" s="576">
        <v>5</v>
      </c>
      <c r="HO548" s="494">
        <v>46</v>
      </c>
      <c r="HP548" s="546">
        <v>6.38</v>
      </c>
      <c r="HQ548" s="467">
        <v>6000</v>
      </c>
      <c r="HR548" s="576">
        <v>81</v>
      </c>
      <c r="HS548" s="576">
        <v>408</v>
      </c>
      <c r="HT548" s="1134">
        <v>186</v>
      </c>
      <c r="HU548" s="576">
        <v>239</v>
      </c>
    </row>
    <row r="549" spans="1:523" s="472" customFormat="1" ht="15" customHeight="1" x14ac:dyDescent="0.15">
      <c r="A549" s="581">
        <v>44066</v>
      </c>
      <c r="B549" s="1204">
        <f t="shared" si="63"/>
        <v>4699</v>
      </c>
      <c r="C549" s="241"/>
      <c r="D549" s="552"/>
      <c r="E549" s="471"/>
      <c r="F549" s="577"/>
      <c r="G549" s="577"/>
      <c r="H549" s="541"/>
      <c r="I549" s="577"/>
      <c r="J549" s="553"/>
      <c r="K549" s="471"/>
      <c r="L549" s="557"/>
      <c r="M549" s="241">
        <v>2507</v>
      </c>
      <c r="N549" s="552">
        <v>8.1</v>
      </c>
      <c r="O549" s="471">
        <v>3010</v>
      </c>
      <c r="P549" s="577">
        <v>31.9</v>
      </c>
      <c r="Q549" s="577">
        <f t="shared" si="51"/>
        <v>111.64999999999999</v>
      </c>
      <c r="R549" s="541"/>
      <c r="S549" s="577">
        <v>10.199999999999999</v>
      </c>
      <c r="T549" s="553"/>
      <c r="U549" s="471"/>
      <c r="V549" s="557"/>
      <c r="W549" s="554">
        <v>561</v>
      </c>
      <c r="X549" s="552">
        <v>7.79</v>
      </c>
      <c r="Y549" s="555">
        <v>3020</v>
      </c>
      <c r="Z549" s="577">
        <v>8.4</v>
      </c>
      <c r="AA549" s="577">
        <f t="shared" si="52"/>
        <v>34.44</v>
      </c>
      <c r="AB549" s="541"/>
      <c r="AC549" s="577">
        <v>3.6</v>
      </c>
      <c r="AD549" s="541"/>
      <c r="AE549" s="471"/>
      <c r="AF549" s="557"/>
      <c r="AG549" s="554"/>
      <c r="AH549" s="552"/>
      <c r="AI549" s="555"/>
      <c r="AJ549" s="577"/>
      <c r="AK549" s="577"/>
      <c r="AL549" s="541"/>
      <c r="AM549" s="180"/>
      <c r="AN549" s="541"/>
      <c r="AO549" s="471"/>
      <c r="AP549" s="619"/>
      <c r="AQ549" s="554">
        <v>126</v>
      </c>
      <c r="AR549" s="552">
        <v>7.98</v>
      </c>
      <c r="AS549" s="555">
        <v>4870</v>
      </c>
      <c r="AT549" s="577">
        <v>68.400000000000006</v>
      </c>
      <c r="AU549" s="577">
        <f t="shared" si="66"/>
        <v>218.88000000000002</v>
      </c>
      <c r="AV549" s="541"/>
      <c r="AW549" s="577">
        <v>49</v>
      </c>
      <c r="AX549" s="541"/>
      <c r="AY549" s="471"/>
      <c r="AZ549" s="557"/>
      <c r="BA549" s="241">
        <v>182</v>
      </c>
      <c r="BB549" s="552">
        <v>7.31</v>
      </c>
      <c r="BC549" s="471">
        <v>6180</v>
      </c>
      <c r="BD549" s="577">
        <v>28.7</v>
      </c>
      <c r="BE549" s="577">
        <f t="shared" si="55"/>
        <v>103.32</v>
      </c>
      <c r="BF549" s="541"/>
      <c r="BG549" s="577">
        <v>8.6999999999999993</v>
      </c>
      <c r="BH549" s="541"/>
      <c r="BI549" s="471"/>
      <c r="BJ549" s="557"/>
      <c r="BK549" s="554">
        <v>111</v>
      </c>
      <c r="BL549" s="552">
        <v>7.94</v>
      </c>
      <c r="BM549" s="555">
        <v>1460</v>
      </c>
      <c r="BN549" s="577">
        <v>39.5</v>
      </c>
      <c r="BO549" s="577">
        <f t="shared" ref="BO549:BO612" si="67">BN549*2.5</f>
        <v>98.75</v>
      </c>
      <c r="BP549" s="541"/>
      <c r="BQ549" s="577">
        <v>1.9</v>
      </c>
      <c r="BR549" s="541"/>
      <c r="BS549" s="471"/>
      <c r="BT549" s="557"/>
      <c r="BU549" s="554">
        <v>424</v>
      </c>
      <c r="BV549" s="552">
        <v>7.6</v>
      </c>
      <c r="BW549" s="555">
        <v>5500</v>
      </c>
      <c r="BX549" s="555">
        <v>31.9</v>
      </c>
      <c r="BY549" s="577">
        <f t="shared" si="57"/>
        <v>124.41</v>
      </c>
      <c r="BZ549" s="541"/>
      <c r="CA549" s="577">
        <v>29</v>
      </c>
      <c r="CB549" s="541"/>
      <c r="CC549" s="471"/>
      <c r="CD549" s="557"/>
      <c r="CE549" s="554">
        <v>59</v>
      </c>
      <c r="CF549" s="552">
        <v>7.84</v>
      </c>
      <c r="CG549" s="555">
        <v>5130</v>
      </c>
      <c r="CH549" s="577">
        <v>20.3</v>
      </c>
      <c r="CI549" s="577">
        <f t="shared" si="58"/>
        <v>77.14</v>
      </c>
      <c r="CJ549" s="541"/>
      <c r="CK549" s="577">
        <v>17.399999999999999</v>
      </c>
      <c r="CL549" s="541"/>
      <c r="CM549" s="471"/>
      <c r="CN549" s="557"/>
      <c r="CO549" s="554">
        <v>97</v>
      </c>
      <c r="CP549" s="552">
        <v>7.5</v>
      </c>
      <c r="CQ549" s="471">
        <v>7510</v>
      </c>
      <c r="CR549" s="577">
        <v>15.1</v>
      </c>
      <c r="CS549" s="577">
        <f t="shared" ref="CS549:CS596" si="68">CR549*3.2</f>
        <v>48.32</v>
      </c>
      <c r="CT549" s="541"/>
      <c r="CU549" s="577">
        <v>20.7</v>
      </c>
      <c r="CV549" s="541"/>
      <c r="CW549" s="471"/>
      <c r="CX549" s="557"/>
      <c r="CY549" s="554">
        <v>370</v>
      </c>
      <c r="CZ549" s="552">
        <v>7.41</v>
      </c>
      <c r="DA549" s="471">
        <v>8260</v>
      </c>
      <c r="DB549" s="577">
        <v>69.099999999999994</v>
      </c>
      <c r="DC549" s="577">
        <f t="shared" ref="DC549:DC609" si="69">DB549*2.55</f>
        <v>176.20499999999998</v>
      </c>
      <c r="DD549" s="541"/>
      <c r="DE549" s="577">
        <v>13.7</v>
      </c>
      <c r="DF549" s="541"/>
      <c r="DG549" s="558"/>
      <c r="DH549" s="557"/>
      <c r="DI549" s="554">
        <v>60</v>
      </c>
      <c r="DJ549" s="552">
        <v>7.86</v>
      </c>
      <c r="DK549" s="556">
        <v>6470</v>
      </c>
      <c r="DL549" s="577">
        <v>68.900000000000006</v>
      </c>
      <c r="DM549" s="577">
        <f t="shared" ref="DM549:DM607" si="70">DL549*3.6</f>
        <v>248.04000000000002</v>
      </c>
      <c r="DN549" s="541"/>
      <c r="DO549" s="577">
        <v>14.5</v>
      </c>
      <c r="DP549" s="541"/>
      <c r="DQ549" s="471"/>
      <c r="DR549" s="557"/>
      <c r="DS549" s="554">
        <v>45</v>
      </c>
      <c r="DT549" s="552">
        <v>6.98</v>
      </c>
      <c r="DU549" s="470">
        <v>466</v>
      </c>
      <c r="DV549" s="577">
        <v>42.2</v>
      </c>
      <c r="DW549" s="577">
        <f t="shared" ref="DW549:DW568" si="71">DV549*2.8</f>
        <v>118.16</v>
      </c>
      <c r="DX549" s="541"/>
      <c r="DY549" s="577">
        <v>3</v>
      </c>
      <c r="DZ549" s="541"/>
      <c r="EA549" s="577"/>
      <c r="EB549" s="557"/>
      <c r="EC549" s="554"/>
      <c r="ED549" s="552"/>
      <c r="EE549" s="558"/>
      <c r="EF549" s="577"/>
      <c r="EG549" s="577"/>
      <c r="EH549" s="541"/>
      <c r="EI549" s="577"/>
      <c r="EJ549" s="541"/>
      <c r="EK549" s="471"/>
      <c r="EL549" s="557"/>
      <c r="EM549" s="554"/>
      <c r="EN549" s="552"/>
      <c r="EO549" s="471"/>
      <c r="EP549" s="577"/>
      <c r="EQ549" s="577"/>
      <c r="ER549" s="541"/>
      <c r="ES549" s="577"/>
      <c r="ET549" s="470"/>
      <c r="EU549" s="471"/>
      <c r="EV549" s="557"/>
      <c r="EW549" s="554"/>
      <c r="EX549" s="552"/>
      <c r="EY549" s="471"/>
      <c r="EZ549" s="577"/>
      <c r="FA549" s="577"/>
      <c r="FB549" s="541"/>
      <c r="FC549" s="577"/>
      <c r="FD549" s="470"/>
      <c r="FE549" s="471"/>
      <c r="FF549" s="557"/>
      <c r="FG549" s="554">
        <v>47</v>
      </c>
      <c r="FH549" s="552">
        <v>8.18</v>
      </c>
      <c r="FI549" s="471">
        <v>4210</v>
      </c>
      <c r="FJ549" s="577">
        <v>80</v>
      </c>
      <c r="FK549" s="577">
        <v>337</v>
      </c>
      <c r="FL549" s="541"/>
      <c r="FM549" s="577">
        <v>11.5</v>
      </c>
      <c r="FN549" s="470"/>
      <c r="FO549" s="471"/>
      <c r="FP549" s="557"/>
      <c r="FQ549" s="1261"/>
      <c r="FR549" s="584"/>
      <c r="FS549" s="589"/>
      <c r="FT549" s="584"/>
      <c r="FU549" s="590"/>
      <c r="FV549" s="584"/>
      <c r="FW549" s="590"/>
      <c r="FX549" s="584"/>
      <c r="FY549" s="584"/>
      <c r="FZ549" s="591"/>
      <c r="GA549" s="1261"/>
      <c r="GB549" s="584"/>
      <c r="GC549" s="584"/>
      <c r="GD549" s="584"/>
      <c r="GE549" s="590"/>
      <c r="GF549" s="584"/>
      <c r="GG549" s="590"/>
      <c r="GH549" s="584"/>
      <c r="GI549" s="584"/>
      <c r="GJ549" s="591"/>
      <c r="GK549" s="241">
        <v>17</v>
      </c>
      <c r="GL549" s="940">
        <v>6.42</v>
      </c>
      <c r="GM549" s="471">
        <v>11740</v>
      </c>
      <c r="GN549" s="471">
        <v>166</v>
      </c>
      <c r="GO549" s="471">
        <v>976</v>
      </c>
      <c r="GP549" s="471">
        <v>32.5</v>
      </c>
      <c r="GQ549" s="471">
        <v>178</v>
      </c>
      <c r="GR549" s="471"/>
      <c r="GS549" s="471"/>
      <c r="GT549" s="557"/>
      <c r="GU549" s="241">
        <v>5</v>
      </c>
      <c r="GV549" s="940"/>
      <c r="GW549" s="471"/>
      <c r="GX549" s="471"/>
      <c r="GY549" s="471"/>
      <c r="GZ549" s="541"/>
      <c r="HA549" s="471"/>
      <c r="HB549" s="471"/>
      <c r="HC549" s="471"/>
      <c r="HD549" s="557"/>
      <c r="HE549" s="554">
        <v>33</v>
      </c>
      <c r="HF549" s="552">
        <v>6.48</v>
      </c>
      <c r="HG549" s="471">
        <v>4450</v>
      </c>
      <c r="HH549" s="590">
        <v>10.7</v>
      </c>
      <c r="HI549" s="556">
        <f t="shared" si="64"/>
        <v>40.659999999999997</v>
      </c>
      <c r="HJ549" s="541"/>
      <c r="HK549" s="577">
        <v>4</v>
      </c>
      <c r="HL549" s="541"/>
      <c r="HM549" s="471"/>
      <c r="HN549" s="557"/>
      <c r="HO549" s="554">
        <v>55</v>
      </c>
      <c r="HP549" s="552">
        <v>6.38</v>
      </c>
      <c r="HQ549" s="471">
        <v>6000</v>
      </c>
      <c r="HR549" s="577">
        <v>92.5</v>
      </c>
      <c r="HS549" s="577">
        <v>391</v>
      </c>
      <c r="HT549" s="577">
        <v>184</v>
      </c>
      <c r="HU549" s="577">
        <v>212</v>
      </c>
      <c r="HV549" s="541"/>
      <c r="HW549" s="471"/>
      <c r="HX549" s="557"/>
      <c r="HY549" s="1587"/>
      <c r="HZ549" s="1587"/>
      <c r="IA549" s="1587"/>
      <c r="IB549" s="1587"/>
      <c r="IC549" s="1587"/>
      <c r="ID549" s="1587"/>
      <c r="IE549" s="1587"/>
      <c r="IF549" s="1587"/>
      <c r="IG549" s="1587"/>
      <c r="IH549" s="1587"/>
      <c r="II549" s="1587"/>
      <c r="IJ549" s="1587"/>
      <c r="IK549" s="1587"/>
      <c r="IL549" s="1587"/>
      <c r="IM549" s="1587"/>
      <c r="IN549" s="1587"/>
      <c r="IO549" s="1587"/>
      <c r="IP549" s="1587"/>
      <c r="IQ549" s="1587"/>
      <c r="IR549" s="1587"/>
      <c r="IS549" s="1587"/>
      <c r="IT549" s="1587"/>
      <c r="IU549" s="1587"/>
      <c r="IV549" s="1587"/>
      <c r="IW549" s="1587"/>
      <c r="IX549" s="1587"/>
      <c r="IY549" s="1587"/>
      <c r="IZ549" s="1587"/>
      <c r="JA549" s="1587"/>
      <c r="JB549" s="1587"/>
      <c r="JC549" s="1587"/>
      <c r="JD549" s="1587"/>
      <c r="JE549" s="1587"/>
      <c r="JF549" s="1587"/>
      <c r="JG549" s="1587"/>
      <c r="JH549" s="1587"/>
      <c r="JI549" s="1587"/>
      <c r="JJ549" s="1587"/>
      <c r="JK549" s="1587"/>
      <c r="JL549" s="1587"/>
      <c r="JM549" s="1587"/>
      <c r="JN549" s="1587"/>
      <c r="JO549" s="1587"/>
      <c r="JP549" s="1587"/>
      <c r="JQ549" s="1587"/>
      <c r="JR549" s="1587"/>
      <c r="JS549" s="1587"/>
      <c r="JT549" s="1587"/>
      <c r="JU549" s="1587"/>
      <c r="JV549" s="1587"/>
      <c r="JW549" s="1587"/>
      <c r="JX549" s="1587"/>
      <c r="JY549" s="1587"/>
      <c r="JZ549" s="1587"/>
      <c r="KA549" s="1587"/>
      <c r="KB549" s="1587"/>
      <c r="KC549" s="1587"/>
      <c r="KD549" s="1587"/>
      <c r="KE549" s="1587"/>
      <c r="KF549" s="1587"/>
      <c r="KG549" s="1587"/>
      <c r="KH549" s="1587"/>
      <c r="KI549" s="1587"/>
      <c r="KJ549" s="1587"/>
      <c r="KK549" s="1587"/>
      <c r="KL549" s="1587"/>
      <c r="KM549" s="1587"/>
      <c r="KN549" s="1587"/>
      <c r="KO549" s="1587"/>
      <c r="KP549" s="1587"/>
      <c r="KQ549" s="1587"/>
      <c r="KR549" s="1587"/>
      <c r="KS549" s="1587"/>
      <c r="KT549" s="1587"/>
      <c r="KU549" s="1587"/>
      <c r="KV549" s="1587"/>
      <c r="KW549" s="1587"/>
      <c r="KX549" s="1587"/>
      <c r="KY549" s="1587"/>
      <c r="KZ549" s="1587"/>
      <c r="LA549" s="1587"/>
      <c r="LB549" s="1587"/>
      <c r="LC549" s="1587"/>
      <c r="LD549" s="1587"/>
      <c r="LE549" s="1587"/>
      <c r="LF549" s="1587"/>
      <c r="LG549" s="1587"/>
      <c r="LH549" s="1587"/>
      <c r="LI549" s="1587"/>
      <c r="LJ549" s="1587"/>
      <c r="LK549" s="1587"/>
      <c r="LL549" s="1587"/>
      <c r="LM549" s="1587"/>
      <c r="LN549" s="1587"/>
      <c r="LO549" s="1587"/>
      <c r="LP549" s="1587"/>
      <c r="LQ549" s="1587"/>
      <c r="LR549" s="1587"/>
      <c r="LS549" s="1587"/>
      <c r="LT549" s="1587"/>
      <c r="LU549" s="1587"/>
      <c r="LV549" s="1587"/>
      <c r="LW549" s="1587"/>
      <c r="LX549" s="1587"/>
      <c r="LY549" s="1587"/>
      <c r="LZ549" s="1587"/>
      <c r="MA549" s="1587"/>
      <c r="MB549" s="1587"/>
      <c r="MC549" s="1587"/>
      <c r="MD549" s="1587"/>
      <c r="ME549" s="1587"/>
      <c r="MF549" s="1587"/>
      <c r="MG549" s="1587"/>
      <c r="MH549" s="1587"/>
      <c r="MI549" s="1587"/>
      <c r="MJ549" s="1587"/>
      <c r="MK549" s="1587"/>
      <c r="ML549" s="1587"/>
      <c r="MM549" s="1587"/>
      <c r="MN549" s="1587"/>
      <c r="MO549" s="1587"/>
      <c r="MP549" s="1587"/>
      <c r="MQ549" s="1587"/>
      <c r="MR549" s="1587"/>
      <c r="MS549" s="1587"/>
      <c r="MT549" s="1587"/>
      <c r="MU549" s="1587"/>
      <c r="MV549" s="1587"/>
      <c r="MW549" s="1587"/>
      <c r="MX549" s="1587"/>
      <c r="MY549" s="1587"/>
      <c r="MZ549" s="1587"/>
      <c r="NA549" s="1587"/>
      <c r="NB549" s="1587"/>
      <c r="NC549" s="1587"/>
      <c r="ND549" s="1587"/>
      <c r="NE549" s="1587"/>
      <c r="NF549" s="1587"/>
      <c r="NG549" s="1587"/>
      <c r="NH549" s="1587"/>
      <c r="NI549" s="1587"/>
      <c r="NJ549" s="1587"/>
      <c r="NK549" s="1587"/>
      <c r="NL549" s="1587"/>
      <c r="NM549" s="1587"/>
      <c r="NN549" s="1587"/>
      <c r="NO549" s="1587"/>
      <c r="NP549" s="1587"/>
      <c r="NQ549" s="1587"/>
      <c r="NR549" s="1587"/>
      <c r="NS549" s="1587"/>
      <c r="NT549" s="1587"/>
      <c r="NU549" s="1587"/>
      <c r="NV549" s="1587"/>
      <c r="NW549" s="1587"/>
      <c r="NX549" s="1587"/>
      <c r="NY549" s="1587"/>
      <c r="NZ549" s="1587"/>
      <c r="OA549" s="1587"/>
      <c r="OB549" s="1587"/>
      <c r="OC549" s="1587"/>
      <c r="OD549" s="1587"/>
      <c r="OE549" s="1587"/>
      <c r="OF549" s="1587"/>
      <c r="OG549" s="1587"/>
      <c r="OH549" s="1587"/>
      <c r="OI549" s="1587"/>
      <c r="OJ549" s="1587"/>
      <c r="OK549" s="1587"/>
      <c r="OL549" s="1587"/>
      <c r="OM549" s="1587"/>
      <c r="ON549" s="1587"/>
      <c r="OO549" s="1587"/>
      <c r="OP549" s="1587"/>
      <c r="OQ549" s="1587"/>
      <c r="OR549" s="1587"/>
      <c r="OS549" s="1587"/>
      <c r="OT549" s="1587"/>
      <c r="OU549" s="1587"/>
      <c r="OV549" s="1587"/>
      <c r="OW549" s="1587"/>
      <c r="OX549" s="1587"/>
      <c r="OY549" s="1587"/>
      <c r="OZ549" s="1587"/>
      <c r="PA549" s="1587"/>
      <c r="PB549" s="1587"/>
      <c r="PC549" s="1587"/>
      <c r="PD549" s="1587"/>
      <c r="PE549" s="1587"/>
      <c r="PF549" s="1587"/>
      <c r="PG549" s="1588"/>
      <c r="PH549" s="1588"/>
      <c r="PI549" s="1588"/>
      <c r="PJ549" s="1588"/>
      <c r="PK549" s="1588"/>
      <c r="PL549" s="1588"/>
      <c r="PM549" s="1588"/>
      <c r="PN549" s="1588"/>
      <c r="PO549" s="1588"/>
      <c r="PP549" s="1588"/>
      <c r="PQ549" s="1588"/>
      <c r="PR549" s="1588"/>
      <c r="PS549" s="1588"/>
      <c r="PT549" s="1588"/>
      <c r="PU549" s="1588"/>
      <c r="PV549" s="1588"/>
      <c r="PW549" s="1588"/>
      <c r="PX549" s="1588"/>
      <c r="PY549" s="1588"/>
      <c r="PZ549" s="1588"/>
      <c r="QA549" s="1588"/>
      <c r="QB549" s="1588"/>
      <c r="QC549" s="1588"/>
      <c r="QD549" s="1588"/>
      <c r="QE549" s="1588"/>
      <c r="QF549" s="1588"/>
      <c r="QG549" s="1588"/>
      <c r="QH549" s="1588"/>
      <c r="QI549" s="1588"/>
      <c r="QJ549" s="1588"/>
      <c r="QK549" s="1588"/>
      <c r="QL549" s="1588"/>
      <c r="QM549" s="1588"/>
      <c r="QN549" s="1588"/>
      <c r="QO549" s="1588"/>
      <c r="QP549" s="1588"/>
      <c r="QQ549" s="1588"/>
      <c r="QR549" s="1588"/>
      <c r="QS549" s="1588"/>
      <c r="QT549" s="1588"/>
      <c r="QU549" s="1588"/>
      <c r="QV549" s="1588"/>
      <c r="QW549" s="1588"/>
      <c r="QX549" s="1588"/>
      <c r="QY549" s="1588"/>
      <c r="QZ549" s="1588"/>
      <c r="RA549" s="1588"/>
      <c r="RB549" s="1588"/>
      <c r="RC549" s="1588"/>
      <c r="RD549" s="1588"/>
      <c r="RE549" s="1588"/>
      <c r="RF549" s="1588"/>
      <c r="RG549" s="1588"/>
      <c r="RH549" s="1588"/>
      <c r="RI549" s="1588"/>
      <c r="RJ549" s="1588"/>
      <c r="RK549" s="1588"/>
      <c r="RL549" s="1588"/>
      <c r="RM549" s="1588"/>
      <c r="RN549" s="1588"/>
      <c r="RO549" s="1588"/>
      <c r="RP549" s="1588"/>
      <c r="RQ549" s="1588"/>
      <c r="RR549" s="1588"/>
      <c r="RS549" s="1588"/>
      <c r="RT549" s="1588"/>
      <c r="RU549" s="1588"/>
      <c r="RV549" s="1588"/>
      <c r="RW549" s="1588"/>
      <c r="RX549" s="1588"/>
      <c r="RY549" s="1588"/>
      <c r="RZ549" s="1588"/>
      <c r="SA549" s="1588"/>
      <c r="SB549" s="1588"/>
      <c r="SC549" s="1588"/>
      <c r="SD549" s="1588"/>
      <c r="SE549" s="1588"/>
      <c r="SF549" s="1588"/>
      <c r="SG549" s="1588"/>
      <c r="SH549" s="1588"/>
      <c r="SI549" s="1588"/>
      <c r="SJ549" s="1588"/>
      <c r="SK549" s="1588"/>
      <c r="SL549" s="1588"/>
      <c r="SM549" s="1588"/>
      <c r="SN549" s="1588"/>
      <c r="SO549" s="1588"/>
      <c r="SP549" s="1588"/>
      <c r="SQ549" s="1588"/>
      <c r="SR549" s="1588"/>
      <c r="SS549" s="1588"/>
      <c r="ST549" s="1588"/>
      <c r="SU549" s="1588"/>
      <c r="SV549" s="1588"/>
      <c r="SW549" s="1588"/>
      <c r="SX549" s="1588"/>
      <c r="SY549" s="1588"/>
      <c r="SZ549" s="1588"/>
      <c r="TA549" s="1588"/>
      <c r="TB549" s="1588"/>
      <c r="TC549" s="1588"/>
    </row>
    <row r="550" spans="1:523" ht="15" customHeight="1" x14ac:dyDescent="0.15">
      <c r="A550" s="1033">
        <v>44067</v>
      </c>
      <c r="B550" s="1205">
        <f t="shared" si="63"/>
        <v>4478</v>
      </c>
      <c r="M550" s="231">
        <v>2325</v>
      </c>
      <c r="N550" s="546">
        <v>8.1999999999999993</v>
      </c>
      <c r="O550" s="467">
        <v>2950</v>
      </c>
      <c r="P550" s="576">
        <v>29.3</v>
      </c>
      <c r="Q550" s="883">
        <f t="shared" si="51"/>
        <v>102.55</v>
      </c>
      <c r="S550" s="576">
        <v>9.5</v>
      </c>
      <c r="W550" s="494">
        <v>509</v>
      </c>
      <c r="X550" s="546">
        <v>7.9</v>
      </c>
      <c r="Y550" s="548">
        <v>3070</v>
      </c>
      <c r="Z550" s="576">
        <v>7.9</v>
      </c>
      <c r="AA550" s="883">
        <f t="shared" si="52"/>
        <v>32.39</v>
      </c>
      <c r="AC550" s="576">
        <v>3.3</v>
      </c>
      <c r="AQ550" s="494">
        <v>12</v>
      </c>
      <c r="AR550" s="546">
        <v>8.18</v>
      </c>
      <c r="AS550" s="548">
        <v>4780</v>
      </c>
      <c r="AT550" s="576">
        <v>64.900000000000006</v>
      </c>
      <c r="AU550" s="883">
        <f t="shared" si="66"/>
        <v>207.68000000000004</v>
      </c>
      <c r="AV550" s="539">
        <v>5.2</v>
      </c>
      <c r="AW550" s="576">
        <v>43.7</v>
      </c>
      <c r="BA550" s="231">
        <v>178</v>
      </c>
      <c r="BB550" s="546">
        <v>8.33</v>
      </c>
      <c r="BC550" s="467">
        <v>6110</v>
      </c>
      <c r="BD550" s="576">
        <v>28.9</v>
      </c>
      <c r="BE550" s="883">
        <f t="shared" si="55"/>
        <v>104.03999999999999</v>
      </c>
      <c r="BF550" s="539">
        <v>4.3</v>
      </c>
      <c r="BG550" s="576">
        <v>9.4</v>
      </c>
      <c r="BK550" s="494">
        <v>110</v>
      </c>
      <c r="BL550" s="546">
        <v>7.96</v>
      </c>
      <c r="BM550" s="548">
        <v>1420</v>
      </c>
      <c r="BN550" s="576">
        <v>35.1</v>
      </c>
      <c r="BO550" s="883">
        <f t="shared" si="67"/>
        <v>87.75</v>
      </c>
      <c r="BQ550" s="576">
        <v>2</v>
      </c>
      <c r="BU550" s="494">
        <v>410</v>
      </c>
      <c r="BV550" s="546">
        <v>7.75</v>
      </c>
      <c r="BW550" s="548">
        <v>8820</v>
      </c>
      <c r="BX550" s="548">
        <v>30.9</v>
      </c>
      <c r="BY550" s="883">
        <f t="shared" si="57"/>
        <v>120.50999999999999</v>
      </c>
      <c r="BZ550" s="539">
        <v>11.6</v>
      </c>
      <c r="CA550" s="576">
        <v>38.6</v>
      </c>
      <c r="CE550" s="494">
        <v>53</v>
      </c>
      <c r="CF550" s="546">
        <v>7.76</v>
      </c>
      <c r="CG550" s="548">
        <v>4620</v>
      </c>
      <c r="CH550" s="576">
        <v>16.600000000000001</v>
      </c>
      <c r="CI550" s="883">
        <f t="shared" si="58"/>
        <v>63.080000000000005</v>
      </c>
      <c r="CJ550" s="539">
        <v>0.6</v>
      </c>
      <c r="CK550" s="576">
        <v>16.100000000000001</v>
      </c>
      <c r="CO550" s="494">
        <v>210</v>
      </c>
      <c r="CP550" s="546">
        <v>7.56</v>
      </c>
      <c r="CQ550" s="467">
        <v>3350</v>
      </c>
      <c r="CR550" s="576">
        <v>12.1</v>
      </c>
      <c r="CS550" s="883">
        <f t="shared" si="68"/>
        <v>38.72</v>
      </c>
      <c r="CU550" s="576">
        <v>8.8000000000000007</v>
      </c>
      <c r="CY550" s="494">
        <v>405</v>
      </c>
      <c r="CZ550" s="546">
        <v>7.65</v>
      </c>
      <c r="DA550" s="467">
        <v>8050</v>
      </c>
      <c r="DB550" s="576">
        <v>83.3</v>
      </c>
      <c r="DC550" s="883">
        <f t="shared" si="69"/>
        <v>212.41499999999999</v>
      </c>
      <c r="DE550" s="576">
        <v>15.8</v>
      </c>
      <c r="DI550" s="494">
        <v>31</v>
      </c>
      <c r="DJ550" s="546">
        <v>7.96</v>
      </c>
      <c r="DK550" s="549">
        <v>7070</v>
      </c>
      <c r="DL550" s="576">
        <v>76.8</v>
      </c>
      <c r="DM550" s="883">
        <f t="shared" si="70"/>
        <v>276.48</v>
      </c>
      <c r="DO550" s="576">
        <v>19</v>
      </c>
      <c r="DS550" s="494">
        <v>3</v>
      </c>
      <c r="DT550" s="546">
        <v>7.13</v>
      </c>
      <c r="DU550" s="466">
        <v>521</v>
      </c>
      <c r="DV550" s="576">
        <v>36.4</v>
      </c>
      <c r="DW550" s="883">
        <f t="shared" si="71"/>
        <v>101.91999999999999</v>
      </c>
      <c r="DY550" s="576">
        <v>4.4000000000000004</v>
      </c>
      <c r="EC550" s="494">
        <v>8</v>
      </c>
      <c r="FG550" s="494">
        <v>47</v>
      </c>
      <c r="FH550" s="546">
        <v>8.3699999999999992</v>
      </c>
      <c r="FI550" s="467">
        <v>4160</v>
      </c>
      <c r="FJ550" s="576">
        <v>91.9</v>
      </c>
      <c r="FK550" s="883">
        <v>262</v>
      </c>
      <c r="FL550" s="539">
        <v>6.3</v>
      </c>
      <c r="FM550" s="576">
        <v>11.1</v>
      </c>
      <c r="GK550" s="231">
        <v>10</v>
      </c>
      <c r="GL550" s="941">
        <v>6.7</v>
      </c>
      <c r="GM550" s="467">
        <v>5740</v>
      </c>
      <c r="GN550" s="467">
        <v>60.8</v>
      </c>
      <c r="GO550" s="467">
        <v>260</v>
      </c>
      <c r="GP550" s="467">
        <v>135</v>
      </c>
      <c r="GQ550" s="467">
        <v>202</v>
      </c>
      <c r="GU550" s="231">
        <v>25</v>
      </c>
      <c r="GV550" s="941"/>
      <c r="HE550" s="494">
        <v>88</v>
      </c>
      <c r="HF550" s="546">
        <v>6.52</v>
      </c>
      <c r="HG550" s="467">
        <v>5060</v>
      </c>
      <c r="HH550" s="954">
        <v>11.2</v>
      </c>
      <c r="HI550" s="1432">
        <f t="shared" si="64"/>
        <v>42.559999999999995</v>
      </c>
      <c r="HK550" s="576">
        <v>4.4000000000000004</v>
      </c>
      <c r="HO550" s="494">
        <v>54</v>
      </c>
      <c r="HP550" s="546">
        <v>6.41</v>
      </c>
      <c r="HQ550" s="467">
        <v>6240</v>
      </c>
      <c r="HR550" s="576">
        <v>98</v>
      </c>
      <c r="HS550" s="576">
        <v>301</v>
      </c>
      <c r="HT550" s="576">
        <v>167</v>
      </c>
      <c r="HU550" s="576">
        <v>248</v>
      </c>
    </row>
    <row r="551" spans="1:523" ht="15" customHeight="1" x14ac:dyDescent="0.15">
      <c r="A551" s="1033">
        <v>44068</v>
      </c>
      <c r="B551" s="1205">
        <f t="shared" si="63"/>
        <v>3797</v>
      </c>
      <c r="M551" s="231">
        <v>1486</v>
      </c>
      <c r="N551" s="546">
        <v>8.3000000000000007</v>
      </c>
      <c r="O551" s="467">
        <v>2990</v>
      </c>
      <c r="P551" s="576">
        <v>31.9</v>
      </c>
      <c r="Q551" s="883">
        <f t="shared" si="51"/>
        <v>111.64999999999999</v>
      </c>
      <c r="S551" s="576">
        <v>11.5</v>
      </c>
      <c r="W551" s="494">
        <v>554</v>
      </c>
      <c r="X551" s="546">
        <v>7.96</v>
      </c>
      <c r="Y551" s="548">
        <v>3180</v>
      </c>
      <c r="Z551" s="576">
        <v>8.5</v>
      </c>
      <c r="AA551" s="883">
        <f t="shared" si="52"/>
        <v>34.849999999999994</v>
      </c>
      <c r="AC551" s="576">
        <v>3.6</v>
      </c>
      <c r="AQ551" s="494">
        <v>30</v>
      </c>
      <c r="AR551" s="546">
        <v>8.4</v>
      </c>
      <c r="AS551" s="548">
        <v>4790</v>
      </c>
      <c r="AT551" s="576">
        <v>59.8</v>
      </c>
      <c r="AU551" s="883">
        <f t="shared" si="66"/>
        <v>191.36</v>
      </c>
      <c r="AV551" s="539">
        <v>5.4</v>
      </c>
      <c r="AW551" s="576">
        <v>37.5</v>
      </c>
      <c r="AX551" s="539">
        <v>3.6</v>
      </c>
      <c r="BA551" s="231">
        <v>239</v>
      </c>
      <c r="BB551" s="546">
        <v>8.33</v>
      </c>
      <c r="BC551" s="467">
        <v>6060</v>
      </c>
      <c r="BD551" s="576">
        <v>27.6</v>
      </c>
      <c r="BE551" s="883">
        <f t="shared" si="55"/>
        <v>99.360000000000014</v>
      </c>
      <c r="BG551" s="576">
        <v>8.6</v>
      </c>
      <c r="BK551" s="494">
        <v>113</v>
      </c>
      <c r="BL551" s="546">
        <v>7.86</v>
      </c>
      <c r="BM551" s="548">
        <v>1390</v>
      </c>
      <c r="BN551" s="576">
        <v>29.7</v>
      </c>
      <c r="BO551" s="883">
        <f t="shared" si="67"/>
        <v>74.25</v>
      </c>
      <c r="BQ551" s="576">
        <v>2</v>
      </c>
      <c r="BU551" s="494">
        <v>384</v>
      </c>
      <c r="BV551" s="546">
        <v>7.46</v>
      </c>
      <c r="BW551" s="548">
        <v>6020</v>
      </c>
      <c r="BX551" s="548">
        <v>34.1</v>
      </c>
      <c r="BY551" s="883">
        <f t="shared" si="57"/>
        <v>132.99</v>
      </c>
      <c r="CA551" s="576">
        <v>33.5</v>
      </c>
      <c r="CE551" s="494">
        <v>39</v>
      </c>
      <c r="CF551" s="546">
        <v>7.78</v>
      </c>
      <c r="CG551" s="548">
        <v>5350</v>
      </c>
      <c r="CH551" s="576">
        <v>19.100000000000001</v>
      </c>
      <c r="CI551" s="883">
        <f t="shared" si="58"/>
        <v>72.58</v>
      </c>
      <c r="CK551" s="576">
        <v>18</v>
      </c>
      <c r="CO551" s="494">
        <v>181</v>
      </c>
      <c r="CP551" s="546">
        <v>7.15</v>
      </c>
      <c r="CQ551" s="467">
        <v>7090</v>
      </c>
      <c r="CR551" s="576">
        <v>15.6</v>
      </c>
      <c r="CS551" s="883">
        <f t="shared" si="68"/>
        <v>49.92</v>
      </c>
      <c r="CU551" s="576">
        <v>20.9</v>
      </c>
      <c r="CY551" s="494">
        <v>272</v>
      </c>
      <c r="CZ551" s="546">
        <v>7.6</v>
      </c>
      <c r="DA551" s="467">
        <v>7570</v>
      </c>
      <c r="DB551" s="576">
        <v>89.6</v>
      </c>
      <c r="DC551" s="883">
        <f t="shared" si="69"/>
        <v>228.47999999999996</v>
      </c>
      <c r="DE551" s="576">
        <v>16</v>
      </c>
      <c r="DI551" s="494">
        <v>60</v>
      </c>
      <c r="DJ551" s="546">
        <v>7.92</v>
      </c>
      <c r="DK551" s="549">
        <v>6640</v>
      </c>
      <c r="DL551" s="576">
        <v>68.599999999999994</v>
      </c>
      <c r="DM551" s="883">
        <f t="shared" si="70"/>
        <v>246.95999999999998</v>
      </c>
      <c r="DO551" s="576">
        <v>19</v>
      </c>
      <c r="DS551" s="494">
        <v>15</v>
      </c>
      <c r="DT551" s="546">
        <v>6.99</v>
      </c>
      <c r="DU551" s="466">
        <v>499</v>
      </c>
      <c r="DV551" s="576">
        <v>28.5</v>
      </c>
      <c r="DW551" s="883">
        <f t="shared" si="71"/>
        <v>79.8</v>
      </c>
      <c r="DY551" s="576">
        <v>4.5</v>
      </c>
      <c r="EC551" s="494">
        <v>9</v>
      </c>
      <c r="EW551" s="494">
        <v>94</v>
      </c>
      <c r="EX551" s="546">
        <v>7.89</v>
      </c>
      <c r="EY551" s="467">
        <v>6040</v>
      </c>
      <c r="EZ551" s="576">
        <v>9</v>
      </c>
      <c r="FA551" s="883">
        <f t="shared" ref="FA551:FA559" si="72">EZ551*4</f>
        <v>36</v>
      </c>
      <c r="FC551" s="576">
        <v>4.8</v>
      </c>
      <c r="FG551" s="494">
        <v>32</v>
      </c>
      <c r="FH551" s="546">
        <v>8.43</v>
      </c>
      <c r="FI551" s="467">
        <v>4180</v>
      </c>
      <c r="FJ551" s="576">
        <v>86.3</v>
      </c>
      <c r="FK551" s="883">
        <v>304</v>
      </c>
      <c r="FL551" s="539">
        <v>8.4</v>
      </c>
      <c r="FM551" s="576">
        <v>9.6</v>
      </c>
      <c r="GK551" s="231">
        <v>13</v>
      </c>
      <c r="GL551" s="941">
        <v>6.71</v>
      </c>
      <c r="GM551" s="467">
        <v>10870</v>
      </c>
      <c r="GN551" s="467">
        <v>110.4</v>
      </c>
      <c r="GO551" s="467">
        <v>643</v>
      </c>
      <c r="GP551" s="467">
        <v>57.2</v>
      </c>
      <c r="GQ551" s="467">
        <v>172</v>
      </c>
      <c r="GU551" s="231">
        <v>70</v>
      </c>
      <c r="GV551" s="941">
        <v>6.31</v>
      </c>
      <c r="GW551" s="467">
        <v>5200</v>
      </c>
      <c r="GX551" s="467">
        <v>78.5</v>
      </c>
      <c r="GY551" s="467">
        <v>379</v>
      </c>
      <c r="GZ551" s="539">
        <v>102</v>
      </c>
      <c r="HA551" s="467">
        <v>189</v>
      </c>
      <c r="HE551" s="494">
        <v>137</v>
      </c>
      <c r="HF551" s="546">
        <v>6.56</v>
      </c>
      <c r="HG551" s="467">
        <v>5250</v>
      </c>
      <c r="HH551" s="954">
        <v>11.2</v>
      </c>
      <c r="HI551" s="1432">
        <f t="shared" si="64"/>
        <v>42.559999999999995</v>
      </c>
      <c r="HK551" s="576">
        <v>4.4000000000000004</v>
      </c>
      <c r="HO551" s="494">
        <v>69</v>
      </c>
      <c r="HP551" s="546">
        <v>6.39</v>
      </c>
      <c r="HQ551" s="467">
        <v>6210</v>
      </c>
      <c r="HR551" s="576">
        <v>83.9</v>
      </c>
      <c r="HS551" s="576">
        <v>363</v>
      </c>
      <c r="HT551" s="576">
        <v>140</v>
      </c>
      <c r="HU551" s="576">
        <v>240</v>
      </c>
    </row>
    <row r="552" spans="1:523" ht="15" customHeight="1" x14ac:dyDescent="0.15">
      <c r="A552" s="1033">
        <v>44069</v>
      </c>
      <c r="B552" s="1205">
        <f t="shared" si="63"/>
        <v>5273</v>
      </c>
      <c r="M552" s="231">
        <v>1666</v>
      </c>
      <c r="N552" s="546">
        <v>8.15</v>
      </c>
      <c r="O552" s="467">
        <v>3110</v>
      </c>
      <c r="P552" s="576">
        <v>35.299999999999997</v>
      </c>
      <c r="Q552" s="883">
        <f t="shared" si="51"/>
        <v>123.54999999999998</v>
      </c>
      <c r="S552" s="576">
        <v>15.4</v>
      </c>
      <c r="W552" s="494">
        <v>558</v>
      </c>
      <c r="X552" s="546">
        <v>8.14</v>
      </c>
      <c r="Y552" s="548">
        <v>3530</v>
      </c>
      <c r="Z552" s="576">
        <v>15.9</v>
      </c>
      <c r="AA552" s="883">
        <f t="shared" si="52"/>
        <v>65.19</v>
      </c>
      <c r="AC552" s="576">
        <v>5.5</v>
      </c>
      <c r="AG552" s="494">
        <v>112</v>
      </c>
      <c r="AH552" s="546">
        <v>8.3000000000000007</v>
      </c>
      <c r="AI552" s="548">
        <v>6770</v>
      </c>
      <c r="AJ552" s="576">
        <v>18.2</v>
      </c>
      <c r="AK552" s="883">
        <f t="shared" si="65"/>
        <v>78.259999999999991</v>
      </c>
      <c r="AM552" s="213">
        <v>3.9</v>
      </c>
      <c r="AQ552" s="494">
        <v>234</v>
      </c>
      <c r="AR552" s="546">
        <v>8.1999999999999993</v>
      </c>
      <c r="AS552" s="548">
        <v>2850</v>
      </c>
      <c r="AT552" s="576">
        <v>34.4</v>
      </c>
      <c r="AU552" s="883">
        <f t="shared" si="66"/>
        <v>110.08</v>
      </c>
      <c r="AW552" s="576">
        <v>26.7</v>
      </c>
      <c r="BA552" s="231">
        <v>441</v>
      </c>
      <c r="BB552" s="546">
        <v>8.2899999999999991</v>
      </c>
      <c r="BC552" s="467">
        <v>4210</v>
      </c>
      <c r="BD552" s="576">
        <v>21.7</v>
      </c>
      <c r="BE552" s="883">
        <f t="shared" si="55"/>
        <v>78.12</v>
      </c>
      <c r="BG552" s="576">
        <v>7.5</v>
      </c>
      <c r="BK552" s="494">
        <v>100</v>
      </c>
      <c r="BL552" s="546">
        <v>7.78</v>
      </c>
      <c r="BM552" s="548">
        <v>1378</v>
      </c>
      <c r="BN552" s="576">
        <v>30.1</v>
      </c>
      <c r="BO552" s="883">
        <f t="shared" si="67"/>
        <v>75.25</v>
      </c>
      <c r="BQ552" s="576">
        <v>2</v>
      </c>
      <c r="BU552" s="494">
        <v>411</v>
      </c>
      <c r="BV552" s="546">
        <v>7.54</v>
      </c>
      <c r="BW552" s="548">
        <v>4540</v>
      </c>
      <c r="BX552" s="548">
        <v>19.100000000000001</v>
      </c>
      <c r="BY552" s="883">
        <f t="shared" si="57"/>
        <v>74.490000000000009</v>
      </c>
      <c r="CA552" s="576">
        <v>18.899999999999999</v>
      </c>
      <c r="CE552" s="494">
        <v>82</v>
      </c>
      <c r="CF552" s="546">
        <v>7.97</v>
      </c>
      <c r="CG552" s="548">
        <v>5290</v>
      </c>
      <c r="CH552" s="576">
        <v>12.4</v>
      </c>
      <c r="CI552" s="883">
        <f t="shared" si="58"/>
        <v>47.12</v>
      </c>
      <c r="CK552" s="576">
        <v>6.7</v>
      </c>
      <c r="CO552" s="494">
        <v>768</v>
      </c>
      <c r="CP552" s="546">
        <v>7.54</v>
      </c>
      <c r="CQ552" s="467">
        <v>5210</v>
      </c>
      <c r="CR552" s="576">
        <v>6.6</v>
      </c>
      <c r="CS552" s="883">
        <f t="shared" si="68"/>
        <v>21.12</v>
      </c>
      <c r="CU552" s="576">
        <v>5.4</v>
      </c>
      <c r="CY552" s="494">
        <v>455</v>
      </c>
      <c r="CZ552" s="546">
        <v>7.67</v>
      </c>
      <c r="DA552" s="467">
        <v>7260</v>
      </c>
      <c r="DB552" s="576">
        <v>112</v>
      </c>
      <c r="DC552" s="883">
        <f t="shared" si="69"/>
        <v>285.59999999999997</v>
      </c>
      <c r="DE552" s="576">
        <v>18.8</v>
      </c>
      <c r="DI552" s="494">
        <v>10</v>
      </c>
      <c r="DJ552" s="546">
        <v>8.07</v>
      </c>
      <c r="DK552" s="549">
        <v>8210</v>
      </c>
      <c r="DL552" s="576">
        <v>80.2</v>
      </c>
      <c r="DM552" s="883">
        <f t="shared" si="70"/>
        <v>288.72000000000003</v>
      </c>
      <c r="DO552" s="576">
        <v>28.2</v>
      </c>
      <c r="EC552" s="494">
        <v>5</v>
      </c>
      <c r="EM552" s="494">
        <v>76</v>
      </c>
      <c r="EN552" s="546">
        <v>7.07</v>
      </c>
      <c r="EO552" s="467">
        <v>8990</v>
      </c>
      <c r="EP552" s="576">
        <v>30.8</v>
      </c>
      <c r="ES552" s="576">
        <v>79.3</v>
      </c>
      <c r="EW552" s="494">
        <v>56</v>
      </c>
      <c r="EX552" s="546">
        <v>8.1</v>
      </c>
      <c r="EY552" s="467">
        <v>4430</v>
      </c>
      <c r="EZ552" s="576">
        <v>10.8</v>
      </c>
      <c r="FA552" s="883">
        <f t="shared" si="72"/>
        <v>43.2</v>
      </c>
      <c r="FC552" s="576">
        <v>6.2</v>
      </c>
      <c r="FG552" s="494">
        <v>12</v>
      </c>
      <c r="FH552" s="546">
        <v>8.2899999999999991</v>
      </c>
      <c r="FI552" s="467">
        <v>4260</v>
      </c>
      <c r="FJ552" s="576">
        <v>76.400000000000006</v>
      </c>
      <c r="FK552" s="883">
        <v>253</v>
      </c>
      <c r="FL552" s="539">
        <v>6.1</v>
      </c>
      <c r="FM552" s="576">
        <v>9.6999999999999993</v>
      </c>
      <c r="GK552" s="231">
        <v>25</v>
      </c>
      <c r="GL552" s="941">
        <v>7.3</v>
      </c>
      <c r="GM552" s="467">
        <v>1047</v>
      </c>
      <c r="GN552" s="467">
        <v>14.6</v>
      </c>
      <c r="GO552" s="467">
        <v>81</v>
      </c>
      <c r="GP552" s="467">
        <v>7.7</v>
      </c>
      <c r="GQ552" s="467">
        <v>10.8</v>
      </c>
      <c r="GU552" s="231">
        <v>81</v>
      </c>
      <c r="GV552" s="941">
        <v>7.24</v>
      </c>
      <c r="GW552" s="467">
        <v>4160</v>
      </c>
      <c r="GX552" s="467">
        <v>72.2</v>
      </c>
      <c r="GY552" s="467">
        <v>292</v>
      </c>
      <c r="GZ552" s="539">
        <v>112.6</v>
      </c>
      <c r="HA552" s="467">
        <v>182</v>
      </c>
      <c r="HE552" s="494">
        <v>62</v>
      </c>
      <c r="HF552" s="546">
        <v>6.92</v>
      </c>
      <c r="HG552" s="467">
        <v>4750</v>
      </c>
      <c r="HH552" s="954">
        <v>9.4</v>
      </c>
      <c r="HI552" s="1432">
        <f t="shared" si="64"/>
        <v>35.72</v>
      </c>
      <c r="HK552" s="576">
        <v>2.6</v>
      </c>
      <c r="HO552" s="494">
        <v>119</v>
      </c>
      <c r="HP552" s="546">
        <v>7.75</v>
      </c>
      <c r="HQ552" s="467">
        <v>3060</v>
      </c>
      <c r="HR552" s="576">
        <v>64.5</v>
      </c>
      <c r="HS552" s="576">
        <v>164</v>
      </c>
      <c r="HT552" s="576">
        <v>107</v>
      </c>
      <c r="HU552" s="576">
        <v>117.7</v>
      </c>
    </row>
    <row r="553" spans="1:523" ht="15" customHeight="1" x14ac:dyDescent="0.15">
      <c r="A553" s="1033">
        <v>44070</v>
      </c>
      <c r="B553" s="1205">
        <f t="shared" si="63"/>
        <v>4183</v>
      </c>
      <c r="M553" s="231">
        <v>1611</v>
      </c>
      <c r="N553" s="546">
        <v>8.15</v>
      </c>
      <c r="O553" s="467">
        <v>3050</v>
      </c>
      <c r="P553" s="576">
        <v>33.200000000000003</v>
      </c>
      <c r="Q553" s="883">
        <f t="shared" si="51"/>
        <v>116.20000000000002</v>
      </c>
      <c r="S553" s="576">
        <v>11.3</v>
      </c>
      <c r="W553" s="494">
        <v>495</v>
      </c>
      <c r="X553" s="546">
        <v>7.96</v>
      </c>
      <c r="Y553" s="548">
        <v>3060</v>
      </c>
      <c r="Z553" s="576">
        <v>12.7</v>
      </c>
      <c r="AA553" s="883">
        <f t="shared" si="52"/>
        <v>52.069999999999993</v>
      </c>
      <c r="AC553" s="576">
        <v>2.6</v>
      </c>
      <c r="AQ553" s="494">
        <v>13</v>
      </c>
      <c r="AR553" s="546">
        <v>7.96</v>
      </c>
      <c r="AS553" s="548">
        <v>4710</v>
      </c>
      <c r="AT553" s="576">
        <v>65.599999999999994</v>
      </c>
      <c r="AU553" s="883">
        <f t="shared" si="66"/>
        <v>209.92</v>
      </c>
      <c r="AV553" s="539">
        <v>2.2999999999999998</v>
      </c>
      <c r="AW553" s="576">
        <v>44.5</v>
      </c>
      <c r="BA553" s="231">
        <v>212</v>
      </c>
      <c r="BB553" s="546">
        <v>8.35</v>
      </c>
      <c r="BC553" s="467">
        <v>5840</v>
      </c>
      <c r="BD553" s="576">
        <v>32.9</v>
      </c>
      <c r="BE553" s="883">
        <f t="shared" si="55"/>
        <v>118.44</v>
      </c>
      <c r="BG553" s="576">
        <v>11</v>
      </c>
      <c r="BK553" s="494">
        <v>107</v>
      </c>
      <c r="BL553" s="546">
        <v>7.74</v>
      </c>
      <c r="BM553" s="548">
        <v>1381</v>
      </c>
      <c r="BN553" s="576">
        <v>29.5</v>
      </c>
      <c r="BO553" s="883">
        <f t="shared" si="67"/>
        <v>73.75</v>
      </c>
      <c r="BQ553" s="576">
        <v>2</v>
      </c>
      <c r="BU553" s="494">
        <v>428</v>
      </c>
      <c r="BV553" s="546">
        <v>7.33</v>
      </c>
      <c r="BW553" s="548">
        <v>5840</v>
      </c>
      <c r="BX553" s="548">
        <v>64.8</v>
      </c>
      <c r="BY553" s="883">
        <f t="shared" si="57"/>
        <v>252.71999999999997</v>
      </c>
      <c r="CA553" s="576">
        <v>59</v>
      </c>
      <c r="CE553" s="494">
        <v>59</v>
      </c>
      <c r="CF553" s="546">
        <v>7.88</v>
      </c>
      <c r="CG553" s="548">
        <v>4450</v>
      </c>
      <c r="CH553" s="576">
        <v>16</v>
      </c>
      <c r="CI553" s="883">
        <f t="shared" si="58"/>
        <v>60.8</v>
      </c>
      <c r="CK553" s="576">
        <v>7.7</v>
      </c>
      <c r="CO553" s="494">
        <v>600</v>
      </c>
      <c r="CP553" s="546">
        <v>8.25</v>
      </c>
      <c r="CQ553" s="467">
        <v>3820</v>
      </c>
      <c r="CR553" s="576">
        <v>22.5</v>
      </c>
      <c r="CS553" s="883">
        <f t="shared" si="68"/>
        <v>72</v>
      </c>
      <c r="CU553" s="576">
        <v>14.1</v>
      </c>
      <c r="CY553" s="494">
        <v>313</v>
      </c>
      <c r="CZ553" s="546">
        <v>7.8</v>
      </c>
      <c r="DA553" s="467">
        <v>6440</v>
      </c>
      <c r="DB553" s="576">
        <v>127</v>
      </c>
      <c r="DC553" s="883">
        <f t="shared" si="69"/>
        <v>323.84999999999997</v>
      </c>
      <c r="DE553" s="576">
        <v>22.9</v>
      </c>
      <c r="DI553" s="494">
        <v>23</v>
      </c>
      <c r="DJ553" s="546">
        <v>8.02</v>
      </c>
      <c r="DK553" s="549">
        <v>7450</v>
      </c>
      <c r="DL553" s="576">
        <v>75.5</v>
      </c>
      <c r="DM553" s="883">
        <f t="shared" si="70"/>
        <v>271.8</v>
      </c>
      <c r="DO553" s="576">
        <v>26.4</v>
      </c>
      <c r="FG553" s="494">
        <v>34</v>
      </c>
      <c r="FH553" s="546">
        <v>8.4</v>
      </c>
      <c r="FI553" s="467">
        <v>4140</v>
      </c>
      <c r="FJ553" s="576">
        <v>88.2</v>
      </c>
      <c r="FK553" s="883">
        <v>257</v>
      </c>
      <c r="FM553" s="576">
        <v>10.7</v>
      </c>
      <c r="GK553" s="231">
        <v>12</v>
      </c>
      <c r="GL553" s="941">
        <v>6.51</v>
      </c>
      <c r="GM553" s="467">
        <v>10040</v>
      </c>
      <c r="GN553" s="467">
        <v>123</v>
      </c>
      <c r="GO553" s="467">
        <v>650</v>
      </c>
      <c r="GP553" s="467">
        <v>65.900000000000006</v>
      </c>
      <c r="GQ553" s="467">
        <v>180</v>
      </c>
      <c r="GU553" s="231">
        <v>71</v>
      </c>
      <c r="GV553" s="941">
        <v>6.2</v>
      </c>
      <c r="GW553" s="467">
        <v>4940</v>
      </c>
      <c r="GX553" s="467">
        <v>81.599999999999994</v>
      </c>
      <c r="GY553" s="467">
        <v>367</v>
      </c>
      <c r="GZ553" s="539">
        <v>148</v>
      </c>
      <c r="HA553" s="467">
        <v>209</v>
      </c>
      <c r="HE553" s="494">
        <v>130</v>
      </c>
      <c r="HF553" s="546">
        <v>6.43</v>
      </c>
      <c r="HG553" s="467">
        <v>4310</v>
      </c>
      <c r="HH553" s="954">
        <v>11.9</v>
      </c>
      <c r="HI553" s="1432">
        <f t="shared" si="64"/>
        <v>45.22</v>
      </c>
      <c r="HK553" s="576">
        <v>3.7</v>
      </c>
      <c r="HO553" s="494">
        <v>75</v>
      </c>
      <c r="HP553" s="546">
        <v>6.72</v>
      </c>
      <c r="HQ553" s="467">
        <v>3640</v>
      </c>
      <c r="HR553" s="576">
        <v>83</v>
      </c>
      <c r="HS553" s="576">
        <v>229</v>
      </c>
      <c r="HT553" s="576">
        <v>108</v>
      </c>
      <c r="HU553" s="576">
        <v>129</v>
      </c>
    </row>
    <row r="554" spans="1:523" ht="15" customHeight="1" x14ac:dyDescent="0.15">
      <c r="A554" s="1033">
        <v>44071</v>
      </c>
      <c r="B554" s="1205">
        <f t="shared" si="63"/>
        <v>3378</v>
      </c>
      <c r="M554" s="231">
        <v>1163</v>
      </c>
      <c r="N554" s="546">
        <v>8.2100000000000009</v>
      </c>
      <c r="O554" s="467">
        <v>3060</v>
      </c>
      <c r="P554" s="576">
        <v>32.700000000000003</v>
      </c>
      <c r="Q554" s="883">
        <f t="shared" si="51"/>
        <v>114.45000000000002</v>
      </c>
      <c r="S554" s="576">
        <v>9.5</v>
      </c>
      <c r="W554" s="494">
        <v>540</v>
      </c>
      <c r="X554" s="546">
        <v>8</v>
      </c>
      <c r="Y554" s="548">
        <v>3360</v>
      </c>
      <c r="Z554" s="576">
        <v>16</v>
      </c>
      <c r="AA554" s="883">
        <f t="shared" si="52"/>
        <v>65.599999999999994</v>
      </c>
      <c r="AC554" s="576">
        <v>3.7</v>
      </c>
      <c r="AQ554" s="494">
        <v>268</v>
      </c>
      <c r="AR554" s="546">
        <v>8.1999999999999993</v>
      </c>
      <c r="AS554" s="548">
        <v>4620</v>
      </c>
      <c r="AT554" s="576">
        <v>61.3</v>
      </c>
      <c r="AU554" s="883">
        <f t="shared" si="66"/>
        <v>196.16</v>
      </c>
      <c r="AV554" s="539">
        <v>2</v>
      </c>
      <c r="AW554" s="576">
        <v>35.799999999999997</v>
      </c>
      <c r="BA554" s="231">
        <v>204</v>
      </c>
      <c r="BB554" s="546">
        <v>8.24</v>
      </c>
      <c r="BC554" s="467">
        <v>5850</v>
      </c>
      <c r="BD554" s="576">
        <v>32.200000000000003</v>
      </c>
      <c r="BE554" s="883">
        <f t="shared" si="55"/>
        <v>115.92000000000002</v>
      </c>
      <c r="BG554" s="576">
        <v>10.8</v>
      </c>
      <c r="BK554" s="494">
        <v>106</v>
      </c>
      <c r="BL554" s="546">
        <v>7.91</v>
      </c>
      <c r="BM554" s="548">
        <v>1366</v>
      </c>
      <c r="BN554" s="576">
        <v>29.6</v>
      </c>
      <c r="BO554" s="883">
        <f t="shared" si="67"/>
        <v>74</v>
      </c>
      <c r="BQ554" s="576">
        <v>2</v>
      </c>
      <c r="BU554" s="494">
        <v>327</v>
      </c>
      <c r="BV554" s="546">
        <v>7.32</v>
      </c>
      <c r="BW554" s="548">
        <v>3340</v>
      </c>
      <c r="BX554" s="548">
        <v>60</v>
      </c>
      <c r="BY554" s="883">
        <f t="shared" si="57"/>
        <v>234</v>
      </c>
      <c r="CA554" s="576">
        <v>44.6</v>
      </c>
      <c r="CE554" s="494">
        <v>15</v>
      </c>
      <c r="CF554" s="546">
        <v>7.71</v>
      </c>
      <c r="CG554" s="548">
        <v>6350</v>
      </c>
      <c r="CH554" s="576">
        <v>20.9</v>
      </c>
      <c r="CI554" s="883">
        <f t="shared" si="58"/>
        <v>79.419999999999987</v>
      </c>
      <c r="CK554" s="576">
        <v>23.1</v>
      </c>
      <c r="CO554" s="494">
        <v>10</v>
      </c>
      <c r="CP554" s="546">
        <v>7.62</v>
      </c>
      <c r="CQ554" s="467">
        <v>3560</v>
      </c>
      <c r="CR554" s="576">
        <v>32.1</v>
      </c>
      <c r="CS554" s="883">
        <f t="shared" si="68"/>
        <v>102.72000000000001</v>
      </c>
      <c r="CU554" s="576">
        <v>22</v>
      </c>
      <c r="CY554" s="494">
        <v>410</v>
      </c>
      <c r="CZ554" s="546">
        <v>7.79</v>
      </c>
      <c r="DA554" s="467">
        <v>5810</v>
      </c>
      <c r="DB554" s="576">
        <v>117.4</v>
      </c>
      <c r="DC554" s="883">
        <f t="shared" si="69"/>
        <v>299.37</v>
      </c>
      <c r="DE554" s="576">
        <v>23.2</v>
      </c>
      <c r="DI554" s="494">
        <v>31</v>
      </c>
      <c r="DJ554" s="546">
        <v>8.06</v>
      </c>
      <c r="DK554" s="549">
        <v>8020</v>
      </c>
      <c r="DL554" s="576">
        <v>80.7</v>
      </c>
      <c r="DM554" s="883">
        <f t="shared" si="70"/>
        <v>290.52000000000004</v>
      </c>
      <c r="DO554" s="576">
        <v>34.4</v>
      </c>
      <c r="FG554" s="494">
        <v>57</v>
      </c>
      <c r="FH554" s="546">
        <v>8.4600000000000009</v>
      </c>
      <c r="FI554" s="467">
        <v>4150</v>
      </c>
      <c r="FJ554" s="576">
        <v>116</v>
      </c>
      <c r="FK554" s="883">
        <v>292</v>
      </c>
      <c r="FL554" s="539">
        <v>4.2</v>
      </c>
      <c r="FM554" s="576">
        <v>18.399999999999999</v>
      </c>
      <c r="GK554" s="231">
        <v>7</v>
      </c>
      <c r="GL554" s="941">
        <v>6.44</v>
      </c>
      <c r="GM554" s="467">
        <v>9060</v>
      </c>
      <c r="GN554" s="467">
        <v>96.1</v>
      </c>
      <c r="GO554" s="467">
        <v>494</v>
      </c>
      <c r="GP554" s="467">
        <v>86</v>
      </c>
      <c r="GQ554" s="467">
        <v>192</v>
      </c>
      <c r="GU554" s="231">
        <v>63</v>
      </c>
      <c r="GV554" s="941">
        <v>6.16</v>
      </c>
      <c r="GW554" s="467">
        <v>5280</v>
      </c>
      <c r="GX554" s="467">
        <v>91.2</v>
      </c>
      <c r="GY554" s="467">
        <v>398</v>
      </c>
      <c r="GZ554" s="539">
        <v>155</v>
      </c>
      <c r="HA554" s="467">
        <v>217</v>
      </c>
      <c r="HE554" s="494">
        <v>124</v>
      </c>
      <c r="HF554" s="546">
        <v>6.44</v>
      </c>
      <c r="HG554" s="467">
        <v>4500</v>
      </c>
      <c r="HH554" s="954">
        <v>11.9</v>
      </c>
      <c r="HI554" s="1432">
        <f t="shared" si="64"/>
        <v>45.22</v>
      </c>
      <c r="HK554" s="576">
        <v>4.8</v>
      </c>
      <c r="HO554" s="494">
        <v>53</v>
      </c>
      <c r="HP554" s="546">
        <v>6.59</v>
      </c>
      <c r="HQ554" s="467">
        <v>4440</v>
      </c>
      <c r="HR554" s="576">
        <v>107</v>
      </c>
      <c r="HS554" s="576">
        <v>297</v>
      </c>
      <c r="HT554" s="576">
        <v>136</v>
      </c>
      <c r="HU554" s="576">
        <v>160</v>
      </c>
    </row>
    <row r="555" spans="1:523" ht="15" customHeight="1" x14ac:dyDescent="0.15">
      <c r="A555" s="1033">
        <v>44072</v>
      </c>
      <c r="B555" s="1205">
        <f t="shared" si="63"/>
        <v>4482</v>
      </c>
      <c r="M555" s="231">
        <v>1882</v>
      </c>
      <c r="N555" s="546">
        <v>8.3000000000000007</v>
      </c>
      <c r="O555" s="467">
        <v>3010</v>
      </c>
      <c r="P555" s="576">
        <v>32.200000000000003</v>
      </c>
      <c r="Q555" s="883">
        <f t="shared" si="51"/>
        <v>112.70000000000002</v>
      </c>
      <c r="S555" s="576">
        <v>9.1999999999999993</v>
      </c>
      <c r="W555" s="494">
        <v>565</v>
      </c>
      <c r="X555" s="546">
        <v>7.92</v>
      </c>
      <c r="Y555" s="548">
        <v>2860</v>
      </c>
      <c r="Z555" s="576">
        <v>11.9</v>
      </c>
      <c r="AA555" s="883">
        <f t="shared" si="52"/>
        <v>48.79</v>
      </c>
      <c r="AC555" s="576">
        <v>3.5</v>
      </c>
      <c r="AQ555" s="494">
        <v>479</v>
      </c>
      <c r="AR555" s="546">
        <v>8.0299999999999994</v>
      </c>
      <c r="AS555" s="548">
        <v>3810</v>
      </c>
      <c r="AT555" s="576">
        <v>60</v>
      </c>
      <c r="AU555" s="883">
        <f t="shared" si="66"/>
        <v>192</v>
      </c>
      <c r="AV555" s="539">
        <v>3.4</v>
      </c>
      <c r="AW555" s="576">
        <v>34.799999999999997</v>
      </c>
      <c r="BA555" s="231">
        <v>236</v>
      </c>
      <c r="BB555" s="546">
        <v>8.39</v>
      </c>
      <c r="BC555" s="467">
        <v>5600</v>
      </c>
      <c r="BD555" s="576">
        <v>31.9</v>
      </c>
      <c r="BE555" s="883">
        <f t="shared" si="55"/>
        <v>114.84</v>
      </c>
      <c r="BG555" s="576">
        <v>10.8</v>
      </c>
      <c r="BK555" s="494">
        <v>117</v>
      </c>
      <c r="BL555" s="546">
        <v>7.83</v>
      </c>
      <c r="BM555" s="548">
        <v>1334</v>
      </c>
      <c r="BN555" s="576">
        <v>27.3</v>
      </c>
      <c r="BO555" s="883">
        <f t="shared" si="67"/>
        <v>68.25</v>
      </c>
      <c r="BQ555" s="576">
        <v>1.9</v>
      </c>
      <c r="BU555" s="494">
        <v>217</v>
      </c>
      <c r="BV555" s="546">
        <v>7.62</v>
      </c>
      <c r="BW555" s="548">
        <v>11680</v>
      </c>
      <c r="BX555" s="548">
        <v>52.1</v>
      </c>
      <c r="BY555" s="883">
        <f t="shared" si="57"/>
        <v>203.19</v>
      </c>
      <c r="BZ555" s="539">
        <v>19.100000000000001</v>
      </c>
      <c r="CA555" s="576">
        <v>52</v>
      </c>
      <c r="CE555" s="494">
        <v>83</v>
      </c>
      <c r="CF555" s="546">
        <v>7.75</v>
      </c>
      <c r="CG555" s="548">
        <v>6810</v>
      </c>
      <c r="CH555" s="576">
        <v>21.1</v>
      </c>
      <c r="CI555" s="883">
        <f t="shared" si="58"/>
        <v>80.180000000000007</v>
      </c>
      <c r="CK555" s="576">
        <v>23.1</v>
      </c>
      <c r="CY555" s="494">
        <v>492</v>
      </c>
      <c r="CZ555" s="546">
        <v>7.74</v>
      </c>
      <c r="DA555" s="467">
        <v>5460</v>
      </c>
      <c r="DB555" s="576">
        <v>98.7</v>
      </c>
      <c r="DC555" s="883">
        <f t="shared" si="69"/>
        <v>251.685</v>
      </c>
      <c r="DE555" s="576">
        <v>21.6</v>
      </c>
      <c r="DI555" s="494">
        <v>49</v>
      </c>
      <c r="DJ555" s="546">
        <v>8.1999999999999993</v>
      </c>
      <c r="DK555" s="549">
        <v>8090</v>
      </c>
      <c r="DL555" s="576">
        <v>75.099999999999994</v>
      </c>
      <c r="DM555" s="883">
        <f t="shared" si="70"/>
        <v>270.36</v>
      </c>
      <c r="DN555" s="539">
        <v>29.6</v>
      </c>
      <c r="DO555" s="576">
        <v>35.9</v>
      </c>
      <c r="DS555" s="494">
        <v>41</v>
      </c>
      <c r="DT555" s="546">
        <v>6.96</v>
      </c>
      <c r="DU555" s="466">
        <v>492</v>
      </c>
      <c r="DV555" s="576">
        <v>42.3</v>
      </c>
      <c r="DW555" s="883">
        <f t="shared" ref="DW555" si="73">DV555*2.8</f>
        <v>118.43999999999998</v>
      </c>
      <c r="DY555" s="576">
        <v>3.8</v>
      </c>
      <c r="FG555" s="494">
        <v>62</v>
      </c>
      <c r="FH555" s="546">
        <v>8.41</v>
      </c>
      <c r="FI555" s="467">
        <v>4380</v>
      </c>
      <c r="FJ555" s="576">
        <v>82</v>
      </c>
      <c r="FK555" s="883">
        <v>259</v>
      </c>
      <c r="FM555" s="576">
        <v>12.1</v>
      </c>
      <c r="GK555" s="231">
        <v>7</v>
      </c>
      <c r="GL555" s="941">
        <v>6.42</v>
      </c>
      <c r="GM555" s="467">
        <v>12740</v>
      </c>
      <c r="GN555" s="467">
        <v>200</v>
      </c>
      <c r="GO555" s="467">
        <v>694</v>
      </c>
      <c r="GP555" s="467">
        <v>22.5</v>
      </c>
      <c r="GQ555" s="467">
        <v>189</v>
      </c>
      <c r="GU555" s="231">
        <v>70</v>
      </c>
      <c r="GV555" s="941">
        <v>6.12</v>
      </c>
      <c r="GW555" s="467">
        <v>5240</v>
      </c>
      <c r="GX555" s="467">
        <v>86.2</v>
      </c>
      <c r="GY555" s="467">
        <v>312</v>
      </c>
      <c r="GZ555" s="539">
        <v>147</v>
      </c>
      <c r="HA555" s="467">
        <v>209</v>
      </c>
      <c r="HE555" s="494">
        <v>130</v>
      </c>
      <c r="HF555" s="546">
        <v>6.77</v>
      </c>
      <c r="HG555" s="467">
        <v>4470</v>
      </c>
      <c r="HH555" s="954">
        <v>10.7</v>
      </c>
      <c r="HI555" s="1432">
        <f t="shared" si="64"/>
        <v>40.659999999999997</v>
      </c>
      <c r="HK555" s="576">
        <v>3.4</v>
      </c>
      <c r="HO555" s="494">
        <v>52</v>
      </c>
      <c r="HP555" s="546">
        <v>6.48</v>
      </c>
      <c r="HQ555" s="467">
        <v>4690</v>
      </c>
      <c r="HR555" s="576">
        <v>101</v>
      </c>
      <c r="HS555" s="576">
        <v>206</v>
      </c>
      <c r="HT555" s="576">
        <v>145</v>
      </c>
      <c r="HU555" s="576">
        <v>174</v>
      </c>
    </row>
    <row r="556" spans="1:523" s="472" customFormat="1" ht="15" customHeight="1" x14ac:dyDescent="0.15">
      <c r="A556" s="581">
        <v>44073</v>
      </c>
      <c r="B556" s="1204">
        <f t="shared" si="63"/>
        <v>4423</v>
      </c>
      <c r="C556" s="241"/>
      <c r="D556" s="552"/>
      <c r="E556" s="471"/>
      <c r="F556" s="577"/>
      <c r="G556" s="577"/>
      <c r="H556" s="541"/>
      <c r="I556" s="577"/>
      <c r="J556" s="553"/>
      <c r="K556" s="471"/>
      <c r="L556" s="557"/>
      <c r="M556" s="241">
        <v>1718</v>
      </c>
      <c r="N556" s="552">
        <v>8.2799999999999994</v>
      </c>
      <c r="O556" s="471">
        <v>3080</v>
      </c>
      <c r="P556" s="577">
        <v>31.3</v>
      </c>
      <c r="Q556" s="577">
        <f t="shared" si="51"/>
        <v>109.55</v>
      </c>
      <c r="R556" s="541"/>
      <c r="S556" s="577">
        <v>8.9</v>
      </c>
      <c r="T556" s="553"/>
      <c r="U556" s="471"/>
      <c r="V556" s="557"/>
      <c r="W556" s="554">
        <v>505</v>
      </c>
      <c r="X556" s="552">
        <v>7.89</v>
      </c>
      <c r="Y556" s="555">
        <v>3500</v>
      </c>
      <c r="Z556" s="577">
        <v>10.5</v>
      </c>
      <c r="AA556" s="577">
        <f t="shared" si="52"/>
        <v>43.05</v>
      </c>
      <c r="AB556" s="541"/>
      <c r="AC556" s="577">
        <v>3</v>
      </c>
      <c r="AD556" s="541"/>
      <c r="AE556" s="471"/>
      <c r="AF556" s="557"/>
      <c r="AG556" s="554">
        <v>102</v>
      </c>
      <c r="AH556" s="552">
        <v>8.18</v>
      </c>
      <c r="AI556" s="555">
        <v>6440</v>
      </c>
      <c r="AJ556" s="577">
        <v>18.899999999999999</v>
      </c>
      <c r="AK556" s="577">
        <f t="shared" ref="AK556" si="74">AJ556*4.3</f>
        <v>81.27</v>
      </c>
      <c r="AL556" s="541"/>
      <c r="AM556" s="180">
        <v>4.2</v>
      </c>
      <c r="AN556" s="541"/>
      <c r="AO556" s="471"/>
      <c r="AP556" s="619"/>
      <c r="AQ556" s="554">
        <v>300</v>
      </c>
      <c r="AR556" s="552">
        <v>8.36</v>
      </c>
      <c r="AS556" s="555">
        <v>3360</v>
      </c>
      <c r="AT556" s="577">
        <v>66.400000000000006</v>
      </c>
      <c r="AU556" s="577">
        <f t="shared" si="66"/>
        <v>212.48000000000002</v>
      </c>
      <c r="AV556" s="541">
        <v>6.5</v>
      </c>
      <c r="AW556" s="577">
        <v>36.799999999999997</v>
      </c>
      <c r="AX556" s="541"/>
      <c r="AY556" s="471"/>
      <c r="AZ556" s="557"/>
      <c r="BA556" s="241">
        <v>201</v>
      </c>
      <c r="BB556" s="552">
        <v>8.42</v>
      </c>
      <c r="BC556" s="471">
        <v>5600</v>
      </c>
      <c r="BD556" s="577">
        <v>30.6</v>
      </c>
      <c r="BE556" s="577">
        <f t="shared" si="55"/>
        <v>110.16000000000001</v>
      </c>
      <c r="BF556" s="541"/>
      <c r="BG556" s="577">
        <v>11.5</v>
      </c>
      <c r="BH556" s="541"/>
      <c r="BI556" s="471"/>
      <c r="BJ556" s="557"/>
      <c r="BK556" s="554">
        <v>110</v>
      </c>
      <c r="BL556" s="552">
        <v>7.98</v>
      </c>
      <c r="BM556" s="555">
        <v>1319</v>
      </c>
      <c r="BN556" s="577">
        <v>28.7</v>
      </c>
      <c r="BO556" s="577">
        <f t="shared" si="67"/>
        <v>71.75</v>
      </c>
      <c r="BP556" s="541"/>
      <c r="BQ556" s="577">
        <v>1.9</v>
      </c>
      <c r="BR556" s="541"/>
      <c r="BS556" s="471"/>
      <c r="BT556" s="557"/>
      <c r="BU556" s="554">
        <v>182</v>
      </c>
      <c r="BV556" s="552"/>
      <c r="BW556" s="555"/>
      <c r="BX556" s="555"/>
      <c r="BY556" s="577"/>
      <c r="BZ556" s="541"/>
      <c r="CA556" s="577"/>
      <c r="CB556" s="541"/>
      <c r="CC556" s="471"/>
      <c r="CD556" s="557"/>
      <c r="CE556" s="554">
        <v>42</v>
      </c>
      <c r="CF556" s="552"/>
      <c r="CG556" s="555"/>
      <c r="CH556" s="577"/>
      <c r="CI556" s="577"/>
      <c r="CJ556" s="541"/>
      <c r="CK556" s="577"/>
      <c r="CL556" s="541"/>
      <c r="CM556" s="471"/>
      <c r="CN556" s="557"/>
      <c r="CO556" s="554">
        <v>498</v>
      </c>
      <c r="CP556" s="552">
        <v>8.06</v>
      </c>
      <c r="CQ556" s="471">
        <v>8190</v>
      </c>
      <c r="CR556" s="577">
        <v>19.600000000000001</v>
      </c>
      <c r="CS556" s="577">
        <f t="shared" si="68"/>
        <v>62.720000000000006</v>
      </c>
      <c r="CT556" s="541"/>
      <c r="CU556" s="577">
        <v>25.4</v>
      </c>
      <c r="CV556" s="541"/>
      <c r="CW556" s="471"/>
      <c r="CX556" s="557"/>
      <c r="CY556" s="554">
        <v>347</v>
      </c>
      <c r="CZ556" s="552">
        <v>7.82</v>
      </c>
      <c r="DA556" s="471">
        <v>4800</v>
      </c>
      <c r="DB556" s="577">
        <v>100</v>
      </c>
      <c r="DC556" s="577">
        <f t="shared" si="69"/>
        <v>254.99999999999997</v>
      </c>
      <c r="DD556" s="541"/>
      <c r="DE556" s="577">
        <v>22.6</v>
      </c>
      <c r="DF556" s="541"/>
      <c r="DG556" s="558"/>
      <c r="DH556" s="557"/>
      <c r="DI556" s="554">
        <v>45</v>
      </c>
      <c r="DJ556" s="552">
        <v>8.18</v>
      </c>
      <c r="DK556" s="556">
        <v>8560</v>
      </c>
      <c r="DL556" s="577">
        <v>77.5</v>
      </c>
      <c r="DM556" s="577">
        <f t="shared" si="70"/>
        <v>279</v>
      </c>
      <c r="DN556" s="541"/>
      <c r="DO556" s="577">
        <v>39.5</v>
      </c>
      <c r="DP556" s="541"/>
      <c r="DQ556" s="471"/>
      <c r="DR556" s="557"/>
      <c r="DS556" s="554">
        <v>83</v>
      </c>
      <c r="DT556" s="552">
        <v>7.56</v>
      </c>
      <c r="DU556" s="470">
        <v>480</v>
      </c>
      <c r="DV556" s="577">
        <v>150.6</v>
      </c>
      <c r="DW556" s="577">
        <f t="shared" si="71"/>
        <v>421.67999999999995</v>
      </c>
      <c r="DX556" s="541"/>
      <c r="DY556" s="577">
        <v>9.1999999999999993</v>
      </c>
      <c r="DZ556" s="541"/>
      <c r="EA556" s="577"/>
      <c r="EB556" s="557"/>
      <c r="EC556" s="554">
        <v>7</v>
      </c>
      <c r="ED556" s="552"/>
      <c r="EE556" s="558"/>
      <c r="EF556" s="577"/>
      <c r="EG556" s="577"/>
      <c r="EH556" s="541"/>
      <c r="EI556" s="577"/>
      <c r="EJ556" s="541"/>
      <c r="EK556" s="471"/>
      <c r="EL556" s="557"/>
      <c r="EM556" s="554"/>
      <c r="EN556" s="552"/>
      <c r="EO556" s="471"/>
      <c r="EP556" s="577"/>
      <c r="EQ556" s="577"/>
      <c r="ER556" s="541"/>
      <c r="ES556" s="577"/>
      <c r="ET556" s="470"/>
      <c r="EU556" s="471"/>
      <c r="EV556" s="557"/>
      <c r="EW556" s="554"/>
      <c r="EX556" s="552"/>
      <c r="EY556" s="471"/>
      <c r="EZ556" s="577"/>
      <c r="FA556" s="577"/>
      <c r="FB556" s="541"/>
      <c r="FC556" s="577"/>
      <c r="FD556" s="470"/>
      <c r="FE556" s="471"/>
      <c r="FF556" s="557"/>
      <c r="FG556" s="554">
        <v>38</v>
      </c>
      <c r="FH556" s="552">
        <v>8.48</v>
      </c>
      <c r="FI556" s="471">
        <v>4000</v>
      </c>
      <c r="FJ556" s="577">
        <v>91</v>
      </c>
      <c r="FK556" s="577">
        <v>254</v>
      </c>
      <c r="FL556" s="541"/>
      <c r="FM556" s="577">
        <v>10.3</v>
      </c>
      <c r="FN556" s="470"/>
      <c r="FO556" s="471"/>
      <c r="FP556" s="557"/>
      <c r="FQ556" s="1261"/>
      <c r="FR556" s="584"/>
      <c r="FS556" s="589"/>
      <c r="FT556" s="584"/>
      <c r="FU556" s="590"/>
      <c r="FV556" s="584"/>
      <c r="FW556" s="590"/>
      <c r="FX556" s="584"/>
      <c r="FY556" s="584"/>
      <c r="FZ556" s="591"/>
      <c r="GA556" s="1261"/>
      <c r="GB556" s="584"/>
      <c r="GC556" s="584"/>
      <c r="GD556" s="584"/>
      <c r="GE556" s="590"/>
      <c r="GF556" s="584"/>
      <c r="GG556" s="590"/>
      <c r="GH556" s="584"/>
      <c r="GI556" s="584"/>
      <c r="GJ556" s="591"/>
      <c r="GK556" s="241">
        <v>10</v>
      </c>
      <c r="GL556" s="940">
        <v>6.42</v>
      </c>
      <c r="GM556" s="471">
        <v>11680</v>
      </c>
      <c r="GN556" s="471">
        <v>159</v>
      </c>
      <c r="GO556" s="471">
        <v>719</v>
      </c>
      <c r="GP556" s="471">
        <v>58.7</v>
      </c>
      <c r="GQ556" s="471">
        <v>192</v>
      </c>
      <c r="GR556" s="471"/>
      <c r="GS556" s="471"/>
      <c r="GT556" s="557"/>
      <c r="GU556" s="241">
        <v>61</v>
      </c>
      <c r="GV556" s="940">
        <v>6.14</v>
      </c>
      <c r="GW556" s="471">
        <v>5710</v>
      </c>
      <c r="GX556" s="471">
        <v>91.7</v>
      </c>
      <c r="GY556" s="471">
        <v>433</v>
      </c>
      <c r="GZ556" s="541">
        <v>159</v>
      </c>
      <c r="HA556" s="471">
        <v>229</v>
      </c>
      <c r="HB556" s="471"/>
      <c r="HC556" s="471"/>
      <c r="HD556" s="557"/>
      <c r="HE556" s="554">
        <v>124</v>
      </c>
      <c r="HF556" s="552">
        <v>6.78</v>
      </c>
      <c r="HG556" s="471">
        <v>4300</v>
      </c>
      <c r="HH556" s="590">
        <v>9.6999999999999993</v>
      </c>
      <c r="HI556" s="556">
        <f t="shared" si="64"/>
        <v>36.859999999999992</v>
      </c>
      <c r="HJ556" s="541"/>
      <c r="HK556" s="577">
        <v>3.1</v>
      </c>
      <c r="HL556" s="541"/>
      <c r="HM556" s="471"/>
      <c r="HN556" s="557"/>
      <c r="HO556" s="554">
        <v>50</v>
      </c>
      <c r="HP556" s="552">
        <v>6.44</v>
      </c>
      <c r="HQ556" s="471">
        <v>5090</v>
      </c>
      <c r="HR556" s="577">
        <v>105</v>
      </c>
      <c r="HS556" s="577">
        <v>324</v>
      </c>
      <c r="HT556" s="577">
        <v>164</v>
      </c>
      <c r="HU556" s="577">
        <v>198</v>
      </c>
      <c r="HV556" s="541"/>
      <c r="HW556" s="471"/>
      <c r="HX556" s="557"/>
      <c r="HY556" s="1587"/>
      <c r="HZ556" s="1587"/>
      <c r="IA556" s="1587"/>
      <c r="IB556" s="1587"/>
      <c r="IC556" s="1587"/>
      <c r="ID556" s="1587"/>
      <c r="IE556" s="1587"/>
      <c r="IF556" s="1587"/>
      <c r="IG556" s="1587"/>
      <c r="IH556" s="1587"/>
      <c r="II556" s="1587"/>
      <c r="IJ556" s="1587"/>
      <c r="IK556" s="1587"/>
      <c r="IL556" s="1587"/>
      <c r="IM556" s="1587"/>
      <c r="IN556" s="1587"/>
      <c r="IO556" s="1587"/>
      <c r="IP556" s="1587"/>
      <c r="IQ556" s="1587"/>
      <c r="IR556" s="1587"/>
      <c r="IS556" s="1587"/>
      <c r="IT556" s="1587"/>
      <c r="IU556" s="1587"/>
      <c r="IV556" s="1587"/>
      <c r="IW556" s="1587"/>
      <c r="IX556" s="1587"/>
      <c r="IY556" s="1587"/>
      <c r="IZ556" s="1587"/>
      <c r="JA556" s="1587"/>
      <c r="JB556" s="1587"/>
      <c r="JC556" s="1587"/>
      <c r="JD556" s="1587"/>
      <c r="JE556" s="1587"/>
      <c r="JF556" s="1587"/>
      <c r="JG556" s="1587"/>
      <c r="JH556" s="1587"/>
      <c r="JI556" s="1587"/>
      <c r="JJ556" s="1587"/>
      <c r="JK556" s="1587"/>
      <c r="JL556" s="1587"/>
      <c r="JM556" s="1587"/>
      <c r="JN556" s="1587"/>
      <c r="JO556" s="1587"/>
      <c r="JP556" s="1587"/>
      <c r="JQ556" s="1587"/>
      <c r="JR556" s="1587"/>
      <c r="JS556" s="1587"/>
      <c r="JT556" s="1587"/>
      <c r="JU556" s="1587"/>
      <c r="JV556" s="1587"/>
      <c r="JW556" s="1587"/>
      <c r="JX556" s="1587"/>
      <c r="JY556" s="1587"/>
      <c r="JZ556" s="1587"/>
      <c r="KA556" s="1587"/>
      <c r="KB556" s="1587"/>
      <c r="KC556" s="1587"/>
      <c r="KD556" s="1587"/>
      <c r="KE556" s="1587"/>
      <c r="KF556" s="1587"/>
      <c r="KG556" s="1587"/>
      <c r="KH556" s="1587"/>
      <c r="KI556" s="1587"/>
      <c r="KJ556" s="1587"/>
      <c r="KK556" s="1587"/>
      <c r="KL556" s="1587"/>
      <c r="KM556" s="1587"/>
      <c r="KN556" s="1587"/>
      <c r="KO556" s="1587"/>
      <c r="KP556" s="1587"/>
      <c r="KQ556" s="1587"/>
      <c r="KR556" s="1587"/>
      <c r="KS556" s="1587"/>
      <c r="KT556" s="1587"/>
      <c r="KU556" s="1587"/>
      <c r="KV556" s="1587"/>
      <c r="KW556" s="1587"/>
      <c r="KX556" s="1587"/>
      <c r="KY556" s="1587"/>
      <c r="KZ556" s="1587"/>
      <c r="LA556" s="1587"/>
      <c r="LB556" s="1587"/>
      <c r="LC556" s="1587"/>
      <c r="LD556" s="1587"/>
      <c r="LE556" s="1587"/>
      <c r="LF556" s="1587"/>
      <c r="LG556" s="1587"/>
      <c r="LH556" s="1587"/>
      <c r="LI556" s="1587"/>
      <c r="LJ556" s="1587"/>
      <c r="LK556" s="1587"/>
      <c r="LL556" s="1587"/>
      <c r="LM556" s="1587"/>
      <c r="LN556" s="1587"/>
      <c r="LO556" s="1587"/>
      <c r="LP556" s="1587"/>
      <c r="LQ556" s="1587"/>
      <c r="LR556" s="1587"/>
      <c r="LS556" s="1587"/>
      <c r="LT556" s="1587"/>
      <c r="LU556" s="1587"/>
      <c r="LV556" s="1587"/>
      <c r="LW556" s="1587"/>
      <c r="LX556" s="1587"/>
      <c r="LY556" s="1587"/>
      <c r="LZ556" s="1587"/>
      <c r="MA556" s="1587"/>
      <c r="MB556" s="1587"/>
      <c r="MC556" s="1587"/>
      <c r="MD556" s="1587"/>
      <c r="ME556" s="1587"/>
      <c r="MF556" s="1587"/>
      <c r="MG556" s="1587"/>
      <c r="MH556" s="1587"/>
      <c r="MI556" s="1587"/>
      <c r="MJ556" s="1587"/>
      <c r="MK556" s="1587"/>
      <c r="ML556" s="1587"/>
      <c r="MM556" s="1587"/>
      <c r="MN556" s="1587"/>
      <c r="MO556" s="1587"/>
      <c r="MP556" s="1587"/>
      <c r="MQ556" s="1587"/>
      <c r="MR556" s="1587"/>
      <c r="MS556" s="1587"/>
      <c r="MT556" s="1587"/>
      <c r="MU556" s="1587"/>
      <c r="MV556" s="1587"/>
      <c r="MW556" s="1587"/>
      <c r="MX556" s="1587"/>
      <c r="MY556" s="1587"/>
      <c r="MZ556" s="1587"/>
      <c r="NA556" s="1587"/>
      <c r="NB556" s="1587"/>
      <c r="NC556" s="1587"/>
      <c r="ND556" s="1587"/>
      <c r="NE556" s="1587"/>
      <c r="NF556" s="1587"/>
      <c r="NG556" s="1587"/>
      <c r="NH556" s="1587"/>
      <c r="NI556" s="1587"/>
      <c r="NJ556" s="1587"/>
      <c r="NK556" s="1587"/>
      <c r="NL556" s="1587"/>
      <c r="NM556" s="1587"/>
      <c r="NN556" s="1587"/>
      <c r="NO556" s="1587"/>
      <c r="NP556" s="1587"/>
      <c r="NQ556" s="1587"/>
      <c r="NR556" s="1587"/>
      <c r="NS556" s="1587"/>
      <c r="NT556" s="1587"/>
      <c r="NU556" s="1587"/>
      <c r="NV556" s="1587"/>
      <c r="NW556" s="1587"/>
      <c r="NX556" s="1587"/>
      <c r="NY556" s="1587"/>
      <c r="NZ556" s="1587"/>
      <c r="OA556" s="1587"/>
      <c r="OB556" s="1587"/>
      <c r="OC556" s="1587"/>
      <c r="OD556" s="1587"/>
      <c r="OE556" s="1587"/>
      <c r="OF556" s="1587"/>
      <c r="OG556" s="1587"/>
      <c r="OH556" s="1587"/>
      <c r="OI556" s="1587"/>
      <c r="OJ556" s="1587"/>
      <c r="OK556" s="1587"/>
      <c r="OL556" s="1587"/>
      <c r="OM556" s="1587"/>
      <c r="ON556" s="1587"/>
      <c r="OO556" s="1587"/>
      <c r="OP556" s="1587"/>
      <c r="OQ556" s="1587"/>
      <c r="OR556" s="1587"/>
      <c r="OS556" s="1587"/>
      <c r="OT556" s="1587"/>
      <c r="OU556" s="1587"/>
      <c r="OV556" s="1587"/>
      <c r="OW556" s="1587"/>
      <c r="OX556" s="1587"/>
      <c r="OY556" s="1587"/>
      <c r="OZ556" s="1587"/>
      <c r="PA556" s="1587"/>
      <c r="PB556" s="1587"/>
      <c r="PC556" s="1587"/>
      <c r="PD556" s="1587"/>
      <c r="PE556" s="1587"/>
      <c r="PF556" s="1587"/>
      <c r="PG556" s="1588"/>
      <c r="PH556" s="1588"/>
      <c r="PI556" s="1588"/>
      <c r="PJ556" s="1588"/>
      <c r="PK556" s="1588"/>
      <c r="PL556" s="1588"/>
      <c r="PM556" s="1588"/>
      <c r="PN556" s="1588"/>
      <c r="PO556" s="1588"/>
      <c r="PP556" s="1588"/>
      <c r="PQ556" s="1588"/>
      <c r="PR556" s="1588"/>
      <c r="PS556" s="1588"/>
      <c r="PT556" s="1588"/>
      <c r="PU556" s="1588"/>
      <c r="PV556" s="1588"/>
      <c r="PW556" s="1588"/>
      <c r="PX556" s="1588"/>
      <c r="PY556" s="1588"/>
      <c r="PZ556" s="1588"/>
      <c r="QA556" s="1588"/>
      <c r="QB556" s="1588"/>
      <c r="QC556" s="1588"/>
      <c r="QD556" s="1588"/>
      <c r="QE556" s="1588"/>
      <c r="QF556" s="1588"/>
      <c r="QG556" s="1588"/>
      <c r="QH556" s="1588"/>
      <c r="QI556" s="1588"/>
      <c r="QJ556" s="1588"/>
      <c r="QK556" s="1588"/>
      <c r="QL556" s="1588"/>
      <c r="QM556" s="1588"/>
      <c r="QN556" s="1588"/>
      <c r="QO556" s="1588"/>
      <c r="QP556" s="1588"/>
      <c r="QQ556" s="1588"/>
      <c r="QR556" s="1588"/>
      <c r="QS556" s="1588"/>
      <c r="QT556" s="1588"/>
      <c r="QU556" s="1588"/>
      <c r="QV556" s="1588"/>
      <c r="QW556" s="1588"/>
      <c r="QX556" s="1588"/>
      <c r="QY556" s="1588"/>
      <c r="QZ556" s="1588"/>
      <c r="RA556" s="1588"/>
      <c r="RB556" s="1588"/>
      <c r="RC556" s="1588"/>
      <c r="RD556" s="1588"/>
      <c r="RE556" s="1588"/>
      <c r="RF556" s="1588"/>
      <c r="RG556" s="1588"/>
      <c r="RH556" s="1588"/>
      <c r="RI556" s="1588"/>
      <c r="RJ556" s="1588"/>
      <c r="RK556" s="1588"/>
      <c r="RL556" s="1588"/>
      <c r="RM556" s="1588"/>
      <c r="RN556" s="1588"/>
      <c r="RO556" s="1588"/>
      <c r="RP556" s="1588"/>
      <c r="RQ556" s="1588"/>
      <c r="RR556" s="1588"/>
      <c r="RS556" s="1588"/>
      <c r="RT556" s="1588"/>
      <c r="RU556" s="1588"/>
      <c r="RV556" s="1588"/>
      <c r="RW556" s="1588"/>
      <c r="RX556" s="1588"/>
      <c r="RY556" s="1588"/>
      <c r="RZ556" s="1588"/>
      <c r="SA556" s="1588"/>
      <c r="SB556" s="1588"/>
      <c r="SC556" s="1588"/>
      <c r="SD556" s="1588"/>
      <c r="SE556" s="1588"/>
      <c r="SF556" s="1588"/>
      <c r="SG556" s="1588"/>
      <c r="SH556" s="1588"/>
      <c r="SI556" s="1588"/>
      <c r="SJ556" s="1588"/>
      <c r="SK556" s="1588"/>
      <c r="SL556" s="1588"/>
      <c r="SM556" s="1588"/>
      <c r="SN556" s="1588"/>
      <c r="SO556" s="1588"/>
      <c r="SP556" s="1588"/>
      <c r="SQ556" s="1588"/>
      <c r="SR556" s="1588"/>
      <c r="SS556" s="1588"/>
      <c r="ST556" s="1588"/>
      <c r="SU556" s="1588"/>
      <c r="SV556" s="1588"/>
      <c r="SW556" s="1588"/>
      <c r="SX556" s="1588"/>
      <c r="SY556" s="1588"/>
      <c r="SZ556" s="1588"/>
      <c r="TA556" s="1588"/>
      <c r="TB556" s="1588"/>
      <c r="TC556" s="1588"/>
    </row>
    <row r="557" spans="1:523" ht="15" customHeight="1" x14ac:dyDescent="0.15">
      <c r="A557" s="1033">
        <v>44074</v>
      </c>
      <c r="B557" s="1205">
        <f t="shared" si="63"/>
        <v>3379</v>
      </c>
      <c r="M557" s="231">
        <v>1425</v>
      </c>
      <c r="N557" s="546">
        <v>8.23</v>
      </c>
      <c r="O557" s="467">
        <v>3280</v>
      </c>
      <c r="P557" s="576">
        <v>33.4</v>
      </c>
      <c r="Q557" s="883">
        <f t="shared" si="51"/>
        <v>116.89999999999999</v>
      </c>
      <c r="S557" s="576">
        <v>8.5</v>
      </c>
      <c r="W557" s="494">
        <v>499</v>
      </c>
      <c r="X557" s="546">
        <v>8</v>
      </c>
      <c r="Y557" s="548">
        <v>3900</v>
      </c>
      <c r="Z557" s="576">
        <v>14.3</v>
      </c>
      <c r="AA557" s="883">
        <f t="shared" si="52"/>
        <v>58.629999999999995</v>
      </c>
      <c r="AC557" s="576">
        <v>3.7</v>
      </c>
      <c r="BA557" s="231">
        <v>229</v>
      </c>
      <c r="BB557" s="546">
        <v>8.43</v>
      </c>
      <c r="BC557" s="467">
        <v>5700</v>
      </c>
      <c r="BD557" s="576">
        <v>30.7</v>
      </c>
      <c r="BE557" s="883">
        <f t="shared" si="55"/>
        <v>110.52</v>
      </c>
      <c r="BG557" s="576">
        <v>11.3</v>
      </c>
      <c r="BK557" s="494">
        <v>109</v>
      </c>
      <c r="BL557" s="546">
        <v>7.84</v>
      </c>
      <c r="BM557" s="548">
        <v>1364</v>
      </c>
      <c r="BN557" s="576">
        <v>27.3</v>
      </c>
      <c r="BO557" s="883">
        <f t="shared" si="67"/>
        <v>68.25</v>
      </c>
      <c r="BQ557" s="576">
        <v>1.9</v>
      </c>
      <c r="BU557" s="494">
        <v>260</v>
      </c>
      <c r="BV557" s="546">
        <v>8</v>
      </c>
      <c r="BW557" s="548">
        <v>15560</v>
      </c>
      <c r="BX557" s="548">
        <v>48</v>
      </c>
      <c r="BY557" s="883">
        <f t="shared" si="57"/>
        <v>187.2</v>
      </c>
      <c r="BZ557" s="539">
        <v>28.1</v>
      </c>
      <c r="CA557" s="576">
        <v>58.1</v>
      </c>
      <c r="CE557" s="494">
        <v>48</v>
      </c>
      <c r="CF557" s="546">
        <v>7.86</v>
      </c>
      <c r="CG557" s="548">
        <v>7030</v>
      </c>
      <c r="CH557" s="576">
        <v>23.8</v>
      </c>
      <c r="CI557" s="883">
        <f t="shared" si="58"/>
        <v>90.44</v>
      </c>
      <c r="CK557" s="576">
        <v>21</v>
      </c>
      <c r="CO557" s="494">
        <v>102</v>
      </c>
      <c r="CP557" s="546">
        <v>8.0299999999999994</v>
      </c>
      <c r="CQ557" s="467">
        <v>6720</v>
      </c>
      <c r="CR557" s="576">
        <v>13.7</v>
      </c>
      <c r="CS557" s="883">
        <f t="shared" si="68"/>
        <v>43.84</v>
      </c>
      <c r="CU557" s="576">
        <v>20</v>
      </c>
      <c r="CY557" s="494">
        <v>298</v>
      </c>
      <c r="CZ557" s="546">
        <v>7.81</v>
      </c>
      <c r="DA557" s="467">
        <v>6970</v>
      </c>
      <c r="DB557" s="576">
        <v>101</v>
      </c>
      <c r="DC557" s="883">
        <f t="shared" si="69"/>
        <v>257.54999999999995</v>
      </c>
      <c r="DE557" s="576">
        <v>21.9</v>
      </c>
      <c r="DI557" s="494">
        <v>111</v>
      </c>
      <c r="DJ557" s="546">
        <v>8.2100000000000009</v>
      </c>
      <c r="DK557" s="549">
        <v>8920</v>
      </c>
      <c r="DL557" s="576">
        <v>74.7</v>
      </c>
      <c r="DM557" s="883">
        <f t="shared" si="70"/>
        <v>268.92</v>
      </c>
      <c r="DO557" s="576">
        <v>35.700000000000003</v>
      </c>
      <c r="DS557" s="494">
        <v>18</v>
      </c>
      <c r="DT557" s="546">
        <v>7.43</v>
      </c>
      <c r="DU557" s="466">
        <v>520</v>
      </c>
      <c r="DV557" s="576">
        <v>41.3</v>
      </c>
      <c r="DW557" s="883">
        <f t="shared" si="71"/>
        <v>115.63999999999999</v>
      </c>
      <c r="DY557" s="576">
        <v>7.3</v>
      </c>
      <c r="FG557" s="494">
        <v>48</v>
      </c>
      <c r="FH557" s="546">
        <v>7.52</v>
      </c>
      <c r="FI557" s="467">
        <v>4070</v>
      </c>
      <c r="FJ557" s="576">
        <v>77.400000000000006</v>
      </c>
      <c r="FK557" s="883">
        <v>215</v>
      </c>
      <c r="FL557" s="539">
        <v>2.6</v>
      </c>
      <c r="FM557" s="576">
        <v>8.8000000000000007</v>
      </c>
      <c r="GK557" s="231">
        <v>6</v>
      </c>
      <c r="GL557" s="941">
        <v>6.5</v>
      </c>
      <c r="GM557" s="467">
        <v>12630</v>
      </c>
      <c r="GN557" s="467">
        <v>173</v>
      </c>
      <c r="GO557" s="467">
        <v>1118</v>
      </c>
      <c r="GP557" s="467">
        <v>137</v>
      </c>
      <c r="GQ557" s="467">
        <v>169</v>
      </c>
      <c r="GU557" s="231">
        <v>61</v>
      </c>
      <c r="GV557" s="941">
        <v>6.06</v>
      </c>
      <c r="GW557" s="467">
        <v>5740</v>
      </c>
      <c r="GX557" s="467">
        <v>90</v>
      </c>
      <c r="GY557" s="467">
        <v>418</v>
      </c>
      <c r="GZ557" s="539">
        <v>158</v>
      </c>
      <c r="HA557" s="467">
        <v>224.5</v>
      </c>
      <c r="HE557" s="494">
        <v>122</v>
      </c>
      <c r="HF557" s="546">
        <v>6.76</v>
      </c>
      <c r="HG557" s="467">
        <v>3510</v>
      </c>
      <c r="HH557" s="954">
        <v>9.8000000000000007</v>
      </c>
      <c r="HI557" s="1432">
        <f t="shared" si="64"/>
        <v>37.24</v>
      </c>
      <c r="HK557" s="576">
        <v>4.4000000000000004</v>
      </c>
      <c r="HO557" s="494">
        <v>43</v>
      </c>
      <c r="HP557" s="546">
        <v>6.38</v>
      </c>
      <c r="HQ557" s="467">
        <v>5460</v>
      </c>
      <c r="HR557" s="576">
        <v>103.7</v>
      </c>
      <c r="HS557" s="576">
        <v>324</v>
      </c>
      <c r="HT557" s="576">
        <v>150</v>
      </c>
      <c r="HU557" s="576">
        <v>195</v>
      </c>
    </row>
    <row r="558" spans="1:523" ht="15" customHeight="1" x14ac:dyDescent="0.15">
      <c r="A558" s="1033">
        <v>44075</v>
      </c>
      <c r="B558" s="1205">
        <f t="shared" si="63"/>
        <v>4728</v>
      </c>
      <c r="M558" s="231">
        <v>2063</v>
      </c>
      <c r="N558" s="546">
        <v>8.18</v>
      </c>
      <c r="O558" s="467">
        <v>3380</v>
      </c>
      <c r="P558" s="576">
        <v>31.4</v>
      </c>
      <c r="Q558" s="883">
        <f t="shared" si="51"/>
        <v>109.89999999999999</v>
      </c>
      <c r="S558" s="576">
        <v>7.7</v>
      </c>
      <c r="W558" s="494">
        <v>516</v>
      </c>
      <c r="X558" s="546">
        <v>7.99</v>
      </c>
      <c r="Y558" s="548">
        <v>4150</v>
      </c>
      <c r="Z558" s="576">
        <v>21.1</v>
      </c>
      <c r="AA558" s="883">
        <f t="shared" si="52"/>
        <v>86.51</v>
      </c>
      <c r="AC558" s="576">
        <v>4.5</v>
      </c>
      <c r="AQ558" s="494">
        <v>296</v>
      </c>
      <c r="AR558" s="546">
        <v>8.0299999999999994</v>
      </c>
      <c r="AS558" s="548">
        <v>3810</v>
      </c>
      <c r="AT558" s="576">
        <v>60</v>
      </c>
      <c r="AU558" s="883">
        <f t="shared" ref="AU558" si="75">AT558*3.2</f>
        <v>192</v>
      </c>
      <c r="AV558" s="539">
        <v>3.4</v>
      </c>
      <c r="AW558" s="576">
        <v>34.799999999999997</v>
      </c>
      <c r="BA558" s="231">
        <v>254</v>
      </c>
      <c r="BB558" s="546">
        <v>8.39</v>
      </c>
      <c r="BC558" s="467">
        <v>5760</v>
      </c>
      <c r="BD558" s="576">
        <v>30.6</v>
      </c>
      <c r="BE558" s="883">
        <f t="shared" si="55"/>
        <v>110.16000000000001</v>
      </c>
      <c r="BG558" s="576">
        <v>12.8</v>
      </c>
      <c r="BK558" s="494">
        <v>111</v>
      </c>
      <c r="BL558" s="546">
        <v>7.93</v>
      </c>
      <c r="BM558" s="548">
        <v>1364</v>
      </c>
      <c r="BN558" s="576">
        <v>27.1</v>
      </c>
      <c r="BO558" s="883">
        <f t="shared" si="67"/>
        <v>67.75</v>
      </c>
      <c r="BQ558" s="576">
        <v>2.1</v>
      </c>
      <c r="BU558" s="494">
        <v>337</v>
      </c>
      <c r="BV558" s="546">
        <v>7.53</v>
      </c>
      <c r="BW558" s="548">
        <v>2430</v>
      </c>
      <c r="BX558" s="548">
        <v>16.8</v>
      </c>
      <c r="BY558" s="883">
        <f t="shared" si="57"/>
        <v>65.52</v>
      </c>
      <c r="BZ558" s="539">
        <v>9.9</v>
      </c>
      <c r="CA558" s="576">
        <v>13.3</v>
      </c>
      <c r="CE558" s="494">
        <v>43</v>
      </c>
      <c r="CF558" s="546">
        <v>7.85</v>
      </c>
      <c r="CG558" s="548">
        <v>7360</v>
      </c>
      <c r="CH558" s="576">
        <v>23</v>
      </c>
      <c r="CI558" s="883">
        <f t="shared" si="58"/>
        <v>87.399999999999991</v>
      </c>
      <c r="CK558" s="576">
        <v>23.8</v>
      </c>
      <c r="CO558" s="494">
        <v>330</v>
      </c>
      <c r="CP558" s="546">
        <v>8.1300000000000008</v>
      </c>
      <c r="CQ558" s="467">
        <v>9500</v>
      </c>
      <c r="CR558" s="576">
        <v>14.3</v>
      </c>
      <c r="CS558" s="883">
        <f t="shared" si="68"/>
        <v>45.760000000000005</v>
      </c>
      <c r="CU558" s="576">
        <v>30.4</v>
      </c>
      <c r="CY558" s="494">
        <v>393</v>
      </c>
      <c r="CZ558" s="546">
        <v>7.77</v>
      </c>
      <c r="DA558" s="467">
        <v>7120</v>
      </c>
      <c r="DB558" s="576">
        <v>95.8</v>
      </c>
      <c r="DC558" s="883">
        <f t="shared" si="69"/>
        <v>244.28999999999996</v>
      </c>
      <c r="DE558" s="576">
        <v>23.2</v>
      </c>
      <c r="DI558" s="494">
        <v>76</v>
      </c>
      <c r="DJ558" s="546">
        <v>8.17</v>
      </c>
      <c r="DK558" s="549">
        <v>9130</v>
      </c>
      <c r="DL558" s="576">
        <v>74.8</v>
      </c>
      <c r="DM558" s="883">
        <f t="shared" si="70"/>
        <v>269.27999999999997</v>
      </c>
      <c r="DO558" s="576">
        <v>37</v>
      </c>
      <c r="DS558" s="494">
        <v>6</v>
      </c>
      <c r="EW558" s="494">
        <v>21</v>
      </c>
      <c r="EX558" s="546">
        <v>7.57</v>
      </c>
      <c r="EY558" s="467">
        <v>5010</v>
      </c>
      <c r="EZ558" s="576">
        <v>5.7</v>
      </c>
      <c r="FA558" s="883">
        <f t="shared" si="72"/>
        <v>22.8</v>
      </c>
      <c r="FC558" s="576">
        <v>0.8</v>
      </c>
      <c r="FG558" s="494">
        <v>47</v>
      </c>
      <c r="FH558" s="546">
        <v>8.59</v>
      </c>
      <c r="FI558" s="467">
        <v>4110</v>
      </c>
      <c r="FJ558" s="576">
        <v>76</v>
      </c>
      <c r="FK558" s="883">
        <v>266</v>
      </c>
      <c r="FM558" s="576">
        <v>7.9</v>
      </c>
      <c r="GK558" s="231">
        <v>16</v>
      </c>
      <c r="GL558" s="941">
        <v>6.37</v>
      </c>
      <c r="GM558" s="467">
        <v>12610</v>
      </c>
      <c r="GN558" s="467">
        <v>194.2</v>
      </c>
      <c r="GO558" s="467">
        <v>1038</v>
      </c>
      <c r="GP558" s="467">
        <v>55</v>
      </c>
      <c r="GQ558" s="467">
        <v>208</v>
      </c>
      <c r="GU558" s="231">
        <v>58</v>
      </c>
      <c r="GV558" s="941">
        <v>6.08</v>
      </c>
      <c r="GW558" s="467">
        <v>5720</v>
      </c>
      <c r="GX558" s="467">
        <v>83.7</v>
      </c>
      <c r="GY558" s="467">
        <v>414</v>
      </c>
      <c r="GZ558" s="539">
        <v>154</v>
      </c>
      <c r="HA558" s="467">
        <v>214</v>
      </c>
      <c r="HE558" s="494">
        <v>126</v>
      </c>
      <c r="HF558" s="546">
        <v>6.95</v>
      </c>
      <c r="HG558" s="467">
        <v>3770</v>
      </c>
      <c r="HH558" s="954">
        <v>10.9</v>
      </c>
      <c r="HI558" s="1432">
        <f t="shared" si="64"/>
        <v>41.42</v>
      </c>
      <c r="HK558" s="576">
        <v>5.9</v>
      </c>
      <c r="HO558" s="494">
        <v>35</v>
      </c>
      <c r="HP558" s="546">
        <v>6.39</v>
      </c>
      <c r="HQ558" s="467">
        <v>5880</v>
      </c>
      <c r="HR558" s="576">
        <v>109</v>
      </c>
      <c r="HS558" s="576">
        <v>352</v>
      </c>
      <c r="HT558" s="576">
        <v>171</v>
      </c>
      <c r="HU558" s="576">
        <v>216</v>
      </c>
    </row>
    <row r="559" spans="1:523" ht="15" customHeight="1" x14ac:dyDescent="0.15">
      <c r="A559" s="1033">
        <v>44076</v>
      </c>
      <c r="B559" s="1205">
        <f t="shared" si="63"/>
        <v>4252</v>
      </c>
      <c r="M559" s="231">
        <v>1452</v>
      </c>
      <c r="N559" s="546">
        <v>8.19</v>
      </c>
      <c r="O559" s="467">
        <v>3360</v>
      </c>
      <c r="P559" s="576">
        <v>31.1</v>
      </c>
      <c r="Q559" s="883">
        <f t="shared" si="51"/>
        <v>108.85000000000001</v>
      </c>
      <c r="S559" s="576">
        <v>8.3000000000000007</v>
      </c>
      <c r="W559" s="494">
        <v>485</v>
      </c>
      <c r="X559" s="546">
        <v>8</v>
      </c>
      <c r="Y559" s="548">
        <v>4120</v>
      </c>
      <c r="Z559" s="576">
        <v>13.7</v>
      </c>
      <c r="AA559" s="883">
        <f t="shared" si="52"/>
        <v>56.169999999999995</v>
      </c>
      <c r="AC559" s="576">
        <v>3.6</v>
      </c>
      <c r="AQ559" s="494">
        <v>689</v>
      </c>
      <c r="AR559" s="546">
        <v>8.17</v>
      </c>
      <c r="AS559" s="548">
        <v>3860</v>
      </c>
      <c r="AT559" s="576">
        <v>85.5</v>
      </c>
      <c r="AU559" s="883">
        <f t="shared" si="66"/>
        <v>273.60000000000002</v>
      </c>
      <c r="AV559" s="539">
        <v>3.9</v>
      </c>
      <c r="AW559" s="576">
        <v>45</v>
      </c>
      <c r="BA559" s="231">
        <v>195</v>
      </c>
      <c r="BB559" s="546">
        <v>8.36</v>
      </c>
      <c r="BC559" s="467">
        <v>5670</v>
      </c>
      <c r="BD559" s="576">
        <v>34.700000000000003</v>
      </c>
      <c r="BE559" s="883">
        <f t="shared" si="55"/>
        <v>124.92000000000002</v>
      </c>
      <c r="BG559" s="576">
        <v>15.5</v>
      </c>
      <c r="BK559" s="494">
        <v>113</v>
      </c>
      <c r="BL559" s="546">
        <v>8.0299999999999994</v>
      </c>
      <c r="BM559" s="548">
        <v>1374</v>
      </c>
      <c r="BN559" s="576">
        <v>30.9</v>
      </c>
      <c r="BO559" s="883">
        <f t="shared" si="67"/>
        <v>77.25</v>
      </c>
      <c r="BQ559" s="576">
        <v>2.2000000000000002</v>
      </c>
      <c r="BU559" s="494">
        <v>180</v>
      </c>
      <c r="BV559" s="546">
        <v>8.52</v>
      </c>
      <c r="BW559" s="548">
        <v>4840</v>
      </c>
      <c r="BX559" s="548">
        <v>17</v>
      </c>
      <c r="BY559" s="883">
        <f t="shared" si="57"/>
        <v>66.3</v>
      </c>
      <c r="CA559" s="576">
        <v>18.7</v>
      </c>
      <c r="CE559" s="494">
        <v>130</v>
      </c>
      <c r="CF559" s="546">
        <v>7.72</v>
      </c>
      <c r="CG559" s="548">
        <v>7440</v>
      </c>
      <c r="CH559" s="576">
        <v>25</v>
      </c>
      <c r="CI559" s="883">
        <f t="shared" si="58"/>
        <v>95</v>
      </c>
      <c r="CK559" s="576">
        <v>27.5</v>
      </c>
      <c r="CO559" s="494">
        <v>286</v>
      </c>
      <c r="CP559" s="546">
        <v>7.78</v>
      </c>
      <c r="CQ559" s="467">
        <v>6110</v>
      </c>
      <c r="CR559" s="576">
        <v>16.8</v>
      </c>
      <c r="CS559" s="883">
        <f t="shared" si="68"/>
        <v>53.760000000000005</v>
      </c>
      <c r="CT559" s="539">
        <v>7.3</v>
      </c>
      <c r="CU559" s="576">
        <v>21.5</v>
      </c>
      <c r="CY559" s="494">
        <v>278</v>
      </c>
      <c r="CZ559" s="546">
        <v>7.68</v>
      </c>
      <c r="DA559" s="467">
        <v>7500</v>
      </c>
      <c r="DB559" s="576">
        <v>105</v>
      </c>
      <c r="DC559" s="883">
        <f t="shared" si="69"/>
        <v>267.75</v>
      </c>
      <c r="DE559" s="576">
        <v>25.3</v>
      </c>
      <c r="DI559" s="494">
        <v>63</v>
      </c>
      <c r="DJ559" s="546">
        <v>8.17</v>
      </c>
      <c r="DK559" s="549">
        <v>9020</v>
      </c>
      <c r="DL559" s="576">
        <v>73.8</v>
      </c>
      <c r="DM559" s="883">
        <f t="shared" si="70"/>
        <v>265.68</v>
      </c>
      <c r="DN559" s="539">
        <v>36.200000000000003</v>
      </c>
      <c r="DO559" s="576">
        <v>42.8</v>
      </c>
      <c r="DS559" s="494">
        <v>7</v>
      </c>
      <c r="EM559" s="494">
        <v>44</v>
      </c>
      <c r="EN559" s="546">
        <v>8</v>
      </c>
      <c r="EO559" s="467">
        <v>7340</v>
      </c>
      <c r="EP559" s="576">
        <v>20.8</v>
      </c>
      <c r="ES559" s="576">
        <v>92</v>
      </c>
      <c r="EW559" s="494">
        <v>44</v>
      </c>
      <c r="EX559" s="546">
        <v>7.38</v>
      </c>
      <c r="EY559" s="467">
        <v>6440</v>
      </c>
      <c r="EZ559" s="576">
        <v>7.4</v>
      </c>
      <c r="FA559" s="883">
        <f t="shared" si="72"/>
        <v>29.6</v>
      </c>
      <c r="FB559" s="539">
        <v>0.2</v>
      </c>
      <c r="FC559" s="576">
        <v>1.8</v>
      </c>
      <c r="FG559" s="494">
        <v>44</v>
      </c>
      <c r="FH559" s="546">
        <v>8.6199999999999992</v>
      </c>
      <c r="FI559" s="467">
        <v>4050</v>
      </c>
      <c r="FJ559" s="576">
        <v>67.5</v>
      </c>
      <c r="FK559" s="883">
        <v>221</v>
      </c>
      <c r="FM559" s="576">
        <v>7.1</v>
      </c>
      <c r="GK559" s="231">
        <v>18</v>
      </c>
      <c r="GL559" s="941">
        <v>6.68</v>
      </c>
      <c r="GM559" s="467">
        <v>8280</v>
      </c>
      <c r="GN559" s="467">
        <v>84.8</v>
      </c>
      <c r="GO559" s="467">
        <v>483</v>
      </c>
      <c r="GP559" s="467">
        <v>105</v>
      </c>
      <c r="GQ559" s="467">
        <v>175</v>
      </c>
      <c r="GU559" s="231">
        <v>56</v>
      </c>
      <c r="GV559" s="941">
        <v>6.3</v>
      </c>
      <c r="GW559" s="467">
        <v>5230</v>
      </c>
      <c r="GX559" s="467">
        <v>77</v>
      </c>
      <c r="GY559" s="467">
        <v>327</v>
      </c>
      <c r="GZ559" s="539">
        <v>124</v>
      </c>
      <c r="HA559" s="467">
        <v>166</v>
      </c>
      <c r="HE559" s="494">
        <v>126</v>
      </c>
      <c r="HF559" s="546">
        <v>7.28</v>
      </c>
      <c r="HG559" s="467">
        <v>3820</v>
      </c>
      <c r="HH559" s="954">
        <v>11.4</v>
      </c>
      <c r="HI559" s="1432">
        <f t="shared" si="64"/>
        <v>43.32</v>
      </c>
      <c r="HK559" s="576">
        <v>5.6</v>
      </c>
      <c r="HO559" s="494">
        <v>42</v>
      </c>
      <c r="HP559" s="546">
        <v>6.62</v>
      </c>
      <c r="HQ559" s="467">
        <v>5560</v>
      </c>
      <c r="HR559" s="576">
        <v>99.7</v>
      </c>
      <c r="HS559" s="576">
        <v>325</v>
      </c>
      <c r="HT559" s="576">
        <v>166</v>
      </c>
      <c r="HU559" s="576">
        <v>199.8</v>
      </c>
    </row>
    <row r="560" spans="1:523" ht="15" customHeight="1" x14ac:dyDescent="0.15">
      <c r="A560" s="1033">
        <v>44077</v>
      </c>
      <c r="B560" s="1205">
        <f t="shared" si="63"/>
        <v>4203</v>
      </c>
      <c r="M560" s="231">
        <v>1502</v>
      </c>
      <c r="N560" s="546">
        <v>8.15</v>
      </c>
      <c r="O560" s="467">
        <v>3420</v>
      </c>
      <c r="P560" s="576">
        <v>31.3</v>
      </c>
      <c r="Q560" s="883">
        <f t="shared" si="51"/>
        <v>109.55</v>
      </c>
      <c r="S560" s="576">
        <v>7.7</v>
      </c>
      <c r="W560" s="494">
        <v>503</v>
      </c>
      <c r="X560" s="546">
        <v>8.06</v>
      </c>
      <c r="Y560" s="548">
        <v>4240</v>
      </c>
      <c r="Z560" s="576">
        <v>12.5</v>
      </c>
      <c r="AA560" s="883">
        <f t="shared" si="52"/>
        <v>51.249999999999993</v>
      </c>
      <c r="AC560" s="576">
        <v>2.6</v>
      </c>
      <c r="AG560" s="494">
        <v>115</v>
      </c>
      <c r="AH560" s="546">
        <v>8.16</v>
      </c>
      <c r="AI560" s="548">
        <v>6710</v>
      </c>
      <c r="AJ560" s="576">
        <v>20.9</v>
      </c>
      <c r="AK560" s="883">
        <f t="shared" ref="AK560" si="76">AJ560*4.3</f>
        <v>89.86999999999999</v>
      </c>
      <c r="AM560" s="213">
        <v>3.8</v>
      </c>
      <c r="AQ560" s="494">
        <v>638</v>
      </c>
      <c r="AR560" s="546">
        <v>7.73</v>
      </c>
      <c r="AS560" s="548">
        <v>2870</v>
      </c>
      <c r="AT560" s="576">
        <v>61.9</v>
      </c>
      <c r="AU560" s="883">
        <f t="shared" si="66"/>
        <v>198.08</v>
      </c>
      <c r="AV560" s="539">
        <v>3.5</v>
      </c>
      <c r="AW560" s="576">
        <v>34.5</v>
      </c>
      <c r="BA560" s="231">
        <v>216</v>
      </c>
      <c r="BB560" s="546">
        <v>8.3800000000000008</v>
      </c>
      <c r="BC560" s="467">
        <v>5470</v>
      </c>
      <c r="BD560" s="576">
        <v>34.299999999999997</v>
      </c>
      <c r="BE560" s="883">
        <f t="shared" si="55"/>
        <v>123.47999999999999</v>
      </c>
      <c r="BG560" s="576">
        <v>15.6</v>
      </c>
      <c r="BK560" s="494">
        <v>109</v>
      </c>
      <c r="BL560" s="546">
        <v>7.87</v>
      </c>
      <c r="BM560" s="548">
        <v>1367</v>
      </c>
      <c r="BN560" s="576">
        <v>29.5</v>
      </c>
      <c r="BO560" s="883">
        <f t="shared" si="67"/>
        <v>73.75</v>
      </c>
      <c r="BQ560" s="576">
        <v>2.1</v>
      </c>
      <c r="BU560" s="494">
        <v>292</v>
      </c>
      <c r="BV560" s="546">
        <v>7.8</v>
      </c>
      <c r="BW560" s="548">
        <v>5370</v>
      </c>
      <c r="BX560" s="548">
        <v>17.5</v>
      </c>
      <c r="BY560" s="883">
        <f t="shared" si="57"/>
        <v>68.25</v>
      </c>
      <c r="CA560" s="576">
        <v>20.8</v>
      </c>
      <c r="CE560" s="494">
        <v>84</v>
      </c>
      <c r="CF560" s="546">
        <v>7.9</v>
      </c>
      <c r="CG560" s="548">
        <v>7820</v>
      </c>
      <c r="CH560" s="576">
        <v>20.9</v>
      </c>
      <c r="CI560" s="883">
        <f t="shared" si="58"/>
        <v>79.419999999999987</v>
      </c>
      <c r="CK560" s="576">
        <v>30.2</v>
      </c>
      <c r="CO560" s="494">
        <v>251</v>
      </c>
      <c r="CP560" s="546">
        <v>8.2200000000000006</v>
      </c>
      <c r="CQ560" s="467">
        <v>6890</v>
      </c>
      <c r="CR560" s="576">
        <v>14.1</v>
      </c>
      <c r="CS560" s="883">
        <f t="shared" si="68"/>
        <v>45.120000000000005</v>
      </c>
      <c r="CU560" s="576">
        <v>25.4</v>
      </c>
      <c r="CY560" s="494">
        <v>184</v>
      </c>
      <c r="CZ560" s="546">
        <v>7.82</v>
      </c>
      <c r="DA560" s="467">
        <v>7400</v>
      </c>
      <c r="DB560" s="576">
        <v>107</v>
      </c>
      <c r="DC560" s="883">
        <f t="shared" si="69"/>
        <v>272.84999999999997</v>
      </c>
      <c r="DE560" s="576">
        <v>25.3</v>
      </c>
      <c r="DI560" s="494">
        <v>53</v>
      </c>
      <c r="DJ560" s="546">
        <v>8.1199999999999992</v>
      </c>
      <c r="DK560" s="549">
        <v>8790</v>
      </c>
      <c r="DL560" s="576">
        <v>65.400000000000006</v>
      </c>
      <c r="DM560" s="883">
        <f t="shared" si="70"/>
        <v>235.44000000000003</v>
      </c>
      <c r="DN560" s="539">
        <v>36.5</v>
      </c>
      <c r="DO560" s="576">
        <v>41.9</v>
      </c>
      <c r="DS560" s="494">
        <v>14</v>
      </c>
      <c r="DT560" s="546">
        <v>7.08</v>
      </c>
      <c r="DU560" s="466">
        <v>484</v>
      </c>
      <c r="DV560" s="576">
        <v>27.5</v>
      </c>
      <c r="DW560" s="883">
        <f t="shared" si="71"/>
        <v>77</v>
      </c>
      <c r="DY560" s="576">
        <v>5.4</v>
      </c>
      <c r="EC560" s="494">
        <v>8</v>
      </c>
      <c r="FG560" s="494">
        <v>26</v>
      </c>
      <c r="FH560" s="546">
        <v>8.56</v>
      </c>
      <c r="FI560" s="467">
        <v>3960</v>
      </c>
      <c r="FJ560" s="576">
        <v>70.599999999999994</v>
      </c>
      <c r="FK560" s="883">
        <v>188</v>
      </c>
      <c r="FM560" s="576">
        <v>7.5</v>
      </c>
      <c r="GK560" s="231">
        <v>14</v>
      </c>
      <c r="GL560" s="941">
        <v>6.31</v>
      </c>
      <c r="GM560" s="467">
        <v>10090</v>
      </c>
      <c r="GN560" s="467">
        <v>141</v>
      </c>
      <c r="GO560" s="467">
        <v>733</v>
      </c>
      <c r="GP560" s="467">
        <v>116</v>
      </c>
      <c r="GQ560" s="467">
        <v>221</v>
      </c>
      <c r="GU560" s="231">
        <v>50</v>
      </c>
      <c r="GV560" s="941">
        <v>8.24</v>
      </c>
      <c r="GW560" s="467">
        <v>5160</v>
      </c>
      <c r="GX560" s="467">
        <v>73</v>
      </c>
      <c r="GY560" s="467">
        <v>331</v>
      </c>
      <c r="GZ560" s="539">
        <v>127</v>
      </c>
      <c r="HA560" s="467">
        <v>168</v>
      </c>
      <c r="HE560" s="494">
        <v>117</v>
      </c>
      <c r="HF560" s="546">
        <v>6.9</v>
      </c>
      <c r="HG560" s="467">
        <v>3760</v>
      </c>
      <c r="HH560" s="954">
        <v>11.2</v>
      </c>
      <c r="HI560" s="1432">
        <f t="shared" si="64"/>
        <v>42.559999999999995</v>
      </c>
      <c r="HK560" s="576">
        <v>5.2</v>
      </c>
      <c r="HO560" s="494">
        <v>27</v>
      </c>
      <c r="HP560" s="546">
        <v>6.49</v>
      </c>
      <c r="HQ560" s="467">
        <v>5990</v>
      </c>
      <c r="HR560" s="576">
        <v>102</v>
      </c>
      <c r="HS560" s="576">
        <v>352</v>
      </c>
      <c r="HT560" s="576">
        <v>188</v>
      </c>
      <c r="HU560" s="576">
        <v>213</v>
      </c>
    </row>
    <row r="561" spans="1:523" ht="15" customHeight="1" x14ac:dyDescent="0.15">
      <c r="A561" s="1033">
        <v>44078</v>
      </c>
      <c r="B561" s="1205">
        <f t="shared" si="63"/>
        <v>4118</v>
      </c>
      <c r="M561" s="231">
        <v>1573</v>
      </c>
      <c r="N561" s="546">
        <v>8.25</v>
      </c>
      <c r="O561" s="467">
        <v>3550</v>
      </c>
      <c r="P561" s="576">
        <v>31.3</v>
      </c>
      <c r="Q561" s="883">
        <f t="shared" si="51"/>
        <v>109.55</v>
      </c>
      <c r="S561" s="576">
        <v>8.3000000000000007</v>
      </c>
      <c r="W561" s="494">
        <v>629</v>
      </c>
      <c r="X561" s="546">
        <v>8.0500000000000007</v>
      </c>
      <c r="Y561" s="548">
        <v>4530</v>
      </c>
      <c r="Z561" s="576">
        <v>10.3</v>
      </c>
      <c r="AA561" s="883">
        <f t="shared" si="52"/>
        <v>42.23</v>
      </c>
      <c r="AC561" s="576">
        <v>2</v>
      </c>
      <c r="AG561" s="494">
        <v>62</v>
      </c>
      <c r="AH561" s="546">
        <v>8.16</v>
      </c>
      <c r="AI561" s="548">
        <v>6640</v>
      </c>
      <c r="AJ561" s="576">
        <v>17.600000000000001</v>
      </c>
      <c r="AK561" s="883">
        <f t="shared" si="65"/>
        <v>75.680000000000007</v>
      </c>
      <c r="AM561" s="213">
        <v>3.4</v>
      </c>
      <c r="AQ561" s="494">
        <v>603</v>
      </c>
      <c r="AR561" s="546">
        <v>7.65</v>
      </c>
      <c r="AS561" s="548">
        <v>3120</v>
      </c>
      <c r="AT561" s="576">
        <v>67</v>
      </c>
      <c r="AU561" s="883">
        <f t="shared" si="66"/>
        <v>214.4</v>
      </c>
      <c r="AV561" s="539">
        <v>3.1</v>
      </c>
      <c r="AW561" s="576">
        <v>43.7</v>
      </c>
      <c r="BA561" s="231">
        <v>218</v>
      </c>
      <c r="BB561" s="546">
        <v>8.35</v>
      </c>
      <c r="BC561" s="467">
        <v>5460</v>
      </c>
      <c r="BD561" s="576">
        <v>33</v>
      </c>
      <c r="BE561" s="883">
        <f t="shared" si="55"/>
        <v>118.8</v>
      </c>
      <c r="BG561" s="576">
        <v>14.5</v>
      </c>
      <c r="BK561" s="494">
        <v>110</v>
      </c>
      <c r="BL561" s="546">
        <v>7.88</v>
      </c>
      <c r="BM561" s="548">
        <v>1392</v>
      </c>
      <c r="BN561" s="576">
        <v>30</v>
      </c>
      <c r="BO561" s="883">
        <f t="shared" si="67"/>
        <v>75</v>
      </c>
      <c r="BQ561" s="576">
        <v>2.2999999999999998</v>
      </c>
      <c r="BU561" s="494">
        <v>287</v>
      </c>
      <c r="BV561" s="546">
        <v>7.74</v>
      </c>
      <c r="BW561" s="548">
        <v>5310</v>
      </c>
      <c r="BX561" s="548">
        <v>16.5</v>
      </c>
      <c r="BY561" s="883">
        <f t="shared" si="57"/>
        <v>64.349999999999994</v>
      </c>
      <c r="CA561" s="576">
        <v>21.8</v>
      </c>
      <c r="CE561" s="494">
        <v>2</v>
      </c>
      <c r="CF561" s="546">
        <v>7.88</v>
      </c>
      <c r="CG561" s="548">
        <v>7790</v>
      </c>
      <c r="CH561" s="576">
        <v>18</v>
      </c>
      <c r="CI561" s="883">
        <f t="shared" si="58"/>
        <v>68.399999999999991</v>
      </c>
      <c r="CK561" s="576">
        <v>23.8</v>
      </c>
      <c r="CY561" s="494">
        <v>346</v>
      </c>
      <c r="CZ561" s="546">
        <v>7.73</v>
      </c>
      <c r="DA561" s="467">
        <v>7340</v>
      </c>
      <c r="DB561" s="576">
        <v>95.9</v>
      </c>
      <c r="DC561" s="883">
        <f t="shared" si="69"/>
        <v>244.54499999999999</v>
      </c>
      <c r="DE561" s="576">
        <v>23.7</v>
      </c>
      <c r="DI561" s="494">
        <v>43</v>
      </c>
      <c r="DJ561" s="546">
        <v>8.06</v>
      </c>
      <c r="DK561" s="549">
        <v>8730</v>
      </c>
      <c r="DL561" s="576">
        <v>58.3</v>
      </c>
      <c r="DM561" s="883">
        <f t="shared" si="70"/>
        <v>209.88</v>
      </c>
      <c r="DN561" s="539">
        <v>34.4</v>
      </c>
      <c r="DO561" s="576">
        <v>35.299999999999997</v>
      </c>
      <c r="FG561" s="494">
        <v>27</v>
      </c>
      <c r="FH561" s="546">
        <v>8.6</v>
      </c>
      <c r="FI561" s="467">
        <v>4010</v>
      </c>
      <c r="FJ561" s="576">
        <v>60</v>
      </c>
      <c r="FK561" s="883">
        <v>179</v>
      </c>
      <c r="FM561" s="576">
        <v>7.7</v>
      </c>
      <c r="GK561" s="231">
        <v>6</v>
      </c>
      <c r="GL561" s="941">
        <v>6.26</v>
      </c>
      <c r="GM561" s="467">
        <v>12340</v>
      </c>
      <c r="GN561" s="467">
        <v>178</v>
      </c>
      <c r="GO561" s="467">
        <v>1081</v>
      </c>
      <c r="GP561" s="467">
        <v>71</v>
      </c>
      <c r="GQ561" s="467">
        <v>214</v>
      </c>
      <c r="GU561" s="231">
        <v>52</v>
      </c>
      <c r="GV561" s="941">
        <v>6.11</v>
      </c>
      <c r="GW561" s="467">
        <v>5510</v>
      </c>
      <c r="GX561" s="467">
        <v>78</v>
      </c>
      <c r="GY561" s="467">
        <v>387</v>
      </c>
      <c r="GZ561" s="539">
        <v>171</v>
      </c>
      <c r="HA561" s="467">
        <v>205</v>
      </c>
      <c r="HE561" s="494">
        <v>125</v>
      </c>
      <c r="HF561" s="546">
        <v>6.77</v>
      </c>
      <c r="HG561" s="467">
        <v>4420</v>
      </c>
      <c r="HH561" s="954">
        <v>9.9</v>
      </c>
      <c r="HI561" s="1432">
        <f t="shared" si="64"/>
        <v>37.619999999999997</v>
      </c>
      <c r="HK561" s="576">
        <v>4.2</v>
      </c>
      <c r="HO561" s="494">
        <v>35</v>
      </c>
      <c r="HP561" s="546">
        <v>6.47</v>
      </c>
      <c r="HQ561" s="467">
        <v>6270</v>
      </c>
      <c r="HR561" s="576">
        <v>95</v>
      </c>
      <c r="HS561" s="576">
        <v>357</v>
      </c>
      <c r="HT561" s="576">
        <v>202</v>
      </c>
      <c r="HU561" s="576">
        <v>220</v>
      </c>
    </row>
    <row r="562" spans="1:523" ht="15" customHeight="1" x14ac:dyDescent="0.15">
      <c r="A562" s="1033">
        <v>44079</v>
      </c>
      <c r="B562" s="1205">
        <f t="shared" si="63"/>
        <v>4517</v>
      </c>
      <c r="M562" s="231">
        <v>1549</v>
      </c>
      <c r="N562" s="546">
        <v>8.36</v>
      </c>
      <c r="O562" s="467">
        <v>3580</v>
      </c>
      <c r="P562" s="576">
        <v>33.9</v>
      </c>
      <c r="Q562" s="883">
        <f t="shared" si="51"/>
        <v>118.64999999999999</v>
      </c>
      <c r="S562" s="576">
        <v>11.4</v>
      </c>
      <c r="W562" s="494">
        <v>731</v>
      </c>
      <c r="X562" s="546">
        <v>8.0500000000000007</v>
      </c>
      <c r="Y562" s="548">
        <v>3930</v>
      </c>
      <c r="Z562" s="576">
        <v>14.5</v>
      </c>
      <c r="AA562" s="883">
        <f t="shared" si="52"/>
        <v>59.449999999999996</v>
      </c>
      <c r="AC562" s="576">
        <v>4.5</v>
      </c>
      <c r="AQ562" s="494">
        <v>579</v>
      </c>
      <c r="AR562" s="546">
        <v>7.58</v>
      </c>
      <c r="AS562" s="548">
        <v>3400</v>
      </c>
      <c r="AT562" s="576">
        <v>72.5</v>
      </c>
      <c r="AU562" s="883">
        <f t="shared" si="66"/>
        <v>232</v>
      </c>
      <c r="AV562" s="539">
        <v>1</v>
      </c>
      <c r="AW562" s="576">
        <v>49.5</v>
      </c>
      <c r="AX562" s="539">
        <v>1.8</v>
      </c>
      <c r="BA562" s="231">
        <v>217</v>
      </c>
      <c r="BB562" s="546">
        <v>8.3800000000000008</v>
      </c>
      <c r="BC562" s="467">
        <v>5500</v>
      </c>
      <c r="BD562" s="576">
        <v>40.1</v>
      </c>
      <c r="BE562" s="883">
        <f t="shared" si="55"/>
        <v>144.36000000000001</v>
      </c>
      <c r="BG562" s="576">
        <v>14.5</v>
      </c>
      <c r="BK562" s="494">
        <v>100</v>
      </c>
      <c r="BL562" s="546">
        <v>8</v>
      </c>
      <c r="BM562" s="548">
        <v>1430</v>
      </c>
      <c r="BN562" s="576">
        <v>31</v>
      </c>
      <c r="BO562" s="883">
        <f t="shared" si="67"/>
        <v>77.5</v>
      </c>
      <c r="BQ562" s="576">
        <v>2.1</v>
      </c>
      <c r="BU562" s="494">
        <v>285</v>
      </c>
      <c r="BV562" s="546">
        <v>7.82</v>
      </c>
      <c r="BW562" s="548">
        <v>5190</v>
      </c>
      <c r="BX562" s="548">
        <v>16.399999999999999</v>
      </c>
      <c r="BY562" s="883">
        <f t="shared" si="57"/>
        <v>63.959999999999994</v>
      </c>
      <c r="CA562" s="576">
        <v>20.3</v>
      </c>
      <c r="CO562" s="494">
        <v>276</v>
      </c>
      <c r="CP562" s="546">
        <v>7.08</v>
      </c>
      <c r="CQ562" s="467">
        <v>7910</v>
      </c>
      <c r="CR562" s="576">
        <v>19.600000000000001</v>
      </c>
      <c r="CS562" s="883">
        <f t="shared" si="68"/>
        <v>62.720000000000006</v>
      </c>
      <c r="CT562" s="539">
        <v>9.1</v>
      </c>
      <c r="CU562" s="576">
        <v>26.7</v>
      </c>
      <c r="CY562" s="494">
        <v>433</v>
      </c>
      <c r="CZ562" s="546">
        <v>7.6</v>
      </c>
      <c r="DA562" s="467">
        <v>7870</v>
      </c>
      <c r="DB562" s="576">
        <v>113</v>
      </c>
      <c r="DC562" s="883">
        <f t="shared" si="69"/>
        <v>288.14999999999998</v>
      </c>
      <c r="DE562" s="576">
        <v>24.3</v>
      </c>
      <c r="DI562" s="494">
        <v>56</v>
      </c>
      <c r="DJ562" s="546">
        <v>8.0399999999999991</v>
      </c>
      <c r="DK562" s="549">
        <v>8000</v>
      </c>
      <c r="DL562" s="576">
        <v>116</v>
      </c>
      <c r="DM562" s="883">
        <f t="shared" si="70"/>
        <v>417.6</v>
      </c>
      <c r="DO562" s="576">
        <v>34.4</v>
      </c>
      <c r="DS562" s="494">
        <v>26</v>
      </c>
      <c r="EC562" s="494">
        <v>10</v>
      </c>
      <c r="FG562" s="494">
        <v>51</v>
      </c>
      <c r="FH562" s="546">
        <v>8.67</v>
      </c>
      <c r="FI562" s="467">
        <v>3920</v>
      </c>
      <c r="FJ562" s="576">
        <v>64.2</v>
      </c>
      <c r="FK562" s="883">
        <v>179</v>
      </c>
      <c r="FM562" s="576">
        <v>7.8</v>
      </c>
      <c r="GK562" s="231">
        <v>12</v>
      </c>
      <c r="GL562" s="941">
        <v>6.8</v>
      </c>
      <c r="GM562" s="467">
        <v>11190</v>
      </c>
      <c r="GN562" s="467">
        <v>145</v>
      </c>
      <c r="GO562" s="467">
        <v>664</v>
      </c>
      <c r="GP562" s="467">
        <v>17</v>
      </c>
      <c r="GQ562" s="467">
        <v>161</v>
      </c>
      <c r="GU562" s="231">
        <v>47</v>
      </c>
      <c r="GV562" s="941">
        <v>6.32</v>
      </c>
      <c r="GW562" s="467">
        <v>5340</v>
      </c>
      <c r="GX562" s="467">
        <v>68.3</v>
      </c>
      <c r="GY562" s="467">
        <v>325</v>
      </c>
      <c r="GZ562" s="539">
        <v>118</v>
      </c>
      <c r="HA562" s="467">
        <v>159</v>
      </c>
      <c r="HE562" s="494">
        <v>118</v>
      </c>
      <c r="HF562" s="546">
        <v>6.17</v>
      </c>
      <c r="HG562" s="467">
        <v>6380</v>
      </c>
      <c r="HH562" s="954">
        <v>58</v>
      </c>
      <c r="HI562" s="1432">
        <f t="shared" si="64"/>
        <v>220.39999999999998</v>
      </c>
      <c r="HK562" s="576">
        <v>25.2</v>
      </c>
      <c r="HO562" s="494">
        <v>27</v>
      </c>
      <c r="HP562" s="546">
        <v>6.52</v>
      </c>
      <c r="HQ562" s="467">
        <v>6440</v>
      </c>
      <c r="HR562" s="576">
        <v>98.2</v>
      </c>
      <c r="HS562" s="576">
        <v>379</v>
      </c>
      <c r="HT562" s="576">
        <v>196</v>
      </c>
      <c r="HU562" s="576">
        <v>233</v>
      </c>
    </row>
    <row r="563" spans="1:523" s="472" customFormat="1" ht="15" customHeight="1" x14ac:dyDescent="0.15">
      <c r="A563" s="581">
        <v>44080</v>
      </c>
      <c r="B563" s="1204">
        <f t="shared" si="63"/>
        <v>4420</v>
      </c>
      <c r="C563" s="241"/>
      <c r="D563" s="552"/>
      <c r="E563" s="471"/>
      <c r="F563" s="577"/>
      <c r="G563" s="577"/>
      <c r="H563" s="541"/>
      <c r="I563" s="577"/>
      <c r="J563" s="553"/>
      <c r="K563" s="471"/>
      <c r="L563" s="557"/>
      <c r="M563" s="241">
        <v>1508</v>
      </c>
      <c r="N563" s="552">
        <v>7.95</v>
      </c>
      <c r="O563" s="471">
        <v>3780</v>
      </c>
      <c r="P563" s="577">
        <v>35</v>
      </c>
      <c r="Q563" s="577">
        <f t="shared" si="51"/>
        <v>122.5</v>
      </c>
      <c r="R563" s="541"/>
      <c r="S563" s="577">
        <v>11.6</v>
      </c>
      <c r="T563" s="553"/>
      <c r="U563" s="471"/>
      <c r="V563" s="557"/>
      <c r="W563" s="554">
        <v>703</v>
      </c>
      <c r="X563" s="552">
        <v>7.83</v>
      </c>
      <c r="Y563" s="555">
        <v>3720</v>
      </c>
      <c r="Z563" s="577">
        <v>13.6</v>
      </c>
      <c r="AA563" s="577">
        <f t="shared" si="52"/>
        <v>55.759999999999991</v>
      </c>
      <c r="AB563" s="541"/>
      <c r="AC563" s="577">
        <v>3.2</v>
      </c>
      <c r="AD563" s="541"/>
      <c r="AE563" s="471"/>
      <c r="AF563" s="557"/>
      <c r="AG563" s="554">
        <v>78</v>
      </c>
      <c r="AH563" s="552">
        <v>8.14</v>
      </c>
      <c r="AI563" s="555">
        <v>6580</v>
      </c>
      <c r="AJ563" s="577">
        <v>17.3</v>
      </c>
      <c r="AK563" s="577">
        <f>AJ563*4.3</f>
        <v>74.39</v>
      </c>
      <c r="AL563" s="541"/>
      <c r="AM563" s="180">
        <v>3.9</v>
      </c>
      <c r="AN563" s="541"/>
      <c r="AO563" s="471"/>
      <c r="AP563" s="619"/>
      <c r="AQ563" s="554">
        <v>563</v>
      </c>
      <c r="AR563" s="552">
        <v>7.3</v>
      </c>
      <c r="AS563" s="555">
        <v>3460</v>
      </c>
      <c r="AT563" s="577">
        <v>67</v>
      </c>
      <c r="AU563" s="577">
        <f t="shared" si="66"/>
        <v>214.4</v>
      </c>
      <c r="AV563" s="541">
        <v>2.7</v>
      </c>
      <c r="AW563" s="577">
        <v>50.7</v>
      </c>
      <c r="AX563" s="541"/>
      <c r="AY563" s="471"/>
      <c r="AZ563" s="557"/>
      <c r="BA563" s="241">
        <v>220</v>
      </c>
      <c r="BB563" s="552">
        <v>8.49</v>
      </c>
      <c r="BC563" s="471">
        <v>5300</v>
      </c>
      <c r="BD563" s="577">
        <v>35.700000000000003</v>
      </c>
      <c r="BE563" s="577">
        <f t="shared" si="55"/>
        <v>128.52000000000001</v>
      </c>
      <c r="BF563" s="541"/>
      <c r="BG563" s="577">
        <v>14.5</v>
      </c>
      <c r="BH563" s="541"/>
      <c r="BI563" s="471"/>
      <c r="BJ563" s="557"/>
      <c r="BK563" s="554">
        <v>96</v>
      </c>
      <c r="BL563" s="552">
        <v>8.06</v>
      </c>
      <c r="BM563" s="555">
        <v>1434</v>
      </c>
      <c r="BN563" s="577">
        <v>31.7</v>
      </c>
      <c r="BO563" s="577">
        <f t="shared" si="67"/>
        <v>79.25</v>
      </c>
      <c r="BP563" s="541"/>
      <c r="BQ563" s="577">
        <v>2.2999999999999998</v>
      </c>
      <c r="BR563" s="541"/>
      <c r="BS563" s="471"/>
      <c r="BT563" s="557"/>
      <c r="BU563" s="554">
        <v>288</v>
      </c>
      <c r="BV563" s="552">
        <v>7.98</v>
      </c>
      <c r="BW563" s="555">
        <v>13100</v>
      </c>
      <c r="BX563" s="555">
        <v>46</v>
      </c>
      <c r="BY563" s="577">
        <f t="shared" si="57"/>
        <v>179.4</v>
      </c>
      <c r="BZ563" s="541">
        <v>25</v>
      </c>
      <c r="CA563" s="577">
        <v>57.4</v>
      </c>
      <c r="CB563" s="541"/>
      <c r="CC563" s="471"/>
      <c r="CD563" s="557"/>
      <c r="CE563" s="554"/>
      <c r="CF563" s="552"/>
      <c r="CG563" s="555"/>
      <c r="CH563" s="577"/>
      <c r="CI563" s="577"/>
      <c r="CJ563" s="541"/>
      <c r="CK563" s="577"/>
      <c r="CL563" s="541"/>
      <c r="CM563" s="471"/>
      <c r="CN563" s="557"/>
      <c r="CO563" s="554">
        <v>265</v>
      </c>
      <c r="CP563" s="552">
        <v>7.53</v>
      </c>
      <c r="CQ563" s="471">
        <v>7950</v>
      </c>
      <c r="CR563" s="577">
        <v>18</v>
      </c>
      <c r="CS563" s="577">
        <f t="shared" si="68"/>
        <v>57.6</v>
      </c>
      <c r="CT563" s="541"/>
      <c r="CU563" s="577">
        <v>28</v>
      </c>
      <c r="CV563" s="541"/>
      <c r="CW563" s="471"/>
      <c r="CX563" s="557"/>
      <c r="CY563" s="554">
        <v>426</v>
      </c>
      <c r="CZ563" s="552">
        <v>7.48</v>
      </c>
      <c r="DA563" s="471">
        <v>7030</v>
      </c>
      <c r="DB563" s="577">
        <v>110</v>
      </c>
      <c r="DC563" s="577">
        <f t="shared" si="69"/>
        <v>280.5</v>
      </c>
      <c r="DD563" s="541"/>
      <c r="DE563" s="577">
        <v>25.1</v>
      </c>
      <c r="DF563" s="541"/>
      <c r="DG563" s="558"/>
      <c r="DH563" s="557"/>
      <c r="DI563" s="554">
        <v>32</v>
      </c>
      <c r="DJ563" s="552">
        <v>8.0299999999999994</v>
      </c>
      <c r="DK563" s="556">
        <v>7770</v>
      </c>
      <c r="DL563" s="577">
        <v>87.8</v>
      </c>
      <c r="DM563" s="577">
        <f t="shared" si="70"/>
        <v>316.08</v>
      </c>
      <c r="DN563" s="541"/>
      <c r="DO563" s="577">
        <v>33</v>
      </c>
      <c r="DP563" s="541"/>
      <c r="DQ563" s="471"/>
      <c r="DR563" s="557"/>
      <c r="DS563" s="554">
        <v>25</v>
      </c>
      <c r="DT563" s="552">
        <v>7.12</v>
      </c>
      <c r="DU563" s="470">
        <v>4710</v>
      </c>
      <c r="DV563" s="577">
        <v>32.299999999999997</v>
      </c>
      <c r="DW563" s="577">
        <f t="shared" si="71"/>
        <v>90.439999999999984</v>
      </c>
      <c r="DX563" s="541"/>
      <c r="DY563" s="577">
        <v>5.4</v>
      </c>
      <c r="DZ563" s="541"/>
      <c r="EA563" s="577"/>
      <c r="EB563" s="557"/>
      <c r="EC563" s="554">
        <v>11</v>
      </c>
      <c r="ED563" s="552"/>
      <c r="EE563" s="558"/>
      <c r="EF563" s="577"/>
      <c r="EG563" s="577"/>
      <c r="EH563" s="541"/>
      <c r="EI563" s="577"/>
      <c r="EJ563" s="541"/>
      <c r="EK563" s="471"/>
      <c r="EL563" s="557"/>
      <c r="EM563" s="554"/>
      <c r="EN563" s="552"/>
      <c r="EO563" s="471"/>
      <c r="EP563" s="577"/>
      <c r="EQ563" s="577"/>
      <c r="ER563" s="541"/>
      <c r="ES563" s="577"/>
      <c r="ET563" s="470"/>
      <c r="EU563" s="471"/>
      <c r="EV563" s="557"/>
      <c r="EW563" s="554"/>
      <c r="EX563" s="552"/>
      <c r="EY563" s="471"/>
      <c r="EZ563" s="577"/>
      <c r="FA563" s="577"/>
      <c r="FB563" s="541"/>
      <c r="FC563" s="577"/>
      <c r="FD563" s="470"/>
      <c r="FE563" s="471"/>
      <c r="FF563" s="557"/>
      <c r="FG563" s="554">
        <v>15</v>
      </c>
      <c r="FH563" s="552">
        <v>8.64</v>
      </c>
      <c r="FI563" s="471">
        <v>3840</v>
      </c>
      <c r="FJ563" s="577">
        <v>62.5</v>
      </c>
      <c r="FK563" s="577">
        <v>194</v>
      </c>
      <c r="FL563" s="541"/>
      <c r="FM563" s="577">
        <v>7.6</v>
      </c>
      <c r="FN563" s="470"/>
      <c r="FO563" s="471"/>
      <c r="FP563" s="557"/>
      <c r="FQ563" s="1261"/>
      <c r="FR563" s="584"/>
      <c r="FS563" s="589"/>
      <c r="FT563" s="584"/>
      <c r="FU563" s="590"/>
      <c r="FV563" s="584"/>
      <c r="FW563" s="590"/>
      <c r="FX563" s="584"/>
      <c r="FY563" s="584"/>
      <c r="FZ563" s="591"/>
      <c r="GA563" s="1261"/>
      <c r="GB563" s="584"/>
      <c r="GC563" s="584"/>
      <c r="GD563" s="584"/>
      <c r="GE563" s="590"/>
      <c r="GF563" s="584"/>
      <c r="GG563" s="590"/>
      <c r="GH563" s="584"/>
      <c r="GI563" s="584"/>
      <c r="GJ563" s="591"/>
      <c r="GK563" s="241">
        <v>6</v>
      </c>
      <c r="GL563" s="940">
        <v>6.37</v>
      </c>
      <c r="GM563" s="471">
        <v>12450</v>
      </c>
      <c r="GN563" s="471">
        <v>190</v>
      </c>
      <c r="GO563" s="471">
        <v>1012</v>
      </c>
      <c r="GP563" s="471">
        <v>20.3</v>
      </c>
      <c r="GQ563" s="471">
        <v>193</v>
      </c>
      <c r="GR563" s="471"/>
      <c r="GS563" s="471"/>
      <c r="GT563" s="557"/>
      <c r="GU563" s="241">
        <v>44</v>
      </c>
      <c r="GV563" s="940">
        <v>6.1</v>
      </c>
      <c r="GW563" s="471">
        <v>5750</v>
      </c>
      <c r="GX563" s="471">
        <v>87.7</v>
      </c>
      <c r="GY563" s="471">
        <v>427</v>
      </c>
      <c r="GZ563" s="541">
        <v>182</v>
      </c>
      <c r="HA563" s="471">
        <v>235</v>
      </c>
      <c r="HB563" s="471"/>
      <c r="HC563" s="471"/>
      <c r="HD563" s="557"/>
      <c r="HE563" s="554">
        <v>111</v>
      </c>
      <c r="HF563" s="552">
        <v>6.5</v>
      </c>
      <c r="HG563" s="471">
        <v>4210</v>
      </c>
      <c r="HH563" s="590">
        <v>12</v>
      </c>
      <c r="HI563" s="556">
        <f t="shared" si="64"/>
        <v>45.599999999999994</v>
      </c>
      <c r="HJ563" s="541"/>
      <c r="HK563" s="577">
        <v>4.7</v>
      </c>
      <c r="HL563" s="541"/>
      <c r="HM563" s="471"/>
      <c r="HN563" s="557"/>
      <c r="HO563" s="554">
        <v>29</v>
      </c>
      <c r="HP563" s="552">
        <v>6.52</v>
      </c>
      <c r="HQ563" s="471">
        <v>6320</v>
      </c>
      <c r="HR563" s="577">
        <v>91.4</v>
      </c>
      <c r="HS563" s="577">
        <v>387</v>
      </c>
      <c r="HT563" s="577">
        <v>195</v>
      </c>
      <c r="HU563" s="577">
        <v>231</v>
      </c>
      <c r="HV563" s="541"/>
      <c r="HW563" s="471"/>
      <c r="HX563" s="557"/>
      <c r="HY563" s="1587"/>
      <c r="HZ563" s="1587"/>
      <c r="IA563" s="1587"/>
      <c r="IB563" s="1587"/>
      <c r="IC563" s="1587"/>
      <c r="ID563" s="1587"/>
      <c r="IE563" s="1587"/>
      <c r="IF563" s="1587"/>
      <c r="IG563" s="1587"/>
      <c r="IH563" s="1587"/>
      <c r="II563" s="1587"/>
      <c r="IJ563" s="1587"/>
      <c r="IK563" s="1587"/>
      <c r="IL563" s="1587"/>
      <c r="IM563" s="1587"/>
      <c r="IN563" s="1587"/>
      <c r="IO563" s="1587"/>
      <c r="IP563" s="1587"/>
      <c r="IQ563" s="1587"/>
      <c r="IR563" s="1587"/>
      <c r="IS563" s="1587"/>
      <c r="IT563" s="1587"/>
      <c r="IU563" s="1587"/>
      <c r="IV563" s="1587"/>
      <c r="IW563" s="1587"/>
      <c r="IX563" s="1587"/>
      <c r="IY563" s="1587"/>
      <c r="IZ563" s="1587"/>
      <c r="JA563" s="1587"/>
      <c r="JB563" s="1587"/>
      <c r="JC563" s="1587"/>
      <c r="JD563" s="1587"/>
      <c r="JE563" s="1587"/>
      <c r="JF563" s="1587"/>
      <c r="JG563" s="1587"/>
      <c r="JH563" s="1587"/>
      <c r="JI563" s="1587"/>
      <c r="JJ563" s="1587"/>
      <c r="JK563" s="1587"/>
      <c r="JL563" s="1587"/>
      <c r="JM563" s="1587"/>
      <c r="JN563" s="1587"/>
      <c r="JO563" s="1587"/>
      <c r="JP563" s="1587"/>
      <c r="JQ563" s="1587"/>
      <c r="JR563" s="1587"/>
      <c r="JS563" s="1587"/>
      <c r="JT563" s="1587"/>
      <c r="JU563" s="1587"/>
      <c r="JV563" s="1587"/>
      <c r="JW563" s="1587"/>
      <c r="JX563" s="1587"/>
      <c r="JY563" s="1587"/>
      <c r="JZ563" s="1587"/>
      <c r="KA563" s="1587"/>
      <c r="KB563" s="1587"/>
      <c r="KC563" s="1587"/>
      <c r="KD563" s="1587"/>
      <c r="KE563" s="1587"/>
      <c r="KF563" s="1587"/>
      <c r="KG563" s="1587"/>
      <c r="KH563" s="1587"/>
      <c r="KI563" s="1587"/>
      <c r="KJ563" s="1587"/>
      <c r="KK563" s="1587"/>
      <c r="KL563" s="1587"/>
      <c r="KM563" s="1587"/>
      <c r="KN563" s="1587"/>
      <c r="KO563" s="1587"/>
      <c r="KP563" s="1587"/>
      <c r="KQ563" s="1587"/>
      <c r="KR563" s="1587"/>
      <c r="KS563" s="1587"/>
      <c r="KT563" s="1587"/>
      <c r="KU563" s="1587"/>
      <c r="KV563" s="1587"/>
      <c r="KW563" s="1587"/>
      <c r="KX563" s="1587"/>
      <c r="KY563" s="1587"/>
      <c r="KZ563" s="1587"/>
      <c r="LA563" s="1587"/>
      <c r="LB563" s="1587"/>
      <c r="LC563" s="1587"/>
      <c r="LD563" s="1587"/>
      <c r="LE563" s="1587"/>
      <c r="LF563" s="1587"/>
      <c r="LG563" s="1587"/>
      <c r="LH563" s="1587"/>
      <c r="LI563" s="1587"/>
      <c r="LJ563" s="1587"/>
      <c r="LK563" s="1587"/>
      <c r="LL563" s="1587"/>
      <c r="LM563" s="1587"/>
      <c r="LN563" s="1587"/>
      <c r="LO563" s="1587"/>
      <c r="LP563" s="1587"/>
      <c r="LQ563" s="1587"/>
      <c r="LR563" s="1587"/>
      <c r="LS563" s="1587"/>
      <c r="LT563" s="1587"/>
      <c r="LU563" s="1587"/>
      <c r="LV563" s="1587"/>
      <c r="LW563" s="1587"/>
      <c r="LX563" s="1587"/>
      <c r="LY563" s="1587"/>
      <c r="LZ563" s="1587"/>
      <c r="MA563" s="1587"/>
      <c r="MB563" s="1587"/>
      <c r="MC563" s="1587"/>
      <c r="MD563" s="1587"/>
      <c r="ME563" s="1587"/>
      <c r="MF563" s="1587"/>
      <c r="MG563" s="1587"/>
      <c r="MH563" s="1587"/>
      <c r="MI563" s="1587"/>
      <c r="MJ563" s="1587"/>
      <c r="MK563" s="1587"/>
      <c r="ML563" s="1587"/>
      <c r="MM563" s="1587"/>
      <c r="MN563" s="1587"/>
      <c r="MO563" s="1587"/>
      <c r="MP563" s="1587"/>
      <c r="MQ563" s="1587"/>
      <c r="MR563" s="1587"/>
      <c r="MS563" s="1587"/>
      <c r="MT563" s="1587"/>
      <c r="MU563" s="1587"/>
      <c r="MV563" s="1587"/>
      <c r="MW563" s="1587"/>
      <c r="MX563" s="1587"/>
      <c r="MY563" s="1587"/>
      <c r="MZ563" s="1587"/>
      <c r="NA563" s="1587"/>
      <c r="NB563" s="1587"/>
      <c r="NC563" s="1587"/>
      <c r="ND563" s="1587"/>
      <c r="NE563" s="1587"/>
      <c r="NF563" s="1587"/>
      <c r="NG563" s="1587"/>
      <c r="NH563" s="1587"/>
      <c r="NI563" s="1587"/>
      <c r="NJ563" s="1587"/>
      <c r="NK563" s="1587"/>
      <c r="NL563" s="1587"/>
      <c r="NM563" s="1587"/>
      <c r="NN563" s="1587"/>
      <c r="NO563" s="1587"/>
      <c r="NP563" s="1587"/>
      <c r="NQ563" s="1587"/>
      <c r="NR563" s="1587"/>
      <c r="NS563" s="1587"/>
      <c r="NT563" s="1587"/>
      <c r="NU563" s="1587"/>
      <c r="NV563" s="1587"/>
      <c r="NW563" s="1587"/>
      <c r="NX563" s="1587"/>
      <c r="NY563" s="1587"/>
      <c r="NZ563" s="1587"/>
      <c r="OA563" s="1587"/>
      <c r="OB563" s="1587"/>
      <c r="OC563" s="1587"/>
      <c r="OD563" s="1587"/>
      <c r="OE563" s="1587"/>
      <c r="OF563" s="1587"/>
      <c r="OG563" s="1587"/>
      <c r="OH563" s="1587"/>
      <c r="OI563" s="1587"/>
      <c r="OJ563" s="1587"/>
      <c r="OK563" s="1587"/>
      <c r="OL563" s="1587"/>
      <c r="OM563" s="1587"/>
      <c r="ON563" s="1587"/>
      <c r="OO563" s="1587"/>
      <c r="OP563" s="1587"/>
      <c r="OQ563" s="1587"/>
      <c r="OR563" s="1587"/>
      <c r="OS563" s="1587"/>
      <c r="OT563" s="1587"/>
      <c r="OU563" s="1587"/>
      <c r="OV563" s="1587"/>
      <c r="OW563" s="1587"/>
      <c r="OX563" s="1587"/>
      <c r="OY563" s="1587"/>
      <c r="OZ563" s="1587"/>
      <c r="PA563" s="1587"/>
      <c r="PB563" s="1587"/>
      <c r="PC563" s="1587"/>
      <c r="PD563" s="1587"/>
      <c r="PE563" s="1587"/>
      <c r="PF563" s="1587"/>
      <c r="PG563" s="1588"/>
      <c r="PH563" s="1588"/>
      <c r="PI563" s="1588"/>
      <c r="PJ563" s="1588"/>
      <c r="PK563" s="1588"/>
      <c r="PL563" s="1588"/>
      <c r="PM563" s="1588"/>
      <c r="PN563" s="1588"/>
      <c r="PO563" s="1588"/>
      <c r="PP563" s="1588"/>
      <c r="PQ563" s="1588"/>
      <c r="PR563" s="1588"/>
      <c r="PS563" s="1588"/>
      <c r="PT563" s="1588"/>
      <c r="PU563" s="1588"/>
      <c r="PV563" s="1588"/>
      <c r="PW563" s="1588"/>
      <c r="PX563" s="1588"/>
      <c r="PY563" s="1588"/>
      <c r="PZ563" s="1588"/>
      <c r="QA563" s="1588"/>
      <c r="QB563" s="1588"/>
      <c r="QC563" s="1588"/>
      <c r="QD563" s="1588"/>
      <c r="QE563" s="1588"/>
      <c r="QF563" s="1588"/>
      <c r="QG563" s="1588"/>
      <c r="QH563" s="1588"/>
      <c r="QI563" s="1588"/>
      <c r="QJ563" s="1588"/>
      <c r="QK563" s="1588"/>
      <c r="QL563" s="1588"/>
      <c r="QM563" s="1588"/>
      <c r="QN563" s="1588"/>
      <c r="QO563" s="1588"/>
      <c r="QP563" s="1588"/>
      <c r="QQ563" s="1588"/>
      <c r="QR563" s="1588"/>
      <c r="QS563" s="1588"/>
      <c r="QT563" s="1588"/>
      <c r="QU563" s="1588"/>
      <c r="QV563" s="1588"/>
      <c r="QW563" s="1588"/>
      <c r="QX563" s="1588"/>
      <c r="QY563" s="1588"/>
      <c r="QZ563" s="1588"/>
      <c r="RA563" s="1588"/>
      <c r="RB563" s="1588"/>
      <c r="RC563" s="1588"/>
      <c r="RD563" s="1588"/>
      <c r="RE563" s="1588"/>
      <c r="RF563" s="1588"/>
      <c r="RG563" s="1588"/>
      <c r="RH563" s="1588"/>
      <c r="RI563" s="1588"/>
      <c r="RJ563" s="1588"/>
      <c r="RK563" s="1588"/>
      <c r="RL563" s="1588"/>
      <c r="RM563" s="1588"/>
      <c r="RN563" s="1588"/>
      <c r="RO563" s="1588"/>
      <c r="RP563" s="1588"/>
      <c r="RQ563" s="1588"/>
      <c r="RR563" s="1588"/>
      <c r="RS563" s="1588"/>
      <c r="RT563" s="1588"/>
      <c r="RU563" s="1588"/>
      <c r="RV563" s="1588"/>
      <c r="RW563" s="1588"/>
      <c r="RX563" s="1588"/>
      <c r="RY563" s="1588"/>
      <c r="RZ563" s="1588"/>
      <c r="SA563" s="1588"/>
      <c r="SB563" s="1588"/>
      <c r="SC563" s="1588"/>
      <c r="SD563" s="1588"/>
      <c r="SE563" s="1588"/>
      <c r="SF563" s="1588"/>
      <c r="SG563" s="1588"/>
      <c r="SH563" s="1588"/>
      <c r="SI563" s="1588"/>
      <c r="SJ563" s="1588"/>
      <c r="SK563" s="1588"/>
      <c r="SL563" s="1588"/>
      <c r="SM563" s="1588"/>
      <c r="SN563" s="1588"/>
      <c r="SO563" s="1588"/>
      <c r="SP563" s="1588"/>
      <c r="SQ563" s="1588"/>
      <c r="SR563" s="1588"/>
      <c r="SS563" s="1588"/>
      <c r="ST563" s="1588"/>
      <c r="SU563" s="1588"/>
      <c r="SV563" s="1588"/>
      <c r="SW563" s="1588"/>
      <c r="SX563" s="1588"/>
      <c r="SY563" s="1588"/>
      <c r="SZ563" s="1588"/>
      <c r="TA563" s="1588"/>
      <c r="TB563" s="1588"/>
      <c r="TC563" s="1588"/>
    </row>
    <row r="564" spans="1:523" ht="15" customHeight="1" x14ac:dyDescent="0.15">
      <c r="A564" s="1033">
        <v>44081</v>
      </c>
      <c r="B564" s="1205">
        <f t="shared" si="63"/>
        <v>4401</v>
      </c>
      <c r="M564" s="231">
        <v>1744</v>
      </c>
      <c r="N564" s="546">
        <v>8.19</v>
      </c>
      <c r="O564" s="467">
        <v>3810</v>
      </c>
      <c r="P564" s="576">
        <v>37.6</v>
      </c>
      <c r="Q564" s="883">
        <f t="shared" si="51"/>
        <v>131.6</v>
      </c>
      <c r="S564" s="576">
        <v>12.2</v>
      </c>
      <c r="W564" s="494">
        <v>600</v>
      </c>
      <c r="X564" s="546">
        <v>7.98</v>
      </c>
      <c r="Y564" s="548">
        <v>3440</v>
      </c>
      <c r="Z564" s="576">
        <v>10</v>
      </c>
      <c r="AA564" s="883">
        <f t="shared" si="52"/>
        <v>41</v>
      </c>
      <c r="AC564" s="576">
        <v>2.1</v>
      </c>
      <c r="AQ564" s="494">
        <v>531</v>
      </c>
      <c r="AR564" s="546">
        <v>7.14</v>
      </c>
      <c r="AS564" s="548">
        <v>3540</v>
      </c>
      <c r="AT564" s="576">
        <v>61.2</v>
      </c>
      <c r="AU564" s="883">
        <f t="shared" si="66"/>
        <v>195.84000000000003</v>
      </c>
      <c r="AV564" s="539">
        <v>4</v>
      </c>
      <c r="AW564" s="576">
        <v>46.8</v>
      </c>
      <c r="BA564" s="231">
        <v>266</v>
      </c>
      <c r="BB564" s="546">
        <v>8.39</v>
      </c>
      <c r="BC564" s="467">
        <v>5330</v>
      </c>
      <c r="BD564" s="576">
        <v>34.299999999999997</v>
      </c>
      <c r="BE564" s="883">
        <f t="shared" si="55"/>
        <v>123.47999999999999</v>
      </c>
      <c r="BG564" s="576">
        <v>14.5</v>
      </c>
      <c r="BK564" s="494">
        <v>96</v>
      </c>
      <c r="BL564" s="546">
        <v>8.1</v>
      </c>
      <c r="BM564" s="548">
        <v>1476</v>
      </c>
      <c r="BN564" s="576">
        <v>32</v>
      </c>
      <c r="BO564" s="883">
        <f t="shared" si="67"/>
        <v>80</v>
      </c>
      <c r="BQ564" s="576">
        <v>2.2999999999999998</v>
      </c>
      <c r="BU564" s="494">
        <v>262</v>
      </c>
      <c r="BV564" s="546">
        <v>7.8</v>
      </c>
      <c r="BW564" s="548">
        <v>10740</v>
      </c>
      <c r="BX564" s="548">
        <v>38.799999999999997</v>
      </c>
      <c r="BY564" s="883">
        <f t="shared" si="57"/>
        <v>151.32</v>
      </c>
      <c r="BZ564" s="539">
        <v>21.3</v>
      </c>
      <c r="CA564" s="576">
        <v>44.4</v>
      </c>
      <c r="CO564" s="494">
        <v>277</v>
      </c>
      <c r="CP564" s="546">
        <v>7.77</v>
      </c>
      <c r="CQ564" s="467">
        <v>8810</v>
      </c>
      <c r="CR564" s="576">
        <v>15.9</v>
      </c>
      <c r="CS564" s="883">
        <f t="shared" si="68"/>
        <v>50.88</v>
      </c>
      <c r="CT564" s="539">
        <v>7.9</v>
      </c>
      <c r="CU564" s="576">
        <v>27.6</v>
      </c>
      <c r="CY564" s="494">
        <v>318</v>
      </c>
      <c r="CZ564" s="546">
        <v>7.46</v>
      </c>
      <c r="DA564" s="467">
        <v>7200</v>
      </c>
      <c r="DB564" s="576">
        <v>109</v>
      </c>
      <c r="DC564" s="883">
        <f t="shared" si="69"/>
        <v>277.95</v>
      </c>
      <c r="DE564" s="576">
        <v>26.7</v>
      </c>
      <c r="DI564" s="494">
        <v>51</v>
      </c>
      <c r="DJ564" s="546">
        <v>8.31</v>
      </c>
      <c r="DK564" s="549">
        <v>8030</v>
      </c>
      <c r="DL564" s="576">
        <v>48.2</v>
      </c>
      <c r="DM564" s="883">
        <f t="shared" si="70"/>
        <v>173.52</v>
      </c>
      <c r="DO564" s="576">
        <v>27.1</v>
      </c>
      <c r="DS564" s="494">
        <v>41</v>
      </c>
      <c r="DT564" s="546">
        <v>6.98</v>
      </c>
      <c r="DU564" s="466">
        <v>479</v>
      </c>
      <c r="DV564" s="576">
        <v>53.1</v>
      </c>
      <c r="DW564" s="883">
        <f t="shared" si="71"/>
        <v>148.68</v>
      </c>
      <c r="DY564" s="576">
        <v>2.5</v>
      </c>
      <c r="FG564" s="494">
        <v>22</v>
      </c>
      <c r="FH564" s="546">
        <v>8.67</v>
      </c>
      <c r="FI564" s="467">
        <v>3870</v>
      </c>
      <c r="FJ564" s="576">
        <v>60.8</v>
      </c>
      <c r="FK564" s="883">
        <v>167</v>
      </c>
      <c r="FM564" s="576">
        <v>7.5</v>
      </c>
      <c r="GK564" s="231">
        <v>12</v>
      </c>
      <c r="GL564" s="941">
        <v>6.48</v>
      </c>
      <c r="GM564" s="467">
        <v>8180</v>
      </c>
      <c r="GN564" s="467">
        <v>103</v>
      </c>
      <c r="GO564" s="467">
        <v>641</v>
      </c>
      <c r="GP564" s="467">
        <v>241</v>
      </c>
      <c r="GQ564" s="467">
        <v>390</v>
      </c>
      <c r="GU564" s="231">
        <v>43</v>
      </c>
      <c r="GV564" s="941">
        <v>6.25</v>
      </c>
      <c r="GW564" s="467">
        <v>5370</v>
      </c>
      <c r="GX564" s="467">
        <v>71.8</v>
      </c>
      <c r="GY564" s="467">
        <v>328</v>
      </c>
      <c r="GZ564" s="539">
        <v>133</v>
      </c>
      <c r="HA564" s="467">
        <v>168</v>
      </c>
      <c r="HE564" s="494">
        <v>111</v>
      </c>
      <c r="HF564" s="546">
        <v>6.87</v>
      </c>
      <c r="HG564" s="467">
        <v>4240</v>
      </c>
      <c r="HH564" s="954">
        <v>14.2</v>
      </c>
      <c r="HI564" s="1432">
        <f t="shared" si="64"/>
        <v>53.959999999999994</v>
      </c>
      <c r="HK564" s="576">
        <v>6.4</v>
      </c>
      <c r="HO564" s="494">
        <v>27</v>
      </c>
      <c r="HP564" s="546">
        <v>6.41</v>
      </c>
      <c r="HQ564" s="467">
        <v>6440</v>
      </c>
      <c r="HR564" s="576">
        <v>93.6</v>
      </c>
      <c r="HS564" s="576">
        <v>375</v>
      </c>
      <c r="HT564" s="576">
        <v>193</v>
      </c>
      <c r="HU564" s="576">
        <v>223</v>
      </c>
    </row>
    <row r="565" spans="1:523" ht="15" customHeight="1" x14ac:dyDescent="0.15">
      <c r="A565" s="1033">
        <v>44082</v>
      </c>
      <c r="B565" s="1205">
        <f t="shared" si="63"/>
        <v>3770</v>
      </c>
      <c r="M565" s="231">
        <v>1804</v>
      </c>
      <c r="N565" s="546">
        <v>8.06</v>
      </c>
      <c r="O565" s="467">
        <v>3820</v>
      </c>
      <c r="P565" s="576">
        <v>35.9</v>
      </c>
      <c r="Q565" s="883">
        <f t="shared" si="51"/>
        <v>125.64999999999999</v>
      </c>
      <c r="S565" s="576">
        <v>10.7</v>
      </c>
      <c r="W565" s="494">
        <v>677</v>
      </c>
      <c r="X565" s="546">
        <v>8.01</v>
      </c>
      <c r="Y565" s="548">
        <v>3500</v>
      </c>
      <c r="Z565" s="576">
        <v>11</v>
      </c>
      <c r="AA565" s="883">
        <f t="shared" si="52"/>
        <v>45.099999999999994</v>
      </c>
      <c r="AC565" s="576">
        <v>2.1</v>
      </c>
      <c r="AG565" s="494">
        <v>65</v>
      </c>
      <c r="AH565" s="546">
        <v>8.18</v>
      </c>
      <c r="AI565" s="548">
        <v>6450</v>
      </c>
      <c r="AJ565" s="576">
        <v>17.600000000000001</v>
      </c>
      <c r="AK565" s="883">
        <f>AJ565*4.3</f>
        <v>75.680000000000007</v>
      </c>
      <c r="AM565" s="213">
        <v>3.2</v>
      </c>
      <c r="AQ565" s="494">
        <v>209</v>
      </c>
      <c r="AR565" s="546">
        <v>6.97</v>
      </c>
      <c r="AS565" s="548">
        <v>3580</v>
      </c>
      <c r="AT565" s="576">
        <v>57.3</v>
      </c>
      <c r="AU565" s="883">
        <f t="shared" si="66"/>
        <v>183.36</v>
      </c>
      <c r="AW565" s="576">
        <v>48.8</v>
      </c>
      <c r="AZ565" s="550">
        <v>55</v>
      </c>
      <c r="BA565" s="231">
        <v>181</v>
      </c>
      <c r="BB565" s="546">
        <v>8.42</v>
      </c>
      <c r="BC565" s="467">
        <v>5250</v>
      </c>
      <c r="BD565" s="576">
        <v>36.799999999999997</v>
      </c>
      <c r="BE565" s="883">
        <f t="shared" si="55"/>
        <v>132.47999999999999</v>
      </c>
      <c r="BG565" s="576">
        <v>15.3</v>
      </c>
      <c r="BJ565" s="550">
        <v>49</v>
      </c>
      <c r="BK565" s="494">
        <v>92</v>
      </c>
      <c r="BL565" s="546">
        <v>8.15</v>
      </c>
      <c r="BM565" s="548">
        <v>1434</v>
      </c>
      <c r="BN565" s="576">
        <v>31.9</v>
      </c>
      <c r="BO565" s="883">
        <f t="shared" si="67"/>
        <v>79.75</v>
      </c>
      <c r="BQ565" s="576">
        <v>2.2000000000000002</v>
      </c>
      <c r="BU565" s="494">
        <v>260</v>
      </c>
      <c r="BV565" s="546">
        <v>7.98</v>
      </c>
      <c r="BW565" s="548">
        <v>17140</v>
      </c>
      <c r="BX565" s="548">
        <v>49.7</v>
      </c>
      <c r="BY565" s="883">
        <f t="shared" si="57"/>
        <v>193.83</v>
      </c>
      <c r="BZ565" s="539">
        <v>27</v>
      </c>
      <c r="CA565" s="576">
        <v>56.8</v>
      </c>
      <c r="CY565" s="494">
        <v>176</v>
      </c>
      <c r="CZ565" s="546">
        <v>7.43</v>
      </c>
      <c r="DA565" s="467">
        <v>7480</v>
      </c>
      <c r="DB565" s="576">
        <v>114</v>
      </c>
      <c r="DC565" s="883">
        <f t="shared" si="69"/>
        <v>290.7</v>
      </c>
      <c r="DE565" s="576">
        <v>29.9</v>
      </c>
      <c r="DI565" s="494">
        <v>57</v>
      </c>
      <c r="DJ565" s="546">
        <v>8.94</v>
      </c>
      <c r="DK565" s="549">
        <v>8390</v>
      </c>
      <c r="DL565" s="576">
        <v>53</v>
      </c>
      <c r="DM565" s="883">
        <f t="shared" si="70"/>
        <v>190.8</v>
      </c>
      <c r="DO565" s="576">
        <v>32.299999999999997</v>
      </c>
      <c r="DR565" s="550">
        <v>39</v>
      </c>
      <c r="DS565" s="494">
        <v>15</v>
      </c>
      <c r="DT565" s="546">
        <v>6.96</v>
      </c>
      <c r="DU565" s="466">
        <v>5460</v>
      </c>
      <c r="DV565" s="576">
        <v>59.8</v>
      </c>
      <c r="DW565" s="883">
        <f t="shared" si="71"/>
        <v>167.43999999999997</v>
      </c>
      <c r="DX565" s="539">
        <v>4.2</v>
      </c>
      <c r="DY565" s="576">
        <v>8.4</v>
      </c>
      <c r="FG565" s="494">
        <v>46</v>
      </c>
      <c r="FH565" s="546">
        <v>8.76</v>
      </c>
      <c r="FI565" s="467">
        <v>3840</v>
      </c>
      <c r="FJ565" s="576">
        <v>59</v>
      </c>
      <c r="FK565" s="883">
        <v>178</v>
      </c>
      <c r="FM565" s="576">
        <v>7.3</v>
      </c>
      <c r="FP565" s="550">
        <v>70</v>
      </c>
      <c r="GK565" s="231">
        <v>12</v>
      </c>
      <c r="GL565" s="941">
        <v>6.62</v>
      </c>
      <c r="GM565" s="467">
        <v>9410</v>
      </c>
      <c r="GN565" s="467">
        <v>121</v>
      </c>
      <c r="GO565" s="467">
        <v>630</v>
      </c>
      <c r="GP565" s="467">
        <v>193</v>
      </c>
      <c r="GQ565" s="467">
        <v>277</v>
      </c>
      <c r="GU565" s="231">
        <v>44</v>
      </c>
      <c r="GV565" s="941">
        <v>6.24</v>
      </c>
      <c r="GW565" s="467">
        <v>5550</v>
      </c>
      <c r="GX565" s="467">
        <v>79.099999999999994</v>
      </c>
      <c r="GY565" s="467">
        <v>391</v>
      </c>
      <c r="GZ565" s="539">
        <v>171</v>
      </c>
      <c r="HA565" s="467">
        <v>216</v>
      </c>
      <c r="HE565" s="494">
        <v>110</v>
      </c>
      <c r="HF565" s="546">
        <v>6.98</v>
      </c>
      <c r="HG565" s="467">
        <v>4690</v>
      </c>
      <c r="HH565" s="954">
        <v>13.5</v>
      </c>
      <c r="HI565" s="1432">
        <f t="shared" si="64"/>
        <v>51.3</v>
      </c>
      <c r="HK565" s="576">
        <v>7.3</v>
      </c>
      <c r="HO565" s="494">
        <v>22</v>
      </c>
      <c r="HP565" s="546">
        <v>6.53</v>
      </c>
      <c r="HQ565" s="467">
        <v>6410</v>
      </c>
      <c r="HR565" s="576">
        <v>92.7</v>
      </c>
      <c r="HS565" s="576">
        <v>384</v>
      </c>
      <c r="HT565" s="576">
        <v>193</v>
      </c>
      <c r="HU565" s="576">
        <v>232</v>
      </c>
    </row>
    <row r="566" spans="1:523" ht="15" customHeight="1" x14ac:dyDescent="0.15">
      <c r="A566" s="1033">
        <v>44083</v>
      </c>
      <c r="B566" s="1205">
        <f t="shared" si="63"/>
        <v>4613</v>
      </c>
      <c r="M566" s="231">
        <v>1984</v>
      </c>
      <c r="N566" s="546">
        <v>8.06</v>
      </c>
      <c r="O566" s="467">
        <v>3740</v>
      </c>
      <c r="P566" s="576">
        <v>37.6</v>
      </c>
      <c r="Q566" s="883">
        <f t="shared" si="51"/>
        <v>131.6</v>
      </c>
      <c r="S566" s="576">
        <v>11.1</v>
      </c>
      <c r="W566" s="231">
        <v>1029</v>
      </c>
      <c r="X566" s="546">
        <v>7.94</v>
      </c>
      <c r="Y566" s="548">
        <v>3350</v>
      </c>
      <c r="Z566" s="576">
        <v>11.5</v>
      </c>
      <c r="AA566" s="883">
        <f t="shared" si="52"/>
        <v>47.15</v>
      </c>
      <c r="AB566" s="539">
        <v>0.5</v>
      </c>
      <c r="AC566" s="576">
        <v>2.1</v>
      </c>
      <c r="BA566" s="231">
        <v>218</v>
      </c>
      <c r="BB566" s="546">
        <v>8.3800000000000008</v>
      </c>
      <c r="BC566" s="467">
        <v>5200</v>
      </c>
      <c r="BD566" s="576">
        <v>36.299999999999997</v>
      </c>
      <c r="BE566" s="883">
        <f t="shared" si="55"/>
        <v>130.68</v>
      </c>
      <c r="BG566" s="576">
        <v>15.4</v>
      </c>
      <c r="BK566" s="494">
        <v>107</v>
      </c>
      <c r="BL566" s="546">
        <v>8.1</v>
      </c>
      <c r="BM566" s="548">
        <v>1439</v>
      </c>
      <c r="BN566" s="576">
        <v>31.9</v>
      </c>
      <c r="BO566" s="883">
        <f t="shared" si="67"/>
        <v>79.75</v>
      </c>
      <c r="BP566" s="539">
        <v>0.2</v>
      </c>
      <c r="BQ566" s="576">
        <v>2.4</v>
      </c>
      <c r="BU566" s="494">
        <v>339</v>
      </c>
      <c r="BV566" s="546">
        <v>7.97</v>
      </c>
      <c r="BW566" s="548">
        <v>18160</v>
      </c>
      <c r="BX566" s="548">
        <v>51.1</v>
      </c>
      <c r="BY566" s="883">
        <f t="shared" si="57"/>
        <v>199.29</v>
      </c>
      <c r="BZ566" s="539">
        <v>12.8</v>
      </c>
      <c r="CA566" s="576">
        <v>60.2</v>
      </c>
      <c r="CO566" s="494">
        <v>348</v>
      </c>
      <c r="CP566" s="546">
        <v>7.91</v>
      </c>
      <c r="CQ566" s="467">
        <v>11800</v>
      </c>
      <c r="CR566" s="576">
        <v>19.3</v>
      </c>
      <c r="CS566" s="883">
        <f t="shared" si="68"/>
        <v>61.760000000000005</v>
      </c>
      <c r="CU566" s="576">
        <v>42.3</v>
      </c>
      <c r="CY566" s="494">
        <v>284</v>
      </c>
      <c r="CZ566" s="546">
        <v>7.34</v>
      </c>
      <c r="DA566" s="467">
        <v>6460</v>
      </c>
      <c r="DB566" s="576">
        <v>92.5</v>
      </c>
      <c r="DC566" s="883">
        <f t="shared" si="69"/>
        <v>235.87499999999997</v>
      </c>
      <c r="DE566" s="576">
        <v>25.4</v>
      </c>
      <c r="DI566" s="494">
        <v>55</v>
      </c>
      <c r="DJ566" s="546">
        <v>8.4</v>
      </c>
      <c r="DK566" s="549">
        <v>8070</v>
      </c>
      <c r="DL566" s="576">
        <v>55.7</v>
      </c>
      <c r="DM566" s="883">
        <f t="shared" si="70"/>
        <v>200.52</v>
      </c>
      <c r="DO566" s="576">
        <v>34.9</v>
      </c>
      <c r="DS566" s="494">
        <v>17</v>
      </c>
      <c r="DT566" s="546">
        <v>6.64</v>
      </c>
      <c r="DU566" s="466">
        <v>553</v>
      </c>
      <c r="DV566" s="576">
        <v>75.400000000000006</v>
      </c>
      <c r="DW566" s="883">
        <f t="shared" si="71"/>
        <v>211.12</v>
      </c>
      <c r="DY566" s="576">
        <v>7</v>
      </c>
      <c r="EC566" s="494">
        <v>9</v>
      </c>
      <c r="FG566" s="494">
        <v>41</v>
      </c>
      <c r="FH566" s="546">
        <v>8.6</v>
      </c>
      <c r="FI566" s="467">
        <v>3710</v>
      </c>
      <c r="FJ566" s="576">
        <v>54.3</v>
      </c>
      <c r="FK566" s="883">
        <v>179</v>
      </c>
      <c r="FL566" s="539">
        <v>1.2</v>
      </c>
      <c r="FM566" s="576">
        <v>6.3</v>
      </c>
      <c r="GK566" s="231">
        <v>12</v>
      </c>
      <c r="GL566" s="941">
        <v>6.3</v>
      </c>
      <c r="GM566" s="467">
        <v>11660</v>
      </c>
      <c r="GN566" s="467">
        <v>167</v>
      </c>
      <c r="GO566" s="467">
        <v>924</v>
      </c>
      <c r="GP566" s="467">
        <v>69.400000000000006</v>
      </c>
      <c r="GQ566" s="467">
        <v>213</v>
      </c>
      <c r="GU566" s="231">
        <v>40</v>
      </c>
      <c r="GV566" s="941">
        <v>6.05</v>
      </c>
      <c r="GW566" s="467">
        <v>5850</v>
      </c>
      <c r="GX566" s="467">
        <v>83.7</v>
      </c>
      <c r="GY566" s="467">
        <v>424</v>
      </c>
      <c r="GZ566" s="539">
        <v>182</v>
      </c>
      <c r="HA566" s="467">
        <v>216</v>
      </c>
      <c r="HE566" s="494">
        <v>104</v>
      </c>
      <c r="HF566" s="546">
        <v>6.97</v>
      </c>
      <c r="HG566" s="467">
        <v>4260</v>
      </c>
      <c r="HH566" s="954">
        <v>15.1</v>
      </c>
      <c r="HI566" s="1432">
        <f t="shared" si="64"/>
        <v>57.379999999999995</v>
      </c>
      <c r="HJ566" s="539">
        <v>3</v>
      </c>
      <c r="HK566" s="576">
        <v>8.4</v>
      </c>
      <c r="HO566" s="494">
        <v>26</v>
      </c>
      <c r="HP566" s="546">
        <v>6.44</v>
      </c>
      <c r="HQ566" s="467">
        <v>6410</v>
      </c>
      <c r="HR566" s="576">
        <v>88.5</v>
      </c>
      <c r="HS566" s="576">
        <v>386</v>
      </c>
      <c r="HT566" s="576">
        <v>203</v>
      </c>
      <c r="HU566" s="576">
        <v>230</v>
      </c>
    </row>
    <row r="567" spans="1:523" ht="15" customHeight="1" x14ac:dyDescent="0.15">
      <c r="A567" s="1033">
        <v>44084</v>
      </c>
      <c r="B567" s="1205">
        <f t="shared" si="63"/>
        <v>5625</v>
      </c>
      <c r="M567" s="231">
        <v>2076</v>
      </c>
      <c r="N567" s="546">
        <v>7.87</v>
      </c>
      <c r="O567" s="467">
        <v>3810</v>
      </c>
      <c r="P567" s="576">
        <v>35.799999999999997</v>
      </c>
      <c r="Q567" s="883">
        <f t="shared" si="51"/>
        <v>125.29999999999998</v>
      </c>
      <c r="S567" s="576">
        <v>10.5</v>
      </c>
      <c r="W567" s="494">
        <v>1448</v>
      </c>
      <c r="X567" s="546">
        <v>7.9</v>
      </c>
      <c r="Y567" s="548">
        <v>2370</v>
      </c>
      <c r="Z567" s="576">
        <v>23.1</v>
      </c>
      <c r="AA567" s="883">
        <f t="shared" si="52"/>
        <v>94.71</v>
      </c>
      <c r="AC567" s="576">
        <v>2.7</v>
      </c>
      <c r="AG567" s="494">
        <v>112</v>
      </c>
      <c r="AH567" s="546">
        <v>8.18</v>
      </c>
      <c r="AI567" s="548">
        <v>6500</v>
      </c>
      <c r="AJ567" s="576">
        <v>17.899999999999999</v>
      </c>
      <c r="AK567" s="883">
        <f t="shared" ref="AK567:AK581" si="77">AJ567*4.3</f>
        <v>76.969999999999985</v>
      </c>
      <c r="AM567" s="213">
        <v>2.2999999999999998</v>
      </c>
      <c r="AQ567" s="494">
        <v>240</v>
      </c>
      <c r="AR567" s="546">
        <v>8.17</v>
      </c>
      <c r="AS567" s="548">
        <v>1882</v>
      </c>
      <c r="AT567" s="576">
        <v>25.1</v>
      </c>
      <c r="AU567" s="883">
        <f t="shared" ref="AU567:AU630" si="78">AT567*3.2</f>
        <v>80.320000000000007</v>
      </c>
      <c r="AW567" s="576">
        <v>17.899999999999999</v>
      </c>
      <c r="BA567" s="231">
        <v>214</v>
      </c>
      <c r="BB567" s="546">
        <v>8.4</v>
      </c>
      <c r="BC567" s="467">
        <v>5240</v>
      </c>
      <c r="BD567" s="576">
        <v>37.6</v>
      </c>
      <c r="BE567" s="883">
        <f t="shared" si="55"/>
        <v>135.36000000000001</v>
      </c>
      <c r="BG567" s="576">
        <v>16</v>
      </c>
      <c r="BK567" s="494">
        <v>133</v>
      </c>
      <c r="BL567" s="546">
        <v>7.97</v>
      </c>
      <c r="BM567" s="548">
        <v>1490</v>
      </c>
      <c r="BN567" s="576">
        <v>34</v>
      </c>
      <c r="BO567" s="883">
        <f t="shared" si="67"/>
        <v>85</v>
      </c>
      <c r="BQ567" s="576">
        <v>2.2999999999999998</v>
      </c>
      <c r="BU567" s="494">
        <v>476</v>
      </c>
      <c r="BV567" s="546">
        <v>7.96</v>
      </c>
      <c r="BW567" s="548">
        <v>6280</v>
      </c>
      <c r="BX567" s="548">
        <v>22.2</v>
      </c>
      <c r="BY567" s="883">
        <f t="shared" si="57"/>
        <v>86.58</v>
      </c>
      <c r="CA567" s="576">
        <v>27.4</v>
      </c>
      <c r="CO567" s="494">
        <v>524</v>
      </c>
      <c r="CP567" s="546">
        <v>7.34</v>
      </c>
      <c r="CQ567" s="467">
        <v>6590</v>
      </c>
      <c r="CR567" s="576">
        <v>18.899999999999999</v>
      </c>
      <c r="CS567" s="883">
        <f t="shared" si="68"/>
        <v>60.48</v>
      </c>
      <c r="CU567" s="576">
        <v>26.7</v>
      </c>
      <c r="CY567" s="494">
        <v>93</v>
      </c>
      <c r="CZ567" s="546">
        <v>7.4</v>
      </c>
      <c r="DA567" s="467">
        <v>6670</v>
      </c>
      <c r="DB567" s="576">
        <v>94.4</v>
      </c>
      <c r="DC567" s="883">
        <f t="shared" si="69"/>
        <v>240.72</v>
      </c>
      <c r="DE567" s="576">
        <v>25.6</v>
      </c>
      <c r="DI567" s="494">
        <v>58</v>
      </c>
      <c r="DJ567" s="546">
        <v>8.24</v>
      </c>
      <c r="DK567" s="549">
        <v>7920</v>
      </c>
      <c r="DL567" s="576">
        <v>51.7</v>
      </c>
      <c r="DM567" s="883">
        <f t="shared" si="70"/>
        <v>186.12</v>
      </c>
      <c r="DO567" s="576">
        <v>37.5</v>
      </c>
      <c r="DS567" s="494">
        <v>28</v>
      </c>
      <c r="DT567" s="546">
        <v>6.69</v>
      </c>
      <c r="DU567" s="466">
        <v>508</v>
      </c>
      <c r="DV567" s="576">
        <v>63.6</v>
      </c>
      <c r="DW567" s="883">
        <f t="shared" si="71"/>
        <v>178.07999999999998</v>
      </c>
      <c r="DY567" s="576">
        <v>7.1</v>
      </c>
      <c r="FG567" s="494">
        <v>33</v>
      </c>
      <c r="FH567" s="546">
        <v>8.6300000000000008</v>
      </c>
      <c r="FI567" s="467">
        <v>3660</v>
      </c>
      <c r="FJ567" s="576" t="s">
        <v>194</v>
      </c>
      <c r="FK567" s="883">
        <v>190</v>
      </c>
      <c r="FM567" s="576">
        <v>8.1999999999999993</v>
      </c>
      <c r="GK567" s="231">
        <v>8</v>
      </c>
      <c r="GL567" s="941">
        <v>6.33</v>
      </c>
      <c r="GM567" s="467">
        <v>10610</v>
      </c>
      <c r="GN567" s="467">
        <v>149.5</v>
      </c>
      <c r="GO567" s="467">
        <v>732</v>
      </c>
      <c r="GP567" s="467">
        <v>23.8</v>
      </c>
      <c r="GQ567" s="467">
        <v>155</v>
      </c>
      <c r="GU567" s="231">
        <v>39</v>
      </c>
      <c r="GV567" s="941">
        <v>6.24</v>
      </c>
      <c r="GW567" s="467">
        <v>4920</v>
      </c>
      <c r="GX567" s="467">
        <v>71</v>
      </c>
      <c r="GY567" s="467">
        <v>307</v>
      </c>
      <c r="GZ567" s="539">
        <v>119</v>
      </c>
      <c r="HA567" s="467">
        <v>168</v>
      </c>
      <c r="HE567" s="494">
        <v>109</v>
      </c>
      <c r="HF567" s="546">
        <v>7.01</v>
      </c>
      <c r="HG567" s="467">
        <v>4120</v>
      </c>
      <c r="HH567" s="954">
        <v>4.5</v>
      </c>
      <c r="HI567" s="1432">
        <f t="shared" si="64"/>
        <v>17.099999999999998</v>
      </c>
      <c r="HK567" s="576">
        <v>5.0999999999999996</v>
      </c>
      <c r="HO567" s="494">
        <v>34</v>
      </c>
      <c r="HP567" s="546">
        <v>6.51</v>
      </c>
      <c r="HQ567" s="467">
        <v>6320</v>
      </c>
      <c r="HR567" s="576">
        <v>94.3</v>
      </c>
      <c r="HS567" s="576">
        <v>393</v>
      </c>
      <c r="HT567" s="576">
        <v>201</v>
      </c>
      <c r="HU567" s="576">
        <v>266</v>
      </c>
    </row>
    <row r="568" spans="1:523" ht="15" customHeight="1" x14ac:dyDescent="0.15">
      <c r="A568" s="1033">
        <v>44085</v>
      </c>
      <c r="B568" s="1205">
        <f t="shared" si="63"/>
        <v>5016</v>
      </c>
      <c r="M568" s="231">
        <v>1912</v>
      </c>
      <c r="N568" s="546">
        <v>8.2799999999999994</v>
      </c>
      <c r="O568" s="467">
        <v>3700</v>
      </c>
      <c r="P568" s="576">
        <v>35.299999999999997</v>
      </c>
      <c r="Q568" s="883">
        <v>124</v>
      </c>
      <c r="S568" s="576">
        <v>11</v>
      </c>
      <c r="W568" s="494">
        <v>1166</v>
      </c>
      <c r="X568" s="546">
        <v>7.45</v>
      </c>
      <c r="Y568" s="548">
        <v>2560</v>
      </c>
      <c r="Z568" s="576">
        <v>15.4</v>
      </c>
      <c r="AA568" s="883">
        <f t="shared" si="52"/>
        <v>63.139999999999993</v>
      </c>
      <c r="AC568" s="576">
        <v>3.2</v>
      </c>
      <c r="AG568" s="494">
        <v>93</v>
      </c>
      <c r="AH568" s="546">
        <v>8.02</v>
      </c>
      <c r="AI568" s="548">
        <v>6530</v>
      </c>
      <c r="AJ568" s="576">
        <v>18.5</v>
      </c>
      <c r="AK568" s="883">
        <f t="shared" si="77"/>
        <v>79.55</v>
      </c>
      <c r="AM568" s="213">
        <v>2.6</v>
      </c>
      <c r="AQ568" s="494">
        <v>245</v>
      </c>
      <c r="AR568" s="546">
        <v>7.4</v>
      </c>
      <c r="AS568" s="548">
        <v>2610</v>
      </c>
      <c r="AT568" s="576">
        <v>37</v>
      </c>
      <c r="AU568" s="883">
        <f t="shared" si="78"/>
        <v>118.4</v>
      </c>
      <c r="AW568" s="576">
        <v>33.1</v>
      </c>
      <c r="BA568" s="231">
        <v>371</v>
      </c>
      <c r="BB568" s="546">
        <v>8.35</v>
      </c>
      <c r="BC568" s="467">
        <v>4900</v>
      </c>
      <c r="BD568" s="576">
        <v>35</v>
      </c>
      <c r="BE568" s="883">
        <f t="shared" si="55"/>
        <v>126</v>
      </c>
      <c r="BG568" s="576">
        <v>15.4</v>
      </c>
      <c r="BK568" s="494">
        <v>138</v>
      </c>
      <c r="BL568" s="546">
        <v>7.93</v>
      </c>
      <c r="BM568" s="548">
        <v>1476</v>
      </c>
      <c r="BN568" s="576">
        <v>34.5</v>
      </c>
      <c r="BO568" s="883">
        <f t="shared" si="67"/>
        <v>86.25</v>
      </c>
      <c r="BQ568" s="576">
        <v>2.4</v>
      </c>
      <c r="BU568" s="494">
        <v>526</v>
      </c>
      <c r="BV568" s="546">
        <v>7.76</v>
      </c>
      <c r="BW568" s="548">
        <v>4790</v>
      </c>
      <c r="BX568" s="548">
        <v>24.5</v>
      </c>
      <c r="BY568" s="883">
        <f t="shared" si="57"/>
        <v>95.55</v>
      </c>
      <c r="CA568" s="576">
        <v>23.9</v>
      </c>
      <c r="CO568" s="494">
        <v>61</v>
      </c>
      <c r="CP568" s="546">
        <v>7.61</v>
      </c>
      <c r="CQ568" s="467">
        <v>2870</v>
      </c>
      <c r="CR568" s="576">
        <v>13.1</v>
      </c>
      <c r="CS568" s="883">
        <f t="shared" si="68"/>
        <v>41.92</v>
      </c>
      <c r="CU568" s="576">
        <v>12.7</v>
      </c>
      <c r="CY568" s="494">
        <v>158</v>
      </c>
      <c r="CZ568" s="546">
        <v>7.47</v>
      </c>
      <c r="DA568" s="467">
        <v>7120</v>
      </c>
      <c r="DB568" s="576">
        <v>103</v>
      </c>
      <c r="DC568" s="883">
        <f t="shared" si="69"/>
        <v>262.64999999999998</v>
      </c>
      <c r="DE568" s="576">
        <v>27.2</v>
      </c>
      <c r="DI568" s="494">
        <v>64</v>
      </c>
      <c r="DJ568" s="546">
        <v>8.9600000000000009</v>
      </c>
      <c r="DK568" s="549">
        <v>7670</v>
      </c>
      <c r="DL568" s="576">
        <v>55</v>
      </c>
      <c r="DM568" s="883">
        <f t="shared" si="70"/>
        <v>198</v>
      </c>
      <c r="DO568" s="576">
        <v>33.9</v>
      </c>
      <c r="DS568" s="494">
        <v>38</v>
      </c>
      <c r="DT568" s="546">
        <v>6.76</v>
      </c>
      <c r="DU568" s="466">
        <v>499</v>
      </c>
      <c r="DV568" s="576">
        <v>26.9</v>
      </c>
      <c r="DW568" s="883">
        <f t="shared" si="71"/>
        <v>75.319999999999993</v>
      </c>
      <c r="DY568" s="576">
        <v>4.9000000000000004</v>
      </c>
      <c r="FG568" s="494">
        <v>40</v>
      </c>
      <c r="FH568" s="546">
        <v>8.67</v>
      </c>
      <c r="FI568" s="467">
        <v>3640</v>
      </c>
      <c r="FJ568" s="576">
        <v>55.3</v>
      </c>
      <c r="FK568" s="883">
        <v>181</v>
      </c>
      <c r="FM568" s="576">
        <v>7.5</v>
      </c>
      <c r="GK568" s="231">
        <v>7</v>
      </c>
      <c r="GL568" s="941">
        <v>6.44</v>
      </c>
      <c r="GM568" s="467">
        <v>6450</v>
      </c>
      <c r="GN568" s="467">
        <v>107</v>
      </c>
      <c r="GO568" s="467">
        <v>605</v>
      </c>
      <c r="GP568" s="467">
        <v>221</v>
      </c>
      <c r="GQ568" s="467">
        <v>296</v>
      </c>
      <c r="GU568" s="231">
        <v>41</v>
      </c>
      <c r="GV568" s="941">
        <v>6.2</v>
      </c>
      <c r="GW568" s="467">
        <v>6140</v>
      </c>
      <c r="GX568" s="467">
        <v>76</v>
      </c>
      <c r="GY568" s="467">
        <v>385</v>
      </c>
      <c r="GZ568" s="539">
        <v>174</v>
      </c>
      <c r="HA568" s="467">
        <v>203</v>
      </c>
      <c r="HE568" s="494">
        <v>113</v>
      </c>
      <c r="HF568" s="546">
        <v>6.96</v>
      </c>
      <c r="HG568" s="467">
        <v>3550</v>
      </c>
      <c r="HH568" s="954">
        <v>11.3</v>
      </c>
      <c r="HI568" s="1432">
        <f t="shared" si="64"/>
        <v>42.94</v>
      </c>
      <c r="HK568" s="576">
        <v>3.9</v>
      </c>
      <c r="HO568" s="494">
        <v>43</v>
      </c>
      <c r="HP568" s="546">
        <v>6.58</v>
      </c>
      <c r="HQ568" s="467">
        <v>4960</v>
      </c>
      <c r="HR568" s="576">
        <v>63.3</v>
      </c>
      <c r="HS568" s="576">
        <v>283</v>
      </c>
      <c r="HT568" s="576">
        <v>156</v>
      </c>
      <c r="HU568" s="576">
        <v>177</v>
      </c>
    </row>
    <row r="569" spans="1:523" ht="15" customHeight="1" x14ac:dyDescent="0.15">
      <c r="A569" s="1033">
        <v>44086</v>
      </c>
      <c r="B569" s="1205">
        <f t="shared" si="63"/>
        <v>3078</v>
      </c>
      <c r="M569" s="231">
        <v>1052</v>
      </c>
      <c r="N569" s="546">
        <v>8.2200000000000006</v>
      </c>
      <c r="O569" s="467">
        <v>3600</v>
      </c>
      <c r="P569" s="576">
        <v>33.6</v>
      </c>
      <c r="Q569" s="883">
        <f t="shared" si="51"/>
        <v>117.60000000000001</v>
      </c>
      <c r="S569" s="576">
        <v>10.3</v>
      </c>
      <c r="W569" s="494">
        <v>588</v>
      </c>
      <c r="X569" s="546">
        <v>8.23</v>
      </c>
      <c r="Y569" s="548">
        <v>2770</v>
      </c>
      <c r="Z569" s="576">
        <v>18</v>
      </c>
      <c r="AA569" s="883">
        <f t="shared" si="52"/>
        <v>73.8</v>
      </c>
      <c r="AC569" s="576">
        <v>3</v>
      </c>
      <c r="AQ569" s="494">
        <v>74</v>
      </c>
      <c r="AR569" s="546">
        <v>7.67</v>
      </c>
      <c r="AS569" s="548">
        <v>1013</v>
      </c>
      <c r="AT569" s="576">
        <v>8.1999999999999993</v>
      </c>
      <c r="AU569" s="883">
        <f t="shared" si="78"/>
        <v>26.24</v>
      </c>
      <c r="AW569" s="576">
        <v>6.4</v>
      </c>
      <c r="BA569" s="231">
        <v>410</v>
      </c>
      <c r="BB569" s="546">
        <v>8.31</v>
      </c>
      <c r="BC569" s="467">
        <v>4390</v>
      </c>
      <c r="BD569" s="576">
        <v>33.799999999999997</v>
      </c>
      <c r="BE569" s="883">
        <f t="shared" si="55"/>
        <v>121.67999999999999</v>
      </c>
      <c r="BG569" s="576">
        <v>14.6</v>
      </c>
      <c r="BK569" s="494">
        <v>133</v>
      </c>
      <c r="BL569" s="546">
        <v>7.93</v>
      </c>
      <c r="BM569" s="548">
        <v>1505</v>
      </c>
      <c r="BN569" s="576">
        <v>34.4</v>
      </c>
      <c r="BO569" s="883">
        <f t="shared" si="67"/>
        <v>86</v>
      </c>
      <c r="BQ569" s="576">
        <v>2.2999999999999998</v>
      </c>
      <c r="BU569" s="494">
        <v>205</v>
      </c>
      <c r="BV569" s="546">
        <v>7.74</v>
      </c>
      <c r="BW569" s="548">
        <v>4810</v>
      </c>
      <c r="BX569" s="548">
        <v>26.4</v>
      </c>
      <c r="BY569" s="883">
        <f t="shared" si="57"/>
        <v>102.96</v>
      </c>
      <c r="CA569" s="576">
        <v>30.4</v>
      </c>
      <c r="CO569" s="494">
        <v>246</v>
      </c>
      <c r="CP569" s="546">
        <v>7.99</v>
      </c>
      <c r="CQ569" s="467">
        <v>5700</v>
      </c>
      <c r="CR569" s="576">
        <v>17</v>
      </c>
      <c r="CS569" s="883">
        <f t="shared" si="68"/>
        <v>54.400000000000006</v>
      </c>
      <c r="CU569" s="576">
        <v>20.2</v>
      </c>
      <c r="CY569" s="494">
        <v>114</v>
      </c>
      <c r="CZ569" s="546">
        <v>7.5</v>
      </c>
      <c r="DA569" s="467">
        <v>6400</v>
      </c>
      <c r="DB569" s="576">
        <v>91.7</v>
      </c>
      <c r="DC569" s="883">
        <f t="shared" si="69"/>
        <v>233.83499999999998</v>
      </c>
      <c r="DE569" s="576">
        <v>23.8</v>
      </c>
      <c r="DI569" s="494">
        <v>40</v>
      </c>
      <c r="DJ569" s="546">
        <v>8.1300000000000008</v>
      </c>
      <c r="DK569" s="549">
        <v>6910</v>
      </c>
      <c r="DL569" s="576">
        <v>187.9</v>
      </c>
      <c r="DM569" s="883">
        <f t="shared" si="70"/>
        <v>676.44</v>
      </c>
      <c r="DO569" s="576">
        <v>34.299999999999997</v>
      </c>
      <c r="FG569" s="494">
        <v>37</v>
      </c>
      <c r="FH569" s="546">
        <v>8.6</v>
      </c>
      <c r="FI569" s="467">
        <v>3600</v>
      </c>
      <c r="FJ569" s="576">
        <v>54.1</v>
      </c>
      <c r="FK569" s="883">
        <v>176</v>
      </c>
      <c r="FM569" s="576">
        <v>7.5</v>
      </c>
      <c r="GK569" s="231">
        <v>7</v>
      </c>
      <c r="GL569" s="941">
        <v>6.43</v>
      </c>
      <c r="GM569" s="467">
        <v>10570</v>
      </c>
      <c r="GN569" s="467">
        <v>157.19999999999999</v>
      </c>
      <c r="GO569" s="467">
        <v>934</v>
      </c>
      <c r="GP569" s="467">
        <v>34</v>
      </c>
      <c r="GQ569" s="467">
        <v>189</v>
      </c>
      <c r="GU569" s="231">
        <v>39</v>
      </c>
      <c r="GV569" s="941">
        <v>6.28</v>
      </c>
      <c r="GW569" s="467">
        <v>4900</v>
      </c>
      <c r="GX569" s="467">
        <v>62.7</v>
      </c>
      <c r="GY569" s="467">
        <v>319</v>
      </c>
      <c r="GZ569" s="539">
        <v>119</v>
      </c>
      <c r="HA569" s="467">
        <v>156</v>
      </c>
      <c r="HE569" s="494">
        <v>99</v>
      </c>
      <c r="HF569" s="546">
        <v>6.97</v>
      </c>
      <c r="HG569" s="467">
        <v>3390</v>
      </c>
      <c r="HH569" s="954">
        <v>8.4</v>
      </c>
      <c r="HI569" s="1432">
        <f t="shared" si="64"/>
        <v>31.919999999999998</v>
      </c>
      <c r="HK569" s="576">
        <v>2.5</v>
      </c>
      <c r="HO569" s="494">
        <v>34</v>
      </c>
      <c r="HP569" s="546">
        <v>6.56</v>
      </c>
      <c r="HQ569" s="467">
        <v>4590</v>
      </c>
      <c r="HR569" s="576">
        <v>56.9</v>
      </c>
      <c r="HS569" s="576">
        <v>271</v>
      </c>
      <c r="HT569" s="576">
        <v>141</v>
      </c>
      <c r="HU569" s="576">
        <v>164</v>
      </c>
    </row>
    <row r="570" spans="1:523" s="472" customFormat="1" ht="15" customHeight="1" x14ac:dyDescent="0.15">
      <c r="A570" s="581">
        <v>44087</v>
      </c>
      <c r="B570" s="1204">
        <f t="shared" si="63"/>
        <v>5029</v>
      </c>
      <c r="C570" s="241"/>
      <c r="D570" s="552"/>
      <c r="E570" s="471"/>
      <c r="F570" s="577"/>
      <c r="G570" s="577"/>
      <c r="H570" s="541"/>
      <c r="I570" s="577"/>
      <c r="J570" s="553"/>
      <c r="K570" s="471"/>
      <c r="L570" s="557"/>
      <c r="M570" s="241">
        <v>2322</v>
      </c>
      <c r="N570" s="552">
        <v>8.02</v>
      </c>
      <c r="O570" s="471">
        <v>3550</v>
      </c>
      <c r="P570" s="577">
        <v>32.799999999999997</v>
      </c>
      <c r="Q570" s="577">
        <f t="shared" si="51"/>
        <v>114.79999999999998</v>
      </c>
      <c r="R570" s="541"/>
      <c r="S570" s="577">
        <v>10.1</v>
      </c>
      <c r="T570" s="553"/>
      <c r="U570" s="471"/>
      <c r="V570" s="557"/>
      <c r="W570" s="554">
        <v>767</v>
      </c>
      <c r="X570" s="552">
        <v>7.85</v>
      </c>
      <c r="Y570" s="555">
        <v>1525</v>
      </c>
      <c r="Z570" s="577">
        <v>9.1999999999999993</v>
      </c>
      <c r="AA570" s="577">
        <f t="shared" si="52"/>
        <v>37.719999999999992</v>
      </c>
      <c r="AB570" s="541"/>
      <c r="AC570" s="577">
        <v>2.5</v>
      </c>
      <c r="AD570" s="541"/>
      <c r="AE570" s="471"/>
      <c r="AF570" s="557"/>
      <c r="AG570" s="554">
        <v>86</v>
      </c>
      <c r="AH570" s="552">
        <v>8.0500000000000007</v>
      </c>
      <c r="AI570" s="555">
        <v>6590</v>
      </c>
      <c r="AJ570" s="577">
        <v>20.100000000000001</v>
      </c>
      <c r="AK570" s="577">
        <f t="shared" si="77"/>
        <v>86.43</v>
      </c>
      <c r="AL570" s="541"/>
      <c r="AM570" s="180">
        <v>2.2999999999999998</v>
      </c>
      <c r="AN570" s="541"/>
      <c r="AO570" s="471"/>
      <c r="AP570" s="619"/>
      <c r="AQ570" s="554">
        <v>141</v>
      </c>
      <c r="AR570" s="552">
        <v>7.52</v>
      </c>
      <c r="AS570" s="555">
        <v>722</v>
      </c>
      <c r="AT570" s="577">
        <v>5.0999999999999996</v>
      </c>
      <c r="AU570" s="577">
        <f t="shared" si="78"/>
        <v>16.32</v>
      </c>
      <c r="AV570" s="541"/>
      <c r="AW570" s="577">
        <v>3.1</v>
      </c>
      <c r="AX570" s="541"/>
      <c r="AY570" s="471"/>
      <c r="AZ570" s="557"/>
      <c r="BA570" s="241">
        <v>415</v>
      </c>
      <c r="BB570" s="552">
        <v>7.92</v>
      </c>
      <c r="BC570" s="471">
        <v>2670</v>
      </c>
      <c r="BD570" s="577">
        <v>16.2</v>
      </c>
      <c r="BE570" s="577">
        <f t="shared" si="55"/>
        <v>58.32</v>
      </c>
      <c r="BF570" s="541"/>
      <c r="BG570" s="577">
        <v>8.4</v>
      </c>
      <c r="BH570" s="541"/>
      <c r="BI570" s="471"/>
      <c r="BJ570" s="557"/>
      <c r="BK570" s="554">
        <v>133</v>
      </c>
      <c r="BL570" s="552">
        <v>7.96</v>
      </c>
      <c r="BM570" s="555">
        <v>1452</v>
      </c>
      <c r="BN570" s="577">
        <v>38.200000000000003</v>
      </c>
      <c r="BO570" s="577">
        <f t="shared" si="67"/>
        <v>95.5</v>
      </c>
      <c r="BP570" s="541"/>
      <c r="BQ570" s="577">
        <v>2.1</v>
      </c>
      <c r="BR570" s="541"/>
      <c r="BS570" s="471"/>
      <c r="BT570" s="557"/>
      <c r="BU570" s="554">
        <v>454</v>
      </c>
      <c r="BV570" s="552">
        <v>7.91</v>
      </c>
      <c r="BW570" s="555">
        <v>6120</v>
      </c>
      <c r="BX570" s="555">
        <v>26.4</v>
      </c>
      <c r="BY570" s="577">
        <f t="shared" si="57"/>
        <v>102.96</v>
      </c>
      <c r="BZ570" s="541"/>
      <c r="CA570" s="577">
        <v>34.9</v>
      </c>
      <c r="CB570" s="541"/>
      <c r="CC570" s="471"/>
      <c r="CD570" s="557"/>
      <c r="CE570" s="554">
        <v>89</v>
      </c>
      <c r="CF570" s="552">
        <v>7.69</v>
      </c>
      <c r="CG570" s="555">
        <v>5490</v>
      </c>
      <c r="CH570" s="577">
        <v>20</v>
      </c>
      <c r="CI570" s="577">
        <f t="shared" ref="CI570:CI633" si="79">CH570*3.8</f>
        <v>76</v>
      </c>
      <c r="CJ570" s="541"/>
      <c r="CK570" s="577">
        <v>17.5</v>
      </c>
      <c r="CL570" s="541"/>
      <c r="CM570" s="471"/>
      <c r="CN570" s="557"/>
      <c r="CO570" s="554">
        <v>337</v>
      </c>
      <c r="CP570" s="552">
        <v>7.97</v>
      </c>
      <c r="CQ570" s="471">
        <v>7410</v>
      </c>
      <c r="CR570" s="577">
        <v>13.5</v>
      </c>
      <c r="CS570" s="577">
        <f t="shared" si="68"/>
        <v>43.2</v>
      </c>
      <c r="CT570" s="541"/>
      <c r="CU570" s="577">
        <v>26.9</v>
      </c>
      <c r="CV570" s="541"/>
      <c r="CW570" s="471"/>
      <c r="CX570" s="557"/>
      <c r="CY570" s="554">
        <v>87</v>
      </c>
      <c r="CZ570" s="552">
        <v>7.45</v>
      </c>
      <c r="DA570" s="471">
        <v>6590</v>
      </c>
      <c r="DB570" s="577">
        <v>95.2</v>
      </c>
      <c r="DC570" s="577">
        <f t="shared" si="69"/>
        <v>242.76</v>
      </c>
      <c r="DD570" s="541"/>
      <c r="DE570" s="577">
        <v>25.3</v>
      </c>
      <c r="DF570" s="541"/>
      <c r="DG570" s="558"/>
      <c r="DH570" s="557"/>
      <c r="DI570" s="554"/>
      <c r="DJ570" s="552"/>
      <c r="DK570" s="556"/>
      <c r="DL570" s="577"/>
      <c r="DM570" s="577"/>
      <c r="DN570" s="541"/>
      <c r="DO570" s="577"/>
      <c r="DP570" s="541"/>
      <c r="DQ570" s="471"/>
      <c r="DR570" s="557"/>
      <c r="DS570" s="554"/>
      <c r="DT570" s="552"/>
      <c r="DU570" s="470"/>
      <c r="DV570" s="577"/>
      <c r="DW570" s="577"/>
      <c r="DX570" s="541"/>
      <c r="DY570" s="577"/>
      <c r="DZ570" s="541"/>
      <c r="EA570" s="577"/>
      <c r="EB570" s="557"/>
      <c r="EC570" s="554"/>
      <c r="ED570" s="552"/>
      <c r="EE570" s="558"/>
      <c r="EF570" s="577"/>
      <c r="EG570" s="577"/>
      <c r="EH570" s="541"/>
      <c r="EI570" s="577"/>
      <c r="EJ570" s="541"/>
      <c r="EK570" s="471"/>
      <c r="EL570" s="557"/>
      <c r="EM570" s="554"/>
      <c r="EN570" s="552"/>
      <c r="EO570" s="471"/>
      <c r="EP570" s="577"/>
      <c r="EQ570" s="577"/>
      <c r="ER570" s="541"/>
      <c r="ES570" s="577"/>
      <c r="ET570" s="470"/>
      <c r="EU570" s="471"/>
      <c r="EV570" s="557"/>
      <c r="EW570" s="554"/>
      <c r="EX570" s="552"/>
      <c r="EY570" s="471"/>
      <c r="EZ570" s="577"/>
      <c r="FA570" s="577"/>
      <c r="FB570" s="541"/>
      <c r="FC570" s="577"/>
      <c r="FD570" s="470"/>
      <c r="FE570" s="471"/>
      <c r="FF570" s="557"/>
      <c r="FG570" s="554">
        <v>30</v>
      </c>
      <c r="FH570" s="552">
        <v>8.5500000000000007</v>
      </c>
      <c r="FI570" s="471">
        <v>3530</v>
      </c>
      <c r="FJ570" s="577">
        <v>45.5</v>
      </c>
      <c r="FK570" s="577">
        <v>138</v>
      </c>
      <c r="FL570" s="541"/>
      <c r="FM570" s="577">
        <v>5.2</v>
      </c>
      <c r="FN570" s="470"/>
      <c r="FO570" s="471"/>
      <c r="FP570" s="557"/>
      <c r="FQ570" s="1261"/>
      <c r="FR570" s="584"/>
      <c r="FS570" s="589"/>
      <c r="FT570" s="584"/>
      <c r="FU570" s="590"/>
      <c r="FV570" s="584"/>
      <c r="FW570" s="590"/>
      <c r="FX570" s="584"/>
      <c r="FY570" s="584"/>
      <c r="FZ570" s="591"/>
      <c r="GA570" s="1261"/>
      <c r="GB570" s="584"/>
      <c r="GC570" s="584"/>
      <c r="GD570" s="584"/>
      <c r="GE570" s="590"/>
      <c r="GF570" s="584"/>
      <c r="GG570" s="590"/>
      <c r="GH570" s="584"/>
      <c r="GI570" s="584"/>
      <c r="GJ570" s="591"/>
      <c r="GK570" s="241">
        <v>9</v>
      </c>
      <c r="GL570" s="940">
        <v>6.47</v>
      </c>
      <c r="GM570" s="471">
        <v>8610</v>
      </c>
      <c r="GN570" s="471">
        <v>98.5</v>
      </c>
      <c r="GO570" s="471">
        <v>554</v>
      </c>
      <c r="GP570" s="471">
        <v>172</v>
      </c>
      <c r="GQ570" s="471">
        <v>246</v>
      </c>
      <c r="GR570" s="471"/>
      <c r="GS570" s="471"/>
      <c r="GT570" s="557"/>
      <c r="GU570" s="241">
        <v>16</v>
      </c>
      <c r="GV570" s="940">
        <v>6.03</v>
      </c>
      <c r="GW570" s="471">
        <v>5900</v>
      </c>
      <c r="GX570" s="471">
        <v>90.1</v>
      </c>
      <c r="GY570" s="471">
        <v>420</v>
      </c>
      <c r="GZ570" s="541">
        <v>190</v>
      </c>
      <c r="HA570" s="471">
        <v>241</v>
      </c>
      <c r="HB570" s="471"/>
      <c r="HC570" s="471"/>
      <c r="HD570" s="557"/>
      <c r="HE570" s="554">
        <v>106</v>
      </c>
      <c r="HF570" s="552">
        <v>6.66</v>
      </c>
      <c r="HG570" s="471">
        <v>4080</v>
      </c>
      <c r="HH570" s="590">
        <v>14.5</v>
      </c>
      <c r="HI570" s="556">
        <f t="shared" si="64"/>
        <v>55.099999999999994</v>
      </c>
      <c r="HJ570" s="541"/>
      <c r="HK570" s="577">
        <v>5</v>
      </c>
      <c r="HL570" s="541"/>
      <c r="HM570" s="471"/>
      <c r="HN570" s="557"/>
      <c r="HO570" s="554">
        <v>37</v>
      </c>
      <c r="HP570" s="552">
        <v>6.6546200000000004</v>
      </c>
      <c r="HQ570" s="471">
        <v>4620</v>
      </c>
      <c r="HR570" s="577">
        <v>60.2</v>
      </c>
      <c r="HS570" s="577">
        <v>248</v>
      </c>
      <c r="HT570" s="577">
        <v>144</v>
      </c>
      <c r="HU570" s="577">
        <v>158</v>
      </c>
      <c r="HV570" s="541"/>
      <c r="HW570" s="471"/>
      <c r="HX570" s="557"/>
      <c r="HY570" s="1587"/>
      <c r="HZ570" s="1587"/>
      <c r="IA570" s="1587"/>
      <c r="IB570" s="1587"/>
      <c r="IC570" s="1587"/>
      <c r="ID570" s="1587"/>
      <c r="IE570" s="1587"/>
      <c r="IF570" s="1587"/>
      <c r="IG570" s="1587"/>
      <c r="IH570" s="1587"/>
      <c r="II570" s="1587"/>
      <c r="IJ570" s="1587"/>
      <c r="IK570" s="1587"/>
      <c r="IL570" s="1587"/>
      <c r="IM570" s="1587"/>
      <c r="IN570" s="1587"/>
      <c r="IO570" s="1587"/>
      <c r="IP570" s="1587"/>
      <c r="IQ570" s="1587"/>
      <c r="IR570" s="1587"/>
      <c r="IS570" s="1587"/>
      <c r="IT570" s="1587"/>
      <c r="IU570" s="1587"/>
      <c r="IV570" s="1587"/>
      <c r="IW570" s="1587"/>
      <c r="IX570" s="1587"/>
      <c r="IY570" s="1587"/>
      <c r="IZ570" s="1587"/>
      <c r="JA570" s="1587"/>
      <c r="JB570" s="1587"/>
      <c r="JC570" s="1587"/>
      <c r="JD570" s="1587"/>
      <c r="JE570" s="1587"/>
      <c r="JF570" s="1587"/>
      <c r="JG570" s="1587"/>
      <c r="JH570" s="1587"/>
      <c r="JI570" s="1587"/>
      <c r="JJ570" s="1587"/>
      <c r="JK570" s="1587"/>
      <c r="JL570" s="1587"/>
      <c r="JM570" s="1587"/>
      <c r="JN570" s="1587"/>
      <c r="JO570" s="1587"/>
      <c r="JP570" s="1587"/>
      <c r="JQ570" s="1587"/>
      <c r="JR570" s="1587"/>
      <c r="JS570" s="1587"/>
      <c r="JT570" s="1587"/>
      <c r="JU570" s="1587"/>
      <c r="JV570" s="1587"/>
      <c r="JW570" s="1587"/>
      <c r="JX570" s="1587"/>
      <c r="JY570" s="1587"/>
      <c r="JZ570" s="1587"/>
      <c r="KA570" s="1587"/>
      <c r="KB570" s="1587"/>
      <c r="KC570" s="1587"/>
      <c r="KD570" s="1587"/>
      <c r="KE570" s="1587"/>
      <c r="KF570" s="1587"/>
      <c r="KG570" s="1587"/>
      <c r="KH570" s="1587"/>
      <c r="KI570" s="1587"/>
      <c r="KJ570" s="1587"/>
      <c r="KK570" s="1587"/>
      <c r="KL570" s="1587"/>
      <c r="KM570" s="1587"/>
      <c r="KN570" s="1587"/>
      <c r="KO570" s="1587"/>
      <c r="KP570" s="1587"/>
      <c r="KQ570" s="1587"/>
      <c r="KR570" s="1587"/>
      <c r="KS570" s="1587"/>
      <c r="KT570" s="1587"/>
      <c r="KU570" s="1587"/>
      <c r="KV570" s="1587"/>
      <c r="KW570" s="1587"/>
      <c r="KX570" s="1587"/>
      <c r="KY570" s="1587"/>
      <c r="KZ570" s="1587"/>
      <c r="LA570" s="1587"/>
      <c r="LB570" s="1587"/>
      <c r="LC570" s="1587"/>
      <c r="LD570" s="1587"/>
      <c r="LE570" s="1587"/>
      <c r="LF570" s="1587"/>
      <c r="LG570" s="1587"/>
      <c r="LH570" s="1587"/>
      <c r="LI570" s="1587"/>
      <c r="LJ570" s="1587"/>
      <c r="LK570" s="1587"/>
      <c r="LL570" s="1587"/>
      <c r="LM570" s="1587"/>
      <c r="LN570" s="1587"/>
      <c r="LO570" s="1587"/>
      <c r="LP570" s="1587"/>
      <c r="LQ570" s="1587"/>
      <c r="LR570" s="1587"/>
      <c r="LS570" s="1587"/>
      <c r="LT570" s="1587"/>
      <c r="LU570" s="1587"/>
      <c r="LV570" s="1587"/>
      <c r="LW570" s="1587"/>
      <c r="LX570" s="1587"/>
      <c r="LY570" s="1587"/>
      <c r="LZ570" s="1587"/>
      <c r="MA570" s="1587"/>
      <c r="MB570" s="1587"/>
      <c r="MC570" s="1587"/>
      <c r="MD570" s="1587"/>
      <c r="ME570" s="1587"/>
      <c r="MF570" s="1587"/>
      <c r="MG570" s="1587"/>
      <c r="MH570" s="1587"/>
      <c r="MI570" s="1587"/>
      <c r="MJ570" s="1587"/>
      <c r="MK570" s="1587"/>
      <c r="ML570" s="1587"/>
      <c r="MM570" s="1587"/>
      <c r="MN570" s="1587"/>
      <c r="MO570" s="1587"/>
      <c r="MP570" s="1587"/>
      <c r="MQ570" s="1587"/>
      <c r="MR570" s="1587"/>
      <c r="MS570" s="1587"/>
      <c r="MT570" s="1587"/>
      <c r="MU570" s="1587"/>
      <c r="MV570" s="1587"/>
      <c r="MW570" s="1587"/>
      <c r="MX570" s="1587"/>
      <c r="MY570" s="1587"/>
      <c r="MZ570" s="1587"/>
      <c r="NA570" s="1587"/>
      <c r="NB570" s="1587"/>
      <c r="NC570" s="1587"/>
      <c r="ND570" s="1587"/>
      <c r="NE570" s="1587"/>
      <c r="NF570" s="1587"/>
      <c r="NG570" s="1587"/>
      <c r="NH570" s="1587"/>
      <c r="NI570" s="1587"/>
      <c r="NJ570" s="1587"/>
      <c r="NK570" s="1587"/>
      <c r="NL570" s="1587"/>
      <c r="NM570" s="1587"/>
      <c r="NN570" s="1587"/>
      <c r="NO570" s="1587"/>
      <c r="NP570" s="1587"/>
      <c r="NQ570" s="1587"/>
      <c r="NR570" s="1587"/>
      <c r="NS570" s="1587"/>
      <c r="NT570" s="1587"/>
      <c r="NU570" s="1587"/>
      <c r="NV570" s="1587"/>
      <c r="NW570" s="1587"/>
      <c r="NX570" s="1587"/>
      <c r="NY570" s="1587"/>
      <c r="NZ570" s="1587"/>
      <c r="OA570" s="1587"/>
      <c r="OB570" s="1587"/>
      <c r="OC570" s="1587"/>
      <c r="OD570" s="1587"/>
      <c r="OE570" s="1587"/>
      <c r="OF570" s="1587"/>
      <c r="OG570" s="1587"/>
      <c r="OH570" s="1587"/>
      <c r="OI570" s="1587"/>
      <c r="OJ570" s="1587"/>
      <c r="OK570" s="1587"/>
      <c r="OL570" s="1587"/>
      <c r="OM570" s="1587"/>
      <c r="ON570" s="1587"/>
      <c r="OO570" s="1587"/>
      <c r="OP570" s="1587"/>
      <c r="OQ570" s="1587"/>
      <c r="OR570" s="1587"/>
      <c r="OS570" s="1587"/>
      <c r="OT570" s="1587"/>
      <c r="OU570" s="1587"/>
      <c r="OV570" s="1587"/>
      <c r="OW570" s="1587"/>
      <c r="OX570" s="1587"/>
      <c r="OY570" s="1587"/>
      <c r="OZ570" s="1587"/>
      <c r="PA570" s="1587"/>
      <c r="PB570" s="1587"/>
      <c r="PC570" s="1587"/>
      <c r="PD570" s="1587"/>
      <c r="PE570" s="1587"/>
      <c r="PF570" s="1587"/>
      <c r="PG570" s="1588"/>
      <c r="PH570" s="1588"/>
      <c r="PI570" s="1588"/>
      <c r="PJ570" s="1588"/>
      <c r="PK570" s="1588"/>
      <c r="PL570" s="1588"/>
      <c r="PM570" s="1588"/>
      <c r="PN570" s="1588"/>
      <c r="PO570" s="1588"/>
      <c r="PP570" s="1588"/>
      <c r="PQ570" s="1588"/>
      <c r="PR570" s="1588"/>
      <c r="PS570" s="1588"/>
      <c r="PT570" s="1588"/>
      <c r="PU570" s="1588"/>
      <c r="PV570" s="1588"/>
      <c r="PW570" s="1588"/>
      <c r="PX570" s="1588"/>
      <c r="PY570" s="1588"/>
      <c r="PZ570" s="1588"/>
      <c r="QA570" s="1588"/>
      <c r="QB570" s="1588"/>
      <c r="QC570" s="1588"/>
      <c r="QD570" s="1588"/>
      <c r="QE570" s="1588"/>
      <c r="QF570" s="1588"/>
      <c r="QG570" s="1588"/>
      <c r="QH570" s="1588"/>
      <c r="QI570" s="1588"/>
      <c r="QJ570" s="1588"/>
      <c r="QK570" s="1588"/>
      <c r="QL570" s="1588"/>
      <c r="QM570" s="1588"/>
      <c r="QN570" s="1588"/>
      <c r="QO570" s="1588"/>
      <c r="QP570" s="1588"/>
      <c r="QQ570" s="1588"/>
      <c r="QR570" s="1588"/>
      <c r="QS570" s="1588"/>
      <c r="QT570" s="1588"/>
      <c r="QU570" s="1588"/>
      <c r="QV570" s="1588"/>
      <c r="QW570" s="1588"/>
      <c r="QX570" s="1588"/>
      <c r="QY570" s="1588"/>
      <c r="QZ570" s="1588"/>
      <c r="RA570" s="1588"/>
      <c r="RB570" s="1588"/>
      <c r="RC570" s="1588"/>
      <c r="RD570" s="1588"/>
      <c r="RE570" s="1588"/>
      <c r="RF570" s="1588"/>
      <c r="RG570" s="1588"/>
      <c r="RH570" s="1588"/>
      <c r="RI570" s="1588"/>
      <c r="RJ570" s="1588"/>
      <c r="RK570" s="1588"/>
      <c r="RL570" s="1588"/>
      <c r="RM570" s="1588"/>
      <c r="RN570" s="1588"/>
      <c r="RO570" s="1588"/>
      <c r="RP570" s="1588"/>
      <c r="RQ570" s="1588"/>
      <c r="RR570" s="1588"/>
      <c r="RS570" s="1588"/>
      <c r="RT570" s="1588"/>
      <c r="RU570" s="1588"/>
      <c r="RV570" s="1588"/>
      <c r="RW570" s="1588"/>
      <c r="RX570" s="1588"/>
      <c r="RY570" s="1588"/>
      <c r="RZ570" s="1588"/>
      <c r="SA570" s="1588"/>
      <c r="SB570" s="1588"/>
      <c r="SC570" s="1588"/>
      <c r="SD570" s="1588"/>
      <c r="SE570" s="1588"/>
      <c r="SF570" s="1588"/>
      <c r="SG570" s="1588"/>
      <c r="SH570" s="1588"/>
      <c r="SI570" s="1588"/>
      <c r="SJ570" s="1588"/>
      <c r="SK570" s="1588"/>
      <c r="SL570" s="1588"/>
      <c r="SM570" s="1588"/>
      <c r="SN570" s="1588"/>
      <c r="SO570" s="1588"/>
      <c r="SP570" s="1588"/>
      <c r="SQ570" s="1588"/>
      <c r="SR570" s="1588"/>
      <c r="SS570" s="1588"/>
      <c r="ST570" s="1588"/>
      <c r="SU570" s="1588"/>
      <c r="SV570" s="1588"/>
      <c r="SW570" s="1588"/>
      <c r="SX570" s="1588"/>
      <c r="SY570" s="1588"/>
      <c r="SZ570" s="1588"/>
      <c r="TA570" s="1588"/>
      <c r="TB570" s="1588"/>
      <c r="TC570" s="1588"/>
    </row>
    <row r="571" spans="1:523" ht="15" customHeight="1" x14ac:dyDescent="0.15">
      <c r="A571" s="1033">
        <v>44088</v>
      </c>
      <c r="B571" s="1205">
        <f t="shared" si="63"/>
        <v>4629</v>
      </c>
      <c r="M571" s="231">
        <v>2134</v>
      </c>
      <c r="N571" s="546">
        <v>8.2899999999999991</v>
      </c>
      <c r="O571" s="467">
        <v>3420</v>
      </c>
      <c r="P571" s="576">
        <v>29.5</v>
      </c>
      <c r="Q571" s="883">
        <f t="shared" si="51"/>
        <v>103.25</v>
      </c>
      <c r="S571" s="576">
        <v>9.9</v>
      </c>
      <c r="W571" s="494">
        <v>594</v>
      </c>
      <c r="X571" s="546">
        <v>8.08</v>
      </c>
      <c r="Y571" s="548">
        <v>2750</v>
      </c>
      <c r="Z571" s="576">
        <v>8.3000000000000007</v>
      </c>
      <c r="AA571" s="883">
        <f t="shared" si="52"/>
        <v>34.03</v>
      </c>
      <c r="AC571" s="576">
        <v>1.7</v>
      </c>
      <c r="AG571" s="494">
        <v>70</v>
      </c>
      <c r="AH571" s="546">
        <v>8.17</v>
      </c>
      <c r="AI571" s="548">
        <v>6670</v>
      </c>
      <c r="AJ571" s="576">
        <v>18.899999999999999</v>
      </c>
      <c r="AK571" s="883">
        <f t="shared" si="77"/>
        <v>81.27</v>
      </c>
      <c r="AM571" s="213">
        <v>2.2000000000000002</v>
      </c>
      <c r="AQ571" s="494">
        <v>123</v>
      </c>
      <c r="AR571" s="546">
        <v>7.64</v>
      </c>
      <c r="AS571" s="548">
        <v>2430</v>
      </c>
      <c r="AT571" s="576">
        <v>31.5</v>
      </c>
      <c r="AU571" s="883">
        <f t="shared" si="78"/>
        <v>100.80000000000001</v>
      </c>
      <c r="AW571" s="576">
        <v>26</v>
      </c>
      <c r="BA571" s="231">
        <v>255</v>
      </c>
      <c r="BB571" s="546">
        <v>8.36</v>
      </c>
      <c r="BC571" s="467">
        <v>4970</v>
      </c>
      <c r="BD571" s="576">
        <v>40.4</v>
      </c>
      <c r="BE571" s="883">
        <f t="shared" si="55"/>
        <v>145.44</v>
      </c>
      <c r="BG571" s="576">
        <v>16.8</v>
      </c>
      <c r="BK571" s="494">
        <v>131</v>
      </c>
      <c r="BL571" s="546">
        <v>7.94</v>
      </c>
      <c r="BM571" s="548">
        <v>1467</v>
      </c>
      <c r="BN571" s="576">
        <v>35.1</v>
      </c>
      <c r="BO571" s="883">
        <f t="shared" si="67"/>
        <v>87.75</v>
      </c>
      <c r="BQ571" s="576">
        <v>2.1</v>
      </c>
      <c r="BU571" s="494">
        <v>476</v>
      </c>
      <c r="BV571" s="546">
        <v>7.6</v>
      </c>
      <c r="BW571" s="548">
        <v>5610</v>
      </c>
      <c r="BX571" s="548">
        <v>35.6</v>
      </c>
      <c r="BY571" s="883">
        <f t="shared" si="57"/>
        <v>138.84</v>
      </c>
      <c r="CA571" s="576">
        <v>36.4</v>
      </c>
      <c r="CE571" s="494">
        <v>108</v>
      </c>
      <c r="CF571" s="546">
        <v>7.81</v>
      </c>
      <c r="CG571" s="548">
        <v>5380</v>
      </c>
      <c r="CH571" s="576">
        <v>24</v>
      </c>
      <c r="CI571" s="883">
        <f t="shared" si="79"/>
        <v>91.199999999999989</v>
      </c>
      <c r="CK571" s="576">
        <v>22.2</v>
      </c>
      <c r="CO571" s="494">
        <v>240</v>
      </c>
      <c r="CP571" s="546">
        <v>7.86</v>
      </c>
      <c r="CQ571" s="467">
        <v>7280</v>
      </c>
      <c r="CR571" s="576">
        <v>12.6</v>
      </c>
      <c r="CS571" s="883">
        <f t="shared" si="68"/>
        <v>40.32</v>
      </c>
      <c r="CU571" s="576">
        <v>26.3</v>
      </c>
      <c r="CY571" s="494">
        <v>257</v>
      </c>
      <c r="CZ571" s="546">
        <v>7.45</v>
      </c>
      <c r="DA571" s="467">
        <v>6700</v>
      </c>
      <c r="DB571" s="576">
        <v>93.5</v>
      </c>
      <c r="DC571" s="883">
        <f t="shared" si="69"/>
        <v>238.42499999999998</v>
      </c>
      <c r="DE571" s="576">
        <v>24.5</v>
      </c>
      <c r="DI571" s="494">
        <v>60</v>
      </c>
      <c r="DJ571" s="546">
        <v>8.15</v>
      </c>
      <c r="DK571" s="549">
        <v>7290</v>
      </c>
      <c r="DL571" s="576">
        <v>64</v>
      </c>
      <c r="DM571" s="883">
        <f t="shared" si="70"/>
        <v>230.4</v>
      </c>
      <c r="DO571" s="576">
        <v>37.9</v>
      </c>
      <c r="FG571" s="494">
        <v>33</v>
      </c>
      <c r="FH571" s="546">
        <v>8.61</v>
      </c>
      <c r="FI571" s="467">
        <v>3530</v>
      </c>
      <c r="FJ571" s="576">
        <v>45.5</v>
      </c>
      <c r="FK571" s="883">
        <v>146</v>
      </c>
      <c r="FM571" s="576">
        <v>5.3</v>
      </c>
      <c r="GK571" s="231">
        <v>2</v>
      </c>
      <c r="GL571" s="941">
        <v>7.17</v>
      </c>
      <c r="GM571" s="467">
        <v>4640</v>
      </c>
      <c r="GN571" s="467">
        <v>63.8</v>
      </c>
      <c r="GO571" s="467">
        <v>245</v>
      </c>
      <c r="GP571" s="467">
        <v>89</v>
      </c>
      <c r="GQ571" s="467">
        <v>145</v>
      </c>
      <c r="GV571" s="941"/>
      <c r="HE571" s="494">
        <v>111</v>
      </c>
      <c r="HF571" s="546">
        <v>6.79</v>
      </c>
      <c r="HG571" s="467">
        <v>3420</v>
      </c>
      <c r="HH571" s="954">
        <v>10</v>
      </c>
      <c r="HI571" s="1432">
        <f t="shared" si="64"/>
        <v>38</v>
      </c>
      <c r="HK571" s="576">
        <v>3.8</v>
      </c>
      <c r="HO571" s="494">
        <v>35</v>
      </c>
      <c r="HP571" s="546">
        <v>6.64</v>
      </c>
      <c r="HQ571" s="467">
        <v>4590</v>
      </c>
      <c r="HR571" s="576">
        <v>69.8</v>
      </c>
      <c r="HS571" s="576">
        <v>172</v>
      </c>
      <c r="HT571" s="576">
        <v>140</v>
      </c>
      <c r="HU571" s="576">
        <v>153</v>
      </c>
    </row>
    <row r="572" spans="1:523" ht="15" customHeight="1" x14ac:dyDescent="0.15">
      <c r="A572" s="1033">
        <v>44089</v>
      </c>
      <c r="B572" s="1205">
        <f t="shared" si="63"/>
        <v>3895</v>
      </c>
      <c r="M572" s="231">
        <v>1613</v>
      </c>
      <c r="N572" s="546">
        <v>8.1300000000000008</v>
      </c>
      <c r="O572" s="467">
        <v>3350</v>
      </c>
      <c r="P572" s="576">
        <v>28.5</v>
      </c>
      <c r="Q572" s="883">
        <f t="shared" si="51"/>
        <v>99.75</v>
      </c>
      <c r="S572" s="576">
        <v>11</v>
      </c>
      <c r="W572" s="494">
        <v>570</v>
      </c>
      <c r="X572" s="546">
        <v>8.0399999999999991</v>
      </c>
      <c r="Y572" s="548">
        <v>2960</v>
      </c>
      <c r="Z572" s="576">
        <v>8.3000000000000007</v>
      </c>
      <c r="AA572" s="883">
        <f t="shared" si="52"/>
        <v>34.03</v>
      </c>
      <c r="AC572" s="576">
        <v>3</v>
      </c>
      <c r="AG572" s="494">
        <v>120</v>
      </c>
      <c r="AH572" s="546">
        <v>8.35</v>
      </c>
      <c r="AI572" s="548">
        <v>6820</v>
      </c>
      <c r="AJ572" s="576">
        <v>17.7</v>
      </c>
      <c r="AK572" s="883">
        <f t="shared" si="77"/>
        <v>76.11</v>
      </c>
      <c r="AM572" s="213">
        <v>2.2999999999999998</v>
      </c>
      <c r="AQ572" s="494">
        <v>71</v>
      </c>
      <c r="AR572" s="546">
        <v>7.6</v>
      </c>
      <c r="AS572" s="548">
        <v>1545</v>
      </c>
      <c r="AT572" s="576">
        <v>17.5</v>
      </c>
      <c r="AU572" s="883">
        <f t="shared" si="78"/>
        <v>56</v>
      </c>
      <c r="AW572" s="576">
        <v>14.3</v>
      </c>
      <c r="BA572" s="231">
        <v>298</v>
      </c>
      <c r="BB572" s="546">
        <v>8.34</v>
      </c>
      <c r="BC572" s="467">
        <v>4960</v>
      </c>
      <c r="BD572" s="576">
        <v>41.7</v>
      </c>
      <c r="BE572" s="883">
        <f t="shared" si="55"/>
        <v>150.12</v>
      </c>
      <c r="BG572" s="576">
        <v>18.100000000000001</v>
      </c>
      <c r="BK572" s="494">
        <v>138</v>
      </c>
      <c r="BL572" s="546">
        <v>7.9</v>
      </c>
      <c r="BM572" s="548">
        <v>1456</v>
      </c>
      <c r="BN572" s="576">
        <v>37.299999999999997</v>
      </c>
      <c r="BO572" s="883">
        <f t="shared" si="67"/>
        <v>93.25</v>
      </c>
      <c r="BQ572" s="576">
        <v>2.2000000000000002</v>
      </c>
      <c r="BU572" s="494">
        <v>492</v>
      </c>
      <c r="BV572" s="546">
        <v>7.59</v>
      </c>
      <c r="BW572" s="548">
        <v>6450</v>
      </c>
      <c r="BX572" s="548">
        <v>30.7</v>
      </c>
      <c r="BY572" s="883">
        <f t="shared" si="57"/>
        <v>119.72999999999999</v>
      </c>
      <c r="CA572" s="576">
        <v>35.5</v>
      </c>
      <c r="CE572" s="494">
        <v>81</v>
      </c>
      <c r="CF572" s="546">
        <v>7.88</v>
      </c>
      <c r="CG572" s="548">
        <v>5480</v>
      </c>
      <c r="CH572" s="576">
        <v>24</v>
      </c>
      <c r="CI572" s="883">
        <f t="shared" si="79"/>
        <v>91.199999999999989</v>
      </c>
      <c r="CK572" s="576">
        <v>24.3</v>
      </c>
      <c r="CO572" s="494">
        <v>83</v>
      </c>
      <c r="CP572" s="546">
        <v>8.1300000000000008</v>
      </c>
      <c r="CQ572" s="467">
        <v>10080</v>
      </c>
      <c r="CR572" s="576">
        <v>14.8</v>
      </c>
      <c r="CS572" s="883">
        <f t="shared" si="68"/>
        <v>47.360000000000007</v>
      </c>
      <c r="CU572" s="576">
        <v>39.4</v>
      </c>
      <c r="CY572" s="494">
        <v>167</v>
      </c>
      <c r="CZ572" s="546">
        <v>7.54</v>
      </c>
      <c r="DA572" s="467">
        <v>6760</v>
      </c>
      <c r="DB572" s="576">
        <v>94.4</v>
      </c>
      <c r="DC572" s="883">
        <f t="shared" si="69"/>
        <v>240.72</v>
      </c>
      <c r="DE572" s="576">
        <v>26.2</v>
      </c>
      <c r="DI572" s="494">
        <v>38</v>
      </c>
      <c r="DJ572" s="546">
        <v>8.27</v>
      </c>
      <c r="DK572" s="549">
        <v>7360</v>
      </c>
      <c r="DL572" s="576">
        <v>85.7</v>
      </c>
      <c r="DM572" s="883">
        <f t="shared" si="70"/>
        <v>308.52000000000004</v>
      </c>
      <c r="DO572" s="576">
        <v>46.4</v>
      </c>
      <c r="EM572" s="494">
        <v>42</v>
      </c>
      <c r="EN572" s="546">
        <v>7.04</v>
      </c>
      <c r="EO572" s="467">
        <v>5200</v>
      </c>
      <c r="EP572" s="576">
        <v>16.3</v>
      </c>
      <c r="ES572" s="576">
        <v>67.3</v>
      </c>
      <c r="FG572" s="494">
        <v>30</v>
      </c>
      <c r="FH572" s="546">
        <v>8.67</v>
      </c>
      <c r="FI572" s="467">
        <v>3450</v>
      </c>
      <c r="FJ572" s="576">
        <v>45.1</v>
      </c>
      <c r="FK572" s="883">
        <v>141</v>
      </c>
      <c r="FM572" s="576">
        <v>5.2</v>
      </c>
      <c r="GV572" s="941"/>
      <c r="HE572" s="494">
        <v>110</v>
      </c>
      <c r="HF572" s="546">
        <v>7.06</v>
      </c>
      <c r="HG572" s="467">
        <v>3020</v>
      </c>
      <c r="HH572" s="954">
        <v>36.5</v>
      </c>
      <c r="HI572" s="1432">
        <f t="shared" si="64"/>
        <v>138.69999999999999</v>
      </c>
      <c r="HK572" s="576">
        <v>3.5</v>
      </c>
      <c r="HO572" s="494">
        <v>42</v>
      </c>
      <c r="HP572" s="546">
        <v>6.6</v>
      </c>
      <c r="HQ572" s="467">
        <v>4970</v>
      </c>
      <c r="HR572" s="576">
        <v>73.2</v>
      </c>
      <c r="HS572" s="576">
        <v>308</v>
      </c>
      <c r="HT572" s="576">
        <v>156</v>
      </c>
      <c r="HU572" s="576">
        <v>172</v>
      </c>
    </row>
    <row r="573" spans="1:523" ht="15" customHeight="1" x14ac:dyDescent="0.15">
      <c r="A573" s="1033">
        <v>44090</v>
      </c>
      <c r="B573" s="1205">
        <f t="shared" si="63"/>
        <v>5466</v>
      </c>
      <c r="M573" s="231">
        <v>2282</v>
      </c>
      <c r="N573" s="546">
        <v>8.33</v>
      </c>
      <c r="O573" s="467">
        <v>2990</v>
      </c>
      <c r="P573" s="576">
        <v>27.9</v>
      </c>
      <c r="Q573" s="883">
        <f t="shared" si="51"/>
        <v>97.649999999999991</v>
      </c>
      <c r="S573" s="576">
        <v>11.6</v>
      </c>
      <c r="W573" s="494">
        <v>629</v>
      </c>
      <c r="X573" s="546">
        <v>7.98</v>
      </c>
      <c r="Y573" s="548">
        <v>2850</v>
      </c>
      <c r="Z573" s="576">
        <v>8.6999999999999993</v>
      </c>
      <c r="AA573" s="883">
        <f t="shared" si="52"/>
        <v>35.669999999999995</v>
      </c>
      <c r="AC573" s="576">
        <v>4</v>
      </c>
      <c r="AG573" s="494">
        <v>141</v>
      </c>
      <c r="AH573" s="546">
        <v>8.3699999999999992</v>
      </c>
      <c r="AI573" s="548">
        <v>6040</v>
      </c>
      <c r="AJ573" s="576">
        <v>18.399999999999999</v>
      </c>
      <c r="AK573" s="883">
        <f t="shared" si="77"/>
        <v>79.11999999999999</v>
      </c>
      <c r="AL573" s="539">
        <v>0.4</v>
      </c>
      <c r="AM573" s="213">
        <v>2.9</v>
      </c>
      <c r="AQ573" s="494">
        <v>264</v>
      </c>
      <c r="AR573" s="546">
        <v>7.56</v>
      </c>
      <c r="AS573" s="548">
        <v>783</v>
      </c>
      <c r="AT573" s="576">
        <v>5.4</v>
      </c>
      <c r="AU573" s="883">
        <f t="shared" si="78"/>
        <v>17.28</v>
      </c>
      <c r="AW573" s="576">
        <v>3.8</v>
      </c>
      <c r="BA573" s="231">
        <v>511</v>
      </c>
      <c r="BB573" s="546">
        <v>8.2200000000000006</v>
      </c>
      <c r="BC573" s="467">
        <v>3990</v>
      </c>
      <c r="BD573" s="576">
        <v>36.6</v>
      </c>
      <c r="BE573" s="883">
        <f t="shared" si="55"/>
        <v>131.76000000000002</v>
      </c>
      <c r="BG573" s="576">
        <v>18.8</v>
      </c>
      <c r="BK573" s="494">
        <v>135</v>
      </c>
      <c r="BL573" s="546">
        <v>7.96</v>
      </c>
      <c r="BM573" s="548">
        <v>1351</v>
      </c>
      <c r="BN573" s="576">
        <v>39.799999999999997</v>
      </c>
      <c r="BO573" s="883">
        <f t="shared" si="67"/>
        <v>99.5</v>
      </c>
      <c r="BQ573" s="576">
        <v>2.1</v>
      </c>
      <c r="BU573" s="494">
        <v>554</v>
      </c>
      <c r="BV573" s="546">
        <v>7.49</v>
      </c>
      <c r="BW573" s="548">
        <v>3440</v>
      </c>
      <c r="BX573" s="548">
        <v>37.6</v>
      </c>
      <c r="BY573" s="883">
        <f t="shared" si="57"/>
        <v>146.64000000000001</v>
      </c>
      <c r="BZ573" s="539">
        <v>20</v>
      </c>
      <c r="CA573" s="576">
        <v>27.4</v>
      </c>
      <c r="CE573" s="494">
        <v>124</v>
      </c>
      <c r="CF573" s="546">
        <v>7.9</v>
      </c>
      <c r="CG573" s="548">
        <v>4900</v>
      </c>
      <c r="CH573" s="576">
        <v>29.4</v>
      </c>
      <c r="CI573" s="883">
        <f t="shared" si="79"/>
        <v>111.71999999999998</v>
      </c>
      <c r="CJ573" s="539">
        <v>7.7</v>
      </c>
      <c r="CK573" s="576">
        <v>23.4</v>
      </c>
      <c r="CO573" s="494">
        <v>288</v>
      </c>
      <c r="CP573" s="546">
        <v>8.15</v>
      </c>
      <c r="CQ573" s="467">
        <v>8980</v>
      </c>
      <c r="CR573" s="576">
        <v>18.100000000000001</v>
      </c>
      <c r="CS573" s="883">
        <f t="shared" si="68"/>
        <v>57.920000000000009</v>
      </c>
      <c r="CT573" s="539">
        <v>7.3</v>
      </c>
      <c r="CU573" s="576">
        <v>41.2</v>
      </c>
      <c r="CY573" s="494">
        <v>130</v>
      </c>
      <c r="CZ573" s="546">
        <v>7.54</v>
      </c>
      <c r="DA573" s="467">
        <v>6090</v>
      </c>
      <c r="DB573" s="576">
        <v>96.2</v>
      </c>
      <c r="DC573" s="883">
        <f t="shared" si="69"/>
        <v>245.31</v>
      </c>
      <c r="DE573" s="576">
        <v>22.6</v>
      </c>
      <c r="DI573" s="494">
        <v>94</v>
      </c>
      <c r="DJ573" s="546">
        <v>8.2100000000000009</v>
      </c>
      <c r="DK573" s="549">
        <v>6700</v>
      </c>
      <c r="DL573" s="576">
        <v>108</v>
      </c>
      <c r="DM573" s="883">
        <f t="shared" si="70"/>
        <v>388.8</v>
      </c>
      <c r="DN573" s="539">
        <v>47</v>
      </c>
      <c r="DO573" s="576">
        <v>53.1</v>
      </c>
      <c r="EC573" s="494">
        <v>8</v>
      </c>
      <c r="FG573" s="494">
        <v>28</v>
      </c>
      <c r="FH573" s="546">
        <v>8.6</v>
      </c>
      <c r="FI573" s="467">
        <v>3320</v>
      </c>
      <c r="FJ573" s="576">
        <v>44.9</v>
      </c>
      <c r="FK573" s="883">
        <v>139</v>
      </c>
      <c r="FM573" s="576">
        <v>6</v>
      </c>
      <c r="GK573" s="231">
        <v>31</v>
      </c>
      <c r="GL573" s="941">
        <v>7.16</v>
      </c>
      <c r="GM573" s="467">
        <v>1744</v>
      </c>
      <c r="GN573" s="467">
        <v>28.8</v>
      </c>
      <c r="GO573" s="467">
        <v>134</v>
      </c>
      <c r="GP573" s="467">
        <v>14.7</v>
      </c>
      <c r="GQ573" s="467">
        <v>33</v>
      </c>
      <c r="GV573" s="941"/>
      <c r="HE573" s="494">
        <v>169</v>
      </c>
      <c r="HF573" s="546">
        <v>6.9</v>
      </c>
      <c r="HG573" s="467">
        <v>2710</v>
      </c>
      <c r="HH573" s="954">
        <v>12</v>
      </c>
      <c r="HI573" s="1432">
        <f t="shared" si="64"/>
        <v>45.599999999999994</v>
      </c>
      <c r="HK573" s="576">
        <v>3.3</v>
      </c>
      <c r="HO573" s="494">
        <v>78</v>
      </c>
      <c r="HP573" s="546">
        <v>8.3699999999999992</v>
      </c>
      <c r="HQ573" s="467">
        <v>3260</v>
      </c>
      <c r="HR573" s="576">
        <v>48.8</v>
      </c>
      <c r="HS573" s="576">
        <v>206</v>
      </c>
      <c r="HT573" s="576">
        <v>114</v>
      </c>
      <c r="HU573" s="576">
        <v>127</v>
      </c>
    </row>
    <row r="574" spans="1:523" ht="15" customHeight="1" x14ac:dyDescent="0.15">
      <c r="A574" s="1033">
        <v>44091</v>
      </c>
      <c r="B574" s="1205">
        <f t="shared" si="63"/>
        <v>5024</v>
      </c>
      <c r="M574" s="231">
        <v>1692</v>
      </c>
      <c r="N574" s="546">
        <v>8.31</v>
      </c>
      <c r="O574" s="467">
        <v>3020</v>
      </c>
      <c r="P574" s="576">
        <v>27.7</v>
      </c>
      <c r="Q574" s="883">
        <f t="shared" si="51"/>
        <v>96.95</v>
      </c>
      <c r="S574" s="576">
        <v>15.2</v>
      </c>
      <c r="W574" s="494">
        <v>567</v>
      </c>
      <c r="X574" s="546">
        <v>8.0500000000000007</v>
      </c>
      <c r="Y574" s="548">
        <v>2760</v>
      </c>
      <c r="Z574" s="576">
        <v>8</v>
      </c>
      <c r="AA574" s="883">
        <f t="shared" si="52"/>
        <v>32.799999999999997</v>
      </c>
      <c r="AC574" s="576">
        <v>2.2999999999999998</v>
      </c>
      <c r="AG574" s="494">
        <v>95</v>
      </c>
      <c r="AH574" s="546">
        <v>8.35</v>
      </c>
      <c r="AI574" s="548">
        <v>6140</v>
      </c>
      <c r="AJ574" s="576">
        <v>17.399999999999999</v>
      </c>
      <c r="AK574" s="883">
        <f t="shared" si="77"/>
        <v>74.819999999999993</v>
      </c>
      <c r="AM574" s="213">
        <v>2.1</v>
      </c>
      <c r="AQ574" s="494">
        <v>400</v>
      </c>
      <c r="AR574" s="546">
        <v>7.62</v>
      </c>
      <c r="AS574" s="548">
        <v>2860</v>
      </c>
      <c r="AT574" s="576">
        <v>44.3</v>
      </c>
      <c r="AU574" s="883">
        <f t="shared" si="78"/>
        <v>141.76</v>
      </c>
      <c r="AW574" s="576">
        <v>36.9</v>
      </c>
      <c r="BA574" s="231">
        <v>375</v>
      </c>
      <c r="BB574" s="546">
        <v>8.2899999999999991</v>
      </c>
      <c r="BC574" s="467">
        <v>4070</v>
      </c>
      <c r="BD574" s="576">
        <v>39.1</v>
      </c>
      <c r="BE574" s="883">
        <f t="shared" si="55"/>
        <v>140.76000000000002</v>
      </c>
      <c r="BG574" s="576">
        <v>17.8</v>
      </c>
      <c r="BK574" s="494">
        <v>133</v>
      </c>
      <c r="BL574" s="546">
        <v>8.08</v>
      </c>
      <c r="BM574" s="548">
        <v>1328</v>
      </c>
      <c r="BN574" s="576">
        <v>40.5</v>
      </c>
      <c r="BO574" s="883">
        <f t="shared" si="67"/>
        <v>101.25</v>
      </c>
      <c r="BQ574" s="576">
        <v>2.2999999999999998</v>
      </c>
      <c r="BU574" s="494">
        <v>539</v>
      </c>
      <c r="BV574" s="546">
        <v>7.45</v>
      </c>
      <c r="BW574" s="548">
        <v>4340</v>
      </c>
      <c r="BX574" s="548">
        <v>27.3</v>
      </c>
      <c r="BY574" s="883">
        <f t="shared" si="57"/>
        <v>106.47</v>
      </c>
      <c r="CA574" s="576">
        <v>31.5</v>
      </c>
      <c r="CE574" s="494">
        <v>104</v>
      </c>
      <c r="CF574" s="546">
        <v>7.9</v>
      </c>
      <c r="CG574" s="548">
        <v>4570</v>
      </c>
      <c r="CH574" s="576">
        <v>24</v>
      </c>
      <c r="CI574" s="883">
        <f t="shared" si="79"/>
        <v>91.199999999999989</v>
      </c>
      <c r="CK574" s="576">
        <v>20.3</v>
      </c>
      <c r="CO574" s="494">
        <v>319</v>
      </c>
      <c r="CP574" s="546">
        <v>7.8</v>
      </c>
      <c r="CQ574" s="467">
        <v>5820</v>
      </c>
      <c r="CR574" s="576">
        <v>12.6</v>
      </c>
      <c r="CS574" s="883">
        <f t="shared" si="68"/>
        <v>40.32</v>
      </c>
      <c r="CU574" s="576">
        <v>26.4</v>
      </c>
      <c r="CY574" s="494">
        <v>110</v>
      </c>
      <c r="CZ574" s="546">
        <v>7.73</v>
      </c>
      <c r="DA574" s="467">
        <v>6070</v>
      </c>
      <c r="DB574" s="576">
        <v>90.9</v>
      </c>
      <c r="DC574" s="883">
        <f t="shared" si="69"/>
        <v>231.79499999999999</v>
      </c>
      <c r="DE574" s="576">
        <v>20.9</v>
      </c>
      <c r="DI574" s="494">
        <v>129</v>
      </c>
      <c r="DJ574" s="546">
        <v>8.1300000000000008</v>
      </c>
      <c r="DK574" s="549">
        <v>5470</v>
      </c>
      <c r="DL574" s="576">
        <v>101</v>
      </c>
      <c r="DM574" s="883">
        <f t="shared" si="70"/>
        <v>363.6</v>
      </c>
      <c r="DO574" s="576">
        <v>45.8</v>
      </c>
      <c r="FG574" s="494">
        <v>12</v>
      </c>
      <c r="FH574" s="546">
        <v>8.75</v>
      </c>
      <c r="FI574" s="467">
        <v>3160</v>
      </c>
      <c r="FJ574" s="576">
        <v>46.2</v>
      </c>
      <c r="FK574" s="883">
        <v>143</v>
      </c>
      <c r="FM574" s="576">
        <v>5.6</v>
      </c>
      <c r="GK574" s="231">
        <v>96</v>
      </c>
      <c r="GL574" s="941">
        <v>7.22</v>
      </c>
      <c r="GM574" s="467">
        <v>5510</v>
      </c>
      <c r="GN574" s="467">
        <v>54.3</v>
      </c>
      <c r="GO574" s="467">
        <v>220</v>
      </c>
      <c r="GP574" s="467">
        <v>27</v>
      </c>
      <c r="GQ574" s="467">
        <v>62.4</v>
      </c>
      <c r="GU574" s="231">
        <v>60</v>
      </c>
      <c r="GV574" s="941">
        <v>6.44</v>
      </c>
      <c r="GW574" s="467">
        <v>2390</v>
      </c>
      <c r="GX574" s="467">
        <v>31.6</v>
      </c>
      <c r="GY574" s="467">
        <v>140</v>
      </c>
      <c r="GZ574" s="539">
        <v>80</v>
      </c>
      <c r="HA574" s="467">
        <v>85.6</v>
      </c>
      <c r="HE574" s="494">
        <v>232</v>
      </c>
      <c r="HF574" s="546">
        <v>6.94</v>
      </c>
      <c r="HG574" s="467">
        <v>2630</v>
      </c>
      <c r="HH574" s="954">
        <v>7.3</v>
      </c>
      <c r="HI574" s="1432">
        <f t="shared" si="64"/>
        <v>27.74</v>
      </c>
      <c r="HK574" s="576">
        <v>1.8</v>
      </c>
      <c r="HO574" s="494">
        <v>161</v>
      </c>
      <c r="HP574" s="546">
        <v>6.9</v>
      </c>
      <c r="HQ574" s="467">
        <v>2110</v>
      </c>
      <c r="HR574" s="576">
        <v>26.5</v>
      </c>
      <c r="HS574" s="576">
        <v>98</v>
      </c>
      <c r="HT574" s="576">
        <v>70</v>
      </c>
      <c r="HU574" s="576">
        <v>70.5</v>
      </c>
    </row>
    <row r="575" spans="1:523" ht="15" customHeight="1" x14ac:dyDescent="0.15">
      <c r="A575" s="1033">
        <v>44092</v>
      </c>
      <c r="B575" s="1205">
        <f t="shared" si="63"/>
        <v>4917</v>
      </c>
      <c r="M575" s="231">
        <v>1424</v>
      </c>
      <c r="N575" s="546">
        <v>8.36</v>
      </c>
      <c r="O575" s="467">
        <v>2960</v>
      </c>
      <c r="P575" s="576">
        <v>28.3</v>
      </c>
      <c r="Q575" s="883">
        <f t="shared" si="51"/>
        <v>99.05</v>
      </c>
      <c r="S575" s="576">
        <v>16</v>
      </c>
      <c r="W575" s="494">
        <v>625</v>
      </c>
      <c r="X575" s="546">
        <v>8</v>
      </c>
      <c r="Y575" s="548">
        <v>3310</v>
      </c>
      <c r="Z575" s="576">
        <v>11.2</v>
      </c>
      <c r="AA575" s="883">
        <f t="shared" si="52"/>
        <v>45.919999999999995</v>
      </c>
      <c r="AC575" s="576">
        <v>3.3</v>
      </c>
      <c r="AK575" s="883">
        <f t="shared" si="77"/>
        <v>0</v>
      </c>
      <c r="AQ575" s="494">
        <v>272</v>
      </c>
      <c r="AR575" s="546">
        <v>7.5</v>
      </c>
      <c r="AS575" s="548">
        <v>2620</v>
      </c>
      <c r="AT575" s="576">
        <v>42.1</v>
      </c>
      <c r="AU575" s="883">
        <f t="shared" si="78"/>
        <v>134.72</v>
      </c>
      <c r="AW575" s="576">
        <v>38.6</v>
      </c>
      <c r="BA575" s="231">
        <v>259</v>
      </c>
      <c r="BB575" s="546">
        <v>8.2100000000000009</v>
      </c>
      <c r="BC575" s="467">
        <v>3770</v>
      </c>
      <c r="BD575" s="576">
        <v>39</v>
      </c>
      <c r="BE575" s="883">
        <f t="shared" si="55"/>
        <v>140.4</v>
      </c>
      <c r="BG575" s="576">
        <v>17</v>
      </c>
      <c r="BK575" s="494">
        <v>121</v>
      </c>
      <c r="BL575" s="546">
        <v>7.5</v>
      </c>
      <c r="BM575" s="548">
        <v>1341</v>
      </c>
      <c r="BN575" s="576">
        <v>39.799999999999997</v>
      </c>
      <c r="BO575" s="883">
        <f t="shared" si="67"/>
        <v>99.5</v>
      </c>
      <c r="BQ575" s="576">
        <v>2.1</v>
      </c>
      <c r="BU575" s="494">
        <v>495</v>
      </c>
      <c r="BV575" s="546">
        <v>7.48</v>
      </c>
      <c r="BW575" s="548">
        <v>6930</v>
      </c>
      <c r="BX575" s="548">
        <v>47.5</v>
      </c>
      <c r="BY575" s="883">
        <f t="shared" si="57"/>
        <v>185.25</v>
      </c>
      <c r="CA575" s="576">
        <v>62.7</v>
      </c>
      <c r="CE575" s="494">
        <v>82</v>
      </c>
      <c r="CF575" s="546">
        <v>7.83</v>
      </c>
      <c r="CG575" s="548">
        <v>4290</v>
      </c>
      <c r="CH575" s="576">
        <v>18</v>
      </c>
      <c r="CI575" s="883">
        <f t="shared" si="79"/>
        <v>68.399999999999991</v>
      </c>
      <c r="CK575" s="576">
        <v>18.100000000000001</v>
      </c>
      <c r="CO575" s="494">
        <v>315</v>
      </c>
      <c r="CP575" s="546">
        <v>7.49</v>
      </c>
      <c r="CQ575" s="467">
        <v>4750</v>
      </c>
      <c r="CR575" s="576">
        <v>12.5</v>
      </c>
      <c r="CS575" s="883">
        <f t="shared" si="68"/>
        <v>40</v>
      </c>
      <c r="CU575" s="576">
        <v>24</v>
      </c>
      <c r="CY575" s="494">
        <v>343</v>
      </c>
      <c r="CZ575" s="546">
        <v>7.7</v>
      </c>
      <c r="DA575" s="467">
        <v>6180</v>
      </c>
      <c r="DB575" s="576">
        <v>89.1</v>
      </c>
      <c r="DC575" s="883">
        <f t="shared" si="69"/>
        <v>227.20499999999996</v>
      </c>
      <c r="DE575" s="576">
        <v>18.2</v>
      </c>
      <c r="DI575" s="494">
        <v>77</v>
      </c>
      <c r="DJ575" s="546">
        <v>7.95</v>
      </c>
      <c r="DK575" s="549">
        <v>3950</v>
      </c>
      <c r="DL575" s="576">
        <v>60</v>
      </c>
      <c r="DM575" s="883">
        <f t="shared" si="70"/>
        <v>216</v>
      </c>
      <c r="DO575" s="576">
        <v>31.5</v>
      </c>
      <c r="EM575" s="494">
        <v>123</v>
      </c>
      <c r="EN575" s="546">
        <v>6.86</v>
      </c>
      <c r="EO575" s="467">
        <v>6540</v>
      </c>
      <c r="EP575" s="576">
        <v>15</v>
      </c>
      <c r="EQ575" s="576">
        <v>42</v>
      </c>
      <c r="ER575" s="539">
        <v>5</v>
      </c>
      <c r="ES575" s="576">
        <v>72.7</v>
      </c>
      <c r="EW575" s="494">
        <v>235</v>
      </c>
      <c r="EX575" s="546">
        <v>7.39</v>
      </c>
      <c r="EY575" s="467">
        <v>5980</v>
      </c>
      <c r="EZ575" s="576">
        <v>12</v>
      </c>
      <c r="FA575" s="883">
        <f t="shared" ref="FA575:FA580" si="80">EZ575*4</f>
        <v>48</v>
      </c>
      <c r="FC575" s="576">
        <v>1.8</v>
      </c>
      <c r="FG575" s="494">
        <v>75</v>
      </c>
      <c r="FH575" s="546">
        <v>8.75</v>
      </c>
      <c r="FI575" s="467">
        <v>3040</v>
      </c>
      <c r="FJ575" s="576">
        <v>42.2</v>
      </c>
      <c r="FK575" s="883">
        <v>126</v>
      </c>
      <c r="FM575" s="576">
        <v>5.4</v>
      </c>
      <c r="GK575" s="231">
        <v>62</v>
      </c>
      <c r="GL575" s="941">
        <v>6.5</v>
      </c>
      <c r="GM575" s="467">
        <v>2490</v>
      </c>
      <c r="GN575" s="467">
        <v>43.2</v>
      </c>
      <c r="GO575" s="467">
        <v>202</v>
      </c>
      <c r="GP575" s="467">
        <v>91</v>
      </c>
      <c r="GQ575" s="467">
        <v>114</v>
      </c>
      <c r="GU575" s="231">
        <v>65</v>
      </c>
      <c r="GV575" s="941">
        <v>6.84</v>
      </c>
      <c r="GW575" s="467">
        <v>1227</v>
      </c>
      <c r="GX575" s="467">
        <v>16.100000000000001</v>
      </c>
      <c r="GY575" s="467">
        <v>81</v>
      </c>
      <c r="GZ575" s="539">
        <v>22</v>
      </c>
      <c r="HA575" s="467">
        <v>32.200000000000003</v>
      </c>
      <c r="HE575" s="494">
        <v>155</v>
      </c>
      <c r="HF575" s="546">
        <v>3.79</v>
      </c>
      <c r="HG575" s="467">
        <v>2950</v>
      </c>
      <c r="HH575" s="954">
        <v>8.1999999999999993</v>
      </c>
      <c r="HI575" s="1432">
        <f t="shared" si="64"/>
        <v>31.159999999999997</v>
      </c>
      <c r="HK575" s="576">
        <v>2.1</v>
      </c>
      <c r="HO575" s="494">
        <v>189</v>
      </c>
      <c r="HP575" s="546">
        <v>7.14</v>
      </c>
      <c r="HQ575" s="467">
        <v>1771</v>
      </c>
      <c r="HR575" s="576">
        <v>26.8</v>
      </c>
      <c r="HS575" s="576">
        <v>86</v>
      </c>
      <c r="HT575" s="576">
        <v>53</v>
      </c>
      <c r="HU575" s="576">
        <v>61</v>
      </c>
    </row>
    <row r="576" spans="1:523" ht="15" customHeight="1" x14ac:dyDescent="0.15">
      <c r="A576" s="1033">
        <v>44093</v>
      </c>
      <c r="B576" s="1205">
        <f t="shared" si="63"/>
        <v>5110</v>
      </c>
      <c r="M576" s="231">
        <v>2389</v>
      </c>
      <c r="N576" s="546">
        <v>8.32</v>
      </c>
      <c r="O576" s="467">
        <v>2860</v>
      </c>
      <c r="P576" s="576">
        <v>26.4</v>
      </c>
      <c r="Q576" s="883">
        <f t="shared" si="51"/>
        <v>92.399999999999991</v>
      </c>
      <c r="S576" s="576">
        <v>14</v>
      </c>
      <c r="W576" s="494">
        <v>594</v>
      </c>
      <c r="X576" s="546">
        <v>7.92</v>
      </c>
      <c r="Y576" s="548">
        <v>3420</v>
      </c>
      <c r="Z576" s="576">
        <v>10</v>
      </c>
      <c r="AA576" s="883">
        <f t="shared" si="52"/>
        <v>41</v>
      </c>
      <c r="AC576" s="576">
        <v>3.3</v>
      </c>
      <c r="AK576" s="883">
        <f t="shared" si="77"/>
        <v>0</v>
      </c>
      <c r="AQ576" s="494">
        <v>294</v>
      </c>
      <c r="AR576" s="546">
        <v>7.96</v>
      </c>
      <c r="AS576" s="548">
        <v>3080</v>
      </c>
      <c r="AT576" s="576">
        <v>41.8</v>
      </c>
      <c r="AU576" s="883">
        <f t="shared" si="78"/>
        <v>133.76</v>
      </c>
      <c r="AV576" s="539">
        <v>1.4</v>
      </c>
      <c r="AW576" s="576">
        <v>41.6</v>
      </c>
      <c r="BA576" s="231">
        <v>463</v>
      </c>
      <c r="BB576" s="546">
        <v>8.19</v>
      </c>
      <c r="BC576" s="467">
        <v>4580</v>
      </c>
      <c r="BD576" s="576">
        <v>45.7</v>
      </c>
      <c r="BE576" s="883">
        <f t="shared" si="55"/>
        <v>164.52</v>
      </c>
      <c r="BG576" s="576">
        <v>21</v>
      </c>
      <c r="BK576" s="494">
        <v>139</v>
      </c>
      <c r="BL576" s="546">
        <v>7.86</v>
      </c>
      <c r="BM576" s="548">
        <v>1354</v>
      </c>
      <c r="BN576" s="576">
        <v>40.9</v>
      </c>
      <c r="BO576" s="883">
        <f t="shared" si="67"/>
        <v>102.25</v>
      </c>
      <c r="BQ576" s="576">
        <v>2</v>
      </c>
      <c r="BU576" s="494">
        <v>407</v>
      </c>
      <c r="BV576" s="546">
        <v>7.22</v>
      </c>
      <c r="BW576" s="548">
        <v>5660</v>
      </c>
      <c r="BX576" s="548">
        <v>46.2</v>
      </c>
      <c r="BY576" s="883">
        <f t="shared" si="57"/>
        <v>180.18</v>
      </c>
      <c r="CA576" s="576">
        <v>56.1</v>
      </c>
      <c r="CE576" s="494">
        <v>123</v>
      </c>
      <c r="CF576" s="546">
        <v>7.87</v>
      </c>
      <c r="CG576" s="548">
        <v>6390</v>
      </c>
      <c r="CH576" s="576">
        <v>20.2</v>
      </c>
      <c r="CI576" s="883">
        <f t="shared" si="79"/>
        <v>76.759999999999991</v>
      </c>
      <c r="CK576" s="576">
        <v>26.6</v>
      </c>
      <c r="CO576" s="494">
        <v>303</v>
      </c>
      <c r="CP576" s="546">
        <v>7.42</v>
      </c>
      <c r="CQ576" s="467">
        <v>6070</v>
      </c>
      <c r="CR576" s="576">
        <v>13.2</v>
      </c>
      <c r="CS576" s="883">
        <f t="shared" si="68"/>
        <v>42.24</v>
      </c>
      <c r="CU576" s="576">
        <v>29.8</v>
      </c>
      <c r="CY576" s="494">
        <v>116</v>
      </c>
      <c r="CZ576" s="546">
        <v>7.81</v>
      </c>
      <c r="DA576" s="467">
        <v>6740</v>
      </c>
      <c r="DB576" s="576">
        <v>78</v>
      </c>
      <c r="DC576" s="883">
        <f t="shared" si="69"/>
        <v>198.89999999999998</v>
      </c>
      <c r="DE576" s="576">
        <v>17.100000000000001</v>
      </c>
      <c r="DI576" s="494">
        <v>78</v>
      </c>
      <c r="DJ576" s="546">
        <v>7.94</v>
      </c>
      <c r="DK576" s="549">
        <v>4780</v>
      </c>
      <c r="DL576" s="576">
        <v>62.5</v>
      </c>
      <c r="DM576" s="883">
        <f t="shared" si="70"/>
        <v>225</v>
      </c>
      <c r="DO576" s="576">
        <v>42</v>
      </c>
      <c r="FG576" s="494">
        <v>42</v>
      </c>
      <c r="FH576" s="546">
        <v>8.4499999999999993</v>
      </c>
      <c r="FI576" s="467">
        <v>3270</v>
      </c>
      <c r="FJ576" s="576">
        <v>48.3</v>
      </c>
      <c r="FK576" s="883">
        <v>230</v>
      </c>
      <c r="FM576" s="576">
        <v>2.1</v>
      </c>
      <c r="GK576" s="231">
        <v>11</v>
      </c>
      <c r="GL576" s="941">
        <v>6.27</v>
      </c>
      <c r="GM576" s="467">
        <v>6850</v>
      </c>
      <c r="GN576" s="467">
        <v>135</v>
      </c>
      <c r="GO576" s="467">
        <v>775</v>
      </c>
      <c r="GQ576" s="467">
        <v>137</v>
      </c>
      <c r="GU576" s="231">
        <v>29</v>
      </c>
      <c r="GV576" s="941">
        <v>6.24</v>
      </c>
      <c r="GW576" s="467">
        <v>3820</v>
      </c>
      <c r="GX576" s="467">
        <v>62.9</v>
      </c>
      <c r="GY576" s="467">
        <v>301</v>
      </c>
      <c r="GZ576" s="539">
        <v>132</v>
      </c>
      <c r="HA576" s="467">
        <v>167</v>
      </c>
      <c r="HH576" s="954"/>
      <c r="HO576" s="494">
        <v>122</v>
      </c>
      <c r="HP576" s="546">
        <v>7.1</v>
      </c>
      <c r="HQ576" s="467">
        <v>2630</v>
      </c>
      <c r="HR576" s="576">
        <v>32.6</v>
      </c>
      <c r="HS576" s="576">
        <v>123</v>
      </c>
      <c r="HT576" s="576">
        <v>88.5</v>
      </c>
      <c r="HU576" s="576">
        <v>95.4</v>
      </c>
    </row>
    <row r="577" spans="1:523" s="472" customFormat="1" ht="15" customHeight="1" x14ac:dyDescent="0.15">
      <c r="A577" s="581">
        <v>44094</v>
      </c>
      <c r="B577" s="1204">
        <f t="shared" si="63"/>
        <v>5909</v>
      </c>
      <c r="C577" s="241"/>
      <c r="D577" s="552"/>
      <c r="E577" s="471"/>
      <c r="F577" s="577"/>
      <c r="G577" s="577"/>
      <c r="H577" s="541"/>
      <c r="I577" s="577"/>
      <c r="J577" s="553"/>
      <c r="K577" s="471"/>
      <c r="L577" s="557"/>
      <c r="M577" s="241">
        <v>2627</v>
      </c>
      <c r="N577" s="552">
        <v>8.15</v>
      </c>
      <c r="O577" s="471">
        <v>2620</v>
      </c>
      <c r="P577" s="577">
        <v>23.9</v>
      </c>
      <c r="Q577" s="577">
        <f t="shared" si="51"/>
        <v>83.649999999999991</v>
      </c>
      <c r="R577" s="541"/>
      <c r="S577" s="577">
        <v>15</v>
      </c>
      <c r="T577" s="553"/>
      <c r="U577" s="471"/>
      <c r="V577" s="557"/>
      <c r="W577" s="554">
        <v>515</v>
      </c>
      <c r="X577" s="552">
        <v>7.9</v>
      </c>
      <c r="Y577" s="555">
        <v>3360</v>
      </c>
      <c r="Z577" s="577">
        <v>12.9</v>
      </c>
      <c r="AA577" s="577">
        <f t="shared" si="52"/>
        <v>52.889999999999993</v>
      </c>
      <c r="AB577" s="541"/>
      <c r="AC577" s="577">
        <v>3.7</v>
      </c>
      <c r="AD577" s="541"/>
      <c r="AE577" s="471"/>
      <c r="AF577" s="557"/>
      <c r="AG577" s="554">
        <v>137</v>
      </c>
      <c r="AH577" s="552">
        <v>8.4600000000000009</v>
      </c>
      <c r="AI577" s="555">
        <v>6260</v>
      </c>
      <c r="AJ577" s="577">
        <v>16.7</v>
      </c>
      <c r="AK577" s="577">
        <f t="shared" si="77"/>
        <v>71.809999999999988</v>
      </c>
      <c r="AL577" s="541"/>
      <c r="AM577" s="180">
        <v>3.7</v>
      </c>
      <c r="AN577" s="541"/>
      <c r="AO577" s="471"/>
      <c r="AP577" s="619"/>
      <c r="AQ577" s="554">
        <v>256</v>
      </c>
      <c r="AR577" s="552">
        <v>8.0500000000000007</v>
      </c>
      <c r="AS577" s="555">
        <v>3080</v>
      </c>
      <c r="AT577" s="577">
        <v>38.6</v>
      </c>
      <c r="AU577" s="577">
        <f t="shared" si="78"/>
        <v>123.52000000000001</v>
      </c>
      <c r="AV577" s="541"/>
      <c r="AW577" s="577">
        <v>38.799999999999997</v>
      </c>
      <c r="AX577" s="541">
        <v>1.44</v>
      </c>
      <c r="AY577" s="471"/>
      <c r="AZ577" s="557"/>
      <c r="BA577" s="241">
        <v>339</v>
      </c>
      <c r="BB577" s="552">
        <v>8.26</v>
      </c>
      <c r="BC577" s="471">
        <v>4470</v>
      </c>
      <c r="BD577" s="577">
        <v>46.3</v>
      </c>
      <c r="BE577" s="577">
        <f t="shared" si="55"/>
        <v>166.68</v>
      </c>
      <c r="BF577" s="541"/>
      <c r="BG577" s="577">
        <v>22.3</v>
      </c>
      <c r="BH577" s="541"/>
      <c r="BI577" s="471"/>
      <c r="BJ577" s="557"/>
      <c r="BK577" s="554">
        <v>139</v>
      </c>
      <c r="BL577" s="552">
        <v>8.0500000000000007</v>
      </c>
      <c r="BM577" s="555">
        <v>1350</v>
      </c>
      <c r="BN577" s="577">
        <v>42.2</v>
      </c>
      <c r="BO577" s="577">
        <f t="shared" si="67"/>
        <v>105.5</v>
      </c>
      <c r="BP577" s="541"/>
      <c r="BQ577" s="577">
        <v>2</v>
      </c>
      <c r="BR577" s="541"/>
      <c r="BS577" s="471"/>
      <c r="BT577" s="557"/>
      <c r="BU577" s="554">
        <v>496</v>
      </c>
      <c r="BV577" s="552">
        <v>7.32</v>
      </c>
      <c r="BW577" s="555">
        <v>2120</v>
      </c>
      <c r="BX577" s="555">
        <v>38.299999999999997</v>
      </c>
      <c r="BY577" s="577">
        <f t="shared" si="57"/>
        <v>149.36999999999998</v>
      </c>
      <c r="BZ577" s="541"/>
      <c r="CA577" s="577">
        <v>27.3</v>
      </c>
      <c r="CB577" s="541"/>
      <c r="CC577" s="471"/>
      <c r="CD577" s="557"/>
      <c r="CE577" s="554">
        <v>86</v>
      </c>
      <c r="CF577" s="552">
        <v>7.88</v>
      </c>
      <c r="CG577" s="555">
        <v>5840</v>
      </c>
      <c r="CH577" s="577">
        <v>17.399999999999999</v>
      </c>
      <c r="CI577" s="577">
        <f t="shared" si="79"/>
        <v>66.11999999999999</v>
      </c>
      <c r="CJ577" s="541"/>
      <c r="CK577" s="577">
        <v>23.5</v>
      </c>
      <c r="CL577" s="541"/>
      <c r="CM577" s="471"/>
      <c r="CN577" s="557"/>
      <c r="CO577" s="554">
        <v>358</v>
      </c>
      <c r="CP577" s="552">
        <v>7.32</v>
      </c>
      <c r="CQ577" s="471">
        <v>8220</v>
      </c>
      <c r="CR577" s="577">
        <v>13</v>
      </c>
      <c r="CS577" s="577">
        <f t="shared" si="68"/>
        <v>41.6</v>
      </c>
      <c r="CT577" s="541"/>
      <c r="CU577" s="577">
        <v>28.3</v>
      </c>
      <c r="CV577" s="541"/>
      <c r="CW577" s="471"/>
      <c r="CX577" s="557"/>
      <c r="CY577" s="554">
        <v>325</v>
      </c>
      <c r="CZ577" s="552">
        <v>7.84</v>
      </c>
      <c r="DA577" s="471">
        <v>6810</v>
      </c>
      <c r="DB577" s="577">
        <v>69</v>
      </c>
      <c r="DC577" s="577">
        <f t="shared" si="69"/>
        <v>175.95</v>
      </c>
      <c r="DD577" s="541"/>
      <c r="DE577" s="577">
        <v>18.100000000000001</v>
      </c>
      <c r="DF577" s="541"/>
      <c r="DG577" s="558"/>
      <c r="DH577" s="557"/>
      <c r="DI577" s="554">
        <v>98</v>
      </c>
      <c r="DJ577" s="552">
        <v>8.0399999999999991</v>
      </c>
      <c r="DK577" s="556">
        <v>4760</v>
      </c>
      <c r="DL577" s="577">
        <v>50</v>
      </c>
      <c r="DM577" s="577">
        <f t="shared" si="70"/>
        <v>180</v>
      </c>
      <c r="DN577" s="541"/>
      <c r="DO577" s="577">
        <v>37.799999999999997</v>
      </c>
      <c r="DP577" s="541"/>
      <c r="DQ577" s="471"/>
      <c r="DR577" s="557"/>
      <c r="DS577" s="554"/>
      <c r="DT577" s="552"/>
      <c r="DU577" s="470"/>
      <c r="DV577" s="577"/>
      <c r="DW577" s="577"/>
      <c r="DX577" s="541"/>
      <c r="DY577" s="577"/>
      <c r="DZ577" s="541"/>
      <c r="EA577" s="577"/>
      <c r="EB577" s="557"/>
      <c r="EC577" s="554"/>
      <c r="ED577" s="552"/>
      <c r="EE577" s="558"/>
      <c r="EF577" s="577"/>
      <c r="EG577" s="577"/>
      <c r="EH577" s="541"/>
      <c r="EI577" s="577"/>
      <c r="EJ577" s="541"/>
      <c r="EK577" s="471"/>
      <c r="EL577" s="557"/>
      <c r="EM577" s="554">
        <v>99</v>
      </c>
      <c r="EN577" s="552">
        <v>7.4</v>
      </c>
      <c r="EO577" s="471">
        <v>392</v>
      </c>
      <c r="EP577" s="577">
        <v>9.1</v>
      </c>
      <c r="EQ577" s="577"/>
      <c r="ER577" s="541"/>
      <c r="ES577" s="577">
        <v>4</v>
      </c>
      <c r="ET577" s="470"/>
      <c r="EU577" s="471"/>
      <c r="EV577" s="557"/>
      <c r="EW577" s="554"/>
      <c r="EX577" s="552"/>
      <c r="EY577" s="471"/>
      <c r="EZ577" s="577"/>
      <c r="FA577" s="577"/>
      <c r="FB577" s="541"/>
      <c r="FC577" s="577"/>
      <c r="FD577" s="470"/>
      <c r="FE577" s="471"/>
      <c r="FF577" s="557"/>
      <c r="FG577" s="554">
        <v>62</v>
      </c>
      <c r="FH577" s="552">
        <v>8.5500000000000007</v>
      </c>
      <c r="FI577" s="471">
        <v>3230</v>
      </c>
      <c r="FJ577" s="577">
        <v>51.8</v>
      </c>
      <c r="FK577" s="577">
        <v>160.6</v>
      </c>
      <c r="FL577" s="541"/>
      <c r="FM577" s="577">
        <v>4.8</v>
      </c>
      <c r="FN577" s="470"/>
      <c r="FO577" s="471"/>
      <c r="FP577" s="557"/>
      <c r="FQ577" s="1261"/>
      <c r="FR577" s="584"/>
      <c r="FS577" s="589"/>
      <c r="FT577" s="584"/>
      <c r="FU577" s="590"/>
      <c r="FV577" s="584"/>
      <c r="FW577" s="590"/>
      <c r="FX577" s="584"/>
      <c r="FY577" s="584"/>
      <c r="FZ577" s="591"/>
      <c r="GA577" s="1261"/>
      <c r="GB577" s="584"/>
      <c r="GC577" s="584"/>
      <c r="GD577" s="584"/>
      <c r="GE577" s="590"/>
      <c r="GF577" s="584"/>
      <c r="GG577" s="590"/>
      <c r="GH577" s="584"/>
      <c r="GI577" s="584"/>
      <c r="GJ577" s="591"/>
      <c r="GK577" s="241">
        <v>127</v>
      </c>
      <c r="GL577" s="940">
        <v>6.36</v>
      </c>
      <c r="GM577" s="471">
        <v>7230</v>
      </c>
      <c r="GN577" s="471">
        <v>163.6</v>
      </c>
      <c r="GO577" s="471">
        <v>900</v>
      </c>
      <c r="GP577" s="471">
        <v>20</v>
      </c>
      <c r="GQ577" s="471">
        <v>154</v>
      </c>
      <c r="GR577" s="471"/>
      <c r="GS577" s="471"/>
      <c r="GT577" s="557"/>
      <c r="GU577" s="241"/>
      <c r="GV577" s="940"/>
      <c r="GW577" s="471"/>
      <c r="GX577" s="471"/>
      <c r="GY577" s="471"/>
      <c r="GZ577" s="541"/>
      <c r="HA577" s="471"/>
      <c r="HB577" s="471"/>
      <c r="HC577" s="471"/>
      <c r="HD577" s="557"/>
      <c r="HE577" s="554">
        <v>157</v>
      </c>
      <c r="HF577" s="552">
        <v>3.5</v>
      </c>
      <c r="HG577" s="471">
        <v>2750</v>
      </c>
      <c r="HH577" s="590">
        <v>6</v>
      </c>
      <c r="HI577" s="556">
        <f t="shared" si="64"/>
        <v>22.799999999999997</v>
      </c>
      <c r="HJ577" s="541"/>
      <c r="HK577" s="577">
        <v>1.7</v>
      </c>
      <c r="HL577" s="541"/>
      <c r="HM577" s="471"/>
      <c r="HN577" s="557"/>
      <c r="HO577" s="554">
        <v>88</v>
      </c>
      <c r="HP577" s="552">
        <v>7.22</v>
      </c>
      <c r="HQ577" s="471">
        <v>2400</v>
      </c>
      <c r="HR577" s="577">
        <v>30.4</v>
      </c>
      <c r="HS577" s="577">
        <v>138</v>
      </c>
      <c r="HT577" s="577">
        <v>72.099999999999994</v>
      </c>
      <c r="HU577" s="577">
        <v>85.3</v>
      </c>
      <c r="HV577" s="541"/>
      <c r="HW577" s="471"/>
      <c r="HX577" s="557"/>
      <c r="HY577" s="1587"/>
      <c r="HZ577" s="1587"/>
      <c r="IA577" s="1587"/>
      <c r="IB577" s="1587"/>
      <c r="IC577" s="1587"/>
      <c r="ID577" s="1587"/>
      <c r="IE577" s="1587"/>
      <c r="IF577" s="1587"/>
      <c r="IG577" s="1587"/>
      <c r="IH577" s="1587"/>
      <c r="II577" s="1587"/>
      <c r="IJ577" s="1587"/>
      <c r="IK577" s="1587"/>
      <c r="IL577" s="1587"/>
      <c r="IM577" s="1587"/>
      <c r="IN577" s="1587"/>
      <c r="IO577" s="1587"/>
      <c r="IP577" s="1587"/>
      <c r="IQ577" s="1587"/>
      <c r="IR577" s="1587"/>
      <c r="IS577" s="1587"/>
      <c r="IT577" s="1587"/>
      <c r="IU577" s="1587"/>
      <c r="IV577" s="1587"/>
      <c r="IW577" s="1587"/>
      <c r="IX577" s="1587"/>
      <c r="IY577" s="1587"/>
      <c r="IZ577" s="1587"/>
      <c r="JA577" s="1587"/>
      <c r="JB577" s="1587"/>
      <c r="JC577" s="1587"/>
      <c r="JD577" s="1587"/>
      <c r="JE577" s="1587"/>
      <c r="JF577" s="1587"/>
      <c r="JG577" s="1587"/>
      <c r="JH577" s="1587"/>
      <c r="JI577" s="1587"/>
      <c r="JJ577" s="1587"/>
      <c r="JK577" s="1587"/>
      <c r="JL577" s="1587"/>
      <c r="JM577" s="1587"/>
      <c r="JN577" s="1587"/>
      <c r="JO577" s="1587"/>
      <c r="JP577" s="1587"/>
      <c r="JQ577" s="1587"/>
      <c r="JR577" s="1587"/>
      <c r="JS577" s="1587"/>
      <c r="JT577" s="1587"/>
      <c r="JU577" s="1587"/>
      <c r="JV577" s="1587"/>
      <c r="JW577" s="1587"/>
      <c r="JX577" s="1587"/>
      <c r="JY577" s="1587"/>
      <c r="JZ577" s="1587"/>
      <c r="KA577" s="1587"/>
      <c r="KB577" s="1587"/>
      <c r="KC577" s="1587"/>
      <c r="KD577" s="1587"/>
      <c r="KE577" s="1587"/>
      <c r="KF577" s="1587"/>
      <c r="KG577" s="1587"/>
      <c r="KH577" s="1587"/>
      <c r="KI577" s="1587"/>
      <c r="KJ577" s="1587"/>
      <c r="KK577" s="1587"/>
      <c r="KL577" s="1587"/>
      <c r="KM577" s="1587"/>
      <c r="KN577" s="1587"/>
      <c r="KO577" s="1587"/>
      <c r="KP577" s="1587"/>
      <c r="KQ577" s="1587"/>
      <c r="KR577" s="1587"/>
      <c r="KS577" s="1587"/>
      <c r="KT577" s="1587"/>
      <c r="KU577" s="1587"/>
      <c r="KV577" s="1587"/>
      <c r="KW577" s="1587"/>
      <c r="KX577" s="1587"/>
      <c r="KY577" s="1587"/>
      <c r="KZ577" s="1587"/>
      <c r="LA577" s="1587"/>
      <c r="LB577" s="1587"/>
      <c r="LC577" s="1587"/>
      <c r="LD577" s="1587"/>
      <c r="LE577" s="1587"/>
      <c r="LF577" s="1587"/>
      <c r="LG577" s="1587"/>
      <c r="LH577" s="1587"/>
      <c r="LI577" s="1587"/>
      <c r="LJ577" s="1587"/>
      <c r="LK577" s="1587"/>
      <c r="LL577" s="1587"/>
      <c r="LM577" s="1587"/>
      <c r="LN577" s="1587"/>
      <c r="LO577" s="1587"/>
      <c r="LP577" s="1587"/>
      <c r="LQ577" s="1587"/>
      <c r="LR577" s="1587"/>
      <c r="LS577" s="1587"/>
      <c r="LT577" s="1587"/>
      <c r="LU577" s="1587"/>
      <c r="LV577" s="1587"/>
      <c r="LW577" s="1587"/>
      <c r="LX577" s="1587"/>
      <c r="LY577" s="1587"/>
      <c r="LZ577" s="1587"/>
      <c r="MA577" s="1587"/>
      <c r="MB577" s="1587"/>
      <c r="MC577" s="1587"/>
      <c r="MD577" s="1587"/>
      <c r="ME577" s="1587"/>
      <c r="MF577" s="1587"/>
      <c r="MG577" s="1587"/>
      <c r="MH577" s="1587"/>
      <c r="MI577" s="1587"/>
      <c r="MJ577" s="1587"/>
      <c r="MK577" s="1587"/>
      <c r="ML577" s="1587"/>
      <c r="MM577" s="1587"/>
      <c r="MN577" s="1587"/>
      <c r="MO577" s="1587"/>
      <c r="MP577" s="1587"/>
      <c r="MQ577" s="1587"/>
      <c r="MR577" s="1587"/>
      <c r="MS577" s="1587"/>
      <c r="MT577" s="1587"/>
      <c r="MU577" s="1587"/>
      <c r="MV577" s="1587"/>
      <c r="MW577" s="1587"/>
      <c r="MX577" s="1587"/>
      <c r="MY577" s="1587"/>
      <c r="MZ577" s="1587"/>
      <c r="NA577" s="1587"/>
      <c r="NB577" s="1587"/>
      <c r="NC577" s="1587"/>
      <c r="ND577" s="1587"/>
      <c r="NE577" s="1587"/>
      <c r="NF577" s="1587"/>
      <c r="NG577" s="1587"/>
      <c r="NH577" s="1587"/>
      <c r="NI577" s="1587"/>
      <c r="NJ577" s="1587"/>
      <c r="NK577" s="1587"/>
      <c r="NL577" s="1587"/>
      <c r="NM577" s="1587"/>
      <c r="NN577" s="1587"/>
      <c r="NO577" s="1587"/>
      <c r="NP577" s="1587"/>
      <c r="NQ577" s="1587"/>
      <c r="NR577" s="1587"/>
      <c r="NS577" s="1587"/>
      <c r="NT577" s="1587"/>
      <c r="NU577" s="1587"/>
      <c r="NV577" s="1587"/>
      <c r="NW577" s="1587"/>
      <c r="NX577" s="1587"/>
      <c r="NY577" s="1587"/>
      <c r="NZ577" s="1587"/>
      <c r="OA577" s="1587"/>
      <c r="OB577" s="1587"/>
      <c r="OC577" s="1587"/>
      <c r="OD577" s="1587"/>
      <c r="OE577" s="1587"/>
      <c r="OF577" s="1587"/>
      <c r="OG577" s="1587"/>
      <c r="OH577" s="1587"/>
      <c r="OI577" s="1587"/>
      <c r="OJ577" s="1587"/>
      <c r="OK577" s="1587"/>
      <c r="OL577" s="1587"/>
      <c r="OM577" s="1587"/>
      <c r="ON577" s="1587"/>
      <c r="OO577" s="1587"/>
      <c r="OP577" s="1587"/>
      <c r="OQ577" s="1587"/>
      <c r="OR577" s="1587"/>
      <c r="OS577" s="1587"/>
      <c r="OT577" s="1587"/>
      <c r="OU577" s="1587"/>
      <c r="OV577" s="1587"/>
      <c r="OW577" s="1587"/>
      <c r="OX577" s="1587"/>
      <c r="OY577" s="1587"/>
      <c r="OZ577" s="1587"/>
      <c r="PA577" s="1587"/>
      <c r="PB577" s="1587"/>
      <c r="PC577" s="1587"/>
      <c r="PD577" s="1587"/>
      <c r="PE577" s="1587"/>
      <c r="PF577" s="1587"/>
      <c r="PG577" s="1588"/>
      <c r="PH577" s="1588"/>
      <c r="PI577" s="1588"/>
      <c r="PJ577" s="1588"/>
      <c r="PK577" s="1588"/>
      <c r="PL577" s="1588"/>
      <c r="PM577" s="1588"/>
      <c r="PN577" s="1588"/>
      <c r="PO577" s="1588"/>
      <c r="PP577" s="1588"/>
      <c r="PQ577" s="1588"/>
      <c r="PR577" s="1588"/>
      <c r="PS577" s="1588"/>
      <c r="PT577" s="1588"/>
      <c r="PU577" s="1588"/>
      <c r="PV577" s="1588"/>
      <c r="PW577" s="1588"/>
      <c r="PX577" s="1588"/>
      <c r="PY577" s="1588"/>
      <c r="PZ577" s="1588"/>
      <c r="QA577" s="1588"/>
      <c r="QB577" s="1588"/>
      <c r="QC577" s="1588"/>
      <c r="QD577" s="1588"/>
      <c r="QE577" s="1588"/>
      <c r="QF577" s="1588"/>
      <c r="QG577" s="1588"/>
      <c r="QH577" s="1588"/>
      <c r="QI577" s="1588"/>
      <c r="QJ577" s="1588"/>
      <c r="QK577" s="1588"/>
      <c r="QL577" s="1588"/>
      <c r="QM577" s="1588"/>
      <c r="QN577" s="1588"/>
      <c r="QO577" s="1588"/>
      <c r="QP577" s="1588"/>
      <c r="QQ577" s="1588"/>
      <c r="QR577" s="1588"/>
      <c r="QS577" s="1588"/>
      <c r="QT577" s="1588"/>
      <c r="QU577" s="1588"/>
      <c r="QV577" s="1588"/>
      <c r="QW577" s="1588"/>
      <c r="QX577" s="1588"/>
      <c r="QY577" s="1588"/>
      <c r="QZ577" s="1588"/>
      <c r="RA577" s="1588"/>
      <c r="RB577" s="1588"/>
      <c r="RC577" s="1588"/>
      <c r="RD577" s="1588"/>
      <c r="RE577" s="1588"/>
      <c r="RF577" s="1588"/>
      <c r="RG577" s="1588"/>
      <c r="RH577" s="1588"/>
      <c r="RI577" s="1588"/>
      <c r="RJ577" s="1588"/>
      <c r="RK577" s="1588"/>
      <c r="RL577" s="1588"/>
      <c r="RM577" s="1588"/>
      <c r="RN577" s="1588"/>
      <c r="RO577" s="1588"/>
      <c r="RP577" s="1588"/>
      <c r="RQ577" s="1588"/>
      <c r="RR577" s="1588"/>
      <c r="RS577" s="1588"/>
      <c r="RT577" s="1588"/>
      <c r="RU577" s="1588"/>
      <c r="RV577" s="1588"/>
      <c r="RW577" s="1588"/>
      <c r="RX577" s="1588"/>
      <c r="RY577" s="1588"/>
      <c r="RZ577" s="1588"/>
      <c r="SA577" s="1588"/>
      <c r="SB577" s="1588"/>
      <c r="SC577" s="1588"/>
      <c r="SD577" s="1588"/>
      <c r="SE577" s="1588"/>
      <c r="SF577" s="1588"/>
      <c r="SG577" s="1588"/>
      <c r="SH577" s="1588"/>
      <c r="SI577" s="1588"/>
      <c r="SJ577" s="1588"/>
      <c r="SK577" s="1588"/>
      <c r="SL577" s="1588"/>
      <c r="SM577" s="1588"/>
      <c r="SN577" s="1588"/>
      <c r="SO577" s="1588"/>
      <c r="SP577" s="1588"/>
      <c r="SQ577" s="1588"/>
      <c r="SR577" s="1588"/>
      <c r="SS577" s="1588"/>
      <c r="ST577" s="1588"/>
      <c r="SU577" s="1588"/>
      <c r="SV577" s="1588"/>
      <c r="SW577" s="1588"/>
      <c r="SX577" s="1588"/>
      <c r="SY577" s="1588"/>
      <c r="SZ577" s="1588"/>
      <c r="TA577" s="1588"/>
      <c r="TB577" s="1588"/>
      <c r="TC577" s="1588"/>
    </row>
    <row r="578" spans="1:523" ht="15" customHeight="1" x14ac:dyDescent="0.15">
      <c r="A578" s="1033">
        <v>44095</v>
      </c>
      <c r="B578" s="1205">
        <f t="shared" si="63"/>
        <v>5579</v>
      </c>
      <c r="M578" s="231">
        <v>2441</v>
      </c>
      <c r="N578" s="546">
        <v>8.48</v>
      </c>
      <c r="O578" s="467">
        <v>2810</v>
      </c>
      <c r="P578" s="576">
        <v>21.4</v>
      </c>
      <c r="Q578" s="883">
        <f t="shared" si="51"/>
        <v>74.899999999999991</v>
      </c>
      <c r="S578" s="576">
        <v>18.2</v>
      </c>
      <c r="W578" s="494">
        <v>658</v>
      </c>
      <c r="X578" s="546">
        <v>7.9</v>
      </c>
      <c r="Y578" s="548">
        <v>3790</v>
      </c>
      <c r="Z578" s="576">
        <v>10.8</v>
      </c>
      <c r="AA578" s="883">
        <f t="shared" si="52"/>
        <v>44.28</v>
      </c>
      <c r="AC578" s="576">
        <v>3</v>
      </c>
      <c r="AG578" s="494">
        <v>116</v>
      </c>
      <c r="AH578" s="546">
        <v>8.41</v>
      </c>
      <c r="AI578" s="548">
        <v>7160</v>
      </c>
      <c r="AJ578" s="576">
        <v>17</v>
      </c>
      <c r="AK578" s="883">
        <f t="shared" si="77"/>
        <v>73.099999999999994</v>
      </c>
      <c r="AM578" s="213">
        <v>2.2000000000000002</v>
      </c>
      <c r="AQ578" s="494">
        <v>323</v>
      </c>
      <c r="AR578" s="546">
        <v>8.42</v>
      </c>
      <c r="AS578" s="548">
        <v>4070</v>
      </c>
      <c r="AT578" s="576">
        <v>44.2</v>
      </c>
      <c r="AU578" s="883">
        <f t="shared" si="78"/>
        <v>141.44000000000003</v>
      </c>
      <c r="AW578" s="576">
        <v>50</v>
      </c>
      <c r="BA578" s="231">
        <v>280</v>
      </c>
      <c r="BB578" s="546">
        <v>8.1999999999999993</v>
      </c>
      <c r="BC578" s="467">
        <v>5010</v>
      </c>
      <c r="BD578" s="576">
        <v>47.1</v>
      </c>
      <c r="BE578" s="883">
        <f t="shared" si="55"/>
        <v>169.56</v>
      </c>
      <c r="BG578" s="576">
        <v>23.4</v>
      </c>
      <c r="BK578" s="494">
        <v>134</v>
      </c>
      <c r="BL578" s="546">
        <v>7.96</v>
      </c>
      <c r="BM578" s="548">
        <v>1422</v>
      </c>
      <c r="BN578" s="576">
        <v>41</v>
      </c>
      <c r="BO578" s="883">
        <f t="shared" si="67"/>
        <v>102.5</v>
      </c>
      <c r="BQ578" s="576">
        <v>2</v>
      </c>
      <c r="BU578" s="494">
        <v>525</v>
      </c>
      <c r="BV578" s="546">
        <v>7.41</v>
      </c>
      <c r="BW578" s="548">
        <v>6250</v>
      </c>
      <c r="BX578" s="548">
        <v>78.099999999999994</v>
      </c>
      <c r="BY578" s="883">
        <f t="shared" si="57"/>
        <v>304.58999999999997</v>
      </c>
      <c r="CA578" s="576">
        <v>83.4</v>
      </c>
      <c r="CE578" s="494">
        <v>95</v>
      </c>
      <c r="CF578" s="546">
        <v>7.82</v>
      </c>
      <c r="CG578" s="548">
        <v>7150</v>
      </c>
      <c r="CH578" s="576">
        <v>20.2</v>
      </c>
      <c r="CI578" s="883">
        <f t="shared" si="79"/>
        <v>76.759999999999991</v>
      </c>
      <c r="CK578" s="576">
        <v>26</v>
      </c>
      <c r="CO578" s="494">
        <v>370</v>
      </c>
      <c r="CP578" s="546">
        <v>7.4</v>
      </c>
      <c r="CQ578" s="467">
        <v>7320</v>
      </c>
      <c r="CR578" s="576">
        <v>12.3</v>
      </c>
      <c r="CS578" s="883">
        <f t="shared" si="68"/>
        <v>39.360000000000007</v>
      </c>
      <c r="CU578" s="576">
        <v>28.6</v>
      </c>
      <c r="CY578" s="494">
        <v>354</v>
      </c>
      <c r="CZ578" s="546">
        <v>7.49</v>
      </c>
      <c r="DA578" s="467">
        <v>7890</v>
      </c>
      <c r="DB578" s="576">
        <v>63.5</v>
      </c>
      <c r="DC578" s="883">
        <f t="shared" si="69"/>
        <v>161.92499999999998</v>
      </c>
      <c r="DE578" s="576">
        <v>36</v>
      </c>
      <c r="DI578" s="494">
        <v>140</v>
      </c>
      <c r="DJ578" s="546">
        <v>8.08</v>
      </c>
      <c r="DK578" s="549">
        <v>4710</v>
      </c>
      <c r="DL578" s="576">
        <v>42.7</v>
      </c>
      <c r="DM578" s="883">
        <f t="shared" si="70"/>
        <v>153.72000000000003</v>
      </c>
      <c r="DO578" s="576">
        <v>36.200000000000003</v>
      </c>
      <c r="FG578" s="494">
        <v>45</v>
      </c>
      <c r="FH578" s="546">
        <v>8.59</v>
      </c>
      <c r="FI578" s="467">
        <v>3550</v>
      </c>
      <c r="FJ578" s="576">
        <v>43.2</v>
      </c>
      <c r="FK578" s="883">
        <v>184</v>
      </c>
      <c r="FM578" s="576">
        <v>4.3</v>
      </c>
      <c r="GK578" s="231">
        <v>6</v>
      </c>
      <c r="GL578" s="941">
        <v>6.36</v>
      </c>
      <c r="GM578" s="467">
        <v>10040</v>
      </c>
      <c r="GN578" s="467">
        <v>105</v>
      </c>
      <c r="GO578" s="467">
        <v>604</v>
      </c>
      <c r="GP578" s="467">
        <v>13.7</v>
      </c>
      <c r="GQ578" s="467">
        <v>104</v>
      </c>
      <c r="GV578" s="941"/>
      <c r="HE578" s="494">
        <v>11</v>
      </c>
      <c r="HF578" s="546">
        <v>6.54</v>
      </c>
      <c r="HG578" s="467">
        <v>3560</v>
      </c>
      <c r="HH578" s="954">
        <v>14.8</v>
      </c>
      <c r="HI578" s="1432">
        <f t="shared" si="64"/>
        <v>56.24</v>
      </c>
      <c r="HK578" s="576">
        <v>5.0999999999999996</v>
      </c>
      <c r="HO578" s="494">
        <v>81</v>
      </c>
      <c r="HP578" s="546">
        <v>6.84</v>
      </c>
      <c r="HQ578" s="467">
        <v>3860</v>
      </c>
      <c r="HR578" s="576">
        <v>40.9</v>
      </c>
      <c r="HS578" s="576">
        <v>184</v>
      </c>
      <c r="HT578" s="576">
        <v>118</v>
      </c>
      <c r="HU578" s="576">
        <v>139</v>
      </c>
    </row>
    <row r="579" spans="1:523" ht="15" customHeight="1" x14ac:dyDescent="0.15">
      <c r="A579" s="1033">
        <v>44096</v>
      </c>
      <c r="B579" s="1205">
        <f t="shared" si="63"/>
        <v>5317</v>
      </c>
      <c r="M579" s="231">
        <v>2009</v>
      </c>
      <c r="N579" s="546">
        <v>8.2799999999999994</v>
      </c>
      <c r="O579" s="467">
        <v>2800</v>
      </c>
      <c r="P579" s="576">
        <v>20.5</v>
      </c>
      <c r="Q579" s="883">
        <f t="shared" si="51"/>
        <v>71.75</v>
      </c>
      <c r="S579" s="576">
        <v>18.100000000000001</v>
      </c>
      <c r="W579" s="494">
        <v>590</v>
      </c>
      <c r="X579" s="546">
        <v>8.0399999999999991</v>
      </c>
      <c r="Y579" s="548">
        <v>3920</v>
      </c>
      <c r="Z579" s="576">
        <v>10</v>
      </c>
      <c r="AA579" s="883">
        <f t="shared" si="52"/>
        <v>41</v>
      </c>
      <c r="AC579" s="576">
        <v>2.6</v>
      </c>
      <c r="AQ579" s="494">
        <v>367</v>
      </c>
      <c r="AR579" s="546">
        <v>8.11</v>
      </c>
      <c r="AS579" s="548">
        <v>3600</v>
      </c>
      <c r="AT579" s="576">
        <v>39.5</v>
      </c>
      <c r="AU579" s="883">
        <f t="shared" si="78"/>
        <v>126.4</v>
      </c>
      <c r="AW579" s="576">
        <v>43.1</v>
      </c>
      <c r="BA579" s="231">
        <v>291</v>
      </c>
      <c r="BB579" s="546">
        <v>8.23</v>
      </c>
      <c r="BC579" s="467">
        <v>4850</v>
      </c>
      <c r="BD579" s="576">
        <v>47</v>
      </c>
      <c r="BE579" s="883">
        <f t="shared" si="55"/>
        <v>169.20000000000002</v>
      </c>
      <c r="BG579" s="576">
        <v>24.5</v>
      </c>
      <c r="BK579" s="494">
        <v>132</v>
      </c>
      <c r="BL579" s="546">
        <v>7.96</v>
      </c>
      <c r="BM579" s="548">
        <v>1458</v>
      </c>
      <c r="BN579" s="576">
        <v>42.3</v>
      </c>
      <c r="BO579" s="883">
        <f t="shared" si="67"/>
        <v>105.75</v>
      </c>
      <c r="BQ579" s="576">
        <v>2</v>
      </c>
      <c r="BU579" s="494">
        <v>495</v>
      </c>
      <c r="BV579" s="546">
        <v>7.42</v>
      </c>
      <c r="BW579" s="548">
        <v>3420</v>
      </c>
      <c r="BX579" s="548">
        <v>21.8</v>
      </c>
      <c r="BY579" s="883">
        <f t="shared" si="57"/>
        <v>85.02</v>
      </c>
      <c r="CA579" s="576">
        <v>25.1</v>
      </c>
      <c r="CE579" s="494">
        <v>121</v>
      </c>
      <c r="CF579" s="546">
        <v>7.82</v>
      </c>
      <c r="CG579" s="548">
        <v>7140</v>
      </c>
      <c r="CH579" s="576">
        <v>21.9</v>
      </c>
      <c r="CI579" s="883">
        <f t="shared" si="79"/>
        <v>83.219999999999985</v>
      </c>
      <c r="CK579" s="576">
        <v>27.8</v>
      </c>
      <c r="CO579" s="494">
        <v>721</v>
      </c>
      <c r="CP579" s="546">
        <v>7.55</v>
      </c>
      <c r="CQ579" s="467">
        <v>5660</v>
      </c>
      <c r="CR579" s="576">
        <v>12.7</v>
      </c>
      <c r="CS579" s="883">
        <f t="shared" si="68"/>
        <v>40.64</v>
      </c>
      <c r="CU579" s="576">
        <v>21.5</v>
      </c>
      <c r="CY579" s="494">
        <v>103</v>
      </c>
      <c r="CZ579" s="546">
        <v>7.36</v>
      </c>
      <c r="DA579" s="467">
        <v>8180</v>
      </c>
      <c r="DB579" s="576">
        <v>58.6</v>
      </c>
      <c r="DC579" s="883">
        <f t="shared" si="69"/>
        <v>149.43</v>
      </c>
      <c r="DE579" s="576">
        <v>47.6</v>
      </c>
      <c r="DI579" s="494">
        <v>202</v>
      </c>
      <c r="DJ579" s="546">
        <v>7.97</v>
      </c>
      <c r="DK579" s="549">
        <v>4090</v>
      </c>
      <c r="DL579" s="576">
        <v>31.1</v>
      </c>
      <c r="DM579" s="883">
        <f t="shared" si="70"/>
        <v>111.96000000000001</v>
      </c>
      <c r="DO579" s="576">
        <v>28.9</v>
      </c>
      <c r="FG579" s="494">
        <v>35</v>
      </c>
      <c r="FH579" s="546">
        <v>8.16</v>
      </c>
      <c r="FI579" s="467">
        <v>3560</v>
      </c>
      <c r="FJ579" s="576">
        <v>48.2</v>
      </c>
      <c r="FK579" s="883">
        <v>149.4</v>
      </c>
      <c r="FM579" s="576">
        <v>5.4</v>
      </c>
      <c r="GK579" s="231">
        <v>171</v>
      </c>
      <c r="GL579" s="941">
        <v>7.11</v>
      </c>
      <c r="GM579" s="467">
        <v>11050</v>
      </c>
      <c r="GN579" s="467">
        <v>59.3</v>
      </c>
      <c r="GO579" s="467">
        <v>250</v>
      </c>
      <c r="GP579" s="467">
        <v>37</v>
      </c>
      <c r="GQ579" s="467">
        <v>81.7</v>
      </c>
      <c r="GV579" s="941"/>
      <c r="HH579" s="954"/>
      <c r="HO579" s="494">
        <v>80</v>
      </c>
      <c r="HP579" s="546">
        <v>6.95</v>
      </c>
      <c r="HQ579" s="467">
        <v>331</v>
      </c>
      <c r="HR579" s="576">
        <v>31.6</v>
      </c>
      <c r="HS579" s="576">
        <v>141</v>
      </c>
      <c r="HT579" s="576">
        <v>107</v>
      </c>
      <c r="HU579" s="576">
        <v>125</v>
      </c>
    </row>
    <row r="580" spans="1:523" ht="15" customHeight="1" x14ac:dyDescent="0.15">
      <c r="A580" s="1033">
        <v>44097</v>
      </c>
      <c r="B580" s="1205">
        <f t="shared" si="63"/>
        <v>5576</v>
      </c>
      <c r="M580" s="231">
        <v>2121</v>
      </c>
      <c r="N580" s="546">
        <v>8.35</v>
      </c>
      <c r="O580" s="467">
        <v>2720</v>
      </c>
      <c r="P580" s="576">
        <v>19.600000000000001</v>
      </c>
      <c r="Q580" s="883">
        <f t="shared" si="51"/>
        <v>68.600000000000009</v>
      </c>
      <c r="S580" s="576">
        <v>16.8</v>
      </c>
      <c r="W580" s="494">
        <v>584</v>
      </c>
      <c r="X580" s="546">
        <v>7.9</v>
      </c>
      <c r="Y580" s="548">
        <v>3900</v>
      </c>
      <c r="Z580" s="576">
        <v>9.3000000000000007</v>
      </c>
      <c r="AA580" s="883">
        <f t="shared" si="52"/>
        <v>38.130000000000003</v>
      </c>
      <c r="AC580" s="576">
        <v>2.9</v>
      </c>
      <c r="AQ580" s="494">
        <v>320</v>
      </c>
      <c r="AR580" s="546">
        <v>7.81</v>
      </c>
      <c r="AS580" s="548">
        <v>4100</v>
      </c>
      <c r="AT580" s="576">
        <v>49.7</v>
      </c>
      <c r="AU580" s="883">
        <f t="shared" si="78"/>
        <v>159.04000000000002</v>
      </c>
      <c r="AW580" s="576">
        <v>50</v>
      </c>
      <c r="BA580" s="231">
        <v>534</v>
      </c>
      <c r="BB580" s="546">
        <v>8.11</v>
      </c>
      <c r="BC580" s="467">
        <v>4850</v>
      </c>
      <c r="BD580" s="576">
        <v>49.2</v>
      </c>
      <c r="BE580" s="883">
        <f t="shared" si="55"/>
        <v>177.12</v>
      </c>
      <c r="BG580" s="576">
        <v>26</v>
      </c>
      <c r="BK580" s="494">
        <v>131</v>
      </c>
      <c r="BL580" s="546">
        <v>8</v>
      </c>
      <c r="BM580" s="548">
        <v>1418</v>
      </c>
      <c r="BN580" s="576">
        <v>41.9</v>
      </c>
      <c r="BO580" s="883">
        <f t="shared" si="67"/>
        <v>104.75</v>
      </c>
      <c r="BQ580" s="576">
        <v>2.1</v>
      </c>
      <c r="BU580" s="494">
        <v>396</v>
      </c>
      <c r="BV580" s="546">
        <v>7.45</v>
      </c>
      <c r="BW580" s="548">
        <v>6400</v>
      </c>
      <c r="BX580" s="548">
        <v>65</v>
      </c>
      <c r="BY580" s="883">
        <f t="shared" si="57"/>
        <v>253.5</v>
      </c>
      <c r="CA580" s="576">
        <v>72</v>
      </c>
      <c r="CE580" s="494">
        <v>102</v>
      </c>
      <c r="CF580" s="546">
        <v>7.86</v>
      </c>
      <c r="CG580" s="548">
        <v>7340</v>
      </c>
      <c r="CH580" s="576">
        <v>24.2</v>
      </c>
      <c r="CI580" s="883">
        <f t="shared" si="79"/>
        <v>91.96</v>
      </c>
      <c r="CK580" s="576">
        <v>31</v>
      </c>
      <c r="CO580" s="494">
        <v>687</v>
      </c>
      <c r="CP580" s="546">
        <v>7.95</v>
      </c>
      <c r="CQ580" s="467">
        <v>5830</v>
      </c>
      <c r="CR580" s="576">
        <v>28.4</v>
      </c>
      <c r="CS580" s="883">
        <f t="shared" si="68"/>
        <v>90.88</v>
      </c>
      <c r="CU580" s="576">
        <v>30</v>
      </c>
      <c r="CY580" s="494">
        <v>269</v>
      </c>
      <c r="CZ580" s="546">
        <v>7.3</v>
      </c>
      <c r="DA580" s="467">
        <v>7850</v>
      </c>
      <c r="DB580" s="576">
        <v>66</v>
      </c>
      <c r="DC580" s="883">
        <f t="shared" si="69"/>
        <v>168.29999999999998</v>
      </c>
      <c r="DD580" s="539">
        <v>4.9000000000000004</v>
      </c>
      <c r="DE580" s="576">
        <v>51</v>
      </c>
      <c r="DI580" s="494">
        <v>166</v>
      </c>
      <c r="DJ580" s="546">
        <v>8.08</v>
      </c>
      <c r="DK580" s="549">
        <v>4590</v>
      </c>
      <c r="DL580" s="576">
        <v>34.200000000000003</v>
      </c>
      <c r="DM580" s="883">
        <f t="shared" si="70"/>
        <v>123.12000000000002</v>
      </c>
      <c r="DO580" s="576">
        <v>34</v>
      </c>
      <c r="EC580" s="494">
        <v>15</v>
      </c>
      <c r="EW580" s="494">
        <v>109</v>
      </c>
      <c r="EX580" s="546">
        <v>7.54</v>
      </c>
      <c r="EY580" s="467">
        <v>4980</v>
      </c>
      <c r="EZ580" s="576">
        <v>14</v>
      </c>
      <c r="FA580" s="883">
        <f t="shared" si="80"/>
        <v>56</v>
      </c>
      <c r="FC580" s="576">
        <v>2</v>
      </c>
      <c r="FG580" s="494">
        <v>39</v>
      </c>
      <c r="FH580" s="546">
        <v>8.2200000000000006</v>
      </c>
      <c r="FI580" s="467">
        <v>3620</v>
      </c>
      <c r="FJ580" s="576">
        <v>41</v>
      </c>
      <c r="FK580" s="883">
        <v>135</v>
      </c>
      <c r="FM580" s="576">
        <v>6.3</v>
      </c>
      <c r="GK580" s="231">
        <v>24</v>
      </c>
      <c r="GL580" s="941">
        <v>7.17</v>
      </c>
      <c r="GM580" s="467">
        <v>1852</v>
      </c>
      <c r="GN580" s="467">
        <v>22.6</v>
      </c>
      <c r="GO580" s="467">
        <v>93</v>
      </c>
      <c r="GP580" s="467">
        <v>2.6</v>
      </c>
      <c r="GQ580" s="467">
        <v>18.7</v>
      </c>
      <c r="GV580" s="941"/>
      <c r="HH580" s="954"/>
      <c r="HO580" s="494">
        <v>79</v>
      </c>
      <c r="HP580" s="546">
        <v>6.82</v>
      </c>
      <c r="HQ580" s="467">
        <v>2860</v>
      </c>
      <c r="HR580" s="576">
        <v>23</v>
      </c>
      <c r="HS580" s="576">
        <v>104</v>
      </c>
      <c r="HT580" s="576">
        <v>84</v>
      </c>
      <c r="HU580" s="576">
        <v>102</v>
      </c>
    </row>
    <row r="581" spans="1:523" ht="15" customHeight="1" x14ac:dyDescent="0.15">
      <c r="A581" s="1033">
        <v>44098</v>
      </c>
      <c r="B581" s="1205">
        <f t="shared" si="63"/>
        <v>5481</v>
      </c>
      <c r="M581" s="231">
        <v>2272</v>
      </c>
      <c r="N581" s="546">
        <v>8.44</v>
      </c>
      <c r="O581" s="467">
        <v>2710</v>
      </c>
      <c r="P581" s="576">
        <v>20.5</v>
      </c>
      <c r="Q581" s="883">
        <f t="shared" si="51"/>
        <v>71.75</v>
      </c>
      <c r="S581" s="576">
        <v>16</v>
      </c>
      <c r="W581" s="494">
        <v>550</v>
      </c>
      <c r="X581" s="546">
        <v>7.98</v>
      </c>
      <c r="Y581" s="548">
        <v>4940</v>
      </c>
      <c r="Z581" s="576">
        <v>17</v>
      </c>
      <c r="AA581" s="883">
        <f t="shared" si="52"/>
        <v>69.699999999999989</v>
      </c>
      <c r="AC581" s="576">
        <v>4.3</v>
      </c>
      <c r="AG581" s="494">
        <v>137</v>
      </c>
      <c r="AH581" s="546">
        <v>8.09</v>
      </c>
      <c r="AI581" s="548">
        <v>6970</v>
      </c>
      <c r="AJ581" s="576">
        <v>21</v>
      </c>
      <c r="AK581" s="883">
        <f t="shared" si="77"/>
        <v>90.3</v>
      </c>
      <c r="AM581" s="213">
        <v>2.2000000000000002</v>
      </c>
      <c r="AQ581" s="494">
        <v>277</v>
      </c>
      <c r="AR581" s="546">
        <v>7.8</v>
      </c>
      <c r="AS581" s="548">
        <v>3670</v>
      </c>
      <c r="AT581" s="576">
        <v>47.7</v>
      </c>
      <c r="AU581" s="883">
        <f t="shared" si="78"/>
        <v>152.64000000000001</v>
      </c>
      <c r="AW581" s="576">
        <v>41.1</v>
      </c>
      <c r="BA581" s="231">
        <v>567</v>
      </c>
      <c r="BB581" s="546">
        <v>8.18</v>
      </c>
      <c r="BC581" s="467">
        <v>5370</v>
      </c>
      <c r="BD581" s="576">
        <v>59</v>
      </c>
      <c r="BE581" s="883">
        <f t="shared" si="55"/>
        <v>212.4</v>
      </c>
      <c r="BG581" s="576">
        <v>30</v>
      </c>
      <c r="BK581" s="494">
        <v>142</v>
      </c>
      <c r="BL581" s="546">
        <v>7.96</v>
      </c>
      <c r="BM581" s="548">
        <v>1483</v>
      </c>
      <c r="BN581" s="576">
        <v>42.7</v>
      </c>
      <c r="BO581" s="883">
        <f t="shared" si="67"/>
        <v>106.75</v>
      </c>
      <c r="BQ581" s="576">
        <v>2.2000000000000002</v>
      </c>
      <c r="BU581" s="494">
        <v>402</v>
      </c>
      <c r="BV581" s="546">
        <v>7.24</v>
      </c>
      <c r="BW581" s="548">
        <v>5650</v>
      </c>
      <c r="BX581" s="548">
        <v>106</v>
      </c>
      <c r="BY581" s="883">
        <f t="shared" si="57"/>
        <v>413.4</v>
      </c>
      <c r="BZ581" s="539">
        <v>106</v>
      </c>
      <c r="CA581" s="576">
        <v>112</v>
      </c>
      <c r="CE581" s="494">
        <v>60</v>
      </c>
      <c r="CF581" s="546">
        <v>7.7</v>
      </c>
      <c r="CG581" s="548">
        <v>5730</v>
      </c>
      <c r="CH581" s="576">
        <v>19.7</v>
      </c>
      <c r="CI581" s="883">
        <f t="shared" si="79"/>
        <v>74.86</v>
      </c>
      <c r="CJ581" s="539">
        <v>9.1999999999999993</v>
      </c>
      <c r="CK581" s="576">
        <v>23</v>
      </c>
      <c r="CO581" s="494">
        <v>372</v>
      </c>
      <c r="CP581" s="546">
        <v>6.36</v>
      </c>
      <c r="CQ581" s="467">
        <v>4380</v>
      </c>
      <c r="CR581" s="576">
        <v>12.8</v>
      </c>
      <c r="CS581" s="883">
        <f t="shared" si="68"/>
        <v>40.960000000000008</v>
      </c>
      <c r="CU581" s="576">
        <v>19.2</v>
      </c>
      <c r="CY581" s="494">
        <v>269</v>
      </c>
      <c r="CZ581" s="546">
        <v>7.23</v>
      </c>
      <c r="DA581" s="467">
        <v>7720</v>
      </c>
      <c r="DB581" s="576">
        <v>79.099999999999994</v>
      </c>
      <c r="DC581" s="883">
        <f t="shared" si="69"/>
        <v>201.70499999999998</v>
      </c>
      <c r="DE581" s="576">
        <v>50.7</v>
      </c>
      <c r="DI581" s="494">
        <v>157</v>
      </c>
      <c r="DJ581" s="546">
        <v>7.96</v>
      </c>
      <c r="DK581" s="549">
        <v>3510</v>
      </c>
      <c r="DL581" s="576">
        <v>26.2</v>
      </c>
      <c r="DM581" s="883">
        <f t="shared" si="70"/>
        <v>94.32</v>
      </c>
      <c r="DO581" s="576">
        <v>25.9</v>
      </c>
      <c r="FG581" s="494">
        <v>17</v>
      </c>
      <c r="FH581" s="546">
        <v>8.02</v>
      </c>
      <c r="FI581" s="467">
        <v>4050</v>
      </c>
      <c r="FJ581" s="576">
        <v>23.9</v>
      </c>
      <c r="FK581" s="883">
        <v>66</v>
      </c>
      <c r="FM581" s="576">
        <v>8.1999999999999993</v>
      </c>
      <c r="GK581" s="231">
        <v>27</v>
      </c>
      <c r="GL581" s="941">
        <v>6.42</v>
      </c>
      <c r="GM581" s="467">
        <v>10990</v>
      </c>
      <c r="GN581" s="467">
        <v>142</v>
      </c>
      <c r="GO581" s="467">
        <v>424</v>
      </c>
      <c r="GP581" s="467">
        <v>11.1</v>
      </c>
      <c r="GQ581" s="467">
        <v>141</v>
      </c>
      <c r="GV581" s="941"/>
      <c r="HE581" s="494">
        <v>85</v>
      </c>
      <c r="HF581" s="546">
        <v>6.57</v>
      </c>
      <c r="HG581" s="467">
        <v>3560</v>
      </c>
      <c r="HH581" s="954">
        <v>12.9</v>
      </c>
      <c r="HI581" s="1432">
        <f t="shared" si="64"/>
        <v>49.019999999999996</v>
      </c>
      <c r="HK581" s="576">
        <v>4.7</v>
      </c>
      <c r="HO581" s="494">
        <v>147</v>
      </c>
      <c r="HP581" s="546">
        <v>6.78</v>
      </c>
      <c r="HQ581" s="467">
        <v>2890</v>
      </c>
      <c r="HR581" s="576">
        <v>21.2</v>
      </c>
      <c r="HS581" s="576">
        <v>111</v>
      </c>
      <c r="HT581" s="576">
        <v>88</v>
      </c>
      <c r="HU581" s="576">
        <v>98.2</v>
      </c>
    </row>
    <row r="582" spans="1:523" ht="15" customHeight="1" x14ac:dyDescent="0.15">
      <c r="A582" s="1033">
        <v>44099</v>
      </c>
      <c r="B582" s="1205">
        <f t="shared" si="63"/>
        <v>5136</v>
      </c>
      <c r="M582" s="231">
        <v>2310</v>
      </c>
      <c r="N582" s="546">
        <v>8.4</v>
      </c>
      <c r="O582" s="467">
        <v>2600</v>
      </c>
      <c r="P582" s="576">
        <v>18.100000000000001</v>
      </c>
      <c r="Q582" s="883">
        <f t="shared" si="51"/>
        <v>63.350000000000009</v>
      </c>
      <c r="R582" s="539">
        <v>0.5</v>
      </c>
      <c r="S582" s="576">
        <v>14.1</v>
      </c>
      <c r="T582" s="547">
        <v>0.2</v>
      </c>
      <c r="U582" s="467">
        <v>182.9</v>
      </c>
      <c r="W582" s="494">
        <v>546</v>
      </c>
      <c r="X582" s="546">
        <v>7.96</v>
      </c>
      <c r="Y582" s="548">
        <v>4500</v>
      </c>
      <c r="Z582" s="576">
        <v>12.3</v>
      </c>
      <c r="AA582" s="883">
        <f t="shared" si="52"/>
        <v>50.43</v>
      </c>
      <c r="AC582" s="576">
        <v>3.5</v>
      </c>
      <c r="AD582" s="539">
        <v>0.2</v>
      </c>
      <c r="AE582" s="467">
        <v>79.900000000000006</v>
      </c>
      <c r="AQ582" s="494">
        <v>260</v>
      </c>
      <c r="AR582" s="546">
        <v>7.56</v>
      </c>
      <c r="AS582" s="548">
        <v>3000</v>
      </c>
      <c r="AT582" s="576">
        <v>39.1</v>
      </c>
      <c r="AU582" s="883">
        <f t="shared" si="78"/>
        <v>125.12</v>
      </c>
      <c r="AW582" s="576">
        <v>31.9</v>
      </c>
      <c r="AX582" s="539">
        <v>0.8</v>
      </c>
      <c r="AY582" s="467">
        <v>287.89999999999998</v>
      </c>
      <c r="BA582" s="231">
        <v>528</v>
      </c>
      <c r="BB582" s="546">
        <v>8.18</v>
      </c>
      <c r="BC582" s="467">
        <v>5500</v>
      </c>
      <c r="BD582" s="576">
        <v>59.2</v>
      </c>
      <c r="BE582" s="883">
        <f t="shared" si="55"/>
        <v>213.12</v>
      </c>
      <c r="BF582" s="539">
        <v>12</v>
      </c>
      <c r="BG582" s="576">
        <v>28.8</v>
      </c>
      <c r="BH582" s="539">
        <v>1.3</v>
      </c>
      <c r="BI582" s="467">
        <v>1188.5999999999999</v>
      </c>
      <c r="BK582" s="494">
        <v>132</v>
      </c>
      <c r="BL582" s="546">
        <v>7.83</v>
      </c>
      <c r="BM582" s="548">
        <v>1427</v>
      </c>
      <c r="BN582" s="576">
        <v>44</v>
      </c>
      <c r="BO582" s="883">
        <f t="shared" si="67"/>
        <v>110</v>
      </c>
      <c r="BQ582" s="576">
        <v>2.1</v>
      </c>
      <c r="BR582" s="539">
        <v>0.1</v>
      </c>
      <c r="BS582" s="467">
        <v>224.9</v>
      </c>
      <c r="BU582" s="494">
        <v>396</v>
      </c>
      <c r="BV582" s="546">
        <v>7.16</v>
      </c>
      <c r="BW582" s="548">
        <v>3800</v>
      </c>
      <c r="BX582" s="548">
        <v>15.2</v>
      </c>
      <c r="BY582" s="883">
        <f t="shared" si="57"/>
        <v>59.279999999999994</v>
      </c>
      <c r="CA582" s="576">
        <v>20</v>
      </c>
      <c r="CB582" s="539">
        <v>0.3</v>
      </c>
      <c r="CC582" s="467">
        <v>1209.5999999999999</v>
      </c>
      <c r="CE582" s="494">
        <v>118</v>
      </c>
      <c r="CF582" s="546">
        <v>7.53</v>
      </c>
      <c r="CG582" s="548">
        <v>5610</v>
      </c>
      <c r="CH582" s="576">
        <v>21.6</v>
      </c>
      <c r="CI582" s="883">
        <f t="shared" si="79"/>
        <v>82.08</v>
      </c>
      <c r="CK582" s="576">
        <v>22.4</v>
      </c>
      <c r="CL582" s="539">
        <v>0.1</v>
      </c>
      <c r="CM582" s="467">
        <v>323.8</v>
      </c>
      <c r="CO582" s="494">
        <v>286</v>
      </c>
      <c r="CP582" s="546">
        <v>6.9</v>
      </c>
      <c r="CQ582" s="467">
        <v>7020</v>
      </c>
      <c r="CR582" s="576">
        <v>13.1</v>
      </c>
      <c r="CS582" s="883">
        <f t="shared" si="68"/>
        <v>41.92</v>
      </c>
      <c r="CU582" s="576">
        <v>31.9</v>
      </c>
      <c r="CV582" s="539">
        <v>0.2</v>
      </c>
      <c r="CW582" s="467">
        <v>438.9</v>
      </c>
      <c r="CY582" s="494">
        <v>180</v>
      </c>
      <c r="CZ582" s="546">
        <v>6.87</v>
      </c>
      <c r="DA582" s="467">
        <v>7700</v>
      </c>
      <c r="DB582" s="576">
        <v>98.8</v>
      </c>
      <c r="DC582" s="883">
        <f t="shared" si="69"/>
        <v>251.93999999999997</v>
      </c>
      <c r="DE582" s="576">
        <v>49.7</v>
      </c>
      <c r="DF582" s="539">
        <v>0.2</v>
      </c>
      <c r="DG582" s="551">
        <v>1606.5</v>
      </c>
      <c r="DI582" s="494">
        <v>105</v>
      </c>
      <c r="DJ582" s="546">
        <v>7.8</v>
      </c>
      <c r="DK582" s="549">
        <v>3330</v>
      </c>
      <c r="DL582" s="576">
        <v>27</v>
      </c>
      <c r="DM582" s="883">
        <f t="shared" si="70"/>
        <v>97.2</v>
      </c>
      <c r="DN582" s="539">
        <v>3</v>
      </c>
      <c r="DO582" s="576">
        <v>23.9</v>
      </c>
      <c r="DP582" s="539">
        <v>0.3</v>
      </c>
      <c r="DQ582" s="467">
        <v>729.8</v>
      </c>
      <c r="EC582" s="494">
        <v>8</v>
      </c>
      <c r="ED582" s="546">
        <v>8.35</v>
      </c>
      <c r="EE582" s="551">
        <v>390</v>
      </c>
      <c r="EF582" s="576">
        <v>6</v>
      </c>
      <c r="EG582" s="883">
        <v>22.2</v>
      </c>
      <c r="EI582" s="576">
        <v>12.6</v>
      </c>
      <c r="FG582" s="494">
        <v>49</v>
      </c>
      <c r="FH582" s="546">
        <v>8.15</v>
      </c>
      <c r="FI582" s="467">
        <v>3450</v>
      </c>
      <c r="FJ582" s="576">
        <v>28.4</v>
      </c>
      <c r="FK582" s="883">
        <v>88</v>
      </c>
      <c r="FL582" s="539">
        <v>0.8</v>
      </c>
      <c r="FM582" s="576">
        <v>5</v>
      </c>
      <c r="FN582" s="466">
        <v>4</v>
      </c>
      <c r="FO582" s="467">
        <v>559.79999999999995</v>
      </c>
      <c r="GV582" s="941"/>
      <c r="HE582" s="494">
        <v>20</v>
      </c>
      <c r="HF582" s="546">
        <v>6.38</v>
      </c>
      <c r="HG582" s="467">
        <v>2400</v>
      </c>
      <c r="HH582" s="954">
        <v>7.7</v>
      </c>
      <c r="HI582" s="1432">
        <v>29.3</v>
      </c>
      <c r="HK582" s="576">
        <v>2.7</v>
      </c>
      <c r="HL582" s="539">
        <v>5.2</v>
      </c>
      <c r="HM582" s="467">
        <v>63.9</v>
      </c>
      <c r="HO582" s="494">
        <v>198</v>
      </c>
      <c r="HP582" s="546">
        <v>6.8</v>
      </c>
      <c r="HQ582" s="467">
        <v>3280</v>
      </c>
      <c r="HR582" s="576">
        <v>27.4</v>
      </c>
      <c r="HS582" s="576">
        <v>132</v>
      </c>
      <c r="HT582" s="576">
        <v>104</v>
      </c>
      <c r="HU582" s="576">
        <v>112</v>
      </c>
    </row>
    <row r="583" spans="1:523" ht="15" customHeight="1" x14ac:dyDescent="0.15">
      <c r="A583" s="1033">
        <v>44100</v>
      </c>
      <c r="B583" s="1205">
        <f t="shared" si="63"/>
        <v>4615</v>
      </c>
      <c r="M583" s="231">
        <v>1733</v>
      </c>
      <c r="N583" s="546">
        <v>7.9</v>
      </c>
      <c r="O583" s="467">
        <v>2730</v>
      </c>
      <c r="P583" s="576">
        <v>17.399999999999999</v>
      </c>
      <c r="Q583" s="883">
        <f>P583*3.5</f>
        <v>60.899999999999991</v>
      </c>
      <c r="S583" s="576">
        <v>14</v>
      </c>
      <c r="W583" s="494">
        <v>613</v>
      </c>
      <c r="X583" s="546">
        <v>8.17</v>
      </c>
      <c r="Y583" s="548">
        <v>4500</v>
      </c>
      <c r="Z583" s="576">
        <v>85.7</v>
      </c>
      <c r="AA583" s="883">
        <f t="shared" si="52"/>
        <v>351.37</v>
      </c>
      <c r="AC583" s="576">
        <v>4.0999999999999996</v>
      </c>
      <c r="AQ583" s="494">
        <v>328</v>
      </c>
      <c r="AR583" s="546">
        <v>8.4600000000000009</v>
      </c>
      <c r="AS583" s="548">
        <v>2710</v>
      </c>
      <c r="AT583" s="576">
        <v>29.6</v>
      </c>
      <c r="AU583" s="883">
        <f t="shared" si="78"/>
        <v>94.720000000000013</v>
      </c>
      <c r="AW583" s="576">
        <v>14.6</v>
      </c>
      <c r="BA583" s="231">
        <v>581</v>
      </c>
      <c r="BB583" s="546">
        <v>8.06</v>
      </c>
      <c r="BC583" s="467">
        <v>5010</v>
      </c>
      <c r="BD583" s="576">
        <v>51.6</v>
      </c>
      <c r="BE583" s="883">
        <f t="shared" si="55"/>
        <v>185.76000000000002</v>
      </c>
      <c r="BG583" s="576">
        <v>23.9</v>
      </c>
      <c r="BK583" s="494">
        <v>138</v>
      </c>
      <c r="BL583" s="546">
        <v>7.94</v>
      </c>
      <c r="BM583" s="548">
        <v>1475</v>
      </c>
      <c r="BN583" s="576">
        <v>46.9</v>
      </c>
      <c r="BO583" s="883">
        <f t="shared" si="67"/>
        <v>117.25</v>
      </c>
      <c r="BQ583" s="576">
        <v>1.9</v>
      </c>
      <c r="BU583" s="494">
        <v>417</v>
      </c>
      <c r="BV583" s="546">
        <v>7.3</v>
      </c>
      <c r="BW583" s="548">
        <v>5830</v>
      </c>
      <c r="BX583" s="548">
        <v>130</v>
      </c>
      <c r="BY583" s="883">
        <v>390</v>
      </c>
      <c r="BZ583" s="539">
        <v>109</v>
      </c>
      <c r="CA583" s="576">
        <v>123</v>
      </c>
      <c r="CE583" s="494">
        <v>96</v>
      </c>
      <c r="CF583" s="546">
        <v>7.61</v>
      </c>
      <c r="CG583" s="548">
        <v>4940</v>
      </c>
      <c r="CH583" s="576">
        <v>32.4</v>
      </c>
      <c r="CI583" s="883">
        <f t="shared" si="79"/>
        <v>123.11999999999999</v>
      </c>
      <c r="CK583" s="576">
        <v>18.8</v>
      </c>
      <c r="CO583" s="494">
        <v>303</v>
      </c>
      <c r="CP583" s="546">
        <v>7.26</v>
      </c>
      <c r="CQ583" s="467">
        <v>7110</v>
      </c>
      <c r="CR583" s="576">
        <v>13</v>
      </c>
      <c r="CS583" s="883">
        <f t="shared" si="68"/>
        <v>41.6</v>
      </c>
      <c r="CU583" s="576">
        <v>33.1</v>
      </c>
      <c r="DI583" s="494">
        <v>95</v>
      </c>
      <c r="DJ583" s="546">
        <v>7.76</v>
      </c>
      <c r="DK583" s="549">
        <v>3540</v>
      </c>
      <c r="DL583" s="576">
        <v>27</v>
      </c>
      <c r="DM583" s="883">
        <f t="shared" si="70"/>
        <v>97.2</v>
      </c>
      <c r="DO583" s="576">
        <v>25.3</v>
      </c>
      <c r="FG583" s="494">
        <v>12</v>
      </c>
      <c r="FH583" s="546">
        <v>8.43</v>
      </c>
      <c r="FI583" s="467">
        <v>3740</v>
      </c>
      <c r="FJ583" s="576">
        <v>40.700000000000003</v>
      </c>
      <c r="FK583" s="883">
        <v>126</v>
      </c>
      <c r="FM583" s="576">
        <v>6.2</v>
      </c>
      <c r="GK583" s="231">
        <v>12</v>
      </c>
      <c r="GL583" s="941">
        <v>6.47</v>
      </c>
      <c r="GM583" s="467">
        <v>12300</v>
      </c>
      <c r="GN583" s="467">
        <v>167</v>
      </c>
      <c r="GO583" s="467">
        <v>1015</v>
      </c>
      <c r="GP583" s="467">
        <v>17.600000000000001</v>
      </c>
      <c r="GQ583" s="467">
        <v>163.6</v>
      </c>
      <c r="GV583" s="941"/>
      <c r="HE583" s="494">
        <v>103</v>
      </c>
      <c r="HF583" s="546">
        <v>6.6</v>
      </c>
      <c r="HG583" s="467">
        <v>3380</v>
      </c>
      <c r="HH583" s="954">
        <v>9.8000000000000007</v>
      </c>
      <c r="HI583" s="1432">
        <v>37.200000000000003</v>
      </c>
      <c r="HK583" s="576">
        <v>2.7</v>
      </c>
      <c r="HO583" s="494">
        <v>184</v>
      </c>
      <c r="HP583" s="546">
        <v>6.81</v>
      </c>
      <c r="HQ583" s="467">
        <v>3740</v>
      </c>
      <c r="HR583" s="576">
        <v>31.6</v>
      </c>
      <c r="HS583" s="576">
        <v>166</v>
      </c>
      <c r="HT583" s="576">
        <v>107</v>
      </c>
      <c r="HU583" s="576">
        <v>124</v>
      </c>
    </row>
    <row r="584" spans="1:523" s="472" customFormat="1" ht="15" customHeight="1" x14ac:dyDescent="0.15">
      <c r="A584" s="581">
        <v>44101</v>
      </c>
      <c r="B584" s="1204">
        <f t="shared" si="63"/>
        <v>5524</v>
      </c>
      <c r="C584" s="241"/>
      <c r="D584" s="552"/>
      <c r="E584" s="471"/>
      <c r="F584" s="577"/>
      <c r="G584" s="577"/>
      <c r="H584" s="541"/>
      <c r="I584" s="577"/>
      <c r="J584" s="553"/>
      <c r="K584" s="471"/>
      <c r="L584" s="557"/>
      <c r="M584" s="241">
        <v>2411</v>
      </c>
      <c r="N584" s="552">
        <v>8.4600000000000009</v>
      </c>
      <c r="O584" s="471">
        <v>2650</v>
      </c>
      <c r="P584" s="577">
        <v>17.100000000000001</v>
      </c>
      <c r="Q584" s="577">
        <f t="shared" si="51"/>
        <v>59.850000000000009</v>
      </c>
      <c r="R584" s="541"/>
      <c r="S584" s="577">
        <v>13.6</v>
      </c>
      <c r="T584" s="553"/>
      <c r="U584" s="471"/>
      <c r="V584" s="557"/>
      <c r="W584" s="554">
        <v>732</v>
      </c>
      <c r="X584" s="552">
        <v>8.0500000000000007</v>
      </c>
      <c r="Y584" s="555">
        <v>3980</v>
      </c>
      <c r="Z584" s="577">
        <v>12.3</v>
      </c>
      <c r="AA584" s="577">
        <f t="shared" si="52"/>
        <v>50.43</v>
      </c>
      <c r="AB584" s="541"/>
      <c r="AC584" s="577">
        <v>4.4000000000000004</v>
      </c>
      <c r="AD584" s="541"/>
      <c r="AE584" s="471"/>
      <c r="AF584" s="557"/>
      <c r="AG584" s="554">
        <v>149</v>
      </c>
      <c r="AH584" s="552">
        <v>8.34</v>
      </c>
      <c r="AI584" s="555">
        <v>7460</v>
      </c>
      <c r="AJ584" s="577">
        <v>96.6</v>
      </c>
      <c r="AK584" s="577">
        <f>AJ584*4.3</f>
        <v>415.37999999999994</v>
      </c>
      <c r="AL584" s="541"/>
      <c r="AM584" s="180">
        <v>1.9</v>
      </c>
      <c r="AN584" s="541"/>
      <c r="AO584" s="471"/>
      <c r="AP584" s="619"/>
      <c r="AQ584" s="554">
        <v>403</v>
      </c>
      <c r="AR584" s="552">
        <v>7.78</v>
      </c>
      <c r="AS584" s="555">
        <v>3470</v>
      </c>
      <c r="AT584" s="577">
        <v>46.4</v>
      </c>
      <c r="AU584" s="577">
        <f t="shared" si="78"/>
        <v>148.47999999999999</v>
      </c>
      <c r="AV584" s="541"/>
      <c r="AW584" s="577">
        <v>34.700000000000003</v>
      </c>
      <c r="AX584" s="541"/>
      <c r="AY584" s="471"/>
      <c r="AZ584" s="557"/>
      <c r="BA584" s="241">
        <v>546</v>
      </c>
      <c r="BB584" s="552">
        <v>7.98</v>
      </c>
      <c r="BC584" s="471">
        <v>3320</v>
      </c>
      <c r="BD584" s="577">
        <v>34.5</v>
      </c>
      <c r="BE584" s="577">
        <f t="shared" si="55"/>
        <v>124.2</v>
      </c>
      <c r="BF584" s="541"/>
      <c r="BG584" s="577">
        <v>15.1</v>
      </c>
      <c r="BH584" s="541"/>
      <c r="BI584" s="471"/>
      <c r="BJ584" s="557"/>
      <c r="BK584" s="554">
        <v>138</v>
      </c>
      <c r="BL584" s="552">
        <v>8</v>
      </c>
      <c r="BM584" s="555">
        <v>1480</v>
      </c>
      <c r="BN584" s="577">
        <v>49.8</v>
      </c>
      <c r="BO584" s="577">
        <f t="shared" si="67"/>
        <v>124.5</v>
      </c>
      <c r="BP584" s="541"/>
      <c r="BQ584" s="577">
        <v>2</v>
      </c>
      <c r="BR584" s="541"/>
      <c r="BS584" s="471"/>
      <c r="BT584" s="557"/>
      <c r="BU584" s="554">
        <v>409</v>
      </c>
      <c r="BV584" s="552">
        <v>7.73</v>
      </c>
      <c r="BW584" s="555">
        <v>2160</v>
      </c>
      <c r="BX584" s="555">
        <v>6.5</v>
      </c>
      <c r="BY584" s="577">
        <v>25.4</v>
      </c>
      <c r="BZ584" s="541">
        <v>2.9</v>
      </c>
      <c r="CA584" s="577">
        <v>6.2</v>
      </c>
      <c r="CB584" s="541"/>
      <c r="CC584" s="471"/>
      <c r="CD584" s="557"/>
      <c r="CE584" s="554">
        <v>99</v>
      </c>
      <c r="CF584" s="552">
        <v>7.72</v>
      </c>
      <c r="CG584" s="555">
        <v>5590</v>
      </c>
      <c r="CH584" s="577">
        <v>25.5</v>
      </c>
      <c r="CI584" s="577">
        <f t="shared" si="79"/>
        <v>96.899999999999991</v>
      </c>
      <c r="CJ584" s="541"/>
      <c r="CK584" s="577">
        <v>24.4</v>
      </c>
      <c r="CL584" s="541"/>
      <c r="CM584" s="471"/>
      <c r="CN584" s="557"/>
      <c r="CO584" s="554">
        <v>272</v>
      </c>
      <c r="CP584" s="552">
        <v>7.38</v>
      </c>
      <c r="CQ584" s="471">
        <v>8480</v>
      </c>
      <c r="CR584" s="577">
        <v>13.1</v>
      </c>
      <c r="CS584" s="577">
        <f t="shared" si="68"/>
        <v>41.92</v>
      </c>
      <c r="CT584" s="541"/>
      <c r="CU584" s="577">
        <v>40.799999999999997</v>
      </c>
      <c r="CV584" s="541"/>
      <c r="CW584" s="471"/>
      <c r="CX584" s="557"/>
      <c r="CY584" s="554"/>
      <c r="CZ584" s="552"/>
      <c r="DA584" s="471"/>
      <c r="DB584" s="577"/>
      <c r="DC584" s="577"/>
      <c r="DD584" s="541"/>
      <c r="DE584" s="577"/>
      <c r="DF584" s="541"/>
      <c r="DG584" s="558"/>
      <c r="DH584" s="557"/>
      <c r="DI584" s="554">
        <v>73</v>
      </c>
      <c r="DJ584" s="552">
        <v>7.97</v>
      </c>
      <c r="DK584" s="556">
        <v>3740</v>
      </c>
      <c r="DL584" s="577">
        <v>26.6</v>
      </c>
      <c r="DM584" s="577">
        <f t="shared" si="70"/>
        <v>95.76</v>
      </c>
      <c r="DN584" s="541"/>
      <c r="DO584" s="577">
        <v>28.6</v>
      </c>
      <c r="DP584" s="541"/>
      <c r="DQ584" s="471"/>
      <c r="DR584" s="557"/>
      <c r="DS584" s="554"/>
      <c r="DT584" s="552"/>
      <c r="DU584" s="470"/>
      <c r="DV584" s="577"/>
      <c r="DW584" s="577"/>
      <c r="DX584" s="541"/>
      <c r="DY584" s="577"/>
      <c r="DZ584" s="541"/>
      <c r="EA584" s="577"/>
      <c r="EB584" s="557"/>
      <c r="EC584" s="554">
        <v>8</v>
      </c>
      <c r="ED584" s="552">
        <v>6.5</v>
      </c>
      <c r="EE584" s="558">
        <v>400</v>
      </c>
      <c r="EF584" s="577">
        <v>7</v>
      </c>
      <c r="EG584" s="577">
        <v>31</v>
      </c>
      <c r="EH584" s="541">
        <v>2.1</v>
      </c>
      <c r="EI584" s="577">
        <v>15</v>
      </c>
      <c r="EJ584" s="541"/>
      <c r="EK584" s="471"/>
      <c r="EL584" s="557"/>
      <c r="EM584" s="554"/>
      <c r="EN584" s="552"/>
      <c r="EO584" s="471"/>
      <c r="EP584" s="577"/>
      <c r="EQ584" s="577"/>
      <c r="ER584" s="541"/>
      <c r="ES584" s="577"/>
      <c r="ET584" s="470"/>
      <c r="EU584" s="471"/>
      <c r="EV584" s="557"/>
      <c r="EW584" s="554"/>
      <c r="EX584" s="552"/>
      <c r="EY584" s="471"/>
      <c r="EZ584" s="577"/>
      <c r="FA584" s="577"/>
      <c r="FB584" s="541"/>
      <c r="FC584" s="577"/>
      <c r="FD584" s="470"/>
      <c r="FE584" s="471"/>
      <c r="FF584" s="557"/>
      <c r="FG584" s="554">
        <v>11</v>
      </c>
      <c r="FH584" s="552">
        <v>8.49</v>
      </c>
      <c r="FI584" s="471">
        <v>3760</v>
      </c>
      <c r="FJ584" s="577">
        <v>40.200000000000003</v>
      </c>
      <c r="FK584" s="577">
        <v>125</v>
      </c>
      <c r="FL584" s="541"/>
      <c r="FM584" s="577">
        <v>6.9</v>
      </c>
      <c r="FN584" s="470"/>
      <c r="FO584" s="471"/>
      <c r="FP584" s="557"/>
      <c r="FQ584" s="1261"/>
      <c r="FR584" s="584"/>
      <c r="FS584" s="589"/>
      <c r="FT584" s="584"/>
      <c r="FU584" s="590"/>
      <c r="FV584" s="584"/>
      <c r="FW584" s="590"/>
      <c r="FX584" s="584"/>
      <c r="FY584" s="584"/>
      <c r="FZ584" s="591"/>
      <c r="GA584" s="1261"/>
      <c r="GB584" s="584"/>
      <c r="GC584" s="584"/>
      <c r="GD584" s="584"/>
      <c r="GE584" s="590"/>
      <c r="GF584" s="584"/>
      <c r="GG584" s="590"/>
      <c r="GH584" s="584"/>
      <c r="GI584" s="584"/>
      <c r="GJ584" s="591"/>
      <c r="GK584" s="241">
        <v>5</v>
      </c>
      <c r="GL584" s="940">
        <v>6.41</v>
      </c>
      <c r="GM584" s="471">
        <v>12360</v>
      </c>
      <c r="GN584" s="471">
        <v>169</v>
      </c>
      <c r="GO584" s="471">
        <v>980</v>
      </c>
      <c r="GP584" s="471">
        <v>20</v>
      </c>
      <c r="GQ584" s="471">
        <v>170</v>
      </c>
      <c r="GR584" s="471"/>
      <c r="GS584" s="471"/>
      <c r="GT584" s="557"/>
      <c r="GU584" s="241"/>
      <c r="GV584" s="940"/>
      <c r="GW584" s="471"/>
      <c r="GX584" s="471"/>
      <c r="GY584" s="471"/>
      <c r="GZ584" s="541"/>
      <c r="HA584" s="471"/>
      <c r="HB584" s="471"/>
      <c r="HC584" s="471"/>
      <c r="HD584" s="557"/>
      <c r="HE584" s="554">
        <v>113</v>
      </c>
      <c r="HF584" s="552">
        <v>6.58</v>
      </c>
      <c r="HG584" s="471">
        <v>2240</v>
      </c>
      <c r="HH584" s="590">
        <v>8.9</v>
      </c>
      <c r="HI584" s="556">
        <v>33.799999999999997</v>
      </c>
      <c r="HJ584" s="541"/>
      <c r="HK584" s="577">
        <v>3.3</v>
      </c>
      <c r="HL584" s="541"/>
      <c r="HM584" s="471"/>
      <c r="HN584" s="557"/>
      <c r="HO584" s="554">
        <v>155</v>
      </c>
      <c r="HP584" s="552">
        <v>6.77</v>
      </c>
      <c r="HQ584" s="471">
        <v>3810</v>
      </c>
      <c r="HR584" s="577">
        <v>36</v>
      </c>
      <c r="HS584" s="577">
        <v>179</v>
      </c>
      <c r="HT584" s="577">
        <v>114</v>
      </c>
      <c r="HU584" s="577">
        <v>138</v>
      </c>
      <c r="HV584" s="541"/>
      <c r="HW584" s="471"/>
      <c r="HX584" s="557"/>
      <c r="HY584" s="1587"/>
      <c r="HZ584" s="1587"/>
      <c r="IA584" s="1587"/>
      <c r="IB584" s="1587"/>
      <c r="IC584" s="1587"/>
      <c r="ID584" s="1587"/>
      <c r="IE584" s="1587"/>
      <c r="IF584" s="1587"/>
      <c r="IG584" s="1587"/>
      <c r="IH584" s="1587"/>
      <c r="II584" s="1587"/>
      <c r="IJ584" s="1587"/>
      <c r="IK584" s="1587"/>
      <c r="IL584" s="1587"/>
      <c r="IM584" s="1587"/>
      <c r="IN584" s="1587"/>
      <c r="IO584" s="1587"/>
      <c r="IP584" s="1587"/>
      <c r="IQ584" s="1587"/>
      <c r="IR584" s="1587"/>
      <c r="IS584" s="1587"/>
      <c r="IT584" s="1587"/>
      <c r="IU584" s="1587"/>
      <c r="IV584" s="1587"/>
      <c r="IW584" s="1587"/>
      <c r="IX584" s="1587"/>
      <c r="IY584" s="1587"/>
      <c r="IZ584" s="1587"/>
      <c r="JA584" s="1587"/>
      <c r="JB584" s="1587"/>
      <c r="JC584" s="1587"/>
      <c r="JD584" s="1587"/>
      <c r="JE584" s="1587"/>
      <c r="JF584" s="1587"/>
      <c r="JG584" s="1587"/>
      <c r="JH584" s="1587"/>
      <c r="JI584" s="1587"/>
      <c r="JJ584" s="1587"/>
      <c r="JK584" s="1587"/>
      <c r="JL584" s="1587"/>
      <c r="JM584" s="1587"/>
      <c r="JN584" s="1587"/>
      <c r="JO584" s="1587"/>
      <c r="JP584" s="1587"/>
      <c r="JQ584" s="1587"/>
      <c r="JR584" s="1587"/>
      <c r="JS584" s="1587"/>
      <c r="JT584" s="1587"/>
      <c r="JU584" s="1587"/>
      <c r="JV584" s="1587"/>
      <c r="JW584" s="1587"/>
      <c r="JX584" s="1587"/>
      <c r="JY584" s="1587"/>
      <c r="JZ584" s="1587"/>
      <c r="KA584" s="1587"/>
      <c r="KB584" s="1587"/>
      <c r="KC584" s="1587"/>
      <c r="KD584" s="1587"/>
      <c r="KE584" s="1587"/>
      <c r="KF584" s="1587"/>
      <c r="KG584" s="1587"/>
      <c r="KH584" s="1587"/>
      <c r="KI584" s="1587"/>
      <c r="KJ584" s="1587"/>
      <c r="KK584" s="1587"/>
      <c r="KL584" s="1587"/>
      <c r="KM584" s="1587"/>
      <c r="KN584" s="1587"/>
      <c r="KO584" s="1587"/>
      <c r="KP584" s="1587"/>
      <c r="KQ584" s="1587"/>
      <c r="KR584" s="1587"/>
      <c r="KS584" s="1587"/>
      <c r="KT584" s="1587"/>
      <c r="KU584" s="1587"/>
      <c r="KV584" s="1587"/>
      <c r="KW584" s="1587"/>
      <c r="KX584" s="1587"/>
      <c r="KY584" s="1587"/>
      <c r="KZ584" s="1587"/>
      <c r="LA584" s="1587"/>
      <c r="LB584" s="1587"/>
      <c r="LC584" s="1587"/>
      <c r="LD584" s="1587"/>
      <c r="LE584" s="1587"/>
      <c r="LF584" s="1587"/>
      <c r="LG584" s="1587"/>
      <c r="LH584" s="1587"/>
      <c r="LI584" s="1587"/>
      <c r="LJ584" s="1587"/>
      <c r="LK584" s="1587"/>
      <c r="LL584" s="1587"/>
      <c r="LM584" s="1587"/>
      <c r="LN584" s="1587"/>
      <c r="LO584" s="1587"/>
      <c r="LP584" s="1587"/>
      <c r="LQ584" s="1587"/>
      <c r="LR584" s="1587"/>
      <c r="LS584" s="1587"/>
      <c r="LT584" s="1587"/>
      <c r="LU584" s="1587"/>
      <c r="LV584" s="1587"/>
      <c r="LW584" s="1587"/>
      <c r="LX584" s="1587"/>
      <c r="LY584" s="1587"/>
      <c r="LZ584" s="1587"/>
      <c r="MA584" s="1587"/>
      <c r="MB584" s="1587"/>
      <c r="MC584" s="1587"/>
      <c r="MD584" s="1587"/>
      <c r="ME584" s="1587"/>
      <c r="MF584" s="1587"/>
      <c r="MG584" s="1587"/>
      <c r="MH584" s="1587"/>
      <c r="MI584" s="1587"/>
      <c r="MJ584" s="1587"/>
      <c r="MK584" s="1587"/>
      <c r="ML584" s="1587"/>
      <c r="MM584" s="1587"/>
      <c r="MN584" s="1587"/>
      <c r="MO584" s="1587"/>
      <c r="MP584" s="1587"/>
      <c r="MQ584" s="1587"/>
      <c r="MR584" s="1587"/>
      <c r="MS584" s="1587"/>
      <c r="MT584" s="1587"/>
      <c r="MU584" s="1587"/>
      <c r="MV584" s="1587"/>
      <c r="MW584" s="1587"/>
      <c r="MX584" s="1587"/>
      <c r="MY584" s="1587"/>
      <c r="MZ584" s="1587"/>
      <c r="NA584" s="1587"/>
      <c r="NB584" s="1587"/>
      <c r="NC584" s="1587"/>
      <c r="ND584" s="1587"/>
      <c r="NE584" s="1587"/>
      <c r="NF584" s="1587"/>
      <c r="NG584" s="1587"/>
      <c r="NH584" s="1587"/>
      <c r="NI584" s="1587"/>
      <c r="NJ584" s="1587"/>
      <c r="NK584" s="1587"/>
      <c r="NL584" s="1587"/>
      <c r="NM584" s="1587"/>
      <c r="NN584" s="1587"/>
      <c r="NO584" s="1587"/>
      <c r="NP584" s="1587"/>
      <c r="NQ584" s="1587"/>
      <c r="NR584" s="1587"/>
      <c r="NS584" s="1587"/>
      <c r="NT584" s="1587"/>
      <c r="NU584" s="1587"/>
      <c r="NV584" s="1587"/>
      <c r="NW584" s="1587"/>
      <c r="NX584" s="1587"/>
      <c r="NY584" s="1587"/>
      <c r="NZ584" s="1587"/>
      <c r="OA584" s="1587"/>
      <c r="OB584" s="1587"/>
      <c r="OC584" s="1587"/>
      <c r="OD584" s="1587"/>
      <c r="OE584" s="1587"/>
      <c r="OF584" s="1587"/>
      <c r="OG584" s="1587"/>
      <c r="OH584" s="1587"/>
      <c r="OI584" s="1587"/>
      <c r="OJ584" s="1587"/>
      <c r="OK584" s="1587"/>
      <c r="OL584" s="1587"/>
      <c r="OM584" s="1587"/>
      <c r="ON584" s="1587"/>
      <c r="OO584" s="1587"/>
      <c r="OP584" s="1587"/>
      <c r="OQ584" s="1587"/>
      <c r="OR584" s="1587"/>
      <c r="OS584" s="1587"/>
      <c r="OT584" s="1587"/>
      <c r="OU584" s="1587"/>
      <c r="OV584" s="1587"/>
      <c r="OW584" s="1587"/>
      <c r="OX584" s="1587"/>
      <c r="OY584" s="1587"/>
      <c r="OZ584" s="1587"/>
      <c r="PA584" s="1587"/>
      <c r="PB584" s="1587"/>
      <c r="PC584" s="1587"/>
      <c r="PD584" s="1587"/>
      <c r="PE584" s="1587"/>
      <c r="PF584" s="1587"/>
      <c r="PG584" s="1588"/>
      <c r="PH584" s="1588"/>
      <c r="PI584" s="1588"/>
      <c r="PJ584" s="1588"/>
      <c r="PK584" s="1588"/>
      <c r="PL584" s="1588"/>
      <c r="PM584" s="1588"/>
      <c r="PN584" s="1588"/>
      <c r="PO584" s="1588"/>
      <c r="PP584" s="1588"/>
      <c r="PQ584" s="1588"/>
      <c r="PR584" s="1588"/>
      <c r="PS584" s="1588"/>
      <c r="PT584" s="1588"/>
      <c r="PU584" s="1588"/>
      <c r="PV584" s="1588"/>
      <c r="PW584" s="1588"/>
      <c r="PX584" s="1588"/>
      <c r="PY584" s="1588"/>
      <c r="PZ584" s="1588"/>
      <c r="QA584" s="1588"/>
      <c r="QB584" s="1588"/>
      <c r="QC584" s="1588"/>
      <c r="QD584" s="1588"/>
      <c r="QE584" s="1588"/>
      <c r="QF584" s="1588"/>
      <c r="QG584" s="1588"/>
      <c r="QH584" s="1588"/>
      <c r="QI584" s="1588"/>
      <c r="QJ584" s="1588"/>
      <c r="QK584" s="1588"/>
      <c r="QL584" s="1588"/>
      <c r="QM584" s="1588"/>
      <c r="QN584" s="1588"/>
      <c r="QO584" s="1588"/>
      <c r="QP584" s="1588"/>
      <c r="QQ584" s="1588"/>
      <c r="QR584" s="1588"/>
      <c r="QS584" s="1588"/>
      <c r="QT584" s="1588"/>
      <c r="QU584" s="1588"/>
      <c r="QV584" s="1588"/>
      <c r="QW584" s="1588"/>
      <c r="QX584" s="1588"/>
      <c r="QY584" s="1588"/>
      <c r="QZ584" s="1588"/>
      <c r="RA584" s="1588"/>
      <c r="RB584" s="1588"/>
      <c r="RC584" s="1588"/>
      <c r="RD584" s="1588"/>
      <c r="RE584" s="1588"/>
      <c r="RF584" s="1588"/>
      <c r="RG584" s="1588"/>
      <c r="RH584" s="1588"/>
      <c r="RI584" s="1588"/>
      <c r="RJ584" s="1588"/>
      <c r="RK584" s="1588"/>
      <c r="RL584" s="1588"/>
      <c r="RM584" s="1588"/>
      <c r="RN584" s="1588"/>
      <c r="RO584" s="1588"/>
      <c r="RP584" s="1588"/>
      <c r="RQ584" s="1588"/>
      <c r="RR584" s="1588"/>
      <c r="RS584" s="1588"/>
      <c r="RT584" s="1588"/>
      <c r="RU584" s="1588"/>
      <c r="RV584" s="1588"/>
      <c r="RW584" s="1588"/>
      <c r="RX584" s="1588"/>
      <c r="RY584" s="1588"/>
      <c r="RZ584" s="1588"/>
      <c r="SA584" s="1588"/>
      <c r="SB584" s="1588"/>
      <c r="SC584" s="1588"/>
      <c r="SD584" s="1588"/>
      <c r="SE584" s="1588"/>
      <c r="SF584" s="1588"/>
      <c r="SG584" s="1588"/>
      <c r="SH584" s="1588"/>
      <c r="SI584" s="1588"/>
      <c r="SJ584" s="1588"/>
      <c r="SK584" s="1588"/>
      <c r="SL584" s="1588"/>
      <c r="SM584" s="1588"/>
      <c r="SN584" s="1588"/>
      <c r="SO584" s="1588"/>
      <c r="SP584" s="1588"/>
      <c r="SQ584" s="1588"/>
      <c r="SR584" s="1588"/>
      <c r="SS584" s="1588"/>
      <c r="ST584" s="1588"/>
      <c r="SU584" s="1588"/>
      <c r="SV584" s="1588"/>
      <c r="SW584" s="1588"/>
      <c r="SX584" s="1588"/>
      <c r="SY584" s="1588"/>
      <c r="SZ584" s="1588"/>
      <c r="TA584" s="1588"/>
      <c r="TB584" s="1588"/>
      <c r="TC584" s="1588"/>
    </row>
    <row r="585" spans="1:523" ht="15" customHeight="1" x14ac:dyDescent="0.15">
      <c r="A585" s="1033">
        <v>44102</v>
      </c>
      <c r="B585" s="1205">
        <f t="shared" si="63"/>
        <v>4899</v>
      </c>
      <c r="M585" s="231">
        <v>1771</v>
      </c>
      <c r="N585" s="546">
        <v>8.5</v>
      </c>
      <c r="O585" s="467">
        <v>2740</v>
      </c>
      <c r="P585" s="576">
        <v>16.3</v>
      </c>
      <c r="Q585" s="883">
        <f t="shared" si="51"/>
        <v>57.050000000000004</v>
      </c>
      <c r="S585" s="576">
        <v>13.9</v>
      </c>
      <c r="W585" s="494">
        <v>718</v>
      </c>
      <c r="X585" s="546">
        <v>7.85</v>
      </c>
      <c r="Y585" s="548">
        <v>3870</v>
      </c>
      <c r="Z585" s="576">
        <v>78.599999999999994</v>
      </c>
      <c r="AA585" s="883">
        <f t="shared" si="52"/>
        <v>322.25999999999993</v>
      </c>
      <c r="AC585" s="576">
        <v>3.3</v>
      </c>
      <c r="AG585" s="494">
        <v>129</v>
      </c>
      <c r="AH585" s="546">
        <v>8.35</v>
      </c>
      <c r="AI585" s="548">
        <v>7470</v>
      </c>
      <c r="AJ585" s="576">
        <v>32.1</v>
      </c>
      <c r="AK585" s="883">
        <f>AJ585*4.3</f>
        <v>138.03</v>
      </c>
      <c r="AM585" s="213">
        <v>2</v>
      </c>
      <c r="AQ585" s="494">
        <v>393</v>
      </c>
      <c r="AR585" s="546">
        <v>7.78</v>
      </c>
      <c r="AS585" s="548">
        <v>3650</v>
      </c>
      <c r="AT585" s="576">
        <v>49.4</v>
      </c>
      <c r="AU585" s="883">
        <f t="shared" si="78"/>
        <v>158.08000000000001</v>
      </c>
      <c r="AW585" s="576">
        <v>33.1</v>
      </c>
      <c r="BA585" s="231">
        <v>264</v>
      </c>
      <c r="BB585" s="546">
        <v>8.14</v>
      </c>
      <c r="BC585" s="467">
        <v>5760</v>
      </c>
      <c r="BD585" s="576">
        <v>60.5</v>
      </c>
      <c r="BE585" s="883">
        <f t="shared" si="55"/>
        <v>217.8</v>
      </c>
      <c r="BG585" s="576">
        <v>29.7</v>
      </c>
      <c r="BK585" s="494">
        <v>128</v>
      </c>
      <c r="BL585" s="546">
        <v>7.88</v>
      </c>
      <c r="BM585" s="548">
        <v>1476</v>
      </c>
      <c r="BN585" s="576">
        <v>48.3</v>
      </c>
      <c r="BO585" s="883">
        <f t="shared" si="67"/>
        <v>120.75</v>
      </c>
      <c r="BQ585" s="576">
        <v>1.8</v>
      </c>
      <c r="BU585" s="494">
        <v>350</v>
      </c>
      <c r="BV585" s="546">
        <v>7.78</v>
      </c>
      <c r="BW585" s="548">
        <v>8100</v>
      </c>
      <c r="BX585" s="548">
        <v>24.5</v>
      </c>
      <c r="BY585" s="883">
        <v>95.6</v>
      </c>
      <c r="CA585" s="576">
        <v>37.4</v>
      </c>
      <c r="CE585" s="494">
        <v>127</v>
      </c>
      <c r="CF585" s="546">
        <v>7.71</v>
      </c>
      <c r="CG585" s="548">
        <v>5310</v>
      </c>
      <c r="CH585" s="576">
        <v>24</v>
      </c>
      <c r="CI585" s="883">
        <f t="shared" si="79"/>
        <v>91.199999999999989</v>
      </c>
      <c r="CK585" s="576">
        <v>24.8</v>
      </c>
      <c r="CO585" s="494">
        <v>266</v>
      </c>
      <c r="CP585" s="546">
        <v>7.3</v>
      </c>
      <c r="CQ585" s="467">
        <v>8900</v>
      </c>
      <c r="CR585" s="576">
        <v>12.3</v>
      </c>
      <c r="CS585" s="883">
        <f t="shared" si="68"/>
        <v>39.360000000000007</v>
      </c>
      <c r="CU585" s="576">
        <v>40.9</v>
      </c>
      <c r="CY585" s="494">
        <v>286</v>
      </c>
      <c r="CZ585" s="546">
        <v>7.42</v>
      </c>
      <c r="DA585" s="467">
        <v>7380</v>
      </c>
      <c r="DB585" s="576">
        <v>113</v>
      </c>
      <c r="DC585" s="883">
        <f t="shared" si="69"/>
        <v>288.14999999999998</v>
      </c>
      <c r="DE585" s="576">
        <v>37.6</v>
      </c>
      <c r="DI585" s="494">
        <v>90</v>
      </c>
      <c r="DJ585" s="546">
        <v>7.86</v>
      </c>
      <c r="DK585" s="549">
        <v>3720</v>
      </c>
      <c r="DL585" s="576">
        <v>24.9</v>
      </c>
      <c r="DM585" s="883">
        <f t="shared" si="70"/>
        <v>89.64</v>
      </c>
      <c r="DO585" s="576">
        <v>25.9</v>
      </c>
      <c r="EC585" s="494">
        <v>93</v>
      </c>
      <c r="ED585" s="546">
        <v>8.0500000000000007</v>
      </c>
      <c r="EE585" s="551">
        <v>420</v>
      </c>
      <c r="EF585" s="576">
        <v>8</v>
      </c>
      <c r="EG585" s="883">
        <v>33</v>
      </c>
      <c r="EI585" s="576">
        <v>12</v>
      </c>
      <c r="FG585" s="494">
        <v>23</v>
      </c>
      <c r="FH585" s="546">
        <v>8.49</v>
      </c>
      <c r="FI585" s="467">
        <v>3740</v>
      </c>
      <c r="FJ585" s="576">
        <v>39.9</v>
      </c>
      <c r="FK585" s="883">
        <v>127</v>
      </c>
      <c r="FM585" s="576">
        <v>6.5</v>
      </c>
      <c r="GK585" s="231">
        <v>11</v>
      </c>
      <c r="GL585" s="941">
        <v>7.64</v>
      </c>
      <c r="GM585" s="467">
        <v>469</v>
      </c>
      <c r="GN585" s="467">
        <v>8.8000000000000007</v>
      </c>
      <c r="GO585" s="467">
        <v>32</v>
      </c>
      <c r="GP585" s="467">
        <v>1.9</v>
      </c>
      <c r="GQ585" s="467">
        <v>4.7</v>
      </c>
      <c r="GV585" s="941"/>
      <c r="HE585" s="494">
        <v>122</v>
      </c>
      <c r="HF585" s="546">
        <v>6.02</v>
      </c>
      <c r="HG585" s="467">
        <v>4090</v>
      </c>
      <c r="HH585" s="954">
        <v>18.8</v>
      </c>
      <c r="HI585" s="1432">
        <v>71.400000000000006</v>
      </c>
      <c r="HK585" s="576">
        <v>7.5</v>
      </c>
      <c r="HO585" s="494">
        <v>128</v>
      </c>
      <c r="HP585" s="546">
        <v>6.7</v>
      </c>
      <c r="HQ585" s="467">
        <v>4030</v>
      </c>
      <c r="HR585" s="576">
        <v>39.799999999999997</v>
      </c>
      <c r="HS585" s="576">
        <v>188</v>
      </c>
      <c r="HT585" s="576">
        <v>127</v>
      </c>
      <c r="HU585" s="576">
        <v>145</v>
      </c>
    </row>
    <row r="586" spans="1:523" ht="15" customHeight="1" x14ac:dyDescent="0.15">
      <c r="A586" s="1033">
        <v>44103</v>
      </c>
      <c r="B586" s="1205">
        <f t="shared" si="63"/>
        <v>4945</v>
      </c>
      <c r="M586" s="231">
        <v>1508</v>
      </c>
      <c r="N586" s="546">
        <v>8.36</v>
      </c>
      <c r="O586" s="467">
        <v>2840</v>
      </c>
      <c r="P586" s="576">
        <v>16.8</v>
      </c>
      <c r="Q586" s="883">
        <f t="shared" si="51"/>
        <v>58.800000000000004</v>
      </c>
      <c r="S586" s="576">
        <v>14.4</v>
      </c>
      <c r="W586" s="494">
        <v>701</v>
      </c>
      <c r="X586" s="546">
        <v>7.87</v>
      </c>
      <c r="Y586" s="548">
        <v>3920</v>
      </c>
      <c r="Z586" s="576">
        <v>8.8000000000000007</v>
      </c>
      <c r="AA586" s="883">
        <f t="shared" si="52"/>
        <v>36.08</v>
      </c>
      <c r="AC586" s="576">
        <v>3.2</v>
      </c>
      <c r="AG586" s="494">
        <v>127</v>
      </c>
      <c r="AH586" s="546">
        <v>8.42</v>
      </c>
      <c r="AI586" s="548">
        <v>6450</v>
      </c>
      <c r="AJ586" s="576">
        <v>39</v>
      </c>
      <c r="AK586" s="883">
        <f>AJ586*4.3</f>
        <v>167.7</v>
      </c>
      <c r="AM586" s="213">
        <v>2</v>
      </c>
      <c r="AQ586" s="494">
        <v>406</v>
      </c>
      <c r="AR586" s="546">
        <v>7.83</v>
      </c>
      <c r="AS586" s="548">
        <v>3930</v>
      </c>
      <c r="AT586" s="576">
        <v>55.7</v>
      </c>
      <c r="AU586" s="883">
        <f t="shared" si="78"/>
        <v>178.24</v>
      </c>
      <c r="AW586" s="576">
        <v>33.200000000000003</v>
      </c>
      <c r="BA586" s="231">
        <v>258</v>
      </c>
      <c r="BB586" s="546">
        <v>8.1999999999999993</v>
      </c>
      <c r="BC586" s="467">
        <v>5930</v>
      </c>
      <c r="BD586" s="576">
        <v>63.6</v>
      </c>
      <c r="BE586" s="883">
        <f t="shared" si="55"/>
        <v>228.96</v>
      </c>
      <c r="BG586" s="576">
        <v>29.2</v>
      </c>
      <c r="BK586" s="494">
        <v>139</v>
      </c>
      <c r="BL586" s="546">
        <v>7.84</v>
      </c>
      <c r="BM586" s="548">
        <v>1483</v>
      </c>
      <c r="BN586" s="576">
        <v>52.2</v>
      </c>
      <c r="BO586" s="883">
        <f t="shared" si="67"/>
        <v>130.5</v>
      </c>
      <c r="BQ586" s="576">
        <v>2</v>
      </c>
      <c r="BU586" s="494">
        <v>435</v>
      </c>
      <c r="BV586" s="546">
        <v>8.1999999999999993</v>
      </c>
      <c r="BW586" s="548">
        <v>7400</v>
      </c>
      <c r="BX586" s="548">
        <v>15.6</v>
      </c>
      <c r="BY586" s="883">
        <v>61</v>
      </c>
      <c r="CA586" s="576">
        <v>28.7</v>
      </c>
      <c r="CE586" s="494">
        <v>109</v>
      </c>
      <c r="CF586" s="546">
        <v>7.71</v>
      </c>
      <c r="CG586" s="548">
        <v>5510</v>
      </c>
      <c r="CH586" s="576">
        <v>21.9</v>
      </c>
      <c r="CI586" s="883">
        <f t="shared" si="79"/>
        <v>83.219999999999985</v>
      </c>
      <c r="CK586" s="576">
        <v>27.1</v>
      </c>
      <c r="CO586" s="494">
        <v>435</v>
      </c>
      <c r="CP586" s="546">
        <v>7.39</v>
      </c>
      <c r="CQ586" s="467">
        <v>8990</v>
      </c>
      <c r="CR586" s="576">
        <v>13.4</v>
      </c>
      <c r="CS586" s="883">
        <f t="shared" si="68"/>
        <v>42.88</v>
      </c>
      <c r="CU586" s="576">
        <v>43.6</v>
      </c>
      <c r="CY586" s="494">
        <v>76</v>
      </c>
      <c r="CZ586" s="546">
        <v>7.82</v>
      </c>
      <c r="DA586" s="467">
        <v>7020</v>
      </c>
      <c r="DB586" s="576">
        <v>105</v>
      </c>
      <c r="DC586" s="883">
        <f t="shared" si="69"/>
        <v>267.75</v>
      </c>
      <c r="DE586" s="576">
        <v>42</v>
      </c>
      <c r="DI586" s="494">
        <v>115</v>
      </c>
      <c r="DJ586" s="546">
        <v>8.06</v>
      </c>
      <c r="DK586" s="549">
        <v>4560</v>
      </c>
      <c r="DL586" s="576">
        <v>32.200000000000003</v>
      </c>
      <c r="DM586" s="883">
        <f t="shared" si="70"/>
        <v>115.92000000000002</v>
      </c>
      <c r="DO586" s="576">
        <v>34.299999999999997</v>
      </c>
      <c r="DS586" s="494">
        <v>278</v>
      </c>
      <c r="DT586" s="546">
        <v>5.94</v>
      </c>
      <c r="DU586" s="466">
        <v>600</v>
      </c>
      <c r="DV586" s="576">
        <v>20.3</v>
      </c>
      <c r="DW586" s="883">
        <v>56.8</v>
      </c>
      <c r="DY586" s="576">
        <v>5</v>
      </c>
      <c r="EM586" s="494">
        <v>50</v>
      </c>
      <c r="EN586" s="546">
        <v>6.04</v>
      </c>
      <c r="EO586" s="467">
        <v>9150</v>
      </c>
      <c r="EP586" s="576">
        <v>11.8</v>
      </c>
      <c r="ES586" s="576">
        <v>10.7</v>
      </c>
      <c r="FG586" s="494">
        <v>22</v>
      </c>
      <c r="FH586" s="546">
        <v>8.36</v>
      </c>
      <c r="FI586" s="467">
        <v>3590</v>
      </c>
      <c r="FJ586" s="576">
        <v>35</v>
      </c>
      <c r="FK586" s="883">
        <v>109</v>
      </c>
      <c r="FM586" s="576">
        <v>4.7</v>
      </c>
      <c r="GK586" s="231">
        <v>55</v>
      </c>
      <c r="GL586" s="941">
        <v>8.9499999999999993</v>
      </c>
      <c r="GM586" s="467">
        <v>11990</v>
      </c>
      <c r="GN586" s="467">
        <v>313</v>
      </c>
      <c r="GO586" s="467">
        <v>1202</v>
      </c>
      <c r="GP586" s="467">
        <v>236.9</v>
      </c>
      <c r="GQ586" s="467">
        <v>522</v>
      </c>
      <c r="GV586" s="941"/>
      <c r="HE586" s="494">
        <v>122</v>
      </c>
      <c r="HF586" s="546">
        <v>6.31</v>
      </c>
      <c r="HG586" s="467">
        <v>3630</v>
      </c>
      <c r="HH586" s="954">
        <v>17.100000000000001</v>
      </c>
      <c r="HI586" s="1432">
        <v>65</v>
      </c>
      <c r="HK586" s="576">
        <v>7.5</v>
      </c>
      <c r="HO586" s="494">
        <v>109</v>
      </c>
      <c r="HP586" s="546">
        <v>6.68</v>
      </c>
      <c r="HQ586" s="467">
        <v>4370</v>
      </c>
      <c r="HR586" s="576">
        <v>46.3</v>
      </c>
      <c r="HS586" s="576">
        <v>215</v>
      </c>
      <c r="HT586" s="576">
        <v>143</v>
      </c>
      <c r="HU586" s="576">
        <v>164</v>
      </c>
    </row>
    <row r="587" spans="1:523" ht="15" customHeight="1" x14ac:dyDescent="0.15">
      <c r="A587" s="1033">
        <v>44104</v>
      </c>
      <c r="B587" s="1205">
        <f t="shared" si="63"/>
        <v>4460</v>
      </c>
      <c r="M587" s="231">
        <v>1636</v>
      </c>
      <c r="N587" s="546">
        <v>8.39</v>
      </c>
      <c r="O587" s="467">
        <v>2640</v>
      </c>
      <c r="P587" s="576">
        <v>15</v>
      </c>
      <c r="Q587" s="883">
        <f t="shared" si="51"/>
        <v>52.5</v>
      </c>
      <c r="S587" s="576">
        <v>15.4</v>
      </c>
      <c r="W587" s="494">
        <v>787</v>
      </c>
      <c r="X587" s="546">
        <v>7.92</v>
      </c>
      <c r="Y587" s="548">
        <v>4020</v>
      </c>
      <c r="Z587" s="576">
        <v>9.1999999999999993</v>
      </c>
      <c r="AA587" s="883">
        <f t="shared" si="52"/>
        <v>37.719999999999992</v>
      </c>
      <c r="AC587" s="576">
        <v>4.2</v>
      </c>
      <c r="AG587" s="494">
        <v>106</v>
      </c>
      <c r="AH587" s="546">
        <v>8.4499999999999993</v>
      </c>
      <c r="AI587" s="548">
        <v>6550</v>
      </c>
      <c r="AJ587" s="576">
        <v>32</v>
      </c>
      <c r="AK587" s="883">
        <f>AJ587*4.3</f>
        <v>137.6</v>
      </c>
      <c r="AM587" s="213">
        <v>3</v>
      </c>
      <c r="AQ587" s="494">
        <v>306</v>
      </c>
      <c r="AR587" s="546">
        <v>7.83</v>
      </c>
      <c r="AS587" s="548">
        <v>4230</v>
      </c>
      <c r="AT587" s="576">
        <v>58</v>
      </c>
      <c r="AU587" s="883">
        <f t="shared" si="78"/>
        <v>185.60000000000002</v>
      </c>
      <c r="AW587" s="576">
        <v>34.200000000000003</v>
      </c>
      <c r="BA587" s="231">
        <v>217</v>
      </c>
      <c r="BB587" s="546">
        <v>8.1</v>
      </c>
      <c r="BC587" s="467">
        <v>6530</v>
      </c>
      <c r="BD587" s="576">
        <v>55</v>
      </c>
      <c r="BE587" s="883">
        <f t="shared" si="55"/>
        <v>198</v>
      </c>
      <c r="BG587" s="576">
        <v>30.2</v>
      </c>
      <c r="BK587" s="494">
        <v>144</v>
      </c>
      <c r="BL587" s="546">
        <v>7.72</v>
      </c>
      <c r="BM587" s="548">
        <v>1483</v>
      </c>
      <c r="BN587" s="576">
        <v>51</v>
      </c>
      <c r="BO587" s="883">
        <f t="shared" si="67"/>
        <v>127.5</v>
      </c>
      <c r="BQ587" s="576">
        <v>3</v>
      </c>
      <c r="BU587" s="494">
        <v>320</v>
      </c>
      <c r="BV587" s="546">
        <v>8.08</v>
      </c>
      <c r="BW587" s="548">
        <v>8400</v>
      </c>
      <c r="BX587" s="548">
        <v>19</v>
      </c>
      <c r="BY587" s="883">
        <v>70</v>
      </c>
      <c r="CA587" s="576">
        <v>28</v>
      </c>
      <c r="CE587" s="494">
        <v>89</v>
      </c>
      <c r="CF587" s="546">
        <v>7.21</v>
      </c>
      <c r="CG587" s="548">
        <v>5210</v>
      </c>
      <c r="CH587" s="576">
        <v>23</v>
      </c>
      <c r="CI587" s="883">
        <f t="shared" si="79"/>
        <v>87.399999999999991</v>
      </c>
      <c r="CK587" s="576">
        <v>28.1</v>
      </c>
      <c r="CO587" s="494">
        <v>297</v>
      </c>
      <c r="CP587" s="546">
        <v>7.5</v>
      </c>
      <c r="CQ587" s="467">
        <v>7990</v>
      </c>
      <c r="CR587" s="576">
        <v>21</v>
      </c>
      <c r="CS587" s="883">
        <f t="shared" si="68"/>
        <v>67.2</v>
      </c>
      <c r="CU587" s="576">
        <v>44.6</v>
      </c>
      <c r="CY587" s="494">
        <v>134</v>
      </c>
      <c r="CZ587" s="546">
        <v>7.97</v>
      </c>
      <c r="DA587" s="467">
        <v>6920</v>
      </c>
      <c r="DB587" s="576">
        <v>106</v>
      </c>
      <c r="DC587" s="883">
        <f t="shared" si="69"/>
        <v>270.29999999999995</v>
      </c>
      <c r="DE587" s="576">
        <v>43</v>
      </c>
      <c r="DI587" s="494">
        <v>88</v>
      </c>
      <c r="DJ587" s="546">
        <v>8.02</v>
      </c>
      <c r="DK587" s="549">
        <v>4760</v>
      </c>
      <c r="DL587" s="576">
        <v>34</v>
      </c>
      <c r="DM587" s="883">
        <f t="shared" si="70"/>
        <v>122.4</v>
      </c>
      <c r="DO587" s="576">
        <v>35.299999999999997</v>
      </c>
      <c r="DS587" s="494">
        <v>49</v>
      </c>
      <c r="DT587" s="546">
        <v>7.01</v>
      </c>
      <c r="DU587" s="466">
        <v>496</v>
      </c>
      <c r="DV587" s="576">
        <v>19.5</v>
      </c>
      <c r="DW587" s="883">
        <v>54.6</v>
      </c>
      <c r="DY587" s="576">
        <v>6.7</v>
      </c>
      <c r="FG587" s="494">
        <v>25</v>
      </c>
      <c r="FH587" s="546">
        <v>8.39</v>
      </c>
      <c r="FI587" s="467">
        <v>3490</v>
      </c>
      <c r="FJ587" s="576">
        <v>33</v>
      </c>
      <c r="FK587" s="883">
        <v>101</v>
      </c>
      <c r="FM587" s="576">
        <v>4.7</v>
      </c>
      <c r="GK587" s="231">
        <v>36</v>
      </c>
      <c r="GL587" s="941">
        <v>8.9700000000000006</v>
      </c>
      <c r="GM587" s="467">
        <v>11290</v>
      </c>
      <c r="GN587" s="467">
        <v>128</v>
      </c>
      <c r="GO587" s="467">
        <v>1100</v>
      </c>
      <c r="GP587" s="467">
        <v>231</v>
      </c>
      <c r="GQ587" s="467">
        <v>522</v>
      </c>
      <c r="GV587" s="941"/>
      <c r="HE587" s="494">
        <v>120</v>
      </c>
      <c r="HF587" s="546">
        <v>6.36</v>
      </c>
      <c r="HG587" s="467">
        <v>3330</v>
      </c>
      <c r="HH587" s="954">
        <v>15</v>
      </c>
      <c r="HI587" s="1432">
        <v>61</v>
      </c>
      <c r="HK587" s="576">
        <v>7.5</v>
      </c>
      <c r="HO587" s="494">
        <v>106</v>
      </c>
      <c r="HP587" s="546">
        <v>6.63</v>
      </c>
      <c r="HQ587" s="467">
        <v>4350</v>
      </c>
      <c r="HR587" s="576">
        <v>46</v>
      </c>
      <c r="HS587" s="576">
        <v>212</v>
      </c>
      <c r="HT587" s="576">
        <v>139</v>
      </c>
      <c r="HU587" s="576">
        <v>165</v>
      </c>
    </row>
    <row r="588" spans="1:523" ht="15" customHeight="1" x14ac:dyDescent="0.15">
      <c r="A588" s="1033">
        <v>44105</v>
      </c>
      <c r="B588" s="1205">
        <f t="shared" si="63"/>
        <v>4918</v>
      </c>
      <c r="M588" s="231">
        <v>2188</v>
      </c>
      <c r="N588" s="546">
        <v>8.3699999999999992</v>
      </c>
      <c r="O588" s="467">
        <v>3130</v>
      </c>
      <c r="P588" s="576">
        <v>18.100000000000001</v>
      </c>
      <c r="Q588" s="883">
        <f t="shared" si="51"/>
        <v>63.350000000000009</v>
      </c>
      <c r="S588" s="576">
        <v>14.4</v>
      </c>
      <c r="W588" s="494">
        <v>758</v>
      </c>
      <c r="X588" s="546">
        <v>7.82</v>
      </c>
      <c r="Y588" s="548">
        <v>3610</v>
      </c>
      <c r="Z588" s="576">
        <v>7.4</v>
      </c>
      <c r="AA588" s="883">
        <f t="shared" si="52"/>
        <v>30.34</v>
      </c>
      <c r="AC588" s="576">
        <v>4.2</v>
      </c>
      <c r="AG588" s="494">
        <v>41</v>
      </c>
      <c r="AH588" s="546">
        <v>8.27</v>
      </c>
      <c r="AI588" s="548">
        <v>7520</v>
      </c>
      <c r="AJ588" s="576">
        <v>28.5</v>
      </c>
      <c r="AK588" s="883">
        <f t="shared" ref="AK588:AK590" si="81">AJ588*4.3</f>
        <v>122.55</v>
      </c>
      <c r="AM588" s="213">
        <v>2.7</v>
      </c>
      <c r="AQ588" s="494">
        <v>314</v>
      </c>
      <c r="AR588" s="546">
        <v>8.01</v>
      </c>
      <c r="AS588" s="548">
        <v>4270</v>
      </c>
      <c r="AT588" s="576">
        <v>56.9</v>
      </c>
      <c r="AU588" s="883">
        <f t="shared" si="78"/>
        <v>182.08</v>
      </c>
      <c r="AW588" s="576">
        <v>28.6</v>
      </c>
      <c r="BA588" s="231">
        <v>255</v>
      </c>
      <c r="BB588" s="546">
        <v>8.14</v>
      </c>
      <c r="BC588" s="467">
        <v>6200</v>
      </c>
      <c r="BD588" s="576">
        <v>60.8</v>
      </c>
      <c r="BE588" s="883">
        <f t="shared" si="55"/>
        <v>218.88</v>
      </c>
      <c r="BG588" s="576">
        <v>29.1</v>
      </c>
      <c r="BK588" s="494">
        <v>137</v>
      </c>
      <c r="BL588" s="546">
        <v>7.97</v>
      </c>
      <c r="BM588" s="548">
        <v>1463</v>
      </c>
      <c r="BN588" s="576">
        <v>51.9</v>
      </c>
      <c r="BO588" s="883">
        <f t="shared" si="67"/>
        <v>129.75</v>
      </c>
      <c r="BQ588" s="576">
        <v>1.8</v>
      </c>
      <c r="BU588" s="494">
        <v>391</v>
      </c>
      <c r="BV588" s="546">
        <v>8.0500000000000007</v>
      </c>
      <c r="BW588" s="548">
        <v>8090</v>
      </c>
      <c r="BX588" s="548">
        <v>17.3</v>
      </c>
      <c r="BY588" s="883">
        <v>67.5</v>
      </c>
      <c r="CA588" s="576">
        <v>33.299999999999997</v>
      </c>
      <c r="CE588" s="494">
        <v>111</v>
      </c>
      <c r="CF588" s="546">
        <v>7.59</v>
      </c>
      <c r="CG588" s="548">
        <v>5660</v>
      </c>
      <c r="CH588" s="576">
        <v>23.6</v>
      </c>
      <c r="CI588" s="883">
        <f t="shared" si="79"/>
        <v>89.68</v>
      </c>
      <c r="CK588" s="576">
        <v>26.5</v>
      </c>
      <c r="CO588" s="494">
        <v>273</v>
      </c>
      <c r="CP588" s="546">
        <v>7.47</v>
      </c>
      <c r="CQ588" s="467">
        <v>8140</v>
      </c>
      <c r="CR588" s="576">
        <v>42.7</v>
      </c>
      <c r="CS588" s="883">
        <f t="shared" si="68"/>
        <v>136.64000000000001</v>
      </c>
      <c r="CU588" s="576">
        <v>66.8</v>
      </c>
      <c r="CY588" s="494">
        <v>66</v>
      </c>
      <c r="CZ588" s="546">
        <v>7.34</v>
      </c>
      <c r="DA588" s="467">
        <v>8070</v>
      </c>
      <c r="DB588" s="576">
        <v>124.7</v>
      </c>
      <c r="DC588" s="883">
        <f t="shared" si="69"/>
        <v>317.98499999999996</v>
      </c>
      <c r="DE588" s="576">
        <v>43.1</v>
      </c>
      <c r="DI588" s="494">
        <v>46</v>
      </c>
      <c r="DJ588" s="546">
        <v>7.55</v>
      </c>
      <c r="DK588" s="549">
        <v>4900</v>
      </c>
      <c r="DL588" s="576">
        <v>23.4</v>
      </c>
      <c r="DM588" s="883">
        <f t="shared" si="70"/>
        <v>84.24</v>
      </c>
      <c r="DO588" s="576">
        <v>29.7</v>
      </c>
      <c r="EC588" s="494">
        <v>9</v>
      </c>
      <c r="ED588" s="546">
        <v>8.01</v>
      </c>
      <c r="EE588" s="551">
        <v>399</v>
      </c>
      <c r="EF588" s="576">
        <v>9</v>
      </c>
      <c r="EG588" s="883">
        <v>33</v>
      </c>
      <c r="EI588" s="576">
        <v>12</v>
      </c>
      <c r="FG588" s="494">
        <v>26</v>
      </c>
      <c r="FH588" s="546">
        <v>8.1999999999999993</v>
      </c>
      <c r="FI588" s="467">
        <v>3690</v>
      </c>
      <c r="FJ588" s="576">
        <v>15.7</v>
      </c>
      <c r="FK588" s="883">
        <v>48.7</v>
      </c>
      <c r="FM588" s="576">
        <v>5.2</v>
      </c>
      <c r="GK588" s="231">
        <v>28</v>
      </c>
      <c r="GL588" s="941">
        <v>6.31</v>
      </c>
      <c r="GM588" s="467">
        <v>11160</v>
      </c>
      <c r="GN588" s="467">
        <v>143.6</v>
      </c>
      <c r="GO588" s="467">
        <v>816</v>
      </c>
      <c r="GP588" s="467">
        <v>80</v>
      </c>
      <c r="GQ588" s="467">
        <v>194</v>
      </c>
      <c r="GU588" s="231">
        <v>62</v>
      </c>
      <c r="GV588" s="941">
        <v>6.24</v>
      </c>
      <c r="GW588" s="467">
        <v>4110</v>
      </c>
      <c r="GX588" s="467">
        <v>55.8</v>
      </c>
      <c r="GY588" s="467">
        <v>26.2</v>
      </c>
      <c r="GZ588" s="539">
        <v>120</v>
      </c>
      <c r="HA588" s="467">
        <v>151</v>
      </c>
      <c r="HE588" s="494">
        <v>122</v>
      </c>
      <c r="HF588" s="546">
        <v>6.71</v>
      </c>
      <c r="HG588" s="467">
        <v>3200</v>
      </c>
      <c r="HH588" s="954">
        <v>13.7</v>
      </c>
      <c r="HI588" s="1432">
        <v>52.1</v>
      </c>
      <c r="HK588" s="576">
        <v>5.2</v>
      </c>
      <c r="HO588" s="494">
        <v>91</v>
      </c>
      <c r="HP588" s="546">
        <v>6.65</v>
      </c>
      <c r="HQ588" s="467">
        <v>4580</v>
      </c>
      <c r="HR588" s="576">
        <v>45.9</v>
      </c>
      <c r="HS588" s="576">
        <v>98</v>
      </c>
      <c r="HT588" s="576">
        <v>145</v>
      </c>
      <c r="HU588" s="576">
        <v>167</v>
      </c>
    </row>
    <row r="589" spans="1:523" ht="15" customHeight="1" x14ac:dyDescent="0.15">
      <c r="A589" s="1033">
        <v>44106</v>
      </c>
      <c r="B589" s="1205">
        <f t="shared" si="63"/>
        <v>5354</v>
      </c>
      <c r="M589" s="231">
        <v>2105</v>
      </c>
      <c r="N589" s="546">
        <v>8.5</v>
      </c>
      <c r="O589" s="467">
        <v>3210</v>
      </c>
      <c r="P589" s="576">
        <v>20.9</v>
      </c>
      <c r="Q589" s="883">
        <f t="shared" si="51"/>
        <v>73.149999999999991</v>
      </c>
      <c r="S589" s="576">
        <v>16.8</v>
      </c>
      <c r="W589" s="494">
        <v>725</v>
      </c>
      <c r="X589" s="546">
        <v>7.84</v>
      </c>
      <c r="Y589" s="548">
        <v>4090</v>
      </c>
      <c r="Z589" s="576">
        <v>10.3</v>
      </c>
      <c r="AA589" s="883">
        <f t="shared" si="52"/>
        <v>42.23</v>
      </c>
      <c r="AC589" s="576">
        <v>4.4000000000000004</v>
      </c>
      <c r="AG589" s="494">
        <v>101</v>
      </c>
      <c r="AH589" s="546">
        <v>8.39</v>
      </c>
      <c r="AI589" s="548">
        <v>7880</v>
      </c>
      <c r="AJ589" s="576">
        <v>18.7</v>
      </c>
      <c r="AK589" s="883">
        <f t="shared" si="81"/>
        <v>80.41</v>
      </c>
      <c r="AM589" s="213">
        <v>2.4</v>
      </c>
      <c r="AQ589" s="494">
        <v>289</v>
      </c>
      <c r="AR589" s="546">
        <v>8.1199999999999992</v>
      </c>
      <c r="AS589" s="548">
        <v>4370</v>
      </c>
      <c r="AT589" s="576">
        <v>62.5</v>
      </c>
      <c r="AU589" s="883">
        <f t="shared" si="78"/>
        <v>200</v>
      </c>
      <c r="AW589" s="576">
        <v>28.2</v>
      </c>
      <c r="BA589" s="231">
        <v>335</v>
      </c>
      <c r="BB589" s="546">
        <v>8.17</v>
      </c>
      <c r="BC589" s="467">
        <v>6110</v>
      </c>
      <c r="BD589" s="576">
        <v>61.3</v>
      </c>
      <c r="BE589" s="883">
        <f t="shared" si="55"/>
        <v>220.68</v>
      </c>
      <c r="BG589" s="576">
        <v>29.1</v>
      </c>
      <c r="BK589" s="494">
        <v>140</v>
      </c>
      <c r="BL589" s="546">
        <v>7.79</v>
      </c>
      <c r="BM589" s="548">
        <v>1582</v>
      </c>
      <c r="BN589" s="576">
        <v>51.4</v>
      </c>
      <c r="BO589" s="883">
        <f t="shared" si="67"/>
        <v>128.5</v>
      </c>
      <c r="BQ589" s="576">
        <v>2.4</v>
      </c>
      <c r="BU589" s="494">
        <v>367</v>
      </c>
      <c r="BV589" s="546">
        <v>7.37</v>
      </c>
      <c r="BW589" s="548">
        <v>7290</v>
      </c>
      <c r="BX589" s="548">
        <v>16.100000000000001</v>
      </c>
      <c r="BY589" s="883">
        <v>62.8</v>
      </c>
      <c r="CA589" s="576">
        <v>28.8</v>
      </c>
      <c r="CE589" s="494">
        <v>105</v>
      </c>
      <c r="CF589" s="546">
        <v>7.83</v>
      </c>
      <c r="CG589" s="548">
        <v>4390</v>
      </c>
      <c r="CH589" s="576">
        <v>19</v>
      </c>
      <c r="CI589" s="883">
        <f t="shared" si="79"/>
        <v>72.2</v>
      </c>
      <c r="CK589" s="576">
        <v>18.600000000000001</v>
      </c>
      <c r="CO589" s="494">
        <v>625</v>
      </c>
      <c r="CP589" s="546">
        <v>7.27</v>
      </c>
      <c r="CQ589" s="467">
        <v>7760</v>
      </c>
      <c r="CR589" s="576">
        <v>21.9</v>
      </c>
      <c r="CS589" s="883">
        <f t="shared" si="68"/>
        <v>70.08</v>
      </c>
      <c r="CU589" s="576">
        <v>51.4</v>
      </c>
      <c r="CY589" s="494">
        <v>267</v>
      </c>
      <c r="CZ589" s="546">
        <v>7.37</v>
      </c>
      <c r="DA589" s="467">
        <v>7350</v>
      </c>
      <c r="DB589" s="576">
        <v>111.2</v>
      </c>
      <c r="DC589" s="883">
        <f t="shared" si="69"/>
        <v>283.56</v>
      </c>
      <c r="DE589" s="576">
        <v>37.700000000000003</v>
      </c>
      <c r="DI589" s="494">
        <v>22</v>
      </c>
      <c r="DJ589" s="546">
        <v>7.61</v>
      </c>
      <c r="DK589" s="549">
        <v>5090</v>
      </c>
      <c r="DL589" s="576">
        <v>28</v>
      </c>
      <c r="DM589" s="883">
        <f t="shared" si="70"/>
        <v>100.8</v>
      </c>
      <c r="DO589" s="576">
        <v>33.1</v>
      </c>
      <c r="FG589" s="494">
        <v>24</v>
      </c>
      <c r="FH589" s="546">
        <v>8.24</v>
      </c>
      <c r="FI589" s="467">
        <v>3640</v>
      </c>
      <c r="FJ589" s="576">
        <v>11.6</v>
      </c>
      <c r="FK589" s="883">
        <v>36</v>
      </c>
      <c r="FM589" s="576">
        <v>4.9000000000000004</v>
      </c>
      <c r="GK589" s="231">
        <v>20</v>
      </c>
      <c r="GL589" s="941">
        <v>6.32</v>
      </c>
      <c r="GM589" s="467">
        <v>12190</v>
      </c>
      <c r="GN589" s="467">
        <v>157</v>
      </c>
      <c r="GO589" s="467">
        <v>998</v>
      </c>
      <c r="GP589" s="467">
        <v>64.599999999999994</v>
      </c>
      <c r="GQ589" s="467">
        <v>191</v>
      </c>
      <c r="GU589" s="231">
        <v>56</v>
      </c>
      <c r="GV589" s="941">
        <v>6.28</v>
      </c>
      <c r="GW589" s="467">
        <v>4450</v>
      </c>
      <c r="GX589" s="467">
        <v>58.1</v>
      </c>
      <c r="GY589" s="467">
        <v>290</v>
      </c>
      <c r="GZ589" s="539">
        <v>128</v>
      </c>
      <c r="HA589" s="467">
        <v>157</v>
      </c>
      <c r="HE589" s="494">
        <v>121</v>
      </c>
      <c r="HF589" s="546">
        <v>6.64</v>
      </c>
      <c r="HG589" s="467">
        <v>3410</v>
      </c>
      <c r="HH589" s="954">
        <v>14</v>
      </c>
      <c r="HI589" s="1432">
        <v>53</v>
      </c>
      <c r="HK589" s="576">
        <v>6.2</v>
      </c>
      <c r="HO589" s="494">
        <v>52</v>
      </c>
      <c r="HP589" s="546">
        <v>6.8</v>
      </c>
      <c r="HQ589" s="467">
        <v>4630</v>
      </c>
      <c r="HR589" s="576">
        <v>47.1</v>
      </c>
      <c r="HS589" s="576">
        <v>242</v>
      </c>
      <c r="HT589" s="576">
        <v>150</v>
      </c>
      <c r="HU589" s="576">
        <v>161</v>
      </c>
    </row>
    <row r="590" spans="1:523" ht="15" customHeight="1" x14ac:dyDescent="0.15">
      <c r="A590" s="1033">
        <v>44107</v>
      </c>
      <c r="B590" s="1205">
        <f t="shared" si="63"/>
        <v>5211</v>
      </c>
      <c r="M590" s="231">
        <v>2265</v>
      </c>
      <c r="N590" s="546">
        <v>8.49</v>
      </c>
      <c r="O590" s="467">
        <v>3360</v>
      </c>
      <c r="P590" s="576">
        <v>20</v>
      </c>
      <c r="Q590" s="883">
        <f t="shared" si="51"/>
        <v>70</v>
      </c>
      <c r="S590" s="576">
        <v>17</v>
      </c>
      <c r="W590" s="494">
        <v>791</v>
      </c>
      <c r="X590" s="546">
        <v>7.96</v>
      </c>
      <c r="Y590" s="548">
        <v>4020</v>
      </c>
      <c r="Z590" s="576">
        <v>11.5</v>
      </c>
      <c r="AA590" s="883">
        <f t="shared" si="52"/>
        <v>47.15</v>
      </c>
      <c r="AC590" s="576">
        <v>3.9</v>
      </c>
      <c r="AG590" s="494">
        <v>88</v>
      </c>
      <c r="AH590" s="546">
        <v>8.43</v>
      </c>
      <c r="AI590" s="548">
        <v>7970</v>
      </c>
      <c r="AJ590" s="576">
        <v>18.600000000000001</v>
      </c>
      <c r="AK590" s="883">
        <f t="shared" si="81"/>
        <v>79.98</v>
      </c>
      <c r="AM590" s="213">
        <v>2.1</v>
      </c>
      <c r="AQ590" s="494">
        <v>305</v>
      </c>
      <c r="AR590" s="546">
        <v>8.06</v>
      </c>
      <c r="AS590" s="548">
        <v>4430</v>
      </c>
      <c r="AT590" s="576">
        <v>65.599999999999994</v>
      </c>
      <c r="AU590" s="883">
        <f t="shared" si="78"/>
        <v>209.92</v>
      </c>
      <c r="AW590" s="576">
        <v>25.8</v>
      </c>
      <c r="BA590" s="231">
        <v>249</v>
      </c>
      <c r="BB590" s="546">
        <v>8.18</v>
      </c>
      <c r="BC590" s="467">
        <v>6300</v>
      </c>
      <c r="BD590" s="576">
        <v>67.599999999999994</v>
      </c>
      <c r="BE590" s="883">
        <f t="shared" si="55"/>
        <v>243.35999999999999</v>
      </c>
      <c r="BG590" s="576">
        <v>31.4</v>
      </c>
      <c r="BK590" s="494">
        <v>142</v>
      </c>
      <c r="BL590" s="546">
        <v>7.91</v>
      </c>
      <c r="BM590" s="548">
        <v>1515</v>
      </c>
      <c r="BN590" s="576">
        <v>58.2</v>
      </c>
      <c r="BO590" s="883">
        <f t="shared" si="67"/>
        <v>145.5</v>
      </c>
      <c r="BQ590" s="576">
        <v>2.1</v>
      </c>
      <c r="BU590" s="494">
        <v>379</v>
      </c>
      <c r="BV590" s="546">
        <v>8.1300000000000008</v>
      </c>
      <c r="BW590" s="548">
        <v>7280</v>
      </c>
      <c r="BX590" s="548">
        <v>15.6</v>
      </c>
      <c r="BY590" s="883">
        <v>61</v>
      </c>
      <c r="CA590" s="576">
        <v>28.9</v>
      </c>
      <c r="CE590" s="494">
        <v>98</v>
      </c>
      <c r="CF590" s="546">
        <v>7.82</v>
      </c>
      <c r="CG590" s="548">
        <v>5040</v>
      </c>
      <c r="CH590" s="576">
        <v>26</v>
      </c>
      <c r="CI590" s="883">
        <f t="shared" si="79"/>
        <v>98.8</v>
      </c>
      <c r="CK590" s="576">
        <v>22.8</v>
      </c>
      <c r="CO590" s="494">
        <v>257</v>
      </c>
      <c r="CP590" s="546">
        <v>7.44</v>
      </c>
      <c r="CQ590" s="467">
        <v>2780</v>
      </c>
      <c r="CR590" s="576">
        <v>9.1</v>
      </c>
      <c r="CS590" s="883">
        <f t="shared" si="68"/>
        <v>29.12</v>
      </c>
      <c r="CU590" s="576">
        <v>19</v>
      </c>
      <c r="CY590" s="494">
        <v>352</v>
      </c>
      <c r="CZ590" s="546">
        <v>7.61</v>
      </c>
      <c r="DA590" s="467">
        <v>8110</v>
      </c>
      <c r="DB590" s="576">
        <v>123</v>
      </c>
      <c r="DC590" s="883">
        <f t="shared" si="69"/>
        <v>313.64999999999998</v>
      </c>
      <c r="DE590" s="576">
        <v>42</v>
      </c>
      <c r="DI590" s="494">
        <v>44</v>
      </c>
      <c r="DJ590" s="546">
        <v>7.63</v>
      </c>
      <c r="DK590" s="549">
        <v>5290</v>
      </c>
      <c r="DL590" s="576">
        <v>29.1</v>
      </c>
      <c r="DM590" s="883">
        <f t="shared" si="70"/>
        <v>104.76</v>
      </c>
      <c r="DO590" s="576">
        <v>38.4</v>
      </c>
      <c r="FG590" s="494">
        <v>26</v>
      </c>
      <c r="FH590" s="546">
        <v>8.25</v>
      </c>
      <c r="FI590" s="467">
        <v>3680</v>
      </c>
      <c r="FJ590" s="576">
        <v>11</v>
      </c>
      <c r="FK590" s="883">
        <v>34</v>
      </c>
      <c r="FM590" s="576">
        <v>4.9000000000000004</v>
      </c>
      <c r="GK590" s="231">
        <v>5</v>
      </c>
      <c r="GL590" s="941">
        <v>6.28</v>
      </c>
      <c r="GM590" s="467">
        <v>11520</v>
      </c>
      <c r="GN590" s="467">
        <v>142.69999999999999</v>
      </c>
      <c r="GO590" s="467">
        <v>1010</v>
      </c>
      <c r="GP590" s="467">
        <v>100</v>
      </c>
      <c r="GQ590" s="467">
        <v>195</v>
      </c>
      <c r="GU590" s="231">
        <v>55</v>
      </c>
      <c r="GV590" s="941">
        <v>6.31</v>
      </c>
      <c r="GW590" s="467">
        <v>4740</v>
      </c>
      <c r="GX590" s="467">
        <v>67.3</v>
      </c>
      <c r="GY590" s="467">
        <v>302</v>
      </c>
      <c r="GZ590" s="539">
        <v>131</v>
      </c>
      <c r="HA590" s="467">
        <v>173</v>
      </c>
      <c r="HE590" s="494">
        <v>120</v>
      </c>
      <c r="HF590" s="546">
        <v>6.77</v>
      </c>
      <c r="HG590" s="467">
        <v>3430</v>
      </c>
      <c r="HH590" s="954">
        <v>13.6</v>
      </c>
      <c r="HI590" s="1432">
        <v>51.7</v>
      </c>
      <c r="HK590" s="576">
        <v>6.5</v>
      </c>
      <c r="HO590" s="494">
        <v>35</v>
      </c>
      <c r="HP590" s="546">
        <v>6.67</v>
      </c>
      <c r="HQ590" s="467">
        <v>4480</v>
      </c>
      <c r="HR590" s="576">
        <v>47</v>
      </c>
      <c r="HS590" s="576">
        <v>253</v>
      </c>
      <c r="HT590" s="576">
        <v>148.69999999999999</v>
      </c>
      <c r="HU590" s="576">
        <v>163</v>
      </c>
    </row>
    <row r="591" spans="1:523" s="472" customFormat="1" ht="15" customHeight="1" x14ac:dyDescent="0.15">
      <c r="A591" s="581">
        <v>44108</v>
      </c>
      <c r="B591" s="1204">
        <f t="shared" si="63"/>
        <v>4903</v>
      </c>
      <c r="C591" s="241"/>
      <c r="D591" s="552"/>
      <c r="E591" s="471"/>
      <c r="F591" s="577"/>
      <c r="G591" s="577"/>
      <c r="H591" s="541"/>
      <c r="I591" s="577"/>
      <c r="J591" s="553"/>
      <c r="K591" s="471"/>
      <c r="L591" s="557"/>
      <c r="M591" s="241">
        <v>2251</v>
      </c>
      <c r="N591" s="552">
        <v>8.69</v>
      </c>
      <c r="O591" s="471">
        <v>3630</v>
      </c>
      <c r="P591" s="577">
        <v>21.4</v>
      </c>
      <c r="Q591" s="577">
        <f t="shared" si="51"/>
        <v>74.899999999999991</v>
      </c>
      <c r="R591" s="541"/>
      <c r="S591" s="577">
        <v>17.899999999999999</v>
      </c>
      <c r="T591" s="553"/>
      <c r="U591" s="471"/>
      <c r="V591" s="557"/>
      <c r="W591" s="554">
        <v>705</v>
      </c>
      <c r="X591" s="552">
        <v>8.5399999999999991</v>
      </c>
      <c r="Y591" s="555">
        <v>4730</v>
      </c>
      <c r="Z591" s="577">
        <v>24.9</v>
      </c>
      <c r="AA591" s="577">
        <f t="shared" si="52"/>
        <v>102.08999999999999</v>
      </c>
      <c r="AB591" s="541"/>
      <c r="AC591" s="577">
        <v>5.5</v>
      </c>
      <c r="AD591" s="541"/>
      <c r="AE591" s="471"/>
      <c r="AF591" s="557"/>
      <c r="AG591" s="554"/>
      <c r="AH591" s="552"/>
      <c r="AI591" s="555"/>
      <c r="AJ591" s="577"/>
      <c r="AK591" s="577"/>
      <c r="AL591" s="541"/>
      <c r="AM591" s="180"/>
      <c r="AN591" s="541"/>
      <c r="AO591" s="471"/>
      <c r="AP591" s="619"/>
      <c r="AQ591" s="554">
        <v>259</v>
      </c>
      <c r="AR591" s="552">
        <v>8.19</v>
      </c>
      <c r="AS591" s="555">
        <v>4440</v>
      </c>
      <c r="AT591" s="577">
        <v>61.4</v>
      </c>
      <c r="AU591" s="577">
        <f t="shared" si="78"/>
        <v>196.48000000000002</v>
      </c>
      <c r="AV591" s="541"/>
      <c r="AW591" s="577">
        <v>20.2</v>
      </c>
      <c r="AX591" s="541"/>
      <c r="AY591" s="471"/>
      <c r="AZ591" s="557"/>
      <c r="BA591" s="241">
        <v>256</v>
      </c>
      <c r="BB591" s="552">
        <v>8.1999999999999993</v>
      </c>
      <c r="BC591" s="471">
        <v>6450</v>
      </c>
      <c r="BD591" s="577">
        <v>66.099999999999994</v>
      </c>
      <c r="BE591" s="577">
        <f t="shared" si="55"/>
        <v>237.95999999999998</v>
      </c>
      <c r="BF591" s="541"/>
      <c r="BG591" s="577">
        <v>30.7</v>
      </c>
      <c r="BH591" s="541"/>
      <c r="BI591" s="471"/>
      <c r="BJ591" s="557"/>
      <c r="BK591" s="554">
        <v>136</v>
      </c>
      <c r="BL591" s="552">
        <v>7.98</v>
      </c>
      <c r="BM591" s="555">
        <v>1440</v>
      </c>
      <c r="BN591" s="577">
        <v>58.1</v>
      </c>
      <c r="BO591" s="577">
        <f t="shared" si="67"/>
        <v>145.25</v>
      </c>
      <c r="BP591" s="541"/>
      <c r="BQ591" s="577">
        <v>2.1</v>
      </c>
      <c r="BR591" s="541"/>
      <c r="BS591" s="471"/>
      <c r="BT591" s="557"/>
      <c r="BU591" s="554">
        <v>389</v>
      </c>
      <c r="BV591" s="552">
        <v>8.0399999999999991</v>
      </c>
      <c r="BW591" s="555">
        <v>7430</v>
      </c>
      <c r="BX591" s="555">
        <v>14.6</v>
      </c>
      <c r="BY591" s="577">
        <v>65.900000000000006</v>
      </c>
      <c r="BZ591" s="541"/>
      <c r="CA591" s="577">
        <v>25.7</v>
      </c>
      <c r="CB591" s="541"/>
      <c r="CC591" s="471"/>
      <c r="CD591" s="557"/>
      <c r="CE591" s="554">
        <v>71</v>
      </c>
      <c r="CF591" s="552">
        <v>7.93</v>
      </c>
      <c r="CG591" s="555">
        <v>5000</v>
      </c>
      <c r="CH591" s="577">
        <v>25.3</v>
      </c>
      <c r="CI591" s="577">
        <f t="shared" si="79"/>
        <v>96.14</v>
      </c>
      <c r="CJ591" s="541"/>
      <c r="CK591" s="577">
        <v>21.4</v>
      </c>
      <c r="CL591" s="541"/>
      <c r="CM591" s="471"/>
      <c r="CN591" s="557"/>
      <c r="CO591" s="554">
        <v>124</v>
      </c>
      <c r="CP591" s="552">
        <v>7.38</v>
      </c>
      <c r="CQ591" s="471">
        <v>6920</v>
      </c>
      <c r="CR591" s="577">
        <v>14.8</v>
      </c>
      <c r="CS591" s="577">
        <f t="shared" si="68"/>
        <v>47.360000000000007</v>
      </c>
      <c r="CT591" s="541"/>
      <c r="CU591" s="577">
        <v>36.5</v>
      </c>
      <c r="CV591" s="541"/>
      <c r="CW591" s="471"/>
      <c r="CX591" s="557"/>
      <c r="CY591" s="554">
        <v>288</v>
      </c>
      <c r="CZ591" s="552">
        <v>7.4</v>
      </c>
      <c r="DA591" s="471">
        <v>8390</v>
      </c>
      <c r="DB591" s="577">
        <v>122</v>
      </c>
      <c r="DC591" s="577">
        <f t="shared" si="69"/>
        <v>311.09999999999997</v>
      </c>
      <c r="DD591" s="541"/>
      <c r="DE591" s="577">
        <v>45.1</v>
      </c>
      <c r="DF591" s="541"/>
      <c r="DG591" s="558"/>
      <c r="DH591" s="557"/>
      <c r="DI591" s="554">
        <v>106</v>
      </c>
      <c r="DJ591" s="552">
        <v>7.62</v>
      </c>
      <c r="DK591" s="556">
        <v>5560</v>
      </c>
      <c r="DL591" s="577">
        <v>43.7</v>
      </c>
      <c r="DM591" s="577">
        <f t="shared" si="70"/>
        <v>157.32000000000002</v>
      </c>
      <c r="DN591" s="541"/>
      <c r="DO591" s="577">
        <v>42.4</v>
      </c>
      <c r="DP591" s="541"/>
      <c r="DQ591" s="471"/>
      <c r="DR591" s="557"/>
      <c r="DS591" s="554"/>
      <c r="DT591" s="552"/>
      <c r="DU591" s="470"/>
      <c r="DV591" s="577"/>
      <c r="DW591" s="577"/>
      <c r="DX591" s="541"/>
      <c r="DY591" s="577"/>
      <c r="DZ591" s="541"/>
      <c r="EA591" s="577"/>
      <c r="EB591" s="557"/>
      <c r="EC591" s="554">
        <v>76</v>
      </c>
      <c r="ED591" s="552">
        <v>7.23</v>
      </c>
      <c r="EE591" s="558">
        <v>4490</v>
      </c>
      <c r="EF591" s="577">
        <v>16.3</v>
      </c>
      <c r="EG591" s="577">
        <v>60.3</v>
      </c>
      <c r="EH591" s="541"/>
      <c r="EI591" s="577">
        <v>12.2</v>
      </c>
      <c r="EJ591" s="541"/>
      <c r="EK591" s="471"/>
      <c r="EL591" s="557"/>
      <c r="EM591" s="554"/>
      <c r="EN591" s="552"/>
      <c r="EO591" s="471"/>
      <c r="EP591" s="577"/>
      <c r="EQ591" s="577"/>
      <c r="ER591" s="541"/>
      <c r="ES591" s="577"/>
      <c r="ET591" s="470"/>
      <c r="EU591" s="471"/>
      <c r="EV591" s="557"/>
      <c r="EW591" s="554"/>
      <c r="EX591" s="552"/>
      <c r="EY591" s="471"/>
      <c r="EZ591" s="577"/>
      <c r="FA591" s="577"/>
      <c r="FB591" s="541"/>
      <c r="FC591" s="577"/>
      <c r="FD591" s="470"/>
      <c r="FE591" s="471"/>
      <c r="FF591" s="557"/>
      <c r="FG591" s="554">
        <v>27</v>
      </c>
      <c r="FH591" s="552">
        <v>8.34</v>
      </c>
      <c r="FI591" s="471">
        <v>3640</v>
      </c>
      <c r="FJ591" s="577">
        <v>10.6</v>
      </c>
      <c r="FK591" s="577">
        <v>32.9</v>
      </c>
      <c r="FL591" s="541"/>
      <c r="FM591" s="577">
        <v>4.5</v>
      </c>
      <c r="FN591" s="470"/>
      <c r="FO591" s="471"/>
      <c r="FP591" s="557"/>
      <c r="FQ591" s="1261"/>
      <c r="FR591" s="584"/>
      <c r="FS591" s="589"/>
      <c r="FT591" s="584"/>
      <c r="FU591" s="590"/>
      <c r="FV591" s="584"/>
      <c r="FW591" s="590"/>
      <c r="FX591" s="584"/>
      <c r="FY591" s="584"/>
      <c r="FZ591" s="591"/>
      <c r="GA591" s="1261"/>
      <c r="GB591" s="584"/>
      <c r="GC591" s="584"/>
      <c r="GD591" s="584"/>
      <c r="GE591" s="590"/>
      <c r="GF591" s="584"/>
      <c r="GG591" s="590"/>
      <c r="GH591" s="584"/>
      <c r="GI591" s="584"/>
      <c r="GJ591" s="591"/>
      <c r="GK591" s="241"/>
      <c r="GL591" s="940"/>
      <c r="GM591" s="471"/>
      <c r="GN591" s="471"/>
      <c r="GO591" s="471"/>
      <c r="GP591" s="471"/>
      <c r="GQ591" s="471"/>
      <c r="GR591" s="471"/>
      <c r="GS591" s="471"/>
      <c r="GT591" s="557"/>
      <c r="GU591" s="241">
        <v>54</v>
      </c>
      <c r="GV591" s="940">
        <v>6.38</v>
      </c>
      <c r="GW591" s="471">
        <v>4950</v>
      </c>
      <c r="GX591" s="471">
        <v>70.099999999999994</v>
      </c>
      <c r="GY591" s="471">
        <v>315</v>
      </c>
      <c r="GZ591" s="541">
        <v>145</v>
      </c>
      <c r="HA591" s="471">
        <v>172</v>
      </c>
      <c r="HB591" s="471"/>
      <c r="HC591" s="471"/>
      <c r="HD591" s="557"/>
      <c r="HE591" s="554">
        <v>126</v>
      </c>
      <c r="HF591" s="552">
        <v>6.58</v>
      </c>
      <c r="HG591" s="471">
        <v>3210</v>
      </c>
      <c r="HH591" s="590">
        <v>12.3</v>
      </c>
      <c r="HI591" s="556">
        <v>46.7</v>
      </c>
      <c r="HJ591" s="541"/>
      <c r="HK591" s="577">
        <v>6</v>
      </c>
      <c r="HL591" s="541"/>
      <c r="HM591" s="471"/>
      <c r="HN591" s="557"/>
      <c r="HO591" s="554">
        <v>35</v>
      </c>
      <c r="HP591" s="552">
        <v>6.75</v>
      </c>
      <c r="HQ591" s="471">
        <v>4450</v>
      </c>
      <c r="HR591" s="577">
        <v>45.9</v>
      </c>
      <c r="HS591" s="577">
        <v>217</v>
      </c>
      <c r="HT591" s="577">
        <v>155</v>
      </c>
      <c r="HU591" s="577">
        <v>160</v>
      </c>
      <c r="HV591" s="541"/>
      <c r="HW591" s="471"/>
      <c r="HX591" s="557"/>
      <c r="HY591" s="1587"/>
      <c r="HZ591" s="1587"/>
      <c r="IA591" s="1587"/>
      <c r="IB591" s="1587"/>
      <c r="IC591" s="1587"/>
      <c r="ID591" s="1587"/>
      <c r="IE591" s="1587"/>
      <c r="IF591" s="1587"/>
      <c r="IG591" s="1587"/>
      <c r="IH591" s="1587"/>
      <c r="II591" s="1587"/>
      <c r="IJ591" s="1587"/>
      <c r="IK591" s="1587"/>
      <c r="IL591" s="1587"/>
      <c r="IM591" s="1587"/>
      <c r="IN591" s="1587"/>
      <c r="IO591" s="1587"/>
      <c r="IP591" s="1587"/>
      <c r="IQ591" s="1587"/>
      <c r="IR591" s="1587"/>
      <c r="IS591" s="1587"/>
      <c r="IT591" s="1587"/>
      <c r="IU591" s="1587"/>
      <c r="IV591" s="1587"/>
      <c r="IW591" s="1587"/>
      <c r="IX591" s="1587"/>
      <c r="IY591" s="1587"/>
      <c r="IZ591" s="1587"/>
      <c r="JA591" s="1587"/>
      <c r="JB591" s="1587"/>
      <c r="JC591" s="1587"/>
      <c r="JD591" s="1587"/>
      <c r="JE591" s="1587"/>
      <c r="JF591" s="1587"/>
      <c r="JG591" s="1587"/>
      <c r="JH591" s="1587"/>
      <c r="JI591" s="1587"/>
      <c r="JJ591" s="1587"/>
      <c r="JK591" s="1587"/>
      <c r="JL591" s="1587"/>
      <c r="JM591" s="1587"/>
      <c r="JN591" s="1587"/>
      <c r="JO591" s="1587"/>
      <c r="JP591" s="1587"/>
      <c r="JQ591" s="1587"/>
      <c r="JR591" s="1587"/>
      <c r="JS591" s="1587"/>
      <c r="JT591" s="1587"/>
      <c r="JU591" s="1587"/>
      <c r="JV591" s="1587"/>
      <c r="JW591" s="1587"/>
      <c r="JX591" s="1587"/>
      <c r="JY591" s="1587"/>
      <c r="JZ591" s="1587"/>
      <c r="KA591" s="1587"/>
      <c r="KB591" s="1587"/>
      <c r="KC591" s="1587"/>
      <c r="KD591" s="1587"/>
      <c r="KE591" s="1587"/>
      <c r="KF591" s="1587"/>
      <c r="KG591" s="1587"/>
      <c r="KH591" s="1587"/>
      <c r="KI591" s="1587"/>
      <c r="KJ591" s="1587"/>
      <c r="KK591" s="1587"/>
      <c r="KL591" s="1587"/>
      <c r="KM591" s="1587"/>
      <c r="KN591" s="1587"/>
      <c r="KO591" s="1587"/>
      <c r="KP591" s="1587"/>
      <c r="KQ591" s="1587"/>
      <c r="KR591" s="1587"/>
      <c r="KS591" s="1587"/>
      <c r="KT591" s="1587"/>
      <c r="KU591" s="1587"/>
      <c r="KV591" s="1587"/>
      <c r="KW591" s="1587"/>
      <c r="KX591" s="1587"/>
      <c r="KY591" s="1587"/>
      <c r="KZ591" s="1587"/>
      <c r="LA591" s="1587"/>
      <c r="LB591" s="1587"/>
      <c r="LC591" s="1587"/>
      <c r="LD591" s="1587"/>
      <c r="LE591" s="1587"/>
      <c r="LF591" s="1587"/>
      <c r="LG591" s="1587"/>
      <c r="LH591" s="1587"/>
      <c r="LI591" s="1587"/>
      <c r="LJ591" s="1587"/>
      <c r="LK591" s="1587"/>
      <c r="LL591" s="1587"/>
      <c r="LM591" s="1587"/>
      <c r="LN591" s="1587"/>
      <c r="LO591" s="1587"/>
      <c r="LP591" s="1587"/>
      <c r="LQ591" s="1587"/>
      <c r="LR591" s="1587"/>
      <c r="LS591" s="1587"/>
      <c r="LT591" s="1587"/>
      <c r="LU591" s="1587"/>
      <c r="LV591" s="1587"/>
      <c r="LW591" s="1587"/>
      <c r="LX591" s="1587"/>
      <c r="LY591" s="1587"/>
      <c r="LZ591" s="1587"/>
      <c r="MA591" s="1587"/>
      <c r="MB591" s="1587"/>
      <c r="MC591" s="1587"/>
      <c r="MD591" s="1587"/>
      <c r="ME591" s="1587"/>
      <c r="MF591" s="1587"/>
      <c r="MG591" s="1587"/>
      <c r="MH591" s="1587"/>
      <c r="MI591" s="1587"/>
      <c r="MJ591" s="1587"/>
      <c r="MK591" s="1587"/>
      <c r="ML591" s="1587"/>
      <c r="MM591" s="1587"/>
      <c r="MN591" s="1587"/>
      <c r="MO591" s="1587"/>
      <c r="MP591" s="1587"/>
      <c r="MQ591" s="1587"/>
      <c r="MR591" s="1587"/>
      <c r="MS591" s="1587"/>
      <c r="MT591" s="1587"/>
      <c r="MU591" s="1587"/>
      <c r="MV591" s="1587"/>
      <c r="MW591" s="1587"/>
      <c r="MX591" s="1587"/>
      <c r="MY591" s="1587"/>
      <c r="MZ591" s="1587"/>
      <c r="NA591" s="1587"/>
      <c r="NB591" s="1587"/>
      <c r="NC591" s="1587"/>
      <c r="ND591" s="1587"/>
      <c r="NE591" s="1587"/>
      <c r="NF591" s="1587"/>
      <c r="NG591" s="1587"/>
      <c r="NH591" s="1587"/>
      <c r="NI591" s="1587"/>
      <c r="NJ591" s="1587"/>
      <c r="NK591" s="1587"/>
      <c r="NL591" s="1587"/>
      <c r="NM591" s="1587"/>
      <c r="NN591" s="1587"/>
      <c r="NO591" s="1587"/>
      <c r="NP591" s="1587"/>
      <c r="NQ591" s="1587"/>
      <c r="NR591" s="1587"/>
      <c r="NS591" s="1587"/>
      <c r="NT591" s="1587"/>
      <c r="NU591" s="1587"/>
      <c r="NV591" s="1587"/>
      <c r="NW591" s="1587"/>
      <c r="NX591" s="1587"/>
      <c r="NY591" s="1587"/>
      <c r="NZ591" s="1587"/>
      <c r="OA591" s="1587"/>
      <c r="OB591" s="1587"/>
      <c r="OC591" s="1587"/>
      <c r="OD591" s="1587"/>
      <c r="OE591" s="1587"/>
      <c r="OF591" s="1587"/>
      <c r="OG591" s="1587"/>
      <c r="OH591" s="1587"/>
      <c r="OI591" s="1587"/>
      <c r="OJ591" s="1587"/>
      <c r="OK591" s="1587"/>
      <c r="OL591" s="1587"/>
      <c r="OM591" s="1587"/>
      <c r="ON591" s="1587"/>
      <c r="OO591" s="1587"/>
      <c r="OP591" s="1587"/>
      <c r="OQ591" s="1587"/>
      <c r="OR591" s="1587"/>
      <c r="OS591" s="1587"/>
      <c r="OT591" s="1587"/>
      <c r="OU591" s="1587"/>
      <c r="OV591" s="1587"/>
      <c r="OW591" s="1587"/>
      <c r="OX591" s="1587"/>
      <c r="OY591" s="1587"/>
      <c r="OZ591" s="1587"/>
      <c r="PA591" s="1587"/>
      <c r="PB591" s="1587"/>
      <c r="PC591" s="1587"/>
      <c r="PD591" s="1587"/>
      <c r="PE591" s="1587"/>
      <c r="PF591" s="1587"/>
      <c r="PG591" s="1588"/>
      <c r="PH591" s="1588"/>
      <c r="PI591" s="1588"/>
      <c r="PJ591" s="1588"/>
      <c r="PK591" s="1588"/>
      <c r="PL591" s="1588"/>
      <c r="PM591" s="1588"/>
      <c r="PN591" s="1588"/>
      <c r="PO591" s="1588"/>
      <c r="PP591" s="1588"/>
      <c r="PQ591" s="1588"/>
      <c r="PR591" s="1588"/>
      <c r="PS591" s="1588"/>
      <c r="PT591" s="1588"/>
      <c r="PU591" s="1588"/>
      <c r="PV591" s="1588"/>
      <c r="PW591" s="1588"/>
      <c r="PX591" s="1588"/>
      <c r="PY591" s="1588"/>
      <c r="PZ591" s="1588"/>
      <c r="QA591" s="1588"/>
      <c r="QB591" s="1588"/>
      <c r="QC591" s="1588"/>
      <c r="QD591" s="1588"/>
      <c r="QE591" s="1588"/>
      <c r="QF591" s="1588"/>
      <c r="QG591" s="1588"/>
      <c r="QH591" s="1588"/>
      <c r="QI591" s="1588"/>
      <c r="QJ591" s="1588"/>
      <c r="QK591" s="1588"/>
      <c r="QL591" s="1588"/>
      <c r="QM591" s="1588"/>
      <c r="QN591" s="1588"/>
      <c r="QO591" s="1588"/>
      <c r="QP591" s="1588"/>
      <c r="QQ591" s="1588"/>
      <c r="QR591" s="1588"/>
      <c r="QS591" s="1588"/>
      <c r="QT591" s="1588"/>
      <c r="QU591" s="1588"/>
      <c r="QV591" s="1588"/>
      <c r="QW591" s="1588"/>
      <c r="QX591" s="1588"/>
      <c r="QY591" s="1588"/>
      <c r="QZ591" s="1588"/>
      <c r="RA591" s="1588"/>
      <c r="RB591" s="1588"/>
      <c r="RC591" s="1588"/>
      <c r="RD591" s="1588"/>
      <c r="RE591" s="1588"/>
      <c r="RF591" s="1588"/>
      <c r="RG591" s="1588"/>
      <c r="RH591" s="1588"/>
      <c r="RI591" s="1588"/>
      <c r="RJ591" s="1588"/>
      <c r="RK591" s="1588"/>
      <c r="RL591" s="1588"/>
      <c r="RM591" s="1588"/>
      <c r="RN591" s="1588"/>
      <c r="RO591" s="1588"/>
      <c r="RP591" s="1588"/>
      <c r="RQ591" s="1588"/>
      <c r="RR591" s="1588"/>
      <c r="RS591" s="1588"/>
      <c r="RT591" s="1588"/>
      <c r="RU591" s="1588"/>
      <c r="RV591" s="1588"/>
      <c r="RW591" s="1588"/>
      <c r="RX591" s="1588"/>
      <c r="RY591" s="1588"/>
      <c r="RZ591" s="1588"/>
      <c r="SA591" s="1588"/>
      <c r="SB591" s="1588"/>
      <c r="SC591" s="1588"/>
      <c r="SD591" s="1588"/>
      <c r="SE591" s="1588"/>
      <c r="SF591" s="1588"/>
      <c r="SG591" s="1588"/>
      <c r="SH591" s="1588"/>
      <c r="SI591" s="1588"/>
      <c r="SJ591" s="1588"/>
      <c r="SK591" s="1588"/>
      <c r="SL591" s="1588"/>
      <c r="SM591" s="1588"/>
      <c r="SN591" s="1588"/>
      <c r="SO591" s="1588"/>
      <c r="SP591" s="1588"/>
      <c r="SQ591" s="1588"/>
      <c r="SR591" s="1588"/>
      <c r="SS591" s="1588"/>
      <c r="ST591" s="1588"/>
      <c r="SU591" s="1588"/>
      <c r="SV591" s="1588"/>
      <c r="SW591" s="1588"/>
      <c r="SX591" s="1588"/>
      <c r="SY591" s="1588"/>
      <c r="SZ591" s="1588"/>
      <c r="TA591" s="1588"/>
      <c r="TB591" s="1588"/>
      <c r="TC591" s="1588"/>
    </row>
    <row r="592" spans="1:523" ht="15" customHeight="1" x14ac:dyDescent="0.15">
      <c r="A592" s="1033">
        <v>44109</v>
      </c>
      <c r="B592" s="1205">
        <f t="shared" si="63"/>
        <v>4777</v>
      </c>
      <c r="M592" s="231">
        <v>1565</v>
      </c>
      <c r="N592" s="546">
        <v>8.5</v>
      </c>
      <c r="O592" s="467">
        <v>3650</v>
      </c>
      <c r="P592" s="576">
        <v>23.2</v>
      </c>
      <c r="Q592" s="883">
        <f t="shared" si="51"/>
        <v>81.2</v>
      </c>
      <c r="S592" s="576">
        <v>19.8</v>
      </c>
      <c r="W592" s="494">
        <v>772</v>
      </c>
      <c r="X592" s="546">
        <v>8.51</v>
      </c>
      <c r="Y592" s="548">
        <v>3820</v>
      </c>
      <c r="Z592" s="576">
        <v>17.7</v>
      </c>
      <c r="AA592" s="883">
        <f t="shared" si="52"/>
        <v>72.569999999999993</v>
      </c>
      <c r="AC592" s="576">
        <v>4.9000000000000004</v>
      </c>
      <c r="AQ592" s="494">
        <v>146</v>
      </c>
      <c r="AR592" s="546">
        <v>8.1</v>
      </c>
      <c r="AS592" s="548">
        <v>4410</v>
      </c>
      <c r="AT592" s="576">
        <v>63.5</v>
      </c>
      <c r="AU592" s="883">
        <f t="shared" si="78"/>
        <v>203.20000000000002</v>
      </c>
      <c r="AW592" s="576">
        <v>21.3</v>
      </c>
      <c r="BA592" s="231">
        <v>266</v>
      </c>
      <c r="BB592" s="546">
        <v>8.1999999999999993</v>
      </c>
      <c r="BC592" s="467">
        <v>6280</v>
      </c>
      <c r="BD592" s="576">
        <v>65.900000000000006</v>
      </c>
      <c r="BE592" s="883">
        <f t="shared" si="55"/>
        <v>237.24000000000004</v>
      </c>
      <c r="BG592" s="576">
        <v>31.4</v>
      </c>
      <c r="BK592" s="494">
        <v>132</v>
      </c>
      <c r="BL592" s="546">
        <v>8.02</v>
      </c>
      <c r="BM592" s="548">
        <v>1442</v>
      </c>
      <c r="BN592" s="576">
        <v>59</v>
      </c>
      <c r="BO592" s="883">
        <f t="shared" si="67"/>
        <v>147.5</v>
      </c>
      <c r="BQ592" s="576">
        <v>2</v>
      </c>
      <c r="BU592" s="494">
        <v>493</v>
      </c>
      <c r="BV592" s="546">
        <v>8.0399999999999991</v>
      </c>
      <c r="BW592" s="548">
        <v>7450</v>
      </c>
      <c r="BX592" s="548">
        <v>16.2</v>
      </c>
      <c r="BY592" s="883">
        <f>BX592*3.9</f>
        <v>63.179999999999993</v>
      </c>
      <c r="CA592" s="576">
        <v>25.8</v>
      </c>
      <c r="CE592" s="494">
        <v>105</v>
      </c>
      <c r="CF592" s="546">
        <v>7.86</v>
      </c>
      <c r="CG592" s="548">
        <v>4660</v>
      </c>
      <c r="CH592" s="576">
        <v>26.8</v>
      </c>
      <c r="CI592" s="883">
        <f t="shared" si="79"/>
        <v>101.84</v>
      </c>
      <c r="CK592" s="576">
        <v>22</v>
      </c>
      <c r="CO592" s="494">
        <v>384</v>
      </c>
      <c r="CP592" s="546">
        <v>7.44</v>
      </c>
      <c r="CQ592" s="467">
        <v>8660</v>
      </c>
      <c r="CR592" s="576">
        <v>13.8</v>
      </c>
      <c r="CS592" s="883">
        <f t="shared" si="68"/>
        <v>44.160000000000004</v>
      </c>
      <c r="CU592" s="576">
        <v>43.7</v>
      </c>
      <c r="CY592" s="494">
        <v>307</v>
      </c>
      <c r="CZ592" s="546">
        <v>7.52</v>
      </c>
      <c r="DA592" s="467">
        <v>8180</v>
      </c>
      <c r="DB592" s="576">
        <v>119</v>
      </c>
      <c r="DC592" s="883">
        <f t="shared" si="69"/>
        <v>303.45</v>
      </c>
      <c r="DE592" s="576">
        <v>46</v>
      </c>
      <c r="DI592" s="494">
        <v>113</v>
      </c>
      <c r="DJ592" s="546">
        <v>7.67</v>
      </c>
      <c r="DK592" s="549">
        <v>5380</v>
      </c>
      <c r="DL592" s="576">
        <v>37.4</v>
      </c>
      <c r="DM592" s="883">
        <f t="shared" si="70"/>
        <v>134.63999999999999</v>
      </c>
      <c r="DO592" s="576">
        <v>40.4</v>
      </c>
      <c r="EC592" s="494">
        <v>28</v>
      </c>
      <c r="ED592" s="546">
        <v>7.27</v>
      </c>
      <c r="EE592" s="551">
        <v>4070</v>
      </c>
      <c r="EF592" s="576">
        <v>14.9</v>
      </c>
      <c r="EG592" s="883">
        <v>48</v>
      </c>
      <c r="EI592" s="576">
        <v>11.1</v>
      </c>
      <c r="EM592" s="494">
        <v>209</v>
      </c>
      <c r="EN592" s="546">
        <v>6.09</v>
      </c>
      <c r="EO592" s="467">
        <v>6210</v>
      </c>
      <c r="EP592" s="576">
        <v>13</v>
      </c>
      <c r="ES592" s="576">
        <v>10.7</v>
      </c>
      <c r="FG592" s="494">
        <v>23</v>
      </c>
      <c r="FH592" s="546">
        <v>8.36</v>
      </c>
      <c r="FI592" s="467">
        <v>3610</v>
      </c>
      <c r="FJ592" s="576">
        <v>12.2</v>
      </c>
      <c r="FK592" s="883">
        <v>39</v>
      </c>
      <c r="FM592" s="576">
        <v>4.8</v>
      </c>
      <c r="GU592" s="231">
        <v>54</v>
      </c>
      <c r="GV592" s="941">
        <v>6.26</v>
      </c>
      <c r="GW592" s="467">
        <v>5230</v>
      </c>
      <c r="GX592" s="467">
        <v>76</v>
      </c>
      <c r="GY592" s="467">
        <v>352</v>
      </c>
      <c r="GZ592" s="539">
        <v>145</v>
      </c>
      <c r="HA592" s="467">
        <v>185</v>
      </c>
      <c r="HE592" s="494">
        <v>124</v>
      </c>
      <c r="HF592" s="546">
        <v>6.77</v>
      </c>
      <c r="HG592" s="467">
        <v>3260</v>
      </c>
      <c r="HH592" s="954">
        <v>13.5</v>
      </c>
      <c r="HI592" s="1432">
        <f>HH592*3.8</f>
        <v>51.3</v>
      </c>
      <c r="HK592" s="576">
        <v>4.8</v>
      </c>
      <c r="HO592" s="494">
        <v>56</v>
      </c>
      <c r="HP592" s="546">
        <v>6.77</v>
      </c>
      <c r="HQ592" s="467">
        <v>4020</v>
      </c>
      <c r="HR592" s="576">
        <v>47.7</v>
      </c>
      <c r="HS592" s="576">
        <v>200</v>
      </c>
      <c r="HT592" s="576">
        <v>133</v>
      </c>
      <c r="HU592" s="576">
        <v>147</v>
      </c>
    </row>
    <row r="593" spans="1:523" ht="15" customHeight="1" x14ac:dyDescent="0.15">
      <c r="A593" s="1033">
        <v>44110</v>
      </c>
      <c r="B593" s="1205">
        <f t="shared" si="63"/>
        <v>3904</v>
      </c>
      <c r="M593" s="231">
        <v>1248</v>
      </c>
      <c r="N593" s="546">
        <v>8.6</v>
      </c>
      <c r="O593" s="467">
        <v>3660</v>
      </c>
      <c r="P593" s="576">
        <v>23.4</v>
      </c>
      <c r="Q593" s="883">
        <f t="shared" si="51"/>
        <v>81.899999999999991</v>
      </c>
      <c r="S593" s="576">
        <v>19.8</v>
      </c>
      <c r="W593" s="494">
        <v>704</v>
      </c>
      <c r="X593" s="546">
        <v>8.18</v>
      </c>
      <c r="Y593" s="548">
        <v>2730</v>
      </c>
      <c r="Z593" s="576">
        <v>9.3000000000000007</v>
      </c>
      <c r="AA593" s="883">
        <f t="shared" si="52"/>
        <v>38.130000000000003</v>
      </c>
      <c r="AC593" s="576">
        <v>2.2000000000000002</v>
      </c>
      <c r="AQ593" s="494">
        <v>221</v>
      </c>
      <c r="AR593" s="546">
        <v>8.08</v>
      </c>
      <c r="AS593" s="548">
        <v>4480</v>
      </c>
      <c r="AT593" s="576">
        <v>61</v>
      </c>
      <c r="AU593" s="883">
        <f t="shared" si="78"/>
        <v>195.20000000000002</v>
      </c>
      <c r="AW593" s="576">
        <v>19</v>
      </c>
      <c r="BA593" s="231">
        <v>296</v>
      </c>
      <c r="BB593" s="546">
        <v>8.15</v>
      </c>
      <c r="BC593" s="467">
        <v>6420</v>
      </c>
      <c r="BD593" s="576">
        <v>65.099999999999994</v>
      </c>
      <c r="BE593" s="883">
        <f t="shared" si="55"/>
        <v>234.35999999999999</v>
      </c>
      <c r="BG593" s="576">
        <v>31.6</v>
      </c>
      <c r="BK593" s="494">
        <v>141</v>
      </c>
      <c r="BL593" s="546">
        <v>7.84</v>
      </c>
      <c r="BM593" s="548">
        <v>1559</v>
      </c>
      <c r="BN593" s="576">
        <v>58</v>
      </c>
      <c r="BO593" s="883">
        <f t="shared" si="67"/>
        <v>145</v>
      </c>
      <c r="BQ593" s="576">
        <v>2.2000000000000002</v>
      </c>
      <c r="BU593" s="494">
        <v>491</v>
      </c>
      <c r="BV593" s="546">
        <v>8.1</v>
      </c>
      <c r="BW593" s="548">
        <v>7550</v>
      </c>
      <c r="BX593" s="548">
        <v>17.600000000000001</v>
      </c>
      <c r="BY593" s="883">
        <f t="shared" ref="BY593:BY612" si="82">BX593*3.9</f>
        <v>68.64</v>
      </c>
      <c r="BZ593" s="539">
        <v>13.2</v>
      </c>
      <c r="CA593" s="576">
        <v>26.7</v>
      </c>
      <c r="CE593" s="494">
        <v>93</v>
      </c>
      <c r="CF593" s="546">
        <v>7.96</v>
      </c>
      <c r="CG593" s="548">
        <v>4490</v>
      </c>
      <c r="CH593" s="576">
        <v>30.5</v>
      </c>
      <c r="CI593" s="883">
        <f t="shared" si="79"/>
        <v>115.89999999999999</v>
      </c>
      <c r="CK593" s="576">
        <v>23.7</v>
      </c>
      <c r="CO593" s="494">
        <v>79</v>
      </c>
      <c r="CP593" s="546">
        <v>7.67</v>
      </c>
      <c r="CQ593" s="467">
        <v>5070</v>
      </c>
      <c r="CR593" s="576">
        <v>13.1</v>
      </c>
      <c r="CS593" s="883">
        <f t="shared" si="68"/>
        <v>41.92</v>
      </c>
      <c r="CU593" s="576">
        <v>27.3</v>
      </c>
      <c r="CY593" s="494">
        <v>263</v>
      </c>
      <c r="CZ593" s="546">
        <v>7.46</v>
      </c>
      <c r="DA593" s="467">
        <v>7910</v>
      </c>
      <c r="DB593" s="576">
        <v>110</v>
      </c>
      <c r="DC593" s="883">
        <f t="shared" si="69"/>
        <v>280.5</v>
      </c>
      <c r="DE593" s="576">
        <v>43.1</v>
      </c>
      <c r="DI593" s="494">
        <v>37</v>
      </c>
      <c r="DJ593" s="546">
        <v>7.61</v>
      </c>
      <c r="DK593" s="549">
        <v>6210</v>
      </c>
      <c r="DL593" s="576">
        <v>60</v>
      </c>
      <c r="DM593" s="883">
        <f t="shared" si="70"/>
        <v>216</v>
      </c>
      <c r="DO593" s="576">
        <v>46.6</v>
      </c>
      <c r="DT593" s="546">
        <v>7.26</v>
      </c>
      <c r="DU593" s="466">
        <v>668</v>
      </c>
      <c r="DV593" s="576">
        <v>35.700000000000003</v>
      </c>
      <c r="DW593" s="883">
        <v>100</v>
      </c>
      <c r="DY593" s="576">
        <v>8.5</v>
      </c>
      <c r="FG593" s="494">
        <v>25</v>
      </c>
      <c r="FH593" s="546">
        <v>8.3000000000000007</v>
      </c>
      <c r="FI593" s="467">
        <v>3620</v>
      </c>
      <c r="FJ593" s="576">
        <v>11.8</v>
      </c>
      <c r="FK593" s="883">
        <v>36.6</v>
      </c>
      <c r="FM593" s="576">
        <v>5.3</v>
      </c>
      <c r="GK593" s="231">
        <v>81</v>
      </c>
      <c r="GL593" s="941">
        <v>6.31</v>
      </c>
      <c r="GM593" s="467">
        <v>12510</v>
      </c>
      <c r="GN593" s="467">
        <v>170</v>
      </c>
      <c r="GO593" s="467">
        <v>1080</v>
      </c>
      <c r="GP593" s="467">
        <v>54.5</v>
      </c>
      <c r="GQ593" s="467">
        <v>195</v>
      </c>
      <c r="GU593" s="231">
        <v>52</v>
      </c>
      <c r="GV593" s="941">
        <v>6.27</v>
      </c>
      <c r="GW593" s="467">
        <v>5490</v>
      </c>
      <c r="GX593" s="467">
        <v>76.2</v>
      </c>
      <c r="GY593" s="467">
        <v>388</v>
      </c>
      <c r="GZ593" s="539">
        <v>148</v>
      </c>
      <c r="HA593" s="467">
        <v>185</v>
      </c>
      <c r="HE593" s="494">
        <v>121</v>
      </c>
      <c r="HF593" s="546">
        <v>6.77</v>
      </c>
      <c r="HG593" s="467">
        <v>3000</v>
      </c>
      <c r="HH593" s="954">
        <v>15.3</v>
      </c>
      <c r="HI593" s="1432">
        <v>58</v>
      </c>
      <c r="HJ593" s="539">
        <v>2.1</v>
      </c>
      <c r="HK593" s="576">
        <v>6.1</v>
      </c>
      <c r="HO593" s="494">
        <v>52</v>
      </c>
      <c r="HP593" s="546">
        <v>6.59</v>
      </c>
      <c r="HQ593" s="467">
        <v>5330</v>
      </c>
      <c r="HR593" s="576">
        <v>61.4</v>
      </c>
      <c r="HS593" s="576">
        <v>312</v>
      </c>
      <c r="HT593" s="576">
        <v>176</v>
      </c>
      <c r="HU593" s="576">
        <v>187</v>
      </c>
    </row>
    <row r="594" spans="1:523" ht="15" customHeight="1" x14ac:dyDescent="0.15">
      <c r="A594" s="1033">
        <v>44111</v>
      </c>
      <c r="B594" s="1205">
        <f>M594+W594+AG594+AQ594+BA594+BK594+BU594+CE594+CO594+CY594+DI594+DS594+EC594+EM594+EW594+FG594+GK594+GU594+HE594+HO594</f>
        <v>4667</v>
      </c>
      <c r="M594" s="231">
        <v>1781</v>
      </c>
      <c r="N594" s="546">
        <v>8.6</v>
      </c>
      <c r="O594" s="467">
        <v>3540</v>
      </c>
      <c r="P594" s="576">
        <v>22.9</v>
      </c>
      <c r="Q594" s="883">
        <f t="shared" si="51"/>
        <v>80.149999999999991</v>
      </c>
      <c r="S594" s="576">
        <v>18.3</v>
      </c>
      <c r="W594" s="494">
        <v>790</v>
      </c>
      <c r="X594" s="546">
        <v>8.07</v>
      </c>
      <c r="Y594" s="548">
        <v>2810</v>
      </c>
      <c r="Z594" s="576">
        <v>8.8000000000000007</v>
      </c>
      <c r="AA594" s="883">
        <f t="shared" si="52"/>
        <v>36.08</v>
      </c>
      <c r="AC594" s="576">
        <v>2.2000000000000002</v>
      </c>
      <c r="AQ594" s="494">
        <v>226</v>
      </c>
      <c r="AR594" s="546">
        <v>8.1</v>
      </c>
      <c r="AS594" s="548">
        <v>4690</v>
      </c>
      <c r="AT594" s="576">
        <v>64.2</v>
      </c>
      <c r="AU594" s="883">
        <f t="shared" si="78"/>
        <v>205.44000000000003</v>
      </c>
      <c r="AW594" s="576">
        <v>19.100000000000001</v>
      </c>
      <c r="BA594" s="231">
        <v>257</v>
      </c>
      <c r="BB594" s="546">
        <v>8.14</v>
      </c>
      <c r="BC594" s="467">
        <v>6510</v>
      </c>
      <c r="BD594" s="576">
        <v>66</v>
      </c>
      <c r="BE594" s="883">
        <f t="shared" si="55"/>
        <v>237.6</v>
      </c>
      <c r="BG594" s="576">
        <v>33.200000000000003</v>
      </c>
      <c r="BK594" s="494">
        <v>133</v>
      </c>
      <c r="BL594" s="546">
        <v>8</v>
      </c>
      <c r="BM594" s="548">
        <v>1461</v>
      </c>
      <c r="BN594" s="576">
        <v>58</v>
      </c>
      <c r="BO594" s="883">
        <f t="shared" si="67"/>
        <v>145</v>
      </c>
      <c r="BQ594" s="576">
        <v>2.2000000000000002</v>
      </c>
      <c r="BU594" s="494">
        <v>408</v>
      </c>
      <c r="BV594" s="546">
        <v>8.0299999999999994</v>
      </c>
      <c r="BW594" s="548">
        <v>7700</v>
      </c>
      <c r="BX594" s="548">
        <v>17.899999999999999</v>
      </c>
      <c r="BY594" s="883">
        <f t="shared" si="82"/>
        <v>69.809999999999988</v>
      </c>
      <c r="CA594" s="576">
        <v>26.4</v>
      </c>
      <c r="CE594" s="494">
        <v>118</v>
      </c>
      <c r="CF594" s="546">
        <v>7.96</v>
      </c>
      <c r="CG594" s="548">
        <v>4060</v>
      </c>
      <c r="CH594" s="576">
        <v>28.6</v>
      </c>
      <c r="CI594" s="883">
        <f t="shared" si="79"/>
        <v>108.68</v>
      </c>
      <c r="CK594" s="576">
        <v>21.2</v>
      </c>
      <c r="CO594" s="494">
        <v>215</v>
      </c>
      <c r="CP594" s="546">
        <v>7.46</v>
      </c>
      <c r="CQ594" s="467">
        <v>7070</v>
      </c>
      <c r="CR594" s="576">
        <v>13</v>
      </c>
      <c r="CS594" s="883">
        <f t="shared" si="68"/>
        <v>41.6</v>
      </c>
      <c r="CU594" s="576">
        <v>32.799999999999997</v>
      </c>
      <c r="CY594" s="494">
        <v>215</v>
      </c>
      <c r="CZ594" s="546">
        <v>7.4</v>
      </c>
      <c r="DA594" s="467">
        <v>7650</v>
      </c>
      <c r="DB594" s="576">
        <v>114</v>
      </c>
      <c r="DC594" s="883">
        <f t="shared" si="69"/>
        <v>290.7</v>
      </c>
      <c r="DE594" s="576">
        <v>45.5</v>
      </c>
      <c r="DI594" s="494">
        <v>49</v>
      </c>
      <c r="DJ594" s="546">
        <v>7.56</v>
      </c>
      <c r="DK594" s="549">
        <v>6240</v>
      </c>
      <c r="DL594" s="576">
        <v>60.3</v>
      </c>
      <c r="DM594" s="883">
        <f t="shared" si="70"/>
        <v>217.07999999999998</v>
      </c>
      <c r="DO594" s="576">
        <v>46</v>
      </c>
      <c r="EC594" s="494">
        <v>230</v>
      </c>
      <c r="ED594" s="546">
        <v>7.42</v>
      </c>
      <c r="EE594" s="551">
        <v>4080</v>
      </c>
      <c r="EF594" s="576">
        <v>13.9</v>
      </c>
      <c r="EG594" s="883">
        <v>51.4</v>
      </c>
      <c r="EI594" s="576">
        <v>11</v>
      </c>
      <c r="FG594" s="494">
        <v>23</v>
      </c>
      <c r="FH594" s="546">
        <v>8.39</v>
      </c>
      <c r="FI594" s="467">
        <v>3610</v>
      </c>
      <c r="FJ594" s="576">
        <v>11.9</v>
      </c>
      <c r="FK594" s="883">
        <v>38</v>
      </c>
      <c r="FM594" s="576">
        <v>4.9000000000000004</v>
      </c>
      <c r="FQ594" s="1259"/>
      <c r="FR594" s="1260"/>
      <c r="FS594" s="1447"/>
      <c r="FT594" s="1260"/>
      <c r="FV594" s="1260"/>
      <c r="FW594" s="1288"/>
      <c r="FX594" s="1260"/>
      <c r="FY594" s="1260"/>
      <c r="FZ594" s="1422"/>
      <c r="GA594" s="1259"/>
      <c r="GB594" s="1260"/>
      <c r="GC594" s="1260"/>
      <c r="GD594" s="1260"/>
      <c r="GF594" s="1260"/>
      <c r="GG594" s="1288"/>
      <c r="GH594" s="1260"/>
      <c r="GI594" s="1260"/>
      <c r="GJ594" s="1422"/>
      <c r="GU594" s="231">
        <v>50</v>
      </c>
      <c r="GV594" s="941">
        <v>6.26</v>
      </c>
      <c r="GW594" s="467">
        <v>5760</v>
      </c>
      <c r="GX594" s="467">
        <v>87.5</v>
      </c>
      <c r="GY594" s="467">
        <v>452</v>
      </c>
      <c r="GZ594" s="539">
        <v>159</v>
      </c>
      <c r="HA594" s="467">
        <v>211</v>
      </c>
      <c r="HE594" s="494">
        <v>124</v>
      </c>
      <c r="HF594" s="546">
        <v>6.94</v>
      </c>
      <c r="HG594" s="467">
        <v>3060</v>
      </c>
      <c r="HH594" s="954">
        <v>13.8</v>
      </c>
      <c r="HI594" s="1432">
        <v>52</v>
      </c>
      <c r="HK594" s="576">
        <v>6.2</v>
      </c>
      <c r="HO594" s="494">
        <v>48</v>
      </c>
      <c r="HP594" s="546">
        <v>6.61</v>
      </c>
      <c r="HQ594" s="467">
        <v>5360</v>
      </c>
      <c r="HR594" s="576">
        <v>62.9</v>
      </c>
      <c r="HS594" s="576">
        <v>334</v>
      </c>
      <c r="HT594" s="576">
        <v>171</v>
      </c>
      <c r="HU594" s="576">
        <v>189</v>
      </c>
    </row>
    <row r="595" spans="1:523" ht="15" customHeight="1" x14ac:dyDescent="0.15">
      <c r="A595" s="1033">
        <v>44112</v>
      </c>
      <c r="B595" s="1205">
        <f t="shared" ref="B595:B608" si="83">M595+W595+AG595+AQ595+BA595+BK595+BU595+CE595+CO595+CY595+DI595+DS595+EC595+EM595+EW595+FG595+GK595+GU595+HE595+HO595</f>
        <v>4183</v>
      </c>
      <c r="M595" s="231">
        <v>1818</v>
      </c>
      <c r="N595" s="546">
        <v>8.58</v>
      </c>
      <c r="O595" s="467">
        <v>3530</v>
      </c>
      <c r="P595" s="576">
        <v>21.9</v>
      </c>
      <c r="Q595" s="883">
        <f t="shared" si="51"/>
        <v>76.649999999999991</v>
      </c>
      <c r="S595" s="576">
        <v>19.600000000000001</v>
      </c>
      <c r="W595" s="494">
        <v>646</v>
      </c>
      <c r="X595" s="546">
        <v>7.91</v>
      </c>
      <c r="Y595" s="548">
        <v>3990</v>
      </c>
      <c r="Z595" s="576">
        <v>14.3</v>
      </c>
      <c r="AA595" s="883">
        <f t="shared" si="52"/>
        <v>58.629999999999995</v>
      </c>
      <c r="AC595" s="576">
        <v>5.4</v>
      </c>
      <c r="AQ595" s="494">
        <v>236</v>
      </c>
      <c r="AR595" s="546">
        <v>8.1300000000000008</v>
      </c>
      <c r="AS595" s="548">
        <v>4760</v>
      </c>
      <c r="AT595" s="576">
        <v>64.5</v>
      </c>
      <c r="AU595" s="883">
        <f t="shared" si="78"/>
        <v>206.4</v>
      </c>
      <c r="AW595" s="576">
        <v>18.7</v>
      </c>
      <c r="BA595" s="231">
        <v>251</v>
      </c>
      <c r="BB595" s="546">
        <v>8.08</v>
      </c>
      <c r="BC595" s="467">
        <v>6620</v>
      </c>
      <c r="BD595" s="576">
        <v>63.8</v>
      </c>
      <c r="BE595" s="883">
        <f t="shared" si="55"/>
        <v>229.68</v>
      </c>
      <c r="BG595" s="576">
        <v>32.799999999999997</v>
      </c>
      <c r="BK595" s="494">
        <v>136</v>
      </c>
      <c r="BL595" s="546">
        <v>7.92</v>
      </c>
      <c r="BM595" s="548">
        <v>1449</v>
      </c>
      <c r="BN595" s="576">
        <v>59</v>
      </c>
      <c r="BO595" s="883">
        <f t="shared" si="67"/>
        <v>147.5</v>
      </c>
      <c r="BQ595" s="576">
        <v>2.1</v>
      </c>
      <c r="BU595" s="494">
        <v>73</v>
      </c>
      <c r="BV595" s="546">
        <v>8.24</v>
      </c>
      <c r="BW595" s="548">
        <v>7260</v>
      </c>
      <c r="BX595" s="548">
        <v>18</v>
      </c>
      <c r="BY595" s="883">
        <f t="shared" si="82"/>
        <v>70.2</v>
      </c>
      <c r="CA595" s="576">
        <v>22.8</v>
      </c>
      <c r="CE595" s="494">
        <v>101</v>
      </c>
      <c r="CF595" s="546">
        <v>7.94</v>
      </c>
      <c r="CG595" s="548">
        <v>5240</v>
      </c>
      <c r="CH595" s="576">
        <v>34.299999999999997</v>
      </c>
      <c r="CI595" s="883">
        <f t="shared" si="79"/>
        <v>130.33999999999997</v>
      </c>
      <c r="CK595" s="576">
        <v>34.200000000000003</v>
      </c>
      <c r="CO595" s="494">
        <v>165</v>
      </c>
      <c r="CP595" s="546">
        <v>7.43</v>
      </c>
      <c r="CQ595" s="467">
        <v>9910</v>
      </c>
      <c r="CR595" s="576">
        <v>15</v>
      </c>
      <c r="CS595" s="883">
        <f t="shared" si="68"/>
        <v>48</v>
      </c>
      <c r="CU595" s="576">
        <v>48.6</v>
      </c>
      <c r="CY595" s="494">
        <v>231</v>
      </c>
      <c r="CZ595" s="546">
        <v>7.32</v>
      </c>
      <c r="DA595" s="467">
        <v>7580</v>
      </c>
      <c r="DB595" s="576">
        <v>119</v>
      </c>
      <c r="DC595" s="883">
        <f t="shared" si="69"/>
        <v>303.45</v>
      </c>
      <c r="DE595" s="576">
        <v>41</v>
      </c>
      <c r="DI595" s="494">
        <v>70</v>
      </c>
      <c r="DJ595" s="546">
        <v>7.62</v>
      </c>
      <c r="DK595" s="549">
        <v>6570</v>
      </c>
      <c r="DL595" s="576">
        <v>95</v>
      </c>
      <c r="DM595" s="883">
        <f t="shared" si="70"/>
        <v>342</v>
      </c>
      <c r="DO595" s="576">
        <v>55.2</v>
      </c>
      <c r="EC595" s="494">
        <v>218</v>
      </c>
      <c r="ED595" s="546">
        <v>7.36</v>
      </c>
      <c r="EE595" s="551">
        <v>4060</v>
      </c>
      <c r="EF595" s="576">
        <v>15</v>
      </c>
      <c r="EG595" s="883">
        <v>56</v>
      </c>
      <c r="EI595" s="576">
        <v>10.7</v>
      </c>
      <c r="FG595" s="494">
        <v>24</v>
      </c>
      <c r="FH595" s="546">
        <v>8.33</v>
      </c>
      <c r="FI595" s="467">
        <v>3680</v>
      </c>
      <c r="FJ595" s="576">
        <v>10.5</v>
      </c>
      <c r="FK595" s="883">
        <v>32.6</v>
      </c>
      <c r="FM595" s="576">
        <v>5</v>
      </c>
      <c r="FQ595" s="1259"/>
      <c r="FR595" s="1260"/>
      <c r="FS595" s="1447"/>
      <c r="FT595" s="1260"/>
      <c r="FV595" s="1260"/>
      <c r="FW595" s="1288"/>
      <c r="FX595" s="1260"/>
      <c r="FY595" s="1260"/>
      <c r="FZ595" s="1422"/>
      <c r="GA595" s="1259"/>
      <c r="GB595" s="1260"/>
      <c r="GC595" s="1260"/>
      <c r="GD595" s="1260"/>
      <c r="GF595" s="1260"/>
      <c r="GG595" s="1288"/>
      <c r="GH595" s="1260"/>
      <c r="GI595" s="1260"/>
      <c r="GJ595" s="1422"/>
      <c r="GK595" s="231">
        <v>10</v>
      </c>
      <c r="GL595" s="941">
        <v>6.44</v>
      </c>
      <c r="GM595" s="467">
        <v>11510</v>
      </c>
      <c r="GN595" s="467">
        <v>146</v>
      </c>
      <c r="GO595" s="467">
        <v>871</v>
      </c>
      <c r="GP595" s="467">
        <v>38.200000000000003</v>
      </c>
      <c r="GQ595" s="467">
        <v>167</v>
      </c>
      <c r="GU595" s="231">
        <v>46</v>
      </c>
      <c r="GV595" s="941">
        <v>6.25</v>
      </c>
      <c r="GW595" s="467">
        <v>5940</v>
      </c>
      <c r="GX595" s="467">
        <v>92.4</v>
      </c>
      <c r="GY595" s="467">
        <v>439</v>
      </c>
      <c r="GZ595" s="539">
        <v>163</v>
      </c>
      <c r="HA595" s="467">
        <v>227</v>
      </c>
      <c r="HE595" s="494">
        <v>115</v>
      </c>
      <c r="HF595" s="546">
        <v>6.82</v>
      </c>
      <c r="HG595" s="467">
        <v>2840</v>
      </c>
      <c r="HH595" s="954">
        <v>13.9</v>
      </c>
      <c r="HI595" s="1432">
        <v>52.8</v>
      </c>
      <c r="HK595" s="576">
        <v>6.3</v>
      </c>
      <c r="HO595" s="494">
        <v>43</v>
      </c>
      <c r="HP595" s="546">
        <v>6.57</v>
      </c>
      <c r="HQ595" s="467">
        <v>5660</v>
      </c>
      <c r="HR595" s="576">
        <v>70.099999999999994</v>
      </c>
      <c r="HS595" s="576">
        <v>325</v>
      </c>
      <c r="HT595" s="576">
        <v>180</v>
      </c>
      <c r="HU595" s="576">
        <v>215</v>
      </c>
    </row>
    <row r="596" spans="1:523" ht="15" customHeight="1" x14ac:dyDescent="0.15">
      <c r="A596" s="1033">
        <v>44113</v>
      </c>
      <c r="B596" s="1205">
        <f t="shared" si="83"/>
        <v>4630</v>
      </c>
      <c r="M596" s="231">
        <v>1888</v>
      </c>
      <c r="N596" s="546">
        <v>8.56</v>
      </c>
      <c r="O596" s="467">
        <v>3530</v>
      </c>
      <c r="P596" s="576">
        <v>22.1</v>
      </c>
      <c r="Q596" s="883">
        <f t="shared" si="51"/>
        <v>77.350000000000009</v>
      </c>
      <c r="S596" s="576">
        <v>19.7</v>
      </c>
      <c r="W596" s="494">
        <v>776</v>
      </c>
      <c r="X596" s="546">
        <v>7.94</v>
      </c>
      <c r="Y596" s="548">
        <v>3520</v>
      </c>
      <c r="Z596" s="576">
        <v>10.4</v>
      </c>
      <c r="AA596" s="883">
        <f t="shared" si="52"/>
        <v>42.64</v>
      </c>
      <c r="AC596" s="576">
        <v>4</v>
      </c>
      <c r="AQ596" s="494">
        <v>245</v>
      </c>
      <c r="AR596" s="546">
        <v>8.18</v>
      </c>
      <c r="AS596" s="548">
        <v>5250</v>
      </c>
      <c r="AT596" s="576">
        <v>65.7</v>
      </c>
      <c r="AU596" s="883">
        <f t="shared" si="78"/>
        <v>210.24</v>
      </c>
      <c r="AW596" s="576">
        <v>17.8</v>
      </c>
      <c r="BA596" s="231">
        <v>242</v>
      </c>
      <c r="BB596" s="546">
        <v>8.11</v>
      </c>
      <c r="BC596" s="467">
        <v>6750</v>
      </c>
      <c r="BD596" s="576">
        <v>60</v>
      </c>
      <c r="BE596" s="883">
        <f t="shared" si="55"/>
        <v>216</v>
      </c>
      <c r="BG596" s="576">
        <v>32.200000000000003</v>
      </c>
      <c r="BK596" s="494">
        <v>137</v>
      </c>
      <c r="BL596" s="546">
        <v>8.1</v>
      </c>
      <c r="BM596" s="548">
        <v>1463</v>
      </c>
      <c r="BN596" s="576">
        <v>60.3</v>
      </c>
      <c r="BO596" s="883">
        <f t="shared" si="67"/>
        <v>150.75</v>
      </c>
      <c r="BQ596" s="576">
        <v>2.1</v>
      </c>
      <c r="BU596" s="494">
        <v>386</v>
      </c>
      <c r="BV596" s="546">
        <v>8.0299999999999994</v>
      </c>
      <c r="BW596" s="548">
        <v>6880</v>
      </c>
      <c r="BX596" s="548">
        <v>17.3</v>
      </c>
      <c r="BY596" s="883">
        <f t="shared" si="82"/>
        <v>67.47</v>
      </c>
      <c r="CA596" s="576">
        <v>22</v>
      </c>
      <c r="CE596" s="494">
        <v>93</v>
      </c>
      <c r="CF596" s="546">
        <v>7.74</v>
      </c>
      <c r="CG596" s="548">
        <v>5040</v>
      </c>
      <c r="CH596" s="576">
        <v>29.2</v>
      </c>
      <c r="CI596" s="883">
        <f t="shared" si="79"/>
        <v>110.96</v>
      </c>
      <c r="CK596" s="576">
        <v>29.6</v>
      </c>
      <c r="CO596" s="494">
        <v>44</v>
      </c>
      <c r="CP596" s="546">
        <v>7.4</v>
      </c>
      <c r="CQ596" s="467">
        <v>12810</v>
      </c>
      <c r="CR596" s="576">
        <v>17.2</v>
      </c>
      <c r="CS596" s="883">
        <f t="shared" si="68"/>
        <v>55.04</v>
      </c>
      <c r="CU596" s="576">
        <v>58.7</v>
      </c>
      <c r="CY596" s="494">
        <v>208</v>
      </c>
      <c r="CZ596" s="546">
        <v>7.46</v>
      </c>
      <c r="DA596" s="467">
        <v>7460</v>
      </c>
      <c r="DB596" s="576">
        <v>126</v>
      </c>
      <c r="DC596" s="883">
        <f t="shared" si="69"/>
        <v>321.29999999999995</v>
      </c>
      <c r="DE596" s="576">
        <v>42.2</v>
      </c>
      <c r="DI596" s="494">
        <v>91</v>
      </c>
      <c r="DJ596" s="546">
        <v>7.62</v>
      </c>
      <c r="DK596" s="549">
        <v>5630</v>
      </c>
      <c r="DL596" s="576">
        <v>90.6</v>
      </c>
      <c r="DM596" s="883">
        <f t="shared" si="70"/>
        <v>326.15999999999997</v>
      </c>
      <c r="DO596" s="576">
        <v>48.3</v>
      </c>
      <c r="DS596" s="494">
        <v>25</v>
      </c>
      <c r="DT596" s="546">
        <v>7.46</v>
      </c>
      <c r="DU596" s="466">
        <v>398</v>
      </c>
      <c r="DV596" s="576">
        <v>6.2</v>
      </c>
      <c r="DW596" s="883">
        <v>17.399999999999999</v>
      </c>
      <c r="DY596" s="576">
        <v>0.5</v>
      </c>
      <c r="EC596" s="494">
        <v>224</v>
      </c>
      <c r="ED596" s="546">
        <v>7.19</v>
      </c>
      <c r="EE596" s="551">
        <v>3320</v>
      </c>
      <c r="EF596" s="576">
        <v>13.1</v>
      </c>
      <c r="EG596" s="883">
        <v>37</v>
      </c>
      <c r="EI596" s="576">
        <v>10.8</v>
      </c>
      <c r="EM596" s="494">
        <v>43</v>
      </c>
      <c r="EN596" s="546">
        <v>7.19</v>
      </c>
      <c r="EO596" s="467">
        <v>3320</v>
      </c>
      <c r="EP596" s="576">
        <v>13.1</v>
      </c>
      <c r="ES596" s="576">
        <v>10.8</v>
      </c>
      <c r="FG596" s="494">
        <v>29</v>
      </c>
      <c r="FH596" s="546">
        <v>8.3800000000000008</v>
      </c>
      <c r="FI596" s="467">
        <v>3650</v>
      </c>
      <c r="FJ596" s="576">
        <v>8.8000000000000007</v>
      </c>
      <c r="FK596" s="883">
        <v>29</v>
      </c>
      <c r="FM596" s="576">
        <v>4.3</v>
      </c>
      <c r="FQ596" s="1259"/>
      <c r="FR596" s="1260"/>
      <c r="FS596" s="1447"/>
      <c r="FT596" s="1260"/>
      <c r="FV596" s="1260"/>
      <c r="FW596" s="1288"/>
      <c r="FX596" s="1260"/>
      <c r="FY596" s="1260"/>
      <c r="FZ596" s="1422"/>
      <c r="GA596" s="1259"/>
      <c r="GB596" s="1260"/>
      <c r="GC596" s="1260"/>
      <c r="GD596" s="1260"/>
      <c r="GF596" s="1260"/>
      <c r="GG596" s="1288"/>
      <c r="GH596" s="1260"/>
      <c r="GI596" s="1260"/>
      <c r="GJ596" s="1422"/>
      <c r="GK596" s="231">
        <v>5</v>
      </c>
      <c r="GL596" s="941">
        <v>6.35</v>
      </c>
      <c r="GM596" s="467">
        <v>12020</v>
      </c>
      <c r="GN596" s="467">
        <v>140</v>
      </c>
      <c r="GO596" s="467">
        <v>502</v>
      </c>
      <c r="GP596" s="467">
        <v>21</v>
      </c>
      <c r="GQ596" s="467">
        <v>141</v>
      </c>
      <c r="GU596" s="231">
        <v>44</v>
      </c>
      <c r="GV596" s="941">
        <v>6.26</v>
      </c>
      <c r="GW596" s="467">
        <v>5900</v>
      </c>
      <c r="GX596" s="467">
        <v>86</v>
      </c>
      <c r="GY596" s="467">
        <v>448</v>
      </c>
      <c r="GZ596" s="539">
        <v>166</v>
      </c>
      <c r="HA596" s="467">
        <v>206</v>
      </c>
      <c r="HE596" s="494">
        <v>108</v>
      </c>
      <c r="HF596" s="546">
        <v>6.87</v>
      </c>
      <c r="HG596" s="467">
        <v>2660</v>
      </c>
      <c r="HH596" s="954">
        <v>12.5</v>
      </c>
      <c r="HI596" s="1432">
        <v>48</v>
      </c>
      <c r="HK596" s="576">
        <v>6</v>
      </c>
      <c r="HO596" s="494">
        <v>42</v>
      </c>
      <c r="HP596" s="546">
        <v>6.58</v>
      </c>
      <c r="HQ596" s="467">
        <v>5680</v>
      </c>
      <c r="HR596" s="576">
        <v>62.4</v>
      </c>
      <c r="HS596" s="576">
        <v>328</v>
      </c>
      <c r="HT596" s="576">
        <v>184</v>
      </c>
      <c r="HU596" s="576">
        <v>187</v>
      </c>
    </row>
    <row r="597" spans="1:523" ht="15" customHeight="1" x14ac:dyDescent="0.15">
      <c r="A597" s="1033">
        <v>44114</v>
      </c>
      <c r="B597" s="1205">
        <f t="shared" si="83"/>
        <v>4942</v>
      </c>
      <c r="M597" s="231">
        <v>2359</v>
      </c>
      <c r="N597" s="546">
        <v>8.51</v>
      </c>
      <c r="O597" s="467">
        <v>3610</v>
      </c>
      <c r="P597" s="576">
        <v>22.5</v>
      </c>
      <c r="Q597" s="883">
        <f t="shared" ref="Q597:Q660" si="84">P597*3.5</f>
        <v>78.75</v>
      </c>
      <c r="S597" s="576">
        <v>18.7</v>
      </c>
      <c r="W597" s="494">
        <v>714</v>
      </c>
      <c r="X597" s="546">
        <v>7.77</v>
      </c>
      <c r="Y597" s="548">
        <v>3820</v>
      </c>
      <c r="Z597" s="576">
        <v>11</v>
      </c>
      <c r="AA597" s="883">
        <f t="shared" ref="AA597:AA660" si="85">Z597*4.1</f>
        <v>45.099999999999994</v>
      </c>
      <c r="AC597" s="576">
        <v>4.0999999999999996</v>
      </c>
      <c r="AQ597" s="494">
        <v>222</v>
      </c>
      <c r="AR597" s="546">
        <v>8.27</v>
      </c>
      <c r="AS597" s="548">
        <v>5560</v>
      </c>
      <c r="AT597" s="576">
        <v>66.3</v>
      </c>
      <c r="AU597" s="883">
        <f t="shared" si="78"/>
        <v>212.16</v>
      </c>
      <c r="AW597" s="576">
        <v>15.8</v>
      </c>
      <c r="BA597" s="231">
        <v>296</v>
      </c>
      <c r="BB597" s="546">
        <v>8.0399999999999991</v>
      </c>
      <c r="BC597" s="467">
        <v>6990</v>
      </c>
      <c r="BD597" s="576">
        <v>55.1</v>
      </c>
      <c r="BE597" s="883">
        <f t="shared" ref="BE597:BE660" si="86">BD597*3.6</f>
        <v>198.36</v>
      </c>
      <c r="BG597" s="576">
        <v>31.6</v>
      </c>
      <c r="BK597" s="494">
        <v>128</v>
      </c>
      <c r="BL597" s="546">
        <v>7.85</v>
      </c>
      <c r="BM597" s="548">
        <v>1493</v>
      </c>
      <c r="BN597" s="576">
        <v>63.7</v>
      </c>
      <c r="BO597" s="883">
        <f t="shared" si="67"/>
        <v>159.25</v>
      </c>
      <c r="BQ597" s="576">
        <v>2.4</v>
      </c>
      <c r="BU597" s="494">
        <v>218</v>
      </c>
      <c r="BV597" s="546">
        <v>8.0500000000000007</v>
      </c>
      <c r="BW597" s="548">
        <v>7890</v>
      </c>
      <c r="BX597" s="548">
        <v>19</v>
      </c>
      <c r="BY597" s="883">
        <f t="shared" si="82"/>
        <v>74.099999999999994</v>
      </c>
      <c r="CA597" s="576">
        <v>27.5</v>
      </c>
      <c r="CE597" s="494">
        <v>111</v>
      </c>
      <c r="CF597" s="546">
        <v>8.01</v>
      </c>
      <c r="CG597" s="548">
        <v>4120</v>
      </c>
      <c r="CH597" s="576">
        <v>32.799999999999997</v>
      </c>
      <c r="CI597" s="883">
        <f t="shared" si="79"/>
        <v>124.63999999999999</v>
      </c>
      <c r="CK597" s="576">
        <v>22.5</v>
      </c>
      <c r="CO597" s="494">
        <v>207</v>
      </c>
      <c r="CP597" s="546">
        <v>7.55</v>
      </c>
      <c r="CQ597" s="467">
        <v>15920</v>
      </c>
      <c r="CR597" s="576">
        <v>21.7</v>
      </c>
      <c r="CS597" s="883">
        <f>CR597*3.2</f>
        <v>69.44</v>
      </c>
      <c r="CT597" s="539">
        <v>9.3000000000000007</v>
      </c>
      <c r="CU597" s="576">
        <v>75.8</v>
      </c>
      <c r="CY597" s="494">
        <v>143</v>
      </c>
      <c r="CZ597" s="546">
        <v>7.33</v>
      </c>
      <c r="DA597" s="467">
        <v>7840</v>
      </c>
      <c r="DB597" s="576">
        <v>140</v>
      </c>
      <c r="DC597" s="883">
        <f t="shared" si="69"/>
        <v>357</v>
      </c>
      <c r="DD597" s="539">
        <v>0.3</v>
      </c>
      <c r="DE597" s="576">
        <v>47.4</v>
      </c>
      <c r="DI597" s="494">
        <v>56</v>
      </c>
      <c r="DJ597" s="546">
        <v>7.68</v>
      </c>
      <c r="DK597" s="549">
        <v>7740</v>
      </c>
      <c r="DL597" s="576">
        <v>216</v>
      </c>
      <c r="DM597" s="883">
        <f t="shared" si="70"/>
        <v>777.6</v>
      </c>
      <c r="DN597" s="539">
        <v>60</v>
      </c>
      <c r="DO597" s="576">
        <v>68.599999999999994</v>
      </c>
      <c r="DS597" s="494">
        <v>39</v>
      </c>
      <c r="DT597" s="546">
        <v>7.66</v>
      </c>
      <c r="DU597" s="466">
        <v>400</v>
      </c>
      <c r="DV597" s="576">
        <v>7.2</v>
      </c>
      <c r="DW597" s="883">
        <v>19</v>
      </c>
      <c r="DY597" s="576">
        <v>2</v>
      </c>
      <c r="EC597" s="494">
        <v>220</v>
      </c>
      <c r="ED597" s="546">
        <v>7.3</v>
      </c>
      <c r="EE597" s="551">
        <v>3950</v>
      </c>
      <c r="EF597" s="576">
        <v>14.7</v>
      </c>
      <c r="EG597" s="883">
        <v>54</v>
      </c>
      <c r="EI597" s="576">
        <v>10</v>
      </c>
      <c r="FG597" s="494">
        <v>28</v>
      </c>
      <c r="FH597" s="546">
        <v>8.07</v>
      </c>
      <c r="FI597" s="467">
        <v>3740</v>
      </c>
      <c r="FJ597" s="576">
        <v>9</v>
      </c>
      <c r="FK597" s="883">
        <v>29</v>
      </c>
      <c r="FM597" s="576">
        <v>4.5</v>
      </c>
      <c r="FQ597" s="1259"/>
      <c r="FR597" s="1260"/>
      <c r="FS597" s="1447"/>
      <c r="FT597" s="1260"/>
      <c r="FV597" s="1260"/>
      <c r="FW597" s="1288"/>
      <c r="FX597" s="1260"/>
      <c r="FY597" s="1260"/>
      <c r="FZ597" s="1422"/>
      <c r="GA597" s="1259"/>
      <c r="GB597" s="1260"/>
      <c r="GC597" s="1260"/>
      <c r="GD597" s="1260"/>
      <c r="GF597" s="1260"/>
      <c r="GG597" s="1288"/>
      <c r="GH597" s="1260"/>
      <c r="GI597" s="1260"/>
      <c r="GJ597" s="1422"/>
      <c r="GK597" s="231">
        <v>8</v>
      </c>
      <c r="GL597" s="941">
        <v>6.44</v>
      </c>
      <c r="GM597" s="467">
        <v>10490</v>
      </c>
      <c r="GN597" s="467">
        <v>119</v>
      </c>
      <c r="GO597" s="467">
        <v>727</v>
      </c>
      <c r="GP597" s="467">
        <v>142</v>
      </c>
      <c r="GQ597" s="467">
        <v>225</v>
      </c>
      <c r="GU597" s="231">
        <v>45</v>
      </c>
      <c r="GV597" s="941">
        <v>6.12</v>
      </c>
      <c r="GW597" s="467">
        <v>6250</v>
      </c>
      <c r="GX597" s="467">
        <v>91.6</v>
      </c>
      <c r="GY597" s="467">
        <v>476</v>
      </c>
      <c r="GZ597" s="539">
        <v>171</v>
      </c>
      <c r="HA597" s="467">
        <v>221</v>
      </c>
      <c r="HE597" s="494">
        <v>111</v>
      </c>
      <c r="HF597" s="546">
        <v>6.46</v>
      </c>
      <c r="HG597" s="467">
        <v>3480</v>
      </c>
      <c r="HH597" s="954">
        <v>19.2</v>
      </c>
      <c r="HI597" s="1432">
        <v>73</v>
      </c>
      <c r="HK597" s="576">
        <v>8.8000000000000007</v>
      </c>
      <c r="HO597" s="494">
        <v>37</v>
      </c>
      <c r="HP597" s="546">
        <v>6.37</v>
      </c>
      <c r="HQ597" s="467">
        <v>5490</v>
      </c>
      <c r="HR597" s="576">
        <v>69.2</v>
      </c>
      <c r="HS597" s="576">
        <v>357</v>
      </c>
      <c r="HT597" s="576">
        <v>179</v>
      </c>
      <c r="HU597" s="576">
        <v>208</v>
      </c>
    </row>
    <row r="598" spans="1:523" s="472" customFormat="1" ht="15" customHeight="1" x14ac:dyDescent="0.15">
      <c r="A598" s="581">
        <v>44115</v>
      </c>
      <c r="B598" s="1204">
        <f t="shared" si="83"/>
        <v>4636</v>
      </c>
      <c r="C598" s="241"/>
      <c r="D598" s="552"/>
      <c r="E598" s="471"/>
      <c r="F598" s="577"/>
      <c r="G598" s="577"/>
      <c r="H598" s="541"/>
      <c r="I598" s="577"/>
      <c r="J598" s="553"/>
      <c r="K598" s="471"/>
      <c r="L598" s="557"/>
      <c r="M598" s="241">
        <v>2104</v>
      </c>
      <c r="N598" s="552">
        <v>8.4499999999999993</v>
      </c>
      <c r="O598" s="471">
        <v>3670</v>
      </c>
      <c r="P598" s="577">
        <v>22.1</v>
      </c>
      <c r="Q598" s="577">
        <f t="shared" si="84"/>
        <v>77.350000000000009</v>
      </c>
      <c r="R598" s="541"/>
      <c r="S598" s="577">
        <v>20.3</v>
      </c>
      <c r="T598" s="553"/>
      <c r="U598" s="471"/>
      <c r="V598" s="557"/>
      <c r="W598" s="554">
        <v>660</v>
      </c>
      <c r="X598" s="552">
        <v>7.9</v>
      </c>
      <c r="Y598" s="555">
        <v>3840</v>
      </c>
      <c r="Z598" s="577">
        <v>11</v>
      </c>
      <c r="AA598" s="577">
        <f t="shared" si="85"/>
        <v>45.099999999999994</v>
      </c>
      <c r="AB598" s="541"/>
      <c r="AC598" s="577">
        <v>3.6</v>
      </c>
      <c r="AD598" s="541"/>
      <c r="AE598" s="471"/>
      <c r="AF598" s="557"/>
      <c r="AG598" s="554"/>
      <c r="AH598" s="552"/>
      <c r="AI598" s="555"/>
      <c r="AJ598" s="577"/>
      <c r="AK598" s="577"/>
      <c r="AL598" s="541"/>
      <c r="AM598" s="180"/>
      <c r="AN598" s="541"/>
      <c r="AO598" s="471"/>
      <c r="AP598" s="619"/>
      <c r="AQ598" s="554">
        <v>236</v>
      </c>
      <c r="AR598" s="552">
        <v>8.2899999999999991</v>
      </c>
      <c r="AS598" s="555">
        <v>5570</v>
      </c>
      <c r="AT598" s="577">
        <v>69.5</v>
      </c>
      <c r="AU598" s="577">
        <f t="shared" si="78"/>
        <v>222.4</v>
      </c>
      <c r="AV598" s="541"/>
      <c r="AW598" s="577">
        <v>16.5</v>
      </c>
      <c r="AX598" s="541"/>
      <c r="AY598" s="471"/>
      <c r="AZ598" s="557"/>
      <c r="BA598" s="241">
        <v>235</v>
      </c>
      <c r="BB598" s="552">
        <v>8.02</v>
      </c>
      <c r="BC598" s="471">
        <v>7000</v>
      </c>
      <c r="BD598" s="577">
        <v>55.8</v>
      </c>
      <c r="BE598" s="577">
        <f t="shared" si="86"/>
        <v>200.88</v>
      </c>
      <c r="BF598" s="541"/>
      <c r="BG598" s="577">
        <v>32.799999999999997</v>
      </c>
      <c r="BH598" s="541"/>
      <c r="BI598" s="471"/>
      <c r="BJ598" s="557"/>
      <c r="BK598" s="554">
        <v>140</v>
      </c>
      <c r="BL598" s="552">
        <v>7.9</v>
      </c>
      <c r="BM598" s="555">
        <v>1560</v>
      </c>
      <c r="BN598" s="577">
        <v>65.7</v>
      </c>
      <c r="BO598" s="577">
        <f t="shared" si="67"/>
        <v>164.25</v>
      </c>
      <c r="BP598" s="541"/>
      <c r="BQ598" s="577">
        <v>2.6</v>
      </c>
      <c r="BR598" s="541"/>
      <c r="BS598" s="471"/>
      <c r="BT598" s="557"/>
      <c r="BU598" s="554">
        <v>431</v>
      </c>
      <c r="BV598" s="552">
        <v>8.0500000000000007</v>
      </c>
      <c r="BW598" s="555">
        <v>6510</v>
      </c>
      <c r="BX598" s="555">
        <v>16.3</v>
      </c>
      <c r="BY598" s="577">
        <f t="shared" si="82"/>
        <v>63.57</v>
      </c>
      <c r="BZ598" s="541"/>
      <c r="CA598" s="577">
        <v>25.5</v>
      </c>
      <c r="CB598" s="541"/>
      <c r="CC598" s="471"/>
      <c r="CD598" s="557"/>
      <c r="CE598" s="554">
        <v>106</v>
      </c>
      <c r="CF598" s="552">
        <v>7.69</v>
      </c>
      <c r="CG598" s="555">
        <v>4090</v>
      </c>
      <c r="CH598" s="577">
        <v>29.4</v>
      </c>
      <c r="CI598" s="577">
        <f t="shared" si="79"/>
        <v>111.71999999999998</v>
      </c>
      <c r="CJ598" s="541"/>
      <c r="CK598" s="577">
        <v>23.5</v>
      </c>
      <c r="CL598" s="541"/>
      <c r="CM598" s="471"/>
      <c r="CN598" s="557"/>
      <c r="CO598" s="554"/>
      <c r="CP598" s="552"/>
      <c r="CQ598" s="471"/>
      <c r="CR598" s="577"/>
      <c r="CS598" s="577"/>
      <c r="CT598" s="541"/>
      <c r="CU598" s="577"/>
      <c r="CV598" s="541"/>
      <c r="CW598" s="471"/>
      <c r="CX598" s="557"/>
      <c r="CY598" s="554">
        <v>49</v>
      </c>
      <c r="CZ598" s="552">
        <v>7.38</v>
      </c>
      <c r="DA598" s="471">
        <v>7330</v>
      </c>
      <c r="DB598" s="577">
        <v>137</v>
      </c>
      <c r="DC598" s="577">
        <f t="shared" si="69"/>
        <v>349.34999999999997</v>
      </c>
      <c r="DD598" s="541">
        <v>0.4</v>
      </c>
      <c r="DE598" s="577">
        <v>46.5</v>
      </c>
      <c r="DF598" s="541"/>
      <c r="DG598" s="558"/>
      <c r="DH598" s="557"/>
      <c r="DI598" s="554">
        <v>85</v>
      </c>
      <c r="DJ598" s="552">
        <v>7.58</v>
      </c>
      <c r="DK598" s="556">
        <v>7250</v>
      </c>
      <c r="DL598" s="577">
        <v>223</v>
      </c>
      <c r="DM598" s="577">
        <f t="shared" si="70"/>
        <v>802.80000000000007</v>
      </c>
      <c r="DN598" s="541">
        <v>51.4</v>
      </c>
      <c r="DO598" s="577">
        <v>68.7</v>
      </c>
      <c r="DP598" s="541"/>
      <c r="DQ598" s="471"/>
      <c r="DR598" s="557"/>
      <c r="DS598" s="554">
        <v>49</v>
      </c>
      <c r="DT598" s="552">
        <v>7.71</v>
      </c>
      <c r="DU598" s="470">
        <v>399</v>
      </c>
      <c r="DV598" s="577">
        <v>12.1</v>
      </c>
      <c r="DW598" s="577">
        <v>22</v>
      </c>
      <c r="DX598" s="541"/>
      <c r="DY598" s="577">
        <v>8</v>
      </c>
      <c r="DZ598" s="541"/>
      <c r="EA598" s="577"/>
      <c r="EB598" s="557"/>
      <c r="EC598" s="554">
        <v>210</v>
      </c>
      <c r="ED598" s="552">
        <v>7.88</v>
      </c>
      <c r="EE598" s="558">
        <v>3940</v>
      </c>
      <c r="EF598" s="577">
        <v>14.6</v>
      </c>
      <c r="EG598" s="577">
        <v>54</v>
      </c>
      <c r="EH598" s="541"/>
      <c r="EI598" s="577">
        <v>10</v>
      </c>
      <c r="EJ598" s="541"/>
      <c r="EK598" s="471"/>
      <c r="EL598" s="557"/>
      <c r="EM598" s="554"/>
      <c r="EN598" s="552"/>
      <c r="EO598" s="471"/>
      <c r="EP598" s="577"/>
      <c r="EQ598" s="577"/>
      <c r="ER598" s="541"/>
      <c r="ES598" s="577"/>
      <c r="ET598" s="470"/>
      <c r="EU598" s="471"/>
      <c r="EV598" s="557"/>
      <c r="EW598" s="554">
        <v>128</v>
      </c>
      <c r="EX598" s="552">
        <v>7.88</v>
      </c>
      <c r="EY598" s="471">
        <v>5020</v>
      </c>
      <c r="EZ598" s="577">
        <v>9.5</v>
      </c>
      <c r="FA598" s="577">
        <v>42</v>
      </c>
      <c r="FB598" s="541"/>
      <c r="FC598" s="577">
        <v>2.1</v>
      </c>
      <c r="FD598" s="470"/>
      <c r="FE598" s="471"/>
      <c r="FF598" s="557"/>
      <c r="FG598" s="554">
        <v>25</v>
      </c>
      <c r="FH598" s="552">
        <v>7.94</v>
      </c>
      <c r="FI598" s="471">
        <v>3830</v>
      </c>
      <c r="FJ598" s="577">
        <v>21.7</v>
      </c>
      <c r="FK598" s="577">
        <v>67.3</v>
      </c>
      <c r="FL598" s="541"/>
      <c r="FM598" s="577">
        <v>3.6</v>
      </c>
      <c r="FN598" s="470"/>
      <c r="FO598" s="471"/>
      <c r="FP598" s="557"/>
      <c r="FQ598" s="1261"/>
      <c r="FR598" s="584"/>
      <c r="FS598" s="589"/>
      <c r="FT598" s="584"/>
      <c r="FU598" s="590"/>
      <c r="FV598" s="584"/>
      <c r="FW598" s="590"/>
      <c r="FX598" s="584"/>
      <c r="FY598" s="584"/>
      <c r="FZ598" s="591"/>
      <c r="GA598" s="1261"/>
      <c r="GB598" s="584"/>
      <c r="GC598" s="584"/>
      <c r="GD598" s="584"/>
      <c r="GE598" s="590"/>
      <c r="GF598" s="584"/>
      <c r="GG598" s="590"/>
      <c r="GH598" s="584"/>
      <c r="GI598" s="584"/>
      <c r="GJ598" s="591"/>
      <c r="GK598" s="241">
        <v>9</v>
      </c>
      <c r="GL598" s="940">
        <v>6.36</v>
      </c>
      <c r="GM598" s="471">
        <v>12590</v>
      </c>
      <c r="GN598" s="471">
        <v>167</v>
      </c>
      <c r="GO598" s="471">
        <v>1160</v>
      </c>
      <c r="GP598" s="471">
        <v>59.4</v>
      </c>
      <c r="GQ598" s="471">
        <v>199</v>
      </c>
      <c r="GR598" s="471"/>
      <c r="GS598" s="471"/>
      <c r="GT598" s="557"/>
      <c r="GU598" s="241">
        <v>43</v>
      </c>
      <c r="GV598" s="940">
        <v>6.29</v>
      </c>
      <c r="GW598" s="471">
        <v>6190</v>
      </c>
      <c r="GX598" s="471">
        <v>98.9</v>
      </c>
      <c r="GY598" s="471">
        <v>495</v>
      </c>
      <c r="GZ598" s="541">
        <v>167</v>
      </c>
      <c r="HA598" s="471">
        <v>236</v>
      </c>
      <c r="HB598" s="471"/>
      <c r="HC598" s="471"/>
      <c r="HD598" s="557"/>
      <c r="HE598" s="554">
        <v>85</v>
      </c>
      <c r="HF598" s="552">
        <v>5.86</v>
      </c>
      <c r="HG598" s="471">
        <v>7980</v>
      </c>
      <c r="HH598" s="590">
        <v>83.7</v>
      </c>
      <c r="HI598" s="556">
        <v>318</v>
      </c>
      <c r="HJ598" s="541"/>
      <c r="HK598" s="577">
        <v>30.8</v>
      </c>
      <c r="HL598" s="541"/>
      <c r="HM598" s="471"/>
      <c r="HN598" s="557"/>
      <c r="HO598" s="554">
        <v>41</v>
      </c>
      <c r="HP598" s="552">
        <v>6.63</v>
      </c>
      <c r="HQ598" s="471">
        <v>5900</v>
      </c>
      <c r="HR598" s="577">
        <v>71.7</v>
      </c>
      <c r="HS598" s="577">
        <v>343</v>
      </c>
      <c r="HT598" s="577">
        <v>189</v>
      </c>
      <c r="HU598" s="577">
        <v>221</v>
      </c>
      <c r="HV598" s="541"/>
      <c r="HW598" s="471"/>
      <c r="HX598" s="557"/>
      <c r="HY598" s="1587"/>
      <c r="HZ598" s="1587"/>
      <c r="IA598" s="1587"/>
      <c r="IB598" s="1587"/>
      <c r="IC598" s="1587"/>
      <c r="ID598" s="1587"/>
      <c r="IE598" s="1587"/>
      <c r="IF598" s="1587"/>
      <c r="IG598" s="1587"/>
      <c r="IH598" s="1587"/>
      <c r="II598" s="1587"/>
      <c r="IJ598" s="1587"/>
      <c r="IK598" s="1587"/>
      <c r="IL598" s="1587"/>
      <c r="IM598" s="1587"/>
      <c r="IN598" s="1587"/>
      <c r="IO598" s="1587"/>
      <c r="IP598" s="1587"/>
      <c r="IQ598" s="1587"/>
      <c r="IR598" s="1587"/>
      <c r="IS598" s="1587"/>
      <c r="IT598" s="1587"/>
      <c r="IU598" s="1587"/>
      <c r="IV598" s="1587"/>
      <c r="IW598" s="1587"/>
      <c r="IX598" s="1587"/>
      <c r="IY598" s="1587"/>
      <c r="IZ598" s="1587"/>
      <c r="JA598" s="1587"/>
      <c r="JB598" s="1587"/>
      <c r="JC598" s="1587"/>
      <c r="JD598" s="1587"/>
      <c r="JE598" s="1587"/>
      <c r="JF598" s="1587"/>
      <c r="JG598" s="1587"/>
      <c r="JH598" s="1587"/>
      <c r="JI598" s="1587"/>
      <c r="JJ598" s="1587"/>
      <c r="JK598" s="1587"/>
      <c r="JL598" s="1587"/>
      <c r="JM598" s="1587"/>
      <c r="JN598" s="1587"/>
      <c r="JO598" s="1587"/>
      <c r="JP598" s="1587"/>
      <c r="JQ598" s="1587"/>
      <c r="JR598" s="1587"/>
      <c r="JS598" s="1587"/>
      <c r="JT598" s="1587"/>
      <c r="JU598" s="1587"/>
      <c r="JV598" s="1587"/>
      <c r="JW598" s="1587"/>
      <c r="JX598" s="1587"/>
      <c r="JY598" s="1587"/>
      <c r="JZ598" s="1587"/>
      <c r="KA598" s="1587"/>
      <c r="KB598" s="1587"/>
      <c r="KC598" s="1587"/>
      <c r="KD598" s="1587"/>
      <c r="KE598" s="1587"/>
      <c r="KF598" s="1587"/>
      <c r="KG598" s="1587"/>
      <c r="KH598" s="1587"/>
      <c r="KI598" s="1587"/>
      <c r="KJ598" s="1587"/>
      <c r="KK598" s="1587"/>
      <c r="KL598" s="1587"/>
      <c r="KM598" s="1587"/>
      <c r="KN598" s="1587"/>
      <c r="KO598" s="1587"/>
      <c r="KP598" s="1587"/>
      <c r="KQ598" s="1587"/>
      <c r="KR598" s="1587"/>
      <c r="KS598" s="1587"/>
      <c r="KT598" s="1587"/>
      <c r="KU598" s="1587"/>
      <c r="KV598" s="1587"/>
      <c r="KW598" s="1587"/>
      <c r="KX598" s="1587"/>
      <c r="KY598" s="1587"/>
      <c r="KZ598" s="1587"/>
      <c r="LA598" s="1587"/>
      <c r="LB598" s="1587"/>
      <c r="LC598" s="1587"/>
      <c r="LD598" s="1587"/>
      <c r="LE598" s="1587"/>
      <c r="LF598" s="1587"/>
      <c r="LG598" s="1587"/>
      <c r="LH598" s="1587"/>
      <c r="LI598" s="1587"/>
      <c r="LJ598" s="1587"/>
      <c r="LK598" s="1587"/>
      <c r="LL598" s="1587"/>
      <c r="LM598" s="1587"/>
      <c r="LN598" s="1587"/>
      <c r="LO598" s="1587"/>
      <c r="LP598" s="1587"/>
      <c r="LQ598" s="1587"/>
      <c r="LR598" s="1587"/>
      <c r="LS598" s="1587"/>
      <c r="LT598" s="1587"/>
      <c r="LU598" s="1587"/>
      <c r="LV598" s="1587"/>
      <c r="LW598" s="1587"/>
      <c r="LX598" s="1587"/>
      <c r="LY598" s="1587"/>
      <c r="LZ598" s="1587"/>
      <c r="MA598" s="1587"/>
      <c r="MB598" s="1587"/>
      <c r="MC598" s="1587"/>
      <c r="MD598" s="1587"/>
      <c r="ME598" s="1587"/>
      <c r="MF598" s="1587"/>
      <c r="MG598" s="1587"/>
      <c r="MH598" s="1587"/>
      <c r="MI598" s="1587"/>
      <c r="MJ598" s="1587"/>
      <c r="MK598" s="1587"/>
      <c r="ML598" s="1587"/>
      <c r="MM598" s="1587"/>
      <c r="MN598" s="1587"/>
      <c r="MO598" s="1587"/>
      <c r="MP598" s="1587"/>
      <c r="MQ598" s="1587"/>
      <c r="MR598" s="1587"/>
      <c r="MS598" s="1587"/>
      <c r="MT598" s="1587"/>
      <c r="MU598" s="1587"/>
      <c r="MV598" s="1587"/>
      <c r="MW598" s="1587"/>
      <c r="MX598" s="1587"/>
      <c r="MY598" s="1587"/>
      <c r="MZ598" s="1587"/>
      <c r="NA598" s="1587"/>
      <c r="NB598" s="1587"/>
      <c r="NC598" s="1587"/>
      <c r="ND598" s="1587"/>
      <c r="NE598" s="1587"/>
      <c r="NF598" s="1587"/>
      <c r="NG598" s="1587"/>
      <c r="NH598" s="1587"/>
      <c r="NI598" s="1587"/>
      <c r="NJ598" s="1587"/>
      <c r="NK598" s="1587"/>
      <c r="NL598" s="1587"/>
      <c r="NM598" s="1587"/>
      <c r="NN598" s="1587"/>
      <c r="NO598" s="1587"/>
      <c r="NP598" s="1587"/>
      <c r="NQ598" s="1587"/>
      <c r="NR598" s="1587"/>
      <c r="NS598" s="1587"/>
      <c r="NT598" s="1587"/>
      <c r="NU598" s="1587"/>
      <c r="NV598" s="1587"/>
      <c r="NW598" s="1587"/>
      <c r="NX598" s="1587"/>
      <c r="NY598" s="1587"/>
      <c r="NZ598" s="1587"/>
      <c r="OA598" s="1587"/>
      <c r="OB598" s="1587"/>
      <c r="OC598" s="1587"/>
      <c r="OD598" s="1587"/>
      <c r="OE598" s="1587"/>
      <c r="OF598" s="1587"/>
      <c r="OG598" s="1587"/>
      <c r="OH598" s="1587"/>
      <c r="OI598" s="1587"/>
      <c r="OJ598" s="1587"/>
      <c r="OK598" s="1587"/>
      <c r="OL598" s="1587"/>
      <c r="OM598" s="1587"/>
      <c r="ON598" s="1587"/>
      <c r="OO598" s="1587"/>
      <c r="OP598" s="1587"/>
      <c r="OQ598" s="1587"/>
      <c r="OR598" s="1587"/>
      <c r="OS598" s="1587"/>
      <c r="OT598" s="1587"/>
      <c r="OU598" s="1587"/>
      <c r="OV598" s="1587"/>
      <c r="OW598" s="1587"/>
      <c r="OX598" s="1587"/>
      <c r="OY598" s="1587"/>
      <c r="OZ598" s="1587"/>
      <c r="PA598" s="1587"/>
      <c r="PB598" s="1587"/>
      <c r="PC598" s="1587"/>
      <c r="PD598" s="1587"/>
      <c r="PE598" s="1587"/>
      <c r="PF598" s="1587"/>
      <c r="PG598" s="1588"/>
      <c r="PH598" s="1588"/>
      <c r="PI598" s="1588"/>
      <c r="PJ598" s="1588"/>
      <c r="PK598" s="1588"/>
      <c r="PL598" s="1588"/>
      <c r="PM598" s="1588"/>
      <c r="PN598" s="1588"/>
      <c r="PO598" s="1588"/>
      <c r="PP598" s="1588"/>
      <c r="PQ598" s="1588"/>
      <c r="PR598" s="1588"/>
      <c r="PS598" s="1588"/>
      <c r="PT598" s="1588"/>
      <c r="PU598" s="1588"/>
      <c r="PV598" s="1588"/>
      <c r="PW598" s="1588"/>
      <c r="PX598" s="1588"/>
      <c r="PY598" s="1588"/>
      <c r="PZ598" s="1588"/>
      <c r="QA598" s="1588"/>
      <c r="QB598" s="1588"/>
      <c r="QC598" s="1588"/>
      <c r="QD598" s="1588"/>
      <c r="QE598" s="1588"/>
      <c r="QF598" s="1588"/>
      <c r="QG598" s="1588"/>
      <c r="QH598" s="1588"/>
      <c r="QI598" s="1588"/>
      <c r="QJ598" s="1588"/>
      <c r="QK598" s="1588"/>
      <c r="QL598" s="1588"/>
      <c r="QM598" s="1588"/>
      <c r="QN598" s="1588"/>
      <c r="QO598" s="1588"/>
      <c r="QP598" s="1588"/>
      <c r="QQ598" s="1588"/>
      <c r="QR598" s="1588"/>
      <c r="QS598" s="1588"/>
      <c r="QT598" s="1588"/>
      <c r="QU598" s="1588"/>
      <c r="QV598" s="1588"/>
      <c r="QW598" s="1588"/>
      <c r="QX598" s="1588"/>
      <c r="QY598" s="1588"/>
      <c r="QZ598" s="1588"/>
      <c r="RA598" s="1588"/>
      <c r="RB598" s="1588"/>
      <c r="RC598" s="1588"/>
      <c r="RD598" s="1588"/>
      <c r="RE598" s="1588"/>
      <c r="RF598" s="1588"/>
      <c r="RG598" s="1588"/>
      <c r="RH598" s="1588"/>
      <c r="RI598" s="1588"/>
      <c r="RJ598" s="1588"/>
      <c r="RK598" s="1588"/>
      <c r="RL598" s="1588"/>
      <c r="RM598" s="1588"/>
      <c r="RN598" s="1588"/>
      <c r="RO598" s="1588"/>
      <c r="RP598" s="1588"/>
      <c r="RQ598" s="1588"/>
      <c r="RR598" s="1588"/>
      <c r="RS598" s="1588"/>
      <c r="RT598" s="1588"/>
      <c r="RU598" s="1588"/>
      <c r="RV598" s="1588"/>
      <c r="RW598" s="1588"/>
      <c r="RX598" s="1588"/>
      <c r="RY598" s="1588"/>
      <c r="RZ598" s="1588"/>
      <c r="SA598" s="1588"/>
      <c r="SB598" s="1588"/>
      <c r="SC598" s="1588"/>
      <c r="SD598" s="1588"/>
      <c r="SE598" s="1588"/>
      <c r="SF598" s="1588"/>
      <c r="SG598" s="1588"/>
      <c r="SH598" s="1588"/>
      <c r="SI598" s="1588"/>
      <c r="SJ598" s="1588"/>
      <c r="SK598" s="1588"/>
      <c r="SL598" s="1588"/>
      <c r="SM598" s="1588"/>
      <c r="SN598" s="1588"/>
      <c r="SO598" s="1588"/>
      <c r="SP598" s="1588"/>
      <c r="SQ598" s="1588"/>
      <c r="SR598" s="1588"/>
      <c r="SS598" s="1588"/>
      <c r="ST598" s="1588"/>
      <c r="SU598" s="1588"/>
      <c r="SV598" s="1588"/>
      <c r="SW598" s="1588"/>
      <c r="SX598" s="1588"/>
      <c r="SY598" s="1588"/>
      <c r="SZ598" s="1588"/>
      <c r="TA598" s="1588"/>
      <c r="TB598" s="1588"/>
      <c r="TC598" s="1588"/>
    </row>
    <row r="599" spans="1:523" ht="15" customHeight="1" x14ac:dyDescent="0.15">
      <c r="A599" s="1033">
        <v>44116</v>
      </c>
      <c r="B599" s="1205">
        <f t="shared" si="83"/>
        <v>4485</v>
      </c>
      <c r="M599" s="231">
        <v>1719</v>
      </c>
      <c r="N599" s="546">
        <v>8.3000000000000007</v>
      </c>
      <c r="O599" s="467">
        <v>3720</v>
      </c>
      <c r="P599" s="576">
        <v>22.9</v>
      </c>
      <c r="Q599" s="883">
        <f t="shared" si="84"/>
        <v>80.149999999999991</v>
      </c>
      <c r="S599" s="576">
        <v>23.6</v>
      </c>
      <c r="W599" s="494">
        <v>631</v>
      </c>
      <c r="X599" s="546">
        <v>7.91</v>
      </c>
      <c r="Y599" s="548">
        <v>3860</v>
      </c>
      <c r="Z599" s="576">
        <v>10.7</v>
      </c>
      <c r="AA599" s="883">
        <f t="shared" si="85"/>
        <v>43.86999999999999</v>
      </c>
      <c r="AC599" s="576">
        <v>3.3</v>
      </c>
      <c r="AQ599" s="494">
        <v>242</v>
      </c>
      <c r="AR599" s="546">
        <v>8.3000000000000007</v>
      </c>
      <c r="AS599" s="548">
        <v>5700</v>
      </c>
      <c r="AT599" s="576">
        <v>65.5</v>
      </c>
      <c r="AU599" s="883">
        <f t="shared" si="78"/>
        <v>209.60000000000002</v>
      </c>
      <c r="AW599" s="576">
        <v>15.5</v>
      </c>
      <c r="BA599" s="231">
        <v>238</v>
      </c>
      <c r="BB599" s="546">
        <v>8</v>
      </c>
      <c r="BC599" s="467">
        <v>7090</v>
      </c>
      <c r="BD599" s="576">
        <v>53</v>
      </c>
      <c r="BE599" s="883">
        <f t="shared" si="86"/>
        <v>190.8</v>
      </c>
      <c r="BG599" s="576">
        <v>31.9</v>
      </c>
      <c r="BK599" s="494">
        <v>139</v>
      </c>
      <c r="BL599" s="546">
        <v>7.93</v>
      </c>
      <c r="BM599" s="548">
        <v>1512</v>
      </c>
      <c r="BN599" s="576">
        <v>67.3</v>
      </c>
      <c r="BO599" s="883">
        <f t="shared" si="67"/>
        <v>168.25</v>
      </c>
      <c r="BQ599" s="576">
        <v>2.2999999999999998</v>
      </c>
      <c r="BU599" s="494">
        <v>232</v>
      </c>
      <c r="BV599" s="546">
        <v>8.08</v>
      </c>
      <c r="BW599" s="548">
        <v>5630</v>
      </c>
      <c r="BX599" s="548">
        <v>14.5</v>
      </c>
      <c r="BY599" s="883">
        <f t="shared" si="82"/>
        <v>56.55</v>
      </c>
      <c r="CA599" s="576">
        <v>24.3</v>
      </c>
      <c r="CE599" s="494">
        <v>92</v>
      </c>
      <c r="CF599" s="546">
        <v>7.9</v>
      </c>
      <c r="CG599" s="548">
        <v>4610</v>
      </c>
      <c r="CH599" s="576">
        <v>33.700000000000003</v>
      </c>
      <c r="CI599" s="883">
        <f t="shared" si="79"/>
        <v>128.06</v>
      </c>
      <c r="CK599" s="576">
        <v>28.4</v>
      </c>
      <c r="CO599" s="494">
        <v>301</v>
      </c>
      <c r="CP599" s="546">
        <v>7.31</v>
      </c>
      <c r="CQ599" s="467">
        <v>7010</v>
      </c>
      <c r="CR599" s="576">
        <v>13.4</v>
      </c>
      <c r="CS599" s="883">
        <f t="shared" ref="CS599:CS662" si="87">CR599*3.2</f>
        <v>42.88</v>
      </c>
      <c r="CU599" s="576">
        <v>41.2</v>
      </c>
      <c r="CY599" s="494">
        <v>240</v>
      </c>
      <c r="CZ599" s="546">
        <v>7.24</v>
      </c>
      <c r="DA599" s="467">
        <v>7920</v>
      </c>
      <c r="DB599" s="576">
        <v>167</v>
      </c>
      <c r="DC599" s="883">
        <f t="shared" si="69"/>
        <v>425.84999999999997</v>
      </c>
      <c r="DE599" s="576">
        <v>47.9</v>
      </c>
      <c r="DI599" s="494">
        <v>50</v>
      </c>
      <c r="DJ599" s="546">
        <v>7.6</v>
      </c>
      <c r="DK599" s="549">
        <v>8450</v>
      </c>
      <c r="DL599" s="576">
        <v>329</v>
      </c>
      <c r="DM599" s="1258">
        <f>DL599*3.6</f>
        <v>1184.4000000000001</v>
      </c>
      <c r="DN599" s="539">
        <v>65.5</v>
      </c>
      <c r="DO599" s="576">
        <v>64.400000000000006</v>
      </c>
      <c r="EC599" s="494">
        <v>214</v>
      </c>
      <c r="ED599" s="546">
        <v>7.15</v>
      </c>
      <c r="EE599" s="551">
        <v>3850</v>
      </c>
      <c r="EF599" s="576">
        <v>17.100000000000001</v>
      </c>
      <c r="EG599" s="883">
        <v>63.3</v>
      </c>
      <c r="EI599" s="576">
        <v>11.1</v>
      </c>
      <c r="EW599" s="494">
        <v>157</v>
      </c>
      <c r="EX599" s="546">
        <v>7.91</v>
      </c>
      <c r="EY599" s="467">
        <v>7150</v>
      </c>
      <c r="EZ599" s="576">
        <v>4.8</v>
      </c>
      <c r="FA599" s="883">
        <v>19</v>
      </c>
      <c r="FC599" s="576">
        <v>2.6</v>
      </c>
      <c r="FG599" s="494">
        <v>47</v>
      </c>
      <c r="FH599" s="546">
        <v>7.69</v>
      </c>
      <c r="FI599" s="467">
        <v>3890</v>
      </c>
      <c r="FJ599" s="576">
        <v>16.3</v>
      </c>
      <c r="FK599" s="883">
        <v>50</v>
      </c>
      <c r="FM599" s="576">
        <v>3.4</v>
      </c>
      <c r="FQ599" s="1259"/>
      <c r="FR599" s="1260"/>
      <c r="FS599" s="1447"/>
      <c r="FT599" s="1260"/>
      <c r="FV599" s="1260"/>
      <c r="FW599" s="1288"/>
      <c r="FX599" s="1260"/>
      <c r="FY599" s="1260"/>
      <c r="FZ599" s="1422"/>
      <c r="GA599" s="1259"/>
      <c r="GB599" s="1260"/>
      <c r="GC599" s="1260"/>
      <c r="GD599" s="1260"/>
      <c r="GF599" s="1260"/>
      <c r="GG599" s="1288"/>
      <c r="GH599" s="1260"/>
      <c r="GI599" s="1260"/>
      <c r="GJ599" s="1422"/>
      <c r="GL599" s="952"/>
      <c r="GM599" s="602"/>
      <c r="GN599" s="602"/>
      <c r="GO599" s="602"/>
      <c r="GP599" s="602"/>
      <c r="GQ599" s="602"/>
      <c r="GU599" s="231">
        <v>41</v>
      </c>
      <c r="GV599" s="941">
        <v>6.26</v>
      </c>
      <c r="GW599" s="467">
        <v>6510</v>
      </c>
      <c r="GX599" s="467">
        <v>103</v>
      </c>
      <c r="GY599" s="467">
        <v>528</v>
      </c>
      <c r="GZ599" s="539">
        <v>167</v>
      </c>
      <c r="HA599" s="467">
        <v>244</v>
      </c>
      <c r="HE599" s="494">
        <v>107</v>
      </c>
      <c r="HF599" s="546">
        <v>5.87</v>
      </c>
      <c r="HG599" s="467">
        <v>4610</v>
      </c>
      <c r="HH599" s="954">
        <v>47.6</v>
      </c>
      <c r="HI599" s="1432">
        <v>181</v>
      </c>
      <c r="HK599" s="576">
        <v>17.100000000000001</v>
      </c>
      <c r="HO599" s="494">
        <v>35</v>
      </c>
      <c r="HP599" s="546">
        <v>6.58</v>
      </c>
      <c r="HQ599" s="467">
        <v>5940</v>
      </c>
      <c r="HR599" s="576">
        <v>70.2</v>
      </c>
      <c r="HS599" s="576">
        <v>360</v>
      </c>
      <c r="HT599" s="576">
        <v>185</v>
      </c>
      <c r="HU599" s="576">
        <v>215</v>
      </c>
    </row>
    <row r="600" spans="1:523" ht="15" customHeight="1" x14ac:dyDescent="0.15">
      <c r="A600" s="1033">
        <v>44117</v>
      </c>
      <c r="B600" s="1205">
        <f t="shared" si="83"/>
        <v>4758</v>
      </c>
      <c r="M600" s="231">
        <v>1759</v>
      </c>
      <c r="N600" s="546">
        <v>8.44</v>
      </c>
      <c r="O600" s="467">
        <v>3610</v>
      </c>
      <c r="P600" s="576">
        <v>22.8</v>
      </c>
      <c r="Q600" s="883">
        <f t="shared" si="84"/>
        <v>79.8</v>
      </c>
      <c r="S600" s="576">
        <v>24</v>
      </c>
      <c r="W600" s="494">
        <v>735</v>
      </c>
      <c r="X600" s="546">
        <v>7.93</v>
      </c>
      <c r="Y600" s="548">
        <v>3400</v>
      </c>
      <c r="Z600" s="576">
        <v>9.5</v>
      </c>
      <c r="AA600" s="883">
        <f t="shared" si="85"/>
        <v>38.949999999999996</v>
      </c>
      <c r="AC600" s="576">
        <v>4.2</v>
      </c>
      <c r="AQ600" s="494">
        <v>227</v>
      </c>
      <c r="AR600" s="546">
        <v>8.39</v>
      </c>
      <c r="AS600" s="548">
        <v>5950</v>
      </c>
      <c r="AT600" s="576">
        <v>68.3</v>
      </c>
      <c r="AU600" s="883">
        <f t="shared" si="78"/>
        <v>218.56</v>
      </c>
      <c r="AW600" s="576">
        <v>15.4</v>
      </c>
      <c r="BA600" s="231">
        <v>305</v>
      </c>
      <c r="BB600" s="546">
        <v>8.0399999999999991</v>
      </c>
      <c r="BC600" s="467">
        <v>7080</v>
      </c>
      <c r="BD600" s="576">
        <v>55.7</v>
      </c>
      <c r="BE600" s="883">
        <f t="shared" si="86"/>
        <v>200.52</v>
      </c>
      <c r="BG600" s="576">
        <v>32.200000000000003</v>
      </c>
      <c r="BK600" s="494">
        <v>140</v>
      </c>
      <c r="BL600" s="546">
        <v>8.0399999999999991</v>
      </c>
      <c r="BM600" s="548">
        <v>1516</v>
      </c>
      <c r="BN600" s="576">
        <v>67.5</v>
      </c>
      <c r="BO600" s="883">
        <f t="shared" si="67"/>
        <v>168.75</v>
      </c>
      <c r="BQ600" s="576">
        <v>2.2999999999999998</v>
      </c>
      <c r="BU600" s="494">
        <v>331</v>
      </c>
      <c r="BV600" s="546">
        <v>7.87</v>
      </c>
      <c r="BW600" s="548">
        <v>9460</v>
      </c>
      <c r="BX600" s="548">
        <v>17.899999999999999</v>
      </c>
      <c r="BY600" s="883">
        <f t="shared" si="82"/>
        <v>69.809999999999988</v>
      </c>
      <c r="CA600" s="576">
        <v>40</v>
      </c>
      <c r="CE600" s="494">
        <v>111</v>
      </c>
      <c r="CF600" s="546">
        <v>7.78</v>
      </c>
      <c r="CG600" s="548">
        <v>5010</v>
      </c>
      <c r="CH600" s="576">
        <v>31.8</v>
      </c>
      <c r="CI600" s="883">
        <f t="shared" si="79"/>
        <v>120.84</v>
      </c>
      <c r="CK600" s="576">
        <v>32.700000000000003</v>
      </c>
      <c r="CO600" s="494">
        <v>388</v>
      </c>
      <c r="CP600" s="546">
        <v>7.24</v>
      </c>
      <c r="CQ600" s="467">
        <v>9910</v>
      </c>
      <c r="CR600" s="576">
        <v>13.4</v>
      </c>
      <c r="CS600" s="883">
        <f t="shared" si="87"/>
        <v>42.88</v>
      </c>
      <c r="CU600" s="576">
        <v>47.8</v>
      </c>
      <c r="CY600" s="494">
        <v>182</v>
      </c>
      <c r="CZ600" s="546">
        <v>7.35</v>
      </c>
      <c r="DA600" s="467">
        <v>7890</v>
      </c>
      <c r="DB600" s="576">
        <v>168.5</v>
      </c>
      <c r="DC600" s="883">
        <f t="shared" si="69"/>
        <v>429.67499999999995</v>
      </c>
      <c r="DE600" s="576">
        <v>49.7</v>
      </c>
      <c r="DI600" s="494">
        <v>124</v>
      </c>
      <c r="DJ600" s="546">
        <v>7.54</v>
      </c>
      <c r="DK600" s="549">
        <v>7690</v>
      </c>
      <c r="DL600" s="576">
        <v>349</v>
      </c>
      <c r="DM600" s="1258">
        <f t="shared" si="70"/>
        <v>1256.4000000000001</v>
      </c>
      <c r="DN600" s="539">
        <v>53.6</v>
      </c>
      <c r="DO600" s="576">
        <v>76.3</v>
      </c>
      <c r="EC600" s="494">
        <v>229</v>
      </c>
      <c r="ED600" s="546">
        <v>7.12</v>
      </c>
      <c r="EE600" s="551">
        <v>4020</v>
      </c>
      <c r="EF600" s="576">
        <v>17.899999999999999</v>
      </c>
      <c r="EG600" s="883">
        <v>66.2</v>
      </c>
      <c r="EI600" s="576">
        <v>11.7</v>
      </c>
      <c r="FG600" s="494">
        <v>21</v>
      </c>
      <c r="FH600" s="546">
        <v>8.3000000000000007</v>
      </c>
      <c r="FI600" s="467">
        <v>3710</v>
      </c>
      <c r="FJ600" s="576">
        <v>27.7</v>
      </c>
      <c r="FK600" s="883">
        <v>88</v>
      </c>
      <c r="FM600" s="576">
        <v>4.5</v>
      </c>
      <c r="FQ600" s="1259"/>
      <c r="FR600" s="1260"/>
      <c r="FS600" s="1447"/>
      <c r="FT600" s="1260"/>
      <c r="FV600" s="1260"/>
      <c r="FW600" s="1288"/>
      <c r="FX600" s="1260"/>
      <c r="FY600" s="1260"/>
      <c r="FZ600" s="1422"/>
      <c r="GA600" s="1259"/>
      <c r="GB600" s="1260"/>
      <c r="GC600" s="1260"/>
      <c r="GD600" s="1260"/>
      <c r="GF600" s="1260"/>
      <c r="GG600" s="1288"/>
      <c r="GH600" s="1260"/>
      <c r="GI600" s="1260"/>
      <c r="GJ600" s="1422"/>
      <c r="GK600" s="231">
        <v>15</v>
      </c>
      <c r="GL600" s="952">
        <v>6.39</v>
      </c>
      <c r="GM600" s="602">
        <v>11590</v>
      </c>
      <c r="GN600" s="602">
        <v>134</v>
      </c>
      <c r="GO600" s="602">
        <v>989</v>
      </c>
      <c r="GP600" s="602">
        <v>58</v>
      </c>
      <c r="GQ600" s="602">
        <v>198</v>
      </c>
      <c r="GU600" s="231">
        <v>44</v>
      </c>
      <c r="GV600" s="941">
        <v>6.23</v>
      </c>
      <c r="GW600" s="467">
        <v>6620</v>
      </c>
      <c r="GX600" s="467">
        <v>108</v>
      </c>
      <c r="GY600" s="467">
        <v>487</v>
      </c>
      <c r="GZ600" s="539">
        <v>175</v>
      </c>
      <c r="HA600" s="467">
        <v>254</v>
      </c>
      <c r="HE600" s="494">
        <v>116</v>
      </c>
      <c r="HF600" s="546">
        <v>6.22</v>
      </c>
      <c r="HG600" s="467">
        <v>4210</v>
      </c>
      <c r="HH600" s="954">
        <v>41.4</v>
      </c>
      <c r="HI600" s="1432">
        <v>157</v>
      </c>
      <c r="HK600" s="576">
        <v>15.1</v>
      </c>
      <c r="HO600" s="494">
        <v>31</v>
      </c>
      <c r="HP600" s="546">
        <v>6.56</v>
      </c>
      <c r="HQ600" s="467">
        <v>6000</v>
      </c>
      <c r="HR600" s="576">
        <v>71.099999999999994</v>
      </c>
      <c r="HS600" s="576">
        <v>343</v>
      </c>
      <c r="HT600" s="576">
        <v>192</v>
      </c>
      <c r="HU600" s="576">
        <v>221</v>
      </c>
    </row>
    <row r="601" spans="1:523" ht="15" customHeight="1" x14ac:dyDescent="0.15">
      <c r="A601" s="1033">
        <v>44118</v>
      </c>
      <c r="B601" s="1205">
        <f t="shared" si="83"/>
        <v>4175</v>
      </c>
      <c r="M601" s="231">
        <v>1068</v>
      </c>
      <c r="N601" s="546">
        <v>8.56</v>
      </c>
      <c r="O601" s="467">
        <v>3650</v>
      </c>
      <c r="P601" s="576">
        <v>22.2</v>
      </c>
      <c r="Q601" s="883">
        <f t="shared" si="84"/>
        <v>77.7</v>
      </c>
      <c r="S601" s="576">
        <v>23.8</v>
      </c>
      <c r="W601" s="494">
        <v>767</v>
      </c>
      <c r="X601" s="546">
        <v>7.9</v>
      </c>
      <c r="Y601" s="548">
        <v>3580</v>
      </c>
      <c r="Z601" s="576">
        <v>9.8000000000000007</v>
      </c>
      <c r="AA601" s="883">
        <f t="shared" si="85"/>
        <v>40.18</v>
      </c>
      <c r="AC601" s="576">
        <v>4.7</v>
      </c>
      <c r="AG601" s="494">
        <v>87</v>
      </c>
      <c r="AH601" s="546">
        <v>8.35</v>
      </c>
      <c r="AI601" s="548">
        <v>8580</v>
      </c>
      <c r="AJ601" s="576">
        <v>21.7</v>
      </c>
      <c r="AK601" s="883">
        <f>AJ601*4.3</f>
        <v>93.309999999999988</v>
      </c>
      <c r="AM601" s="213">
        <v>3.4</v>
      </c>
      <c r="AQ601" s="494">
        <v>311</v>
      </c>
      <c r="AR601" s="546">
        <v>8.35</v>
      </c>
      <c r="AS601" s="548">
        <v>6360</v>
      </c>
      <c r="AT601" s="576">
        <v>63.9</v>
      </c>
      <c r="AU601" s="883">
        <f t="shared" si="78"/>
        <v>204.48000000000002</v>
      </c>
      <c r="AW601" s="576">
        <v>15.6</v>
      </c>
      <c r="BA601" s="231">
        <v>239</v>
      </c>
      <c r="BB601" s="546">
        <v>8.14</v>
      </c>
      <c r="BC601" s="467">
        <v>7160</v>
      </c>
      <c r="BD601" s="576">
        <v>60</v>
      </c>
      <c r="BE601" s="883">
        <f t="shared" si="86"/>
        <v>216</v>
      </c>
      <c r="BG601" s="576">
        <v>31.5</v>
      </c>
      <c r="BK601" s="494">
        <v>133</v>
      </c>
      <c r="BL601" s="546">
        <v>8.02</v>
      </c>
      <c r="BM601" s="548">
        <v>1542</v>
      </c>
      <c r="BN601" s="576">
        <v>66.8</v>
      </c>
      <c r="BO601" s="883">
        <f t="shared" si="67"/>
        <v>167</v>
      </c>
      <c r="BQ601" s="576">
        <v>2.2000000000000002</v>
      </c>
      <c r="BU601" s="494">
        <v>487</v>
      </c>
      <c r="BV601" s="546">
        <v>7.87</v>
      </c>
      <c r="BW601" s="548">
        <v>9980</v>
      </c>
      <c r="BX601" s="548">
        <v>18.899999999999999</v>
      </c>
      <c r="BY601" s="883">
        <f t="shared" si="82"/>
        <v>73.709999999999994</v>
      </c>
      <c r="CA601" s="576">
        <v>44.2</v>
      </c>
      <c r="CE601" s="494">
        <v>92</v>
      </c>
      <c r="CF601" s="546">
        <v>7.7</v>
      </c>
      <c r="CG601" s="548">
        <v>4040</v>
      </c>
      <c r="CH601" s="576">
        <v>36.5</v>
      </c>
      <c r="CI601" s="883">
        <f t="shared" si="79"/>
        <v>138.69999999999999</v>
      </c>
      <c r="CK601" s="576">
        <v>24.1</v>
      </c>
      <c r="CO601" s="494">
        <v>244</v>
      </c>
      <c r="CP601" s="546">
        <v>7.34</v>
      </c>
      <c r="CQ601" s="467">
        <v>8370</v>
      </c>
      <c r="CR601" s="576">
        <v>12.6</v>
      </c>
      <c r="CS601" s="883">
        <f t="shared" si="87"/>
        <v>40.32</v>
      </c>
      <c r="CU601" s="576">
        <v>40.299999999999997</v>
      </c>
      <c r="CY601" s="494">
        <v>195</v>
      </c>
      <c r="CZ601" s="546">
        <v>7.17</v>
      </c>
      <c r="DA601" s="467">
        <v>7820</v>
      </c>
      <c r="DB601" s="576">
        <v>164</v>
      </c>
      <c r="DC601" s="883">
        <f t="shared" si="69"/>
        <v>418.2</v>
      </c>
      <c r="DE601" s="576">
        <v>51.6</v>
      </c>
      <c r="DI601" s="494">
        <v>74</v>
      </c>
      <c r="DJ601" s="546">
        <v>7.74</v>
      </c>
      <c r="DK601" s="549">
        <v>9370</v>
      </c>
      <c r="DL601" s="576">
        <v>59.9</v>
      </c>
      <c r="DM601" s="883">
        <f t="shared" si="70"/>
        <v>215.64</v>
      </c>
      <c r="DO601" s="576">
        <v>61.4</v>
      </c>
      <c r="DS601" s="494">
        <v>27</v>
      </c>
      <c r="DT601" s="546">
        <v>7.2</v>
      </c>
      <c r="DU601" s="466">
        <v>450</v>
      </c>
      <c r="DV601" s="576">
        <v>43.1</v>
      </c>
      <c r="DW601" s="883">
        <v>121</v>
      </c>
      <c r="DY601" s="576">
        <v>9.3000000000000007</v>
      </c>
      <c r="EC601" s="494">
        <v>222</v>
      </c>
      <c r="ED601" s="546">
        <v>7.06</v>
      </c>
      <c r="EE601" s="551">
        <v>4160</v>
      </c>
      <c r="EF601" s="576">
        <v>18.899999999999999</v>
      </c>
      <c r="EG601" s="883">
        <v>70</v>
      </c>
      <c r="EI601" s="576">
        <v>11.7</v>
      </c>
      <c r="FG601" s="494">
        <v>26</v>
      </c>
      <c r="FH601" s="546">
        <v>8.27</v>
      </c>
      <c r="FI601" s="467">
        <v>3610</v>
      </c>
      <c r="FJ601" s="576">
        <v>28</v>
      </c>
      <c r="FK601" s="883">
        <v>80</v>
      </c>
      <c r="FM601" s="576">
        <v>4.5</v>
      </c>
      <c r="FQ601" s="1259"/>
      <c r="FR601" s="1260"/>
      <c r="FS601" s="1447"/>
      <c r="FT601" s="1260"/>
      <c r="FV601" s="1260"/>
      <c r="FW601" s="1288"/>
      <c r="FX601" s="1260"/>
      <c r="FY601" s="1260"/>
      <c r="FZ601" s="1422"/>
      <c r="GA601" s="1259"/>
      <c r="GB601" s="1260"/>
      <c r="GC601" s="1260"/>
      <c r="GD601" s="1260"/>
      <c r="GF601" s="1260"/>
      <c r="GG601" s="1288"/>
      <c r="GH601" s="1260"/>
      <c r="GI601" s="1260"/>
      <c r="GJ601" s="1422"/>
      <c r="GK601" s="231">
        <v>18</v>
      </c>
      <c r="GL601" s="941">
        <v>6.87</v>
      </c>
      <c r="GM601" s="467">
        <v>12720</v>
      </c>
      <c r="GN601" s="467">
        <v>172</v>
      </c>
      <c r="GO601" s="467">
        <v>1095</v>
      </c>
      <c r="GP601" s="467">
        <v>62.9</v>
      </c>
      <c r="GQ601" s="467">
        <v>206</v>
      </c>
      <c r="GU601" s="231">
        <v>43</v>
      </c>
      <c r="GV601" s="941">
        <v>6.35</v>
      </c>
      <c r="GW601" s="467">
        <v>6570</v>
      </c>
      <c r="GX601" s="467">
        <v>112</v>
      </c>
      <c r="GY601" s="467">
        <v>542</v>
      </c>
      <c r="GZ601" s="539">
        <v>163</v>
      </c>
      <c r="HA601" s="467">
        <v>250</v>
      </c>
      <c r="HE601" s="494">
        <v>112</v>
      </c>
      <c r="HF601" s="546">
        <v>5.95</v>
      </c>
      <c r="HG601" s="467">
        <v>7460</v>
      </c>
      <c r="HH601" s="954">
        <v>77.3</v>
      </c>
      <c r="HI601" s="1432">
        <v>294</v>
      </c>
      <c r="HK601" s="576">
        <v>28.6</v>
      </c>
      <c r="HO601" s="494">
        <v>30</v>
      </c>
      <c r="HP601" s="546">
        <v>6.59</v>
      </c>
      <c r="HQ601" s="467">
        <v>6050</v>
      </c>
      <c r="HR601" s="576">
        <v>77</v>
      </c>
      <c r="HS601" s="576">
        <v>360</v>
      </c>
      <c r="HT601" s="539">
        <v>193</v>
      </c>
      <c r="HU601" s="576">
        <v>229</v>
      </c>
    </row>
    <row r="602" spans="1:523" ht="15" customHeight="1" x14ac:dyDescent="0.15">
      <c r="A602" s="1033">
        <v>44119</v>
      </c>
      <c r="B602" s="1205">
        <f t="shared" si="83"/>
        <v>3820</v>
      </c>
      <c r="M602" s="231">
        <v>1283</v>
      </c>
      <c r="N602" s="546">
        <v>8.25</v>
      </c>
      <c r="O602" s="467">
        <v>3640</v>
      </c>
      <c r="P602" s="576">
        <v>22.4</v>
      </c>
      <c r="Q602" s="883">
        <f t="shared" si="84"/>
        <v>78.399999999999991</v>
      </c>
      <c r="S602" s="576">
        <v>23.4</v>
      </c>
      <c r="W602" s="494">
        <v>633</v>
      </c>
      <c r="X602" s="546">
        <v>7.92</v>
      </c>
      <c r="Y602" s="548">
        <v>3390</v>
      </c>
      <c r="Z602" s="576">
        <v>8.1999999999999993</v>
      </c>
      <c r="AA602" s="883">
        <f t="shared" si="85"/>
        <v>33.619999999999997</v>
      </c>
      <c r="AC602" s="576">
        <v>2.9</v>
      </c>
      <c r="AQ602" s="494">
        <v>319</v>
      </c>
      <c r="AR602" s="546">
        <v>8.31</v>
      </c>
      <c r="AS602" s="548">
        <v>6500</v>
      </c>
      <c r="AT602" s="576">
        <v>66.7</v>
      </c>
      <c r="AU602" s="883">
        <f t="shared" si="78"/>
        <v>213.44000000000003</v>
      </c>
      <c r="AW602" s="576">
        <v>13.7</v>
      </c>
      <c r="BA602" s="231">
        <v>195</v>
      </c>
      <c r="BB602" s="546">
        <v>8.08</v>
      </c>
      <c r="BC602" s="467">
        <v>6390</v>
      </c>
      <c r="BD602" s="576">
        <v>68</v>
      </c>
      <c r="BE602" s="883">
        <f t="shared" si="86"/>
        <v>244.8</v>
      </c>
      <c r="BG602" s="576">
        <v>27.9</v>
      </c>
      <c r="BK602" s="494">
        <v>76</v>
      </c>
      <c r="BL602" s="546">
        <v>7.94</v>
      </c>
      <c r="BM602" s="548">
        <v>1563</v>
      </c>
      <c r="BN602" s="576">
        <v>69.599999999999994</v>
      </c>
      <c r="BO602" s="883">
        <f t="shared" si="67"/>
        <v>174</v>
      </c>
      <c r="BQ602" s="576">
        <v>2.2999999999999998</v>
      </c>
      <c r="BU602" s="494">
        <v>341</v>
      </c>
      <c r="BV602" s="546">
        <v>7.87</v>
      </c>
      <c r="BW602" s="548">
        <v>9400</v>
      </c>
      <c r="BX602" s="548">
        <v>19.100000000000001</v>
      </c>
      <c r="BY602" s="883">
        <f t="shared" si="82"/>
        <v>74.490000000000009</v>
      </c>
      <c r="CA602" s="576">
        <v>53.2</v>
      </c>
      <c r="CE602" s="494">
        <v>65</v>
      </c>
      <c r="CF602" s="546">
        <v>7.88</v>
      </c>
      <c r="CG602" s="548">
        <v>4790</v>
      </c>
      <c r="CH602" s="576">
        <v>31.7</v>
      </c>
      <c r="CI602" s="883">
        <f t="shared" si="79"/>
        <v>120.46</v>
      </c>
      <c r="CK602" s="576">
        <v>29.4</v>
      </c>
      <c r="CO602" s="494">
        <v>118</v>
      </c>
      <c r="CP602" s="546">
        <v>7.44</v>
      </c>
      <c r="CQ602" s="467">
        <v>8450</v>
      </c>
      <c r="CR602" s="576">
        <v>13.1</v>
      </c>
      <c r="CS602" s="883">
        <f t="shared" si="87"/>
        <v>41.92</v>
      </c>
      <c r="CU602" s="576">
        <v>40.299999999999997</v>
      </c>
      <c r="CY602" s="494">
        <v>92</v>
      </c>
      <c r="CZ602" s="546">
        <v>7.32</v>
      </c>
      <c r="DA602" s="467">
        <v>8150</v>
      </c>
      <c r="DB602" s="576">
        <v>17.100000000000001</v>
      </c>
      <c r="DC602" s="883">
        <f t="shared" si="69"/>
        <v>43.605000000000004</v>
      </c>
      <c r="DE602" s="576">
        <v>51.8</v>
      </c>
      <c r="DI602" s="494">
        <v>115</v>
      </c>
      <c r="DJ602" s="546">
        <v>7.6</v>
      </c>
      <c r="DK602" s="549">
        <v>8210</v>
      </c>
      <c r="DL602" s="576">
        <v>53.2</v>
      </c>
      <c r="DM602" s="883">
        <f t="shared" si="70"/>
        <v>191.52</v>
      </c>
      <c r="DO602" s="576">
        <v>76.8</v>
      </c>
      <c r="EC602" s="494">
        <v>185</v>
      </c>
      <c r="ED602" s="546">
        <v>7.11</v>
      </c>
      <c r="EE602" s="551">
        <v>3980</v>
      </c>
      <c r="EF602" s="576">
        <v>17.2</v>
      </c>
      <c r="EG602" s="883">
        <v>63.6</v>
      </c>
      <c r="EI602" s="576">
        <v>11.4</v>
      </c>
      <c r="EW602" s="494">
        <v>52</v>
      </c>
      <c r="EX602" s="546">
        <v>7.37</v>
      </c>
      <c r="EY602" s="467">
        <v>7430</v>
      </c>
      <c r="EZ602" s="576">
        <v>7.3</v>
      </c>
      <c r="FA602" s="883">
        <v>29</v>
      </c>
      <c r="FC602" s="576">
        <v>3.4</v>
      </c>
      <c r="FG602" s="494">
        <v>32</v>
      </c>
      <c r="FH602" s="546">
        <v>8.34</v>
      </c>
      <c r="FI602" s="467">
        <v>3540</v>
      </c>
      <c r="FJ602" s="576">
        <v>14.5</v>
      </c>
      <c r="FK602" s="883">
        <v>46</v>
      </c>
      <c r="FM602" s="576">
        <v>3.5</v>
      </c>
      <c r="FQ602" s="1259"/>
      <c r="FR602" s="1260"/>
      <c r="FS602" s="1447"/>
      <c r="FT602" s="1260"/>
      <c r="FV602" s="1260"/>
      <c r="FW602" s="1288"/>
      <c r="FX602" s="1260"/>
      <c r="FY602" s="1260"/>
      <c r="FZ602" s="1422"/>
      <c r="GA602" s="1259"/>
      <c r="GB602" s="1260"/>
      <c r="GC602" s="1260"/>
      <c r="GD602" s="1260"/>
      <c r="GF602" s="1260"/>
      <c r="GG602" s="1288"/>
      <c r="GH602" s="1260"/>
      <c r="GI602" s="1260"/>
      <c r="GJ602" s="1422"/>
      <c r="GK602" s="231">
        <v>30</v>
      </c>
      <c r="GL602" s="941">
        <v>6.99</v>
      </c>
      <c r="GM602" s="467">
        <v>5760</v>
      </c>
      <c r="GN602" s="467">
        <v>63.7</v>
      </c>
      <c r="GO602" s="467">
        <v>247</v>
      </c>
      <c r="GP602" s="467">
        <v>26.1</v>
      </c>
      <c r="GQ602" s="467">
        <v>58.3</v>
      </c>
      <c r="GU602" s="231">
        <v>39</v>
      </c>
      <c r="GV602" s="941">
        <v>6.2</v>
      </c>
      <c r="GW602" s="467">
        <v>7290</v>
      </c>
      <c r="GX602" s="467">
        <v>113</v>
      </c>
      <c r="GY602" s="467">
        <v>555</v>
      </c>
      <c r="GZ602" s="539">
        <v>167</v>
      </c>
      <c r="HA602" s="467">
        <v>252</v>
      </c>
      <c r="HE602" s="494">
        <v>195</v>
      </c>
      <c r="HF602" s="546">
        <v>5.94</v>
      </c>
      <c r="HG602" s="467">
        <v>1180</v>
      </c>
      <c r="HH602" s="954">
        <v>100.1</v>
      </c>
      <c r="HI602" s="1432">
        <v>382</v>
      </c>
      <c r="HK602" s="576">
        <v>30.5</v>
      </c>
      <c r="HO602" s="494">
        <v>50</v>
      </c>
      <c r="HP602" s="546">
        <v>6.5</v>
      </c>
      <c r="HQ602" s="467">
        <v>6200</v>
      </c>
      <c r="HR602" s="576">
        <v>77.599999999999994</v>
      </c>
      <c r="HS602" s="576">
        <v>393</v>
      </c>
      <c r="HT602" s="539">
        <v>193</v>
      </c>
      <c r="HU602" s="576">
        <v>227</v>
      </c>
    </row>
    <row r="603" spans="1:523" ht="15" customHeight="1" x14ac:dyDescent="0.15">
      <c r="A603" s="1033">
        <v>44120</v>
      </c>
      <c r="B603" s="1205">
        <f t="shared" si="83"/>
        <v>5455</v>
      </c>
      <c r="M603" s="231">
        <v>1808</v>
      </c>
      <c r="N603" s="546">
        <v>8.5299999999999994</v>
      </c>
      <c r="O603" s="467">
        <v>3200</v>
      </c>
      <c r="P603" s="576">
        <v>19.600000000000001</v>
      </c>
      <c r="Q603" s="883">
        <f t="shared" si="84"/>
        <v>68.600000000000009</v>
      </c>
      <c r="S603" s="576">
        <v>17.7</v>
      </c>
      <c r="W603" s="494">
        <v>752</v>
      </c>
      <c r="X603" s="546">
        <v>7.96</v>
      </c>
      <c r="Y603" s="548">
        <v>3450</v>
      </c>
      <c r="Z603" s="576">
        <v>9.6</v>
      </c>
      <c r="AA603" s="883">
        <f t="shared" si="85"/>
        <v>39.359999999999992</v>
      </c>
      <c r="AC603" s="576">
        <v>5</v>
      </c>
      <c r="AG603" s="494">
        <v>145</v>
      </c>
      <c r="AH603" s="546">
        <v>8.4</v>
      </c>
      <c r="AI603" s="548">
        <v>8760</v>
      </c>
      <c r="AJ603" s="576">
        <v>19.2</v>
      </c>
      <c r="AK603" s="883">
        <f>AJ603*4.3</f>
        <v>82.559999999999988</v>
      </c>
      <c r="AM603" s="213">
        <v>2.7</v>
      </c>
      <c r="AQ603" s="494">
        <v>279</v>
      </c>
      <c r="AR603" s="546">
        <v>8.3699999999999992</v>
      </c>
      <c r="AS603" s="548">
        <v>6480</v>
      </c>
      <c r="AT603" s="576">
        <v>84.2</v>
      </c>
      <c r="AU603" s="883">
        <f t="shared" si="78"/>
        <v>269.44</v>
      </c>
      <c r="AW603" s="576">
        <v>13.7</v>
      </c>
      <c r="BA603" s="231">
        <v>575</v>
      </c>
      <c r="BB603" s="546">
        <v>8.16</v>
      </c>
      <c r="BC603" s="467">
        <v>6640</v>
      </c>
      <c r="BD603" s="576">
        <v>55.2</v>
      </c>
      <c r="BE603" s="883">
        <f t="shared" si="86"/>
        <v>198.72000000000003</v>
      </c>
      <c r="BG603" s="576">
        <v>29.4</v>
      </c>
      <c r="BK603" s="494">
        <v>137</v>
      </c>
      <c r="BL603" s="546">
        <v>8.15</v>
      </c>
      <c r="BM603" s="548">
        <v>1448</v>
      </c>
      <c r="BN603" s="576">
        <v>65.099999999999994</v>
      </c>
      <c r="BO603" s="883">
        <f t="shared" si="67"/>
        <v>162.75</v>
      </c>
      <c r="BQ603" s="576">
        <v>2.1</v>
      </c>
      <c r="BU603" s="494">
        <v>312</v>
      </c>
      <c r="BV603" s="546">
        <v>8.01</v>
      </c>
      <c r="BW603" s="548">
        <v>5760</v>
      </c>
      <c r="BX603" s="548">
        <v>12.8</v>
      </c>
      <c r="BY603" s="883">
        <f t="shared" si="82"/>
        <v>49.92</v>
      </c>
      <c r="CA603" s="576">
        <v>28.7</v>
      </c>
      <c r="CE603" s="494">
        <v>113</v>
      </c>
      <c r="CF603" s="546">
        <v>7.99</v>
      </c>
      <c r="CG603" s="548">
        <v>4810</v>
      </c>
      <c r="CH603" s="576">
        <v>37</v>
      </c>
      <c r="CI603" s="883">
        <f t="shared" si="79"/>
        <v>140.6</v>
      </c>
      <c r="CK603" s="576">
        <v>33.200000000000003</v>
      </c>
      <c r="CO603" s="494">
        <v>263</v>
      </c>
      <c r="CP603" s="546">
        <v>7.36</v>
      </c>
      <c r="CQ603" s="467">
        <v>8550</v>
      </c>
      <c r="CR603" s="576">
        <v>13.1</v>
      </c>
      <c r="CS603" s="883">
        <f t="shared" si="87"/>
        <v>41.92</v>
      </c>
      <c r="CU603" s="576">
        <v>46.5</v>
      </c>
      <c r="CY603" s="494">
        <v>188</v>
      </c>
      <c r="CZ603" s="546">
        <v>7.26</v>
      </c>
      <c r="DA603" s="467">
        <v>8150</v>
      </c>
      <c r="DB603" s="576">
        <v>156.19999999999999</v>
      </c>
      <c r="DC603" s="883">
        <f t="shared" si="69"/>
        <v>398.30999999999995</v>
      </c>
      <c r="DE603" s="576">
        <v>50</v>
      </c>
      <c r="DI603" s="494">
        <v>140</v>
      </c>
      <c r="DJ603" s="546">
        <v>7.81</v>
      </c>
      <c r="DK603" s="549">
        <v>10210</v>
      </c>
      <c r="DL603" s="576">
        <v>51.9</v>
      </c>
      <c r="DM603" s="883">
        <f t="shared" si="70"/>
        <v>186.84</v>
      </c>
      <c r="DO603" s="576">
        <v>59.9</v>
      </c>
      <c r="EC603" s="494">
        <v>97</v>
      </c>
      <c r="ED603" s="546">
        <v>7.3</v>
      </c>
      <c r="EE603" s="551">
        <v>3920</v>
      </c>
      <c r="EF603" s="576">
        <v>15.7</v>
      </c>
      <c r="EG603" s="883">
        <v>58.1</v>
      </c>
      <c r="EI603" s="576">
        <v>11.4</v>
      </c>
      <c r="EW603" s="494">
        <v>180</v>
      </c>
      <c r="EX603" s="546">
        <v>7.65</v>
      </c>
      <c r="EY603" s="467">
        <v>8130</v>
      </c>
      <c r="EZ603" s="576">
        <v>4.0999999999999996</v>
      </c>
      <c r="FA603" s="883">
        <v>16.399999999999999</v>
      </c>
      <c r="FC603" s="576">
        <v>6.2</v>
      </c>
      <c r="FG603" s="494">
        <v>23</v>
      </c>
      <c r="FH603" s="546">
        <v>8.49</v>
      </c>
      <c r="FI603" s="467">
        <v>3600</v>
      </c>
      <c r="FJ603" s="576">
        <v>23.5</v>
      </c>
      <c r="FK603" s="883">
        <v>75</v>
      </c>
      <c r="FM603" s="576">
        <v>3.9</v>
      </c>
      <c r="FQ603" s="1259"/>
      <c r="FR603" s="1260"/>
      <c r="FS603" s="1447"/>
      <c r="FT603" s="1260"/>
      <c r="FV603" s="1260"/>
      <c r="FW603" s="1288"/>
      <c r="FX603" s="1260"/>
      <c r="FY603" s="1260"/>
      <c r="FZ603" s="1422"/>
      <c r="GA603" s="1259"/>
      <c r="GB603" s="1260"/>
      <c r="GC603" s="1260"/>
      <c r="GD603" s="1260"/>
      <c r="GF603" s="1260"/>
      <c r="GG603" s="1288"/>
      <c r="GH603" s="1260"/>
      <c r="GI603" s="1260"/>
      <c r="GJ603" s="1422"/>
      <c r="GK603" s="231">
        <v>72</v>
      </c>
      <c r="GL603" s="941">
        <v>6.87</v>
      </c>
      <c r="GM603" s="467">
        <v>9960</v>
      </c>
      <c r="GN603" s="467">
        <v>202</v>
      </c>
      <c r="GO603" s="467">
        <v>721</v>
      </c>
      <c r="GP603" s="467">
        <v>30</v>
      </c>
      <c r="GQ603" s="467">
        <v>99</v>
      </c>
      <c r="GU603" s="231">
        <v>46</v>
      </c>
      <c r="GV603" s="941">
        <v>6.28</v>
      </c>
      <c r="GW603" s="467">
        <v>6430</v>
      </c>
      <c r="GX603" s="467">
        <v>129</v>
      </c>
      <c r="GY603" s="467">
        <v>518</v>
      </c>
      <c r="GZ603" s="539">
        <v>106</v>
      </c>
      <c r="HA603" s="467">
        <v>129</v>
      </c>
      <c r="HE603" s="494">
        <v>257</v>
      </c>
      <c r="HF603" s="546">
        <v>6.5</v>
      </c>
      <c r="HG603" s="467">
        <v>5460</v>
      </c>
      <c r="HH603" s="954">
        <v>32.9</v>
      </c>
      <c r="HI603" s="1432">
        <v>125</v>
      </c>
      <c r="HK603" s="576">
        <v>11.1</v>
      </c>
      <c r="HO603" s="494">
        <v>68</v>
      </c>
      <c r="HP603" s="546">
        <v>6.62</v>
      </c>
      <c r="HQ603" s="467">
        <v>4650</v>
      </c>
      <c r="HR603" s="576">
        <v>102</v>
      </c>
      <c r="HS603" s="576">
        <v>250</v>
      </c>
      <c r="HT603" s="539">
        <v>142</v>
      </c>
      <c r="HU603" s="576">
        <v>167</v>
      </c>
    </row>
    <row r="604" spans="1:523" ht="15" customHeight="1" x14ac:dyDescent="0.15">
      <c r="A604" s="1033">
        <v>44121</v>
      </c>
      <c r="B604" s="1205">
        <f t="shared" si="83"/>
        <v>4900</v>
      </c>
      <c r="M604" s="231">
        <v>1145</v>
      </c>
      <c r="N604" s="546">
        <v>8.23</v>
      </c>
      <c r="O604" s="467">
        <v>3310</v>
      </c>
      <c r="P604" s="576">
        <v>20.399999999999999</v>
      </c>
      <c r="Q604" s="883">
        <f t="shared" si="84"/>
        <v>71.399999999999991</v>
      </c>
      <c r="S604" s="576">
        <v>19.600000000000001</v>
      </c>
      <c r="W604" s="494">
        <v>809</v>
      </c>
      <c r="X604" s="546">
        <v>7.9</v>
      </c>
      <c r="Y604" s="548">
        <v>4370</v>
      </c>
      <c r="Z604" s="576">
        <v>17.100000000000001</v>
      </c>
      <c r="AA604" s="883">
        <f t="shared" si="85"/>
        <v>70.11</v>
      </c>
      <c r="AC604" s="576">
        <v>7.3</v>
      </c>
      <c r="AG604" s="494">
        <v>149</v>
      </c>
      <c r="AH604" s="546">
        <v>8.09</v>
      </c>
      <c r="AI604" s="548">
        <v>6900</v>
      </c>
      <c r="AJ604" s="576">
        <v>21</v>
      </c>
      <c r="AK604" s="883">
        <f>AJ604*4.3</f>
        <v>90.3</v>
      </c>
      <c r="AM604" s="213">
        <v>3.7</v>
      </c>
      <c r="AQ604" s="494">
        <v>298</v>
      </c>
      <c r="AR604" s="546">
        <v>8.42</v>
      </c>
      <c r="AS604" s="548">
        <v>6760</v>
      </c>
      <c r="AT604" s="576">
        <v>68.3</v>
      </c>
      <c r="AU604" s="883">
        <f t="shared" si="78"/>
        <v>218.56</v>
      </c>
      <c r="AW604" s="576">
        <v>13.7</v>
      </c>
      <c r="BA604" s="231">
        <v>520</v>
      </c>
      <c r="BB604" s="546">
        <v>7.95</v>
      </c>
      <c r="BC604" s="467">
        <v>5730</v>
      </c>
      <c r="BD604" s="576">
        <v>41.2</v>
      </c>
      <c r="BE604" s="883">
        <f t="shared" si="86"/>
        <v>148.32000000000002</v>
      </c>
      <c r="BG604" s="576">
        <v>22.2</v>
      </c>
      <c r="BK604" s="494">
        <v>139</v>
      </c>
      <c r="BL604" s="546">
        <v>8</v>
      </c>
      <c r="BM604" s="548">
        <v>1802</v>
      </c>
      <c r="BN604" s="576">
        <v>66.7</v>
      </c>
      <c r="BO604" s="883">
        <f t="shared" si="67"/>
        <v>166.75</v>
      </c>
      <c r="BQ604" s="576">
        <v>2.8</v>
      </c>
      <c r="BU604" s="494">
        <v>396</v>
      </c>
      <c r="BV604" s="546">
        <v>8.1300000000000008</v>
      </c>
      <c r="BW604" s="548">
        <v>7180</v>
      </c>
      <c r="BX604" s="548">
        <v>26.8</v>
      </c>
      <c r="BY604" s="883">
        <f t="shared" si="82"/>
        <v>104.52</v>
      </c>
      <c r="CA604" s="576">
        <v>43.9</v>
      </c>
      <c r="CE604" s="494">
        <v>101</v>
      </c>
      <c r="CF604" s="546">
        <v>8.06</v>
      </c>
      <c r="CG604" s="548">
        <v>4280</v>
      </c>
      <c r="CH604" s="576">
        <v>31.5</v>
      </c>
      <c r="CI604" s="883">
        <f t="shared" si="79"/>
        <v>119.69999999999999</v>
      </c>
      <c r="CK604" s="576">
        <v>26.7</v>
      </c>
      <c r="CO604" s="494">
        <v>250</v>
      </c>
      <c r="CP604" s="546">
        <v>7.32</v>
      </c>
      <c r="CQ604" s="467">
        <v>5370</v>
      </c>
      <c r="CR604" s="576">
        <v>9.8000000000000007</v>
      </c>
      <c r="CS604" s="883">
        <f t="shared" si="87"/>
        <v>31.360000000000003</v>
      </c>
      <c r="CU604" s="576">
        <v>25.8</v>
      </c>
      <c r="CY604" s="494">
        <v>243</v>
      </c>
      <c r="CZ604" s="546">
        <v>7.33</v>
      </c>
      <c r="DA604" s="467">
        <v>7460</v>
      </c>
      <c r="DB604" s="576">
        <v>152</v>
      </c>
      <c r="DC604" s="883">
        <f t="shared" si="69"/>
        <v>387.59999999999997</v>
      </c>
      <c r="DE604" s="576">
        <v>51.4</v>
      </c>
      <c r="DI604" s="494">
        <v>146</v>
      </c>
      <c r="DJ604" s="546">
        <v>7.59</v>
      </c>
      <c r="DK604" s="549">
        <v>9970</v>
      </c>
      <c r="DL604" s="576">
        <v>67.5</v>
      </c>
      <c r="DM604" s="883">
        <f t="shared" si="70"/>
        <v>243</v>
      </c>
      <c r="DN604" s="539">
        <v>55</v>
      </c>
      <c r="DO604" s="576">
        <v>60.9</v>
      </c>
      <c r="DS604" s="494">
        <v>26</v>
      </c>
      <c r="DT604" s="546">
        <v>7.12</v>
      </c>
      <c r="DU604" s="466">
        <v>459</v>
      </c>
      <c r="DV604" s="576">
        <v>11.9</v>
      </c>
      <c r="DW604" s="883">
        <v>33.200000000000003</v>
      </c>
      <c r="DY604" s="576">
        <v>4.4000000000000004</v>
      </c>
      <c r="EM604" s="494">
        <v>46</v>
      </c>
      <c r="EN604" s="546">
        <v>6.91</v>
      </c>
      <c r="EO604" s="467">
        <v>5820</v>
      </c>
      <c r="EP604" s="576">
        <v>10.8</v>
      </c>
      <c r="ES604" s="576">
        <v>14.7</v>
      </c>
      <c r="EW604" s="494">
        <v>182</v>
      </c>
      <c r="EX604" s="546">
        <v>7.94</v>
      </c>
      <c r="EY604" s="467">
        <v>8010</v>
      </c>
      <c r="EZ604" s="576">
        <v>4.2</v>
      </c>
      <c r="FA604" s="883">
        <v>16</v>
      </c>
      <c r="FC604" s="576">
        <v>4.3</v>
      </c>
      <c r="FG604" s="494">
        <v>27</v>
      </c>
      <c r="FH604" s="546">
        <v>8.5299999999999994</v>
      </c>
      <c r="FI604" s="467">
        <v>3570</v>
      </c>
      <c r="FJ604" s="576">
        <v>29.5</v>
      </c>
      <c r="FK604" s="883">
        <v>90</v>
      </c>
      <c r="FM604" s="576">
        <v>4</v>
      </c>
      <c r="FQ604" s="1259"/>
      <c r="FR604" s="1260"/>
      <c r="FS604" s="1447"/>
      <c r="FT604" s="1260"/>
      <c r="FV604" s="1260"/>
      <c r="FW604" s="1288"/>
      <c r="FX604" s="1260"/>
      <c r="FY604" s="1260"/>
      <c r="FZ604" s="1422"/>
      <c r="GA604" s="1259"/>
      <c r="GB604" s="1260"/>
      <c r="GC604" s="1260"/>
      <c r="GD604" s="1260"/>
      <c r="GF604" s="1260"/>
      <c r="GG604" s="1288"/>
      <c r="GH604" s="1260"/>
      <c r="GI604" s="1260"/>
      <c r="GJ604" s="1422"/>
      <c r="GK604" s="231">
        <v>106</v>
      </c>
      <c r="GL604" s="941">
        <v>7.53</v>
      </c>
      <c r="GM604" s="467">
        <v>26900</v>
      </c>
      <c r="GN604" s="467">
        <v>503</v>
      </c>
      <c r="GO604" s="467">
        <v>2410</v>
      </c>
      <c r="GP604" s="467">
        <v>65</v>
      </c>
      <c r="GQ604" s="467">
        <v>605</v>
      </c>
      <c r="GU604" s="231">
        <v>44</v>
      </c>
      <c r="GV604" s="941">
        <v>6.3</v>
      </c>
      <c r="GW604" s="467">
        <v>6900</v>
      </c>
      <c r="GX604" s="467">
        <v>115</v>
      </c>
      <c r="GY604" s="467">
        <v>564</v>
      </c>
      <c r="GZ604" s="539">
        <v>171</v>
      </c>
      <c r="HA604" s="467">
        <v>248</v>
      </c>
      <c r="HE604" s="494">
        <v>211</v>
      </c>
      <c r="HF604" s="546">
        <v>6.33</v>
      </c>
      <c r="HG604" s="467">
        <v>9270</v>
      </c>
      <c r="HH604" s="954">
        <v>69.099999999999994</v>
      </c>
      <c r="HI604" s="1432">
        <v>263</v>
      </c>
      <c r="HK604" s="576">
        <v>24</v>
      </c>
      <c r="HO604" s="494">
        <v>62</v>
      </c>
      <c r="HP604" s="546">
        <v>6.79</v>
      </c>
      <c r="HQ604" s="467">
        <v>4110</v>
      </c>
      <c r="HR604" s="576">
        <v>42.8</v>
      </c>
      <c r="HS604" s="576">
        <v>218</v>
      </c>
      <c r="HT604" s="539">
        <v>127</v>
      </c>
      <c r="HU604" s="576">
        <v>142</v>
      </c>
    </row>
    <row r="605" spans="1:523" s="472" customFormat="1" ht="15" customHeight="1" x14ac:dyDescent="0.15">
      <c r="A605" s="581">
        <v>44122</v>
      </c>
      <c r="B605" s="1204">
        <f t="shared" si="83"/>
        <v>4901</v>
      </c>
      <c r="C605" s="241"/>
      <c r="D605" s="552"/>
      <c r="E605" s="471"/>
      <c r="F605" s="577"/>
      <c r="G605" s="577"/>
      <c r="H605" s="541"/>
      <c r="I605" s="577"/>
      <c r="J605" s="553"/>
      <c r="K605" s="471"/>
      <c r="L605" s="557"/>
      <c r="M605" s="241">
        <v>1430</v>
      </c>
      <c r="N605" s="552">
        <v>7.74</v>
      </c>
      <c r="O605" s="471">
        <v>3310</v>
      </c>
      <c r="P605" s="577">
        <v>18.899999999999999</v>
      </c>
      <c r="Q605" s="577">
        <f t="shared" si="84"/>
        <v>66.149999999999991</v>
      </c>
      <c r="R605" s="541"/>
      <c r="S605" s="577">
        <v>18</v>
      </c>
      <c r="T605" s="553"/>
      <c r="U605" s="471"/>
      <c r="V605" s="557"/>
      <c r="W605" s="554">
        <v>725</v>
      </c>
      <c r="X605" s="552">
        <v>7.67</v>
      </c>
      <c r="Y605" s="555">
        <v>3790</v>
      </c>
      <c r="Z605" s="577">
        <v>11.3</v>
      </c>
      <c r="AA605" s="577">
        <f t="shared" si="85"/>
        <v>46.33</v>
      </c>
      <c r="AB605" s="541"/>
      <c r="AC605" s="577">
        <v>5.4</v>
      </c>
      <c r="AD605" s="541"/>
      <c r="AE605" s="471"/>
      <c r="AF605" s="557"/>
      <c r="AG605" s="554">
        <v>117</v>
      </c>
      <c r="AH605" s="552">
        <v>8.26</v>
      </c>
      <c r="AI605" s="555">
        <v>8880</v>
      </c>
      <c r="AJ605" s="577">
        <v>17.3</v>
      </c>
      <c r="AK605" s="577">
        <f t="shared" ref="AK605:AK606" si="88">AJ605*4.3</f>
        <v>74.39</v>
      </c>
      <c r="AL605" s="541"/>
      <c r="AM605" s="180">
        <v>2.2000000000000002</v>
      </c>
      <c r="AN605" s="541"/>
      <c r="AO605" s="471"/>
      <c r="AP605" s="619"/>
      <c r="AQ605" s="554">
        <v>289</v>
      </c>
      <c r="AR605" s="552">
        <v>8.18</v>
      </c>
      <c r="AS605" s="555">
        <v>7020</v>
      </c>
      <c r="AT605" s="577">
        <v>67.7</v>
      </c>
      <c r="AU605" s="577">
        <f t="shared" si="78"/>
        <v>216.64000000000001</v>
      </c>
      <c r="AV605" s="541"/>
      <c r="AW605" s="577">
        <v>12.5</v>
      </c>
      <c r="AX605" s="541"/>
      <c r="AY605" s="471"/>
      <c r="AZ605" s="557"/>
      <c r="BA605" s="241">
        <v>552</v>
      </c>
      <c r="BB605" s="552">
        <v>7.72</v>
      </c>
      <c r="BC605" s="471">
        <v>6100</v>
      </c>
      <c r="BD605" s="577">
        <v>40</v>
      </c>
      <c r="BE605" s="577">
        <f t="shared" si="86"/>
        <v>144</v>
      </c>
      <c r="BF605" s="541"/>
      <c r="BG605" s="577">
        <v>24.4</v>
      </c>
      <c r="BH605" s="541"/>
      <c r="BI605" s="471"/>
      <c r="BJ605" s="557"/>
      <c r="BK605" s="554">
        <v>128</v>
      </c>
      <c r="BL605" s="552">
        <v>7.87</v>
      </c>
      <c r="BM605" s="555">
        <v>1571</v>
      </c>
      <c r="BN605" s="577">
        <v>72.2</v>
      </c>
      <c r="BO605" s="577">
        <f t="shared" si="67"/>
        <v>180.5</v>
      </c>
      <c r="BP605" s="541"/>
      <c r="BQ605" s="577">
        <v>2.1</v>
      </c>
      <c r="BR605" s="541"/>
      <c r="BS605" s="471"/>
      <c r="BT605" s="557"/>
      <c r="BU605" s="554">
        <v>276</v>
      </c>
      <c r="BV605" s="552">
        <v>8.0500000000000007</v>
      </c>
      <c r="BW605" s="555">
        <v>6540</v>
      </c>
      <c r="BX605" s="555">
        <v>29</v>
      </c>
      <c r="BY605" s="577">
        <f t="shared" si="82"/>
        <v>113.1</v>
      </c>
      <c r="BZ605" s="541"/>
      <c r="CA605" s="577">
        <v>44.9</v>
      </c>
      <c r="CB605" s="541"/>
      <c r="CC605" s="471"/>
      <c r="CD605" s="557"/>
      <c r="CE605" s="554">
        <v>89</v>
      </c>
      <c r="CF605" s="552">
        <v>7.76</v>
      </c>
      <c r="CG605" s="555">
        <v>4630</v>
      </c>
      <c r="CH605" s="577">
        <v>27</v>
      </c>
      <c r="CI605" s="577">
        <f t="shared" si="79"/>
        <v>102.6</v>
      </c>
      <c r="CJ605" s="541"/>
      <c r="CK605" s="577">
        <v>23.2</v>
      </c>
      <c r="CL605" s="541"/>
      <c r="CM605" s="471"/>
      <c r="CN605" s="557"/>
      <c r="CO605" s="554">
        <v>441</v>
      </c>
      <c r="CP605" s="552">
        <v>6.9</v>
      </c>
      <c r="CQ605" s="471">
        <v>6450</v>
      </c>
      <c r="CR605" s="577">
        <v>10.1</v>
      </c>
      <c r="CS605" s="577">
        <f t="shared" si="87"/>
        <v>32.32</v>
      </c>
      <c r="CT605" s="541"/>
      <c r="CU605" s="577">
        <v>29.8</v>
      </c>
      <c r="CV605" s="541"/>
      <c r="CW605" s="471"/>
      <c r="CX605" s="557"/>
      <c r="CY605" s="554">
        <v>256</v>
      </c>
      <c r="CZ605" s="552">
        <v>7.11</v>
      </c>
      <c r="DA605" s="471">
        <v>8070</v>
      </c>
      <c r="DB605" s="577">
        <v>151</v>
      </c>
      <c r="DC605" s="577">
        <f t="shared" si="69"/>
        <v>385.04999999999995</v>
      </c>
      <c r="DD605" s="541"/>
      <c r="DE605" s="577">
        <v>51.2</v>
      </c>
      <c r="DF605" s="541"/>
      <c r="DG605" s="558"/>
      <c r="DH605" s="557"/>
      <c r="DI605" s="554">
        <v>118</v>
      </c>
      <c r="DJ605" s="552">
        <v>7.76</v>
      </c>
      <c r="DK605" s="556">
        <v>10420</v>
      </c>
      <c r="DL605" s="577">
        <v>68</v>
      </c>
      <c r="DM605" s="577">
        <f t="shared" si="70"/>
        <v>244.8</v>
      </c>
      <c r="DN605" s="541">
        <v>52</v>
      </c>
      <c r="DO605" s="577">
        <v>59</v>
      </c>
      <c r="DP605" s="541"/>
      <c r="DQ605" s="471"/>
      <c r="DR605" s="557"/>
      <c r="DS605" s="554">
        <v>94</v>
      </c>
      <c r="DT605" s="552">
        <v>7.08</v>
      </c>
      <c r="DU605" s="470">
        <v>392</v>
      </c>
      <c r="DV605" s="577">
        <v>50.9</v>
      </c>
      <c r="DW605" s="577">
        <v>143</v>
      </c>
      <c r="DX605" s="541"/>
      <c r="DY605" s="577">
        <v>1.5</v>
      </c>
      <c r="DZ605" s="541"/>
      <c r="EA605" s="577"/>
      <c r="EB605" s="557"/>
      <c r="EC605" s="554">
        <v>10</v>
      </c>
      <c r="ED605" s="552">
        <v>7.54</v>
      </c>
      <c r="EE605" s="558">
        <v>4010</v>
      </c>
      <c r="EF605" s="577">
        <v>19.5</v>
      </c>
      <c r="EG605" s="577">
        <v>74</v>
      </c>
      <c r="EH605" s="541"/>
      <c r="EI605" s="577">
        <v>10.3</v>
      </c>
      <c r="EJ605" s="541"/>
      <c r="EK605" s="471"/>
      <c r="EL605" s="557"/>
      <c r="EM605" s="554"/>
      <c r="EN605" s="552"/>
      <c r="EO605" s="471"/>
      <c r="EP605" s="577"/>
      <c r="EQ605" s="577"/>
      <c r="ER605" s="541"/>
      <c r="ES605" s="577"/>
      <c r="ET605" s="470"/>
      <c r="EU605" s="471"/>
      <c r="EV605" s="557"/>
      <c r="EW605" s="554">
        <v>79</v>
      </c>
      <c r="EX605" s="552">
        <v>7.91</v>
      </c>
      <c r="EY605" s="471">
        <v>7090</v>
      </c>
      <c r="EZ605" s="577">
        <v>5.7</v>
      </c>
      <c r="FA605" s="577">
        <v>19</v>
      </c>
      <c r="FB605" s="541"/>
      <c r="FC605" s="577">
        <v>4.3</v>
      </c>
      <c r="FD605" s="470"/>
      <c r="FE605" s="471"/>
      <c r="FF605" s="557"/>
      <c r="FG605" s="554">
        <v>24</v>
      </c>
      <c r="FH605" s="552">
        <v>8.39</v>
      </c>
      <c r="FI605" s="471">
        <v>3660</v>
      </c>
      <c r="FJ605" s="577">
        <v>30.6</v>
      </c>
      <c r="FK605" s="577">
        <v>95</v>
      </c>
      <c r="FL605" s="541"/>
      <c r="FM605" s="577">
        <v>4</v>
      </c>
      <c r="FN605" s="470"/>
      <c r="FO605" s="471"/>
      <c r="FP605" s="557"/>
      <c r="FQ605" s="1261"/>
      <c r="FR605" s="584"/>
      <c r="FS605" s="589"/>
      <c r="FT605" s="584"/>
      <c r="FU605" s="590"/>
      <c r="FV605" s="584"/>
      <c r="FW605" s="590"/>
      <c r="FX605" s="584"/>
      <c r="FY605" s="584"/>
      <c r="FZ605" s="591"/>
      <c r="GA605" s="1261"/>
      <c r="GB605" s="584"/>
      <c r="GC605" s="584"/>
      <c r="GD605" s="584"/>
      <c r="GE605" s="590"/>
      <c r="GF605" s="584"/>
      <c r="GG605" s="590"/>
      <c r="GH605" s="584"/>
      <c r="GI605" s="584"/>
      <c r="GJ605" s="591"/>
      <c r="GK605" s="241">
        <v>17</v>
      </c>
      <c r="GL605" s="940">
        <v>6.21</v>
      </c>
      <c r="GM605" s="471">
        <v>11450</v>
      </c>
      <c r="GN605" s="471">
        <v>479</v>
      </c>
      <c r="GO605" s="471">
        <v>1910</v>
      </c>
      <c r="GP605" s="471">
        <v>47</v>
      </c>
      <c r="GQ605" s="471">
        <v>431</v>
      </c>
      <c r="GR605" s="471"/>
      <c r="GS605" s="471"/>
      <c r="GT605" s="557"/>
      <c r="GU605" s="241">
        <v>42</v>
      </c>
      <c r="GV605" s="940">
        <v>6.1</v>
      </c>
      <c r="GW605" s="471">
        <v>7180</v>
      </c>
      <c r="GX605" s="471">
        <v>112</v>
      </c>
      <c r="GY605" s="471">
        <v>590</v>
      </c>
      <c r="GZ605" s="541">
        <v>171</v>
      </c>
      <c r="HA605" s="471">
        <v>246</v>
      </c>
      <c r="HB605" s="471"/>
      <c r="HC605" s="471"/>
      <c r="HD605" s="557"/>
      <c r="HE605" s="554">
        <v>167</v>
      </c>
      <c r="HF605" s="552">
        <v>6.38</v>
      </c>
      <c r="HG605" s="471">
        <v>8880</v>
      </c>
      <c r="HH605" s="590">
        <v>58.6</v>
      </c>
      <c r="HI605" s="556">
        <v>223</v>
      </c>
      <c r="HJ605" s="541"/>
      <c r="HK605" s="577">
        <v>21</v>
      </c>
      <c r="HL605" s="541"/>
      <c r="HM605" s="471"/>
      <c r="HN605" s="557"/>
      <c r="HO605" s="554">
        <v>47</v>
      </c>
      <c r="HP605" s="552">
        <v>6.76</v>
      </c>
      <c r="HQ605" s="471">
        <v>4370</v>
      </c>
      <c r="HR605" s="577">
        <v>43.9</v>
      </c>
      <c r="HS605" s="577">
        <v>225</v>
      </c>
      <c r="HT605" s="541">
        <v>124</v>
      </c>
      <c r="HU605" s="577">
        <v>144</v>
      </c>
      <c r="HV605" s="541"/>
      <c r="HW605" s="471"/>
      <c r="HX605" s="557"/>
      <c r="HY605" s="1587"/>
      <c r="HZ605" s="1587"/>
      <c r="IA605" s="1587"/>
      <c r="IB605" s="1587"/>
      <c r="IC605" s="1587"/>
      <c r="ID605" s="1587"/>
      <c r="IE605" s="1587"/>
      <c r="IF605" s="1587"/>
      <c r="IG605" s="1587"/>
      <c r="IH605" s="1587"/>
      <c r="II605" s="1587"/>
      <c r="IJ605" s="1587"/>
      <c r="IK605" s="1587"/>
      <c r="IL605" s="1587"/>
      <c r="IM605" s="1587"/>
      <c r="IN605" s="1587"/>
      <c r="IO605" s="1587"/>
      <c r="IP605" s="1587"/>
      <c r="IQ605" s="1587"/>
      <c r="IR605" s="1587"/>
      <c r="IS605" s="1587"/>
      <c r="IT605" s="1587"/>
      <c r="IU605" s="1587"/>
      <c r="IV605" s="1587"/>
      <c r="IW605" s="1587"/>
      <c r="IX605" s="1587"/>
      <c r="IY605" s="1587"/>
      <c r="IZ605" s="1587"/>
      <c r="JA605" s="1587"/>
      <c r="JB605" s="1587"/>
      <c r="JC605" s="1587"/>
      <c r="JD605" s="1587"/>
      <c r="JE605" s="1587"/>
      <c r="JF605" s="1587"/>
      <c r="JG605" s="1587"/>
      <c r="JH605" s="1587"/>
      <c r="JI605" s="1587"/>
      <c r="JJ605" s="1587"/>
      <c r="JK605" s="1587"/>
      <c r="JL605" s="1587"/>
      <c r="JM605" s="1587"/>
      <c r="JN605" s="1587"/>
      <c r="JO605" s="1587"/>
      <c r="JP605" s="1587"/>
      <c r="JQ605" s="1587"/>
      <c r="JR605" s="1587"/>
      <c r="JS605" s="1587"/>
      <c r="JT605" s="1587"/>
      <c r="JU605" s="1587"/>
      <c r="JV605" s="1587"/>
      <c r="JW605" s="1587"/>
      <c r="JX605" s="1587"/>
      <c r="JY605" s="1587"/>
      <c r="JZ605" s="1587"/>
      <c r="KA605" s="1587"/>
      <c r="KB605" s="1587"/>
      <c r="KC605" s="1587"/>
      <c r="KD605" s="1587"/>
      <c r="KE605" s="1587"/>
      <c r="KF605" s="1587"/>
      <c r="KG605" s="1587"/>
      <c r="KH605" s="1587"/>
      <c r="KI605" s="1587"/>
      <c r="KJ605" s="1587"/>
      <c r="KK605" s="1587"/>
      <c r="KL605" s="1587"/>
      <c r="KM605" s="1587"/>
      <c r="KN605" s="1587"/>
      <c r="KO605" s="1587"/>
      <c r="KP605" s="1587"/>
      <c r="KQ605" s="1587"/>
      <c r="KR605" s="1587"/>
      <c r="KS605" s="1587"/>
      <c r="KT605" s="1587"/>
      <c r="KU605" s="1587"/>
      <c r="KV605" s="1587"/>
      <c r="KW605" s="1587"/>
      <c r="KX605" s="1587"/>
      <c r="KY605" s="1587"/>
      <c r="KZ605" s="1587"/>
      <c r="LA605" s="1587"/>
      <c r="LB605" s="1587"/>
      <c r="LC605" s="1587"/>
      <c r="LD605" s="1587"/>
      <c r="LE605" s="1587"/>
      <c r="LF605" s="1587"/>
      <c r="LG605" s="1587"/>
      <c r="LH605" s="1587"/>
      <c r="LI605" s="1587"/>
      <c r="LJ605" s="1587"/>
      <c r="LK605" s="1587"/>
      <c r="LL605" s="1587"/>
      <c r="LM605" s="1587"/>
      <c r="LN605" s="1587"/>
      <c r="LO605" s="1587"/>
      <c r="LP605" s="1587"/>
      <c r="LQ605" s="1587"/>
      <c r="LR605" s="1587"/>
      <c r="LS605" s="1587"/>
      <c r="LT605" s="1587"/>
      <c r="LU605" s="1587"/>
      <c r="LV605" s="1587"/>
      <c r="LW605" s="1587"/>
      <c r="LX605" s="1587"/>
      <c r="LY605" s="1587"/>
      <c r="LZ605" s="1587"/>
      <c r="MA605" s="1587"/>
      <c r="MB605" s="1587"/>
      <c r="MC605" s="1587"/>
      <c r="MD605" s="1587"/>
      <c r="ME605" s="1587"/>
      <c r="MF605" s="1587"/>
      <c r="MG605" s="1587"/>
      <c r="MH605" s="1587"/>
      <c r="MI605" s="1587"/>
      <c r="MJ605" s="1587"/>
      <c r="MK605" s="1587"/>
      <c r="ML605" s="1587"/>
      <c r="MM605" s="1587"/>
      <c r="MN605" s="1587"/>
      <c r="MO605" s="1587"/>
      <c r="MP605" s="1587"/>
      <c r="MQ605" s="1587"/>
      <c r="MR605" s="1587"/>
      <c r="MS605" s="1587"/>
      <c r="MT605" s="1587"/>
      <c r="MU605" s="1587"/>
      <c r="MV605" s="1587"/>
      <c r="MW605" s="1587"/>
      <c r="MX605" s="1587"/>
      <c r="MY605" s="1587"/>
      <c r="MZ605" s="1587"/>
      <c r="NA605" s="1587"/>
      <c r="NB605" s="1587"/>
      <c r="NC605" s="1587"/>
      <c r="ND605" s="1587"/>
      <c r="NE605" s="1587"/>
      <c r="NF605" s="1587"/>
      <c r="NG605" s="1587"/>
      <c r="NH605" s="1587"/>
      <c r="NI605" s="1587"/>
      <c r="NJ605" s="1587"/>
      <c r="NK605" s="1587"/>
      <c r="NL605" s="1587"/>
      <c r="NM605" s="1587"/>
      <c r="NN605" s="1587"/>
      <c r="NO605" s="1587"/>
      <c r="NP605" s="1587"/>
      <c r="NQ605" s="1587"/>
      <c r="NR605" s="1587"/>
      <c r="NS605" s="1587"/>
      <c r="NT605" s="1587"/>
      <c r="NU605" s="1587"/>
      <c r="NV605" s="1587"/>
      <c r="NW605" s="1587"/>
      <c r="NX605" s="1587"/>
      <c r="NY605" s="1587"/>
      <c r="NZ605" s="1587"/>
      <c r="OA605" s="1587"/>
      <c r="OB605" s="1587"/>
      <c r="OC605" s="1587"/>
      <c r="OD605" s="1587"/>
      <c r="OE605" s="1587"/>
      <c r="OF605" s="1587"/>
      <c r="OG605" s="1587"/>
      <c r="OH605" s="1587"/>
      <c r="OI605" s="1587"/>
      <c r="OJ605" s="1587"/>
      <c r="OK605" s="1587"/>
      <c r="OL605" s="1587"/>
      <c r="OM605" s="1587"/>
      <c r="ON605" s="1587"/>
      <c r="OO605" s="1587"/>
      <c r="OP605" s="1587"/>
      <c r="OQ605" s="1587"/>
      <c r="OR605" s="1587"/>
      <c r="OS605" s="1587"/>
      <c r="OT605" s="1587"/>
      <c r="OU605" s="1587"/>
      <c r="OV605" s="1587"/>
      <c r="OW605" s="1587"/>
      <c r="OX605" s="1587"/>
      <c r="OY605" s="1587"/>
      <c r="OZ605" s="1587"/>
      <c r="PA605" s="1587"/>
      <c r="PB605" s="1587"/>
      <c r="PC605" s="1587"/>
      <c r="PD605" s="1587"/>
      <c r="PE605" s="1587"/>
      <c r="PF605" s="1587"/>
      <c r="PG605" s="1588"/>
      <c r="PH605" s="1588"/>
      <c r="PI605" s="1588"/>
      <c r="PJ605" s="1588"/>
      <c r="PK605" s="1588"/>
      <c r="PL605" s="1588"/>
      <c r="PM605" s="1588"/>
      <c r="PN605" s="1588"/>
      <c r="PO605" s="1588"/>
      <c r="PP605" s="1588"/>
      <c r="PQ605" s="1588"/>
      <c r="PR605" s="1588"/>
      <c r="PS605" s="1588"/>
      <c r="PT605" s="1588"/>
      <c r="PU605" s="1588"/>
      <c r="PV605" s="1588"/>
      <c r="PW605" s="1588"/>
      <c r="PX605" s="1588"/>
      <c r="PY605" s="1588"/>
      <c r="PZ605" s="1588"/>
      <c r="QA605" s="1588"/>
      <c r="QB605" s="1588"/>
      <c r="QC605" s="1588"/>
      <c r="QD605" s="1588"/>
      <c r="QE605" s="1588"/>
      <c r="QF605" s="1588"/>
      <c r="QG605" s="1588"/>
      <c r="QH605" s="1588"/>
      <c r="QI605" s="1588"/>
      <c r="QJ605" s="1588"/>
      <c r="QK605" s="1588"/>
      <c r="QL605" s="1588"/>
      <c r="QM605" s="1588"/>
      <c r="QN605" s="1588"/>
      <c r="QO605" s="1588"/>
      <c r="QP605" s="1588"/>
      <c r="QQ605" s="1588"/>
      <c r="QR605" s="1588"/>
      <c r="QS605" s="1588"/>
      <c r="QT605" s="1588"/>
      <c r="QU605" s="1588"/>
      <c r="QV605" s="1588"/>
      <c r="QW605" s="1588"/>
      <c r="QX605" s="1588"/>
      <c r="QY605" s="1588"/>
      <c r="QZ605" s="1588"/>
      <c r="RA605" s="1588"/>
      <c r="RB605" s="1588"/>
      <c r="RC605" s="1588"/>
      <c r="RD605" s="1588"/>
      <c r="RE605" s="1588"/>
      <c r="RF605" s="1588"/>
      <c r="RG605" s="1588"/>
      <c r="RH605" s="1588"/>
      <c r="RI605" s="1588"/>
      <c r="RJ605" s="1588"/>
      <c r="RK605" s="1588"/>
      <c r="RL605" s="1588"/>
      <c r="RM605" s="1588"/>
      <c r="RN605" s="1588"/>
      <c r="RO605" s="1588"/>
      <c r="RP605" s="1588"/>
      <c r="RQ605" s="1588"/>
      <c r="RR605" s="1588"/>
      <c r="RS605" s="1588"/>
      <c r="RT605" s="1588"/>
      <c r="RU605" s="1588"/>
      <c r="RV605" s="1588"/>
      <c r="RW605" s="1588"/>
      <c r="RX605" s="1588"/>
      <c r="RY605" s="1588"/>
      <c r="RZ605" s="1588"/>
      <c r="SA605" s="1588"/>
      <c r="SB605" s="1588"/>
      <c r="SC605" s="1588"/>
      <c r="SD605" s="1588"/>
      <c r="SE605" s="1588"/>
      <c r="SF605" s="1588"/>
      <c r="SG605" s="1588"/>
      <c r="SH605" s="1588"/>
      <c r="SI605" s="1588"/>
      <c r="SJ605" s="1588"/>
      <c r="SK605" s="1588"/>
      <c r="SL605" s="1588"/>
      <c r="SM605" s="1588"/>
      <c r="SN605" s="1588"/>
      <c r="SO605" s="1588"/>
      <c r="SP605" s="1588"/>
      <c r="SQ605" s="1588"/>
      <c r="SR605" s="1588"/>
      <c r="SS605" s="1588"/>
      <c r="ST605" s="1588"/>
      <c r="SU605" s="1588"/>
      <c r="SV605" s="1588"/>
      <c r="SW605" s="1588"/>
      <c r="SX605" s="1588"/>
      <c r="SY605" s="1588"/>
      <c r="SZ605" s="1588"/>
      <c r="TA605" s="1588"/>
      <c r="TB605" s="1588"/>
      <c r="TC605" s="1588"/>
    </row>
    <row r="606" spans="1:523" ht="15" customHeight="1" x14ac:dyDescent="0.15">
      <c r="A606" s="1033">
        <v>44123</v>
      </c>
      <c r="B606" s="1205">
        <f t="shared" si="83"/>
        <v>4354</v>
      </c>
      <c r="M606" s="231">
        <v>1324</v>
      </c>
      <c r="N606" s="546">
        <v>8</v>
      </c>
      <c r="O606" s="467">
        <v>3120</v>
      </c>
      <c r="P606" s="576">
        <v>18.3</v>
      </c>
      <c r="Q606" s="883">
        <f t="shared" si="84"/>
        <v>64.05</v>
      </c>
      <c r="S606" s="576">
        <v>15.5</v>
      </c>
      <c r="U606" s="467">
        <v>262</v>
      </c>
      <c r="W606" s="494">
        <v>767</v>
      </c>
      <c r="X606" s="546">
        <v>8.01</v>
      </c>
      <c r="Y606" s="548">
        <v>4040</v>
      </c>
      <c r="Z606" s="576">
        <v>14</v>
      </c>
      <c r="AA606" s="883">
        <f t="shared" si="85"/>
        <v>57.399999999999991</v>
      </c>
      <c r="AC606" s="576">
        <v>3.9</v>
      </c>
      <c r="AE606" s="467">
        <v>105.2</v>
      </c>
      <c r="AG606" s="494">
        <v>115</v>
      </c>
      <c r="AH606" s="546">
        <v>8.26</v>
      </c>
      <c r="AI606" s="548">
        <v>8740</v>
      </c>
      <c r="AJ606" s="576">
        <v>17.100000000000001</v>
      </c>
      <c r="AK606" s="883">
        <f t="shared" si="88"/>
        <v>73.53</v>
      </c>
      <c r="AM606" s="213">
        <v>2.2000000000000002</v>
      </c>
      <c r="AO606" s="467">
        <v>2640.5</v>
      </c>
      <c r="AQ606" s="494">
        <v>272</v>
      </c>
      <c r="AR606" s="546">
        <v>8.1199999999999992</v>
      </c>
      <c r="AS606" s="548">
        <v>7090</v>
      </c>
      <c r="AT606" s="576">
        <v>64.099999999999994</v>
      </c>
      <c r="AU606" s="883">
        <f t="shared" si="78"/>
        <v>205.12</v>
      </c>
      <c r="AW606" s="576">
        <v>13.2</v>
      </c>
      <c r="AY606" s="467">
        <v>1260.5</v>
      </c>
      <c r="BA606" s="231">
        <v>261</v>
      </c>
      <c r="BB606" s="546">
        <v>7.94</v>
      </c>
      <c r="BC606" s="467">
        <v>6840</v>
      </c>
      <c r="BD606" s="576">
        <v>51.5</v>
      </c>
      <c r="BE606" s="883">
        <f t="shared" si="86"/>
        <v>185.4</v>
      </c>
      <c r="BG606" s="576">
        <v>32.799999999999997</v>
      </c>
      <c r="BI606" s="467">
        <v>1665.6</v>
      </c>
      <c r="BK606" s="494">
        <v>147</v>
      </c>
      <c r="BL606" s="546">
        <v>7.93</v>
      </c>
      <c r="BM606" s="548">
        <v>1560</v>
      </c>
      <c r="BN606" s="576">
        <v>70.8</v>
      </c>
      <c r="BO606" s="883">
        <f t="shared" si="67"/>
        <v>177</v>
      </c>
      <c r="BQ606" s="576">
        <v>2.2000000000000002</v>
      </c>
      <c r="BS606" s="467">
        <v>228.2</v>
      </c>
      <c r="BU606" s="494">
        <v>282</v>
      </c>
      <c r="BV606" s="546">
        <v>7.97</v>
      </c>
      <c r="BW606" s="548">
        <v>8780</v>
      </c>
      <c r="BX606" s="548">
        <v>47.9</v>
      </c>
      <c r="BY606" s="883">
        <f t="shared" si="82"/>
        <v>186.81</v>
      </c>
      <c r="BZ606" s="539">
        <v>36.200000000000003</v>
      </c>
      <c r="CA606" s="576">
        <v>66.900000000000006</v>
      </c>
      <c r="CC606" s="467">
        <v>2839</v>
      </c>
      <c r="CE606" s="494">
        <v>94</v>
      </c>
      <c r="CF606" s="546">
        <v>7.92</v>
      </c>
      <c r="CG606" s="548">
        <v>4470</v>
      </c>
      <c r="CH606" s="576">
        <v>23.3</v>
      </c>
      <c r="CI606" s="883">
        <f t="shared" si="79"/>
        <v>88.539999999999992</v>
      </c>
      <c r="CK606" s="576">
        <v>31.7</v>
      </c>
      <c r="CM606" s="467">
        <v>170.8</v>
      </c>
      <c r="CO606" s="494">
        <v>377</v>
      </c>
      <c r="CP606" s="546">
        <v>7.32</v>
      </c>
      <c r="CQ606" s="467">
        <v>7780</v>
      </c>
      <c r="CR606" s="576">
        <v>10.6</v>
      </c>
      <c r="CS606" s="883">
        <f t="shared" si="87"/>
        <v>33.92</v>
      </c>
      <c r="CU606" s="576">
        <v>36.9</v>
      </c>
      <c r="CW606" s="467">
        <v>589.6</v>
      </c>
      <c r="CY606" s="494">
        <v>151</v>
      </c>
      <c r="CZ606" s="546">
        <v>7.3</v>
      </c>
      <c r="DA606" s="467">
        <v>7050</v>
      </c>
      <c r="DB606" s="576">
        <v>129.30000000000001</v>
      </c>
      <c r="DC606" s="883">
        <f t="shared" si="69"/>
        <v>329.71500000000003</v>
      </c>
      <c r="DE606" s="576">
        <v>48.6</v>
      </c>
      <c r="DG606" s="551">
        <v>1367.8</v>
      </c>
      <c r="DI606" s="494">
        <v>161</v>
      </c>
      <c r="DJ606" s="546">
        <v>7.75</v>
      </c>
      <c r="DK606" s="549">
        <v>11130</v>
      </c>
      <c r="DL606" s="576">
        <v>71</v>
      </c>
      <c r="DM606" s="883">
        <f t="shared" si="70"/>
        <v>255.6</v>
      </c>
      <c r="DN606" s="539">
        <v>56</v>
      </c>
      <c r="DO606" s="576">
        <v>67</v>
      </c>
      <c r="DQ606" s="467">
        <v>3097</v>
      </c>
      <c r="DS606" s="494">
        <v>50</v>
      </c>
      <c r="DT606" s="546">
        <v>7.28</v>
      </c>
      <c r="DU606" s="466">
        <v>436</v>
      </c>
      <c r="DV606" s="576">
        <v>8.5</v>
      </c>
      <c r="DW606" s="883">
        <v>23.8</v>
      </c>
      <c r="DY606" s="576">
        <v>4.9000000000000004</v>
      </c>
      <c r="EA606" s="576">
        <v>73.5</v>
      </c>
      <c r="ED606" s="546">
        <v>7.78</v>
      </c>
      <c r="EE606" s="551">
        <v>5070</v>
      </c>
      <c r="EF606" s="576">
        <v>5.5</v>
      </c>
      <c r="EG606" s="883">
        <v>20.399999999999999</v>
      </c>
      <c r="EI606" s="576">
        <v>12.2</v>
      </c>
      <c r="EK606" s="467">
        <v>83.4</v>
      </c>
      <c r="EW606" s="494">
        <v>102</v>
      </c>
      <c r="EX606" s="546">
        <v>7.87</v>
      </c>
      <c r="EY606" s="467">
        <v>7750</v>
      </c>
      <c r="EZ606" s="576">
        <v>4.7</v>
      </c>
      <c r="FA606" s="883">
        <v>18.8</v>
      </c>
      <c r="FC606" s="576">
        <v>2.9</v>
      </c>
      <c r="FE606" s="467">
        <v>2724.5</v>
      </c>
      <c r="FG606" s="494">
        <v>27</v>
      </c>
      <c r="FH606" s="546">
        <v>8.2899999999999991</v>
      </c>
      <c r="FI606" s="467">
        <v>3620</v>
      </c>
      <c r="FJ606" s="576">
        <v>28.2</v>
      </c>
      <c r="FK606" s="883">
        <v>87.4</v>
      </c>
      <c r="FM606" s="576">
        <v>3.4</v>
      </c>
      <c r="FO606" s="467">
        <v>83.4</v>
      </c>
      <c r="FQ606" s="1259"/>
      <c r="FR606" s="1260"/>
      <c r="FS606" s="1447"/>
      <c r="FT606" s="1260"/>
      <c r="FV606" s="1260"/>
      <c r="FW606" s="1288"/>
      <c r="FX606" s="1260"/>
      <c r="FY606" s="1260"/>
      <c r="FZ606" s="1422"/>
      <c r="GA606" s="1259"/>
      <c r="GB606" s="1260"/>
      <c r="GC606" s="1260"/>
      <c r="GD606" s="1260"/>
      <c r="GF606" s="1260"/>
      <c r="GG606" s="1288"/>
      <c r="GH606" s="1260"/>
      <c r="GI606" s="1260"/>
      <c r="GJ606" s="1422"/>
      <c r="GK606" s="231">
        <v>15</v>
      </c>
      <c r="GL606" s="952">
        <v>6.34</v>
      </c>
      <c r="GM606" s="602">
        <v>11234</v>
      </c>
      <c r="GN606" s="602">
        <v>375</v>
      </c>
      <c r="GO606" s="602">
        <v>1211</v>
      </c>
      <c r="GP606" s="602">
        <v>49</v>
      </c>
      <c r="GQ606" s="602">
        <v>451</v>
      </c>
      <c r="GU606" s="231">
        <v>37</v>
      </c>
      <c r="GV606" s="941">
        <v>6.34</v>
      </c>
      <c r="GW606" s="467">
        <v>7310</v>
      </c>
      <c r="GX606" s="467">
        <v>113</v>
      </c>
      <c r="GY606" s="467">
        <v>585</v>
      </c>
      <c r="GZ606" s="539">
        <v>179</v>
      </c>
      <c r="HA606" s="467">
        <v>251</v>
      </c>
      <c r="HC606" s="467">
        <v>2521</v>
      </c>
      <c r="HE606" s="494">
        <v>129</v>
      </c>
      <c r="HF606" s="546">
        <v>6.88</v>
      </c>
      <c r="HG606" s="467">
        <v>6290</v>
      </c>
      <c r="HH606" s="954">
        <v>35</v>
      </c>
      <c r="HI606" s="1432">
        <v>133</v>
      </c>
      <c r="HK606" s="576">
        <v>12.5</v>
      </c>
      <c r="HM606" s="467">
        <v>123.1</v>
      </c>
      <c r="HO606" s="494">
        <v>43</v>
      </c>
      <c r="HP606" s="546">
        <v>6.9</v>
      </c>
      <c r="HQ606" s="467">
        <v>4640</v>
      </c>
      <c r="HR606" s="576">
        <v>47.8</v>
      </c>
      <c r="HS606" s="576">
        <v>260</v>
      </c>
      <c r="HT606" s="539">
        <v>140</v>
      </c>
      <c r="HU606" s="576">
        <v>152</v>
      </c>
      <c r="HW606" s="467">
        <v>1638</v>
      </c>
    </row>
    <row r="607" spans="1:523" ht="15" customHeight="1" x14ac:dyDescent="0.15">
      <c r="A607" s="1033">
        <v>44124</v>
      </c>
      <c r="B607" s="1205">
        <f t="shared" si="83"/>
        <v>4935</v>
      </c>
      <c r="M607" s="231">
        <v>1540</v>
      </c>
      <c r="N607" s="546">
        <v>8.09</v>
      </c>
      <c r="O607" s="467">
        <v>2970</v>
      </c>
      <c r="P607" s="576">
        <v>17.3</v>
      </c>
      <c r="Q607" s="883">
        <f t="shared" si="84"/>
        <v>60.550000000000004</v>
      </c>
      <c r="R607" s="539">
        <v>0.9</v>
      </c>
      <c r="S607" s="576">
        <v>13.9</v>
      </c>
      <c r="W607" s="494">
        <v>703</v>
      </c>
      <c r="X607" s="546">
        <v>7.89</v>
      </c>
      <c r="Y607" s="548">
        <v>3970</v>
      </c>
      <c r="Z607" s="576">
        <v>11.7</v>
      </c>
      <c r="AA607" s="883">
        <f t="shared" si="85"/>
        <v>47.969999999999992</v>
      </c>
      <c r="AB607" s="539">
        <v>3.8</v>
      </c>
      <c r="AC607" s="576">
        <v>4</v>
      </c>
      <c r="AQ607" s="494">
        <v>369</v>
      </c>
      <c r="AR607" s="546">
        <v>8.11</v>
      </c>
      <c r="AS607" s="548">
        <v>7210</v>
      </c>
      <c r="AT607" s="576">
        <v>60.6</v>
      </c>
      <c r="AU607" s="883">
        <f t="shared" si="78"/>
        <v>193.92000000000002</v>
      </c>
      <c r="AV607" s="539">
        <v>1.7</v>
      </c>
      <c r="AW607" s="576">
        <v>14.6</v>
      </c>
      <c r="BA607" s="231">
        <v>444</v>
      </c>
      <c r="BB607" s="546">
        <v>7.66</v>
      </c>
      <c r="BC607" s="467">
        <v>5480</v>
      </c>
      <c r="BD607" s="576">
        <v>35.9</v>
      </c>
      <c r="BE607" s="883">
        <f t="shared" si="86"/>
        <v>129.24</v>
      </c>
      <c r="BF607" s="539">
        <v>4.8</v>
      </c>
      <c r="BG607" s="576">
        <v>20.8</v>
      </c>
      <c r="BK607" s="494">
        <v>144</v>
      </c>
      <c r="BL607" s="546">
        <v>8.0500000000000007</v>
      </c>
      <c r="BM607" s="548">
        <v>1573</v>
      </c>
      <c r="BN607" s="576">
        <v>69.900000000000006</v>
      </c>
      <c r="BO607" s="883">
        <f t="shared" si="67"/>
        <v>174.75</v>
      </c>
      <c r="BP607" s="539">
        <v>0.1</v>
      </c>
      <c r="BQ607" s="576">
        <v>2.1</v>
      </c>
      <c r="BU607" s="494">
        <v>331</v>
      </c>
      <c r="BV607" s="546">
        <v>8.01</v>
      </c>
      <c r="BW607" s="548">
        <v>7950</v>
      </c>
      <c r="BX607" s="548">
        <v>51</v>
      </c>
      <c r="BY607" s="883">
        <f t="shared" si="82"/>
        <v>198.9</v>
      </c>
      <c r="CA607" s="576">
        <v>41</v>
      </c>
      <c r="CE607" s="494">
        <v>71</v>
      </c>
      <c r="CF607" s="546">
        <v>7.84</v>
      </c>
      <c r="CG607" s="548">
        <v>4250</v>
      </c>
      <c r="CH607" s="576">
        <v>18.8</v>
      </c>
      <c r="CI607" s="883">
        <f t="shared" si="79"/>
        <v>71.44</v>
      </c>
      <c r="CJ607" s="539">
        <v>1.4</v>
      </c>
      <c r="CK607" s="576">
        <v>29.5</v>
      </c>
      <c r="CO607" s="494">
        <v>644</v>
      </c>
      <c r="CP607" s="546">
        <v>7.18</v>
      </c>
      <c r="CQ607" s="467">
        <v>6770</v>
      </c>
      <c r="CR607" s="576">
        <v>10.4</v>
      </c>
      <c r="CS607" s="883">
        <f t="shared" si="87"/>
        <v>33.28</v>
      </c>
      <c r="CT607" s="539">
        <v>5.0999999999999996</v>
      </c>
      <c r="CU607" s="576">
        <v>30.5</v>
      </c>
      <c r="CY607" s="494">
        <v>168</v>
      </c>
      <c r="CZ607" s="546">
        <v>7.39</v>
      </c>
      <c r="DA607" s="467">
        <v>6070</v>
      </c>
      <c r="DB607" s="576">
        <v>111</v>
      </c>
      <c r="DC607" s="883">
        <f t="shared" si="69"/>
        <v>283.04999999999995</v>
      </c>
      <c r="DD607" s="539">
        <v>0.3</v>
      </c>
      <c r="DE607" s="576">
        <v>41.7</v>
      </c>
      <c r="DI607" s="494">
        <v>95</v>
      </c>
      <c r="DJ607" s="546">
        <v>7.73</v>
      </c>
      <c r="DK607" s="549">
        <v>10130</v>
      </c>
      <c r="DL607" s="576">
        <v>66.400000000000006</v>
      </c>
      <c r="DM607" s="883">
        <f t="shared" si="70"/>
        <v>239.04000000000002</v>
      </c>
      <c r="DN607" s="539">
        <v>48.5</v>
      </c>
      <c r="DO607" s="576">
        <v>69.099999999999994</v>
      </c>
      <c r="DT607" s="546">
        <v>7.23</v>
      </c>
      <c r="DU607" s="466">
        <v>417</v>
      </c>
      <c r="DV607" s="576">
        <v>14.3</v>
      </c>
      <c r="DW607" s="883">
        <v>40</v>
      </c>
      <c r="DX607" s="539">
        <v>4.5</v>
      </c>
      <c r="DY607" s="576">
        <v>5.3</v>
      </c>
      <c r="EC607" s="494">
        <v>10</v>
      </c>
      <c r="ED607" s="546">
        <v>7.96</v>
      </c>
      <c r="EE607" s="551">
        <v>4200</v>
      </c>
      <c r="EF607" s="576">
        <v>5.3</v>
      </c>
      <c r="EG607" s="883">
        <v>19.600000000000001</v>
      </c>
      <c r="EI607" s="576">
        <v>12.7</v>
      </c>
      <c r="EW607" s="494">
        <v>137</v>
      </c>
      <c r="EX607" s="546">
        <v>7.91</v>
      </c>
      <c r="EY607" s="467">
        <v>7340</v>
      </c>
      <c r="EZ607" s="576">
        <v>8.8000000000000007</v>
      </c>
      <c r="FA607" s="883">
        <v>35</v>
      </c>
      <c r="FC607" s="576">
        <v>2.2000000000000002</v>
      </c>
      <c r="FG607" s="494">
        <v>27</v>
      </c>
      <c r="FH607" s="546">
        <v>8.32</v>
      </c>
      <c r="FI607" s="467">
        <v>3690</v>
      </c>
      <c r="FJ607" s="576">
        <v>31.2</v>
      </c>
      <c r="FK607" s="883">
        <v>96.7</v>
      </c>
      <c r="FL607" s="539">
        <v>1.1000000000000001</v>
      </c>
      <c r="FM607" s="576">
        <v>3.4</v>
      </c>
      <c r="GK607" s="231">
        <v>14</v>
      </c>
      <c r="GL607" s="941">
        <v>6.88</v>
      </c>
      <c r="GM607" s="467">
        <v>13990</v>
      </c>
      <c r="GN607" s="467">
        <v>183</v>
      </c>
      <c r="GO607" s="467">
        <v>1114</v>
      </c>
      <c r="GP607" s="467">
        <v>28.5</v>
      </c>
      <c r="GQ607" s="467">
        <v>176</v>
      </c>
      <c r="GU607" s="231">
        <v>48</v>
      </c>
      <c r="GV607" s="941">
        <v>6.2</v>
      </c>
      <c r="GW607" s="467">
        <v>7540</v>
      </c>
      <c r="GX607" s="467">
        <v>119</v>
      </c>
      <c r="GY607" s="467">
        <v>644</v>
      </c>
      <c r="GZ607" s="539">
        <v>188</v>
      </c>
      <c r="HA607" s="467">
        <v>267</v>
      </c>
      <c r="HE607" s="494">
        <v>148</v>
      </c>
      <c r="HF607" s="546">
        <v>5.74</v>
      </c>
      <c r="HG607" s="467">
        <v>16900</v>
      </c>
      <c r="HH607" s="954">
        <v>144</v>
      </c>
      <c r="HI607" s="1432">
        <v>461</v>
      </c>
      <c r="HJ607" s="539">
        <v>42</v>
      </c>
      <c r="HK607" s="576">
        <v>49</v>
      </c>
      <c r="HO607" s="494">
        <v>42</v>
      </c>
      <c r="HP607" s="546">
        <v>6.77</v>
      </c>
      <c r="HQ607" s="467">
        <v>4920</v>
      </c>
      <c r="HR607" s="576">
        <v>53</v>
      </c>
      <c r="HS607" s="576">
        <v>281</v>
      </c>
      <c r="HT607" s="539">
        <v>158</v>
      </c>
      <c r="HU607" s="576">
        <v>167</v>
      </c>
    </row>
    <row r="608" spans="1:523" ht="15" customHeight="1" x14ac:dyDescent="0.15">
      <c r="A608" s="1033">
        <v>44125</v>
      </c>
      <c r="B608" s="1205">
        <f t="shared" si="83"/>
        <v>4809</v>
      </c>
      <c r="M608" s="231">
        <v>1493</v>
      </c>
      <c r="N608" s="546">
        <v>8.39</v>
      </c>
      <c r="O608" s="467">
        <v>2760</v>
      </c>
      <c r="P608" s="576">
        <v>15.8</v>
      </c>
      <c r="Q608" s="883">
        <f t="shared" si="84"/>
        <v>55.300000000000004</v>
      </c>
      <c r="S608" s="576">
        <v>14.1</v>
      </c>
      <c r="T608" s="547">
        <v>0.26</v>
      </c>
      <c r="W608" s="494">
        <v>645</v>
      </c>
      <c r="X608" s="546">
        <v>8.09</v>
      </c>
      <c r="Y608" s="548">
        <v>3760</v>
      </c>
      <c r="Z608" s="576">
        <v>9.6</v>
      </c>
      <c r="AA608" s="883">
        <f t="shared" si="85"/>
        <v>39.359999999999992</v>
      </c>
      <c r="AC608" s="576">
        <v>4.5999999999999996</v>
      </c>
      <c r="AD608" s="539">
        <v>0.15</v>
      </c>
      <c r="AQ608" s="494">
        <v>410</v>
      </c>
      <c r="AR608" s="546">
        <v>8.18</v>
      </c>
      <c r="AS608" s="548">
        <v>7330</v>
      </c>
      <c r="AT608" s="576">
        <v>63.2</v>
      </c>
      <c r="AU608" s="883">
        <f t="shared" si="78"/>
        <v>202.24</v>
      </c>
      <c r="AW608" s="576">
        <v>18.100000000000001</v>
      </c>
      <c r="AX608" s="539">
        <v>0.6</v>
      </c>
      <c r="BA608" s="231">
        <v>259</v>
      </c>
      <c r="BB608" s="546">
        <v>7.94</v>
      </c>
      <c r="BC608" s="467">
        <v>7250</v>
      </c>
      <c r="BD608" s="576">
        <v>57.7</v>
      </c>
      <c r="BE608" s="883">
        <f t="shared" si="86"/>
        <v>207.72000000000003</v>
      </c>
      <c r="BG608" s="576">
        <v>32.6</v>
      </c>
      <c r="BH608" s="539">
        <v>1.02</v>
      </c>
      <c r="BK608" s="494">
        <v>144</v>
      </c>
      <c r="BL608" s="546">
        <v>8.1</v>
      </c>
      <c r="BM608" s="548">
        <v>1561</v>
      </c>
      <c r="BN608" s="576">
        <v>68.400000000000006</v>
      </c>
      <c r="BO608" s="883">
        <f t="shared" si="67"/>
        <v>171</v>
      </c>
      <c r="BQ608" s="576">
        <v>2.2000000000000002</v>
      </c>
      <c r="BR608" s="539">
        <v>0.08</v>
      </c>
      <c r="BU608" s="494">
        <v>402</v>
      </c>
      <c r="BV608" s="546">
        <v>8.1999999999999993</v>
      </c>
      <c r="BW608" s="548">
        <v>6950</v>
      </c>
      <c r="BX608" s="548">
        <v>15.4</v>
      </c>
      <c r="BY608" s="883">
        <f t="shared" si="82"/>
        <v>60.06</v>
      </c>
      <c r="CA608" s="576">
        <v>1.6</v>
      </c>
      <c r="CB608" s="539">
        <v>0.79</v>
      </c>
      <c r="CE608" s="494">
        <v>101</v>
      </c>
      <c r="CF608" s="546">
        <v>7.85</v>
      </c>
      <c r="CG608" s="548">
        <v>4040</v>
      </c>
      <c r="CH608" s="576">
        <v>18.5</v>
      </c>
      <c r="CI608" s="883">
        <f t="shared" si="79"/>
        <v>70.3</v>
      </c>
      <c r="CK608" s="576">
        <v>30.6</v>
      </c>
      <c r="CL608" s="539">
        <v>0.09</v>
      </c>
      <c r="CO608" s="494">
        <v>428</v>
      </c>
      <c r="CP608" s="546">
        <v>7.4</v>
      </c>
      <c r="CQ608" s="467">
        <v>4530</v>
      </c>
      <c r="CR608" s="576">
        <v>7.1</v>
      </c>
      <c r="CS608" s="883">
        <f t="shared" si="87"/>
        <v>22.72</v>
      </c>
      <c r="CU608" s="576">
        <v>16.399999999999999</v>
      </c>
      <c r="CV608" s="539">
        <v>7.0000000000000007E-2</v>
      </c>
      <c r="CY608" s="494">
        <v>340</v>
      </c>
      <c r="CZ608" s="546">
        <v>7.38</v>
      </c>
      <c r="DA608" s="467">
        <v>6350</v>
      </c>
      <c r="DB608" s="576">
        <v>125</v>
      </c>
      <c r="DC608" s="883">
        <f t="shared" si="69"/>
        <v>318.75</v>
      </c>
      <c r="DE608" s="576">
        <v>45</v>
      </c>
      <c r="DF608" s="539">
        <v>0.15</v>
      </c>
      <c r="DI608" s="494">
        <v>148</v>
      </c>
      <c r="DJ608" s="546">
        <v>7.66</v>
      </c>
      <c r="DK608" s="549">
        <v>9520</v>
      </c>
      <c r="DL608" s="576">
        <v>59</v>
      </c>
      <c r="DM608" s="883">
        <v>213</v>
      </c>
      <c r="DN608" s="539">
        <v>44</v>
      </c>
      <c r="DO608" s="576">
        <v>68</v>
      </c>
      <c r="EC608" s="494">
        <v>10</v>
      </c>
      <c r="ED608" s="546">
        <v>7.45</v>
      </c>
      <c r="EE608" s="551">
        <v>4450</v>
      </c>
      <c r="EF608" s="576">
        <v>5.6</v>
      </c>
      <c r="EG608" s="883">
        <v>20.7</v>
      </c>
      <c r="EI608" s="576">
        <v>12.5</v>
      </c>
      <c r="EJ608" s="539">
        <v>1.3</v>
      </c>
      <c r="EW608" s="494">
        <v>178</v>
      </c>
      <c r="EX608" s="546">
        <v>7.71</v>
      </c>
      <c r="EY608" s="467">
        <v>7040</v>
      </c>
      <c r="EZ608" s="576">
        <v>4</v>
      </c>
      <c r="FA608" s="883">
        <v>16</v>
      </c>
      <c r="FC608" s="576">
        <v>1.7</v>
      </c>
      <c r="FD608" s="466">
        <v>0.13</v>
      </c>
      <c r="FG608" s="494">
        <v>27</v>
      </c>
      <c r="FH608" s="546">
        <v>8.51</v>
      </c>
      <c r="FI608" s="467">
        <v>3700</v>
      </c>
      <c r="FJ608" s="576">
        <v>32.4</v>
      </c>
      <c r="FK608" s="883">
        <v>102</v>
      </c>
      <c r="FM608" s="576">
        <v>3.5</v>
      </c>
      <c r="GK608" s="231">
        <v>12</v>
      </c>
      <c r="GL608" s="941">
        <v>6.22</v>
      </c>
      <c r="GM608" s="467">
        <v>7560</v>
      </c>
      <c r="GN608" s="467">
        <v>113</v>
      </c>
      <c r="GO608" s="467">
        <v>622</v>
      </c>
      <c r="GP608" s="467">
        <v>178</v>
      </c>
      <c r="GQ608" s="467">
        <v>262</v>
      </c>
      <c r="GU608" s="231">
        <v>41</v>
      </c>
      <c r="GV608" s="941">
        <v>6.6</v>
      </c>
      <c r="GW608" s="467">
        <v>13040</v>
      </c>
      <c r="GX608" s="467">
        <v>160</v>
      </c>
      <c r="GY608" s="467">
        <v>1065</v>
      </c>
      <c r="GZ608" s="539">
        <v>48</v>
      </c>
      <c r="HA608" s="467">
        <v>192</v>
      </c>
      <c r="HE608" s="494">
        <v>129</v>
      </c>
      <c r="HF608" s="546">
        <v>6.67</v>
      </c>
      <c r="HG608" s="467">
        <v>8070</v>
      </c>
      <c r="HH608" s="954">
        <v>52.8</v>
      </c>
      <c r="HI608" s="1432">
        <v>201</v>
      </c>
      <c r="HK608" s="576">
        <v>19.5</v>
      </c>
      <c r="HO608" s="494">
        <v>42</v>
      </c>
      <c r="HP608" s="546">
        <v>6.79</v>
      </c>
      <c r="HQ608" s="467">
        <v>5110</v>
      </c>
      <c r="HR608" s="576">
        <v>55.7</v>
      </c>
      <c r="HS608" s="576">
        <v>293</v>
      </c>
      <c r="HT608" s="539">
        <v>158</v>
      </c>
      <c r="HU608" s="576">
        <v>178</v>
      </c>
    </row>
    <row r="609" spans="1:752" ht="15" customHeight="1" x14ac:dyDescent="0.15">
      <c r="A609" s="1033">
        <v>44126</v>
      </c>
      <c r="B609" s="1205">
        <f>M609+W609+AG609+AQ609+BA609+BK609+BU609+CE609+CO609+CY609+DI609+DS609+EC609+EM609+EW609+FG609+GK609+GU609+HE609+HO609</f>
        <v>4673</v>
      </c>
      <c r="M609" s="231">
        <v>1594</v>
      </c>
      <c r="N609" s="546">
        <v>8.1999999999999993</v>
      </c>
      <c r="O609" s="467">
        <v>2860</v>
      </c>
      <c r="P609" s="576">
        <v>15</v>
      </c>
      <c r="Q609" s="883">
        <f t="shared" si="84"/>
        <v>52.5</v>
      </c>
      <c r="S609" s="576">
        <v>11.9</v>
      </c>
      <c r="W609" s="494">
        <v>573</v>
      </c>
      <c r="X609" s="546">
        <v>8.0399999999999991</v>
      </c>
      <c r="Y609" s="548">
        <v>4620</v>
      </c>
      <c r="Z609" s="576">
        <v>12.2</v>
      </c>
      <c r="AA609" s="883">
        <f t="shared" si="85"/>
        <v>50.019999999999996</v>
      </c>
      <c r="AC609" s="576">
        <v>6</v>
      </c>
      <c r="AQ609" s="494">
        <v>381</v>
      </c>
      <c r="AR609" s="546">
        <v>8.1</v>
      </c>
      <c r="AS609" s="548">
        <v>7530</v>
      </c>
      <c r="AT609" s="576">
        <v>64.3</v>
      </c>
      <c r="AU609" s="883">
        <f t="shared" si="78"/>
        <v>205.76</v>
      </c>
      <c r="AW609" s="576">
        <v>23</v>
      </c>
      <c r="BA609" s="231">
        <v>390</v>
      </c>
      <c r="BB609" s="546">
        <v>7.81</v>
      </c>
      <c r="BC609" s="467">
        <v>7340</v>
      </c>
      <c r="BD609" s="576">
        <v>53.8</v>
      </c>
      <c r="BE609" s="883">
        <f t="shared" si="86"/>
        <v>193.68</v>
      </c>
      <c r="BG609" s="576">
        <v>30.5</v>
      </c>
      <c r="BK609" s="494">
        <v>138</v>
      </c>
      <c r="BL609" s="546">
        <v>8</v>
      </c>
      <c r="BM609" s="548">
        <v>1551</v>
      </c>
      <c r="BN609" s="576">
        <v>67.7</v>
      </c>
      <c r="BO609" s="883">
        <f t="shared" si="67"/>
        <v>169.25</v>
      </c>
      <c r="BQ609" s="576">
        <v>2</v>
      </c>
      <c r="BU609" s="494">
        <v>261</v>
      </c>
      <c r="BV609" s="546">
        <v>8.16</v>
      </c>
      <c r="BW609" s="548">
        <v>6830</v>
      </c>
      <c r="BX609" s="548">
        <v>15.5</v>
      </c>
      <c r="BY609" s="883">
        <f t="shared" si="82"/>
        <v>60.449999999999996</v>
      </c>
      <c r="CA609" s="576">
        <v>37.9</v>
      </c>
      <c r="CE609" s="494">
        <v>105</v>
      </c>
      <c r="CF609" s="546">
        <v>7.9</v>
      </c>
      <c r="CG609" s="548">
        <v>4270</v>
      </c>
      <c r="CH609" s="576">
        <v>20.100000000000001</v>
      </c>
      <c r="CI609" s="883">
        <f t="shared" si="79"/>
        <v>76.38</v>
      </c>
      <c r="CK609" s="576">
        <v>33</v>
      </c>
      <c r="CO609" s="494">
        <v>337</v>
      </c>
      <c r="CP609" s="546">
        <v>7.49</v>
      </c>
      <c r="CQ609" s="467">
        <v>3730</v>
      </c>
      <c r="CR609" s="576">
        <v>7.7</v>
      </c>
      <c r="CS609" s="883">
        <f t="shared" si="87"/>
        <v>24.64</v>
      </c>
      <c r="CU609" s="576">
        <v>16.5</v>
      </c>
      <c r="CY609" s="494">
        <v>397</v>
      </c>
      <c r="CZ609" s="546">
        <v>7.48</v>
      </c>
      <c r="DA609" s="467">
        <v>8030</v>
      </c>
      <c r="DB609" s="576">
        <v>174</v>
      </c>
      <c r="DC609" s="883">
        <f t="shared" si="69"/>
        <v>443.7</v>
      </c>
      <c r="DE609" s="576">
        <v>50.8</v>
      </c>
      <c r="DI609" s="494">
        <v>100</v>
      </c>
      <c r="DJ609" s="546">
        <v>7.74</v>
      </c>
      <c r="DK609" s="549">
        <v>10150</v>
      </c>
      <c r="DL609" s="576">
        <v>64.3</v>
      </c>
      <c r="DM609" s="883">
        <v>231</v>
      </c>
      <c r="DO609" s="576">
        <v>67.2</v>
      </c>
      <c r="EC609" s="494">
        <v>10</v>
      </c>
      <c r="ED609" s="546">
        <v>7.45</v>
      </c>
      <c r="EE609" s="551">
        <v>4450</v>
      </c>
      <c r="EF609" s="576">
        <v>7.1</v>
      </c>
      <c r="EG609" s="883">
        <v>20.7</v>
      </c>
      <c r="EI609" s="576">
        <v>12</v>
      </c>
      <c r="EW609" s="494">
        <v>142</v>
      </c>
      <c r="EX609" s="546">
        <v>7.65</v>
      </c>
      <c r="EY609" s="467">
        <v>7000</v>
      </c>
      <c r="EZ609" s="576">
        <v>5.0999999999999996</v>
      </c>
      <c r="FA609" s="883">
        <v>20</v>
      </c>
      <c r="FC609" s="576">
        <v>1.7</v>
      </c>
      <c r="FG609" s="494">
        <v>29</v>
      </c>
      <c r="FH609" s="546">
        <v>8.3800000000000008</v>
      </c>
      <c r="FI609" s="467">
        <v>3730</v>
      </c>
      <c r="FJ609" s="576">
        <v>28.7</v>
      </c>
      <c r="FK609" s="883">
        <v>89</v>
      </c>
      <c r="FM609" s="576">
        <v>3.2</v>
      </c>
      <c r="FN609" s="466">
        <v>1.36</v>
      </c>
      <c r="GK609" s="231">
        <v>7</v>
      </c>
      <c r="GL609" s="941">
        <v>6.81</v>
      </c>
      <c r="GM609" s="467">
        <v>16050</v>
      </c>
      <c r="GN609" s="467">
        <v>130</v>
      </c>
      <c r="GO609" s="467">
        <v>756</v>
      </c>
      <c r="GP609" s="467">
        <v>106</v>
      </c>
      <c r="GQ609" s="467">
        <v>230</v>
      </c>
      <c r="GU609" s="231">
        <v>41</v>
      </c>
      <c r="GV609" s="941">
        <v>6.24</v>
      </c>
      <c r="GW609" s="467">
        <v>8140</v>
      </c>
      <c r="GX609" s="467">
        <v>125</v>
      </c>
      <c r="GY609" s="467">
        <v>646</v>
      </c>
      <c r="GZ609" s="539">
        <v>183</v>
      </c>
      <c r="HA609" s="467">
        <v>287</v>
      </c>
      <c r="HE609" s="494">
        <v>134</v>
      </c>
      <c r="HF609" s="546">
        <v>6.69</v>
      </c>
      <c r="HG609" s="467">
        <v>6950</v>
      </c>
      <c r="HH609" s="954">
        <v>42.5</v>
      </c>
      <c r="HI609" s="1432">
        <v>162</v>
      </c>
      <c r="HJ609" s="539">
        <v>6.2</v>
      </c>
      <c r="HK609" s="576">
        <v>14.5</v>
      </c>
      <c r="HL609" s="539">
        <v>1.9</v>
      </c>
      <c r="HO609" s="494">
        <v>34</v>
      </c>
      <c r="HP609" s="546">
        <v>6.72</v>
      </c>
      <c r="HQ609" s="467">
        <v>5180</v>
      </c>
      <c r="HR609" s="576">
        <v>56</v>
      </c>
      <c r="HS609" s="576">
        <v>304</v>
      </c>
      <c r="HT609" s="539">
        <v>160</v>
      </c>
      <c r="HU609" s="576">
        <v>182</v>
      </c>
    </row>
    <row r="610" spans="1:752" ht="15" customHeight="1" x14ac:dyDescent="0.15">
      <c r="A610" s="1033">
        <v>44127</v>
      </c>
      <c r="B610" s="1205">
        <f t="shared" ref="B610:B621" si="89">M610+W610+AG610+AQ610+BA610+BK610+BU610+CE610+CO610+CY610+DI610+DS610+EC610+EM610+EW610+FG610+GK610+GU610+HE610+HO610</f>
        <v>5072</v>
      </c>
      <c r="M610" s="231">
        <v>1526</v>
      </c>
      <c r="N610" s="546">
        <v>8.39</v>
      </c>
      <c r="O610" s="467">
        <v>2650</v>
      </c>
      <c r="P610" s="576">
        <v>13.9</v>
      </c>
      <c r="Q610" s="883">
        <f t="shared" si="84"/>
        <v>48.65</v>
      </c>
      <c r="S610" s="576">
        <v>8.4</v>
      </c>
      <c r="W610" s="494">
        <v>722</v>
      </c>
      <c r="X610" s="546">
        <v>8.08</v>
      </c>
      <c r="Y610" s="548">
        <v>5090</v>
      </c>
      <c r="Z610" s="576">
        <v>13.3</v>
      </c>
      <c r="AA610" s="883">
        <f t="shared" si="85"/>
        <v>54.53</v>
      </c>
      <c r="AC610" s="576">
        <v>7.2</v>
      </c>
      <c r="AG610" s="494">
        <v>89</v>
      </c>
      <c r="AH610" s="546">
        <v>8.36</v>
      </c>
      <c r="AI610" s="548">
        <v>8560</v>
      </c>
      <c r="AJ610" s="576">
        <v>19.8</v>
      </c>
      <c r="AK610" s="883">
        <f t="shared" ref="AK610" si="90">AJ610*4.3</f>
        <v>85.14</v>
      </c>
      <c r="AM610" s="213">
        <v>2.4</v>
      </c>
      <c r="AQ610" s="494">
        <v>425</v>
      </c>
      <c r="AR610" s="546">
        <v>7.95</v>
      </c>
      <c r="AS610" s="548">
        <v>7230</v>
      </c>
      <c r="AT610" s="576">
        <v>68.400000000000006</v>
      </c>
      <c r="AU610" s="883">
        <f t="shared" si="78"/>
        <v>218.88000000000002</v>
      </c>
      <c r="AW610" s="576">
        <v>26.7</v>
      </c>
      <c r="BA610" s="231">
        <v>268</v>
      </c>
      <c r="BB610" s="546">
        <v>7.77</v>
      </c>
      <c r="BC610" s="467">
        <v>7430</v>
      </c>
      <c r="BD610" s="576">
        <v>55.1</v>
      </c>
      <c r="BE610" s="883">
        <f t="shared" si="86"/>
        <v>198.36</v>
      </c>
      <c r="BG610" s="576">
        <v>31.6</v>
      </c>
      <c r="BK610" s="494">
        <v>143</v>
      </c>
      <c r="BL610" s="546">
        <v>8.0399999999999991</v>
      </c>
      <c r="BM610" s="548">
        <v>1565</v>
      </c>
      <c r="BN610" s="576">
        <v>71.099999999999994</v>
      </c>
      <c r="BO610" s="883">
        <f t="shared" si="67"/>
        <v>177.75</v>
      </c>
      <c r="BQ610" s="576">
        <v>1.9</v>
      </c>
      <c r="BU610" s="494">
        <v>385</v>
      </c>
      <c r="BV610" s="546">
        <v>8.07</v>
      </c>
      <c r="BW610" s="548">
        <v>6090</v>
      </c>
      <c r="BX610" s="548">
        <v>15.9</v>
      </c>
      <c r="BY610" s="883">
        <f t="shared" si="82"/>
        <v>62.01</v>
      </c>
      <c r="CA610" s="576">
        <v>37</v>
      </c>
      <c r="CE610" s="494">
        <v>101</v>
      </c>
      <c r="CF610" s="546">
        <v>7.52</v>
      </c>
      <c r="CG610" s="548">
        <v>4200</v>
      </c>
      <c r="CH610" s="576">
        <v>17.5</v>
      </c>
      <c r="CI610" s="883">
        <f t="shared" si="79"/>
        <v>66.5</v>
      </c>
      <c r="CK610" s="576">
        <v>32.1</v>
      </c>
      <c r="CO610" s="494">
        <v>345</v>
      </c>
      <c r="CP610" s="546">
        <v>7.6</v>
      </c>
      <c r="CQ610" s="467">
        <v>1992</v>
      </c>
      <c r="CR610" s="576">
        <v>12.6</v>
      </c>
      <c r="CS610" s="883">
        <f t="shared" si="87"/>
        <v>40.32</v>
      </c>
      <c r="CU610" s="576">
        <v>8.3000000000000007</v>
      </c>
      <c r="CY610" s="494">
        <v>413</v>
      </c>
      <c r="CZ610" s="546">
        <v>7.14</v>
      </c>
      <c r="DA610" s="467">
        <v>7210</v>
      </c>
      <c r="DB610" s="576">
        <v>169</v>
      </c>
      <c r="DC610" s="883">
        <v>431</v>
      </c>
      <c r="DE610" s="576">
        <v>49.3</v>
      </c>
      <c r="DI610" s="494">
        <v>188</v>
      </c>
      <c r="DJ610" s="546">
        <v>7.37</v>
      </c>
      <c r="DK610" s="549">
        <v>9700</v>
      </c>
      <c r="DL610" s="576">
        <v>65.3</v>
      </c>
      <c r="DM610" s="883">
        <v>461</v>
      </c>
      <c r="DO610" s="576">
        <v>66</v>
      </c>
      <c r="EC610" s="494">
        <v>9</v>
      </c>
      <c r="ED610" s="546">
        <v>7.84</v>
      </c>
      <c r="EE610" s="551">
        <v>460</v>
      </c>
      <c r="EF610" s="576">
        <v>6.8</v>
      </c>
      <c r="EG610" s="883">
        <v>25.2</v>
      </c>
      <c r="EI610" s="576">
        <v>11.9</v>
      </c>
      <c r="EW610" s="494">
        <v>227</v>
      </c>
      <c r="EX610" s="546">
        <v>8</v>
      </c>
      <c r="EY610" s="467">
        <v>6780</v>
      </c>
      <c r="EZ610" s="576">
        <v>4</v>
      </c>
      <c r="FA610" s="883">
        <v>16</v>
      </c>
      <c r="FC610" s="576">
        <v>1.6</v>
      </c>
      <c r="FG610" s="494">
        <v>27</v>
      </c>
      <c r="FH610" s="546">
        <v>8.42</v>
      </c>
      <c r="FI610" s="467">
        <v>3770</v>
      </c>
      <c r="FJ610" s="576">
        <v>27.7</v>
      </c>
      <c r="FK610" s="883">
        <v>85.9</v>
      </c>
      <c r="FM610" s="576">
        <v>3.5</v>
      </c>
      <c r="FQ610" s="1259"/>
      <c r="FR610" s="1260"/>
      <c r="FS610" s="1447"/>
      <c r="FT610" s="1260"/>
      <c r="FV610" s="1260"/>
      <c r="FW610" s="1288"/>
      <c r="FX610" s="1260"/>
      <c r="FY610" s="1260"/>
      <c r="FZ610" s="1422"/>
      <c r="GA610" s="1259"/>
      <c r="GB610" s="1260"/>
      <c r="GC610" s="1260"/>
      <c r="GD610" s="1260"/>
      <c r="GF610" s="1260"/>
      <c r="GG610" s="1288"/>
      <c r="GH610" s="1260"/>
      <c r="GI610" s="1260"/>
      <c r="GJ610" s="1422"/>
      <c r="GU610" s="231">
        <v>39</v>
      </c>
      <c r="GV610" s="941">
        <v>6.2</v>
      </c>
      <c r="GW610" s="467">
        <v>7860</v>
      </c>
      <c r="GX610" s="467">
        <v>162</v>
      </c>
      <c r="GY610" s="467">
        <v>653</v>
      </c>
      <c r="GZ610" s="539">
        <v>198</v>
      </c>
      <c r="HA610" s="467">
        <v>282</v>
      </c>
      <c r="HE610" s="494">
        <v>133</v>
      </c>
      <c r="HF610" s="546">
        <v>6.4</v>
      </c>
      <c r="HG610" s="467">
        <v>7820</v>
      </c>
      <c r="HH610" s="954">
        <v>54.5</v>
      </c>
      <c r="HI610" s="1432">
        <v>207</v>
      </c>
      <c r="HK610" s="576">
        <v>20</v>
      </c>
      <c r="HO610" s="494">
        <v>32</v>
      </c>
      <c r="HP610" s="546">
        <v>6.67</v>
      </c>
      <c r="HQ610" s="467">
        <v>5510</v>
      </c>
      <c r="HR610" s="576">
        <v>64.7</v>
      </c>
      <c r="HS610" s="576">
        <v>305</v>
      </c>
      <c r="HT610" s="539">
        <v>176</v>
      </c>
      <c r="HU610" s="576">
        <v>201</v>
      </c>
    </row>
    <row r="611" spans="1:752" ht="15" customHeight="1" x14ac:dyDescent="0.15">
      <c r="A611" s="1033">
        <v>44128</v>
      </c>
      <c r="B611" s="1205">
        <f t="shared" si="89"/>
        <v>4234</v>
      </c>
      <c r="M611" s="231">
        <v>1286</v>
      </c>
      <c r="N611" s="546">
        <v>8.4600000000000009</v>
      </c>
      <c r="O611" s="467">
        <v>2720</v>
      </c>
      <c r="P611" s="576">
        <v>14.9</v>
      </c>
      <c r="Q611" s="883">
        <f t="shared" si="84"/>
        <v>52.15</v>
      </c>
      <c r="S611" s="576">
        <v>7.1</v>
      </c>
      <c r="W611" s="494">
        <v>544</v>
      </c>
      <c r="X611" s="546">
        <v>7.9</v>
      </c>
      <c r="Y611" s="548">
        <v>4490</v>
      </c>
      <c r="Z611" s="576">
        <v>11.2</v>
      </c>
      <c r="AA611" s="883">
        <f t="shared" si="85"/>
        <v>45.919999999999995</v>
      </c>
      <c r="AC611" s="576">
        <v>5</v>
      </c>
      <c r="AQ611" s="494">
        <v>433</v>
      </c>
      <c r="AR611" s="546">
        <v>7.95</v>
      </c>
      <c r="AS611" s="548">
        <v>7650</v>
      </c>
      <c r="AT611" s="576">
        <v>71.599999999999994</v>
      </c>
      <c r="AU611" s="883">
        <f t="shared" si="78"/>
        <v>229.12</v>
      </c>
      <c r="AW611" s="576">
        <v>31.4</v>
      </c>
      <c r="BA611" s="231">
        <v>245</v>
      </c>
      <c r="BB611" s="546">
        <v>7.68</v>
      </c>
      <c r="BC611" s="467">
        <v>7600</v>
      </c>
      <c r="BD611" s="576">
        <v>53.1</v>
      </c>
      <c r="BE611" s="883">
        <f t="shared" si="86"/>
        <v>191.16</v>
      </c>
      <c r="BG611" s="576">
        <v>31.6</v>
      </c>
      <c r="BK611" s="494">
        <v>143</v>
      </c>
      <c r="BL611" s="546">
        <v>8.02</v>
      </c>
      <c r="BM611" s="548">
        <v>1588</v>
      </c>
      <c r="BN611" s="576">
        <v>72</v>
      </c>
      <c r="BO611" s="883">
        <f t="shared" si="67"/>
        <v>180</v>
      </c>
      <c r="BQ611" s="576">
        <v>1.9</v>
      </c>
      <c r="BU611" s="494">
        <v>332</v>
      </c>
      <c r="BV611" s="546">
        <v>8.19</v>
      </c>
      <c r="BW611" s="548">
        <v>6190</v>
      </c>
      <c r="BX611" s="548">
        <v>14.3</v>
      </c>
      <c r="BY611" s="883">
        <f t="shared" si="82"/>
        <v>55.77</v>
      </c>
      <c r="CA611" s="576">
        <v>43.3</v>
      </c>
      <c r="CE611" s="494">
        <v>94</v>
      </c>
      <c r="CF611" s="546">
        <v>7.86</v>
      </c>
      <c r="CG611" s="548">
        <v>4050</v>
      </c>
      <c r="CH611" s="576">
        <v>15</v>
      </c>
      <c r="CI611" s="883">
        <f t="shared" si="79"/>
        <v>57</v>
      </c>
      <c r="CK611" s="576">
        <v>25.3</v>
      </c>
      <c r="CO611" s="494">
        <v>336</v>
      </c>
      <c r="CP611" s="546">
        <v>7.45</v>
      </c>
      <c r="CQ611" s="467">
        <v>4240</v>
      </c>
      <c r="CR611" s="576">
        <v>27</v>
      </c>
      <c r="CS611" s="883">
        <f t="shared" si="87"/>
        <v>86.4</v>
      </c>
      <c r="CU611" s="576">
        <v>18.8</v>
      </c>
      <c r="CY611" s="494">
        <v>344</v>
      </c>
      <c r="CZ611" s="546">
        <v>7.32</v>
      </c>
      <c r="DA611" s="467">
        <v>7490</v>
      </c>
      <c r="DB611" s="576">
        <v>179</v>
      </c>
      <c r="DC611" s="883">
        <f t="shared" ref="DC611:DC612" si="91">DB611*2.55</f>
        <v>456.45</v>
      </c>
      <c r="DE611" s="576">
        <v>50.8</v>
      </c>
      <c r="DI611" s="494">
        <v>222</v>
      </c>
      <c r="DJ611" s="546">
        <v>7.58</v>
      </c>
      <c r="DK611" s="549">
        <v>2790</v>
      </c>
      <c r="DL611" s="576">
        <v>172.5</v>
      </c>
      <c r="DM611" s="883">
        <v>461</v>
      </c>
      <c r="DO611" s="576">
        <v>19.600000000000001</v>
      </c>
      <c r="EC611" s="494">
        <v>10</v>
      </c>
      <c r="ED611" s="546">
        <v>7.65</v>
      </c>
      <c r="EE611" s="551">
        <v>432</v>
      </c>
      <c r="EF611" s="576">
        <v>5</v>
      </c>
      <c r="EG611" s="883">
        <v>19</v>
      </c>
      <c r="EI611" s="576">
        <v>12</v>
      </c>
      <c r="EW611" s="494">
        <v>125</v>
      </c>
      <c r="EX611" s="546">
        <v>7.94</v>
      </c>
      <c r="EY611" s="467">
        <v>6300</v>
      </c>
      <c r="EZ611" s="576">
        <v>4</v>
      </c>
      <c r="FA611" s="883">
        <v>17</v>
      </c>
      <c r="FC611" s="576">
        <v>1.3</v>
      </c>
      <c r="FG611" s="494">
        <v>23</v>
      </c>
      <c r="FQ611" s="1259"/>
      <c r="FR611" s="1260"/>
      <c r="FS611" s="1447"/>
      <c r="FT611" s="1260"/>
      <c r="FV611" s="1260"/>
      <c r="FW611" s="1288"/>
      <c r="FX611" s="1260"/>
      <c r="FY611" s="1260"/>
      <c r="FZ611" s="1422"/>
      <c r="GA611" s="1259"/>
      <c r="GB611" s="1260"/>
      <c r="GC611" s="1260"/>
      <c r="GD611" s="1260"/>
      <c r="GF611" s="1260"/>
      <c r="GG611" s="1288"/>
      <c r="GH611" s="1260"/>
      <c r="GI611" s="1260"/>
      <c r="GJ611" s="1422"/>
      <c r="GK611" s="231">
        <v>9</v>
      </c>
      <c r="GL611" s="941">
        <v>6.28</v>
      </c>
      <c r="GM611" s="467">
        <v>12750</v>
      </c>
      <c r="GN611" s="467">
        <v>168</v>
      </c>
      <c r="GO611" s="467">
        <v>1044</v>
      </c>
      <c r="GP611" s="467">
        <v>24.7</v>
      </c>
      <c r="GQ611" s="467">
        <v>159</v>
      </c>
      <c r="GU611" s="231">
        <v>39</v>
      </c>
      <c r="GV611" s="941">
        <v>6.18</v>
      </c>
      <c r="GW611" s="467">
        <v>8000</v>
      </c>
      <c r="GX611" s="467">
        <v>136</v>
      </c>
      <c r="GY611" s="467">
        <v>679</v>
      </c>
      <c r="GZ611" s="539">
        <v>185</v>
      </c>
      <c r="HA611" s="467">
        <v>301</v>
      </c>
      <c r="HE611" s="494">
        <v>22</v>
      </c>
      <c r="HF611" s="546">
        <v>6.41</v>
      </c>
      <c r="HG611" s="467">
        <v>10920</v>
      </c>
      <c r="HH611" s="954">
        <v>83.6</v>
      </c>
      <c r="HI611" s="1432">
        <v>318</v>
      </c>
      <c r="HK611" s="576">
        <v>31</v>
      </c>
      <c r="HO611" s="494">
        <v>27</v>
      </c>
      <c r="HP611" s="546">
        <v>6.36</v>
      </c>
      <c r="HQ611" s="467">
        <v>5690</v>
      </c>
      <c r="HR611" s="576">
        <v>63.6</v>
      </c>
      <c r="HS611" s="576">
        <v>315</v>
      </c>
      <c r="HT611" s="539">
        <v>172</v>
      </c>
      <c r="HU611" s="576">
        <v>207</v>
      </c>
    </row>
    <row r="612" spans="1:752" s="472" customFormat="1" ht="15" customHeight="1" x14ac:dyDescent="0.15">
      <c r="A612" s="581">
        <v>44129</v>
      </c>
      <c r="B612" s="1204">
        <f t="shared" si="89"/>
        <v>4826</v>
      </c>
      <c r="C612" s="241"/>
      <c r="D612" s="552"/>
      <c r="E612" s="471"/>
      <c r="F612" s="577"/>
      <c r="G612" s="577"/>
      <c r="H612" s="541"/>
      <c r="I612" s="577"/>
      <c r="J612" s="553"/>
      <c r="K612" s="471"/>
      <c r="L612" s="557"/>
      <c r="M612" s="241">
        <v>1753</v>
      </c>
      <c r="N612" s="552">
        <v>8.44</v>
      </c>
      <c r="O612" s="471">
        <v>2850</v>
      </c>
      <c r="P612" s="577">
        <v>13.5</v>
      </c>
      <c r="Q612" s="577">
        <f t="shared" si="84"/>
        <v>47.25</v>
      </c>
      <c r="R612" s="541"/>
      <c r="S612" s="577">
        <v>8</v>
      </c>
      <c r="T612" s="553"/>
      <c r="U612" s="471"/>
      <c r="V612" s="557"/>
      <c r="W612" s="554">
        <v>626</v>
      </c>
      <c r="X612" s="552">
        <v>8</v>
      </c>
      <c r="Y612" s="555">
        <v>4950</v>
      </c>
      <c r="Z612" s="577">
        <v>11.5</v>
      </c>
      <c r="AA612" s="577">
        <f t="shared" si="85"/>
        <v>47.15</v>
      </c>
      <c r="AB612" s="541"/>
      <c r="AC612" s="577">
        <v>5.5</v>
      </c>
      <c r="AD612" s="541"/>
      <c r="AE612" s="471"/>
      <c r="AF612" s="557"/>
      <c r="AG612" s="554"/>
      <c r="AH612" s="552"/>
      <c r="AI612" s="555"/>
      <c r="AJ612" s="577"/>
      <c r="AK612" s="577"/>
      <c r="AL612" s="541"/>
      <c r="AM612" s="180"/>
      <c r="AN612" s="541"/>
      <c r="AO612" s="471"/>
      <c r="AP612" s="619"/>
      <c r="AQ612" s="554">
        <v>472</v>
      </c>
      <c r="AR612" s="552">
        <v>7.96</v>
      </c>
      <c r="AS612" s="555">
        <v>7450</v>
      </c>
      <c r="AT612" s="577">
        <v>69</v>
      </c>
      <c r="AU612" s="577">
        <f t="shared" si="78"/>
        <v>220.8</v>
      </c>
      <c r="AV612" s="541"/>
      <c r="AW612" s="577">
        <v>30.2</v>
      </c>
      <c r="AX612" s="541"/>
      <c r="AY612" s="471"/>
      <c r="AZ612" s="557"/>
      <c r="BA612" s="241">
        <v>386</v>
      </c>
      <c r="BB612" s="552">
        <v>7.69</v>
      </c>
      <c r="BC612" s="471">
        <v>7480</v>
      </c>
      <c r="BD612" s="577">
        <v>48.5</v>
      </c>
      <c r="BE612" s="577">
        <f t="shared" si="86"/>
        <v>174.6</v>
      </c>
      <c r="BF612" s="541"/>
      <c r="BG612" s="577">
        <v>30.1</v>
      </c>
      <c r="BH612" s="541"/>
      <c r="BI612" s="471"/>
      <c r="BJ612" s="557"/>
      <c r="BK612" s="554">
        <v>144</v>
      </c>
      <c r="BL612" s="552">
        <v>7.9</v>
      </c>
      <c r="BM612" s="555">
        <v>1573</v>
      </c>
      <c r="BN612" s="577">
        <v>70</v>
      </c>
      <c r="BO612" s="577">
        <f t="shared" si="67"/>
        <v>175</v>
      </c>
      <c r="BP612" s="541"/>
      <c r="BQ612" s="577">
        <v>1.9</v>
      </c>
      <c r="BR612" s="541"/>
      <c r="BS612" s="471"/>
      <c r="BT612" s="557"/>
      <c r="BU612" s="554">
        <v>170</v>
      </c>
      <c r="BV612" s="552">
        <v>8.08</v>
      </c>
      <c r="BW612" s="555">
        <v>1467</v>
      </c>
      <c r="BX612" s="555">
        <v>6.2</v>
      </c>
      <c r="BY612" s="577">
        <f t="shared" si="82"/>
        <v>24.18</v>
      </c>
      <c r="BZ612" s="541"/>
      <c r="CA612" s="577">
        <v>8</v>
      </c>
      <c r="CB612" s="541"/>
      <c r="CC612" s="471"/>
      <c r="CD612" s="557"/>
      <c r="CE612" s="554">
        <v>116</v>
      </c>
      <c r="CF612" s="552">
        <v>7.91</v>
      </c>
      <c r="CG612" s="555">
        <v>4000</v>
      </c>
      <c r="CH612" s="577">
        <v>20.8</v>
      </c>
      <c r="CI612" s="577">
        <f t="shared" si="79"/>
        <v>79.039999999999992</v>
      </c>
      <c r="CJ612" s="541"/>
      <c r="CK612" s="577">
        <v>32.200000000000003</v>
      </c>
      <c r="CL612" s="541"/>
      <c r="CM612" s="471"/>
      <c r="CN612" s="557"/>
      <c r="CO612" s="554">
        <v>258</v>
      </c>
      <c r="CP612" s="552">
        <v>7.17</v>
      </c>
      <c r="CQ612" s="471">
        <v>5930</v>
      </c>
      <c r="CR612" s="577">
        <v>24.6</v>
      </c>
      <c r="CS612" s="577">
        <f t="shared" si="87"/>
        <v>78.720000000000013</v>
      </c>
      <c r="CT612" s="541"/>
      <c r="CU612" s="577">
        <v>28.3</v>
      </c>
      <c r="CV612" s="541"/>
      <c r="CW612" s="471"/>
      <c r="CX612" s="557"/>
      <c r="CY612" s="554">
        <v>295</v>
      </c>
      <c r="CZ612" s="552">
        <v>7.24</v>
      </c>
      <c r="DA612" s="471">
        <v>7590</v>
      </c>
      <c r="DB612" s="577">
        <v>184</v>
      </c>
      <c r="DC612" s="577">
        <f t="shared" si="91"/>
        <v>469.2</v>
      </c>
      <c r="DD612" s="541"/>
      <c r="DE612" s="577">
        <v>45.2</v>
      </c>
      <c r="DF612" s="541"/>
      <c r="DG612" s="558"/>
      <c r="DH612" s="557"/>
      <c r="DI612" s="554">
        <v>227</v>
      </c>
      <c r="DJ612" s="552">
        <v>7.62</v>
      </c>
      <c r="DK612" s="556">
        <v>2210</v>
      </c>
      <c r="DL612" s="577">
        <v>144</v>
      </c>
      <c r="DM612" s="577">
        <v>485</v>
      </c>
      <c r="DN612" s="541"/>
      <c r="DO612" s="577">
        <v>16.2</v>
      </c>
      <c r="DP612" s="541"/>
      <c r="DQ612" s="471"/>
      <c r="DR612" s="557"/>
      <c r="DS612" s="554"/>
      <c r="DT612" s="552"/>
      <c r="DU612" s="470"/>
      <c r="DV612" s="577"/>
      <c r="DW612" s="577"/>
      <c r="DX612" s="541"/>
      <c r="DY612" s="577"/>
      <c r="DZ612" s="541"/>
      <c r="EA612" s="577"/>
      <c r="EB612" s="557"/>
      <c r="EC612" s="554"/>
      <c r="ED612" s="552"/>
      <c r="EE612" s="558"/>
      <c r="EF612" s="577"/>
      <c r="EG612" s="577"/>
      <c r="EH612" s="541"/>
      <c r="EI612" s="577"/>
      <c r="EJ612" s="541"/>
      <c r="EK612" s="471"/>
      <c r="EL612" s="557"/>
      <c r="EM612" s="554"/>
      <c r="EN612" s="552"/>
      <c r="EO612" s="471"/>
      <c r="EP612" s="577"/>
      <c r="EQ612" s="577"/>
      <c r="ER612" s="541"/>
      <c r="ES612" s="577"/>
      <c r="ET612" s="470"/>
      <c r="EU612" s="471"/>
      <c r="EV612" s="557"/>
      <c r="EW612" s="554">
        <v>96</v>
      </c>
      <c r="EX612" s="552">
        <v>7.83</v>
      </c>
      <c r="EY612" s="471">
        <v>6230</v>
      </c>
      <c r="EZ612" s="577">
        <v>4</v>
      </c>
      <c r="FA612" s="577">
        <v>17</v>
      </c>
      <c r="FB612" s="541"/>
      <c r="FC612" s="577">
        <v>2</v>
      </c>
      <c r="FD612" s="470"/>
      <c r="FE612" s="471"/>
      <c r="FF612" s="557"/>
      <c r="FG612" s="554">
        <v>12</v>
      </c>
      <c r="FH612" s="552">
        <v>8.41</v>
      </c>
      <c r="FI612" s="471">
        <v>3830</v>
      </c>
      <c r="FJ612" s="577">
        <v>27.3</v>
      </c>
      <c r="FK612" s="577">
        <v>84.6</v>
      </c>
      <c r="FL612" s="541"/>
      <c r="FM612" s="577">
        <v>3.4</v>
      </c>
      <c r="FN612" s="470"/>
      <c r="FO612" s="471"/>
      <c r="FP612" s="557"/>
      <c r="FQ612" s="1261"/>
      <c r="FR612" s="584"/>
      <c r="FS612" s="589"/>
      <c r="FT612" s="584"/>
      <c r="FU612" s="590"/>
      <c r="FV612" s="584"/>
      <c r="FW612" s="590"/>
      <c r="FX612" s="584"/>
      <c r="FY612" s="584"/>
      <c r="FZ612" s="591"/>
      <c r="GA612" s="1261"/>
      <c r="GB612" s="584"/>
      <c r="GC612" s="584"/>
      <c r="GD612" s="584"/>
      <c r="GE612" s="590"/>
      <c r="GF612" s="584"/>
      <c r="GG612" s="590"/>
      <c r="GH612" s="584"/>
      <c r="GI612" s="584"/>
      <c r="GJ612" s="591"/>
      <c r="GK612" s="241">
        <v>5</v>
      </c>
      <c r="GL612" s="940">
        <v>6.24</v>
      </c>
      <c r="GM612" s="471">
        <v>8080</v>
      </c>
      <c r="GN612" s="471">
        <v>136</v>
      </c>
      <c r="GO612" s="471">
        <v>686</v>
      </c>
      <c r="GP612" s="471">
        <v>196</v>
      </c>
      <c r="GQ612" s="471">
        <v>289</v>
      </c>
      <c r="GR612" s="471"/>
      <c r="GS612" s="471"/>
      <c r="GT612" s="557"/>
      <c r="GU612" s="241">
        <v>100</v>
      </c>
      <c r="GV612" s="940">
        <v>6.4</v>
      </c>
      <c r="GW612" s="471">
        <v>13030</v>
      </c>
      <c r="GX612" s="471">
        <v>176</v>
      </c>
      <c r="GY612" s="471">
        <v>1113</v>
      </c>
      <c r="GZ612" s="541">
        <v>29.7</v>
      </c>
      <c r="HA612" s="471">
        <v>174</v>
      </c>
      <c r="HB612" s="471"/>
      <c r="HC612" s="471"/>
      <c r="HD612" s="557"/>
      <c r="HE612" s="554">
        <v>138</v>
      </c>
      <c r="HF612" s="552">
        <v>6.64</v>
      </c>
      <c r="HG612" s="471">
        <v>4730</v>
      </c>
      <c r="HH612" s="590">
        <v>36.9</v>
      </c>
      <c r="HI612" s="556">
        <v>140</v>
      </c>
      <c r="HJ612" s="541"/>
      <c r="HK612" s="577">
        <v>15.2</v>
      </c>
      <c r="HL612" s="541"/>
      <c r="HM612" s="471"/>
      <c r="HN612" s="557"/>
      <c r="HO612" s="554">
        <v>28</v>
      </c>
      <c r="HP612" s="552">
        <v>6.67</v>
      </c>
      <c r="HQ612" s="471">
        <v>5650</v>
      </c>
      <c r="HR612" s="577">
        <v>63.5</v>
      </c>
      <c r="HS612" s="577">
        <v>324</v>
      </c>
      <c r="HT612" s="541">
        <v>182</v>
      </c>
      <c r="HU612" s="577">
        <v>203</v>
      </c>
      <c r="HV612" s="541"/>
      <c r="HW612" s="471"/>
      <c r="HX612" s="557"/>
      <c r="HY612" s="1587"/>
      <c r="HZ612" s="1587"/>
      <c r="IA612" s="1587"/>
      <c r="IB612" s="1587"/>
      <c r="IC612" s="1587"/>
      <c r="ID612" s="1587"/>
      <c r="IE612" s="1587"/>
      <c r="IF612" s="1587"/>
      <c r="IG612" s="1587"/>
      <c r="IH612" s="1587"/>
      <c r="II612" s="1587"/>
      <c r="IJ612" s="1587"/>
      <c r="IK612" s="1587"/>
      <c r="IL612" s="1587"/>
      <c r="IM612" s="1587"/>
      <c r="IN612" s="1587"/>
      <c r="IO612" s="1587"/>
      <c r="IP612" s="1587"/>
      <c r="IQ612" s="1587"/>
      <c r="IR612" s="1587"/>
      <c r="IS612" s="1587"/>
      <c r="IT612" s="1587"/>
      <c r="IU612" s="1587"/>
      <c r="IV612" s="1587"/>
      <c r="IW612" s="1587"/>
      <c r="IX612" s="1587"/>
      <c r="IY612" s="1587"/>
      <c r="IZ612" s="1587"/>
      <c r="JA612" s="1587"/>
      <c r="JB612" s="1587"/>
      <c r="JC612" s="1587"/>
      <c r="JD612" s="1587"/>
      <c r="JE612" s="1587"/>
      <c r="JF612" s="1587"/>
      <c r="JG612" s="1587"/>
      <c r="JH612" s="1587"/>
      <c r="JI612" s="1587"/>
      <c r="JJ612" s="1587"/>
      <c r="JK612" s="1587"/>
      <c r="JL612" s="1587"/>
      <c r="JM612" s="1587"/>
      <c r="JN612" s="1587"/>
      <c r="JO612" s="1587"/>
      <c r="JP612" s="1587"/>
      <c r="JQ612" s="1587"/>
      <c r="JR612" s="1587"/>
      <c r="JS612" s="1587"/>
      <c r="JT612" s="1587"/>
      <c r="JU612" s="1587"/>
      <c r="JV612" s="1587"/>
      <c r="JW612" s="1587"/>
      <c r="JX612" s="1587"/>
      <c r="JY612" s="1587"/>
      <c r="JZ612" s="1587"/>
      <c r="KA612" s="1587"/>
      <c r="KB612" s="1587"/>
      <c r="KC612" s="1587"/>
      <c r="KD612" s="1587"/>
      <c r="KE612" s="1587"/>
      <c r="KF612" s="1587"/>
      <c r="KG612" s="1587"/>
      <c r="KH612" s="1587"/>
      <c r="KI612" s="1587"/>
      <c r="KJ612" s="1587"/>
      <c r="KK612" s="1587"/>
      <c r="KL612" s="1587"/>
      <c r="KM612" s="1587"/>
      <c r="KN612" s="1587"/>
      <c r="KO612" s="1587"/>
      <c r="KP612" s="1587"/>
      <c r="KQ612" s="1587"/>
      <c r="KR612" s="1587"/>
      <c r="KS612" s="1587"/>
      <c r="KT612" s="1587"/>
      <c r="KU612" s="1587"/>
      <c r="KV612" s="1587"/>
      <c r="KW612" s="1587"/>
      <c r="KX612" s="1587"/>
      <c r="KY612" s="1587"/>
      <c r="KZ612" s="1587"/>
      <c r="LA612" s="1587"/>
      <c r="LB612" s="1587"/>
      <c r="LC612" s="1587"/>
      <c r="LD612" s="1587"/>
      <c r="LE612" s="1587"/>
      <c r="LF612" s="1587"/>
      <c r="LG612" s="1587"/>
      <c r="LH612" s="1587"/>
      <c r="LI612" s="1587"/>
      <c r="LJ612" s="1587"/>
      <c r="LK612" s="1587"/>
      <c r="LL612" s="1587"/>
      <c r="LM612" s="1587"/>
      <c r="LN612" s="1587"/>
      <c r="LO612" s="1587"/>
      <c r="LP612" s="1587"/>
      <c r="LQ612" s="1587"/>
      <c r="LR612" s="1587"/>
      <c r="LS612" s="1587"/>
      <c r="LT612" s="1587"/>
      <c r="LU612" s="1587"/>
      <c r="LV612" s="1587"/>
      <c r="LW612" s="1587"/>
      <c r="LX612" s="1587"/>
      <c r="LY612" s="1587"/>
      <c r="LZ612" s="1587"/>
      <c r="MA612" s="1587"/>
      <c r="MB612" s="1587"/>
      <c r="MC612" s="1587"/>
      <c r="MD612" s="1587"/>
      <c r="ME612" s="1587"/>
      <c r="MF612" s="1587"/>
      <c r="MG612" s="1587"/>
      <c r="MH612" s="1587"/>
      <c r="MI612" s="1587"/>
      <c r="MJ612" s="1587"/>
      <c r="MK612" s="1587"/>
      <c r="ML612" s="1587"/>
      <c r="MM612" s="1587"/>
      <c r="MN612" s="1587"/>
      <c r="MO612" s="1587"/>
      <c r="MP612" s="1587"/>
      <c r="MQ612" s="1587"/>
      <c r="MR612" s="1587"/>
      <c r="MS612" s="1587"/>
      <c r="MT612" s="1587"/>
      <c r="MU612" s="1587"/>
      <c r="MV612" s="1587"/>
      <c r="MW612" s="1587"/>
      <c r="MX612" s="1587"/>
      <c r="MY612" s="1587"/>
      <c r="MZ612" s="1587"/>
      <c r="NA612" s="1587"/>
      <c r="NB612" s="1587"/>
      <c r="NC612" s="1587"/>
      <c r="ND612" s="1587"/>
      <c r="NE612" s="1587"/>
      <c r="NF612" s="1587"/>
      <c r="NG612" s="1587"/>
      <c r="NH612" s="1587"/>
      <c r="NI612" s="1587"/>
      <c r="NJ612" s="1587"/>
      <c r="NK612" s="1587"/>
      <c r="NL612" s="1587"/>
      <c r="NM612" s="1587"/>
      <c r="NN612" s="1587"/>
      <c r="NO612" s="1587"/>
      <c r="NP612" s="1587"/>
      <c r="NQ612" s="1587"/>
      <c r="NR612" s="1587"/>
      <c r="NS612" s="1587"/>
      <c r="NT612" s="1587"/>
      <c r="NU612" s="1587"/>
      <c r="NV612" s="1587"/>
      <c r="NW612" s="1587"/>
      <c r="NX612" s="1587"/>
      <c r="NY612" s="1587"/>
      <c r="NZ612" s="1587"/>
      <c r="OA612" s="1587"/>
      <c r="OB612" s="1587"/>
      <c r="OC612" s="1587"/>
      <c r="OD612" s="1587"/>
      <c r="OE612" s="1587"/>
      <c r="OF612" s="1587"/>
      <c r="OG612" s="1587"/>
      <c r="OH612" s="1587"/>
      <c r="OI612" s="1587"/>
      <c r="OJ612" s="1587"/>
      <c r="OK612" s="1587"/>
      <c r="OL612" s="1587"/>
      <c r="OM612" s="1587"/>
      <c r="ON612" s="1587"/>
      <c r="OO612" s="1587"/>
      <c r="OP612" s="1587"/>
      <c r="OQ612" s="1587"/>
      <c r="OR612" s="1587"/>
      <c r="OS612" s="1587"/>
      <c r="OT612" s="1587"/>
      <c r="OU612" s="1587"/>
      <c r="OV612" s="1587"/>
      <c r="OW612" s="1587"/>
      <c r="OX612" s="1587"/>
      <c r="OY612" s="1587"/>
      <c r="OZ612" s="1587"/>
      <c r="PA612" s="1587"/>
      <c r="PB612" s="1587"/>
      <c r="PC612" s="1587"/>
      <c r="PD612" s="1587"/>
      <c r="PE612" s="1587"/>
      <c r="PF612" s="1587"/>
      <c r="PG612" s="1588"/>
      <c r="PH612" s="1588"/>
      <c r="PI612" s="1588"/>
      <c r="PJ612" s="1588"/>
      <c r="PK612" s="1588"/>
      <c r="PL612" s="1588"/>
      <c r="PM612" s="1588"/>
      <c r="PN612" s="1588"/>
      <c r="PO612" s="1588"/>
      <c r="PP612" s="1588"/>
      <c r="PQ612" s="1588"/>
      <c r="PR612" s="1588"/>
      <c r="PS612" s="1588"/>
      <c r="PT612" s="1588"/>
      <c r="PU612" s="1588"/>
      <c r="PV612" s="1588"/>
      <c r="PW612" s="1588"/>
      <c r="PX612" s="1588"/>
      <c r="PY612" s="1588"/>
      <c r="PZ612" s="1588"/>
      <c r="QA612" s="1588"/>
      <c r="QB612" s="1588"/>
      <c r="QC612" s="1588"/>
      <c r="QD612" s="1588"/>
      <c r="QE612" s="1588"/>
      <c r="QF612" s="1588"/>
      <c r="QG612" s="1588"/>
      <c r="QH612" s="1588"/>
      <c r="QI612" s="1588"/>
      <c r="QJ612" s="1588"/>
      <c r="QK612" s="1588"/>
      <c r="QL612" s="1588"/>
      <c r="QM612" s="1588"/>
      <c r="QN612" s="1588"/>
      <c r="QO612" s="1588"/>
      <c r="QP612" s="1588"/>
      <c r="QQ612" s="1588"/>
      <c r="QR612" s="1588"/>
      <c r="QS612" s="1588"/>
      <c r="QT612" s="1588"/>
      <c r="QU612" s="1588"/>
      <c r="QV612" s="1588"/>
      <c r="QW612" s="1588"/>
      <c r="QX612" s="1588"/>
      <c r="QY612" s="1588"/>
      <c r="QZ612" s="1588"/>
      <c r="RA612" s="1588"/>
      <c r="RB612" s="1588"/>
      <c r="RC612" s="1588"/>
      <c r="RD612" s="1588"/>
      <c r="RE612" s="1588"/>
      <c r="RF612" s="1588"/>
      <c r="RG612" s="1588"/>
      <c r="RH612" s="1588"/>
      <c r="RI612" s="1588"/>
      <c r="RJ612" s="1588"/>
      <c r="RK612" s="1588"/>
      <c r="RL612" s="1588"/>
      <c r="RM612" s="1588"/>
      <c r="RN612" s="1588"/>
      <c r="RO612" s="1588"/>
      <c r="RP612" s="1588"/>
      <c r="RQ612" s="1588"/>
      <c r="RR612" s="1588"/>
      <c r="RS612" s="1588"/>
      <c r="RT612" s="1588"/>
      <c r="RU612" s="1588"/>
      <c r="RV612" s="1588"/>
      <c r="RW612" s="1588"/>
      <c r="RX612" s="1588"/>
      <c r="RY612" s="1588"/>
      <c r="RZ612" s="1588"/>
      <c r="SA612" s="1588"/>
      <c r="SB612" s="1588"/>
      <c r="SC612" s="1588"/>
      <c r="SD612" s="1588"/>
      <c r="SE612" s="1588"/>
      <c r="SF612" s="1588"/>
      <c r="SG612" s="1588"/>
      <c r="SH612" s="1588"/>
      <c r="SI612" s="1588"/>
      <c r="SJ612" s="1588"/>
      <c r="SK612" s="1588"/>
      <c r="SL612" s="1588"/>
      <c r="SM612" s="1588"/>
      <c r="SN612" s="1588"/>
      <c r="SO612" s="1588"/>
      <c r="SP612" s="1588"/>
      <c r="SQ612" s="1588"/>
      <c r="SR612" s="1588"/>
      <c r="SS612" s="1588"/>
      <c r="ST612" s="1588"/>
      <c r="SU612" s="1588"/>
      <c r="SV612" s="1588"/>
      <c r="SW612" s="1588"/>
      <c r="SX612" s="1588"/>
      <c r="SY612" s="1588"/>
      <c r="SZ612" s="1588"/>
      <c r="TA612" s="1588"/>
      <c r="TB612" s="1588"/>
      <c r="TC612" s="1588"/>
    </row>
    <row r="613" spans="1:752" ht="15" customHeight="1" x14ac:dyDescent="0.15">
      <c r="A613" s="1033">
        <v>44130</v>
      </c>
      <c r="B613" s="1205">
        <f t="shared" si="89"/>
        <v>4560</v>
      </c>
      <c r="M613" s="231">
        <v>1882</v>
      </c>
      <c r="N613" s="546">
        <v>8.32</v>
      </c>
      <c r="O613" s="467">
        <v>2820</v>
      </c>
      <c r="P613" s="576">
        <v>14.8</v>
      </c>
      <c r="Q613" s="883">
        <f t="shared" si="84"/>
        <v>51.800000000000004</v>
      </c>
      <c r="S613" s="576">
        <v>9.9</v>
      </c>
      <c r="W613" s="494">
        <v>477</v>
      </c>
      <c r="X613" s="546">
        <v>8.0299999999999994</v>
      </c>
      <c r="Y613" s="548">
        <v>6390</v>
      </c>
      <c r="Z613" s="576">
        <v>16</v>
      </c>
      <c r="AA613" s="883">
        <f t="shared" si="85"/>
        <v>65.599999999999994</v>
      </c>
      <c r="AC613" s="576">
        <v>8.3000000000000007</v>
      </c>
      <c r="AQ613" s="494">
        <v>508</v>
      </c>
      <c r="AR613" s="546">
        <v>7.76</v>
      </c>
      <c r="AS613" s="548">
        <v>7370</v>
      </c>
      <c r="AT613" s="576">
        <v>64.5</v>
      </c>
      <c r="AU613" s="883">
        <f t="shared" si="78"/>
        <v>206.4</v>
      </c>
      <c r="AW613" s="576">
        <v>40.299999999999997</v>
      </c>
      <c r="BA613" s="231">
        <v>229</v>
      </c>
      <c r="BB613" s="546">
        <v>7.77</v>
      </c>
      <c r="BC613" s="467">
        <v>7590</v>
      </c>
      <c r="BD613" s="576">
        <v>42.1</v>
      </c>
      <c r="BE613" s="883">
        <f t="shared" si="86"/>
        <v>151.56</v>
      </c>
      <c r="BG613" s="576">
        <v>30.1</v>
      </c>
      <c r="BK613" s="494">
        <v>145</v>
      </c>
      <c r="BL613" s="546">
        <v>7.97</v>
      </c>
      <c r="BM613" s="548">
        <v>1590</v>
      </c>
      <c r="BN613" s="576">
        <v>65.5</v>
      </c>
      <c r="BO613" s="883">
        <f t="shared" ref="BO613:BO676" si="92">BN613*2.5</f>
        <v>163.75</v>
      </c>
      <c r="BQ613" s="576">
        <v>1.7</v>
      </c>
      <c r="BU613" s="494">
        <v>112</v>
      </c>
      <c r="BV613" s="546">
        <v>7.84</v>
      </c>
      <c r="BW613" s="548">
        <v>3400</v>
      </c>
      <c r="BX613" s="548">
        <v>12.6</v>
      </c>
      <c r="BY613" s="883">
        <f>BX613*3.9</f>
        <v>49.14</v>
      </c>
      <c r="CA613" s="576">
        <v>24.7</v>
      </c>
      <c r="CE613" s="494">
        <v>104</v>
      </c>
      <c r="CF613" s="546">
        <v>7.8</v>
      </c>
      <c r="CG613" s="548">
        <v>3760</v>
      </c>
      <c r="CH613" s="576">
        <v>16.8</v>
      </c>
      <c r="CI613" s="883">
        <f t="shared" si="79"/>
        <v>63.839999999999996</v>
      </c>
      <c r="CK613" s="576">
        <v>28.5</v>
      </c>
      <c r="CO613" s="494">
        <v>273</v>
      </c>
      <c r="CP613" s="546">
        <v>7.05</v>
      </c>
      <c r="CQ613" s="467">
        <v>6350</v>
      </c>
      <c r="CR613" s="576">
        <v>28.6</v>
      </c>
      <c r="CS613" s="883">
        <f t="shared" si="87"/>
        <v>91.52000000000001</v>
      </c>
      <c r="CU613" s="576">
        <v>31.9</v>
      </c>
      <c r="CY613" s="494">
        <v>316</v>
      </c>
      <c r="CZ613" s="546">
        <v>7.41</v>
      </c>
      <c r="DA613" s="467">
        <v>4760</v>
      </c>
      <c r="DB613" s="576">
        <v>130</v>
      </c>
      <c r="DC613" s="883">
        <v>332</v>
      </c>
      <c r="DE613" s="576">
        <v>33.1</v>
      </c>
      <c r="DI613" s="494">
        <v>170</v>
      </c>
      <c r="DJ613" s="546">
        <v>7.46</v>
      </c>
      <c r="DK613" s="549">
        <v>2750</v>
      </c>
      <c r="DL613" s="576">
        <v>204</v>
      </c>
      <c r="DM613" s="883">
        <v>469</v>
      </c>
      <c r="DO613" s="576">
        <v>23.8</v>
      </c>
      <c r="EC613" s="494">
        <v>10</v>
      </c>
      <c r="ED613" s="546">
        <v>7.86</v>
      </c>
      <c r="EE613" s="551">
        <v>394</v>
      </c>
      <c r="EF613" s="576">
        <v>5.5</v>
      </c>
      <c r="EG613" s="883">
        <v>20.399999999999999</v>
      </c>
      <c r="EI613" s="576">
        <v>10.9</v>
      </c>
      <c r="EW613" s="494">
        <v>159</v>
      </c>
      <c r="EX613" s="546">
        <v>7.95</v>
      </c>
      <c r="EY613" s="467">
        <v>5830</v>
      </c>
      <c r="EZ613" s="576">
        <v>3.9</v>
      </c>
      <c r="FA613" s="883">
        <v>15.6</v>
      </c>
      <c r="FC613" s="576">
        <v>1</v>
      </c>
      <c r="FG613" s="494">
        <v>25</v>
      </c>
      <c r="FH613" s="596">
        <v>8.4499999999999993</v>
      </c>
      <c r="FI613" s="602">
        <v>4100</v>
      </c>
      <c r="FJ613" s="603">
        <v>26</v>
      </c>
      <c r="FK613" s="883">
        <v>76</v>
      </c>
      <c r="FL613" s="543"/>
      <c r="FM613" s="603">
        <v>3.4</v>
      </c>
      <c r="FQ613" s="1259"/>
      <c r="FR613" s="1260"/>
      <c r="FS613" s="1447"/>
      <c r="FT613" s="1260"/>
      <c r="FV613" s="1260"/>
      <c r="FW613" s="1288"/>
      <c r="FX613" s="1260"/>
      <c r="FY613" s="1260"/>
      <c r="FZ613" s="1422"/>
      <c r="GA613" s="1259"/>
      <c r="GB613" s="1260"/>
      <c r="GC613" s="1260"/>
      <c r="GD613" s="1260"/>
      <c r="GF613" s="1260"/>
      <c r="GG613" s="1288"/>
      <c r="GH613" s="1260"/>
      <c r="GI613" s="1260"/>
      <c r="GJ613" s="1422"/>
      <c r="GK613" s="231">
        <v>2</v>
      </c>
      <c r="GL613" s="941">
        <v>6.43</v>
      </c>
      <c r="GM613" s="467">
        <v>13000</v>
      </c>
      <c r="GN613" s="467">
        <v>182</v>
      </c>
      <c r="GO613" s="467">
        <v>1147</v>
      </c>
      <c r="GP613" s="467">
        <v>31.7</v>
      </c>
      <c r="GQ613" s="467">
        <v>182</v>
      </c>
      <c r="GV613" s="941"/>
      <c r="HE613" s="494">
        <v>116</v>
      </c>
      <c r="HF613" s="546">
        <v>6.79</v>
      </c>
      <c r="HG613" s="467">
        <v>8170</v>
      </c>
      <c r="HH613" s="954">
        <v>53.6</v>
      </c>
      <c r="HI613" s="1432">
        <v>203.7</v>
      </c>
      <c r="HK613" s="576">
        <v>19.399999999999999</v>
      </c>
      <c r="HO613" s="494">
        <v>32</v>
      </c>
      <c r="HP613" s="546">
        <v>6.67</v>
      </c>
      <c r="HQ613" s="467">
        <v>5280</v>
      </c>
      <c r="HR613" s="576">
        <v>64.5</v>
      </c>
      <c r="HS613" s="576">
        <v>335</v>
      </c>
      <c r="HT613" s="539">
        <v>164</v>
      </c>
      <c r="HU613" s="576">
        <v>194</v>
      </c>
    </row>
    <row r="614" spans="1:752" ht="15" customHeight="1" x14ac:dyDescent="0.15">
      <c r="A614" s="1033">
        <v>44131</v>
      </c>
      <c r="B614" s="1205">
        <f t="shared" si="89"/>
        <v>5332</v>
      </c>
      <c r="M614" s="231">
        <v>2210</v>
      </c>
      <c r="N614" s="546">
        <v>8.32</v>
      </c>
      <c r="O614" s="467">
        <v>2770</v>
      </c>
      <c r="P614" s="576">
        <v>14.9</v>
      </c>
      <c r="Q614" s="883">
        <f t="shared" si="84"/>
        <v>52.15</v>
      </c>
      <c r="S614" s="576">
        <v>13.4</v>
      </c>
      <c r="W614" s="494">
        <v>661</v>
      </c>
      <c r="X614" s="546">
        <v>7.94</v>
      </c>
      <c r="Y614" s="548">
        <v>5620</v>
      </c>
      <c r="Z614" s="576">
        <v>12.5</v>
      </c>
      <c r="AA614" s="883">
        <f t="shared" si="85"/>
        <v>51.249999999999993</v>
      </c>
      <c r="AC614" s="576">
        <v>5.2</v>
      </c>
      <c r="AG614" s="494">
        <v>106</v>
      </c>
      <c r="AH614" s="546">
        <v>8.2100000000000009</v>
      </c>
      <c r="AI614" s="548">
        <v>9070</v>
      </c>
      <c r="AJ614" s="576">
        <v>20.6</v>
      </c>
      <c r="AK614" s="883">
        <v>84.5</v>
      </c>
      <c r="AM614" s="213">
        <v>3.7</v>
      </c>
      <c r="AQ614" s="494">
        <v>452</v>
      </c>
      <c r="AR614" s="546">
        <v>7.2</v>
      </c>
      <c r="AS614" s="548">
        <v>7030</v>
      </c>
      <c r="AT614" s="576">
        <v>59.9</v>
      </c>
      <c r="AU614" s="883">
        <f t="shared" si="78"/>
        <v>191.68</v>
      </c>
      <c r="AW614" s="576">
        <v>55.2</v>
      </c>
      <c r="BA614" s="231">
        <v>178</v>
      </c>
      <c r="BB614" s="546">
        <v>7.91</v>
      </c>
      <c r="BC614" s="467">
        <v>7550</v>
      </c>
      <c r="BD614" s="576">
        <v>41.3</v>
      </c>
      <c r="BE614" s="883">
        <f t="shared" si="86"/>
        <v>148.68</v>
      </c>
      <c r="BG614" s="576">
        <v>32</v>
      </c>
      <c r="BK614" s="494">
        <v>142</v>
      </c>
      <c r="BL614" s="546">
        <v>7.92</v>
      </c>
      <c r="BM614" s="548">
        <v>1580</v>
      </c>
      <c r="BN614" s="576">
        <v>70.099999999999994</v>
      </c>
      <c r="BO614" s="883">
        <f t="shared" si="92"/>
        <v>175.25</v>
      </c>
      <c r="BQ614" s="576">
        <v>1.6</v>
      </c>
      <c r="BU614" s="494">
        <v>417</v>
      </c>
      <c r="BV614" s="546">
        <v>7.89</v>
      </c>
      <c r="BW614" s="548">
        <v>3810</v>
      </c>
      <c r="BX614" s="548">
        <v>17</v>
      </c>
      <c r="BY614" s="883">
        <f>BX614*3.9</f>
        <v>66.3</v>
      </c>
      <c r="CA614" s="576">
        <v>24</v>
      </c>
      <c r="CE614" s="494">
        <v>99</v>
      </c>
      <c r="CF614" s="546">
        <v>7.79</v>
      </c>
      <c r="CG614" s="548">
        <v>3440</v>
      </c>
      <c r="CH614" s="576">
        <v>17.100000000000001</v>
      </c>
      <c r="CI614" s="883">
        <f t="shared" si="79"/>
        <v>64.98</v>
      </c>
      <c r="CK614" s="576">
        <v>24.5</v>
      </c>
      <c r="CO614" s="494">
        <v>285</v>
      </c>
      <c r="CP614" s="546">
        <v>7.17</v>
      </c>
      <c r="CQ614" s="467">
        <v>7600</v>
      </c>
      <c r="CR614" s="576">
        <v>25.8</v>
      </c>
      <c r="CS614" s="883">
        <f t="shared" si="87"/>
        <v>82.56</v>
      </c>
      <c r="CU614" s="576">
        <v>38.299999999999997</v>
      </c>
      <c r="CY614" s="494">
        <v>284</v>
      </c>
      <c r="CZ614" s="546">
        <v>7.52</v>
      </c>
      <c r="DA614" s="467">
        <v>4830</v>
      </c>
      <c r="DB614" s="576">
        <v>131</v>
      </c>
      <c r="DC614" s="883">
        <v>134</v>
      </c>
      <c r="DE614" s="576">
        <v>36</v>
      </c>
      <c r="DI614" s="494">
        <v>121</v>
      </c>
      <c r="DJ614" s="546">
        <v>7.45</v>
      </c>
      <c r="DK614" s="549">
        <v>2480</v>
      </c>
      <c r="DL614" s="576">
        <v>191</v>
      </c>
      <c r="DM614" s="883">
        <v>478</v>
      </c>
      <c r="DO614" s="576">
        <v>23.4</v>
      </c>
      <c r="EC614" s="494">
        <v>11</v>
      </c>
      <c r="ED614" s="546">
        <v>7.53</v>
      </c>
      <c r="EE614" s="551">
        <v>394</v>
      </c>
      <c r="EF614" s="576">
        <v>5</v>
      </c>
      <c r="EG614" s="883">
        <v>20.399999999999999</v>
      </c>
      <c r="EI614" s="576">
        <v>10.9</v>
      </c>
      <c r="EW614" s="494">
        <v>130</v>
      </c>
      <c r="EX614" s="546">
        <v>7.56</v>
      </c>
      <c r="EY614" s="467">
        <v>5540</v>
      </c>
      <c r="EZ614" s="576">
        <v>4</v>
      </c>
      <c r="FA614" s="883">
        <v>16</v>
      </c>
      <c r="FC614" s="576">
        <v>1</v>
      </c>
      <c r="FG614" s="494">
        <v>26</v>
      </c>
      <c r="FH614" s="596">
        <v>8.42</v>
      </c>
      <c r="FI614" s="602">
        <v>4320</v>
      </c>
      <c r="FJ614" s="603">
        <v>27</v>
      </c>
      <c r="FK614" s="883">
        <v>86</v>
      </c>
      <c r="FL614" s="543"/>
      <c r="FM614" s="603">
        <v>3.4</v>
      </c>
      <c r="FQ614" s="1259"/>
      <c r="FR614" s="1260"/>
      <c r="FS614" s="1447"/>
      <c r="FT614" s="1260"/>
      <c r="FV614" s="1260"/>
      <c r="FW614" s="1288"/>
      <c r="FX614" s="1260"/>
      <c r="FY614" s="1260"/>
      <c r="FZ614" s="1422"/>
      <c r="GA614" s="1259"/>
      <c r="GB614" s="1260"/>
      <c r="GC614" s="1260"/>
      <c r="GD614" s="1260"/>
      <c r="GF614" s="1260"/>
      <c r="GG614" s="1288"/>
      <c r="GH614" s="1260"/>
      <c r="GI614" s="1260"/>
      <c r="GJ614" s="1422"/>
      <c r="GK614" s="231">
        <v>35</v>
      </c>
      <c r="GL614" s="941">
        <v>6.27</v>
      </c>
      <c r="GM614" s="467">
        <v>13050</v>
      </c>
      <c r="GN614" s="467">
        <v>190</v>
      </c>
      <c r="GO614" s="467">
        <v>1197</v>
      </c>
      <c r="GP614" s="467">
        <v>46.2</v>
      </c>
      <c r="GQ614" s="467">
        <v>209</v>
      </c>
      <c r="GU614" s="231">
        <v>35</v>
      </c>
      <c r="GV614" s="941">
        <v>6.17</v>
      </c>
      <c r="GW614" s="467">
        <v>8240</v>
      </c>
      <c r="GX614" s="467">
        <v>157</v>
      </c>
      <c r="GY614" s="467">
        <v>841</v>
      </c>
      <c r="GZ614" s="539">
        <v>196</v>
      </c>
      <c r="HA614" s="467">
        <v>331</v>
      </c>
      <c r="HE614" s="494">
        <v>114</v>
      </c>
      <c r="HF614" s="546">
        <v>6.81</v>
      </c>
      <c r="HG614" s="467">
        <v>8900</v>
      </c>
      <c r="HH614" s="954">
        <v>55.9</v>
      </c>
      <c r="HI614" s="1432">
        <v>212</v>
      </c>
      <c r="HK614" s="576">
        <v>20.5</v>
      </c>
      <c r="HO614" s="494">
        <v>26</v>
      </c>
      <c r="HP614" s="546">
        <v>6.55</v>
      </c>
      <c r="HQ614" s="467">
        <v>5600</v>
      </c>
      <c r="HR614" s="576">
        <v>66.599999999999994</v>
      </c>
      <c r="HS614" s="576">
        <v>346</v>
      </c>
      <c r="HT614" s="539">
        <v>180</v>
      </c>
      <c r="HU614" s="576">
        <v>215</v>
      </c>
    </row>
    <row r="615" spans="1:752" ht="15" customHeight="1" x14ac:dyDescent="0.15">
      <c r="A615" s="1033">
        <v>44132</v>
      </c>
      <c r="B615" s="1205">
        <f t="shared" si="89"/>
        <v>5445</v>
      </c>
      <c r="M615" s="231">
        <v>2261</v>
      </c>
      <c r="N615" s="546">
        <v>8.2200000000000006</v>
      </c>
      <c r="O615" s="467">
        <v>2670</v>
      </c>
      <c r="P615" s="576">
        <v>14.6</v>
      </c>
      <c r="Q615" s="883">
        <f t="shared" si="84"/>
        <v>51.1</v>
      </c>
      <c r="S615" s="576">
        <v>20.3</v>
      </c>
      <c r="W615" s="494">
        <v>606</v>
      </c>
      <c r="X615" s="546">
        <v>7.85</v>
      </c>
      <c r="Y615" s="548">
        <v>5280</v>
      </c>
      <c r="Z615" s="576">
        <v>14.7</v>
      </c>
      <c r="AA615" s="883">
        <f t="shared" si="85"/>
        <v>60.269999999999989</v>
      </c>
      <c r="AC615" s="576">
        <v>6</v>
      </c>
      <c r="AQ615" s="494">
        <v>526</v>
      </c>
      <c r="AR615" s="546">
        <v>7.68</v>
      </c>
      <c r="AS615" s="548">
        <v>7150</v>
      </c>
      <c r="AT615" s="576">
        <v>61.9</v>
      </c>
      <c r="AU615" s="883">
        <f t="shared" si="78"/>
        <v>198.08</v>
      </c>
      <c r="AW615" s="576">
        <v>63.9</v>
      </c>
      <c r="BA615" s="231">
        <v>207</v>
      </c>
      <c r="BB615" s="546">
        <v>7.96</v>
      </c>
      <c r="BC615" s="467">
        <v>7560</v>
      </c>
      <c r="BD615" s="576">
        <v>42.1</v>
      </c>
      <c r="BE615" s="883">
        <f t="shared" si="86"/>
        <v>151.56</v>
      </c>
      <c r="BG615" s="576">
        <v>33.9</v>
      </c>
      <c r="BK615" s="494">
        <v>143</v>
      </c>
      <c r="BL615" s="546">
        <v>7.87</v>
      </c>
      <c r="BM615" s="548">
        <v>1609</v>
      </c>
      <c r="BN615" s="576">
        <v>73.099999999999994</v>
      </c>
      <c r="BO615" s="883">
        <f t="shared" si="92"/>
        <v>182.75</v>
      </c>
      <c r="BQ615" s="576">
        <v>1.6</v>
      </c>
      <c r="BU615" s="494">
        <v>263</v>
      </c>
      <c r="BV615" s="546">
        <v>7.92</v>
      </c>
      <c r="BW615" s="548">
        <v>4020</v>
      </c>
      <c r="BX615" s="548">
        <v>23.9</v>
      </c>
      <c r="BY615" s="883">
        <f>BX615*3.9</f>
        <v>93.21</v>
      </c>
      <c r="CA615" s="576">
        <v>26</v>
      </c>
      <c r="CE615" s="494">
        <v>107</v>
      </c>
      <c r="CF615" s="546">
        <v>7.83</v>
      </c>
      <c r="CG615" s="548">
        <v>3610</v>
      </c>
      <c r="CH615" s="576">
        <v>17.8</v>
      </c>
      <c r="CI615" s="883">
        <f t="shared" si="79"/>
        <v>67.64</v>
      </c>
      <c r="CK615" s="576">
        <v>21</v>
      </c>
      <c r="CO615" s="494">
        <v>348</v>
      </c>
      <c r="CP615" s="546">
        <v>7.42</v>
      </c>
      <c r="CQ615" s="467">
        <v>6810</v>
      </c>
      <c r="CR615" s="576">
        <v>19.600000000000001</v>
      </c>
      <c r="CS615" s="883">
        <f t="shared" si="87"/>
        <v>62.720000000000006</v>
      </c>
      <c r="CU615" s="576">
        <v>24</v>
      </c>
      <c r="CY615" s="494">
        <v>400</v>
      </c>
      <c r="CZ615" s="546">
        <v>7.83</v>
      </c>
      <c r="DA615" s="467">
        <v>4560</v>
      </c>
      <c r="DB615" s="576">
        <v>127</v>
      </c>
      <c r="DC615" s="883">
        <v>324</v>
      </c>
      <c r="DE615" s="576">
        <v>30.2</v>
      </c>
      <c r="DI615" s="494">
        <v>158</v>
      </c>
      <c r="DJ615" s="546">
        <v>7.51</v>
      </c>
      <c r="DK615" s="549">
        <v>2310</v>
      </c>
      <c r="DL615" s="576">
        <v>181</v>
      </c>
      <c r="DM615" s="883">
        <v>456</v>
      </c>
      <c r="DO615" s="576">
        <v>22.3</v>
      </c>
      <c r="DS615" s="494">
        <v>27</v>
      </c>
      <c r="DT615" s="546">
        <v>7.31</v>
      </c>
      <c r="DU615" s="466">
        <v>400</v>
      </c>
      <c r="DV615" s="576">
        <v>11</v>
      </c>
      <c r="DW615" s="883">
        <v>24</v>
      </c>
      <c r="DY615" s="576">
        <v>2.9</v>
      </c>
      <c r="EW615" s="494">
        <v>174</v>
      </c>
      <c r="EX615" s="546">
        <v>7.43</v>
      </c>
      <c r="EY615" s="467">
        <v>5810</v>
      </c>
      <c r="EZ615" s="576">
        <v>4</v>
      </c>
      <c r="FA615" s="883">
        <v>16</v>
      </c>
      <c r="FC615" s="576">
        <v>1</v>
      </c>
      <c r="FG615" s="494">
        <v>26</v>
      </c>
      <c r="FH615" s="546">
        <v>8.0500000000000007</v>
      </c>
      <c r="FI615" s="467">
        <v>4310</v>
      </c>
      <c r="FJ615" s="576">
        <v>19</v>
      </c>
      <c r="FK615" s="883">
        <v>72</v>
      </c>
      <c r="FM615" s="576">
        <v>3</v>
      </c>
      <c r="FQ615" s="1259"/>
      <c r="FR615" s="1260"/>
      <c r="FS615" s="1447"/>
      <c r="FT615" s="1260"/>
      <c r="FV615" s="1260"/>
      <c r="FW615" s="1288"/>
      <c r="FX615" s="1260"/>
      <c r="FY615" s="1260"/>
      <c r="FZ615" s="1422"/>
      <c r="GA615" s="1259"/>
      <c r="GB615" s="1260"/>
      <c r="GC615" s="1260"/>
      <c r="GD615" s="1260"/>
      <c r="GF615" s="1260"/>
      <c r="GG615" s="1288"/>
      <c r="GH615" s="1260"/>
      <c r="GI615" s="1260"/>
      <c r="GJ615" s="1422"/>
      <c r="GK615" s="231">
        <v>6</v>
      </c>
      <c r="GL615" s="941">
        <v>6.46</v>
      </c>
      <c r="GM615" s="467">
        <v>10980</v>
      </c>
      <c r="GN615" s="467">
        <v>141</v>
      </c>
      <c r="GO615" s="467">
        <v>703</v>
      </c>
      <c r="GP615" s="467">
        <v>100</v>
      </c>
      <c r="GQ615" s="467">
        <v>228</v>
      </c>
      <c r="GU615" s="231">
        <v>40</v>
      </c>
      <c r="GV615" s="941">
        <v>6.23</v>
      </c>
      <c r="GW615" s="467">
        <v>8410</v>
      </c>
      <c r="GX615" s="467">
        <v>158</v>
      </c>
      <c r="GY615" s="467">
        <v>621</v>
      </c>
      <c r="GZ615" s="539">
        <v>199</v>
      </c>
      <c r="HA615" s="467">
        <v>318</v>
      </c>
      <c r="HE615" s="494">
        <v>133</v>
      </c>
      <c r="HF615" s="546">
        <v>6.87</v>
      </c>
      <c r="HG615" s="467">
        <v>8280</v>
      </c>
      <c r="HH615" s="954">
        <v>50.9</v>
      </c>
      <c r="HI615" s="1432">
        <v>193</v>
      </c>
      <c r="HK615" s="576">
        <v>18.600000000000001</v>
      </c>
      <c r="HO615" s="494">
        <v>20</v>
      </c>
      <c r="HP615" s="546">
        <v>6.6</v>
      </c>
      <c r="HQ615" s="467">
        <v>5720</v>
      </c>
      <c r="HR615" s="576">
        <v>67.2</v>
      </c>
      <c r="HS615" s="576">
        <v>325</v>
      </c>
      <c r="HT615" s="539">
        <v>191</v>
      </c>
      <c r="HU615" s="576">
        <v>205</v>
      </c>
    </row>
    <row r="616" spans="1:752" ht="15" customHeight="1" x14ac:dyDescent="0.15">
      <c r="A616" s="1033">
        <v>44133</v>
      </c>
      <c r="B616" s="1205">
        <f t="shared" si="89"/>
        <v>5085</v>
      </c>
      <c r="M616" s="231">
        <v>2303</v>
      </c>
      <c r="N616" s="546">
        <v>8.35</v>
      </c>
      <c r="O616" s="467">
        <v>2490</v>
      </c>
      <c r="P616" s="576">
        <v>14.9</v>
      </c>
      <c r="Q616" s="883">
        <f t="shared" si="84"/>
        <v>52.15</v>
      </c>
      <c r="S616" s="576">
        <v>26.4</v>
      </c>
      <c r="W616" s="494">
        <v>509</v>
      </c>
      <c r="X616" s="546">
        <v>7.97</v>
      </c>
      <c r="Y616" s="548">
        <v>5450</v>
      </c>
      <c r="Z616" s="576">
        <v>14.6</v>
      </c>
      <c r="AA616" s="883">
        <f t="shared" si="85"/>
        <v>59.859999999999992</v>
      </c>
      <c r="AC616" s="576">
        <v>7.8</v>
      </c>
      <c r="AG616" s="494">
        <v>120</v>
      </c>
      <c r="AH616" s="546">
        <v>8.2899999999999991</v>
      </c>
      <c r="AI616" s="548">
        <v>8980</v>
      </c>
      <c r="AJ616" s="576">
        <v>20.3</v>
      </c>
      <c r="AK616" s="883">
        <v>87.3</v>
      </c>
      <c r="AM616" s="213">
        <v>2.5</v>
      </c>
      <c r="AQ616" s="494">
        <v>364</v>
      </c>
      <c r="AR616" s="546">
        <v>7.76</v>
      </c>
      <c r="AS616" s="548">
        <v>6800</v>
      </c>
      <c r="AT616" s="576">
        <v>55.6</v>
      </c>
      <c r="AU616" s="883">
        <f t="shared" si="78"/>
        <v>177.92000000000002</v>
      </c>
      <c r="AW616" s="576">
        <v>59.3</v>
      </c>
      <c r="BA616" s="231">
        <v>172</v>
      </c>
      <c r="BB616" s="546">
        <v>8.08</v>
      </c>
      <c r="BC616" s="467">
        <v>7650</v>
      </c>
      <c r="BD616" s="576">
        <v>41.3</v>
      </c>
      <c r="BE616" s="883">
        <f t="shared" si="86"/>
        <v>148.68</v>
      </c>
      <c r="BG616" s="576">
        <v>29.4</v>
      </c>
      <c r="BK616" s="494">
        <v>145</v>
      </c>
      <c r="BL616" s="546">
        <v>7.9</v>
      </c>
      <c r="BM616" s="548">
        <v>1590</v>
      </c>
      <c r="BN616" s="576">
        <v>71.400000000000006</v>
      </c>
      <c r="BO616" s="883">
        <f t="shared" si="92"/>
        <v>178.5</v>
      </c>
      <c r="BQ616" s="576">
        <v>1.5</v>
      </c>
      <c r="BU616" s="494">
        <v>233</v>
      </c>
      <c r="BV616" s="546">
        <v>8.0500000000000007</v>
      </c>
      <c r="BW616" s="548">
        <v>2940</v>
      </c>
      <c r="BX616" s="548">
        <v>7.2</v>
      </c>
      <c r="BY616" s="883">
        <f>BX616*3.9</f>
        <v>28.08</v>
      </c>
      <c r="CA616" s="576">
        <v>16</v>
      </c>
      <c r="CE616" s="494">
        <v>102</v>
      </c>
      <c r="CF616" s="546">
        <v>7.85</v>
      </c>
      <c r="CG616" s="548">
        <v>3480</v>
      </c>
      <c r="CH616" s="576">
        <v>19.5</v>
      </c>
      <c r="CI616" s="883">
        <f t="shared" si="79"/>
        <v>74.099999999999994</v>
      </c>
      <c r="CK616" s="576">
        <v>23.6</v>
      </c>
      <c r="CO616" s="494">
        <v>159</v>
      </c>
      <c r="CP616" s="546">
        <v>7.17</v>
      </c>
      <c r="CQ616" s="467">
        <v>5060</v>
      </c>
      <c r="CR616" s="576">
        <v>12.5</v>
      </c>
      <c r="CS616" s="883">
        <f t="shared" si="87"/>
        <v>40</v>
      </c>
      <c r="CU616" s="576">
        <v>26.5</v>
      </c>
      <c r="CY616" s="494">
        <v>462</v>
      </c>
      <c r="CZ616" s="546">
        <v>7.45</v>
      </c>
      <c r="DA616" s="467">
        <v>6030</v>
      </c>
      <c r="DB616" s="576">
        <v>103</v>
      </c>
      <c r="DC616" s="883">
        <v>263</v>
      </c>
      <c r="DE616" s="576">
        <v>28.4</v>
      </c>
      <c r="DI616" s="494">
        <v>150</v>
      </c>
      <c r="DJ616" s="546">
        <v>7.66</v>
      </c>
      <c r="DK616" s="549">
        <v>4420</v>
      </c>
      <c r="DL616" s="576">
        <v>334</v>
      </c>
      <c r="DM616" s="1258">
        <v>1200</v>
      </c>
      <c r="DO616" s="576">
        <v>39.299999999999997</v>
      </c>
      <c r="DS616" s="494">
        <v>136</v>
      </c>
      <c r="DT616" s="546">
        <v>7.43</v>
      </c>
      <c r="DU616" s="466">
        <v>438</v>
      </c>
      <c r="DV616" s="576">
        <v>21.9</v>
      </c>
      <c r="DW616" s="883">
        <v>61.3</v>
      </c>
      <c r="DY616" s="576">
        <v>4.7</v>
      </c>
      <c r="EC616" s="494">
        <v>2</v>
      </c>
      <c r="ED616" s="546">
        <v>7.55</v>
      </c>
      <c r="EE616" s="551">
        <v>394</v>
      </c>
      <c r="EF616" s="576">
        <v>5</v>
      </c>
      <c r="EG616" s="883">
        <v>20.399999999999999</v>
      </c>
      <c r="EI616" s="576">
        <v>12</v>
      </c>
      <c r="EW616" s="494">
        <v>52</v>
      </c>
      <c r="EX616" s="546" t="s">
        <v>198</v>
      </c>
      <c r="EY616" s="467">
        <v>5220</v>
      </c>
      <c r="EZ616" s="576">
        <v>3.6</v>
      </c>
      <c r="FA616" s="883">
        <v>14.4</v>
      </c>
      <c r="FC616" s="576">
        <v>1.2</v>
      </c>
      <c r="FG616" s="494">
        <v>11</v>
      </c>
      <c r="FH616" s="546">
        <v>8.43</v>
      </c>
      <c r="FI616" s="467">
        <v>3890</v>
      </c>
      <c r="FJ616" s="576">
        <v>28.4</v>
      </c>
      <c r="FK616" s="883">
        <v>88</v>
      </c>
      <c r="FM616" s="576">
        <v>3.3</v>
      </c>
      <c r="FQ616" s="1259"/>
      <c r="FR616" s="1260"/>
      <c r="FS616" s="1447"/>
      <c r="FT616" s="1260"/>
      <c r="FV616" s="1260"/>
      <c r="FW616" s="1288"/>
      <c r="FX616" s="1260"/>
      <c r="FY616" s="1260"/>
      <c r="FZ616" s="1422"/>
      <c r="GA616" s="1259"/>
      <c r="GB616" s="1260"/>
      <c r="GC616" s="1260"/>
      <c r="GD616" s="1260"/>
      <c r="GF616" s="1260"/>
      <c r="GG616" s="1288"/>
      <c r="GH616" s="1260"/>
      <c r="GI616" s="1260"/>
      <c r="GJ616" s="1422"/>
      <c r="GK616" s="231">
        <v>7</v>
      </c>
      <c r="GL616" s="941">
        <v>6.31</v>
      </c>
      <c r="GM616" s="467">
        <v>10960</v>
      </c>
      <c r="GN616" s="467">
        <v>162</v>
      </c>
      <c r="GO616" s="467">
        <v>697</v>
      </c>
      <c r="GP616" s="467">
        <v>92</v>
      </c>
      <c r="GQ616" s="467">
        <v>198</v>
      </c>
      <c r="GU616" s="231">
        <v>4</v>
      </c>
      <c r="GV616" s="941">
        <v>6.21</v>
      </c>
      <c r="GW616" s="467">
        <v>8200</v>
      </c>
      <c r="GX616" s="467">
        <v>149</v>
      </c>
      <c r="GY616" s="467">
        <v>521</v>
      </c>
      <c r="GZ616" s="539">
        <v>191</v>
      </c>
      <c r="HA616" s="467">
        <v>278</v>
      </c>
      <c r="HE616" s="494">
        <v>128</v>
      </c>
      <c r="HF616" s="546">
        <v>6.66</v>
      </c>
      <c r="HG616" s="467">
        <v>4020</v>
      </c>
      <c r="HH616" s="954">
        <v>24.4</v>
      </c>
      <c r="HI616" s="1432">
        <v>92.7</v>
      </c>
      <c r="HK616" s="576">
        <v>11.3</v>
      </c>
      <c r="HO616" s="494">
        <v>26</v>
      </c>
      <c r="HP616" s="546">
        <v>6.67</v>
      </c>
      <c r="HQ616" s="467">
        <v>5820</v>
      </c>
      <c r="HR616" s="576">
        <v>72.5</v>
      </c>
      <c r="HS616" s="576">
        <v>377</v>
      </c>
      <c r="HT616" s="539">
        <v>183</v>
      </c>
      <c r="HU616" s="576">
        <v>217</v>
      </c>
    </row>
    <row r="617" spans="1:752" ht="15" customHeight="1" x14ac:dyDescent="0.15">
      <c r="A617" s="1033">
        <v>44134</v>
      </c>
      <c r="B617" s="1205">
        <f t="shared" si="89"/>
        <v>4064</v>
      </c>
      <c r="M617" s="231">
        <v>1291</v>
      </c>
      <c r="N617" s="546">
        <v>8.36</v>
      </c>
      <c r="O617" s="467">
        <v>2300</v>
      </c>
      <c r="P617" s="576">
        <v>14.1</v>
      </c>
      <c r="Q617" s="883">
        <f t="shared" si="84"/>
        <v>49.35</v>
      </c>
      <c r="S617" s="576">
        <v>26.3</v>
      </c>
      <c r="W617" s="494">
        <v>368</v>
      </c>
      <c r="X617" s="546">
        <v>8.0399999999999991</v>
      </c>
      <c r="Y617" s="548">
        <v>5810</v>
      </c>
      <c r="Z617" s="576">
        <v>16.100000000000001</v>
      </c>
      <c r="AA617" s="883">
        <f t="shared" si="85"/>
        <v>66.010000000000005</v>
      </c>
      <c r="AC617" s="576">
        <v>7.4</v>
      </c>
      <c r="AG617" s="494">
        <v>94</v>
      </c>
      <c r="AH617" s="546">
        <v>8.32</v>
      </c>
      <c r="AI617" s="548">
        <v>8900</v>
      </c>
      <c r="AJ617" s="576">
        <v>21.1</v>
      </c>
      <c r="AK617" s="883">
        <f t="shared" ref="AK617:AK629" si="93">AJ617*4.3</f>
        <v>90.73</v>
      </c>
      <c r="AM617" s="213">
        <v>2.7</v>
      </c>
      <c r="AQ617" s="494">
        <v>416</v>
      </c>
      <c r="AR617" s="546">
        <v>7.86</v>
      </c>
      <c r="AS617" s="548">
        <v>6650</v>
      </c>
      <c r="AT617" s="576">
        <v>53.5</v>
      </c>
      <c r="AU617" s="883">
        <f t="shared" si="78"/>
        <v>171.20000000000002</v>
      </c>
      <c r="AW617" s="576">
        <v>62.1</v>
      </c>
      <c r="BA617" s="231">
        <v>177</v>
      </c>
      <c r="BB617" s="546">
        <v>8.16</v>
      </c>
      <c r="BC617" s="467">
        <v>7600</v>
      </c>
      <c r="BD617" s="576">
        <v>42.5</v>
      </c>
      <c r="BE617" s="883">
        <f t="shared" si="86"/>
        <v>153</v>
      </c>
      <c r="BG617" s="576">
        <v>26.3</v>
      </c>
      <c r="BK617" s="494">
        <v>145</v>
      </c>
      <c r="BL617" s="546">
        <v>7.98</v>
      </c>
      <c r="BM617" s="548">
        <v>1615</v>
      </c>
      <c r="BN617" s="576">
        <v>73.599999999999994</v>
      </c>
      <c r="BO617" s="883">
        <f t="shared" si="92"/>
        <v>184</v>
      </c>
      <c r="BQ617" s="576">
        <v>1.4</v>
      </c>
      <c r="BU617" s="494">
        <v>224</v>
      </c>
      <c r="BV617" s="546">
        <v>7.93</v>
      </c>
      <c r="BW617" s="548">
        <v>2600</v>
      </c>
      <c r="BX617" s="548">
        <v>7.7</v>
      </c>
      <c r="BY617" s="883">
        <f t="shared" ref="BY617:BY680" si="94">BX617*3.9</f>
        <v>30.03</v>
      </c>
      <c r="CA617" s="576">
        <v>13.5</v>
      </c>
      <c r="CE617" s="494">
        <v>86</v>
      </c>
      <c r="CF617" s="546">
        <v>7.7</v>
      </c>
      <c r="CG617" s="548">
        <v>3560</v>
      </c>
      <c r="CH617" s="576">
        <v>15.9</v>
      </c>
      <c r="CI617" s="883">
        <f t="shared" si="79"/>
        <v>60.42</v>
      </c>
      <c r="CK617" s="576">
        <v>23</v>
      </c>
      <c r="CO617" s="494">
        <v>396</v>
      </c>
      <c r="CP617" s="546">
        <v>7.15</v>
      </c>
      <c r="CQ617" s="467">
        <v>4300</v>
      </c>
      <c r="CR617" s="576">
        <v>13.5</v>
      </c>
      <c r="CS617" s="883">
        <f t="shared" si="87"/>
        <v>43.2</v>
      </c>
      <c r="CU617" s="576">
        <v>22.7</v>
      </c>
      <c r="CY617" s="494">
        <v>363</v>
      </c>
      <c r="CZ617" s="546">
        <v>7.6</v>
      </c>
      <c r="DA617" s="467">
        <v>6740</v>
      </c>
      <c r="DB617" s="576">
        <v>112</v>
      </c>
      <c r="DC617" s="883">
        <f t="shared" ref="DC617:DC680" si="95">DB617*2.55</f>
        <v>285.59999999999997</v>
      </c>
      <c r="DE617" s="576">
        <v>31.7</v>
      </c>
      <c r="DI617" s="494">
        <v>200</v>
      </c>
      <c r="DJ617" s="546">
        <v>7.63</v>
      </c>
      <c r="DK617" s="549">
        <v>3000</v>
      </c>
      <c r="DL617" s="576">
        <v>212</v>
      </c>
      <c r="DM617" s="883">
        <v>763</v>
      </c>
      <c r="DO617" s="576">
        <v>25.5</v>
      </c>
      <c r="DS617" s="494">
        <v>82</v>
      </c>
      <c r="DT617" s="546">
        <v>7.52</v>
      </c>
      <c r="DU617" s="466">
        <v>392</v>
      </c>
      <c r="DV617" s="576">
        <v>16.2</v>
      </c>
      <c r="DW617" s="883">
        <v>45.4</v>
      </c>
      <c r="DY617" s="576">
        <v>3.2</v>
      </c>
      <c r="EC617" s="494">
        <v>20</v>
      </c>
      <c r="ED617" s="546">
        <v>8.4600000000000009</v>
      </c>
      <c r="EE617" s="551">
        <v>377</v>
      </c>
      <c r="EF617" s="576">
        <v>6.8</v>
      </c>
      <c r="EG617" s="883">
        <v>25.2</v>
      </c>
      <c r="EI617" s="576">
        <v>9.9</v>
      </c>
      <c r="EM617" s="494">
        <v>12</v>
      </c>
      <c r="EN617" s="546">
        <v>7.4</v>
      </c>
      <c r="EO617" s="467">
        <v>3350</v>
      </c>
      <c r="EP617" s="576">
        <v>16.899999999999999</v>
      </c>
      <c r="ES617" s="576">
        <v>17.399999999999999</v>
      </c>
      <c r="EW617" s="494">
        <v>36</v>
      </c>
      <c r="EX617" s="546">
        <v>7.9</v>
      </c>
      <c r="EY617" s="467">
        <v>5110</v>
      </c>
      <c r="EZ617" s="576">
        <v>4</v>
      </c>
      <c r="FA617" s="883">
        <v>16</v>
      </c>
      <c r="FC617" s="576">
        <v>1.2</v>
      </c>
      <c r="FG617" s="494">
        <v>25</v>
      </c>
      <c r="FH617" s="546">
        <v>8.23</v>
      </c>
      <c r="FI617" s="467">
        <v>3860</v>
      </c>
      <c r="FJ617" s="576">
        <v>27.3</v>
      </c>
      <c r="FK617" s="883">
        <v>84.6</v>
      </c>
      <c r="FM617" s="576">
        <v>2.9</v>
      </c>
      <c r="FQ617" s="1259"/>
      <c r="FR617" s="1260"/>
      <c r="FS617" s="1447"/>
      <c r="FT617" s="1260"/>
      <c r="FV617" s="1260"/>
      <c r="FW617" s="1288"/>
      <c r="FX617" s="1260"/>
      <c r="FY617" s="1260"/>
      <c r="FZ617" s="1422"/>
      <c r="GA617" s="1259"/>
      <c r="GB617" s="1260"/>
      <c r="GC617" s="1260"/>
      <c r="GD617" s="1260"/>
      <c r="GF617" s="1260"/>
      <c r="GG617" s="1288"/>
      <c r="GH617" s="1260"/>
      <c r="GI617" s="1260"/>
      <c r="GJ617" s="1422"/>
      <c r="GK617" s="231">
        <v>2</v>
      </c>
      <c r="GL617" s="941">
        <v>6.19</v>
      </c>
      <c r="GM617" s="467">
        <v>11210</v>
      </c>
      <c r="GN617" s="467">
        <v>172</v>
      </c>
      <c r="GO617" s="467">
        <v>794</v>
      </c>
      <c r="GP617" s="467">
        <v>109</v>
      </c>
      <c r="GQ617" s="467">
        <v>200</v>
      </c>
      <c r="GV617" s="941"/>
      <c r="HE617" s="494">
        <v>107</v>
      </c>
      <c r="HF617" s="546">
        <v>6.98</v>
      </c>
      <c r="HG617" s="467">
        <v>7900</v>
      </c>
      <c r="HH617" s="954">
        <v>50.6</v>
      </c>
      <c r="HI617" s="1432">
        <v>192</v>
      </c>
      <c r="HK617" s="576">
        <v>18.3</v>
      </c>
      <c r="HO617" s="494">
        <v>20</v>
      </c>
      <c r="HP617" s="546">
        <v>6.6</v>
      </c>
      <c r="HQ617" s="467">
        <v>5780</v>
      </c>
      <c r="HR617" s="576">
        <v>70</v>
      </c>
      <c r="HS617" s="576">
        <v>364</v>
      </c>
      <c r="HT617" s="539">
        <v>197</v>
      </c>
      <c r="HU617" s="576">
        <v>213</v>
      </c>
    </row>
    <row r="618" spans="1:752" ht="15" customHeight="1" x14ac:dyDescent="0.15">
      <c r="A618" s="1033">
        <v>44135</v>
      </c>
      <c r="B618" s="1205">
        <f t="shared" si="89"/>
        <v>4601</v>
      </c>
      <c r="M618" s="231">
        <v>2156</v>
      </c>
      <c r="N618" s="546">
        <v>7.24</v>
      </c>
      <c r="O618" s="467">
        <v>2770</v>
      </c>
      <c r="P618" s="576">
        <v>13.7</v>
      </c>
      <c r="Q618" s="883">
        <f t="shared" si="84"/>
        <v>47.949999999999996</v>
      </c>
      <c r="S618" s="576">
        <v>23.7</v>
      </c>
      <c r="W618" s="494">
        <v>263</v>
      </c>
      <c r="X618" s="546">
        <v>8</v>
      </c>
      <c r="Y618" s="548">
        <v>5320</v>
      </c>
      <c r="Z618" s="576">
        <v>11.8</v>
      </c>
      <c r="AA618" s="883">
        <f t="shared" si="85"/>
        <v>48.379999999999995</v>
      </c>
      <c r="AC618" s="576">
        <v>6.8</v>
      </c>
      <c r="AG618" s="494">
        <v>100</v>
      </c>
      <c r="AH618" s="546">
        <v>8.26</v>
      </c>
      <c r="AI618" s="548">
        <v>9000</v>
      </c>
      <c r="AJ618" s="576">
        <v>22.8</v>
      </c>
      <c r="AK618" s="883">
        <f t="shared" si="93"/>
        <v>98.039999999999992</v>
      </c>
      <c r="AM618" s="213">
        <v>2.2999999999999998</v>
      </c>
      <c r="AQ618" s="494">
        <v>501</v>
      </c>
      <c r="AR618" s="546">
        <v>7.84</v>
      </c>
      <c r="AS618" s="548">
        <v>6480</v>
      </c>
      <c r="AT618" s="576">
        <v>50.2</v>
      </c>
      <c r="AU618" s="883">
        <f t="shared" si="78"/>
        <v>160.64000000000001</v>
      </c>
      <c r="AW618" s="576">
        <v>59.8</v>
      </c>
      <c r="BA618" s="231">
        <v>270</v>
      </c>
      <c r="BB618" s="546">
        <v>8.19</v>
      </c>
      <c r="BC618" s="467">
        <v>7900</v>
      </c>
      <c r="BD618" s="576">
        <v>40.200000000000003</v>
      </c>
      <c r="BE618" s="883">
        <f t="shared" si="86"/>
        <v>144.72000000000003</v>
      </c>
      <c r="BG618" s="576">
        <v>22.8</v>
      </c>
      <c r="BK618" s="494">
        <v>145</v>
      </c>
      <c r="BL618" s="546">
        <v>7.96</v>
      </c>
      <c r="BM618" s="548">
        <v>1645</v>
      </c>
      <c r="BN618" s="576">
        <v>73.5</v>
      </c>
      <c r="BO618" s="883">
        <f t="shared" si="92"/>
        <v>183.75</v>
      </c>
      <c r="BQ618" s="576">
        <v>1.3</v>
      </c>
      <c r="BU618" s="494">
        <v>232</v>
      </c>
      <c r="BV618" s="546">
        <v>8.01</v>
      </c>
      <c r="BW618" s="548">
        <v>2700</v>
      </c>
      <c r="BX618" s="548">
        <v>12.5</v>
      </c>
      <c r="BY618" s="883">
        <f t="shared" si="94"/>
        <v>48.75</v>
      </c>
      <c r="CA618" s="576">
        <v>14.5</v>
      </c>
      <c r="CE618" s="494">
        <v>104</v>
      </c>
      <c r="CF618" s="546">
        <v>7.78</v>
      </c>
      <c r="CG618" s="548">
        <v>2630</v>
      </c>
      <c r="CH618" s="576">
        <v>14.5</v>
      </c>
      <c r="CI618" s="883">
        <f t="shared" si="79"/>
        <v>55.099999999999994</v>
      </c>
      <c r="CK618" s="576">
        <v>3.4</v>
      </c>
      <c r="CO618" s="494">
        <v>289</v>
      </c>
      <c r="CP618" s="546">
        <v>7.18</v>
      </c>
      <c r="CQ618" s="467">
        <v>6640</v>
      </c>
      <c r="CR618" s="576">
        <v>15.4</v>
      </c>
      <c r="CS618" s="883">
        <f t="shared" si="87"/>
        <v>49.28</v>
      </c>
      <c r="CU618" s="576">
        <v>33.6</v>
      </c>
      <c r="CY618" s="494">
        <v>336</v>
      </c>
      <c r="CZ618" s="546">
        <v>7.58</v>
      </c>
      <c r="DA618" s="467">
        <v>6380</v>
      </c>
      <c r="DB618" s="576">
        <v>112.2</v>
      </c>
      <c r="DC618" s="883">
        <f t="shared" si="95"/>
        <v>286.11</v>
      </c>
      <c r="DE618" s="576">
        <v>30</v>
      </c>
      <c r="DI618" s="494">
        <v>94</v>
      </c>
      <c r="DJ618" s="546">
        <v>7.35</v>
      </c>
      <c r="DK618" s="549">
        <v>2600</v>
      </c>
      <c r="DL618" s="576">
        <v>169</v>
      </c>
      <c r="DM618" s="883">
        <v>528</v>
      </c>
      <c r="DO618" s="576">
        <v>19.8</v>
      </c>
      <c r="EM618" s="494">
        <v>31</v>
      </c>
      <c r="EN618" s="546">
        <v>7.24</v>
      </c>
      <c r="EO618" s="467">
        <v>6590</v>
      </c>
      <c r="EP618" s="576">
        <v>7.7</v>
      </c>
      <c r="ES618" s="576">
        <v>20.3</v>
      </c>
      <c r="FG618" s="494">
        <v>20</v>
      </c>
      <c r="FH618" s="546">
        <v>8.19</v>
      </c>
      <c r="FI618" s="467">
        <v>4120</v>
      </c>
      <c r="FJ618" s="576">
        <v>30</v>
      </c>
      <c r="FK618" s="883">
        <v>91</v>
      </c>
      <c r="FM618" s="576">
        <v>2.9</v>
      </c>
      <c r="FQ618" s="1259"/>
      <c r="FR618" s="1260"/>
      <c r="FS618" s="1447"/>
      <c r="FT618" s="1260"/>
      <c r="FV618" s="1260"/>
      <c r="FW618" s="1288"/>
      <c r="FX618" s="1260"/>
      <c r="FY618" s="1260"/>
      <c r="FZ618" s="1422"/>
      <c r="GA618" s="1259"/>
      <c r="GB618" s="1260"/>
      <c r="GC618" s="1260"/>
      <c r="GD618" s="1260"/>
      <c r="GF618" s="1260"/>
      <c r="GG618" s="1288"/>
      <c r="GH618" s="1260"/>
      <c r="GI618" s="1260"/>
      <c r="GJ618" s="1422"/>
      <c r="GK618" s="231">
        <v>6</v>
      </c>
      <c r="GL618" s="941">
        <v>6.34</v>
      </c>
      <c r="GM618" s="467">
        <v>10340</v>
      </c>
      <c r="GN618" s="467">
        <v>182</v>
      </c>
      <c r="GO618" s="467">
        <v>810</v>
      </c>
      <c r="GP618" s="467">
        <v>121</v>
      </c>
      <c r="GQ618" s="467">
        <v>221</v>
      </c>
      <c r="GV618" s="941"/>
      <c r="HE618" s="494">
        <v>28</v>
      </c>
      <c r="HF618" s="546">
        <v>6.17</v>
      </c>
      <c r="HG618" s="467">
        <v>23140</v>
      </c>
      <c r="HH618" s="954">
        <v>156.19999999999999</v>
      </c>
      <c r="HI618" s="1432">
        <v>546.70000000000005</v>
      </c>
      <c r="HK618" s="576">
        <v>52.3</v>
      </c>
      <c r="HO618" s="494">
        <v>26</v>
      </c>
      <c r="HP618" s="546">
        <v>6.48</v>
      </c>
      <c r="HQ618" s="467">
        <v>6230</v>
      </c>
      <c r="HR618" s="576">
        <v>72.3</v>
      </c>
      <c r="HS618" s="576">
        <v>324</v>
      </c>
      <c r="HT618" s="539">
        <v>187</v>
      </c>
      <c r="HU618" s="576">
        <v>230</v>
      </c>
    </row>
    <row r="619" spans="1:752" s="472" customFormat="1" ht="15" customHeight="1" x14ac:dyDescent="0.15">
      <c r="A619" s="581">
        <v>44136</v>
      </c>
      <c r="B619" s="1204">
        <f t="shared" si="89"/>
        <v>4947</v>
      </c>
      <c r="C619" s="241"/>
      <c r="D619" s="552"/>
      <c r="E619" s="471"/>
      <c r="F619" s="577"/>
      <c r="G619" s="577"/>
      <c r="H619" s="541"/>
      <c r="I619" s="577"/>
      <c r="J619" s="553"/>
      <c r="K619" s="471"/>
      <c r="L619" s="557"/>
      <c r="M619" s="241">
        <v>1905</v>
      </c>
      <c r="N619" s="552">
        <v>8.16</v>
      </c>
      <c r="O619" s="471">
        <v>2630</v>
      </c>
      <c r="P619" s="577">
        <v>16.399999999999999</v>
      </c>
      <c r="Q619" s="577">
        <f t="shared" si="84"/>
        <v>57.399999999999991</v>
      </c>
      <c r="R619" s="541"/>
      <c r="S619" s="577">
        <v>28.9</v>
      </c>
      <c r="T619" s="553"/>
      <c r="U619" s="471"/>
      <c r="V619" s="557"/>
      <c r="W619" s="554">
        <v>554</v>
      </c>
      <c r="X619" s="552">
        <v>8.1</v>
      </c>
      <c r="Y619" s="555">
        <v>7870</v>
      </c>
      <c r="Z619" s="577">
        <v>16.100000000000001</v>
      </c>
      <c r="AA619" s="577">
        <f t="shared" si="85"/>
        <v>66.010000000000005</v>
      </c>
      <c r="AB619" s="541"/>
      <c r="AC619" s="577">
        <v>8.9</v>
      </c>
      <c r="AD619" s="541"/>
      <c r="AE619" s="471"/>
      <c r="AF619" s="557"/>
      <c r="AG619" s="554">
        <v>88</v>
      </c>
      <c r="AH619" s="552">
        <v>8.33</v>
      </c>
      <c r="AI619" s="555">
        <v>8850</v>
      </c>
      <c r="AJ619" s="577">
        <v>20.8</v>
      </c>
      <c r="AK619" s="577">
        <f t="shared" si="93"/>
        <v>89.44</v>
      </c>
      <c r="AL619" s="541"/>
      <c r="AM619" s="180">
        <v>2.5</v>
      </c>
      <c r="AN619" s="541"/>
      <c r="AO619" s="471"/>
      <c r="AP619" s="619"/>
      <c r="AQ619" s="554">
        <v>453</v>
      </c>
      <c r="AR619" s="552">
        <v>8.27</v>
      </c>
      <c r="AS619" s="555">
        <v>6200</v>
      </c>
      <c r="AT619" s="577">
        <v>55.1</v>
      </c>
      <c r="AU619" s="577">
        <f t="shared" si="78"/>
        <v>176.32000000000002</v>
      </c>
      <c r="AV619" s="541"/>
      <c r="AW619" s="577">
        <v>58.1</v>
      </c>
      <c r="AX619" s="541"/>
      <c r="AY619" s="471"/>
      <c r="AZ619" s="557"/>
      <c r="BA619" s="241">
        <v>257</v>
      </c>
      <c r="BB619" s="552">
        <v>8.15</v>
      </c>
      <c r="BC619" s="471">
        <v>7880</v>
      </c>
      <c r="BD619" s="577">
        <v>41.2</v>
      </c>
      <c r="BE619" s="577">
        <f t="shared" si="86"/>
        <v>148.32000000000002</v>
      </c>
      <c r="BF619" s="541"/>
      <c r="BG619" s="577">
        <v>23.2</v>
      </c>
      <c r="BH619" s="541"/>
      <c r="BI619" s="471"/>
      <c r="BJ619" s="557"/>
      <c r="BK619" s="554">
        <v>143</v>
      </c>
      <c r="BL619" s="552">
        <v>7.98</v>
      </c>
      <c r="BM619" s="555">
        <v>1640</v>
      </c>
      <c r="BN619" s="577">
        <v>75.599999999999994</v>
      </c>
      <c r="BO619" s="577">
        <f t="shared" si="92"/>
        <v>189</v>
      </c>
      <c r="BP619" s="541"/>
      <c r="BQ619" s="577">
        <v>1.5</v>
      </c>
      <c r="BR619" s="541"/>
      <c r="BS619" s="471"/>
      <c r="BT619" s="557"/>
      <c r="BU619" s="554">
        <v>337</v>
      </c>
      <c r="BV619" s="552">
        <v>8.02</v>
      </c>
      <c r="BW619" s="555">
        <v>2230</v>
      </c>
      <c r="BX619" s="555">
        <v>6.6</v>
      </c>
      <c r="BY619" s="577">
        <f t="shared" si="94"/>
        <v>25.74</v>
      </c>
      <c r="BZ619" s="541"/>
      <c r="CA619" s="577">
        <v>5.5</v>
      </c>
      <c r="CB619" s="541"/>
      <c r="CC619" s="471"/>
      <c r="CD619" s="557"/>
      <c r="CE619" s="554">
        <v>112</v>
      </c>
      <c r="CF619" s="552">
        <v>7.99</v>
      </c>
      <c r="CG619" s="555">
        <v>2710</v>
      </c>
      <c r="CH619" s="577">
        <v>14.1</v>
      </c>
      <c r="CI619" s="577">
        <f t="shared" si="79"/>
        <v>53.58</v>
      </c>
      <c r="CJ619" s="541"/>
      <c r="CK619" s="577">
        <v>2.6</v>
      </c>
      <c r="CL619" s="541"/>
      <c r="CM619" s="471"/>
      <c r="CN619" s="557"/>
      <c r="CO619" s="554">
        <v>286</v>
      </c>
      <c r="CP619" s="552">
        <v>7.1</v>
      </c>
      <c r="CQ619" s="471">
        <v>8190</v>
      </c>
      <c r="CR619" s="577">
        <v>19.7</v>
      </c>
      <c r="CS619" s="577">
        <f t="shared" si="87"/>
        <v>63.04</v>
      </c>
      <c r="CT619" s="541"/>
      <c r="CU619" s="577">
        <v>43.8</v>
      </c>
      <c r="CV619" s="541"/>
      <c r="CW619" s="471"/>
      <c r="CX619" s="557"/>
      <c r="CY619" s="554">
        <v>426</v>
      </c>
      <c r="CZ619" s="552">
        <v>7.5</v>
      </c>
      <c r="DA619" s="471">
        <v>5890</v>
      </c>
      <c r="DB619" s="577">
        <v>128</v>
      </c>
      <c r="DC619" s="577">
        <f t="shared" si="95"/>
        <v>326.39999999999998</v>
      </c>
      <c r="DD619" s="541"/>
      <c r="DE619" s="577">
        <v>30.5</v>
      </c>
      <c r="DF619" s="541"/>
      <c r="DG619" s="558"/>
      <c r="DH619" s="557"/>
      <c r="DI619" s="554">
        <v>158</v>
      </c>
      <c r="DJ619" s="552">
        <v>7.32</v>
      </c>
      <c r="DK619" s="556">
        <v>2360</v>
      </c>
      <c r="DL619" s="577">
        <v>142.9</v>
      </c>
      <c r="DM619" s="577">
        <v>514</v>
      </c>
      <c r="DN619" s="541"/>
      <c r="DO619" s="577">
        <v>17.100000000000001</v>
      </c>
      <c r="DP619" s="541"/>
      <c r="DQ619" s="471"/>
      <c r="DR619" s="557"/>
      <c r="DS619" s="554"/>
      <c r="DT619" s="552"/>
      <c r="DU619" s="470"/>
      <c r="DV619" s="577"/>
      <c r="DW619" s="577"/>
      <c r="DX619" s="541"/>
      <c r="DY619" s="577"/>
      <c r="DZ619" s="541"/>
      <c r="EA619" s="577"/>
      <c r="EB619" s="557"/>
      <c r="EC619" s="554"/>
      <c r="ED619" s="552"/>
      <c r="EE619" s="558"/>
      <c r="EF619" s="577"/>
      <c r="EG619" s="577"/>
      <c r="EH619" s="541"/>
      <c r="EI619" s="577"/>
      <c r="EJ619" s="541"/>
      <c r="EK619" s="471"/>
      <c r="EL619" s="557"/>
      <c r="EM619" s="554"/>
      <c r="EN619" s="552"/>
      <c r="EO619" s="471"/>
      <c r="EP619" s="577"/>
      <c r="EQ619" s="577"/>
      <c r="ER619" s="541"/>
      <c r="ES619" s="577"/>
      <c r="ET619" s="470"/>
      <c r="EU619" s="471"/>
      <c r="EV619" s="557"/>
      <c r="EW619" s="554"/>
      <c r="EX619" s="552"/>
      <c r="EY619" s="471"/>
      <c r="EZ619" s="577"/>
      <c r="FA619" s="577"/>
      <c r="FB619" s="541"/>
      <c r="FC619" s="577"/>
      <c r="FD619" s="470"/>
      <c r="FE619" s="471"/>
      <c r="FF619" s="557"/>
      <c r="FG619" s="554">
        <v>12</v>
      </c>
      <c r="FH619" s="552">
        <v>8.09</v>
      </c>
      <c r="FI619" s="471">
        <v>4310</v>
      </c>
      <c r="FJ619" s="577">
        <v>26.1</v>
      </c>
      <c r="FK619" s="577">
        <v>83</v>
      </c>
      <c r="FL619" s="541"/>
      <c r="FM619" s="577">
        <v>2</v>
      </c>
      <c r="FN619" s="470"/>
      <c r="FO619" s="471"/>
      <c r="FP619" s="557"/>
      <c r="FQ619" s="1261"/>
      <c r="FR619" s="584"/>
      <c r="FS619" s="589"/>
      <c r="FT619" s="584"/>
      <c r="FU619" s="590"/>
      <c r="FV619" s="584"/>
      <c r="FW619" s="590"/>
      <c r="FX619" s="584"/>
      <c r="FY619" s="584"/>
      <c r="FZ619" s="591"/>
      <c r="GA619" s="1261"/>
      <c r="GB619" s="584"/>
      <c r="GC619" s="584"/>
      <c r="GD619" s="584"/>
      <c r="GE619" s="590"/>
      <c r="GF619" s="584"/>
      <c r="GG619" s="590"/>
      <c r="GH619" s="584"/>
      <c r="GI619" s="584"/>
      <c r="GJ619" s="591"/>
      <c r="GK619" s="241">
        <v>2</v>
      </c>
      <c r="GL619" s="940">
        <v>6.41</v>
      </c>
      <c r="GM619" s="471">
        <v>10210</v>
      </c>
      <c r="GN619" s="471">
        <v>184</v>
      </c>
      <c r="GO619" s="471">
        <v>754</v>
      </c>
      <c r="GP619" s="471">
        <v>114</v>
      </c>
      <c r="GQ619" s="471">
        <v>172</v>
      </c>
      <c r="GR619" s="471"/>
      <c r="GS619" s="471"/>
      <c r="GT619" s="557"/>
      <c r="GU619" s="241">
        <v>1</v>
      </c>
      <c r="GV619" s="940">
        <v>6.12</v>
      </c>
      <c r="GW619" s="471">
        <v>8540</v>
      </c>
      <c r="GX619" s="471">
        <v>152</v>
      </c>
      <c r="GY619" s="471">
        <v>459</v>
      </c>
      <c r="GZ619" s="541">
        <v>163</v>
      </c>
      <c r="HA619" s="471">
        <v>192</v>
      </c>
      <c r="HB619" s="471"/>
      <c r="HC619" s="471"/>
      <c r="HD619" s="557"/>
      <c r="HE619" s="554">
        <v>193</v>
      </c>
      <c r="HF619" s="552">
        <v>6.08</v>
      </c>
      <c r="HG619" s="471">
        <v>8270</v>
      </c>
      <c r="HH619" s="590">
        <v>60.3</v>
      </c>
      <c r="HI619" s="556">
        <v>229</v>
      </c>
      <c r="HJ619" s="541"/>
      <c r="HK619" s="577">
        <v>22</v>
      </c>
      <c r="HL619" s="541"/>
      <c r="HM619" s="471"/>
      <c r="HN619" s="557"/>
      <c r="HO619" s="554">
        <v>20</v>
      </c>
      <c r="HP619" s="552">
        <v>6.52</v>
      </c>
      <c r="HQ619" s="471">
        <v>6160</v>
      </c>
      <c r="HR619" s="577">
        <v>72.5</v>
      </c>
      <c r="HS619" s="577">
        <v>305</v>
      </c>
      <c r="HT619" s="541">
        <v>199</v>
      </c>
      <c r="HU619" s="577">
        <v>230</v>
      </c>
      <c r="HV619" s="541"/>
      <c r="HW619" s="471"/>
      <c r="HX619" s="557"/>
      <c r="HY619" s="1587"/>
      <c r="HZ619" s="1587"/>
      <c r="IA619" s="1587"/>
      <c r="IB619" s="1587"/>
      <c r="IC619" s="1587"/>
      <c r="ID619" s="1587"/>
      <c r="IE619" s="1587"/>
      <c r="IF619" s="1587"/>
      <c r="IG619" s="1587"/>
      <c r="IH619" s="1587"/>
      <c r="II619" s="1587"/>
      <c r="IJ619" s="1587"/>
      <c r="IK619" s="1587"/>
      <c r="IL619" s="1587"/>
      <c r="IM619" s="1587"/>
      <c r="IN619" s="1587"/>
      <c r="IO619" s="1587"/>
      <c r="IP619" s="1587"/>
      <c r="IQ619" s="1587"/>
      <c r="IR619" s="1587"/>
      <c r="IS619" s="1587"/>
      <c r="IT619" s="1587"/>
      <c r="IU619" s="1587"/>
      <c r="IV619" s="1587"/>
      <c r="IW619" s="1587"/>
      <c r="IX619" s="1587"/>
      <c r="IY619" s="1587"/>
      <c r="IZ619" s="1587"/>
      <c r="JA619" s="1587"/>
      <c r="JB619" s="1587"/>
      <c r="JC619" s="1587"/>
      <c r="JD619" s="1587"/>
      <c r="JE619" s="1587"/>
      <c r="JF619" s="1587"/>
      <c r="JG619" s="1587"/>
      <c r="JH619" s="1587"/>
      <c r="JI619" s="1587"/>
      <c r="JJ619" s="1587"/>
      <c r="JK619" s="1587"/>
      <c r="JL619" s="1587"/>
      <c r="JM619" s="1587"/>
      <c r="JN619" s="1587"/>
      <c r="JO619" s="1587"/>
      <c r="JP619" s="1587"/>
      <c r="JQ619" s="1587"/>
      <c r="JR619" s="1587"/>
      <c r="JS619" s="1587"/>
      <c r="JT619" s="1587"/>
      <c r="JU619" s="1587"/>
      <c r="JV619" s="1587"/>
      <c r="JW619" s="1587"/>
      <c r="JX619" s="1587"/>
      <c r="JY619" s="1587"/>
      <c r="JZ619" s="1587"/>
      <c r="KA619" s="1587"/>
      <c r="KB619" s="1587"/>
      <c r="KC619" s="1587"/>
      <c r="KD619" s="1587"/>
      <c r="KE619" s="1587"/>
      <c r="KF619" s="1587"/>
      <c r="KG619" s="1587"/>
      <c r="KH619" s="1587"/>
      <c r="KI619" s="1587"/>
      <c r="KJ619" s="1587"/>
      <c r="KK619" s="1587"/>
      <c r="KL619" s="1587"/>
      <c r="KM619" s="1587"/>
      <c r="KN619" s="1587"/>
      <c r="KO619" s="1587"/>
      <c r="KP619" s="1587"/>
      <c r="KQ619" s="1587"/>
      <c r="KR619" s="1587"/>
      <c r="KS619" s="1587"/>
      <c r="KT619" s="1587"/>
      <c r="KU619" s="1587"/>
      <c r="KV619" s="1587"/>
      <c r="KW619" s="1587"/>
      <c r="KX619" s="1587"/>
      <c r="KY619" s="1587"/>
      <c r="KZ619" s="1587"/>
      <c r="LA619" s="1587"/>
      <c r="LB619" s="1587"/>
      <c r="LC619" s="1587"/>
      <c r="LD619" s="1587"/>
      <c r="LE619" s="1587"/>
      <c r="LF619" s="1587"/>
      <c r="LG619" s="1587"/>
      <c r="LH619" s="1587"/>
      <c r="LI619" s="1587"/>
      <c r="LJ619" s="1587"/>
      <c r="LK619" s="1587"/>
      <c r="LL619" s="1587"/>
      <c r="LM619" s="1587"/>
      <c r="LN619" s="1587"/>
      <c r="LO619" s="1587"/>
      <c r="LP619" s="1587"/>
      <c r="LQ619" s="1587"/>
      <c r="LR619" s="1587"/>
      <c r="LS619" s="1587"/>
      <c r="LT619" s="1587"/>
      <c r="LU619" s="1587"/>
      <c r="LV619" s="1587"/>
      <c r="LW619" s="1587"/>
      <c r="LX619" s="1587"/>
      <c r="LY619" s="1587"/>
      <c r="LZ619" s="1587"/>
      <c r="MA619" s="1587"/>
      <c r="MB619" s="1587"/>
      <c r="MC619" s="1587"/>
      <c r="MD619" s="1587"/>
      <c r="ME619" s="1587"/>
      <c r="MF619" s="1587"/>
      <c r="MG619" s="1587"/>
      <c r="MH619" s="1587"/>
      <c r="MI619" s="1587"/>
      <c r="MJ619" s="1587"/>
      <c r="MK619" s="1587"/>
      <c r="ML619" s="1587"/>
      <c r="MM619" s="1587"/>
      <c r="MN619" s="1587"/>
      <c r="MO619" s="1587"/>
      <c r="MP619" s="1587"/>
      <c r="MQ619" s="1587"/>
      <c r="MR619" s="1587"/>
      <c r="MS619" s="1587"/>
      <c r="MT619" s="1587"/>
      <c r="MU619" s="1587"/>
      <c r="MV619" s="1587"/>
      <c r="MW619" s="1587"/>
      <c r="MX619" s="1587"/>
      <c r="MY619" s="1587"/>
      <c r="MZ619" s="1587"/>
      <c r="NA619" s="1587"/>
      <c r="NB619" s="1587"/>
      <c r="NC619" s="1587"/>
      <c r="ND619" s="1587"/>
      <c r="NE619" s="1587"/>
      <c r="NF619" s="1587"/>
      <c r="NG619" s="1587"/>
      <c r="NH619" s="1587"/>
      <c r="NI619" s="1587"/>
      <c r="NJ619" s="1587"/>
      <c r="NK619" s="1587"/>
      <c r="NL619" s="1587"/>
      <c r="NM619" s="1587"/>
      <c r="NN619" s="1587"/>
      <c r="NO619" s="1587"/>
      <c r="NP619" s="1587"/>
      <c r="NQ619" s="1587"/>
      <c r="NR619" s="1587"/>
      <c r="NS619" s="1587"/>
      <c r="NT619" s="1587"/>
      <c r="NU619" s="1587"/>
      <c r="NV619" s="1587"/>
      <c r="NW619" s="1587"/>
      <c r="NX619" s="1587"/>
      <c r="NY619" s="1587"/>
      <c r="NZ619" s="1587"/>
      <c r="OA619" s="1587"/>
      <c r="OB619" s="1587"/>
      <c r="OC619" s="1587"/>
      <c r="OD619" s="1587"/>
      <c r="OE619" s="1587"/>
      <c r="OF619" s="1587"/>
      <c r="OG619" s="1587"/>
      <c r="OH619" s="1587"/>
      <c r="OI619" s="1587"/>
      <c r="OJ619" s="1587"/>
      <c r="OK619" s="1587"/>
      <c r="OL619" s="1587"/>
      <c r="OM619" s="1587"/>
      <c r="ON619" s="1587"/>
      <c r="OO619" s="1587"/>
      <c r="OP619" s="1587"/>
      <c r="OQ619" s="1587"/>
      <c r="OR619" s="1587"/>
      <c r="OS619" s="1587"/>
      <c r="OT619" s="1587"/>
      <c r="OU619" s="1587"/>
      <c r="OV619" s="1587"/>
      <c r="OW619" s="1587"/>
      <c r="OX619" s="1587"/>
      <c r="OY619" s="1587"/>
      <c r="OZ619" s="1587"/>
      <c r="PA619" s="1587"/>
      <c r="PB619" s="1587"/>
      <c r="PC619" s="1587"/>
      <c r="PD619" s="1587"/>
      <c r="PE619" s="1587"/>
      <c r="PF619" s="1587"/>
      <c r="PG619" s="1588"/>
      <c r="PH619" s="1588"/>
      <c r="PI619" s="1588"/>
      <c r="PJ619" s="1588"/>
      <c r="PK619" s="1588"/>
      <c r="PL619" s="1588"/>
      <c r="PM619" s="1588"/>
      <c r="PN619" s="1588"/>
      <c r="PO619" s="1588"/>
      <c r="PP619" s="1588"/>
      <c r="PQ619" s="1588"/>
      <c r="PR619" s="1588"/>
      <c r="PS619" s="1588"/>
      <c r="PT619" s="1588"/>
      <c r="PU619" s="1588"/>
      <c r="PV619" s="1588"/>
      <c r="PW619" s="1588"/>
      <c r="PX619" s="1588"/>
      <c r="PY619" s="1588"/>
      <c r="PZ619" s="1588"/>
      <c r="QA619" s="1588"/>
      <c r="QB619" s="1588"/>
      <c r="QC619" s="1588"/>
      <c r="QD619" s="1588"/>
      <c r="QE619" s="1588"/>
      <c r="QF619" s="1588"/>
      <c r="QG619" s="1588"/>
      <c r="QH619" s="1588"/>
      <c r="QI619" s="1588"/>
      <c r="QJ619" s="1588"/>
      <c r="QK619" s="1588"/>
      <c r="QL619" s="1588"/>
      <c r="QM619" s="1588"/>
      <c r="QN619" s="1588"/>
      <c r="QO619" s="1588"/>
      <c r="QP619" s="1588"/>
      <c r="QQ619" s="1588"/>
      <c r="QR619" s="1588"/>
      <c r="QS619" s="1588"/>
      <c r="QT619" s="1588"/>
      <c r="QU619" s="1588"/>
      <c r="QV619" s="1588"/>
      <c r="QW619" s="1588"/>
      <c r="QX619" s="1588"/>
      <c r="QY619" s="1588"/>
      <c r="QZ619" s="1588"/>
      <c r="RA619" s="1588"/>
      <c r="RB619" s="1588"/>
      <c r="RC619" s="1588"/>
      <c r="RD619" s="1588"/>
      <c r="RE619" s="1588"/>
      <c r="RF619" s="1588"/>
      <c r="RG619" s="1588"/>
      <c r="RH619" s="1588"/>
      <c r="RI619" s="1588"/>
      <c r="RJ619" s="1588"/>
      <c r="RK619" s="1588"/>
      <c r="RL619" s="1588"/>
      <c r="RM619" s="1588"/>
      <c r="RN619" s="1588"/>
      <c r="RO619" s="1588"/>
      <c r="RP619" s="1588"/>
      <c r="RQ619" s="1588"/>
      <c r="RR619" s="1588"/>
      <c r="RS619" s="1588"/>
      <c r="RT619" s="1588"/>
      <c r="RU619" s="1588"/>
      <c r="RV619" s="1588"/>
      <c r="RW619" s="1588"/>
      <c r="RX619" s="1588"/>
      <c r="RY619" s="1588"/>
      <c r="RZ619" s="1588"/>
      <c r="SA619" s="1588"/>
      <c r="SB619" s="1588"/>
      <c r="SC619" s="1588"/>
      <c r="SD619" s="1588"/>
      <c r="SE619" s="1588"/>
      <c r="SF619" s="1588"/>
      <c r="SG619" s="1588"/>
      <c r="SH619" s="1588"/>
      <c r="SI619" s="1588"/>
      <c r="SJ619" s="1588"/>
      <c r="SK619" s="1588"/>
      <c r="SL619" s="1588"/>
      <c r="SM619" s="1588"/>
      <c r="SN619" s="1588"/>
      <c r="SO619" s="1588"/>
      <c r="SP619" s="1588"/>
      <c r="SQ619" s="1588"/>
      <c r="SR619" s="1588"/>
      <c r="SS619" s="1588"/>
      <c r="ST619" s="1588"/>
      <c r="SU619" s="1588"/>
      <c r="SV619" s="1588"/>
      <c r="SW619" s="1588"/>
      <c r="SX619" s="1588"/>
      <c r="SY619" s="1588"/>
      <c r="SZ619" s="1588"/>
      <c r="TA619" s="1588"/>
      <c r="TB619" s="1588"/>
      <c r="TC619" s="1588"/>
    </row>
    <row r="620" spans="1:752" ht="15" customHeight="1" x14ac:dyDescent="0.15">
      <c r="A620" s="1033">
        <v>44137</v>
      </c>
      <c r="B620" s="1205">
        <f t="shared" si="89"/>
        <v>5202</v>
      </c>
      <c r="M620" s="231">
        <v>2152</v>
      </c>
      <c r="N620" s="546">
        <v>8.17</v>
      </c>
      <c r="O620" s="467">
        <v>2750</v>
      </c>
      <c r="P620" s="576">
        <v>14.8</v>
      </c>
      <c r="Q620" s="883">
        <f t="shared" si="84"/>
        <v>51.800000000000004</v>
      </c>
      <c r="S620" s="576">
        <v>28.5</v>
      </c>
      <c r="W620" s="494">
        <v>803</v>
      </c>
      <c r="X620" s="546">
        <v>7.89</v>
      </c>
      <c r="Y620" s="548">
        <v>5700</v>
      </c>
      <c r="Z620" s="576">
        <v>13.4</v>
      </c>
      <c r="AA620" s="883">
        <f t="shared" si="85"/>
        <v>54.94</v>
      </c>
      <c r="AC620" s="576">
        <v>6.1</v>
      </c>
      <c r="AG620" s="494">
        <v>107</v>
      </c>
      <c r="AH620" s="546">
        <v>8.2100000000000009</v>
      </c>
      <c r="AI620" s="548">
        <v>8880</v>
      </c>
      <c r="AJ620" s="576">
        <v>20.100000000000001</v>
      </c>
      <c r="AK620" s="883">
        <f t="shared" si="93"/>
        <v>86.43</v>
      </c>
      <c r="AM620" s="213">
        <v>2.4</v>
      </c>
      <c r="AQ620" s="494">
        <v>472</v>
      </c>
      <c r="AR620" s="546">
        <v>7.36</v>
      </c>
      <c r="AS620" s="548">
        <v>5830</v>
      </c>
      <c r="AT620" s="576">
        <v>53.6</v>
      </c>
      <c r="AU620" s="883">
        <f t="shared" si="78"/>
        <v>171.52</v>
      </c>
      <c r="AW620" s="576">
        <v>56.4</v>
      </c>
      <c r="BA620" s="231">
        <v>316</v>
      </c>
      <c r="BB620" s="546">
        <v>7.36</v>
      </c>
      <c r="BC620" s="467">
        <v>8370</v>
      </c>
      <c r="BD620" s="576">
        <v>83.3</v>
      </c>
      <c r="BE620" s="883">
        <f t="shared" si="86"/>
        <v>299.88</v>
      </c>
      <c r="BG620" s="576">
        <v>73.3</v>
      </c>
      <c r="BK620" s="494">
        <v>145</v>
      </c>
      <c r="BL620" s="546">
        <v>7.96</v>
      </c>
      <c r="BM620" s="548">
        <v>1650</v>
      </c>
      <c r="BN620" s="576">
        <v>75.599999999999994</v>
      </c>
      <c r="BO620" s="883">
        <f t="shared" si="92"/>
        <v>189</v>
      </c>
      <c r="BQ620" s="576">
        <v>1.3</v>
      </c>
      <c r="BU620" s="494">
        <v>283</v>
      </c>
      <c r="BV620" s="546">
        <v>7.98</v>
      </c>
      <c r="BW620" s="548">
        <v>9060</v>
      </c>
      <c r="BX620" s="548">
        <v>22.5</v>
      </c>
      <c r="BY620" s="883">
        <f t="shared" si="94"/>
        <v>87.75</v>
      </c>
      <c r="CA620" s="576">
        <v>69.8</v>
      </c>
      <c r="CE620" s="494">
        <v>103</v>
      </c>
      <c r="CF620" s="546">
        <v>7.84</v>
      </c>
      <c r="CG620" s="548">
        <v>2820</v>
      </c>
      <c r="CH620" s="576">
        <v>20.5</v>
      </c>
      <c r="CI620" s="883">
        <f t="shared" si="79"/>
        <v>77.899999999999991</v>
      </c>
      <c r="CK620" s="576">
        <v>14.5</v>
      </c>
      <c r="CO620" s="494">
        <v>306</v>
      </c>
      <c r="CP620" s="546">
        <v>7.18</v>
      </c>
      <c r="CQ620" s="467">
        <v>7620</v>
      </c>
      <c r="CR620" s="576">
        <v>15.1</v>
      </c>
      <c r="CS620" s="883">
        <f t="shared" si="87"/>
        <v>48.32</v>
      </c>
      <c r="CU620" s="576">
        <v>39.700000000000003</v>
      </c>
      <c r="CY620" s="494">
        <v>159</v>
      </c>
      <c r="CZ620" s="546">
        <v>7.49</v>
      </c>
      <c r="DA620" s="467">
        <v>3620</v>
      </c>
      <c r="DB620" s="576">
        <v>83.2</v>
      </c>
      <c r="DC620" s="883">
        <f t="shared" si="95"/>
        <v>212.16</v>
      </c>
      <c r="DE620" s="576">
        <v>20</v>
      </c>
      <c r="DI620" s="494">
        <v>139</v>
      </c>
      <c r="DJ620" s="546">
        <v>7.48</v>
      </c>
      <c r="DK620" s="549">
        <v>2150</v>
      </c>
      <c r="DL620" s="576">
        <v>116</v>
      </c>
      <c r="DM620" s="883">
        <v>417.6</v>
      </c>
      <c r="DO620" s="576">
        <v>16.2</v>
      </c>
      <c r="FG620" s="494">
        <v>20</v>
      </c>
      <c r="FH620" s="546">
        <v>8.3000000000000007</v>
      </c>
      <c r="FI620" s="467">
        <v>3910</v>
      </c>
      <c r="FJ620" s="576">
        <v>26.6</v>
      </c>
      <c r="FK620" s="883">
        <v>82.5</v>
      </c>
      <c r="FM620" s="576">
        <v>3</v>
      </c>
      <c r="FQ620" s="1259"/>
      <c r="FR620" s="1260"/>
      <c r="FS620" s="1447"/>
      <c r="FT620" s="1260"/>
      <c r="FV620" s="1260"/>
      <c r="FW620" s="1288"/>
      <c r="FX620" s="1260"/>
      <c r="FY620" s="1260"/>
      <c r="FZ620" s="1422"/>
      <c r="GA620" s="1259"/>
      <c r="GB620" s="1260"/>
      <c r="GC620" s="1260"/>
      <c r="GD620" s="1260"/>
      <c r="GF620" s="1260"/>
      <c r="GG620" s="1288"/>
      <c r="GH620" s="1260"/>
      <c r="GI620" s="1260"/>
      <c r="GJ620" s="1422"/>
      <c r="GK620" s="231">
        <v>2</v>
      </c>
      <c r="GL620" s="941">
        <v>8.91</v>
      </c>
      <c r="GM620" s="467">
        <v>502</v>
      </c>
      <c r="GN620" s="467">
        <v>7.9</v>
      </c>
      <c r="GO620" s="467">
        <v>25</v>
      </c>
      <c r="GP620" s="467">
        <v>0.4</v>
      </c>
      <c r="GQ620" s="467">
        <v>2.6</v>
      </c>
      <c r="HE620" s="494">
        <v>175</v>
      </c>
      <c r="HF620" s="546">
        <v>6.17</v>
      </c>
      <c r="HG620" s="467">
        <v>111730</v>
      </c>
      <c r="HH620" s="954">
        <v>78.400000000000006</v>
      </c>
      <c r="HI620" s="1432">
        <v>298</v>
      </c>
      <c r="HK620" s="576">
        <v>29.4</v>
      </c>
      <c r="HO620" s="494">
        <v>20</v>
      </c>
      <c r="HP620" s="546">
        <v>6.52</v>
      </c>
      <c r="HQ620" s="467">
        <v>6100</v>
      </c>
      <c r="HR620" s="576">
        <v>74.7</v>
      </c>
      <c r="HS620" s="576">
        <v>388</v>
      </c>
      <c r="HT620" s="539">
        <v>208</v>
      </c>
      <c r="HU620" s="576">
        <v>240</v>
      </c>
    </row>
    <row r="621" spans="1:752" ht="15" customHeight="1" x14ac:dyDescent="0.15">
      <c r="A621" s="1033">
        <v>44138</v>
      </c>
      <c r="B621" s="1205">
        <f t="shared" si="89"/>
        <v>4425</v>
      </c>
      <c r="M621" s="231">
        <v>1408</v>
      </c>
      <c r="N621" s="546">
        <v>8.25</v>
      </c>
      <c r="O621" s="467">
        <v>2840</v>
      </c>
      <c r="P621" s="576">
        <v>15.3</v>
      </c>
      <c r="Q621" s="883">
        <f t="shared" si="84"/>
        <v>53.550000000000004</v>
      </c>
      <c r="S621" s="576">
        <v>32.6</v>
      </c>
      <c r="W621" s="494">
        <v>643</v>
      </c>
      <c r="X621" s="546">
        <v>7.9</v>
      </c>
      <c r="Y621" s="548">
        <v>5140</v>
      </c>
      <c r="Z621" s="576">
        <v>13.5</v>
      </c>
      <c r="AA621" s="883">
        <f t="shared" si="85"/>
        <v>55.349999999999994</v>
      </c>
      <c r="AC621" s="576">
        <v>5.3</v>
      </c>
      <c r="AG621" s="494">
        <v>71</v>
      </c>
      <c r="AH621" s="546">
        <v>8.32</v>
      </c>
      <c r="AI621" s="548">
        <v>8750</v>
      </c>
      <c r="AJ621" s="576">
        <v>19.5</v>
      </c>
      <c r="AK621" s="883">
        <f t="shared" si="93"/>
        <v>83.85</v>
      </c>
      <c r="AM621" s="213">
        <v>2.4</v>
      </c>
      <c r="AQ621" s="494">
        <v>524</v>
      </c>
      <c r="AR621" s="546">
        <v>8.0500000000000007</v>
      </c>
      <c r="AS621" s="548">
        <v>5540</v>
      </c>
      <c r="AT621" s="576">
        <v>55.1</v>
      </c>
      <c r="AU621" s="883">
        <f t="shared" si="78"/>
        <v>176.32000000000002</v>
      </c>
      <c r="AW621" s="576">
        <v>51.8</v>
      </c>
      <c r="BA621" s="231">
        <v>269</v>
      </c>
      <c r="BB621" s="546">
        <v>8.18</v>
      </c>
      <c r="BC621" s="467">
        <v>7880</v>
      </c>
      <c r="BD621" s="576">
        <v>40.299999999999997</v>
      </c>
      <c r="BE621" s="883">
        <f t="shared" si="86"/>
        <v>145.07999999999998</v>
      </c>
      <c r="BG621" s="576">
        <v>22.7</v>
      </c>
      <c r="BK621" s="494">
        <v>141</v>
      </c>
      <c r="BL621" s="546">
        <v>8</v>
      </c>
      <c r="BM621" s="548">
        <v>1640</v>
      </c>
      <c r="BN621" s="576">
        <v>76.8</v>
      </c>
      <c r="BO621" s="883">
        <f t="shared" si="92"/>
        <v>192</v>
      </c>
      <c r="BQ621" s="576">
        <v>1.3</v>
      </c>
      <c r="BU621" s="494">
        <v>340</v>
      </c>
      <c r="BV621" s="546">
        <v>8.02</v>
      </c>
      <c r="BW621" s="548">
        <v>3060</v>
      </c>
      <c r="BX621" s="548">
        <v>6.6</v>
      </c>
      <c r="BY621" s="883">
        <f t="shared" si="94"/>
        <v>25.74</v>
      </c>
      <c r="CA621" s="576">
        <v>12.5</v>
      </c>
      <c r="CE621" s="494">
        <v>102</v>
      </c>
      <c r="CF621" s="546">
        <v>7.92</v>
      </c>
      <c r="CG621" s="548">
        <v>2400</v>
      </c>
      <c r="CH621" s="576">
        <v>15.9</v>
      </c>
      <c r="CI621" s="883">
        <f t="shared" si="79"/>
        <v>60.42</v>
      </c>
      <c r="CK621" s="576">
        <v>10.6</v>
      </c>
      <c r="CO621" s="494">
        <v>159</v>
      </c>
      <c r="CP621" s="546">
        <v>7.18</v>
      </c>
      <c r="CQ621" s="467">
        <v>9040</v>
      </c>
      <c r="CR621" s="576">
        <v>13.7</v>
      </c>
      <c r="CS621" s="883">
        <f t="shared" si="87"/>
        <v>43.84</v>
      </c>
      <c r="CU621" s="576">
        <v>49.6</v>
      </c>
      <c r="CY621" s="494">
        <v>331</v>
      </c>
      <c r="CZ621" s="546">
        <v>7.33</v>
      </c>
      <c r="DA621" s="467">
        <v>4410</v>
      </c>
      <c r="DB621" s="576">
        <v>113</v>
      </c>
      <c r="DC621" s="883">
        <f t="shared" si="95"/>
        <v>288.14999999999998</v>
      </c>
      <c r="DE621" s="576">
        <v>26.2</v>
      </c>
      <c r="DI621" s="494">
        <v>194</v>
      </c>
      <c r="DJ621" s="546">
        <v>7.48</v>
      </c>
      <c r="DK621" s="549">
        <v>2040</v>
      </c>
      <c r="DL621" s="576">
        <v>99</v>
      </c>
      <c r="DM621" s="883">
        <v>356</v>
      </c>
      <c r="DO621" s="576">
        <v>15.4</v>
      </c>
      <c r="FG621" s="494">
        <v>28</v>
      </c>
      <c r="FH621" s="546">
        <v>8.31</v>
      </c>
      <c r="FI621" s="467">
        <v>3950</v>
      </c>
      <c r="FJ621" s="576">
        <v>26.2</v>
      </c>
      <c r="FK621" s="883">
        <v>81.2</v>
      </c>
      <c r="FM621" s="576">
        <v>3.4</v>
      </c>
      <c r="FQ621" s="1259"/>
      <c r="FR621" s="1260"/>
      <c r="FS621" s="1447"/>
      <c r="FT621" s="1260"/>
      <c r="FV621" s="1260"/>
      <c r="FW621" s="1288"/>
      <c r="FX621" s="1260"/>
      <c r="FY621" s="1260"/>
      <c r="FZ621" s="1422"/>
      <c r="GA621" s="1259"/>
      <c r="GB621" s="1260"/>
      <c r="GC621" s="1260"/>
      <c r="GD621" s="1260"/>
      <c r="GF621" s="1260"/>
      <c r="GG621" s="1288"/>
      <c r="GH621" s="1260"/>
      <c r="GI621" s="1260"/>
      <c r="GJ621" s="1422"/>
      <c r="GK621" s="231">
        <v>21</v>
      </c>
      <c r="GL621" s="941">
        <v>6.53</v>
      </c>
      <c r="GM621" s="467">
        <v>10320</v>
      </c>
      <c r="GN621" s="467">
        <v>94.6</v>
      </c>
      <c r="GO621" s="467">
        <v>577</v>
      </c>
      <c r="GP621" s="467">
        <v>115</v>
      </c>
      <c r="GQ621" s="467">
        <v>191</v>
      </c>
      <c r="HE621" s="494">
        <v>167</v>
      </c>
      <c r="HF621" s="546">
        <v>6.19</v>
      </c>
      <c r="HG621" s="467">
        <v>10540</v>
      </c>
      <c r="HH621" s="954">
        <v>69.599999999999994</v>
      </c>
      <c r="HI621" s="1432">
        <v>264.5</v>
      </c>
      <c r="HK621" s="576">
        <v>26.2</v>
      </c>
      <c r="HO621" s="494">
        <v>27</v>
      </c>
      <c r="HP621" s="546">
        <v>6.55</v>
      </c>
      <c r="HQ621" s="467">
        <v>6000</v>
      </c>
      <c r="HR621" s="576">
        <v>69.599999999999994</v>
      </c>
      <c r="HS621" s="576">
        <v>362</v>
      </c>
      <c r="HT621" s="539">
        <v>209</v>
      </c>
      <c r="HU621" s="576">
        <v>224</v>
      </c>
    </row>
    <row r="622" spans="1:752" ht="15" customHeight="1" x14ac:dyDescent="0.15">
      <c r="A622" s="1033">
        <v>44139</v>
      </c>
      <c r="B622" s="1205">
        <f>M622+W622+AG622+AQ622+BA622+BK622+BU622+CE622+CO622+CY622+DI622+DS622+EC622+EM622+EW622+FG622+GK622+GU622+HE622+HO622</f>
        <v>4571</v>
      </c>
      <c r="M622" s="231">
        <v>1696</v>
      </c>
      <c r="N622" s="546">
        <v>8.08</v>
      </c>
      <c r="O622" s="467">
        <v>2960</v>
      </c>
      <c r="P622" s="576">
        <v>15.8</v>
      </c>
      <c r="Q622" s="883">
        <f t="shared" si="84"/>
        <v>55.300000000000004</v>
      </c>
      <c r="S622" s="576">
        <v>34.299999999999997</v>
      </c>
      <c r="W622" s="494">
        <v>679</v>
      </c>
      <c r="X622" s="546">
        <v>7.83</v>
      </c>
      <c r="Y622" s="548">
        <v>4210</v>
      </c>
      <c r="Z622" s="576">
        <v>11.8</v>
      </c>
      <c r="AA622" s="883">
        <f t="shared" si="85"/>
        <v>48.379999999999995</v>
      </c>
      <c r="AC622" s="576">
        <v>4.8</v>
      </c>
      <c r="AG622" s="494">
        <v>82</v>
      </c>
      <c r="AH622" s="546">
        <v>8.34</v>
      </c>
      <c r="AI622" s="548">
        <v>8910</v>
      </c>
      <c r="AJ622" s="576">
        <v>25</v>
      </c>
      <c r="AK622" s="883">
        <f t="shared" si="93"/>
        <v>107.5</v>
      </c>
      <c r="AM622" s="213">
        <v>3.7</v>
      </c>
      <c r="AQ622" s="494">
        <v>496</v>
      </c>
      <c r="AR622" s="546">
        <v>7.93</v>
      </c>
      <c r="AS622" s="548">
        <v>5660</v>
      </c>
      <c r="AT622" s="576">
        <v>58.2</v>
      </c>
      <c r="AU622" s="883">
        <f t="shared" si="78"/>
        <v>186.24</v>
      </c>
      <c r="AW622" s="576">
        <v>51.6</v>
      </c>
      <c r="BA622" s="231">
        <v>232</v>
      </c>
      <c r="BB622" s="546">
        <v>8</v>
      </c>
      <c r="BC622" s="467">
        <v>8050</v>
      </c>
      <c r="BD622" s="576">
        <v>40</v>
      </c>
      <c r="BE622" s="883">
        <f t="shared" si="86"/>
        <v>144</v>
      </c>
      <c r="BG622" s="576">
        <v>22.5</v>
      </c>
      <c r="BK622" s="494">
        <v>143</v>
      </c>
      <c r="BL622" s="546">
        <v>7.95</v>
      </c>
      <c r="BM622" s="548">
        <v>1680</v>
      </c>
      <c r="BN622" s="576">
        <v>77.2</v>
      </c>
      <c r="BO622" s="883">
        <f t="shared" si="92"/>
        <v>193</v>
      </c>
      <c r="BQ622" s="576">
        <v>1.6</v>
      </c>
      <c r="BU622" s="494">
        <v>290</v>
      </c>
      <c r="BV622" s="546">
        <v>7.89</v>
      </c>
      <c r="BW622" s="548">
        <v>3850</v>
      </c>
      <c r="BX622" s="548">
        <v>8.4</v>
      </c>
      <c r="BY622" s="883">
        <f t="shared" si="94"/>
        <v>32.76</v>
      </c>
      <c r="CA622" s="576">
        <v>16.7</v>
      </c>
      <c r="CE622" s="494">
        <v>120</v>
      </c>
      <c r="CF622" s="546">
        <v>7.94</v>
      </c>
      <c r="CG622" s="548">
        <v>2950</v>
      </c>
      <c r="CH622" s="576">
        <v>19</v>
      </c>
      <c r="CI622" s="883">
        <f t="shared" si="79"/>
        <v>72.2</v>
      </c>
      <c r="CK622" s="576">
        <v>14.4</v>
      </c>
      <c r="CO622" s="494">
        <v>183</v>
      </c>
      <c r="CP622" s="546">
        <v>6.94</v>
      </c>
      <c r="CQ622" s="467">
        <v>11100</v>
      </c>
      <c r="CR622" s="576">
        <v>26.9</v>
      </c>
      <c r="CS622" s="883">
        <f t="shared" si="87"/>
        <v>86.08</v>
      </c>
      <c r="CU622" s="576">
        <v>61.2</v>
      </c>
      <c r="CY622" s="494">
        <v>288</v>
      </c>
      <c r="CZ622" s="546">
        <v>7.3</v>
      </c>
      <c r="DA622" s="467">
        <v>4570</v>
      </c>
      <c r="DB622" s="576">
        <v>118</v>
      </c>
      <c r="DC622" s="883">
        <f t="shared" si="95"/>
        <v>300.89999999999998</v>
      </c>
      <c r="DE622" s="576">
        <v>29.5</v>
      </c>
      <c r="DI622" s="494">
        <v>56</v>
      </c>
      <c r="DJ622" s="546">
        <v>7.4710000000000001</v>
      </c>
      <c r="DK622" s="549">
        <v>2300</v>
      </c>
      <c r="DL622" s="576">
        <v>103</v>
      </c>
      <c r="DM622" s="883">
        <v>371</v>
      </c>
      <c r="DO622" s="576">
        <v>15.9</v>
      </c>
      <c r="DS622" s="494">
        <v>14</v>
      </c>
      <c r="DT622" s="546">
        <v>7.34</v>
      </c>
      <c r="DU622" s="466">
        <v>510</v>
      </c>
      <c r="DV622" s="576">
        <v>17.2</v>
      </c>
      <c r="DW622" s="883">
        <v>48</v>
      </c>
      <c r="DY622" s="576">
        <v>3</v>
      </c>
      <c r="EW622" s="494">
        <v>89</v>
      </c>
      <c r="EX622" s="546">
        <v>7.29</v>
      </c>
      <c r="EY622" s="467">
        <v>5100</v>
      </c>
      <c r="EZ622" s="576">
        <v>5.2</v>
      </c>
      <c r="FA622" s="883">
        <v>20.8</v>
      </c>
      <c r="FC622" s="576">
        <v>1</v>
      </c>
      <c r="FG622" s="494">
        <v>18</v>
      </c>
      <c r="FH622" s="546">
        <v>8.18</v>
      </c>
      <c r="FI622" s="467">
        <v>4040</v>
      </c>
      <c r="FJ622" s="576">
        <v>26.7</v>
      </c>
      <c r="FK622" s="883">
        <v>82.8</v>
      </c>
      <c r="FM622" s="576">
        <v>3.7</v>
      </c>
      <c r="FQ622" s="1259"/>
      <c r="FR622" s="1260"/>
      <c r="FS622" s="1447"/>
      <c r="FT622" s="1260"/>
      <c r="FV622" s="1260"/>
      <c r="FW622" s="1288"/>
      <c r="FX622" s="1260"/>
      <c r="FY622" s="1260"/>
      <c r="FZ622" s="1422"/>
      <c r="GA622" s="1259"/>
      <c r="GB622" s="1260"/>
      <c r="GC622" s="1260"/>
      <c r="GD622" s="1260"/>
      <c r="GF622" s="1260"/>
      <c r="GG622" s="1288"/>
      <c r="GH622" s="1260"/>
      <c r="GI622" s="1260"/>
      <c r="GJ622" s="1422"/>
      <c r="GK622" s="231">
        <v>4</v>
      </c>
      <c r="GL622" s="941">
        <v>6.37</v>
      </c>
      <c r="GM622" s="467">
        <v>11160</v>
      </c>
      <c r="GN622" s="467">
        <v>133</v>
      </c>
      <c r="GO622" s="467">
        <v>837</v>
      </c>
      <c r="GP622" s="467">
        <v>88.2</v>
      </c>
      <c r="GQ622" s="467">
        <v>207</v>
      </c>
      <c r="HE622" s="494">
        <v>155</v>
      </c>
      <c r="HF622" s="546">
        <v>5.96</v>
      </c>
      <c r="HG622" s="467">
        <v>11680</v>
      </c>
      <c r="HH622" s="954">
        <v>84.7</v>
      </c>
      <c r="HI622" s="1432">
        <v>322</v>
      </c>
      <c r="HK622" s="576">
        <v>30</v>
      </c>
      <c r="HO622" s="494">
        <v>26</v>
      </c>
      <c r="HP622" s="546">
        <v>6.61</v>
      </c>
      <c r="HQ622" s="467">
        <v>6270</v>
      </c>
      <c r="HR622" s="576">
        <v>70.8</v>
      </c>
      <c r="HS622" s="576">
        <v>368</v>
      </c>
      <c r="HT622" s="539">
        <v>203</v>
      </c>
      <c r="HU622" s="576">
        <v>228</v>
      </c>
    </row>
    <row r="623" spans="1:752" ht="15" customHeight="1" x14ac:dyDescent="0.15">
      <c r="A623" s="1033">
        <v>44140</v>
      </c>
      <c r="B623" s="1205">
        <f t="shared" ref="B623:B633" si="96">M623+W623+AG623+AQ623+BA623+BK623+BU623+CE623+CO623+CY623+DI623+DS623+EC623+EM623+EW623+FG623+GK623+GU623+HE623+HO623</f>
        <v>4622</v>
      </c>
      <c r="M623" s="231">
        <v>1773</v>
      </c>
      <c r="N623" s="546">
        <v>8.32</v>
      </c>
      <c r="O623" s="467">
        <v>2900</v>
      </c>
      <c r="P623" s="576">
        <v>16.899999999999999</v>
      </c>
      <c r="Q623" s="883">
        <f t="shared" si="84"/>
        <v>59.149999999999991</v>
      </c>
      <c r="S623" s="576">
        <v>33</v>
      </c>
      <c r="W623" s="494">
        <v>797</v>
      </c>
      <c r="X623" s="546">
        <v>8.02</v>
      </c>
      <c r="Y623" s="548">
        <v>4280</v>
      </c>
      <c r="Z623" s="576">
        <v>10.9</v>
      </c>
      <c r="AA623" s="883">
        <f t="shared" si="85"/>
        <v>44.69</v>
      </c>
      <c r="AC623" s="576">
        <v>3.9</v>
      </c>
      <c r="AG623" s="494">
        <v>71</v>
      </c>
      <c r="AH623" s="546">
        <v>8.4499999999999993</v>
      </c>
      <c r="AI623" s="548">
        <v>8640</v>
      </c>
      <c r="AJ623" s="576">
        <v>23</v>
      </c>
      <c r="AK623" s="883">
        <f t="shared" si="93"/>
        <v>98.899999999999991</v>
      </c>
      <c r="AM623" s="213">
        <v>4</v>
      </c>
      <c r="AQ623" s="494">
        <v>442</v>
      </c>
      <c r="AR623" s="546">
        <v>8.11</v>
      </c>
      <c r="AS623" s="548">
        <v>5580</v>
      </c>
      <c r="AT623" s="576">
        <v>62.1</v>
      </c>
      <c r="AU623" s="883">
        <f t="shared" si="78"/>
        <v>198.72000000000003</v>
      </c>
      <c r="AW623" s="576">
        <v>49.9</v>
      </c>
      <c r="BA623" s="231">
        <v>242</v>
      </c>
      <c r="BB623" s="546">
        <v>8.0399999999999991</v>
      </c>
      <c r="BC623" s="467">
        <v>7990</v>
      </c>
      <c r="BD623" s="576">
        <v>39.1</v>
      </c>
      <c r="BE623" s="883">
        <f t="shared" si="86"/>
        <v>140.76000000000002</v>
      </c>
      <c r="BG623" s="576">
        <v>21.7</v>
      </c>
      <c r="BK623" s="494">
        <v>145</v>
      </c>
      <c r="BL623" s="546">
        <v>8</v>
      </c>
      <c r="BM623" s="548">
        <v>1706</v>
      </c>
      <c r="BN623" s="576">
        <v>75.599999999999994</v>
      </c>
      <c r="BO623" s="883">
        <f t="shared" si="92"/>
        <v>189</v>
      </c>
      <c r="BQ623" s="576">
        <v>1.5</v>
      </c>
      <c r="BU623" s="494">
        <v>293</v>
      </c>
      <c r="BV623" s="546">
        <v>7.6</v>
      </c>
      <c r="BW623" s="548">
        <v>5730</v>
      </c>
      <c r="BX623" s="548">
        <v>23.47</v>
      </c>
      <c r="BY623" s="883">
        <f t="shared" si="94"/>
        <v>91.532999999999987</v>
      </c>
      <c r="CA623" s="576">
        <v>38.299999999999997</v>
      </c>
      <c r="CE623" s="494">
        <v>66</v>
      </c>
      <c r="CF623" s="546">
        <v>7.72</v>
      </c>
      <c r="CG623" s="548">
        <v>2580</v>
      </c>
      <c r="CH623" s="576">
        <v>22.2</v>
      </c>
      <c r="CI623" s="883">
        <f t="shared" si="79"/>
        <v>84.36</v>
      </c>
      <c r="CK623" s="576">
        <v>13.1</v>
      </c>
      <c r="CO623" s="494">
        <v>247</v>
      </c>
      <c r="CP623" s="546">
        <v>7.33</v>
      </c>
      <c r="CQ623" s="467">
        <v>10360</v>
      </c>
      <c r="CR623" s="576">
        <v>24</v>
      </c>
      <c r="CS623" s="883">
        <f t="shared" si="87"/>
        <v>76.800000000000011</v>
      </c>
      <c r="CU623" s="576">
        <v>49.4</v>
      </c>
      <c r="CY623" s="494">
        <v>19</v>
      </c>
      <c r="CZ623" s="546">
        <v>7.41</v>
      </c>
      <c r="DA623" s="467">
        <v>4530</v>
      </c>
      <c r="DB623" s="576">
        <v>110</v>
      </c>
      <c r="DC623" s="883">
        <f t="shared" si="95"/>
        <v>280.5</v>
      </c>
      <c r="DE623" s="576">
        <v>28</v>
      </c>
      <c r="DI623" s="494">
        <v>171</v>
      </c>
      <c r="DJ623" s="546">
        <v>7.49</v>
      </c>
      <c r="DK623" s="549">
        <v>2330</v>
      </c>
      <c r="DL623" s="576">
        <v>97.2</v>
      </c>
      <c r="DM623" s="883">
        <v>285</v>
      </c>
      <c r="DO623" s="576">
        <v>15.1</v>
      </c>
      <c r="DS623" s="494">
        <v>28</v>
      </c>
      <c r="DT623" s="546">
        <v>7.6</v>
      </c>
      <c r="DU623" s="466">
        <v>4070</v>
      </c>
      <c r="DV623" s="576">
        <v>15.1</v>
      </c>
      <c r="DW623" s="883">
        <v>42.3</v>
      </c>
      <c r="DY623" s="576">
        <v>2.1</v>
      </c>
      <c r="EW623" s="494">
        <v>110</v>
      </c>
      <c r="EX623" s="546">
        <v>7.66</v>
      </c>
      <c r="EY623" s="467">
        <v>4850</v>
      </c>
      <c r="EZ623" s="576">
        <v>5.8</v>
      </c>
      <c r="FA623" s="883">
        <v>23.2</v>
      </c>
      <c r="FB623" s="539">
        <v>0.4</v>
      </c>
      <c r="FC623" s="576">
        <v>1.6</v>
      </c>
      <c r="FG623" s="494">
        <v>45</v>
      </c>
      <c r="FH623" s="546">
        <v>8.09</v>
      </c>
      <c r="FI623" s="467">
        <v>4310</v>
      </c>
      <c r="FJ623" s="576">
        <v>29</v>
      </c>
      <c r="FK623" s="883">
        <v>88</v>
      </c>
      <c r="FM623" s="576">
        <v>4</v>
      </c>
      <c r="FQ623" s="1259"/>
      <c r="FR623" s="1260"/>
      <c r="FS623" s="1447"/>
      <c r="FT623" s="1260"/>
      <c r="FV623" s="1260"/>
      <c r="FW623" s="1288"/>
      <c r="FX623" s="1260"/>
      <c r="FY623" s="1260"/>
      <c r="FZ623" s="1422"/>
      <c r="GA623" s="1259"/>
      <c r="GB623" s="1260"/>
      <c r="GC623" s="1260"/>
      <c r="GD623" s="1260"/>
      <c r="GF623" s="1260"/>
      <c r="GG623" s="1288"/>
      <c r="GH623" s="1260"/>
      <c r="GI623" s="1260"/>
      <c r="GJ623" s="1422"/>
      <c r="GK623" s="231">
        <v>7</v>
      </c>
      <c r="GL623" s="941">
        <v>6.42</v>
      </c>
      <c r="GM623" s="467">
        <v>11010</v>
      </c>
      <c r="GN623" s="467">
        <v>142</v>
      </c>
      <c r="GO623" s="467">
        <v>880</v>
      </c>
      <c r="GP623" s="467">
        <v>115</v>
      </c>
      <c r="GQ623" s="467">
        <v>225</v>
      </c>
      <c r="GV623" s="251"/>
      <c r="HE623" s="494">
        <v>146</v>
      </c>
      <c r="HF623" s="546">
        <v>6</v>
      </c>
      <c r="HG623" s="467">
        <v>11260</v>
      </c>
      <c r="HH623" s="954">
        <v>80.599999999999994</v>
      </c>
      <c r="HI623" s="1432">
        <v>306</v>
      </c>
      <c r="HK623" s="576">
        <v>27.8</v>
      </c>
      <c r="HN623" s="1427"/>
      <c r="HO623" s="465">
        <v>20</v>
      </c>
      <c r="HP623" s="546">
        <v>6.47</v>
      </c>
      <c r="HQ623" s="467">
        <v>6230</v>
      </c>
      <c r="HR623" s="576">
        <v>73.2</v>
      </c>
      <c r="HS623" s="576">
        <v>381</v>
      </c>
      <c r="HT623" s="576">
        <v>223</v>
      </c>
      <c r="HU623" s="576">
        <v>232</v>
      </c>
      <c r="ABU623" s="532"/>
      <c r="ABV623" s="532"/>
      <c r="ABW623" s="532"/>
      <c r="ABX623" s="532"/>
    </row>
    <row r="624" spans="1:752" ht="15" customHeight="1" x14ac:dyDescent="0.15">
      <c r="A624" s="1033">
        <v>44141</v>
      </c>
      <c r="B624" s="1205">
        <f t="shared" si="96"/>
        <v>4813</v>
      </c>
      <c r="M624" s="231">
        <v>1946</v>
      </c>
      <c r="N624" s="546">
        <v>8.43</v>
      </c>
      <c r="O624" s="467">
        <v>2940</v>
      </c>
      <c r="P624" s="576">
        <v>18.600000000000001</v>
      </c>
      <c r="Q624" s="883">
        <f t="shared" si="84"/>
        <v>65.100000000000009</v>
      </c>
      <c r="R624" s="539">
        <v>3.6</v>
      </c>
      <c r="S624" s="576">
        <v>33.4</v>
      </c>
      <c r="W624" s="494">
        <v>714</v>
      </c>
      <c r="X624" s="546">
        <v>8.24</v>
      </c>
      <c r="Y624" s="548">
        <v>7760</v>
      </c>
      <c r="Z624" s="576">
        <v>11.8</v>
      </c>
      <c r="AA624" s="883">
        <f t="shared" si="85"/>
        <v>48.379999999999995</v>
      </c>
      <c r="AB624" s="539">
        <v>3.7</v>
      </c>
      <c r="AC624" s="576">
        <v>4.5999999999999996</v>
      </c>
      <c r="AG624" s="494">
        <v>83</v>
      </c>
      <c r="AH624" s="546">
        <v>8.52</v>
      </c>
      <c r="AI624" s="548">
        <v>8710</v>
      </c>
      <c r="AJ624" s="576">
        <v>19.7</v>
      </c>
      <c r="AK624" s="883">
        <f t="shared" si="93"/>
        <v>84.71</v>
      </c>
      <c r="AL624" s="539">
        <v>0.7</v>
      </c>
      <c r="AM624" s="213">
        <v>2.5</v>
      </c>
      <c r="AQ624" s="494">
        <v>434</v>
      </c>
      <c r="AR624" s="546">
        <v>8.14</v>
      </c>
      <c r="AS624" s="548">
        <v>5740</v>
      </c>
      <c r="AT624" s="576">
        <v>62.4</v>
      </c>
      <c r="AU624" s="883">
        <f t="shared" si="78"/>
        <v>199.68</v>
      </c>
      <c r="AV624" s="539">
        <v>5.5</v>
      </c>
      <c r="AW624" s="576">
        <v>50</v>
      </c>
      <c r="BA624" s="231">
        <v>252</v>
      </c>
      <c r="BB624" s="546">
        <v>8.18</v>
      </c>
      <c r="BC624" s="467">
        <v>8030</v>
      </c>
      <c r="BD624" s="576">
        <v>38</v>
      </c>
      <c r="BE624" s="883">
        <f t="shared" si="86"/>
        <v>136.80000000000001</v>
      </c>
      <c r="BF624" s="539">
        <v>2.6</v>
      </c>
      <c r="BG624" s="576">
        <v>22.5</v>
      </c>
      <c r="BK624" s="494">
        <v>145</v>
      </c>
      <c r="BL624" s="546">
        <v>8.1</v>
      </c>
      <c r="BM624" s="548">
        <v>1741</v>
      </c>
      <c r="BN624" s="576">
        <v>77.400000000000006</v>
      </c>
      <c r="BO624" s="883">
        <f t="shared" si="92"/>
        <v>193.5</v>
      </c>
      <c r="BP624" s="539">
        <v>0.4</v>
      </c>
      <c r="BQ624" s="576">
        <v>1.7</v>
      </c>
      <c r="BU624" s="494">
        <v>297</v>
      </c>
      <c r="BV624" s="546">
        <v>8.9</v>
      </c>
      <c r="BW624" s="548">
        <v>7210</v>
      </c>
      <c r="BX624" s="548">
        <v>30.6</v>
      </c>
      <c r="BY624" s="883">
        <f t="shared" si="94"/>
        <v>119.34</v>
      </c>
      <c r="BZ624" s="539">
        <v>17.5</v>
      </c>
      <c r="CA624" s="576">
        <v>56.9</v>
      </c>
      <c r="CE624" s="494">
        <v>111</v>
      </c>
      <c r="CF624" s="546">
        <v>8.14</v>
      </c>
      <c r="CG624" s="548">
        <v>2910</v>
      </c>
      <c r="CH624" s="576">
        <v>19.5</v>
      </c>
      <c r="CI624" s="883">
        <f t="shared" si="79"/>
        <v>74.099999999999994</v>
      </c>
      <c r="CJ624" s="539">
        <v>1.3</v>
      </c>
      <c r="CK624" s="576">
        <v>13</v>
      </c>
      <c r="CO624" s="494">
        <v>254</v>
      </c>
      <c r="CP624" s="546">
        <v>7.61</v>
      </c>
      <c r="CQ624" s="467">
        <v>10000</v>
      </c>
      <c r="CR624" s="576">
        <v>27.5</v>
      </c>
      <c r="CS624" s="883">
        <f t="shared" si="87"/>
        <v>88</v>
      </c>
      <c r="CT624" s="539">
        <v>7.1</v>
      </c>
      <c r="CU624" s="576">
        <v>53.1</v>
      </c>
      <c r="CY624" s="494">
        <v>211</v>
      </c>
      <c r="CZ624" s="546">
        <v>7.6</v>
      </c>
      <c r="DA624" s="467">
        <v>4290</v>
      </c>
      <c r="DB624" s="576">
        <v>108</v>
      </c>
      <c r="DC624" s="883">
        <f t="shared" si="95"/>
        <v>275.39999999999998</v>
      </c>
      <c r="DD624" s="539">
        <v>0.5</v>
      </c>
      <c r="DE624" s="576">
        <v>27.6</v>
      </c>
      <c r="DI624" s="494">
        <v>133</v>
      </c>
      <c r="DJ624" s="546">
        <v>7.82</v>
      </c>
      <c r="DK624" s="549">
        <v>3100</v>
      </c>
      <c r="DL624" s="576">
        <v>103</v>
      </c>
      <c r="DM624" s="883">
        <v>372</v>
      </c>
      <c r="DN624" s="539">
        <v>8.1999999999999993</v>
      </c>
      <c r="DO624" s="576">
        <v>15</v>
      </c>
      <c r="DS624" s="494">
        <v>13</v>
      </c>
      <c r="DT624" s="546">
        <v>7.65</v>
      </c>
      <c r="DU624" s="466">
        <v>4060</v>
      </c>
      <c r="DV624" s="576">
        <v>17</v>
      </c>
      <c r="DW624" s="883">
        <v>48</v>
      </c>
      <c r="DY624" s="576">
        <v>2</v>
      </c>
      <c r="EC624" s="494">
        <v>13</v>
      </c>
      <c r="ED624" s="546">
        <v>7.97</v>
      </c>
      <c r="EE624" s="551">
        <v>2370</v>
      </c>
      <c r="EF624" s="576">
        <v>80.7</v>
      </c>
      <c r="EG624" s="883">
        <v>299</v>
      </c>
      <c r="EH624" s="539">
        <v>14.3</v>
      </c>
      <c r="EI624" s="576">
        <v>15</v>
      </c>
      <c r="FG624" s="494">
        <v>58</v>
      </c>
      <c r="FH624" s="546">
        <v>8.3800000000000008</v>
      </c>
      <c r="FI624" s="467">
        <v>4120</v>
      </c>
      <c r="FJ624" s="576">
        <v>27.9</v>
      </c>
      <c r="FK624" s="883">
        <v>86.5</v>
      </c>
      <c r="FM624" s="576">
        <v>3.7</v>
      </c>
      <c r="FQ624" s="1259"/>
      <c r="FR624" s="1260"/>
      <c r="FS624" s="1447"/>
      <c r="FT624" s="1260"/>
      <c r="FV624" s="1260"/>
      <c r="FW624" s="1288"/>
      <c r="FX624" s="1260"/>
      <c r="FY624" s="1260"/>
      <c r="FZ624" s="1422"/>
      <c r="GA624" s="1259"/>
      <c r="GB624" s="1260"/>
      <c r="GC624" s="1260"/>
      <c r="GD624" s="1260"/>
      <c r="GF624" s="1260"/>
      <c r="GG624" s="1288"/>
      <c r="GH624" s="1260"/>
      <c r="GI624" s="1260"/>
      <c r="GJ624" s="1422"/>
      <c r="GK624" s="231">
        <v>4</v>
      </c>
      <c r="GL624" s="941">
        <v>6.18</v>
      </c>
      <c r="GM624" s="467">
        <v>11040</v>
      </c>
      <c r="GN624" s="467">
        <v>137</v>
      </c>
      <c r="GO624" s="467">
        <v>756</v>
      </c>
      <c r="GP624" s="467">
        <v>101</v>
      </c>
      <c r="GQ624" s="467">
        <v>222</v>
      </c>
      <c r="GV624" s="251"/>
      <c r="HE624" s="494">
        <v>119</v>
      </c>
      <c r="HF624" s="546">
        <v>6.07</v>
      </c>
      <c r="HG624" s="467">
        <v>12960</v>
      </c>
      <c r="HH624" s="954">
        <v>93</v>
      </c>
      <c r="HI624" s="1432">
        <v>353</v>
      </c>
      <c r="HK624" s="576">
        <v>32.5</v>
      </c>
      <c r="HN624" s="1427"/>
      <c r="HO624" s="465">
        <v>26</v>
      </c>
      <c r="HP624" s="546">
        <v>6.49</v>
      </c>
      <c r="HQ624" s="467">
        <v>6220</v>
      </c>
      <c r="HR624" s="576">
        <v>71</v>
      </c>
      <c r="HS624" s="576">
        <v>339</v>
      </c>
      <c r="HT624" s="576">
        <v>201</v>
      </c>
      <c r="HU624" s="576">
        <v>234</v>
      </c>
      <c r="ABU624" s="532"/>
      <c r="ABV624" s="532"/>
      <c r="ABW624" s="532"/>
      <c r="ABX624" s="532"/>
    </row>
    <row r="625" spans="1:752" ht="15" customHeight="1" x14ac:dyDescent="0.15">
      <c r="A625" s="1033">
        <v>44142</v>
      </c>
      <c r="B625" s="1205">
        <f t="shared" si="96"/>
        <v>4265</v>
      </c>
      <c r="M625" s="231">
        <v>1405</v>
      </c>
      <c r="N625" s="546">
        <v>8.44</v>
      </c>
      <c r="O625" s="467">
        <v>3060</v>
      </c>
      <c r="P625" s="576">
        <v>21.1</v>
      </c>
      <c r="Q625" s="883">
        <f t="shared" si="84"/>
        <v>73.850000000000009</v>
      </c>
      <c r="S625" s="576">
        <v>30.2</v>
      </c>
      <c r="W625" s="494">
        <v>824</v>
      </c>
      <c r="X625" s="546">
        <v>8.07</v>
      </c>
      <c r="Y625" s="548">
        <v>5360</v>
      </c>
      <c r="Z625" s="576">
        <v>12.9</v>
      </c>
      <c r="AA625" s="883">
        <f t="shared" si="85"/>
        <v>52.889999999999993</v>
      </c>
      <c r="AC625" s="576">
        <v>5.3</v>
      </c>
      <c r="AG625" s="494">
        <v>85</v>
      </c>
      <c r="AH625" s="546">
        <v>8.7200000000000006</v>
      </c>
      <c r="AI625" s="548">
        <v>9100</v>
      </c>
      <c r="AJ625" s="576">
        <v>22</v>
      </c>
      <c r="AK625" s="883">
        <f t="shared" si="93"/>
        <v>94.6</v>
      </c>
      <c r="AM625" s="213">
        <v>2.5</v>
      </c>
      <c r="AQ625" s="494">
        <v>339</v>
      </c>
      <c r="AR625" s="546">
        <v>8.02</v>
      </c>
      <c r="AS625" s="548">
        <v>5730</v>
      </c>
      <c r="AT625" s="576">
        <v>62.5</v>
      </c>
      <c r="AU625" s="883">
        <f t="shared" si="78"/>
        <v>200</v>
      </c>
      <c r="AW625" s="576">
        <v>46.3</v>
      </c>
      <c r="BA625" s="231">
        <v>252</v>
      </c>
      <c r="BB625" s="546">
        <v>8.01</v>
      </c>
      <c r="BC625" s="467">
        <v>7930</v>
      </c>
      <c r="BD625" s="576">
        <v>38</v>
      </c>
      <c r="BE625" s="883">
        <f t="shared" si="86"/>
        <v>136.80000000000001</v>
      </c>
      <c r="BG625" s="576">
        <v>19.8</v>
      </c>
      <c r="BK625" s="494">
        <v>140</v>
      </c>
      <c r="BL625" s="546">
        <v>8</v>
      </c>
      <c r="BM625" s="548">
        <v>1737</v>
      </c>
      <c r="BN625" s="576">
        <v>74.8</v>
      </c>
      <c r="BO625" s="883">
        <f t="shared" si="92"/>
        <v>187</v>
      </c>
      <c r="BQ625" s="576">
        <v>3.4</v>
      </c>
      <c r="BU625" s="494">
        <v>259</v>
      </c>
      <c r="BV625" s="546">
        <v>7.72</v>
      </c>
      <c r="BW625" s="548">
        <v>3300</v>
      </c>
      <c r="BX625" s="548">
        <v>7.4</v>
      </c>
      <c r="BY625" s="883">
        <f t="shared" si="94"/>
        <v>28.86</v>
      </c>
      <c r="CA625" s="576">
        <v>16.3</v>
      </c>
      <c r="CE625" s="494">
        <v>110</v>
      </c>
      <c r="CF625" s="546">
        <v>7.92</v>
      </c>
      <c r="CG625" s="548">
        <v>2110</v>
      </c>
      <c r="CH625" s="576">
        <v>21.6</v>
      </c>
      <c r="CI625" s="883">
        <f t="shared" si="79"/>
        <v>82.08</v>
      </c>
      <c r="CK625" s="576">
        <v>9</v>
      </c>
      <c r="CO625" s="494">
        <v>217</v>
      </c>
      <c r="CP625" s="546">
        <v>7.02</v>
      </c>
      <c r="CQ625" s="467">
        <v>9710</v>
      </c>
      <c r="CR625" s="576">
        <v>23.3</v>
      </c>
      <c r="CS625" s="883">
        <f t="shared" si="87"/>
        <v>74.56</v>
      </c>
      <c r="CU625" s="576">
        <v>48.8</v>
      </c>
      <c r="CY625" s="494">
        <v>170</v>
      </c>
      <c r="CZ625" s="546">
        <v>7.56</v>
      </c>
      <c r="DA625" s="467">
        <v>4580</v>
      </c>
      <c r="DB625" s="576">
        <v>116</v>
      </c>
      <c r="DC625" s="883">
        <f t="shared" si="95"/>
        <v>295.79999999999995</v>
      </c>
      <c r="DE625" s="576">
        <v>32</v>
      </c>
      <c r="DI625" s="494">
        <v>158</v>
      </c>
      <c r="DJ625" s="546">
        <v>7.8</v>
      </c>
      <c r="DK625" s="549">
        <v>3100</v>
      </c>
      <c r="DL625" s="576">
        <v>98</v>
      </c>
      <c r="DM625" s="883">
        <v>321</v>
      </c>
      <c r="DO625" s="576">
        <v>15</v>
      </c>
      <c r="DS625" s="494">
        <v>10</v>
      </c>
      <c r="DT625" s="546">
        <v>7.6</v>
      </c>
      <c r="DU625" s="466">
        <v>4100</v>
      </c>
      <c r="DV625" s="576">
        <v>17</v>
      </c>
      <c r="DW625" s="883">
        <v>48</v>
      </c>
      <c r="DY625" s="576">
        <v>2</v>
      </c>
      <c r="EM625" s="494">
        <v>44</v>
      </c>
      <c r="EN625" s="546">
        <v>7.14</v>
      </c>
      <c r="EO625" s="467">
        <v>6700</v>
      </c>
      <c r="EP625" s="576">
        <v>10.5</v>
      </c>
      <c r="EQ625" s="576">
        <v>35.700000000000003</v>
      </c>
      <c r="ES625" s="576">
        <v>118</v>
      </c>
      <c r="FG625" s="494">
        <v>55</v>
      </c>
      <c r="FH625" s="546">
        <v>8.31</v>
      </c>
      <c r="FI625" s="467">
        <v>4170</v>
      </c>
      <c r="FJ625" s="576">
        <v>26.8</v>
      </c>
      <c r="FK625" s="883">
        <v>83.1</v>
      </c>
      <c r="FM625" s="576">
        <v>3.5</v>
      </c>
      <c r="FQ625" s="1259"/>
      <c r="FR625" s="1260"/>
      <c r="FS625" s="1447"/>
      <c r="FT625" s="1260"/>
      <c r="FV625" s="1260"/>
      <c r="FW625" s="1288"/>
      <c r="FX625" s="1260"/>
      <c r="FY625" s="1260"/>
      <c r="FZ625" s="1422"/>
      <c r="GA625" s="1259"/>
      <c r="GB625" s="1260"/>
      <c r="GC625" s="1260"/>
      <c r="GD625" s="1260"/>
      <c r="GF625" s="1260"/>
      <c r="GG625" s="1288"/>
      <c r="GH625" s="1260"/>
      <c r="GI625" s="1260"/>
      <c r="GJ625" s="1422"/>
      <c r="GK625" s="231">
        <v>4</v>
      </c>
      <c r="GL625" s="941">
        <v>6.33</v>
      </c>
      <c r="GM625" s="467">
        <v>11010</v>
      </c>
      <c r="GN625" s="467">
        <v>132</v>
      </c>
      <c r="GO625" s="467">
        <v>809</v>
      </c>
      <c r="GP625" s="467">
        <v>87</v>
      </c>
      <c r="GQ625" s="467">
        <v>212</v>
      </c>
      <c r="GV625" s="251"/>
      <c r="HE625" s="494">
        <v>166</v>
      </c>
      <c r="HF625" s="546">
        <v>3.74</v>
      </c>
      <c r="HG625" s="467">
        <v>8480</v>
      </c>
      <c r="HH625" s="954">
        <v>52.8</v>
      </c>
      <c r="HI625" s="1432">
        <v>220.6</v>
      </c>
      <c r="HK625" s="576">
        <v>17.600000000000001</v>
      </c>
      <c r="HN625" s="1427"/>
      <c r="HO625" s="465">
        <v>27</v>
      </c>
      <c r="HP625" s="546">
        <v>6.39</v>
      </c>
      <c r="HQ625" s="467">
        <v>5970</v>
      </c>
      <c r="HR625" s="576">
        <v>58</v>
      </c>
      <c r="HS625" s="576">
        <v>323</v>
      </c>
      <c r="HT625" s="576">
        <v>163</v>
      </c>
      <c r="HU625" s="576">
        <v>182</v>
      </c>
      <c r="ABU625" s="532"/>
      <c r="ABV625" s="532"/>
      <c r="ABW625" s="532"/>
      <c r="ABX625" s="532"/>
    </row>
    <row r="626" spans="1:752" s="472" customFormat="1" ht="15" customHeight="1" x14ac:dyDescent="0.15">
      <c r="A626" s="581">
        <v>44143</v>
      </c>
      <c r="B626" s="1204">
        <f t="shared" si="96"/>
        <v>3885</v>
      </c>
      <c r="C626" s="241"/>
      <c r="D626" s="552"/>
      <c r="E626" s="471"/>
      <c r="F626" s="577"/>
      <c r="G626" s="577"/>
      <c r="H626" s="541"/>
      <c r="I626" s="577"/>
      <c r="J626" s="553"/>
      <c r="K626" s="471"/>
      <c r="L626" s="557"/>
      <c r="M626" s="241">
        <v>1229</v>
      </c>
      <c r="N626" s="552">
        <v>8.41</v>
      </c>
      <c r="O626" s="471">
        <v>3140</v>
      </c>
      <c r="P626" s="577">
        <v>21.5</v>
      </c>
      <c r="Q626" s="577">
        <f t="shared" si="84"/>
        <v>75.25</v>
      </c>
      <c r="R626" s="541"/>
      <c r="S626" s="577">
        <v>5.0999999999999996</v>
      </c>
      <c r="T626" s="553"/>
      <c r="U626" s="471"/>
      <c r="V626" s="557"/>
      <c r="W626" s="554">
        <v>850</v>
      </c>
      <c r="X626" s="552">
        <v>8.0500000000000007</v>
      </c>
      <c r="Y626" s="555">
        <v>5450</v>
      </c>
      <c r="Z626" s="577">
        <v>13.1</v>
      </c>
      <c r="AA626" s="577">
        <f t="shared" si="85"/>
        <v>53.709999999999994</v>
      </c>
      <c r="AB626" s="541"/>
      <c r="AC626" s="577">
        <v>5.0999999999999996</v>
      </c>
      <c r="AD626" s="541"/>
      <c r="AE626" s="471"/>
      <c r="AF626" s="557"/>
      <c r="AG626" s="554">
        <v>112</v>
      </c>
      <c r="AH626" s="552">
        <v>8.65</v>
      </c>
      <c r="AI626" s="555">
        <v>8720</v>
      </c>
      <c r="AJ626" s="577">
        <v>24</v>
      </c>
      <c r="AK626" s="577">
        <f t="shared" si="93"/>
        <v>103.19999999999999</v>
      </c>
      <c r="AL626" s="541"/>
      <c r="AM626" s="180">
        <v>3.5</v>
      </c>
      <c r="AN626" s="541"/>
      <c r="AO626" s="471"/>
      <c r="AP626" s="619"/>
      <c r="AQ626" s="554">
        <v>362</v>
      </c>
      <c r="AR626" s="552">
        <v>7.96</v>
      </c>
      <c r="AS626" s="555">
        <v>5150</v>
      </c>
      <c r="AT626" s="577">
        <v>56.6</v>
      </c>
      <c r="AU626" s="577">
        <f t="shared" si="78"/>
        <v>181.12</v>
      </c>
      <c r="AV626" s="541"/>
      <c r="AW626" s="577">
        <v>45</v>
      </c>
      <c r="AX626" s="541"/>
      <c r="AY626" s="471"/>
      <c r="AZ626" s="557"/>
      <c r="BA626" s="241">
        <v>254</v>
      </c>
      <c r="BB626" s="552">
        <v>8.19</v>
      </c>
      <c r="BC626" s="471">
        <v>7970</v>
      </c>
      <c r="BD626" s="577">
        <v>37.799999999999997</v>
      </c>
      <c r="BE626" s="577">
        <f t="shared" si="86"/>
        <v>136.07999999999998</v>
      </c>
      <c r="BF626" s="541"/>
      <c r="BG626" s="577">
        <v>20.399999999999999</v>
      </c>
      <c r="BH626" s="541"/>
      <c r="BI626" s="471"/>
      <c r="BJ626" s="557"/>
      <c r="BK626" s="554">
        <v>137</v>
      </c>
      <c r="BL626" s="552">
        <v>8.1199999999999992</v>
      </c>
      <c r="BM626" s="555">
        <v>1733</v>
      </c>
      <c r="BN626" s="577">
        <v>80.7</v>
      </c>
      <c r="BO626" s="577">
        <f t="shared" si="92"/>
        <v>201.75</v>
      </c>
      <c r="BP626" s="541"/>
      <c r="BQ626" s="577">
        <v>1.74</v>
      </c>
      <c r="BR626" s="541"/>
      <c r="BS626" s="471"/>
      <c r="BT626" s="557"/>
      <c r="BU626" s="554">
        <v>26</v>
      </c>
      <c r="BV626" s="552">
        <v>7.73</v>
      </c>
      <c r="BW626" s="555">
        <v>7790</v>
      </c>
      <c r="BX626" s="555">
        <v>72.3</v>
      </c>
      <c r="BY626" s="577">
        <f t="shared" si="94"/>
        <v>281.96999999999997</v>
      </c>
      <c r="BZ626" s="541"/>
      <c r="CA626" s="577">
        <v>87.5</v>
      </c>
      <c r="CB626" s="541"/>
      <c r="CC626" s="471"/>
      <c r="CD626" s="557"/>
      <c r="CE626" s="554">
        <v>97</v>
      </c>
      <c r="CF626" s="552">
        <v>7.97</v>
      </c>
      <c r="CG626" s="555">
        <v>2180</v>
      </c>
      <c r="CH626" s="577">
        <v>20</v>
      </c>
      <c r="CI626" s="577">
        <f t="shared" si="79"/>
        <v>76</v>
      </c>
      <c r="CJ626" s="541"/>
      <c r="CK626" s="577">
        <v>8.8000000000000007</v>
      </c>
      <c r="CL626" s="541"/>
      <c r="CM626" s="471"/>
      <c r="CN626" s="557"/>
      <c r="CO626" s="554">
        <v>228</v>
      </c>
      <c r="CP626" s="552">
        <v>7.25</v>
      </c>
      <c r="CQ626" s="471">
        <v>10320</v>
      </c>
      <c r="CR626" s="577">
        <v>22.1</v>
      </c>
      <c r="CS626" s="577">
        <f t="shared" si="87"/>
        <v>70.720000000000013</v>
      </c>
      <c r="CT626" s="541"/>
      <c r="CU626" s="577">
        <v>54.9</v>
      </c>
      <c r="CV626" s="541"/>
      <c r="CW626" s="471"/>
      <c r="CX626" s="557"/>
      <c r="CY626" s="554">
        <v>242</v>
      </c>
      <c r="CZ626" s="552">
        <v>7.47</v>
      </c>
      <c r="DA626" s="471">
        <v>5140</v>
      </c>
      <c r="DB626" s="577">
        <v>142</v>
      </c>
      <c r="DC626" s="577">
        <f t="shared" si="95"/>
        <v>362.09999999999997</v>
      </c>
      <c r="DD626" s="541"/>
      <c r="DE626" s="577">
        <v>40</v>
      </c>
      <c r="DF626" s="541"/>
      <c r="DG626" s="558"/>
      <c r="DH626" s="557"/>
      <c r="DI626" s="554">
        <v>128</v>
      </c>
      <c r="DJ626" s="552">
        <v>7.7</v>
      </c>
      <c r="DK626" s="556">
        <v>3020</v>
      </c>
      <c r="DL626" s="577">
        <v>67.900000000000006</v>
      </c>
      <c r="DM626" s="577">
        <v>244</v>
      </c>
      <c r="DN626" s="541"/>
      <c r="DO626" s="577">
        <v>16.8</v>
      </c>
      <c r="DP626" s="541"/>
      <c r="DQ626" s="471"/>
      <c r="DR626" s="557"/>
      <c r="DS626" s="554">
        <v>23</v>
      </c>
      <c r="DT626" s="552">
        <v>7.6</v>
      </c>
      <c r="DU626" s="470">
        <v>4710</v>
      </c>
      <c r="DV626" s="577">
        <v>53.4</v>
      </c>
      <c r="DW626" s="577">
        <v>150</v>
      </c>
      <c r="DX626" s="541"/>
      <c r="DY626" s="577">
        <v>1</v>
      </c>
      <c r="DZ626" s="541"/>
      <c r="EA626" s="577"/>
      <c r="EB626" s="557"/>
      <c r="EC626" s="554"/>
      <c r="ED626" s="552"/>
      <c r="EE626" s="558"/>
      <c r="EF626" s="577"/>
      <c r="EG626" s="577"/>
      <c r="EH626" s="541"/>
      <c r="EI626" s="577"/>
      <c r="EJ626" s="541"/>
      <c r="EK626" s="471"/>
      <c r="EL626" s="557"/>
      <c r="EM626" s="554"/>
      <c r="EN626" s="552"/>
      <c r="EO626" s="471"/>
      <c r="EP626" s="577"/>
      <c r="EQ626" s="577"/>
      <c r="ER626" s="541"/>
      <c r="ES626" s="577"/>
      <c r="ET626" s="470"/>
      <c r="EU626" s="471"/>
      <c r="EV626" s="557"/>
      <c r="EW626" s="554"/>
      <c r="EX626" s="552"/>
      <c r="EY626" s="471"/>
      <c r="EZ626" s="577"/>
      <c r="FA626" s="577"/>
      <c r="FB626" s="541"/>
      <c r="FC626" s="577"/>
      <c r="FD626" s="470"/>
      <c r="FE626" s="471"/>
      <c r="FF626" s="557"/>
      <c r="FG626" s="554">
        <v>60</v>
      </c>
      <c r="FH626" s="552">
        <v>8.42</v>
      </c>
      <c r="FI626" s="471">
        <v>4180</v>
      </c>
      <c r="FJ626" s="577">
        <v>29.3</v>
      </c>
      <c r="FK626" s="577">
        <v>90.8</v>
      </c>
      <c r="FL626" s="541"/>
      <c r="FM626" s="577">
        <v>3.8</v>
      </c>
      <c r="FN626" s="470"/>
      <c r="FO626" s="471"/>
      <c r="FP626" s="557"/>
      <c r="FQ626" s="1261"/>
      <c r="FR626" s="584"/>
      <c r="FS626" s="589"/>
      <c r="FT626" s="584"/>
      <c r="FU626" s="590"/>
      <c r="FV626" s="584"/>
      <c r="FW626" s="590"/>
      <c r="FX626" s="584"/>
      <c r="FY626" s="584"/>
      <c r="FZ626" s="591"/>
      <c r="GA626" s="1261"/>
      <c r="GB626" s="584"/>
      <c r="GC626" s="584"/>
      <c r="GD626" s="584"/>
      <c r="GE626" s="590"/>
      <c r="GF626" s="584"/>
      <c r="GG626" s="590"/>
      <c r="GH626" s="584"/>
      <c r="GI626" s="584"/>
      <c r="GJ626" s="591"/>
      <c r="GK626" s="241">
        <v>4</v>
      </c>
      <c r="GL626" s="940">
        <v>6.3</v>
      </c>
      <c r="GM626" s="471">
        <v>10980</v>
      </c>
      <c r="GN626" s="471">
        <v>136</v>
      </c>
      <c r="GO626" s="471">
        <v>777</v>
      </c>
      <c r="GP626" s="471">
        <v>104</v>
      </c>
      <c r="GQ626" s="471">
        <v>220</v>
      </c>
      <c r="GR626" s="471"/>
      <c r="GS626" s="471"/>
      <c r="GT626" s="557"/>
      <c r="GU626" s="241"/>
      <c r="GV626" s="256"/>
      <c r="GW626" s="471"/>
      <c r="GX626" s="471"/>
      <c r="GY626" s="471"/>
      <c r="GZ626" s="541"/>
      <c r="HA626" s="471"/>
      <c r="HB626" s="471"/>
      <c r="HC626" s="471"/>
      <c r="HD626" s="557"/>
      <c r="HE626" s="554">
        <v>113</v>
      </c>
      <c r="HF626" s="552">
        <v>3.75</v>
      </c>
      <c r="HG626" s="471">
        <v>10640</v>
      </c>
      <c r="HH626" s="590">
        <v>72.3</v>
      </c>
      <c r="HI626" s="556">
        <v>275</v>
      </c>
      <c r="HJ626" s="541"/>
      <c r="HK626" s="577">
        <v>26.1</v>
      </c>
      <c r="HL626" s="541"/>
      <c r="HM626" s="471"/>
      <c r="HN626" s="1428"/>
      <c r="HO626" s="448">
        <v>20</v>
      </c>
      <c r="HP626" s="552">
        <v>6.43</v>
      </c>
      <c r="HQ626" s="471">
        <v>6010</v>
      </c>
      <c r="HR626" s="577">
        <v>69.8</v>
      </c>
      <c r="HS626" s="577">
        <v>346</v>
      </c>
      <c r="HT626" s="577">
        <v>207</v>
      </c>
      <c r="HU626" s="577">
        <v>227</v>
      </c>
      <c r="HV626" s="541"/>
      <c r="HW626" s="471"/>
      <c r="HX626" s="557"/>
      <c r="HY626" s="1587"/>
      <c r="HZ626" s="1587"/>
      <c r="IA626" s="1587"/>
      <c r="IB626" s="1587"/>
      <c r="IC626" s="1587"/>
      <c r="ID626" s="1587"/>
      <c r="IE626" s="1587"/>
      <c r="IF626" s="1587"/>
      <c r="IG626" s="1587"/>
      <c r="IH626" s="1587"/>
      <c r="II626" s="1587"/>
      <c r="IJ626" s="1587"/>
      <c r="IK626" s="1587"/>
      <c r="IL626" s="1587"/>
      <c r="IM626" s="1587"/>
      <c r="IN626" s="1587"/>
      <c r="IO626" s="1587"/>
      <c r="IP626" s="1587"/>
      <c r="IQ626" s="1587"/>
      <c r="IR626" s="1587"/>
      <c r="IS626" s="1587"/>
      <c r="IT626" s="1587"/>
      <c r="IU626" s="1587"/>
      <c r="IV626" s="1587"/>
      <c r="IW626" s="1587"/>
      <c r="IX626" s="1587"/>
      <c r="IY626" s="1587"/>
      <c r="IZ626" s="1587"/>
      <c r="JA626" s="1587"/>
      <c r="JB626" s="1587"/>
      <c r="JC626" s="1587"/>
      <c r="JD626" s="1587"/>
      <c r="JE626" s="1587"/>
      <c r="JF626" s="1587"/>
      <c r="JG626" s="1587"/>
      <c r="JH626" s="1587"/>
      <c r="JI626" s="1587"/>
      <c r="JJ626" s="1587"/>
      <c r="JK626" s="1587"/>
      <c r="JL626" s="1587"/>
      <c r="JM626" s="1587"/>
      <c r="JN626" s="1587"/>
      <c r="JO626" s="1587"/>
      <c r="JP626" s="1587"/>
      <c r="JQ626" s="1587"/>
      <c r="JR626" s="1587"/>
      <c r="JS626" s="1587"/>
      <c r="JT626" s="1587"/>
      <c r="JU626" s="1587"/>
      <c r="JV626" s="1587"/>
      <c r="JW626" s="1587"/>
      <c r="JX626" s="1587"/>
      <c r="JY626" s="1587"/>
      <c r="JZ626" s="1587"/>
      <c r="KA626" s="1587"/>
      <c r="KB626" s="1587"/>
      <c r="KC626" s="1587"/>
      <c r="KD626" s="1587"/>
      <c r="KE626" s="1587"/>
      <c r="KF626" s="1587"/>
      <c r="KG626" s="1587"/>
      <c r="KH626" s="1587"/>
      <c r="KI626" s="1587"/>
      <c r="KJ626" s="1587"/>
      <c r="KK626" s="1587"/>
      <c r="KL626" s="1587"/>
      <c r="KM626" s="1587"/>
      <c r="KN626" s="1587"/>
      <c r="KO626" s="1587"/>
      <c r="KP626" s="1587"/>
      <c r="KQ626" s="1587"/>
      <c r="KR626" s="1587"/>
      <c r="KS626" s="1587"/>
      <c r="KT626" s="1587"/>
      <c r="KU626" s="1587"/>
      <c r="KV626" s="1587"/>
      <c r="KW626" s="1587"/>
      <c r="KX626" s="1587"/>
      <c r="KY626" s="1587"/>
      <c r="KZ626" s="1587"/>
      <c r="LA626" s="1587"/>
      <c r="LB626" s="1587"/>
      <c r="LC626" s="1587"/>
      <c r="LD626" s="1587"/>
      <c r="LE626" s="1587"/>
      <c r="LF626" s="1587"/>
      <c r="LG626" s="1587"/>
      <c r="LH626" s="1587"/>
      <c r="LI626" s="1587"/>
      <c r="LJ626" s="1587"/>
      <c r="LK626" s="1587"/>
      <c r="LL626" s="1587"/>
      <c r="LM626" s="1587"/>
      <c r="LN626" s="1587"/>
      <c r="LO626" s="1587"/>
      <c r="LP626" s="1587"/>
      <c r="LQ626" s="1587"/>
      <c r="LR626" s="1587"/>
      <c r="LS626" s="1587"/>
      <c r="LT626" s="1587"/>
      <c r="LU626" s="1587"/>
      <c r="LV626" s="1587"/>
      <c r="LW626" s="1587"/>
      <c r="LX626" s="1587"/>
      <c r="LY626" s="1587"/>
      <c r="LZ626" s="1587"/>
      <c r="MA626" s="1587"/>
      <c r="MB626" s="1587"/>
      <c r="MC626" s="1587"/>
      <c r="MD626" s="1587"/>
      <c r="ME626" s="1587"/>
      <c r="MF626" s="1587"/>
      <c r="MG626" s="1587"/>
      <c r="MH626" s="1587"/>
      <c r="MI626" s="1587"/>
      <c r="MJ626" s="1587"/>
      <c r="MK626" s="1587"/>
      <c r="ML626" s="1587"/>
      <c r="MM626" s="1587"/>
      <c r="MN626" s="1587"/>
      <c r="MO626" s="1587"/>
      <c r="MP626" s="1587"/>
      <c r="MQ626" s="1587"/>
      <c r="MR626" s="1587"/>
      <c r="MS626" s="1587"/>
      <c r="MT626" s="1587"/>
      <c r="MU626" s="1587"/>
      <c r="MV626" s="1587"/>
      <c r="MW626" s="1587"/>
      <c r="MX626" s="1587"/>
      <c r="MY626" s="1587"/>
      <c r="MZ626" s="1587"/>
      <c r="NA626" s="1587"/>
      <c r="NB626" s="1587"/>
      <c r="NC626" s="1587"/>
      <c r="ND626" s="1587"/>
      <c r="NE626" s="1587"/>
      <c r="NF626" s="1587"/>
      <c r="NG626" s="1587"/>
      <c r="NH626" s="1587"/>
      <c r="NI626" s="1587"/>
      <c r="NJ626" s="1587"/>
      <c r="NK626" s="1587"/>
      <c r="NL626" s="1587"/>
      <c r="NM626" s="1587"/>
      <c r="NN626" s="1587"/>
      <c r="NO626" s="1587"/>
      <c r="NP626" s="1587"/>
      <c r="NQ626" s="1587"/>
      <c r="NR626" s="1587"/>
      <c r="NS626" s="1587"/>
      <c r="NT626" s="1587"/>
      <c r="NU626" s="1587"/>
      <c r="NV626" s="1587"/>
      <c r="NW626" s="1587"/>
      <c r="NX626" s="1587"/>
      <c r="NY626" s="1587"/>
      <c r="NZ626" s="1587"/>
      <c r="OA626" s="1587"/>
      <c r="OB626" s="1587"/>
      <c r="OC626" s="1587"/>
      <c r="OD626" s="1587"/>
      <c r="OE626" s="1587"/>
      <c r="OF626" s="1587"/>
      <c r="OG626" s="1587"/>
      <c r="OH626" s="1587"/>
      <c r="OI626" s="1587"/>
      <c r="OJ626" s="1587"/>
      <c r="OK626" s="1587"/>
      <c r="OL626" s="1587"/>
      <c r="OM626" s="1587"/>
      <c r="ON626" s="1587"/>
      <c r="OO626" s="1587"/>
      <c r="OP626" s="1587"/>
      <c r="OQ626" s="1587"/>
      <c r="OR626" s="1587"/>
      <c r="OS626" s="1587"/>
      <c r="OT626" s="1587"/>
      <c r="OU626" s="1587"/>
      <c r="OV626" s="1587"/>
      <c r="OW626" s="1587"/>
      <c r="OX626" s="1587"/>
      <c r="OY626" s="1587"/>
      <c r="OZ626" s="1587"/>
      <c r="PA626" s="1587"/>
      <c r="PB626" s="1587"/>
      <c r="PC626" s="1587"/>
      <c r="PD626" s="1587"/>
      <c r="PE626" s="1587"/>
      <c r="PF626" s="1587"/>
      <c r="PG626" s="1588"/>
      <c r="PH626" s="1588"/>
      <c r="PI626" s="1588"/>
      <c r="PJ626" s="1588"/>
      <c r="PK626" s="1588"/>
      <c r="PL626" s="1588"/>
      <c r="PM626" s="1588"/>
      <c r="PN626" s="1588"/>
      <c r="PO626" s="1588"/>
      <c r="PP626" s="1588"/>
      <c r="PQ626" s="1588"/>
      <c r="PR626" s="1588"/>
      <c r="PS626" s="1588"/>
      <c r="PT626" s="1588"/>
      <c r="PU626" s="1588"/>
      <c r="PV626" s="1588"/>
      <c r="PW626" s="1588"/>
      <c r="PX626" s="1588"/>
      <c r="PY626" s="1588"/>
      <c r="PZ626" s="1588"/>
      <c r="QA626" s="1588"/>
      <c r="QB626" s="1588"/>
      <c r="QC626" s="1588"/>
      <c r="QD626" s="1588"/>
      <c r="QE626" s="1588"/>
      <c r="QF626" s="1588"/>
      <c r="QG626" s="1588"/>
      <c r="QH626" s="1588"/>
      <c r="QI626" s="1588"/>
      <c r="QJ626" s="1588"/>
      <c r="QK626" s="1588"/>
      <c r="QL626" s="1588"/>
      <c r="QM626" s="1588"/>
      <c r="QN626" s="1588"/>
      <c r="QO626" s="1588"/>
      <c r="QP626" s="1588"/>
      <c r="QQ626" s="1588"/>
      <c r="QR626" s="1588"/>
      <c r="QS626" s="1588"/>
      <c r="QT626" s="1588"/>
      <c r="QU626" s="1588"/>
      <c r="QV626" s="1588"/>
      <c r="QW626" s="1588"/>
      <c r="QX626" s="1588"/>
      <c r="QY626" s="1588"/>
      <c r="QZ626" s="1588"/>
      <c r="RA626" s="1588"/>
      <c r="RB626" s="1588"/>
      <c r="RC626" s="1588"/>
      <c r="RD626" s="1588"/>
      <c r="RE626" s="1588"/>
      <c r="RF626" s="1588"/>
      <c r="RG626" s="1588"/>
      <c r="RH626" s="1588"/>
      <c r="RI626" s="1588"/>
      <c r="RJ626" s="1588"/>
      <c r="RK626" s="1588"/>
      <c r="RL626" s="1588"/>
      <c r="RM626" s="1588"/>
      <c r="RN626" s="1588"/>
      <c r="RO626" s="1588"/>
      <c r="RP626" s="1588"/>
      <c r="RQ626" s="1588"/>
      <c r="RR626" s="1588"/>
      <c r="RS626" s="1588"/>
      <c r="RT626" s="1588"/>
      <c r="RU626" s="1588"/>
      <c r="RV626" s="1588"/>
      <c r="RW626" s="1588"/>
      <c r="RX626" s="1588"/>
      <c r="RY626" s="1588"/>
      <c r="RZ626" s="1588"/>
      <c r="SA626" s="1588"/>
      <c r="SB626" s="1588"/>
      <c r="SC626" s="1588"/>
      <c r="SD626" s="1588"/>
      <c r="SE626" s="1588"/>
      <c r="SF626" s="1588"/>
      <c r="SG626" s="1588"/>
      <c r="SH626" s="1588"/>
      <c r="SI626" s="1588"/>
      <c r="SJ626" s="1588"/>
      <c r="SK626" s="1588"/>
      <c r="SL626" s="1588"/>
      <c r="SM626" s="1588"/>
      <c r="SN626" s="1588"/>
      <c r="SO626" s="1588"/>
      <c r="SP626" s="1588"/>
      <c r="SQ626" s="1588"/>
      <c r="SR626" s="1588"/>
      <c r="SS626" s="1588"/>
      <c r="ST626" s="1588"/>
      <c r="SU626" s="1588"/>
      <c r="SV626" s="1588"/>
      <c r="SW626" s="1588"/>
      <c r="SX626" s="1588"/>
      <c r="SY626" s="1588"/>
      <c r="SZ626" s="1588"/>
      <c r="TA626" s="1588"/>
      <c r="TB626" s="1588"/>
      <c r="TC626" s="1588"/>
      <c r="TD626" s="532"/>
      <c r="TE626" s="532"/>
      <c r="TF626" s="532"/>
      <c r="TG626" s="532"/>
    </row>
    <row r="627" spans="1:752" ht="15" customHeight="1" x14ac:dyDescent="0.15">
      <c r="A627" s="1033">
        <v>44144</v>
      </c>
      <c r="B627" s="1205">
        <f t="shared" si="96"/>
        <v>3802</v>
      </c>
      <c r="M627" s="231">
        <v>1353</v>
      </c>
      <c r="N627" s="546">
        <v>8.3800000000000008</v>
      </c>
      <c r="O627" s="467">
        <v>3510</v>
      </c>
      <c r="P627" s="576">
        <v>23.5</v>
      </c>
      <c r="Q627" s="883">
        <f t="shared" si="84"/>
        <v>82.25</v>
      </c>
      <c r="R627" s="539">
        <v>2.2000000000000002</v>
      </c>
      <c r="S627" s="576">
        <v>40</v>
      </c>
      <c r="W627" s="494">
        <v>654</v>
      </c>
      <c r="X627" s="546">
        <v>8.1300000000000008</v>
      </c>
      <c r="Y627" s="548">
        <v>5460</v>
      </c>
      <c r="Z627" s="576">
        <v>14.5</v>
      </c>
      <c r="AA627" s="883">
        <f t="shared" si="85"/>
        <v>59.449999999999996</v>
      </c>
      <c r="AB627" s="539">
        <v>1.3</v>
      </c>
      <c r="AC627" s="576">
        <v>4.5999999999999996</v>
      </c>
      <c r="AG627" s="494">
        <v>94</v>
      </c>
      <c r="AH627" s="546">
        <v>8.34</v>
      </c>
      <c r="AI627" s="548">
        <v>8840</v>
      </c>
      <c r="AJ627" s="576">
        <v>19.8</v>
      </c>
      <c r="AK627" s="883">
        <f t="shared" si="93"/>
        <v>85.14</v>
      </c>
      <c r="AL627" s="539">
        <v>0.2</v>
      </c>
      <c r="AM627" s="213">
        <v>2.2999999999999998</v>
      </c>
      <c r="AQ627" s="494">
        <v>463</v>
      </c>
      <c r="AR627" s="546">
        <v>7.87</v>
      </c>
      <c r="AS627" s="548">
        <v>4930</v>
      </c>
      <c r="AT627" s="576">
        <v>46.1</v>
      </c>
      <c r="AU627" s="883">
        <f t="shared" si="78"/>
        <v>147.52000000000001</v>
      </c>
      <c r="AV627" s="539">
        <v>5.0999999999999996</v>
      </c>
      <c r="AW627" s="576">
        <v>37.200000000000003</v>
      </c>
      <c r="BA627" s="231">
        <v>266</v>
      </c>
      <c r="BB627" s="546">
        <v>8.27</v>
      </c>
      <c r="BC627" s="467">
        <v>7900</v>
      </c>
      <c r="BD627" s="576">
        <v>37</v>
      </c>
      <c r="BE627" s="883">
        <f t="shared" si="86"/>
        <v>133.20000000000002</v>
      </c>
      <c r="BF627" s="539">
        <v>1.8</v>
      </c>
      <c r="BG627" s="576">
        <v>19.3</v>
      </c>
      <c r="BK627" s="494">
        <v>135</v>
      </c>
      <c r="BL627" s="546">
        <v>8.16</v>
      </c>
      <c r="BM627" s="548">
        <v>1696</v>
      </c>
      <c r="BN627" s="576">
        <v>75</v>
      </c>
      <c r="BO627" s="883">
        <f t="shared" si="92"/>
        <v>187.5</v>
      </c>
      <c r="BP627" s="539">
        <v>0.1</v>
      </c>
      <c r="BQ627" s="576">
        <v>1.4</v>
      </c>
      <c r="BU627" s="494">
        <v>195</v>
      </c>
      <c r="BV627" s="546">
        <v>8.01</v>
      </c>
      <c r="BW627" s="548">
        <v>6310</v>
      </c>
      <c r="BX627" s="548">
        <v>63</v>
      </c>
      <c r="BY627" s="883">
        <f t="shared" si="94"/>
        <v>245.7</v>
      </c>
      <c r="CA627" s="576">
        <v>46</v>
      </c>
      <c r="CE627" s="494">
        <v>101</v>
      </c>
      <c r="CF627" s="546">
        <v>8</v>
      </c>
      <c r="CG627" s="548">
        <v>2140</v>
      </c>
      <c r="CH627" s="576">
        <v>16.3</v>
      </c>
      <c r="CI627" s="883">
        <f t="shared" si="79"/>
        <v>61.94</v>
      </c>
      <c r="CJ627" s="539">
        <v>0.6</v>
      </c>
      <c r="CK627" s="576">
        <v>6.1</v>
      </c>
      <c r="CO627" s="494">
        <v>202</v>
      </c>
      <c r="CP627" s="546">
        <v>7.52</v>
      </c>
      <c r="CQ627" s="467">
        <v>10200</v>
      </c>
      <c r="CR627" s="576">
        <v>17.2</v>
      </c>
      <c r="CS627" s="883">
        <f t="shared" si="87"/>
        <v>55.04</v>
      </c>
      <c r="CT627" s="539">
        <v>5.9</v>
      </c>
      <c r="CU627" s="576">
        <v>53.3</v>
      </c>
      <c r="DI627" s="494">
        <v>152</v>
      </c>
      <c r="DJ627" s="546">
        <v>8.06</v>
      </c>
      <c r="DK627" s="549">
        <v>7980</v>
      </c>
      <c r="DL627" s="576">
        <v>155</v>
      </c>
      <c r="DM627" s="883">
        <v>558</v>
      </c>
      <c r="DN627" s="539">
        <v>41.1</v>
      </c>
      <c r="DO627" s="576">
        <v>44.6</v>
      </c>
      <c r="DS627" s="494">
        <v>10</v>
      </c>
      <c r="DT627" s="546">
        <v>7.38</v>
      </c>
      <c r="DU627" s="466">
        <v>4100</v>
      </c>
      <c r="DV627" s="576">
        <v>36.200000000000003</v>
      </c>
      <c r="DW627" s="883">
        <v>102</v>
      </c>
      <c r="DX627" s="539">
        <v>2.2999999999999998</v>
      </c>
      <c r="DY627" s="576">
        <v>0.5</v>
      </c>
      <c r="FG627" s="494">
        <v>26</v>
      </c>
      <c r="FH627" s="546">
        <v>8.3800000000000008</v>
      </c>
      <c r="FI627" s="467">
        <v>4270</v>
      </c>
      <c r="FJ627" s="576">
        <v>24.9</v>
      </c>
      <c r="FK627" s="883">
        <v>77.2</v>
      </c>
      <c r="FL627" s="539">
        <v>1.1000000000000001</v>
      </c>
      <c r="FM627" s="576">
        <v>3.6</v>
      </c>
      <c r="FQ627" s="1259"/>
      <c r="FR627" s="1260"/>
      <c r="FS627" s="1447"/>
      <c r="FT627" s="1260"/>
      <c r="FV627" s="1260"/>
      <c r="FW627" s="1288"/>
      <c r="FX627" s="1260"/>
      <c r="FY627" s="1260"/>
      <c r="FZ627" s="1422"/>
      <c r="GA627" s="1259"/>
      <c r="GB627" s="1260"/>
      <c r="GC627" s="1260"/>
      <c r="GD627" s="1260"/>
      <c r="GF627" s="1260"/>
      <c r="GG627" s="1288"/>
      <c r="GH627" s="1260"/>
      <c r="GI627" s="1260"/>
      <c r="GJ627" s="1422"/>
      <c r="GK627" s="231">
        <v>5</v>
      </c>
      <c r="GL627" s="941">
        <v>6.47</v>
      </c>
      <c r="GM627" s="467">
        <v>10930</v>
      </c>
      <c r="GN627" s="467">
        <v>138</v>
      </c>
      <c r="GO627" s="467">
        <v>748</v>
      </c>
      <c r="GP627" s="467">
        <v>101</v>
      </c>
      <c r="GQ627" s="467">
        <v>216</v>
      </c>
      <c r="GV627" s="251"/>
      <c r="HE627" s="494">
        <v>120</v>
      </c>
      <c r="HF627" s="546">
        <v>3.47</v>
      </c>
      <c r="HG627" s="467">
        <v>5030</v>
      </c>
      <c r="HH627" s="954">
        <v>32.299999999999997</v>
      </c>
      <c r="HI627" s="1432">
        <v>122</v>
      </c>
      <c r="HJ627" s="539">
        <v>13.4</v>
      </c>
      <c r="HK627" s="576">
        <v>13.8</v>
      </c>
      <c r="HN627" s="1427"/>
      <c r="HO627" s="465">
        <v>26</v>
      </c>
      <c r="HP627" s="546">
        <v>6.52</v>
      </c>
      <c r="HQ627" s="467">
        <v>6160</v>
      </c>
      <c r="HR627" s="576">
        <v>68.400000000000006</v>
      </c>
      <c r="HS627" s="576">
        <v>346</v>
      </c>
      <c r="HT627" s="576">
        <v>219</v>
      </c>
      <c r="HU627" s="576">
        <v>230</v>
      </c>
      <c r="ABU627" s="532"/>
      <c r="ABV627" s="532"/>
      <c r="ABW627" s="532"/>
      <c r="ABX627" s="532"/>
    </row>
    <row r="628" spans="1:752" ht="15" customHeight="1" x14ac:dyDescent="0.15">
      <c r="A628" s="1033">
        <v>44145</v>
      </c>
      <c r="B628" s="1205">
        <f t="shared" si="96"/>
        <v>3892</v>
      </c>
      <c r="M628" s="231">
        <v>1175</v>
      </c>
      <c r="N628" s="546">
        <v>8.4600000000000009</v>
      </c>
      <c r="O628" s="467">
        <v>4370</v>
      </c>
      <c r="P628" s="576">
        <v>31.2</v>
      </c>
      <c r="Q628" s="883">
        <f t="shared" si="84"/>
        <v>109.2</v>
      </c>
      <c r="R628" s="539">
        <v>1.4</v>
      </c>
      <c r="S628" s="576">
        <v>63.8</v>
      </c>
      <c r="W628" s="494">
        <v>731</v>
      </c>
      <c r="X628" s="546">
        <v>8.35</v>
      </c>
      <c r="Y628" s="548">
        <v>5020</v>
      </c>
      <c r="Z628" s="576">
        <v>11.8</v>
      </c>
      <c r="AA628" s="883">
        <f t="shared" si="85"/>
        <v>48.379999999999995</v>
      </c>
      <c r="AC628" s="576">
        <v>3.7</v>
      </c>
      <c r="AG628" s="494">
        <v>102</v>
      </c>
      <c r="AH628" s="546">
        <v>8.41</v>
      </c>
      <c r="AI628" s="548">
        <v>8820</v>
      </c>
      <c r="AJ628" s="576">
        <v>23.2</v>
      </c>
      <c r="AK628" s="883">
        <f t="shared" si="93"/>
        <v>99.759999999999991</v>
      </c>
      <c r="AM628" s="213">
        <v>2.6</v>
      </c>
      <c r="AQ628" s="494">
        <v>503</v>
      </c>
      <c r="AR628" s="546">
        <v>7.89</v>
      </c>
      <c r="AS628" s="548">
        <v>5880</v>
      </c>
      <c r="AT628" s="576">
        <v>64.5</v>
      </c>
      <c r="AU628" s="883">
        <f t="shared" si="78"/>
        <v>206.4</v>
      </c>
      <c r="AW628" s="576">
        <v>45.6</v>
      </c>
      <c r="BA628" s="231">
        <v>260</v>
      </c>
      <c r="BB628" s="546">
        <v>8.32</v>
      </c>
      <c r="BC628" s="467">
        <v>8130</v>
      </c>
      <c r="BD628" s="576">
        <v>37.4</v>
      </c>
      <c r="BE628" s="883">
        <f t="shared" si="86"/>
        <v>134.63999999999999</v>
      </c>
      <c r="BG628" s="576">
        <v>18.100000000000001</v>
      </c>
      <c r="BK628" s="494">
        <v>154</v>
      </c>
      <c r="BL628" s="546">
        <v>8.26</v>
      </c>
      <c r="BM628" s="548">
        <v>1685</v>
      </c>
      <c r="BN628" s="576">
        <v>77.099999999999994</v>
      </c>
      <c r="BO628" s="883">
        <f t="shared" si="92"/>
        <v>192.75</v>
      </c>
      <c r="BQ628" s="576">
        <v>1.5</v>
      </c>
      <c r="BU628" s="494">
        <v>168</v>
      </c>
      <c r="BV628" s="546">
        <v>7.83</v>
      </c>
      <c r="BW628" s="548">
        <v>5560</v>
      </c>
      <c r="BX628" s="548">
        <v>22.4</v>
      </c>
      <c r="BY628" s="883">
        <f t="shared" si="94"/>
        <v>87.36</v>
      </c>
      <c r="CA628" s="576">
        <v>36.799999999999997</v>
      </c>
      <c r="CE628" s="494">
        <v>110</v>
      </c>
      <c r="CF628" s="546">
        <v>8.0500000000000007</v>
      </c>
      <c r="CG628" s="548">
        <v>2080</v>
      </c>
      <c r="CH628" s="576">
        <v>19.3</v>
      </c>
      <c r="CI628" s="883">
        <f t="shared" si="79"/>
        <v>73.34</v>
      </c>
      <c r="CK628" s="576">
        <v>6.8</v>
      </c>
      <c r="CO628" s="494">
        <v>198</v>
      </c>
      <c r="CP628" s="546">
        <v>7.5</v>
      </c>
      <c r="CQ628" s="467">
        <v>11300</v>
      </c>
      <c r="CR628" s="576">
        <v>16.600000000000001</v>
      </c>
      <c r="CS628" s="883">
        <f t="shared" si="87"/>
        <v>53.120000000000005</v>
      </c>
      <c r="CU628" s="576">
        <v>57.6</v>
      </c>
      <c r="CY628" s="494">
        <v>87</v>
      </c>
      <c r="CZ628" s="546">
        <v>7.86</v>
      </c>
      <c r="DA628" s="467">
        <v>4080</v>
      </c>
      <c r="DB628" s="576">
        <v>105</v>
      </c>
      <c r="DC628" s="883">
        <f t="shared" si="95"/>
        <v>267.75</v>
      </c>
      <c r="DE628" s="576">
        <v>32.1</v>
      </c>
      <c r="DI628" s="494">
        <v>134</v>
      </c>
      <c r="DJ628" s="546">
        <v>8.07</v>
      </c>
      <c r="DK628" s="549">
        <v>5610</v>
      </c>
      <c r="DL628" s="576">
        <v>105</v>
      </c>
      <c r="DM628" s="883">
        <v>378</v>
      </c>
      <c r="DO628" s="576">
        <v>32.299999999999997</v>
      </c>
      <c r="EC628" s="494">
        <v>7</v>
      </c>
      <c r="ED628" s="546">
        <v>7.99</v>
      </c>
      <c r="EE628" s="551">
        <v>3120</v>
      </c>
      <c r="EF628" s="576">
        <v>64</v>
      </c>
      <c r="EG628" s="883">
        <v>198</v>
      </c>
      <c r="EI628" s="576">
        <v>15</v>
      </c>
      <c r="EW628" s="494">
        <v>94</v>
      </c>
      <c r="EX628" s="546">
        <v>7.71</v>
      </c>
      <c r="EY628" s="467">
        <v>5000</v>
      </c>
      <c r="EZ628" s="576">
        <v>3.7</v>
      </c>
      <c r="FA628" s="883">
        <v>14.8</v>
      </c>
      <c r="FC628" s="576">
        <v>1.9</v>
      </c>
      <c r="FG628" s="494">
        <v>21</v>
      </c>
      <c r="FH628" s="546">
        <v>8.6</v>
      </c>
      <c r="FI628" s="467">
        <v>4200</v>
      </c>
      <c r="FJ628" s="576">
        <v>24.5</v>
      </c>
      <c r="FK628" s="883">
        <v>76</v>
      </c>
      <c r="FM628" s="576">
        <v>3.6</v>
      </c>
      <c r="GK628" s="231">
        <v>5</v>
      </c>
      <c r="GL628" s="941">
        <v>3.34</v>
      </c>
      <c r="GM628" s="467">
        <v>10900</v>
      </c>
      <c r="GN628" s="467">
        <v>126</v>
      </c>
      <c r="GO628" s="467">
        <v>769</v>
      </c>
      <c r="GP628" s="467">
        <v>97</v>
      </c>
      <c r="GQ628" s="467">
        <v>204</v>
      </c>
      <c r="GV628" s="251"/>
      <c r="HE628" s="494">
        <v>118</v>
      </c>
      <c r="HF628" s="546">
        <v>3.46</v>
      </c>
      <c r="HG628" s="467">
        <v>7590</v>
      </c>
      <c r="HH628" s="954">
        <v>45.6</v>
      </c>
      <c r="HI628" s="1432">
        <v>173</v>
      </c>
      <c r="HK628" s="576">
        <v>16.899999999999999</v>
      </c>
      <c r="HN628" s="1427"/>
      <c r="HO628" s="465">
        <v>25</v>
      </c>
      <c r="HP628" s="546">
        <v>6.56</v>
      </c>
      <c r="HQ628" s="467">
        <v>6060</v>
      </c>
      <c r="HR628" s="576">
        <v>64.900000000000006</v>
      </c>
      <c r="HS628" s="576">
        <v>337</v>
      </c>
      <c r="HT628" s="576">
        <v>210</v>
      </c>
      <c r="HU628" s="576">
        <v>222</v>
      </c>
      <c r="ABU628" s="532"/>
      <c r="ABV628" s="532"/>
      <c r="ABW628" s="532"/>
      <c r="ABX628" s="532"/>
    </row>
    <row r="629" spans="1:752" ht="15" customHeight="1" x14ac:dyDescent="0.15">
      <c r="A629" s="1033">
        <v>44146</v>
      </c>
      <c r="B629" s="1205">
        <f t="shared" si="96"/>
        <v>4871</v>
      </c>
      <c r="M629" s="231">
        <v>1628</v>
      </c>
      <c r="N629" s="546">
        <v>8.33</v>
      </c>
      <c r="O629" s="467">
        <v>4410</v>
      </c>
      <c r="P629" s="576">
        <v>38</v>
      </c>
      <c r="Q629" s="883">
        <f t="shared" si="84"/>
        <v>133</v>
      </c>
      <c r="S629" s="576">
        <v>40.9</v>
      </c>
      <c r="W629" s="494">
        <v>891</v>
      </c>
      <c r="X629" s="546">
        <v>8.32</v>
      </c>
      <c r="Y629" s="548">
        <v>4530</v>
      </c>
      <c r="Z629" s="576">
        <v>11.8</v>
      </c>
      <c r="AA629" s="883">
        <f t="shared" si="85"/>
        <v>48.379999999999995</v>
      </c>
      <c r="AC629" s="576">
        <v>4</v>
      </c>
      <c r="AG629" s="494">
        <v>72</v>
      </c>
      <c r="AH629" s="546">
        <v>8.25</v>
      </c>
      <c r="AI629" s="548">
        <v>8950</v>
      </c>
      <c r="AJ629" s="576">
        <v>27</v>
      </c>
      <c r="AK629" s="883">
        <f t="shared" si="93"/>
        <v>116.1</v>
      </c>
      <c r="AM629" s="213">
        <v>2.5</v>
      </c>
      <c r="AQ629" s="494">
        <v>499</v>
      </c>
      <c r="AR629" s="546">
        <v>7.89</v>
      </c>
      <c r="AS629" s="548">
        <v>5590</v>
      </c>
      <c r="AT629" s="576">
        <v>60</v>
      </c>
      <c r="AU629" s="883">
        <f t="shared" si="78"/>
        <v>192</v>
      </c>
      <c r="AW629" s="576">
        <v>41.3</v>
      </c>
      <c r="BA629" s="231">
        <v>298</v>
      </c>
      <c r="BB629" s="546">
        <v>8.34</v>
      </c>
      <c r="BC629" s="467">
        <v>8180</v>
      </c>
      <c r="BD629" s="576">
        <v>36.299999999999997</v>
      </c>
      <c r="BE629" s="883">
        <f t="shared" si="86"/>
        <v>130.68</v>
      </c>
      <c r="BG629" s="576">
        <v>18.5</v>
      </c>
      <c r="BK629" s="494">
        <v>141</v>
      </c>
      <c r="BL629" s="546">
        <v>8.15</v>
      </c>
      <c r="BM629" s="548">
        <v>1735</v>
      </c>
      <c r="BN629" s="576">
        <v>79.3</v>
      </c>
      <c r="BO629" s="883">
        <f t="shared" si="92"/>
        <v>198.25</v>
      </c>
      <c r="BQ629" s="576">
        <v>1.6</v>
      </c>
      <c r="BU629" s="494">
        <v>289</v>
      </c>
      <c r="BV629" s="546">
        <v>8.11</v>
      </c>
      <c r="BW629" s="548">
        <v>16120</v>
      </c>
      <c r="BX629" s="548">
        <v>48.4</v>
      </c>
      <c r="BY629" s="883">
        <f t="shared" si="94"/>
        <v>188.76</v>
      </c>
      <c r="BZ629" s="539">
        <v>44</v>
      </c>
      <c r="CA629" s="576">
        <v>111</v>
      </c>
      <c r="CE629" s="494">
        <v>90</v>
      </c>
      <c r="CF629" s="546">
        <v>7.95</v>
      </c>
      <c r="CG629" s="548">
        <v>2070</v>
      </c>
      <c r="CH629" s="576">
        <v>19.5</v>
      </c>
      <c r="CI629" s="883">
        <f t="shared" si="79"/>
        <v>74.099999999999994</v>
      </c>
      <c r="CK629" s="576">
        <v>7.4</v>
      </c>
      <c r="CO629" s="494">
        <v>277</v>
      </c>
      <c r="CP629" s="546">
        <v>7.48</v>
      </c>
      <c r="CQ629" s="467">
        <v>10740</v>
      </c>
      <c r="CR629" s="576">
        <v>15.8</v>
      </c>
      <c r="CS629" s="883">
        <f t="shared" si="87"/>
        <v>50.56</v>
      </c>
      <c r="CU629" s="576">
        <v>55.7</v>
      </c>
      <c r="CY629" s="494">
        <v>312</v>
      </c>
      <c r="CZ629" s="546">
        <v>7.33</v>
      </c>
      <c r="DA629" s="467">
        <v>4870</v>
      </c>
      <c r="DB629" s="576">
        <v>120.3</v>
      </c>
      <c r="DC629" s="883">
        <f t="shared" si="95"/>
        <v>306.76499999999999</v>
      </c>
      <c r="DE629" s="576">
        <v>39.6</v>
      </c>
      <c r="DI629" s="494">
        <v>140</v>
      </c>
      <c r="DJ629" s="546">
        <v>7.94</v>
      </c>
      <c r="DK629" s="549">
        <v>5730</v>
      </c>
      <c r="DL629" s="576">
        <v>109</v>
      </c>
      <c r="DM629" s="883">
        <v>392</v>
      </c>
      <c r="DO629" s="576">
        <v>34.299999999999997</v>
      </c>
      <c r="EN629" s="546">
        <v>7.72</v>
      </c>
      <c r="EO629" s="467">
        <v>1824</v>
      </c>
      <c r="EP629" s="576">
        <v>76.8</v>
      </c>
      <c r="EQ629" s="576">
        <v>245.8</v>
      </c>
      <c r="ES629" s="576">
        <v>1.9</v>
      </c>
      <c r="EW629" s="494">
        <v>66</v>
      </c>
      <c r="EX629" s="546">
        <v>7.62</v>
      </c>
      <c r="EY629" s="467">
        <v>5190</v>
      </c>
      <c r="EZ629" s="576">
        <v>7</v>
      </c>
      <c r="FA629" s="883">
        <v>28</v>
      </c>
      <c r="FC629" s="576">
        <v>2.4</v>
      </c>
      <c r="FG629" s="494">
        <v>30</v>
      </c>
      <c r="FH629" s="546">
        <v>8.0500000000000007</v>
      </c>
      <c r="FI629" s="467">
        <v>4310</v>
      </c>
      <c r="FJ629" s="576">
        <v>25</v>
      </c>
      <c r="FK629" s="883">
        <v>76</v>
      </c>
      <c r="FM629" s="576">
        <v>4</v>
      </c>
      <c r="GK629" s="231">
        <v>5</v>
      </c>
      <c r="GL629" s="941">
        <v>6.13</v>
      </c>
      <c r="GM629" s="467">
        <v>10910</v>
      </c>
      <c r="GN629" s="467">
        <v>130</v>
      </c>
      <c r="GO629" s="467">
        <v>760</v>
      </c>
      <c r="GP629" s="467">
        <v>93</v>
      </c>
      <c r="GQ629" s="467">
        <v>205</v>
      </c>
      <c r="GV629" s="251"/>
      <c r="HE629" s="494">
        <v>110</v>
      </c>
      <c r="HF629" s="546">
        <v>3.48</v>
      </c>
      <c r="HG629" s="467">
        <v>8950</v>
      </c>
      <c r="HH629" s="954">
        <v>54.7</v>
      </c>
      <c r="HI629" s="1432">
        <v>208</v>
      </c>
      <c r="HK629" s="576">
        <v>20</v>
      </c>
      <c r="HN629" s="1427"/>
      <c r="HO629" s="465">
        <v>23</v>
      </c>
      <c r="HP629" s="546">
        <v>6.34</v>
      </c>
      <c r="HQ629" s="467">
        <v>5920</v>
      </c>
      <c r="HR629" s="576">
        <v>66.5</v>
      </c>
      <c r="HS629" s="576">
        <v>327</v>
      </c>
      <c r="HT629" s="576">
        <v>204</v>
      </c>
      <c r="HU629" s="576">
        <v>217</v>
      </c>
      <c r="ABU629" s="532"/>
      <c r="ABV629" s="532"/>
      <c r="ABW629" s="532"/>
      <c r="ABX629" s="532"/>
    </row>
    <row r="630" spans="1:752" ht="15" customHeight="1" x14ac:dyDescent="0.15">
      <c r="A630" s="1033">
        <v>44147</v>
      </c>
      <c r="B630" s="1205">
        <f t="shared" si="96"/>
        <v>4133</v>
      </c>
      <c r="M630" s="231">
        <v>1554</v>
      </c>
      <c r="N630" s="546">
        <v>8.4499999999999993</v>
      </c>
      <c r="O630" s="467">
        <v>3980</v>
      </c>
      <c r="P630" s="576">
        <v>39.299999999999997</v>
      </c>
      <c r="Q630" s="883">
        <f t="shared" si="84"/>
        <v>137.54999999999998</v>
      </c>
      <c r="S630" s="576">
        <v>17.600000000000001</v>
      </c>
      <c r="W630" s="494">
        <v>829</v>
      </c>
      <c r="X630" s="546">
        <v>8.36</v>
      </c>
      <c r="Y630" s="548">
        <v>4530</v>
      </c>
      <c r="Z630" s="576">
        <v>11.8</v>
      </c>
      <c r="AA630" s="883">
        <f t="shared" si="85"/>
        <v>48.379999999999995</v>
      </c>
      <c r="AC630" s="576">
        <v>4.2</v>
      </c>
      <c r="AQ630" s="494">
        <v>404</v>
      </c>
      <c r="AR630" s="546">
        <v>7.7</v>
      </c>
      <c r="AS630" s="548">
        <v>5650</v>
      </c>
      <c r="AT630" s="576">
        <v>59.7</v>
      </c>
      <c r="AU630" s="883">
        <f t="shared" si="78"/>
        <v>191.04000000000002</v>
      </c>
      <c r="AW630" s="576">
        <v>43.6</v>
      </c>
      <c r="BA630" s="231">
        <v>256</v>
      </c>
      <c r="BB630" s="546">
        <v>8.18</v>
      </c>
      <c r="BC630" s="467">
        <v>9080</v>
      </c>
      <c r="BD630" s="576">
        <v>87.3</v>
      </c>
      <c r="BE630" s="883">
        <f t="shared" si="86"/>
        <v>314.27999999999997</v>
      </c>
      <c r="BG630" s="576">
        <v>49</v>
      </c>
      <c r="BK630" s="494">
        <v>146</v>
      </c>
      <c r="BL630" s="546">
        <v>7.94</v>
      </c>
      <c r="BM630" s="548">
        <v>1716</v>
      </c>
      <c r="BN630" s="576">
        <v>76</v>
      </c>
      <c r="BO630" s="883">
        <f t="shared" si="92"/>
        <v>190</v>
      </c>
      <c r="BQ630" s="576">
        <v>1.7</v>
      </c>
      <c r="BU630" s="494">
        <v>183</v>
      </c>
      <c r="BV630" s="546">
        <v>8</v>
      </c>
      <c r="BW630" s="548">
        <v>6060</v>
      </c>
      <c r="BX630" s="548">
        <v>32</v>
      </c>
      <c r="BY630" s="883">
        <f t="shared" si="94"/>
        <v>124.8</v>
      </c>
      <c r="CA630" s="576">
        <v>30.8</v>
      </c>
      <c r="CE630" s="494">
        <v>108</v>
      </c>
      <c r="CF630" s="546">
        <v>7.95</v>
      </c>
      <c r="CG630" s="548">
        <v>2140</v>
      </c>
      <c r="CH630" s="576">
        <v>18.600000000000001</v>
      </c>
      <c r="CI630" s="883">
        <f t="shared" si="79"/>
        <v>70.680000000000007</v>
      </c>
      <c r="CK630" s="576">
        <v>5.8</v>
      </c>
      <c r="CO630" s="494">
        <v>235</v>
      </c>
      <c r="CP630" s="546">
        <v>7.35</v>
      </c>
      <c r="CQ630" s="467">
        <v>12090</v>
      </c>
      <c r="CR630" s="576">
        <v>17.5</v>
      </c>
      <c r="CS630" s="883">
        <f t="shared" si="87"/>
        <v>56</v>
      </c>
      <c r="CU630" s="576">
        <v>65.8</v>
      </c>
      <c r="CY630" s="494">
        <v>228</v>
      </c>
      <c r="CZ630" s="546">
        <v>7.55</v>
      </c>
      <c r="DA630" s="467">
        <v>5180</v>
      </c>
      <c r="DB630" s="576">
        <v>120</v>
      </c>
      <c r="DC630" s="883">
        <f t="shared" si="95"/>
        <v>306</v>
      </c>
      <c r="DE630" s="576">
        <v>43.4</v>
      </c>
      <c r="DI630" s="494">
        <v>45</v>
      </c>
      <c r="DJ630" s="546">
        <v>8.23</v>
      </c>
      <c r="DK630" s="549">
        <v>8160</v>
      </c>
      <c r="DL630" s="576">
        <v>145</v>
      </c>
      <c r="DM630" s="883">
        <v>522</v>
      </c>
      <c r="DO630" s="576">
        <v>49.6</v>
      </c>
      <c r="FG630" s="494">
        <v>16</v>
      </c>
      <c r="FH630" s="546">
        <v>8.9499999999999993</v>
      </c>
      <c r="FI630" s="467">
        <v>4380</v>
      </c>
      <c r="FJ630" s="576">
        <v>26.9</v>
      </c>
      <c r="FK630" s="883">
        <v>83.4</v>
      </c>
      <c r="FM630" s="576">
        <v>3.8</v>
      </c>
      <c r="GV630" s="251"/>
      <c r="HE630" s="494">
        <v>109</v>
      </c>
      <c r="HF630" s="546">
        <v>4.68</v>
      </c>
      <c r="HG630" s="467">
        <v>12780</v>
      </c>
      <c r="HH630" s="954">
        <v>85.6</v>
      </c>
      <c r="HI630" s="1432">
        <v>325</v>
      </c>
      <c r="HK630" s="576">
        <v>29.5</v>
      </c>
      <c r="HN630" s="1427"/>
      <c r="HO630" s="465">
        <v>20</v>
      </c>
      <c r="HP630" s="546">
        <v>6.44</v>
      </c>
      <c r="HQ630" s="467">
        <v>5970</v>
      </c>
      <c r="HR630" s="576">
        <v>66</v>
      </c>
      <c r="HS630" s="576">
        <v>343</v>
      </c>
      <c r="HT630" s="576">
        <v>194</v>
      </c>
      <c r="HU630" s="576">
        <v>230</v>
      </c>
      <c r="ABU630" s="532"/>
      <c r="ABV630" s="532"/>
      <c r="ABW630" s="532"/>
      <c r="ABX630" s="532"/>
    </row>
    <row r="631" spans="1:752" ht="15" customHeight="1" x14ac:dyDescent="0.15">
      <c r="A631" s="1033">
        <v>44148</v>
      </c>
      <c r="B631" s="1205">
        <f t="shared" si="96"/>
        <v>4152</v>
      </c>
      <c r="M631" s="231">
        <v>1616</v>
      </c>
      <c r="N631" s="546">
        <v>8.3800000000000008</v>
      </c>
      <c r="O631" s="467">
        <v>3970</v>
      </c>
      <c r="P631" s="576">
        <v>36.799999999999997</v>
      </c>
      <c r="Q631" s="883">
        <f t="shared" si="84"/>
        <v>128.79999999999998</v>
      </c>
      <c r="S631" s="576">
        <v>13.6</v>
      </c>
      <c r="W631" s="494">
        <v>671</v>
      </c>
      <c r="X631" s="546">
        <v>8.08</v>
      </c>
      <c r="Y631" s="548">
        <v>5280</v>
      </c>
      <c r="Z631" s="576">
        <v>16</v>
      </c>
      <c r="AA631" s="883">
        <f t="shared" si="85"/>
        <v>65.599999999999994</v>
      </c>
      <c r="AC631" s="576">
        <v>5.5</v>
      </c>
      <c r="AQ631" s="494">
        <v>504</v>
      </c>
      <c r="AR631" s="546">
        <v>7.47</v>
      </c>
      <c r="AS631" s="548">
        <v>5660</v>
      </c>
      <c r="AT631" s="576">
        <v>61.9</v>
      </c>
      <c r="AU631" s="883">
        <f t="shared" ref="AU631:AU694" si="97">AT631*3.2</f>
        <v>198.08</v>
      </c>
      <c r="AW631" s="576">
        <v>43</v>
      </c>
      <c r="BA631" s="231">
        <v>291</v>
      </c>
      <c r="BB631" s="546">
        <v>8.32</v>
      </c>
      <c r="BC631" s="467">
        <v>8150</v>
      </c>
      <c r="BD631" s="576">
        <v>35.799999999999997</v>
      </c>
      <c r="BE631" s="883">
        <f t="shared" si="86"/>
        <v>128.88</v>
      </c>
      <c r="BG631" s="576">
        <v>19.3</v>
      </c>
      <c r="BK631" s="494">
        <v>143</v>
      </c>
      <c r="BL631" s="546">
        <v>7.76</v>
      </c>
      <c r="BM631" s="548">
        <v>1699</v>
      </c>
      <c r="BN631" s="576">
        <v>79.400000000000006</v>
      </c>
      <c r="BO631" s="883">
        <f t="shared" si="92"/>
        <v>198.5</v>
      </c>
      <c r="BQ631" s="576">
        <v>1.6</v>
      </c>
      <c r="BU631" s="494">
        <v>250</v>
      </c>
      <c r="BV631" s="546">
        <v>7.96</v>
      </c>
      <c r="BW631" s="548">
        <v>3300</v>
      </c>
      <c r="BX631" s="548">
        <v>5.0999999999999996</v>
      </c>
      <c r="BY631" s="883">
        <f t="shared" si="94"/>
        <v>19.889999999999997</v>
      </c>
      <c r="CA631" s="576">
        <v>5.0999999999999996</v>
      </c>
      <c r="CE631" s="494">
        <v>98</v>
      </c>
      <c r="CF631" s="546">
        <v>7.94</v>
      </c>
      <c r="CG631" s="548">
        <v>2030</v>
      </c>
      <c r="CH631" s="576">
        <v>21.8</v>
      </c>
      <c r="CI631" s="883">
        <f t="shared" si="79"/>
        <v>82.84</v>
      </c>
      <c r="CK631" s="576">
        <v>5.8</v>
      </c>
      <c r="CO631" s="494">
        <v>142</v>
      </c>
      <c r="CP631" s="546">
        <v>7.45</v>
      </c>
      <c r="CQ631" s="467">
        <v>10000</v>
      </c>
      <c r="CR631" s="576">
        <v>16.399999999999999</v>
      </c>
      <c r="CS631" s="883">
        <f t="shared" si="87"/>
        <v>52.48</v>
      </c>
      <c r="CU631" s="576">
        <v>64</v>
      </c>
      <c r="CY631" s="494">
        <v>115</v>
      </c>
      <c r="CZ631" s="546">
        <v>7.3</v>
      </c>
      <c r="DA631" s="467">
        <v>4690</v>
      </c>
      <c r="DB631" s="576">
        <v>92.3</v>
      </c>
      <c r="DC631" s="883">
        <f t="shared" si="95"/>
        <v>235.36499999999998</v>
      </c>
      <c r="DE631" s="576">
        <v>47.9</v>
      </c>
      <c r="DI631" s="494">
        <v>94</v>
      </c>
      <c r="DJ631" s="546">
        <v>7.69</v>
      </c>
      <c r="DK631" s="549">
        <v>1652</v>
      </c>
      <c r="DL631" s="576">
        <v>24.3</v>
      </c>
      <c r="DM631" s="883">
        <v>87.5</v>
      </c>
      <c r="DO631" s="576">
        <v>10.6</v>
      </c>
      <c r="FG631" s="494">
        <v>23</v>
      </c>
      <c r="FH631" s="546">
        <v>8.9</v>
      </c>
      <c r="FI631" s="467">
        <v>4380</v>
      </c>
      <c r="FJ631" s="576">
        <v>26</v>
      </c>
      <c r="FK631" s="883">
        <v>80.599999999999994</v>
      </c>
      <c r="FM631" s="576">
        <v>3.4</v>
      </c>
      <c r="GV631" s="251"/>
      <c r="HE631" s="494">
        <v>178</v>
      </c>
      <c r="HF631" s="546">
        <v>5.43</v>
      </c>
      <c r="HG631" s="467">
        <v>2240</v>
      </c>
      <c r="HH631" s="954">
        <v>143</v>
      </c>
      <c r="HI631" s="1432">
        <v>543</v>
      </c>
      <c r="HK631" s="576">
        <v>44.9</v>
      </c>
      <c r="HN631" s="1427"/>
      <c r="HO631" s="465">
        <v>27</v>
      </c>
      <c r="HP631" s="546">
        <v>6.44</v>
      </c>
      <c r="HQ631" s="467">
        <v>6020</v>
      </c>
      <c r="HR631" s="576">
        <v>65.2</v>
      </c>
      <c r="HS631" s="576">
        <v>365</v>
      </c>
      <c r="HT631" s="576">
        <v>190</v>
      </c>
      <c r="HU631" s="576">
        <v>219</v>
      </c>
      <c r="ABU631" s="532"/>
      <c r="ABV631" s="532"/>
      <c r="ABW631" s="532"/>
      <c r="ABX631" s="532"/>
    </row>
    <row r="632" spans="1:752" ht="15" customHeight="1" x14ac:dyDescent="0.15">
      <c r="A632" s="1033">
        <v>44149</v>
      </c>
      <c r="B632" s="1205">
        <f t="shared" si="96"/>
        <v>5023</v>
      </c>
      <c r="M632" s="231">
        <v>2226</v>
      </c>
      <c r="N632" s="546">
        <v>8.5399999999999991</v>
      </c>
      <c r="O632" s="467">
        <v>3850</v>
      </c>
      <c r="P632" s="576">
        <v>30.7</v>
      </c>
      <c r="Q632" s="883">
        <f t="shared" si="84"/>
        <v>107.45</v>
      </c>
      <c r="S632" s="576">
        <v>10.4</v>
      </c>
      <c r="W632" s="494">
        <v>865</v>
      </c>
      <c r="X632" s="546">
        <v>8.4</v>
      </c>
      <c r="Y632" s="548">
        <v>5480</v>
      </c>
      <c r="Z632" s="576">
        <v>13.6</v>
      </c>
      <c r="AA632" s="883">
        <f t="shared" si="85"/>
        <v>55.759999999999991</v>
      </c>
      <c r="AC632" s="576">
        <v>4.2</v>
      </c>
      <c r="AQ632" s="494">
        <v>482</v>
      </c>
      <c r="AR632" s="546">
        <v>7.05</v>
      </c>
      <c r="AS632" s="548">
        <v>5720</v>
      </c>
      <c r="AT632" s="576">
        <v>61.5</v>
      </c>
      <c r="AU632" s="883">
        <f t="shared" si="97"/>
        <v>196.8</v>
      </c>
      <c r="AW632" s="576">
        <v>40</v>
      </c>
      <c r="BA632" s="231">
        <v>276</v>
      </c>
      <c r="BB632" s="546">
        <v>8.15</v>
      </c>
      <c r="BC632" s="467">
        <v>8890</v>
      </c>
      <c r="BD632" s="576">
        <v>85.9</v>
      </c>
      <c r="BE632" s="883">
        <f t="shared" si="86"/>
        <v>309.24</v>
      </c>
      <c r="BG632" s="576">
        <v>48.8</v>
      </c>
      <c r="BK632" s="494">
        <v>144</v>
      </c>
      <c r="BL632" s="546">
        <v>8.1999999999999993</v>
      </c>
      <c r="BM632" s="548">
        <v>1788</v>
      </c>
      <c r="BN632" s="576">
        <v>75.7</v>
      </c>
      <c r="BO632" s="883">
        <f t="shared" si="92"/>
        <v>189.25</v>
      </c>
      <c r="BQ632" s="576">
        <v>1.7</v>
      </c>
      <c r="BU632" s="494">
        <v>262</v>
      </c>
      <c r="BV632" s="546">
        <v>6.03</v>
      </c>
      <c r="BW632" s="548">
        <v>10000</v>
      </c>
      <c r="BX632" s="548">
        <v>46.4</v>
      </c>
      <c r="BY632" s="883">
        <f t="shared" si="94"/>
        <v>180.95999999999998</v>
      </c>
      <c r="CA632" s="576">
        <v>60.6</v>
      </c>
      <c r="CE632" s="494">
        <v>95</v>
      </c>
      <c r="CF632" s="546">
        <v>7.88</v>
      </c>
      <c r="CG632" s="548">
        <v>2070</v>
      </c>
      <c r="CH632" s="576">
        <v>19.899999999999999</v>
      </c>
      <c r="CI632" s="883">
        <f t="shared" si="79"/>
        <v>75.61999999999999</v>
      </c>
      <c r="CK632" s="576">
        <v>5.2</v>
      </c>
      <c r="CO632" s="494">
        <v>49</v>
      </c>
      <c r="CP632" s="546">
        <v>7.78</v>
      </c>
      <c r="CQ632" s="467">
        <v>10090</v>
      </c>
      <c r="CR632" s="576">
        <v>15.3</v>
      </c>
      <c r="CS632" s="883">
        <f t="shared" si="87"/>
        <v>48.960000000000008</v>
      </c>
      <c r="CU632" s="576">
        <v>58.6</v>
      </c>
      <c r="CY632" s="494">
        <v>222</v>
      </c>
      <c r="CZ632" s="546">
        <v>7.19</v>
      </c>
      <c r="DA632" s="467">
        <v>4550</v>
      </c>
      <c r="DB632" s="576">
        <v>84.8</v>
      </c>
      <c r="DC632" s="883">
        <f t="shared" si="95"/>
        <v>216.23999999999998</v>
      </c>
      <c r="DE632" s="576">
        <v>46.9</v>
      </c>
      <c r="DI632" s="494">
        <v>161</v>
      </c>
      <c r="DJ632" s="546">
        <v>7.82</v>
      </c>
      <c r="DK632" s="549">
        <v>2420</v>
      </c>
      <c r="DL632" s="576">
        <v>38.5</v>
      </c>
      <c r="DM632" s="883">
        <v>157.9</v>
      </c>
      <c r="DO632" s="576">
        <v>16.600000000000001</v>
      </c>
      <c r="EC632" s="494">
        <v>8</v>
      </c>
      <c r="ED632" s="546">
        <v>8.1</v>
      </c>
      <c r="EE632" s="551">
        <v>2910</v>
      </c>
      <c r="EF632" s="576">
        <v>9</v>
      </c>
      <c r="EG632" s="883">
        <v>20</v>
      </c>
      <c r="EI632" s="576">
        <v>10</v>
      </c>
      <c r="EW632" s="494">
        <v>51</v>
      </c>
      <c r="EX632" s="546">
        <v>7.76</v>
      </c>
      <c r="EY632" s="467">
        <v>5080</v>
      </c>
      <c r="EZ632" s="576">
        <v>4.2</v>
      </c>
      <c r="FA632" s="883">
        <v>16.8</v>
      </c>
      <c r="FC632" s="576">
        <v>2.7</v>
      </c>
      <c r="FG632" s="494">
        <v>22</v>
      </c>
      <c r="FH632" s="546">
        <v>7.72</v>
      </c>
      <c r="FI632" s="467">
        <v>4480</v>
      </c>
      <c r="FJ632" s="576">
        <v>26.2</v>
      </c>
      <c r="FK632" s="883">
        <v>94.3</v>
      </c>
      <c r="FM632" s="576">
        <v>3.2</v>
      </c>
      <c r="GK632" s="231">
        <v>4</v>
      </c>
      <c r="GL632" s="941">
        <v>6.23</v>
      </c>
      <c r="GM632" s="467">
        <v>10700</v>
      </c>
      <c r="GN632" s="467">
        <v>112.3</v>
      </c>
      <c r="GO632" s="467">
        <v>888</v>
      </c>
      <c r="GP632" s="467">
        <v>98</v>
      </c>
      <c r="GQ632" s="467">
        <v>180</v>
      </c>
      <c r="GV632" s="251"/>
      <c r="HE632" s="494">
        <v>135</v>
      </c>
      <c r="HF632" s="546">
        <v>4.87</v>
      </c>
      <c r="HG632" s="467">
        <v>19800</v>
      </c>
      <c r="HH632" s="954">
        <v>127</v>
      </c>
      <c r="HI632" s="1432">
        <v>482</v>
      </c>
      <c r="HK632" s="576">
        <v>39.700000000000003</v>
      </c>
      <c r="HN632" s="1427"/>
      <c r="HO632" s="465">
        <v>21</v>
      </c>
      <c r="HP632" s="546">
        <v>6.48</v>
      </c>
      <c r="HQ632" s="467">
        <v>6000</v>
      </c>
      <c r="HR632" s="576">
        <v>66.3</v>
      </c>
      <c r="HS632" s="576">
        <v>347</v>
      </c>
      <c r="HT632" s="576">
        <v>199</v>
      </c>
      <c r="HU632" s="576">
        <v>220</v>
      </c>
      <c r="ABU632" s="532"/>
      <c r="ABV632" s="532"/>
      <c r="ABW632" s="532"/>
      <c r="ABX632" s="532"/>
    </row>
    <row r="633" spans="1:752" s="472" customFormat="1" ht="15" customHeight="1" x14ac:dyDescent="0.15">
      <c r="A633" s="581">
        <v>44150</v>
      </c>
      <c r="B633" s="1204">
        <f t="shared" si="96"/>
        <v>4321</v>
      </c>
      <c r="C633" s="241"/>
      <c r="D633" s="552"/>
      <c r="E633" s="471"/>
      <c r="F633" s="577"/>
      <c r="G633" s="577"/>
      <c r="H633" s="541"/>
      <c r="I633" s="577"/>
      <c r="J633" s="553"/>
      <c r="K633" s="471"/>
      <c r="L633" s="557"/>
      <c r="M633" s="241">
        <v>1605</v>
      </c>
      <c r="N633" s="552">
        <v>8.6300000000000008</v>
      </c>
      <c r="O633" s="471">
        <v>3640</v>
      </c>
      <c r="P633" s="577">
        <v>33</v>
      </c>
      <c r="Q633" s="577">
        <f t="shared" si="84"/>
        <v>115.5</v>
      </c>
      <c r="R633" s="541"/>
      <c r="S633" s="577">
        <v>11</v>
      </c>
      <c r="T633" s="553"/>
      <c r="U633" s="471"/>
      <c r="V633" s="557"/>
      <c r="W633" s="554">
        <v>680</v>
      </c>
      <c r="X633" s="552">
        <v>8.2100000000000009</v>
      </c>
      <c r="Y633" s="555">
        <v>5600</v>
      </c>
      <c r="Z633" s="577">
        <v>15.3</v>
      </c>
      <c r="AA633" s="577">
        <f t="shared" si="85"/>
        <v>62.73</v>
      </c>
      <c r="AB633" s="541"/>
      <c r="AC633" s="577">
        <v>4.8</v>
      </c>
      <c r="AD633" s="541"/>
      <c r="AE633" s="471"/>
      <c r="AF633" s="557"/>
      <c r="AG633" s="554"/>
      <c r="AH633" s="552"/>
      <c r="AI633" s="555"/>
      <c r="AJ633" s="577"/>
      <c r="AK633" s="577"/>
      <c r="AL633" s="541"/>
      <c r="AM633" s="180"/>
      <c r="AN633" s="541"/>
      <c r="AO633" s="471"/>
      <c r="AP633" s="619"/>
      <c r="AQ633" s="554">
        <v>507</v>
      </c>
      <c r="AR633" s="552">
        <v>7.59</v>
      </c>
      <c r="AS633" s="555">
        <v>5640</v>
      </c>
      <c r="AT633" s="577">
        <v>67.099999999999994</v>
      </c>
      <c r="AU633" s="577">
        <f t="shared" si="97"/>
        <v>214.72</v>
      </c>
      <c r="AV633" s="541"/>
      <c r="AW633" s="577">
        <v>40</v>
      </c>
      <c r="AX633" s="541"/>
      <c r="AY633" s="471"/>
      <c r="AZ633" s="557"/>
      <c r="BA633" s="241">
        <v>295</v>
      </c>
      <c r="BB633" s="552">
        <v>7.62</v>
      </c>
      <c r="BC633" s="471">
        <v>9390</v>
      </c>
      <c r="BD633" s="577">
        <v>141</v>
      </c>
      <c r="BE633" s="577">
        <f t="shared" si="86"/>
        <v>507.6</v>
      </c>
      <c r="BF633" s="541">
        <v>28.8</v>
      </c>
      <c r="BG633" s="577">
        <v>79</v>
      </c>
      <c r="BH633" s="541"/>
      <c r="BI633" s="471"/>
      <c r="BJ633" s="557"/>
      <c r="BK633" s="554">
        <v>146</v>
      </c>
      <c r="BL633" s="552">
        <v>8.09</v>
      </c>
      <c r="BM633" s="555">
        <v>1900</v>
      </c>
      <c r="BN633" s="577">
        <v>79.900000000000006</v>
      </c>
      <c r="BO633" s="577">
        <f t="shared" si="92"/>
        <v>199.75</v>
      </c>
      <c r="BP633" s="541"/>
      <c r="BQ633" s="577">
        <v>2.8</v>
      </c>
      <c r="BR633" s="541"/>
      <c r="BS633" s="471"/>
      <c r="BT633" s="557"/>
      <c r="BU633" s="554">
        <v>239</v>
      </c>
      <c r="BV633" s="552">
        <v>7.95</v>
      </c>
      <c r="BW633" s="555">
        <v>8190</v>
      </c>
      <c r="BX633" s="555">
        <v>26.6</v>
      </c>
      <c r="BY633" s="577">
        <f t="shared" si="94"/>
        <v>103.74000000000001</v>
      </c>
      <c r="BZ633" s="541"/>
      <c r="CA633" s="577">
        <v>51</v>
      </c>
      <c r="CB633" s="541"/>
      <c r="CC633" s="471"/>
      <c r="CD633" s="557"/>
      <c r="CE633" s="554">
        <v>104</v>
      </c>
      <c r="CF633" s="552">
        <v>8.08</v>
      </c>
      <c r="CG633" s="555">
        <v>2090</v>
      </c>
      <c r="CH633" s="577">
        <v>20.5</v>
      </c>
      <c r="CI633" s="577">
        <f t="shared" si="79"/>
        <v>77.899999999999991</v>
      </c>
      <c r="CJ633" s="541"/>
      <c r="CK633" s="577">
        <v>4.3</v>
      </c>
      <c r="CL633" s="541"/>
      <c r="CM633" s="471"/>
      <c r="CN633" s="557"/>
      <c r="CO633" s="554">
        <v>104</v>
      </c>
      <c r="CP633" s="552">
        <v>7.89</v>
      </c>
      <c r="CQ633" s="471">
        <v>10100</v>
      </c>
      <c r="CR633" s="577">
        <v>16</v>
      </c>
      <c r="CS633" s="577">
        <f t="shared" si="87"/>
        <v>51.2</v>
      </c>
      <c r="CT633" s="541"/>
      <c r="CU633" s="577">
        <v>60</v>
      </c>
      <c r="CV633" s="541"/>
      <c r="CW633" s="471"/>
      <c r="CX633" s="557"/>
      <c r="CY633" s="554">
        <v>312</v>
      </c>
      <c r="CZ633" s="552">
        <v>7.73</v>
      </c>
      <c r="DA633" s="471">
        <v>4900</v>
      </c>
      <c r="DB633" s="577">
        <v>95.1</v>
      </c>
      <c r="DC633" s="577">
        <f t="shared" si="95"/>
        <v>242.50499999999997</v>
      </c>
      <c r="DD633" s="541"/>
      <c r="DE633" s="577">
        <v>52.6</v>
      </c>
      <c r="DF633" s="541"/>
      <c r="DG633" s="558"/>
      <c r="DH633" s="557"/>
      <c r="DI633" s="554">
        <v>161</v>
      </c>
      <c r="DJ633" s="552">
        <v>8.3800000000000008</v>
      </c>
      <c r="DK633" s="556">
        <v>1982</v>
      </c>
      <c r="DL633" s="577">
        <v>78.3</v>
      </c>
      <c r="DM633" s="577">
        <v>282</v>
      </c>
      <c r="DN633" s="541"/>
      <c r="DO633" s="577">
        <v>6.3</v>
      </c>
      <c r="DP633" s="541"/>
      <c r="DQ633" s="471"/>
      <c r="DR633" s="557"/>
      <c r="DS633" s="554"/>
      <c r="DT633" s="552"/>
      <c r="DU633" s="470"/>
      <c r="DV633" s="577"/>
      <c r="DW633" s="577"/>
      <c r="DX633" s="541"/>
      <c r="DY633" s="577"/>
      <c r="DZ633" s="541"/>
      <c r="EA633" s="577"/>
      <c r="EB633" s="557"/>
      <c r="EC633" s="554"/>
      <c r="ED633" s="552"/>
      <c r="EE633" s="558"/>
      <c r="EF633" s="577"/>
      <c r="EG633" s="577"/>
      <c r="EH633" s="541"/>
      <c r="EI633" s="577"/>
      <c r="EJ633" s="541"/>
      <c r="EK633" s="471"/>
      <c r="EL633" s="557"/>
      <c r="EM633" s="554"/>
      <c r="EN633" s="552">
        <v>7.61</v>
      </c>
      <c r="EO633" s="471">
        <v>7380</v>
      </c>
      <c r="EP633" s="577">
        <v>25.4</v>
      </c>
      <c r="EQ633" s="577"/>
      <c r="ER633" s="541"/>
      <c r="ES633" s="577">
        <v>312</v>
      </c>
      <c r="ET633" s="470"/>
      <c r="EU633" s="471"/>
      <c r="EV633" s="557"/>
      <c r="EW633" s="554">
        <v>1</v>
      </c>
      <c r="EX633" s="552">
        <v>7.8</v>
      </c>
      <c r="EY633" s="471">
        <v>4920</v>
      </c>
      <c r="EZ633" s="577">
        <v>7</v>
      </c>
      <c r="FA633" s="577">
        <v>29</v>
      </c>
      <c r="FB633" s="541"/>
      <c r="FC633" s="577">
        <v>2.9</v>
      </c>
      <c r="FD633" s="470"/>
      <c r="FE633" s="471"/>
      <c r="FF633" s="557"/>
      <c r="FG633" s="554">
        <v>11</v>
      </c>
      <c r="FH633" s="552">
        <v>7.92</v>
      </c>
      <c r="FI633" s="471">
        <v>4950</v>
      </c>
      <c r="FJ633" s="577">
        <v>27</v>
      </c>
      <c r="FK633" s="577">
        <v>83</v>
      </c>
      <c r="FL633" s="541"/>
      <c r="FM633" s="577">
        <v>3</v>
      </c>
      <c r="FN633" s="470"/>
      <c r="FO633" s="471"/>
      <c r="FP633" s="557"/>
      <c r="FQ633" s="1261"/>
      <c r="FR633" s="584"/>
      <c r="FS633" s="589"/>
      <c r="FT633" s="584"/>
      <c r="FU633" s="590"/>
      <c r="FV633" s="584"/>
      <c r="FW633" s="590"/>
      <c r="FX633" s="584"/>
      <c r="FY633" s="584"/>
      <c r="FZ633" s="591"/>
      <c r="GA633" s="1261"/>
      <c r="GB633" s="584"/>
      <c r="GC633" s="584"/>
      <c r="GD633" s="584"/>
      <c r="GE633" s="590"/>
      <c r="GF633" s="584"/>
      <c r="GG633" s="590"/>
      <c r="GH633" s="584"/>
      <c r="GI633" s="584"/>
      <c r="GJ633" s="591"/>
      <c r="GK633" s="241">
        <v>4</v>
      </c>
      <c r="GL633" s="940">
        <v>6.49</v>
      </c>
      <c r="GM633" s="471">
        <v>10610</v>
      </c>
      <c r="GN633" s="471">
        <v>143</v>
      </c>
      <c r="GO633" s="471">
        <v>777</v>
      </c>
      <c r="GP633" s="471">
        <v>101</v>
      </c>
      <c r="GQ633" s="471">
        <v>234</v>
      </c>
      <c r="GR633" s="471"/>
      <c r="GS633" s="471"/>
      <c r="GT633" s="557"/>
      <c r="GU633" s="241"/>
      <c r="GV633" s="256"/>
      <c r="GW633" s="471"/>
      <c r="GX633" s="471"/>
      <c r="GY633" s="471"/>
      <c r="GZ633" s="541"/>
      <c r="HA633" s="471"/>
      <c r="HB633" s="471"/>
      <c r="HC633" s="471"/>
      <c r="HD633" s="557"/>
      <c r="HE633" s="554">
        <v>125</v>
      </c>
      <c r="HF633" s="552">
        <v>5.16</v>
      </c>
      <c r="HG633" s="471">
        <v>18300</v>
      </c>
      <c r="HH633" s="590">
        <v>130</v>
      </c>
      <c r="HI633" s="556">
        <v>505</v>
      </c>
      <c r="HJ633" s="541"/>
      <c r="HK633" s="577">
        <v>45</v>
      </c>
      <c r="HL633" s="541"/>
      <c r="HM633" s="471"/>
      <c r="HN633" s="1428"/>
      <c r="HO633" s="448">
        <v>27</v>
      </c>
      <c r="HP633" s="552">
        <v>6.56</v>
      </c>
      <c r="HQ633" s="471">
        <v>5890</v>
      </c>
      <c r="HR633" s="577">
        <v>68.2</v>
      </c>
      <c r="HS633" s="577">
        <v>327</v>
      </c>
      <c r="HT633" s="577">
        <v>191</v>
      </c>
      <c r="HU633" s="577">
        <v>238</v>
      </c>
      <c r="HV633" s="541"/>
      <c r="HW633" s="471"/>
      <c r="HX633" s="557"/>
      <c r="HY633" s="1587"/>
      <c r="HZ633" s="1587"/>
      <c r="IA633" s="1587"/>
      <c r="IB633" s="1587"/>
      <c r="IC633" s="1587"/>
      <c r="ID633" s="1587"/>
      <c r="IE633" s="1587"/>
      <c r="IF633" s="1587"/>
      <c r="IG633" s="1587"/>
      <c r="IH633" s="1587"/>
      <c r="II633" s="1587"/>
      <c r="IJ633" s="1587"/>
      <c r="IK633" s="1587"/>
      <c r="IL633" s="1587"/>
      <c r="IM633" s="1587"/>
      <c r="IN633" s="1587"/>
      <c r="IO633" s="1587"/>
      <c r="IP633" s="1587"/>
      <c r="IQ633" s="1587"/>
      <c r="IR633" s="1587"/>
      <c r="IS633" s="1587"/>
      <c r="IT633" s="1587"/>
      <c r="IU633" s="1587"/>
      <c r="IV633" s="1587"/>
      <c r="IW633" s="1587"/>
      <c r="IX633" s="1587"/>
      <c r="IY633" s="1587"/>
      <c r="IZ633" s="1587"/>
      <c r="JA633" s="1587"/>
      <c r="JB633" s="1587"/>
      <c r="JC633" s="1587"/>
      <c r="JD633" s="1587"/>
      <c r="JE633" s="1587"/>
      <c r="JF633" s="1587"/>
      <c r="JG633" s="1587"/>
      <c r="JH633" s="1587"/>
      <c r="JI633" s="1587"/>
      <c r="JJ633" s="1587"/>
      <c r="JK633" s="1587"/>
      <c r="JL633" s="1587"/>
      <c r="JM633" s="1587"/>
      <c r="JN633" s="1587"/>
      <c r="JO633" s="1587"/>
      <c r="JP633" s="1587"/>
      <c r="JQ633" s="1587"/>
      <c r="JR633" s="1587"/>
      <c r="JS633" s="1587"/>
      <c r="JT633" s="1587"/>
      <c r="JU633" s="1587"/>
      <c r="JV633" s="1587"/>
      <c r="JW633" s="1587"/>
      <c r="JX633" s="1587"/>
      <c r="JY633" s="1587"/>
      <c r="JZ633" s="1587"/>
      <c r="KA633" s="1587"/>
      <c r="KB633" s="1587"/>
      <c r="KC633" s="1587"/>
      <c r="KD633" s="1587"/>
      <c r="KE633" s="1587"/>
      <c r="KF633" s="1587"/>
      <c r="KG633" s="1587"/>
      <c r="KH633" s="1587"/>
      <c r="KI633" s="1587"/>
      <c r="KJ633" s="1587"/>
      <c r="KK633" s="1587"/>
      <c r="KL633" s="1587"/>
      <c r="KM633" s="1587"/>
      <c r="KN633" s="1587"/>
      <c r="KO633" s="1587"/>
      <c r="KP633" s="1587"/>
      <c r="KQ633" s="1587"/>
      <c r="KR633" s="1587"/>
      <c r="KS633" s="1587"/>
      <c r="KT633" s="1587"/>
      <c r="KU633" s="1587"/>
      <c r="KV633" s="1587"/>
      <c r="KW633" s="1587"/>
      <c r="KX633" s="1587"/>
      <c r="KY633" s="1587"/>
      <c r="KZ633" s="1587"/>
      <c r="LA633" s="1587"/>
      <c r="LB633" s="1587"/>
      <c r="LC633" s="1587"/>
      <c r="LD633" s="1587"/>
      <c r="LE633" s="1587"/>
      <c r="LF633" s="1587"/>
      <c r="LG633" s="1587"/>
      <c r="LH633" s="1587"/>
      <c r="LI633" s="1587"/>
      <c r="LJ633" s="1587"/>
      <c r="LK633" s="1587"/>
      <c r="LL633" s="1587"/>
      <c r="LM633" s="1587"/>
      <c r="LN633" s="1587"/>
      <c r="LO633" s="1587"/>
      <c r="LP633" s="1587"/>
      <c r="LQ633" s="1587"/>
      <c r="LR633" s="1587"/>
      <c r="LS633" s="1587"/>
      <c r="LT633" s="1587"/>
      <c r="LU633" s="1587"/>
      <c r="LV633" s="1587"/>
      <c r="LW633" s="1587"/>
      <c r="LX633" s="1587"/>
      <c r="LY633" s="1587"/>
      <c r="LZ633" s="1587"/>
      <c r="MA633" s="1587"/>
      <c r="MB633" s="1587"/>
      <c r="MC633" s="1587"/>
      <c r="MD633" s="1587"/>
      <c r="ME633" s="1587"/>
      <c r="MF633" s="1587"/>
      <c r="MG633" s="1587"/>
      <c r="MH633" s="1587"/>
      <c r="MI633" s="1587"/>
      <c r="MJ633" s="1587"/>
      <c r="MK633" s="1587"/>
      <c r="ML633" s="1587"/>
      <c r="MM633" s="1587"/>
      <c r="MN633" s="1587"/>
      <c r="MO633" s="1587"/>
      <c r="MP633" s="1587"/>
      <c r="MQ633" s="1587"/>
      <c r="MR633" s="1587"/>
      <c r="MS633" s="1587"/>
      <c r="MT633" s="1587"/>
      <c r="MU633" s="1587"/>
      <c r="MV633" s="1587"/>
      <c r="MW633" s="1587"/>
      <c r="MX633" s="1587"/>
      <c r="MY633" s="1587"/>
      <c r="MZ633" s="1587"/>
      <c r="NA633" s="1587"/>
      <c r="NB633" s="1587"/>
      <c r="NC633" s="1587"/>
      <c r="ND633" s="1587"/>
      <c r="NE633" s="1587"/>
      <c r="NF633" s="1587"/>
      <c r="NG633" s="1587"/>
      <c r="NH633" s="1587"/>
      <c r="NI633" s="1587"/>
      <c r="NJ633" s="1587"/>
      <c r="NK633" s="1587"/>
      <c r="NL633" s="1587"/>
      <c r="NM633" s="1587"/>
      <c r="NN633" s="1587"/>
      <c r="NO633" s="1587"/>
      <c r="NP633" s="1587"/>
      <c r="NQ633" s="1587"/>
      <c r="NR633" s="1587"/>
      <c r="NS633" s="1587"/>
      <c r="NT633" s="1587"/>
      <c r="NU633" s="1587"/>
      <c r="NV633" s="1587"/>
      <c r="NW633" s="1587"/>
      <c r="NX633" s="1587"/>
      <c r="NY633" s="1587"/>
      <c r="NZ633" s="1587"/>
      <c r="OA633" s="1587"/>
      <c r="OB633" s="1587"/>
      <c r="OC633" s="1587"/>
      <c r="OD633" s="1587"/>
      <c r="OE633" s="1587"/>
      <c r="OF633" s="1587"/>
      <c r="OG633" s="1587"/>
      <c r="OH633" s="1587"/>
      <c r="OI633" s="1587"/>
      <c r="OJ633" s="1587"/>
      <c r="OK633" s="1587"/>
      <c r="OL633" s="1587"/>
      <c r="OM633" s="1587"/>
      <c r="ON633" s="1587"/>
      <c r="OO633" s="1587"/>
      <c r="OP633" s="1587"/>
      <c r="OQ633" s="1587"/>
      <c r="OR633" s="1587"/>
      <c r="OS633" s="1587"/>
      <c r="OT633" s="1587"/>
      <c r="OU633" s="1587"/>
      <c r="OV633" s="1587"/>
      <c r="OW633" s="1587"/>
      <c r="OX633" s="1587"/>
      <c r="OY633" s="1587"/>
      <c r="OZ633" s="1587"/>
      <c r="PA633" s="1587"/>
      <c r="PB633" s="1587"/>
      <c r="PC633" s="1587"/>
      <c r="PD633" s="1587"/>
      <c r="PE633" s="1587"/>
      <c r="PF633" s="1587"/>
      <c r="PG633" s="1588"/>
      <c r="PH633" s="1588"/>
      <c r="PI633" s="1588"/>
      <c r="PJ633" s="1588"/>
      <c r="PK633" s="1588"/>
      <c r="PL633" s="1588"/>
      <c r="PM633" s="1588"/>
      <c r="PN633" s="1588"/>
      <c r="PO633" s="1588"/>
      <c r="PP633" s="1588"/>
      <c r="PQ633" s="1588"/>
      <c r="PR633" s="1588"/>
      <c r="PS633" s="1588"/>
      <c r="PT633" s="1588"/>
      <c r="PU633" s="1588"/>
      <c r="PV633" s="1588"/>
      <c r="PW633" s="1588"/>
      <c r="PX633" s="1588"/>
      <c r="PY633" s="1588"/>
      <c r="PZ633" s="1588"/>
      <c r="QA633" s="1588"/>
      <c r="QB633" s="1588"/>
      <c r="QC633" s="1588"/>
      <c r="QD633" s="1588"/>
      <c r="QE633" s="1588"/>
      <c r="QF633" s="1588"/>
      <c r="QG633" s="1588"/>
      <c r="QH633" s="1588"/>
      <c r="QI633" s="1588"/>
      <c r="QJ633" s="1588"/>
      <c r="QK633" s="1588"/>
      <c r="QL633" s="1588"/>
      <c r="QM633" s="1588"/>
      <c r="QN633" s="1588"/>
      <c r="QO633" s="1588"/>
      <c r="QP633" s="1588"/>
      <c r="QQ633" s="1588"/>
      <c r="QR633" s="1588"/>
      <c r="QS633" s="1588"/>
      <c r="QT633" s="1588"/>
      <c r="QU633" s="1588"/>
      <c r="QV633" s="1588"/>
      <c r="QW633" s="1588"/>
      <c r="QX633" s="1588"/>
      <c r="QY633" s="1588"/>
      <c r="QZ633" s="1588"/>
      <c r="RA633" s="1588"/>
      <c r="RB633" s="1588"/>
      <c r="RC633" s="1588"/>
      <c r="RD633" s="1588"/>
      <c r="RE633" s="1588"/>
      <c r="RF633" s="1588"/>
      <c r="RG633" s="1588"/>
      <c r="RH633" s="1588"/>
      <c r="RI633" s="1588"/>
      <c r="RJ633" s="1588"/>
      <c r="RK633" s="1588"/>
      <c r="RL633" s="1588"/>
      <c r="RM633" s="1588"/>
      <c r="RN633" s="1588"/>
      <c r="RO633" s="1588"/>
      <c r="RP633" s="1588"/>
      <c r="RQ633" s="1588"/>
      <c r="RR633" s="1588"/>
      <c r="RS633" s="1588"/>
      <c r="RT633" s="1588"/>
      <c r="RU633" s="1588"/>
      <c r="RV633" s="1588"/>
      <c r="RW633" s="1588"/>
      <c r="RX633" s="1588"/>
      <c r="RY633" s="1588"/>
      <c r="RZ633" s="1588"/>
      <c r="SA633" s="1588"/>
      <c r="SB633" s="1588"/>
      <c r="SC633" s="1588"/>
      <c r="SD633" s="1588"/>
      <c r="SE633" s="1588"/>
      <c r="SF633" s="1588"/>
      <c r="SG633" s="1588"/>
      <c r="SH633" s="1588"/>
      <c r="SI633" s="1588"/>
      <c r="SJ633" s="1588"/>
      <c r="SK633" s="1588"/>
      <c r="SL633" s="1588"/>
      <c r="SM633" s="1588"/>
      <c r="SN633" s="1588"/>
      <c r="SO633" s="1588"/>
      <c r="SP633" s="1588"/>
      <c r="SQ633" s="1588"/>
      <c r="SR633" s="1588"/>
      <c r="SS633" s="1588"/>
      <c r="ST633" s="1588"/>
      <c r="SU633" s="1588"/>
      <c r="SV633" s="1588"/>
      <c r="SW633" s="1588"/>
      <c r="SX633" s="1588"/>
      <c r="SY633" s="1588"/>
      <c r="SZ633" s="1588"/>
      <c r="TA633" s="1588"/>
      <c r="TB633" s="1588"/>
      <c r="TC633" s="1588"/>
      <c r="TD633" s="532"/>
      <c r="TE633" s="532"/>
      <c r="TF633" s="532"/>
      <c r="TG633" s="532"/>
    </row>
    <row r="634" spans="1:752" ht="15" customHeight="1" x14ac:dyDescent="0.15">
      <c r="A634" s="1033">
        <v>44151</v>
      </c>
      <c r="B634" s="1205">
        <f>M634+W634+AG634+AQ634+BA634+BK634+BU634+CE634+CO634+CY634+DI634+DS634+EC634+EM634+EW634+FQ634+FG634+GK634+GU634+HE634+HO634</f>
        <v>4151</v>
      </c>
      <c r="M634" s="231">
        <v>1186</v>
      </c>
      <c r="N634" s="546">
        <v>8.4600000000000009</v>
      </c>
      <c r="O634" s="467">
        <v>3590</v>
      </c>
      <c r="P634" s="576">
        <v>31.4</v>
      </c>
      <c r="Q634" s="883">
        <f t="shared" si="84"/>
        <v>109.89999999999999</v>
      </c>
      <c r="S634" s="576">
        <v>11.3</v>
      </c>
      <c r="W634" s="494">
        <v>778</v>
      </c>
      <c r="X634" s="546">
        <v>8.35</v>
      </c>
      <c r="Y634" s="548">
        <v>5290</v>
      </c>
      <c r="Z634" s="576">
        <v>13.5</v>
      </c>
      <c r="AA634" s="883">
        <f t="shared" si="85"/>
        <v>55.349999999999994</v>
      </c>
      <c r="AC634" s="576">
        <v>3.7</v>
      </c>
      <c r="AQ634" s="494">
        <v>590</v>
      </c>
      <c r="AR634" s="546">
        <v>7.53</v>
      </c>
      <c r="AS634" s="548">
        <v>5650</v>
      </c>
      <c r="AT634" s="576">
        <v>72.5</v>
      </c>
      <c r="AU634" s="883">
        <f t="shared" si="97"/>
        <v>232</v>
      </c>
      <c r="AW634" s="576">
        <v>41.6</v>
      </c>
      <c r="BA634" s="231">
        <v>295</v>
      </c>
      <c r="BB634" s="546">
        <v>8.17</v>
      </c>
      <c r="BC634" s="467">
        <v>8410</v>
      </c>
      <c r="BD634" s="576">
        <v>72.099999999999994</v>
      </c>
      <c r="BE634" s="883">
        <f t="shared" si="86"/>
        <v>259.56</v>
      </c>
      <c r="BG634" s="576">
        <v>40.6</v>
      </c>
      <c r="BK634" s="494">
        <v>146</v>
      </c>
      <c r="BL634" s="546">
        <v>8.0299999999999994</v>
      </c>
      <c r="BM634" s="548">
        <v>1713</v>
      </c>
      <c r="BN634" s="576">
        <v>80.3</v>
      </c>
      <c r="BO634" s="883">
        <f t="shared" si="92"/>
        <v>200.75</v>
      </c>
      <c r="BQ634" s="576">
        <v>1.6</v>
      </c>
      <c r="BU634" s="494">
        <v>294</v>
      </c>
      <c r="BV634" s="546">
        <v>8.01</v>
      </c>
      <c r="BW634" s="548">
        <v>13790</v>
      </c>
      <c r="BX634" s="548">
        <v>46.8</v>
      </c>
      <c r="BY634" s="883">
        <f t="shared" si="94"/>
        <v>182.51999999999998</v>
      </c>
      <c r="BZ634" s="539">
        <v>28.8</v>
      </c>
      <c r="CA634" s="576">
        <v>104</v>
      </c>
      <c r="CE634" s="494">
        <v>113</v>
      </c>
      <c r="CF634" s="546">
        <v>8.06</v>
      </c>
      <c r="CG634" s="548">
        <v>1853</v>
      </c>
      <c r="CH634" s="576">
        <v>21.6</v>
      </c>
      <c r="CI634" s="883">
        <f t="shared" ref="CI634:CI689" si="98">CH634*3.8</f>
        <v>82.08</v>
      </c>
      <c r="CK634" s="576">
        <v>4.3</v>
      </c>
      <c r="CO634" s="494">
        <v>149</v>
      </c>
      <c r="CP634" s="546">
        <v>7.24</v>
      </c>
      <c r="CQ634" s="467">
        <v>11090</v>
      </c>
      <c r="CR634" s="576">
        <v>16.3</v>
      </c>
      <c r="CS634" s="883">
        <f t="shared" si="87"/>
        <v>52.160000000000004</v>
      </c>
      <c r="CU634" s="576">
        <v>62.6</v>
      </c>
      <c r="CY634" s="494">
        <v>260</v>
      </c>
      <c r="CZ634" s="546">
        <v>8.74</v>
      </c>
      <c r="DA634" s="467">
        <v>3600</v>
      </c>
      <c r="DB634" s="576">
        <v>34.200000000000003</v>
      </c>
      <c r="DC634" s="883">
        <f t="shared" si="95"/>
        <v>87.210000000000008</v>
      </c>
      <c r="DE634" s="576">
        <v>12.1</v>
      </c>
      <c r="DI634" s="494">
        <v>80</v>
      </c>
      <c r="DJ634" s="546">
        <v>8.06</v>
      </c>
      <c r="DK634" s="549">
        <v>4000</v>
      </c>
      <c r="DL634" s="576">
        <v>50.9</v>
      </c>
      <c r="DM634" s="883">
        <v>183</v>
      </c>
      <c r="DO634" s="576">
        <v>28.9</v>
      </c>
      <c r="DS634" s="494">
        <v>12</v>
      </c>
      <c r="DT634" s="546">
        <v>7.83</v>
      </c>
      <c r="DU634" s="466">
        <v>4610</v>
      </c>
      <c r="DV634" s="576">
        <v>22</v>
      </c>
      <c r="DW634" s="883">
        <v>60</v>
      </c>
      <c r="DY634" s="576">
        <v>1</v>
      </c>
      <c r="EC634" s="494">
        <v>10</v>
      </c>
      <c r="ED634" s="546">
        <v>8.0500000000000007</v>
      </c>
      <c r="EE634" s="551">
        <v>3120</v>
      </c>
      <c r="EF634" s="576">
        <v>12</v>
      </c>
      <c r="EG634" s="883">
        <v>28</v>
      </c>
      <c r="EI634" s="576">
        <v>11</v>
      </c>
      <c r="FG634" s="494">
        <v>35</v>
      </c>
      <c r="FH634" s="546">
        <v>8.3699999999999992</v>
      </c>
      <c r="FI634" s="467">
        <v>4390</v>
      </c>
      <c r="FJ634" s="576">
        <v>28.3</v>
      </c>
      <c r="FK634" s="883">
        <v>87.7</v>
      </c>
      <c r="FM634" s="576">
        <v>2.8</v>
      </c>
      <c r="FQ634" s="1262">
        <v>52</v>
      </c>
      <c r="FR634" s="1263">
        <v>8.15</v>
      </c>
      <c r="FS634" s="1444">
        <v>9100</v>
      </c>
      <c r="GV634" s="251"/>
      <c r="HE634" s="494">
        <v>123</v>
      </c>
      <c r="HF634" s="546">
        <v>5.09</v>
      </c>
      <c r="HG634" s="467">
        <v>20800</v>
      </c>
      <c r="HH634" s="954">
        <v>136</v>
      </c>
      <c r="HI634" s="1432">
        <v>517</v>
      </c>
      <c r="HK634" s="576">
        <v>39.299999999999997</v>
      </c>
      <c r="HN634" s="1427"/>
      <c r="HO634" s="465">
        <v>28</v>
      </c>
      <c r="HP634" s="546">
        <v>6.34</v>
      </c>
      <c r="HQ634" s="467">
        <v>5640</v>
      </c>
      <c r="HR634" s="576">
        <v>69</v>
      </c>
      <c r="HS634" s="576">
        <v>265</v>
      </c>
      <c r="HT634" s="576">
        <v>179</v>
      </c>
      <c r="HU634" s="576">
        <v>223</v>
      </c>
      <c r="ABU634" s="532"/>
      <c r="ABV634" s="532"/>
      <c r="ABW634" s="532"/>
      <c r="ABX634" s="532"/>
    </row>
    <row r="635" spans="1:752" ht="15" customHeight="1" x14ac:dyDescent="0.15">
      <c r="A635" s="1033">
        <v>44152</v>
      </c>
      <c r="B635" s="1205">
        <f t="shared" ref="B635:B700" si="99">M635+W635+AG635+AQ635+BA635+BK635+BU635+CE635+CO635+CY635+DI635+DS635+EC635+EM635+EW635+FQ635+FG635+GK635+GU635+HE635+HO635</f>
        <v>5611</v>
      </c>
      <c r="M635" s="231">
        <v>1721</v>
      </c>
      <c r="N635" s="546">
        <v>8.6300000000000008</v>
      </c>
      <c r="O635" s="467">
        <v>3480</v>
      </c>
      <c r="P635" s="576">
        <v>32.200000000000003</v>
      </c>
      <c r="Q635" s="883">
        <f t="shared" si="84"/>
        <v>112.70000000000002</v>
      </c>
      <c r="S635" s="576">
        <v>11.7</v>
      </c>
      <c r="W635" s="494">
        <v>849</v>
      </c>
      <c r="X635" s="546">
        <v>8.06</v>
      </c>
      <c r="Y635" s="548">
        <v>5050</v>
      </c>
      <c r="Z635" s="576">
        <v>12.7</v>
      </c>
      <c r="AA635" s="883">
        <f t="shared" si="85"/>
        <v>52.069999999999993</v>
      </c>
      <c r="AC635" s="576">
        <v>4.32</v>
      </c>
      <c r="AG635" s="494">
        <v>121</v>
      </c>
      <c r="AH635" s="546">
        <v>8.56</v>
      </c>
      <c r="AI635" s="548">
        <v>9100</v>
      </c>
      <c r="AJ635" s="576">
        <v>25</v>
      </c>
      <c r="AK635" s="883">
        <v>108</v>
      </c>
      <c r="AM635" s="213">
        <v>3</v>
      </c>
      <c r="AQ635" s="494">
        <v>608</v>
      </c>
      <c r="AR635" s="546">
        <v>7.35</v>
      </c>
      <c r="AS635" s="548">
        <v>4550</v>
      </c>
      <c r="AT635" s="576">
        <v>55.8</v>
      </c>
      <c r="AU635" s="883">
        <f t="shared" si="97"/>
        <v>178.56</v>
      </c>
      <c r="AW635" s="576">
        <v>30.1</v>
      </c>
      <c r="BA635" s="231">
        <v>303</v>
      </c>
      <c r="BB635" s="546">
        <v>8.2799999999999994</v>
      </c>
      <c r="BC635" s="467">
        <v>6410</v>
      </c>
      <c r="BD635" s="576">
        <v>42</v>
      </c>
      <c r="BE635" s="883">
        <f t="shared" si="86"/>
        <v>151.20000000000002</v>
      </c>
      <c r="BG635" s="576">
        <v>24.8</v>
      </c>
      <c r="BK635" s="494">
        <v>143</v>
      </c>
      <c r="BL635" s="546">
        <v>8.02</v>
      </c>
      <c r="BM635" s="548">
        <v>1706</v>
      </c>
      <c r="BN635" s="576">
        <v>77.3</v>
      </c>
      <c r="BO635" s="883">
        <f t="shared" si="92"/>
        <v>193.25</v>
      </c>
      <c r="BQ635" s="576">
        <v>1.8</v>
      </c>
      <c r="BU635" s="494">
        <v>365</v>
      </c>
      <c r="BV635" s="546">
        <v>7.88</v>
      </c>
      <c r="BW635" s="548">
        <v>6270</v>
      </c>
      <c r="BX635" s="548">
        <v>14.7</v>
      </c>
      <c r="BY635" s="883">
        <f t="shared" si="94"/>
        <v>57.33</v>
      </c>
      <c r="CA635" s="576">
        <v>34.299999999999997</v>
      </c>
      <c r="CE635" s="494">
        <v>91</v>
      </c>
      <c r="CF635" s="546">
        <v>7.87</v>
      </c>
      <c r="CG635" s="548">
        <v>2260</v>
      </c>
      <c r="CH635" s="576">
        <v>16.3</v>
      </c>
      <c r="CI635" s="883">
        <f t="shared" si="98"/>
        <v>61.94</v>
      </c>
      <c r="CK635" s="576">
        <v>3.1</v>
      </c>
      <c r="CO635" s="494">
        <v>585</v>
      </c>
      <c r="CP635" s="546">
        <v>7.54</v>
      </c>
      <c r="CQ635" s="467">
        <v>11130</v>
      </c>
      <c r="CR635" s="576">
        <v>14.6</v>
      </c>
      <c r="CS635" s="883">
        <f t="shared" si="87"/>
        <v>46.72</v>
      </c>
      <c r="CU635" s="576">
        <v>59.3</v>
      </c>
      <c r="CY635" s="494">
        <v>288</v>
      </c>
      <c r="CZ635" s="546">
        <v>7.57</v>
      </c>
      <c r="DA635" s="467">
        <v>4820</v>
      </c>
      <c r="DB635" s="576">
        <v>87.1</v>
      </c>
      <c r="DC635" s="883">
        <f t="shared" si="95"/>
        <v>222.10499999999996</v>
      </c>
      <c r="DE635" s="576">
        <v>45.5</v>
      </c>
      <c r="DI635" s="494">
        <v>90</v>
      </c>
      <c r="DJ635" s="546">
        <v>8.32</v>
      </c>
      <c r="DK635" s="549">
        <v>5660</v>
      </c>
      <c r="DL635" s="576">
        <v>66</v>
      </c>
      <c r="DM635" s="883">
        <v>237.6</v>
      </c>
      <c r="DO635" s="576">
        <v>39.9</v>
      </c>
      <c r="DS635" s="494">
        <v>33</v>
      </c>
      <c r="DT635" s="546">
        <v>7.59</v>
      </c>
      <c r="DU635" s="466">
        <v>4370</v>
      </c>
      <c r="DV635" s="576">
        <v>21.1</v>
      </c>
      <c r="DW635" s="883">
        <v>59.1</v>
      </c>
      <c r="DY635" s="576">
        <v>1.3</v>
      </c>
      <c r="EW635" s="494">
        <v>110</v>
      </c>
      <c r="EX635" s="546">
        <v>7.86</v>
      </c>
      <c r="EY635" s="467">
        <v>5110</v>
      </c>
      <c r="EZ635" s="576">
        <v>7.5</v>
      </c>
      <c r="FA635" s="883">
        <v>30</v>
      </c>
      <c r="FC635" s="576">
        <v>4.5999999999999996</v>
      </c>
      <c r="FG635" s="494">
        <v>45</v>
      </c>
      <c r="FH635" s="546">
        <v>8.7100000000000009</v>
      </c>
      <c r="FI635" s="467">
        <v>4490</v>
      </c>
      <c r="FJ635" s="576">
        <v>29.3</v>
      </c>
      <c r="FK635" s="883">
        <v>90.8</v>
      </c>
      <c r="FM635" s="576">
        <v>4.0999999999999996</v>
      </c>
      <c r="GK635" s="231">
        <v>24</v>
      </c>
      <c r="GL635" s="941">
        <v>4.45</v>
      </c>
      <c r="GM635" s="467">
        <v>13490</v>
      </c>
      <c r="GN635" s="467">
        <v>198</v>
      </c>
      <c r="GO635" s="467">
        <v>834</v>
      </c>
      <c r="GP635" s="467">
        <v>15.8</v>
      </c>
      <c r="GQ635" s="467">
        <v>171</v>
      </c>
      <c r="GV635" s="251"/>
      <c r="HE635" s="494">
        <v>201</v>
      </c>
      <c r="HF635" s="546">
        <v>5</v>
      </c>
      <c r="HG635" s="467">
        <v>21000</v>
      </c>
      <c r="HH635" s="954">
        <v>111</v>
      </c>
      <c r="HI635" s="1432">
        <v>422</v>
      </c>
      <c r="HK635" s="576">
        <v>32.5</v>
      </c>
      <c r="HN635" s="1427"/>
      <c r="HO635" s="465">
        <v>34</v>
      </c>
      <c r="HP635" s="546">
        <v>6.28</v>
      </c>
      <c r="HQ635" s="467">
        <v>4890</v>
      </c>
      <c r="HR635" s="576">
        <v>59.3</v>
      </c>
      <c r="HS635" s="576">
        <v>295</v>
      </c>
      <c r="HT635" s="576">
        <v>159</v>
      </c>
      <c r="HU635" s="576">
        <v>176</v>
      </c>
      <c r="ABU635" s="532"/>
      <c r="ABV635" s="532"/>
      <c r="ABW635" s="532"/>
      <c r="ABX635" s="532"/>
    </row>
    <row r="636" spans="1:752" ht="15" customHeight="1" x14ac:dyDescent="0.15">
      <c r="A636" s="1033">
        <v>44153</v>
      </c>
      <c r="B636" s="1205">
        <f t="shared" si="99"/>
        <v>5104</v>
      </c>
      <c r="M636" s="231">
        <v>2182</v>
      </c>
      <c r="N636" s="546">
        <v>8.51</v>
      </c>
      <c r="O636" s="467">
        <v>3390</v>
      </c>
      <c r="P636" s="576">
        <v>33.299999999999997</v>
      </c>
      <c r="Q636" s="883">
        <f t="shared" si="84"/>
        <v>116.54999999999998</v>
      </c>
      <c r="S636" s="576">
        <v>10.7</v>
      </c>
      <c r="W636" s="494">
        <v>661</v>
      </c>
      <c r="X636" s="546">
        <v>7.98</v>
      </c>
      <c r="Y636" s="548">
        <v>5180</v>
      </c>
      <c r="Z636" s="576">
        <v>15.3</v>
      </c>
      <c r="AA636" s="883">
        <f t="shared" si="85"/>
        <v>62.73</v>
      </c>
      <c r="AC636" s="576">
        <v>4</v>
      </c>
      <c r="AQ636" s="494">
        <v>515</v>
      </c>
      <c r="AR636" s="546">
        <v>7.41</v>
      </c>
      <c r="AS636" s="548">
        <v>4680</v>
      </c>
      <c r="AT636" s="576">
        <v>58.3</v>
      </c>
      <c r="AU636" s="883">
        <f t="shared" si="97"/>
        <v>186.56</v>
      </c>
      <c r="AW636" s="576">
        <v>32.5</v>
      </c>
      <c r="BA636" s="231">
        <v>224</v>
      </c>
      <c r="BB636" s="546">
        <v>8.32</v>
      </c>
      <c r="BC636" s="467">
        <v>7780</v>
      </c>
      <c r="BD636" s="576">
        <v>32.299999999999997</v>
      </c>
      <c r="BE636" s="883">
        <f t="shared" si="86"/>
        <v>116.27999999999999</v>
      </c>
      <c r="BG636" s="576">
        <v>18.5</v>
      </c>
      <c r="BK636" s="494">
        <v>145</v>
      </c>
      <c r="BL636" s="546">
        <v>8.0299999999999994</v>
      </c>
      <c r="BM636" s="548">
        <v>1663</v>
      </c>
      <c r="BN636" s="576">
        <v>75.7</v>
      </c>
      <c r="BO636" s="883">
        <f>BN636*2.5</f>
        <v>189.25</v>
      </c>
      <c r="BQ636" s="576">
        <v>1.6</v>
      </c>
      <c r="BU636" s="494">
        <v>471</v>
      </c>
      <c r="BV636" s="546">
        <v>7.93</v>
      </c>
      <c r="BW636" s="548">
        <v>4730</v>
      </c>
      <c r="BX636" s="548">
        <v>11.7</v>
      </c>
      <c r="BY636" s="883">
        <f t="shared" si="94"/>
        <v>45.629999999999995</v>
      </c>
      <c r="CA636" s="576">
        <v>24.2</v>
      </c>
      <c r="CE636" s="494">
        <v>104</v>
      </c>
      <c r="CF636" s="546">
        <v>8.11</v>
      </c>
      <c r="CG636" s="548">
        <v>2940</v>
      </c>
      <c r="CH636" s="576">
        <v>16.899999999999999</v>
      </c>
      <c r="CI636" s="883">
        <f t="shared" si="98"/>
        <v>64.219999999999985</v>
      </c>
      <c r="CK636" s="576">
        <v>4.9000000000000004</v>
      </c>
      <c r="CO636" s="494">
        <v>230</v>
      </c>
      <c r="CP636" s="546">
        <v>7.48</v>
      </c>
      <c r="CQ636" s="467">
        <v>9850</v>
      </c>
      <c r="CR636" s="576">
        <v>15.4</v>
      </c>
      <c r="CS636" s="883">
        <f t="shared" si="87"/>
        <v>49.28</v>
      </c>
      <c r="CU636" s="576">
        <v>54</v>
      </c>
      <c r="CY636" s="494">
        <v>325</v>
      </c>
      <c r="CZ636" s="546">
        <v>7.32</v>
      </c>
      <c r="DA636" s="467">
        <v>6220</v>
      </c>
      <c r="DB636" s="576">
        <v>104</v>
      </c>
      <c r="DC636" s="883">
        <f t="shared" si="95"/>
        <v>265.2</v>
      </c>
      <c r="DE636" s="576">
        <v>45</v>
      </c>
      <c r="DS636" s="494">
        <v>40</v>
      </c>
      <c r="DT636" s="546">
        <v>7.49</v>
      </c>
      <c r="DU636" s="466">
        <v>4510</v>
      </c>
      <c r="DV636" s="576">
        <v>25</v>
      </c>
      <c r="DW636" s="883">
        <v>70</v>
      </c>
      <c r="DY636" s="576">
        <v>1</v>
      </c>
      <c r="FG636" s="494">
        <v>22</v>
      </c>
      <c r="FH636" s="546">
        <v>8.16</v>
      </c>
      <c r="FI636" s="467">
        <v>4410</v>
      </c>
      <c r="FJ636" s="576">
        <v>28</v>
      </c>
      <c r="FK636" s="883">
        <v>86.8</v>
      </c>
      <c r="FM636" s="576">
        <v>3.8</v>
      </c>
      <c r="GV636" s="251"/>
      <c r="HE636" s="494">
        <v>157</v>
      </c>
      <c r="HF636" s="546">
        <v>3.91</v>
      </c>
      <c r="HG636" s="467">
        <v>11450</v>
      </c>
      <c r="HH636" s="954">
        <v>66.3</v>
      </c>
      <c r="HI636" s="1432">
        <v>252</v>
      </c>
      <c r="HK636" s="576">
        <v>20.399999999999999</v>
      </c>
      <c r="HN636" s="1427"/>
      <c r="HO636" s="465">
        <v>28</v>
      </c>
      <c r="HP636" s="546">
        <v>6.44</v>
      </c>
      <c r="HQ636" s="467">
        <v>4720</v>
      </c>
      <c r="HR636" s="576">
        <v>53.2</v>
      </c>
      <c r="HS636" s="576">
        <v>365</v>
      </c>
      <c r="HT636" s="576">
        <v>161</v>
      </c>
      <c r="HU636" s="576">
        <v>175</v>
      </c>
      <c r="ABU636" s="532"/>
      <c r="ABV636" s="532"/>
      <c r="ABW636" s="532"/>
      <c r="ABX636" s="532"/>
    </row>
    <row r="637" spans="1:752" ht="15" customHeight="1" x14ac:dyDescent="0.15">
      <c r="A637" s="1033">
        <v>44154</v>
      </c>
      <c r="B637" s="1205">
        <f t="shared" si="99"/>
        <v>5095</v>
      </c>
      <c r="M637" s="231">
        <v>2326</v>
      </c>
      <c r="N637" s="546">
        <v>8.5399999999999991</v>
      </c>
      <c r="O637" s="467">
        <v>3250</v>
      </c>
      <c r="P637" s="576">
        <v>32.1</v>
      </c>
      <c r="Q637" s="883">
        <f t="shared" si="84"/>
        <v>112.35000000000001</v>
      </c>
      <c r="R637" s="539">
        <v>1.4</v>
      </c>
      <c r="S637" s="576">
        <v>12</v>
      </c>
      <c r="W637" s="494">
        <v>315</v>
      </c>
      <c r="X637" s="546">
        <v>8.16</v>
      </c>
      <c r="Y637" s="548">
        <v>4980</v>
      </c>
      <c r="Z637" s="576">
        <v>12.9</v>
      </c>
      <c r="AA637" s="883">
        <f t="shared" si="85"/>
        <v>52.889999999999993</v>
      </c>
      <c r="AB637" s="539">
        <v>3.7</v>
      </c>
      <c r="AC637" s="576">
        <v>4.5999999999999996</v>
      </c>
      <c r="AG637" s="494">
        <v>157</v>
      </c>
      <c r="AH637" s="546">
        <v>8.2100000000000009</v>
      </c>
      <c r="AI637" s="548">
        <v>8720</v>
      </c>
      <c r="AJ637" s="576">
        <v>21</v>
      </c>
      <c r="AK637" s="883">
        <v>89</v>
      </c>
      <c r="AM637" s="213">
        <v>4</v>
      </c>
      <c r="AQ637" s="494">
        <v>538</v>
      </c>
      <c r="AR637" s="546">
        <v>7.42</v>
      </c>
      <c r="AS637" s="548">
        <v>4390</v>
      </c>
      <c r="AT637" s="576">
        <v>54.1</v>
      </c>
      <c r="AU637" s="883">
        <f t="shared" si="97"/>
        <v>173.12</v>
      </c>
      <c r="AV637" s="539">
        <v>2.2000000000000002</v>
      </c>
      <c r="AW637" s="576">
        <v>31.3</v>
      </c>
      <c r="BA637" s="231">
        <v>281</v>
      </c>
      <c r="BB637" s="546">
        <v>7.96</v>
      </c>
      <c r="BC637" s="467">
        <v>7970</v>
      </c>
      <c r="BD637" s="576">
        <v>67.599999999999994</v>
      </c>
      <c r="BE637" s="883">
        <f t="shared" si="86"/>
        <v>243.35999999999999</v>
      </c>
      <c r="BF637" s="539">
        <v>13.3</v>
      </c>
      <c r="BG637" s="576">
        <v>38.799999999999997</v>
      </c>
      <c r="BK637" s="494">
        <v>143</v>
      </c>
      <c r="BL637" s="546">
        <v>7.15</v>
      </c>
      <c r="BM637" s="548">
        <v>2520</v>
      </c>
      <c r="BN637" s="576">
        <v>76.7</v>
      </c>
      <c r="BO637" s="883">
        <f t="shared" si="92"/>
        <v>191.75</v>
      </c>
      <c r="BP637" s="539">
        <v>2</v>
      </c>
      <c r="BQ637" s="576">
        <v>2.9</v>
      </c>
      <c r="BU637" s="494">
        <v>442</v>
      </c>
      <c r="BV637" s="546">
        <v>7.96</v>
      </c>
      <c r="BW637" s="548">
        <v>5150</v>
      </c>
      <c r="BX637" s="548">
        <v>33.5</v>
      </c>
      <c r="BY637" s="883">
        <f t="shared" si="94"/>
        <v>130.65</v>
      </c>
      <c r="BZ637" s="539">
        <v>27.4</v>
      </c>
      <c r="CA637" s="576">
        <v>43.4</v>
      </c>
      <c r="CE637" s="494">
        <v>84</v>
      </c>
      <c r="CF637" s="546">
        <v>7.94</v>
      </c>
      <c r="CG637" s="548">
        <v>3090</v>
      </c>
      <c r="CH637" s="576">
        <v>18.8</v>
      </c>
      <c r="CI637" s="883">
        <f t="shared" si="98"/>
        <v>71.44</v>
      </c>
      <c r="CJ637" s="539">
        <v>1.3</v>
      </c>
      <c r="CK637" s="576">
        <v>4.7</v>
      </c>
      <c r="CO637" s="494">
        <v>323</v>
      </c>
      <c r="CP637" s="546">
        <v>7.45</v>
      </c>
      <c r="CQ637" s="467">
        <v>7010</v>
      </c>
      <c r="CR637" s="576">
        <v>11</v>
      </c>
      <c r="CS637" s="883">
        <f t="shared" si="87"/>
        <v>35.200000000000003</v>
      </c>
      <c r="CT637" s="539">
        <v>5</v>
      </c>
      <c r="CU637" s="576">
        <v>35.799999999999997</v>
      </c>
      <c r="CY637" s="494">
        <v>222</v>
      </c>
      <c r="CZ637" s="546">
        <v>7.44</v>
      </c>
      <c r="DA637" s="467">
        <v>6100</v>
      </c>
      <c r="DB637" s="576">
        <v>95.9</v>
      </c>
      <c r="DC637" s="883">
        <f t="shared" si="95"/>
        <v>244.54499999999999</v>
      </c>
      <c r="DD637" s="539">
        <v>3.6</v>
      </c>
      <c r="DE637" s="576">
        <v>40.799999999999997</v>
      </c>
      <c r="DS637" s="494">
        <v>24</v>
      </c>
      <c r="DT637" s="546">
        <v>7.52</v>
      </c>
      <c r="DU637" s="466">
        <v>4100</v>
      </c>
      <c r="DV637" s="576">
        <v>17</v>
      </c>
      <c r="DW637" s="883">
        <v>48</v>
      </c>
      <c r="DY637" s="576">
        <v>1</v>
      </c>
      <c r="FG637" s="494">
        <v>43</v>
      </c>
      <c r="FH637" s="546">
        <v>8.8699999999999992</v>
      </c>
      <c r="FI637" s="467">
        <v>4330</v>
      </c>
      <c r="FJ637" s="576">
        <v>28.8</v>
      </c>
      <c r="FK637" s="883">
        <v>89.3</v>
      </c>
      <c r="FL637" s="539">
        <v>0.9</v>
      </c>
      <c r="FM637" s="576">
        <v>3.6</v>
      </c>
      <c r="GK637" s="231">
        <v>8</v>
      </c>
      <c r="GL637" s="941">
        <v>7.27</v>
      </c>
      <c r="GM637" s="467">
        <v>6850</v>
      </c>
      <c r="GN637" s="467">
        <v>172</v>
      </c>
      <c r="GO637" s="467">
        <v>1032</v>
      </c>
      <c r="GP637" s="467">
        <v>10.7</v>
      </c>
      <c r="GQ637" s="467">
        <v>170</v>
      </c>
      <c r="GV637" s="251"/>
      <c r="HE637" s="494">
        <v>175</v>
      </c>
      <c r="HF637" s="546">
        <v>5.49</v>
      </c>
      <c r="HG637" s="467">
        <v>23200</v>
      </c>
      <c r="HH637" s="954">
        <v>113</v>
      </c>
      <c r="HI637" s="1432">
        <v>429</v>
      </c>
      <c r="HJ637" s="539">
        <v>23.7</v>
      </c>
      <c r="HK637" s="576">
        <v>29.5</v>
      </c>
      <c r="HN637" s="1427"/>
      <c r="HO637" s="465">
        <v>14</v>
      </c>
      <c r="HP637" s="546">
        <v>6.47</v>
      </c>
      <c r="HQ637" s="467">
        <v>4400</v>
      </c>
      <c r="HR637" s="576">
        <v>51.9</v>
      </c>
      <c r="HS637" s="576">
        <v>347</v>
      </c>
      <c r="HT637" s="576">
        <v>143.6</v>
      </c>
      <c r="HU637" s="576">
        <v>163</v>
      </c>
      <c r="ABU637" s="532"/>
      <c r="ABV637" s="532"/>
      <c r="ABW637" s="532"/>
      <c r="ABX637" s="532"/>
    </row>
    <row r="638" spans="1:752" ht="15" customHeight="1" x14ac:dyDescent="0.15">
      <c r="A638" s="1033">
        <v>44155</v>
      </c>
      <c r="B638" s="1205">
        <f t="shared" si="99"/>
        <v>5345</v>
      </c>
      <c r="M638" s="231">
        <v>2237</v>
      </c>
      <c r="N638" s="546">
        <v>8.51</v>
      </c>
      <c r="O638" s="467">
        <v>2870</v>
      </c>
      <c r="P638" s="576">
        <v>27.7</v>
      </c>
      <c r="Q638" s="883">
        <f t="shared" si="84"/>
        <v>96.95</v>
      </c>
      <c r="S638" s="576">
        <v>11.8</v>
      </c>
      <c r="W638" s="494">
        <v>783</v>
      </c>
      <c r="X638" s="546">
        <v>8.11</v>
      </c>
      <c r="Y638" s="548">
        <v>5380</v>
      </c>
      <c r="Z638" s="576">
        <v>12.4</v>
      </c>
      <c r="AA638" s="883">
        <f t="shared" si="85"/>
        <v>50.839999999999996</v>
      </c>
      <c r="AC638" s="576">
        <v>5.5</v>
      </c>
      <c r="AG638" s="494">
        <v>114</v>
      </c>
      <c r="AH638" s="546">
        <v>8.4499999999999993</v>
      </c>
      <c r="AI638" s="548">
        <v>8230</v>
      </c>
      <c r="AJ638" s="576">
        <v>24.3</v>
      </c>
      <c r="AK638" s="883">
        <v>104</v>
      </c>
      <c r="AM638" s="213">
        <v>3.7</v>
      </c>
      <c r="AQ638" s="494">
        <v>556</v>
      </c>
      <c r="AR638" s="546">
        <v>7.67</v>
      </c>
      <c r="AS638" s="548">
        <v>4750</v>
      </c>
      <c r="AT638" s="576">
        <v>60.4</v>
      </c>
      <c r="AU638" s="883">
        <f t="shared" si="97"/>
        <v>193.28</v>
      </c>
      <c r="AW638" s="576">
        <v>34.299999999999997</v>
      </c>
      <c r="BA638" s="231">
        <v>309</v>
      </c>
      <c r="BB638" s="546">
        <v>8.0500000000000007</v>
      </c>
      <c r="BC638" s="467">
        <v>7690</v>
      </c>
      <c r="BD638" s="576">
        <v>55.9</v>
      </c>
      <c r="BE638" s="883">
        <f t="shared" si="86"/>
        <v>201.24</v>
      </c>
      <c r="BG638" s="576">
        <v>34</v>
      </c>
      <c r="BK638" s="494">
        <v>138</v>
      </c>
      <c r="BL638" s="546">
        <v>8.1</v>
      </c>
      <c r="BM638" s="548">
        <v>1709</v>
      </c>
      <c r="BN638" s="576">
        <v>75.5</v>
      </c>
      <c r="BO638" s="883">
        <f t="shared" si="92"/>
        <v>188.75</v>
      </c>
      <c r="BQ638" s="576">
        <v>1.5</v>
      </c>
      <c r="BU638" s="494">
        <v>231</v>
      </c>
      <c r="BV638" s="546">
        <v>8.07</v>
      </c>
      <c r="BW638" s="548">
        <v>2400</v>
      </c>
      <c r="BX638" s="548">
        <v>12.7</v>
      </c>
      <c r="BY638" s="883">
        <f t="shared" si="94"/>
        <v>49.529999999999994</v>
      </c>
      <c r="CA638" s="576">
        <v>17.8</v>
      </c>
      <c r="CE638" s="494">
        <v>100</v>
      </c>
      <c r="CF638" s="546">
        <v>8.19</v>
      </c>
      <c r="CG638" s="548">
        <v>3190</v>
      </c>
      <c r="CH638" s="576">
        <v>18.600000000000001</v>
      </c>
      <c r="CI638" s="883">
        <f t="shared" si="98"/>
        <v>70.680000000000007</v>
      </c>
      <c r="CK638" s="576">
        <v>4.8</v>
      </c>
      <c r="CO638" s="494">
        <v>256</v>
      </c>
      <c r="CP638" s="546">
        <v>7.7</v>
      </c>
      <c r="CQ638" s="467">
        <v>8050</v>
      </c>
      <c r="CR638" s="576">
        <v>15.5</v>
      </c>
      <c r="CS638" s="883">
        <f t="shared" si="87"/>
        <v>49.6</v>
      </c>
      <c r="CU638" s="576">
        <v>41.1</v>
      </c>
      <c r="CY638" s="494">
        <v>208</v>
      </c>
      <c r="CZ638" s="546">
        <v>7.47</v>
      </c>
      <c r="DA638" s="467">
        <v>5990</v>
      </c>
      <c r="DB638" s="576">
        <v>78.3</v>
      </c>
      <c r="DC638" s="883">
        <f t="shared" si="95"/>
        <v>199.66499999999999</v>
      </c>
      <c r="DE638" s="576">
        <v>35.4</v>
      </c>
      <c r="DI638" s="494">
        <v>136</v>
      </c>
      <c r="DJ638" s="546">
        <v>8.1199999999999992</v>
      </c>
      <c r="DK638" s="549">
        <v>4730</v>
      </c>
      <c r="DL638" s="576">
        <v>46.1</v>
      </c>
      <c r="DM638" s="883">
        <v>166</v>
      </c>
      <c r="DO638" s="576">
        <v>36.700000000000003</v>
      </c>
      <c r="DS638" s="494">
        <v>48</v>
      </c>
      <c r="DT638" s="546">
        <v>7.42</v>
      </c>
      <c r="DU638" s="466">
        <v>4200</v>
      </c>
      <c r="DV638" s="576">
        <v>17</v>
      </c>
      <c r="DW638" s="883">
        <v>48</v>
      </c>
      <c r="DY638" s="576">
        <v>2</v>
      </c>
      <c r="FG638" s="494">
        <v>26</v>
      </c>
      <c r="FH638" s="546">
        <v>8.75</v>
      </c>
      <c r="FI638" s="467">
        <v>4310</v>
      </c>
      <c r="FJ638" s="576">
        <v>26.6</v>
      </c>
      <c r="FK638" s="883">
        <v>82.5</v>
      </c>
      <c r="FM638" s="576">
        <v>2.9</v>
      </c>
      <c r="GK638" s="231">
        <v>19</v>
      </c>
      <c r="GL638" s="941">
        <v>6.14</v>
      </c>
      <c r="GM638" s="467">
        <v>10110</v>
      </c>
      <c r="GN638" s="467">
        <v>155</v>
      </c>
      <c r="GO638" s="467">
        <v>868</v>
      </c>
      <c r="GP638" s="467">
        <v>6.8</v>
      </c>
      <c r="GQ638" s="467">
        <v>149</v>
      </c>
      <c r="GV638" s="251"/>
      <c r="HE638" s="494">
        <v>147</v>
      </c>
      <c r="HF638" s="546">
        <v>5.27</v>
      </c>
      <c r="HG638" s="467">
        <v>14800</v>
      </c>
      <c r="HH638" s="954">
        <v>96.7</v>
      </c>
      <c r="HI638" s="1432">
        <v>367</v>
      </c>
      <c r="HK638" s="576">
        <v>25.6</v>
      </c>
      <c r="HN638" s="1427"/>
      <c r="HO638" s="465">
        <v>37</v>
      </c>
      <c r="HP638" s="546">
        <v>6.51</v>
      </c>
      <c r="HQ638" s="467">
        <v>3650</v>
      </c>
      <c r="HR638" s="576">
        <v>39.6</v>
      </c>
      <c r="HS638" s="576">
        <v>187</v>
      </c>
      <c r="HT638" s="576">
        <v>115</v>
      </c>
      <c r="HU638" s="576">
        <v>123</v>
      </c>
      <c r="ABU638" s="532"/>
      <c r="ABV638" s="532"/>
      <c r="ABW638" s="532"/>
      <c r="ABX638" s="532"/>
    </row>
    <row r="639" spans="1:752" ht="15" customHeight="1" x14ac:dyDescent="0.15">
      <c r="A639" s="1033">
        <v>44156</v>
      </c>
      <c r="B639" s="1205">
        <f t="shared" si="99"/>
        <v>6081</v>
      </c>
      <c r="M639" s="231">
        <v>2812</v>
      </c>
      <c r="N639" s="546">
        <v>8.65</v>
      </c>
      <c r="O639" s="467">
        <v>2850</v>
      </c>
      <c r="P639" s="576">
        <v>25.2</v>
      </c>
      <c r="Q639" s="883">
        <f t="shared" si="84"/>
        <v>88.2</v>
      </c>
      <c r="S639" s="576">
        <v>9</v>
      </c>
      <c r="W639" s="494">
        <v>717</v>
      </c>
      <c r="X639" s="546">
        <v>8.18</v>
      </c>
      <c r="Y639" s="548">
        <v>5520</v>
      </c>
      <c r="Z639" s="576">
        <v>11.3</v>
      </c>
      <c r="AA639" s="883">
        <f t="shared" si="85"/>
        <v>46.33</v>
      </c>
      <c r="AC639" s="576">
        <v>4</v>
      </c>
      <c r="AG639" s="494">
        <v>88</v>
      </c>
      <c r="AH639" s="546">
        <v>8.09</v>
      </c>
      <c r="AI639" s="548">
        <v>8450</v>
      </c>
      <c r="AJ639" s="576">
        <v>25</v>
      </c>
      <c r="AK639" s="883">
        <v>101</v>
      </c>
      <c r="AM639" s="213">
        <v>4</v>
      </c>
      <c r="AQ639" s="494">
        <v>574</v>
      </c>
      <c r="AR639" s="546">
        <v>7.62</v>
      </c>
      <c r="AS639" s="548">
        <v>5010</v>
      </c>
      <c r="AT639" s="576">
        <v>61.7</v>
      </c>
      <c r="AU639" s="883">
        <f t="shared" si="97"/>
        <v>197.44000000000003</v>
      </c>
      <c r="AW639" s="576">
        <v>34.5</v>
      </c>
      <c r="AX639" s="539">
        <v>1.8</v>
      </c>
      <c r="BA639" s="231">
        <v>232</v>
      </c>
      <c r="BB639" s="546">
        <v>7.86</v>
      </c>
      <c r="BC639" s="467">
        <v>5910</v>
      </c>
      <c r="BD639" s="576">
        <v>48</v>
      </c>
      <c r="BE639" s="883">
        <f t="shared" si="86"/>
        <v>172.8</v>
      </c>
      <c r="BG639" s="576">
        <v>32.1</v>
      </c>
      <c r="BH639" s="539">
        <v>0.3</v>
      </c>
      <c r="BK639" s="494">
        <v>139</v>
      </c>
      <c r="BL639" s="546">
        <v>8.06</v>
      </c>
      <c r="BM639" s="548">
        <v>1836</v>
      </c>
      <c r="BN639" s="576">
        <v>78.2</v>
      </c>
      <c r="BO639" s="883">
        <f t="shared" si="92"/>
        <v>195.5</v>
      </c>
      <c r="BQ639" s="576">
        <v>1.5</v>
      </c>
      <c r="BU639" s="494">
        <v>224</v>
      </c>
      <c r="BV639" s="546">
        <v>8.06</v>
      </c>
      <c r="BW639" s="548">
        <v>1090</v>
      </c>
      <c r="BX639" s="548">
        <v>4.9000000000000004</v>
      </c>
      <c r="BY639" s="883">
        <f t="shared" si="94"/>
        <v>19.11</v>
      </c>
      <c r="CA639" s="576">
        <v>4.5999999999999996</v>
      </c>
      <c r="CB639" s="539">
        <v>0.3</v>
      </c>
      <c r="CE639" s="494">
        <v>91</v>
      </c>
      <c r="CF639" s="546">
        <v>8.02</v>
      </c>
      <c r="CG639" s="548">
        <v>3340</v>
      </c>
      <c r="CH639" s="576">
        <v>13.5</v>
      </c>
      <c r="CI639" s="883">
        <f t="shared" si="98"/>
        <v>51.3</v>
      </c>
      <c r="CK639" s="576">
        <v>2.9</v>
      </c>
      <c r="CO639" s="494">
        <v>316</v>
      </c>
      <c r="CP639" s="546">
        <v>7.46</v>
      </c>
      <c r="CQ639" s="467">
        <v>8110</v>
      </c>
      <c r="CR639" s="576">
        <v>14.5</v>
      </c>
      <c r="CS639" s="883">
        <f t="shared" si="87"/>
        <v>46.400000000000006</v>
      </c>
      <c r="CU639" s="576">
        <v>38.700000000000003</v>
      </c>
      <c r="CV639" s="539">
        <v>0.06</v>
      </c>
      <c r="CY639" s="494">
        <v>447</v>
      </c>
      <c r="CZ639" s="546">
        <v>7.71</v>
      </c>
      <c r="DA639" s="467">
        <v>5530</v>
      </c>
      <c r="DB639" s="576">
        <v>70</v>
      </c>
      <c r="DC639" s="883">
        <f t="shared" si="95"/>
        <v>178.5</v>
      </c>
      <c r="DE639" s="576">
        <v>30.7</v>
      </c>
      <c r="DF639" s="539">
        <v>0.09</v>
      </c>
      <c r="DI639" s="494">
        <v>109</v>
      </c>
      <c r="DJ639" s="546">
        <v>8.67</v>
      </c>
      <c r="DK639" s="549">
        <v>4920</v>
      </c>
      <c r="DL639" s="576">
        <v>44.3</v>
      </c>
      <c r="DM639" s="883">
        <v>159.5</v>
      </c>
      <c r="DO639" s="576">
        <v>33.799999999999997</v>
      </c>
      <c r="DS639" s="494">
        <v>33</v>
      </c>
      <c r="DT639" s="546">
        <v>7.82</v>
      </c>
      <c r="DU639" s="466">
        <v>3750</v>
      </c>
      <c r="DV639" s="576">
        <v>25</v>
      </c>
      <c r="DW639" s="883">
        <v>70</v>
      </c>
      <c r="DY639" s="576">
        <v>2</v>
      </c>
      <c r="EC639" s="494">
        <v>9</v>
      </c>
      <c r="ED639" s="546">
        <v>8</v>
      </c>
      <c r="EE639" s="551">
        <v>3010</v>
      </c>
      <c r="EF639" s="576">
        <v>9</v>
      </c>
      <c r="EG639" s="883">
        <v>27</v>
      </c>
      <c r="EI639" s="576">
        <v>10</v>
      </c>
      <c r="FG639" s="494">
        <v>30</v>
      </c>
      <c r="FH639" s="546">
        <v>8.56</v>
      </c>
      <c r="FI639" s="467">
        <v>4380</v>
      </c>
      <c r="FJ639" s="576">
        <v>27.7</v>
      </c>
      <c r="FK639" s="883">
        <v>85.9</v>
      </c>
      <c r="FM639" s="576">
        <v>3.2</v>
      </c>
      <c r="FN639" s="466">
        <v>0.6</v>
      </c>
      <c r="FQ639" s="1262">
        <v>34</v>
      </c>
      <c r="FR639" s="1263">
        <v>8.2100000000000009</v>
      </c>
      <c r="FS639" s="1444">
        <v>9940</v>
      </c>
      <c r="FT639" s="1263">
        <v>15.1</v>
      </c>
      <c r="FW639" s="954">
        <v>58.7</v>
      </c>
      <c r="GK639" s="231">
        <v>25</v>
      </c>
      <c r="GL639" s="941">
        <v>6.5</v>
      </c>
      <c r="GM639" s="467">
        <v>11490</v>
      </c>
      <c r="GN639" s="467">
        <v>149</v>
      </c>
      <c r="GO639" s="467">
        <v>1100</v>
      </c>
      <c r="GP639" s="467">
        <v>8</v>
      </c>
      <c r="GQ639" s="467">
        <v>141</v>
      </c>
      <c r="GU639" s="231">
        <v>31</v>
      </c>
      <c r="GV639" s="952">
        <v>6.2</v>
      </c>
      <c r="GW639" s="602">
        <v>10810</v>
      </c>
      <c r="GX639" s="602">
        <v>253</v>
      </c>
      <c r="GY639" s="602">
        <v>1160</v>
      </c>
      <c r="GZ639" s="543">
        <v>176</v>
      </c>
      <c r="HA639" s="602">
        <v>365</v>
      </c>
      <c r="HE639" s="494">
        <v>144</v>
      </c>
      <c r="HF639" s="546">
        <v>4.59</v>
      </c>
      <c r="HG639" s="467">
        <v>1800</v>
      </c>
      <c r="HH639" s="954">
        <v>115</v>
      </c>
      <c r="HI639" s="1432">
        <v>437</v>
      </c>
      <c r="HK639" s="576">
        <v>29.1</v>
      </c>
      <c r="HN639" s="1427"/>
      <c r="HO639" s="465">
        <v>26</v>
      </c>
      <c r="HP639" s="546">
        <v>6.61</v>
      </c>
      <c r="HQ639" s="467">
        <v>4730</v>
      </c>
      <c r="HR639" s="576">
        <v>49.2</v>
      </c>
      <c r="HS639" s="576">
        <v>321</v>
      </c>
      <c r="HT639" s="576">
        <v>142</v>
      </c>
      <c r="HU639" s="576">
        <v>154</v>
      </c>
      <c r="ABU639" s="532"/>
      <c r="ABV639" s="532"/>
      <c r="ABW639" s="532"/>
      <c r="ABX639" s="532"/>
    </row>
    <row r="640" spans="1:752" s="472" customFormat="1" ht="15" customHeight="1" x14ac:dyDescent="0.15">
      <c r="A640" s="581">
        <v>44157</v>
      </c>
      <c r="B640" s="1204">
        <f t="shared" si="99"/>
        <v>5798</v>
      </c>
      <c r="C640" s="241"/>
      <c r="D640" s="552"/>
      <c r="E640" s="471"/>
      <c r="F640" s="577"/>
      <c r="G640" s="577"/>
      <c r="H640" s="541"/>
      <c r="I640" s="577"/>
      <c r="J640" s="553"/>
      <c r="K640" s="471"/>
      <c r="L640" s="557"/>
      <c r="M640" s="241">
        <v>2849</v>
      </c>
      <c r="N640" s="552">
        <v>8.66</v>
      </c>
      <c r="O640" s="471">
        <v>2670</v>
      </c>
      <c r="P640" s="577">
        <v>26.9</v>
      </c>
      <c r="Q640" s="577">
        <f t="shared" si="84"/>
        <v>94.149999999999991</v>
      </c>
      <c r="R640" s="541"/>
      <c r="S640" s="577">
        <v>12</v>
      </c>
      <c r="T640" s="553"/>
      <c r="U640" s="471"/>
      <c r="V640" s="557"/>
      <c r="W640" s="554">
        <v>745</v>
      </c>
      <c r="X640" s="552">
        <v>8.1</v>
      </c>
      <c r="Y640" s="555">
        <v>5600</v>
      </c>
      <c r="Z640" s="577">
        <v>17.7</v>
      </c>
      <c r="AA640" s="577">
        <f t="shared" si="85"/>
        <v>72.569999999999993</v>
      </c>
      <c r="AB640" s="541"/>
      <c r="AC640" s="577">
        <v>4.9000000000000004</v>
      </c>
      <c r="AD640" s="541"/>
      <c r="AE640" s="471"/>
      <c r="AF640" s="557"/>
      <c r="AG640" s="554">
        <v>99</v>
      </c>
      <c r="AH640" s="552">
        <v>8.5299999999999994</v>
      </c>
      <c r="AI640" s="555">
        <v>8770</v>
      </c>
      <c r="AJ640" s="577">
        <v>25.6</v>
      </c>
      <c r="AK640" s="577">
        <v>110</v>
      </c>
      <c r="AL640" s="541"/>
      <c r="AM640" s="180">
        <v>3.9</v>
      </c>
      <c r="AN640" s="541"/>
      <c r="AO640" s="471"/>
      <c r="AP640" s="619"/>
      <c r="AQ640" s="554">
        <v>579</v>
      </c>
      <c r="AR640" s="552">
        <v>8.2799999999999994</v>
      </c>
      <c r="AS640" s="555">
        <v>4890</v>
      </c>
      <c r="AT640" s="577">
        <v>61.1</v>
      </c>
      <c r="AU640" s="577">
        <f t="shared" si="97"/>
        <v>195.52</v>
      </c>
      <c r="AV640" s="541"/>
      <c r="AW640" s="577">
        <v>40.299999999999997</v>
      </c>
      <c r="AX640" s="541"/>
      <c r="AY640" s="471"/>
      <c r="AZ640" s="557"/>
      <c r="BA640" s="241">
        <v>116</v>
      </c>
      <c r="BB640" s="552">
        <v>7.74</v>
      </c>
      <c r="BC640" s="471">
        <v>6040</v>
      </c>
      <c r="BD640" s="577">
        <v>84.9</v>
      </c>
      <c r="BE640" s="577">
        <f t="shared" si="86"/>
        <v>305.64000000000004</v>
      </c>
      <c r="BF640" s="541"/>
      <c r="BG640" s="577">
        <v>54.2</v>
      </c>
      <c r="BH640" s="541"/>
      <c r="BI640" s="471"/>
      <c r="BJ640" s="557"/>
      <c r="BK640" s="554">
        <v>135</v>
      </c>
      <c r="BL640" s="552">
        <v>8.09</v>
      </c>
      <c r="BM640" s="555">
        <v>1812</v>
      </c>
      <c r="BN640" s="577">
        <v>77.400000000000006</v>
      </c>
      <c r="BO640" s="577">
        <f t="shared" si="92"/>
        <v>193.5</v>
      </c>
      <c r="BP640" s="541"/>
      <c r="BQ640" s="577">
        <v>1.6</v>
      </c>
      <c r="BR640" s="541"/>
      <c r="BS640" s="471"/>
      <c r="BT640" s="557"/>
      <c r="BU640" s="554">
        <v>208</v>
      </c>
      <c r="BV640" s="552">
        <v>7.96</v>
      </c>
      <c r="BW640" s="555">
        <v>4190</v>
      </c>
      <c r="BX640" s="555">
        <v>23.6</v>
      </c>
      <c r="BY640" s="577">
        <f t="shared" si="94"/>
        <v>92.04</v>
      </c>
      <c r="BZ640" s="541"/>
      <c r="CA640" s="577">
        <v>34.5</v>
      </c>
      <c r="CB640" s="541"/>
      <c r="CC640" s="471"/>
      <c r="CD640" s="557"/>
      <c r="CE640" s="554">
        <v>94</v>
      </c>
      <c r="CF640" s="552">
        <v>8.1300000000000008</v>
      </c>
      <c r="CG640" s="555">
        <v>3840</v>
      </c>
      <c r="CH640" s="577">
        <v>21.7</v>
      </c>
      <c r="CI640" s="577">
        <f t="shared" si="98"/>
        <v>82.46</v>
      </c>
      <c r="CJ640" s="541"/>
      <c r="CK640" s="577">
        <v>6.4</v>
      </c>
      <c r="CL640" s="541"/>
      <c r="CM640" s="471"/>
      <c r="CN640" s="557"/>
      <c r="CO640" s="554">
        <v>291</v>
      </c>
      <c r="CP640" s="552">
        <v>7.48</v>
      </c>
      <c r="CQ640" s="471">
        <v>8860</v>
      </c>
      <c r="CR640" s="577">
        <v>16</v>
      </c>
      <c r="CS640" s="577">
        <f t="shared" si="87"/>
        <v>51.2</v>
      </c>
      <c r="CT640" s="541"/>
      <c r="CU640" s="577">
        <v>42.8</v>
      </c>
      <c r="CV640" s="541"/>
      <c r="CW640" s="471"/>
      <c r="CX640" s="557"/>
      <c r="CY640" s="554">
        <v>249</v>
      </c>
      <c r="CZ640" s="552">
        <v>7.88</v>
      </c>
      <c r="DA640" s="471">
        <v>6800</v>
      </c>
      <c r="DB640" s="577">
        <v>82.1</v>
      </c>
      <c r="DC640" s="577">
        <f t="shared" si="95"/>
        <v>209.35499999999996</v>
      </c>
      <c r="DD640" s="541"/>
      <c r="DE640" s="577">
        <v>31.5</v>
      </c>
      <c r="DF640" s="541"/>
      <c r="DG640" s="558"/>
      <c r="DH640" s="557"/>
      <c r="DI640" s="554">
        <v>157</v>
      </c>
      <c r="DJ640" s="552">
        <v>8.44</v>
      </c>
      <c r="DK640" s="556">
        <v>5080</v>
      </c>
      <c r="DL640" s="577">
        <v>45.9</v>
      </c>
      <c r="DM640" s="577">
        <v>165</v>
      </c>
      <c r="DN640" s="541"/>
      <c r="DO640" s="577">
        <v>34.1</v>
      </c>
      <c r="DP640" s="541"/>
      <c r="DQ640" s="471"/>
      <c r="DR640" s="557"/>
      <c r="DS640" s="554">
        <v>11</v>
      </c>
      <c r="DT640" s="552">
        <v>7.85</v>
      </c>
      <c r="DU640" s="470">
        <v>3860</v>
      </c>
      <c r="DV640" s="577">
        <v>28.5</v>
      </c>
      <c r="DW640" s="577">
        <v>79.8</v>
      </c>
      <c r="DX640" s="541"/>
      <c r="DY640" s="577">
        <v>2.2999999999999998</v>
      </c>
      <c r="DZ640" s="541"/>
      <c r="EA640" s="577"/>
      <c r="EB640" s="557"/>
      <c r="EC640" s="554"/>
      <c r="ED640" s="552"/>
      <c r="EE640" s="558"/>
      <c r="EF640" s="577"/>
      <c r="EG640" s="577"/>
      <c r="EH640" s="541"/>
      <c r="EI640" s="577"/>
      <c r="EJ640" s="541"/>
      <c r="EK640" s="471"/>
      <c r="EL640" s="557"/>
      <c r="EM640" s="554"/>
      <c r="EN640" s="552"/>
      <c r="EO640" s="471"/>
      <c r="EP640" s="577"/>
      <c r="EQ640" s="577"/>
      <c r="ER640" s="541"/>
      <c r="ES640" s="577"/>
      <c r="ET640" s="470"/>
      <c r="EU640" s="471"/>
      <c r="EV640" s="557"/>
      <c r="EW640" s="554"/>
      <c r="EX640" s="552"/>
      <c r="EY640" s="471"/>
      <c r="EZ640" s="577"/>
      <c r="FA640" s="577"/>
      <c r="FB640" s="541"/>
      <c r="FC640" s="577"/>
      <c r="FD640" s="470"/>
      <c r="FE640" s="471"/>
      <c r="FF640" s="557"/>
      <c r="FG640" s="554">
        <v>30</v>
      </c>
      <c r="FH640" s="552">
        <v>8.68</v>
      </c>
      <c r="FI640" s="471">
        <v>4350</v>
      </c>
      <c r="FJ640" s="577">
        <v>26.8</v>
      </c>
      <c r="FK640" s="577">
        <v>83.1</v>
      </c>
      <c r="FL640" s="541"/>
      <c r="FM640" s="577">
        <v>3.4</v>
      </c>
      <c r="FN640" s="470"/>
      <c r="FO640" s="471"/>
      <c r="FP640" s="557"/>
      <c r="FQ640" s="1261">
        <v>25</v>
      </c>
      <c r="FR640" s="584">
        <v>8.31</v>
      </c>
      <c r="FS640" s="589">
        <v>9970</v>
      </c>
      <c r="FT640" s="584">
        <v>15.5</v>
      </c>
      <c r="FU640" s="590"/>
      <c r="FV640" s="584"/>
      <c r="FW640" s="590">
        <v>59</v>
      </c>
      <c r="FX640" s="584"/>
      <c r="FY640" s="584"/>
      <c r="FZ640" s="591"/>
      <c r="GA640" s="1261"/>
      <c r="GB640" s="584"/>
      <c r="GC640" s="584"/>
      <c r="GD640" s="584"/>
      <c r="GE640" s="590"/>
      <c r="GF640" s="584"/>
      <c r="GG640" s="590"/>
      <c r="GH640" s="584"/>
      <c r="GI640" s="584"/>
      <c r="GJ640" s="591"/>
      <c r="GK640" s="241">
        <v>4</v>
      </c>
      <c r="GL640" s="940">
        <v>6.39</v>
      </c>
      <c r="GM640" s="471">
        <v>9720</v>
      </c>
      <c r="GN640" s="471">
        <v>127</v>
      </c>
      <c r="GO640" s="471">
        <v>667</v>
      </c>
      <c r="GP640" s="471">
        <v>119</v>
      </c>
      <c r="GQ640" s="471">
        <v>215</v>
      </c>
      <c r="GR640" s="471"/>
      <c r="GS640" s="471"/>
      <c r="GT640" s="557"/>
      <c r="GU640" s="241">
        <v>39</v>
      </c>
      <c r="GV640" s="940">
        <v>6.1</v>
      </c>
      <c r="GW640" s="471">
        <v>11000</v>
      </c>
      <c r="GX640" s="471">
        <v>251</v>
      </c>
      <c r="GY640" s="471">
        <v>1170</v>
      </c>
      <c r="GZ640" s="541">
        <v>177</v>
      </c>
      <c r="HA640" s="471">
        <v>369</v>
      </c>
      <c r="HB640" s="471"/>
      <c r="HC640" s="471"/>
      <c r="HD640" s="557"/>
      <c r="HE640" s="554">
        <v>140</v>
      </c>
      <c r="HF640" s="552">
        <v>4.83</v>
      </c>
      <c r="HG640" s="471">
        <v>21000</v>
      </c>
      <c r="HH640" s="590">
        <v>118</v>
      </c>
      <c r="HI640" s="556">
        <v>648</v>
      </c>
      <c r="HJ640" s="541"/>
      <c r="HK640" s="577">
        <v>28</v>
      </c>
      <c r="HL640" s="541"/>
      <c r="HM640" s="471"/>
      <c r="HN640" s="1428"/>
      <c r="HO640" s="448">
        <v>27</v>
      </c>
      <c r="HP640" s="552">
        <v>6.6</v>
      </c>
      <c r="HQ640" s="471">
        <v>4910</v>
      </c>
      <c r="HR640" s="577">
        <v>53.9</v>
      </c>
      <c r="HS640" s="577">
        <v>263</v>
      </c>
      <c r="HT640" s="577">
        <v>154</v>
      </c>
      <c r="HU640" s="577">
        <v>170</v>
      </c>
      <c r="HV640" s="541"/>
      <c r="HW640" s="471"/>
      <c r="HX640" s="557"/>
      <c r="HY640" s="1587"/>
      <c r="HZ640" s="1587"/>
      <c r="IA640" s="1587"/>
      <c r="IB640" s="1587"/>
      <c r="IC640" s="1587"/>
      <c r="ID640" s="1587"/>
      <c r="IE640" s="1587"/>
      <c r="IF640" s="1587"/>
      <c r="IG640" s="1587"/>
      <c r="IH640" s="1587"/>
      <c r="II640" s="1587"/>
      <c r="IJ640" s="1587"/>
      <c r="IK640" s="1587"/>
      <c r="IL640" s="1587"/>
      <c r="IM640" s="1587"/>
      <c r="IN640" s="1587"/>
      <c r="IO640" s="1587"/>
      <c r="IP640" s="1587"/>
      <c r="IQ640" s="1587"/>
      <c r="IR640" s="1587"/>
      <c r="IS640" s="1587"/>
      <c r="IT640" s="1587"/>
      <c r="IU640" s="1587"/>
      <c r="IV640" s="1587"/>
      <c r="IW640" s="1587"/>
      <c r="IX640" s="1587"/>
      <c r="IY640" s="1587"/>
      <c r="IZ640" s="1587"/>
      <c r="JA640" s="1587"/>
      <c r="JB640" s="1587"/>
      <c r="JC640" s="1587"/>
      <c r="JD640" s="1587"/>
      <c r="JE640" s="1587"/>
      <c r="JF640" s="1587"/>
      <c r="JG640" s="1587"/>
      <c r="JH640" s="1587"/>
      <c r="JI640" s="1587"/>
      <c r="JJ640" s="1587"/>
      <c r="JK640" s="1587"/>
      <c r="JL640" s="1587"/>
      <c r="JM640" s="1587"/>
      <c r="JN640" s="1587"/>
      <c r="JO640" s="1587"/>
      <c r="JP640" s="1587"/>
      <c r="JQ640" s="1587"/>
      <c r="JR640" s="1587"/>
      <c r="JS640" s="1587"/>
      <c r="JT640" s="1587"/>
      <c r="JU640" s="1587"/>
      <c r="JV640" s="1587"/>
      <c r="JW640" s="1587"/>
      <c r="JX640" s="1587"/>
      <c r="JY640" s="1587"/>
      <c r="JZ640" s="1587"/>
      <c r="KA640" s="1587"/>
      <c r="KB640" s="1587"/>
      <c r="KC640" s="1587"/>
      <c r="KD640" s="1587"/>
      <c r="KE640" s="1587"/>
      <c r="KF640" s="1587"/>
      <c r="KG640" s="1587"/>
      <c r="KH640" s="1587"/>
      <c r="KI640" s="1587"/>
      <c r="KJ640" s="1587"/>
      <c r="KK640" s="1587"/>
      <c r="KL640" s="1587"/>
      <c r="KM640" s="1587"/>
      <c r="KN640" s="1587"/>
      <c r="KO640" s="1587"/>
      <c r="KP640" s="1587"/>
      <c r="KQ640" s="1587"/>
      <c r="KR640" s="1587"/>
      <c r="KS640" s="1587"/>
      <c r="KT640" s="1587"/>
      <c r="KU640" s="1587"/>
      <c r="KV640" s="1587"/>
      <c r="KW640" s="1587"/>
      <c r="KX640" s="1587"/>
      <c r="KY640" s="1587"/>
      <c r="KZ640" s="1587"/>
      <c r="LA640" s="1587"/>
      <c r="LB640" s="1587"/>
      <c r="LC640" s="1587"/>
      <c r="LD640" s="1587"/>
      <c r="LE640" s="1587"/>
      <c r="LF640" s="1587"/>
      <c r="LG640" s="1587"/>
      <c r="LH640" s="1587"/>
      <c r="LI640" s="1587"/>
      <c r="LJ640" s="1587"/>
      <c r="LK640" s="1587"/>
      <c r="LL640" s="1587"/>
      <c r="LM640" s="1587"/>
      <c r="LN640" s="1587"/>
      <c r="LO640" s="1587"/>
      <c r="LP640" s="1587"/>
      <c r="LQ640" s="1587"/>
      <c r="LR640" s="1587"/>
      <c r="LS640" s="1587"/>
      <c r="LT640" s="1587"/>
      <c r="LU640" s="1587"/>
      <c r="LV640" s="1587"/>
      <c r="LW640" s="1587"/>
      <c r="LX640" s="1587"/>
      <c r="LY640" s="1587"/>
      <c r="LZ640" s="1587"/>
      <c r="MA640" s="1587"/>
      <c r="MB640" s="1587"/>
      <c r="MC640" s="1587"/>
      <c r="MD640" s="1587"/>
      <c r="ME640" s="1587"/>
      <c r="MF640" s="1587"/>
      <c r="MG640" s="1587"/>
      <c r="MH640" s="1587"/>
      <c r="MI640" s="1587"/>
      <c r="MJ640" s="1587"/>
      <c r="MK640" s="1587"/>
      <c r="ML640" s="1587"/>
      <c r="MM640" s="1587"/>
      <c r="MN640" s="1587"/>
      <c r="MO640" s="1587"/>
      <c r="MP640" s="1587"/>
      <c r="MQ640" s="1587"/>
      <c r="MR640" s="1587"/>
      <c r="MS640" s="1587"/>
      <c r="MT640" s="1587"/>
      <c r="MU640" s="1587"/>
      <c r="MV640" s="1587"/>
      <c r="MW640" s="1587"/>
      <c r="MX640" s="1587"/>
      <c r="MY640" s="1587"/>
      <c r="MZ640" s="1587"/>
      <c r="NA640" s="1587"/>
      <c r="NB640" s="1587"/>
      <c r="NC640" s="1587"/>
      <c r="ND640" s="1587"/>
      <c r="NE640" s="1587"/>
      <c r="NF640" s="1587"/>
      <c r="NG640" s="1587"/>
      <c r="NH640" s="1587"/>
      <c r="NI640" s="1587"/>
      <c r="NJ640" s="1587"/>
      <c r="NK640" s="1587"/>
      <c r="NL640" s="1587"/>
      <c r="NM640" s="1587"/>
      <c r="NN640" s="1587"/>
      <c r="NO640" s="1587"/>
      <c r="NP640" s="1587"/>
      <c r="NQ640" s="1587"/>
      <c r="NR640" s="1587"/>
      <c r="NS640" s="1587"/>
      <c r="NT640" s="1587"/>
      <c r="NU640" s="1587"/>
      <c r="NV640" s="1587"/>
      <c r="NW640" s="1587"/>
      <c r="NX640" s="1587"/>
      <c r="NY640" s="1587"/>
      <c r="NZ640" s="1587"/>
      <c r="OA640" s="1587"/>
      <c r="OB640" s="1587"/>
      <c r="OC640" s="1587"/>
      <c r="OD640" s="1587"/>
      <c r="OE640" s="1587"/>
      <c r="OF640" s="1587"/>
      <c r="OG640" s="1587"/>
      <c r="OH640" s="1587"/>
      <c r="OI640" s="1587"/>
      <c r="OJ640" s="1587"/>
      <c r="OK640" s="1587"/>
      <c r="OL640" s="1587"/>
      <c r="OM640" s="1587"/>
      <c r="ON640" s="1587"/>
      <c r="OO640" s="1587"/>
      <c r="OP640" s="1587"/>
      <c r="OQ640" s="1587"/>
      <c r="OR640" s="1587"/>
      <c r="OS640" s="1587"/>
      <c r="OT640" s="1587"/>
      <c r="OU640" s="1587"/>
      <c r="OV640" s="1587"/>
      <c r="OW640" s="1587"/>
      <c r="OX640" s="1587"/>
      <c r="OY640" s="1587"/>
      <c r="OZ640" s="1587"/>
      <c r="PA640" s="1587"/>
      <c r="PB640" s="1587"/>
      <c r="PC640" s="1587"/>
      <c r="PD640" s="1587"/>
      <c r="PE640" s="1587"/>
      <c r="PF640" s="1587"/>
      <c r="PG640" s="1588"/>
      <c r="PH640" s="1588"/>
      <c r="PI640" s="1588"/>
      <c r="PJ640" s="1588"/>
      <c r="PK640" s="1588"/>
      <c r="PL640" s="1588"/>
      <c r="PM640" s="1588"/>
      <c r="PN640" s="1588"/>
      <c r="PO640" s="1588"/>
      <c r="PP640" s="1588"/>
      <c r="PQ640" s="1588"/>
      <c r="PR640" s="1588"/>
      <c r="PS640" s="1588"/>
      <c r="PT640" s="1588"/>
      <c r="PU640" s="1588"/>
      <c r="PV640" s="1588"/>
      <c r="PW640" s="1588"/>
      <c r="PX640" s="1588"/>
      <c r="PY640" s="1588"/>
      <c r="PZ640" s="1588"/>
      <c r="QA640" s="1588"/>
      <c r="QB640" s="1588"/>
      <c r="QC640" s="1588"/>
      <c r="QD640" s="1588"/>
      <c r="QE640" s="1588"/>
      <c r="QF640" s="1588"/>
      <c r="QG640" s="1588"/>
      <c r="QH640" s="1588"/>
      <c r="QI640" s="1588"/>
      <c r="QJ640" s="1588"/>
      <c r="QK640" s="1588"/>
      <c r="QL640" s="1588"/>
      <c r="QM640" s="1588"/>
      <c r="QN640" s="1588"/>
      <c r="QO640" s="1588"/>
      <c r="QP640" s="1588"/>
      <c r="QQ640" s="1588"/>
      <c r="QR640" s="1588"/>
      <c r="QS640" s="1588"/>
      <c r="QT640" s="1588"/>
      <c r="QU640" s="1588"/>
      <c r="QV640" s="1588"/>
      <c r="QW640" s="1588"/>
      <c r="QX640" s="1588"/>
      <c r="QY640" s="1588"/>
      <c r="QZ640" s="1588"/>
      <c r="RA640" s="1588"/>
      <c r="RB640" s="1588"/>
      <c r="RC640" s="1588"/>
      <c r="RD640" s="1588"/>
      <c r="RE640" s="1588"/>
      <c r="RF640" s="1588"/>
      <c r="RG640" s="1588"/>
      <c r="RH640" s="1588"/>
      <c r="RI640" s="1588"/>
      <c r="RJ640" s="1588"/>
      <c r="RK640" s="1588"/>
      <c r="RL640" s="1588"/>
      <c r="RM640" s="1588"/>
      <c r="RN640" s="1588"/>
      <c r="RO640" s="1588"/>
      <c r="RP640" s="1588"/>
      <c r="RQ640" s="1588"/>
      <c r="RR640" s="1588"/>
      <c r="RS640" s="1588"/>
      <c r="RT640" s="1588"/>
      <c r="RU640" s="1588"/>
      <c r="RV640" s="1588"/>
      <c r="RW640" s="1588"/>
      <c r="RX640" s="1588"/>
      <c r="RY640" s="1588"/>
      <c r="RZ640" s="1588"/>
      <c r="SA640" s="1588"/>
      <c r="SB640" s="1588"/>
      <c r="SC640" s="1588"/>
      <c r="SD640" s="1588"/>
      <c r="SE640" s="1588"/>
      <c r="SF640" s="1588"/>
      <c r="SG640" s="1588"/>
      <c r="SH640" s="1588"/>
      <c r="SI640" s="1588"/>
      <c r="SJ640" s="1588"/>
      <c r="SK640" s="1588"/>
      <c r="SL640" s="1588"/>
      <c r="SM640" s="1588"/>
      <c r="SN640" s="1588"/>
      <c r="SO640" s="1588"/>
      <c r="SP640" s="1588"/>
      <c r="SQ640" s="1588"/>
      <c r="SR640" s="1588"/>
      <c r="SS640" s="1588"/>
      <c r="ST640" s="1588"/>
      <c r="SU640" s="1588"/>
      <c r="SV640" s="1588"/>
      <c r="SW640" s="1588"/>
      <c r="SX640" s="1588"/>
      <c r="SY640" s="1588"/>
      <c r="SZ640" s="1588"/>
      <c r="TA640" s="1588"/>
      <c r="TB640" s="1588"/>
      <c r="TC640" s="1588"/>
      <c r="TD640" s="532"/>
      <c r="TE640" s="532"/>
      <c r="TF640" s="532"/>
      <c r="TG640" s="532"/>
    </row>
    <row r="641" spans="1:752" ht="15" customHeight="1" x14ac:dyDescent="0.15">
      <c r="A641" s="1033">
        <v>44158</v>
      </c>
      <c r="B641" s="1205">
        <f t="shared" si="99"/>
        <v>6421</v>
      </c>
      <c r="M641" s="231">
        <v>2815</v>
      </c>
      <c r="N641" s="546">
        <v>8.57</v>
      </c>
      <c r="O641" s="467">
        <v>2600</v>
      </c>
      <c r="P641" s="576">
        <v>23</v>
      </c>
      <c r="Q641" s="883">
        <f t="shared" si="84"/>
        <v>80.5</v>
      </c>
      <c r="S641" s="576">
        <v>14.1</v>
      </c>
      <c r="W641" s="494">
        <v>867</v>
      </c>
      <c r="X641" s="546">
        <v>8.06</v>
      </c>
      <c r="Y641" s="548">
        <v>5590</v>
      </c>
      <c r="Z641" s="576">
        <v>15.2</v>
      </c>
      <c r="AA641" s="883">
        <f t="shared" si="85"/>
        <v>62.319999999999993</v>
      </c>
      <c r="AC641" s="576">
        <v>5.0999999999999996</v>
      </c>
      <c r="AG641" s="494">
        <v>124</v>
      </c>
      <c r="AH641" s="546">
        <v>8.31</v>
      </c>
      <c r="AI641" s="548">
        <v>9010</v>
      </c>
      <c r="AJ641" s="576">
        <v>27</v>
      </c>
      <c r="AK641" s="883">
        <v>115</v>
      </c>
      <c r="AM641" s="213">
        <v>4</v>
      </c>
      <c r="AQ641" s="494">
        <v>640</v>
      </c>
      <c r="AR641" s="546">
        <v>8.09</v>
      </c>
      <c r="AS641" s="548">
        <v>5090</v>
      </c>
      <c r="AT641" s="576">
        <v>52.9</v>
      </c>
      <c r="AU641" s="883">
        <f t="shared" si="97"/>
        <v>169.28</v>
      </c>
      <c r="AW641" s="576">
        <v>36.6</v>
      </c>
      <c r="BA641" s="231">
        <v>359</v>
      </c>
      <c r="BB641" s="546">
        <v>8.44</v>
      </c>
      <c r="BC641" s="467">
        <v>4790</v>
      </c>
      <c r="BD641" s="576">
        <v>29.2</v>
      </c>
      <c r="BE641" s="883">
        <f t="shared" si="86"/>
        <v>105.12</v>
      </c>
      <c r="BG641" s="576">
        <v>28</v>
      </c>
      <c r="BK641" s="494">
        <v>140</v>
      </c>
      <c r="BL641" s="546">
        <v>8.19</v>
      </c>
      <c r="BM641" s="548">
        <v>1896</v>
      </c>
      <c r="BN641" s="576">
        <v>79.2</v>
      </c>
      <c r="BO641" s="883">
        <f t="shared" si="92"/>
        <v>198</v>
      </c>
      <c r="BQ641" s="576">
        <v>1.6</v>
      </c>
      <c r="BU641" s="494">
        <v>442</v>
      </c>
      <c r="BV641" s="546">
        <v>8.36</v>
      </c>
      <c r="BW641" s="548">
        <v>17710</v>
      </c>
      <c r="BX641" s="548">
        <v>41</v>
      </c>
      <c r="BY641" s="883">
        <f t="shared" si="94"/>
        <v>159.9</v>
      </c>
      <c r="CA641" s="576">
        <v>75.400000000000006</v>
      </c>
      <c r="CE641" s="494">
        <v>93</v>
      </c>
      <c r="CF641" s="546">
        <v>8.19</v>
      </c>
      <c r="CG641" s="548">
        <v>4040</v>
      </c>
      <c r="CH641" s="576">
        <v>21.5</v>
      </c>
      <c r="CI641" s="883">
        <f t="shared" si="98"/>
        <v>81.7</v>
      </c>
      <c r="CK641" s="576">
        <v>11.1</v>
      </c>
      <c r="CO641" s="494">
        <v>251</v>
      </c>
      <c r="CP641" s="546">
        <v>7.67</v>
      </c>
      <c r="CQ641" s="467">
        <v>9710</v>
      </c>
      <c r="CR641" s="576">
        <v>17.399999999999999</v>
      </c>
      <c r="CS641" s="883">
        <f t="shared" si="87"/>
        <v>55.68</v>
      </c>
      <c r="CU641" s="576">
        <v>46.7</v>
      </c>
      <c r="CY641" s="494">
        <v>237</v>
      </c>
      <c r="CZ641" s="546">
        <v>7.87</v>
      </c>
      <c r="DA641" s="467">
        <v>7130</v>
      </c>
      <c r="DB641" s="576">
        <v>85.3</v>
      </c>
      <c r="DC641" s="883">
        <f t="shared" si="95"/>
        <v>217.51499999999999</v>
      </c>
      <c r="DE641" s="576">
        <v>32</v>
      </c>
      <c r="DI641" s="494">
        <v>131</v>
      </c>
      <c r="DJ641" s="546">
        <v>8.5</v>
      </c>
      <c r="DK641" s="549">
        <v>5090</v>
      </c>
      <c r="DL641" s="576">
        <v>43.3</v>
      </c>
      <c r="DM641" s="883">
        <v>156</v>
      </c>
      <c r="DO641" s="576">
        <v>33.5</v>
      </c>
      <c r="DS641" s="494">
        <v>52</v>
      </c>
      <c r="DT641" s="546">
        <v>7.91</v>
      </c>
      <c r="DU641" s="466">
        <v>4010</v>
      </c>
      <c r="DV641" s="576">
        <v>28</v>
      </c>
      <c r="DW641" s="883">
        <v>78</v>
      </c>
      <c r="DY641" s="576">
        <v>2</v>
      </c>
      <c r="FG641" s="494">
        <v>25</v>
      </c>
      <c r="FH641" s="546">
        <v>8.81</v>
      </c>
      <c r="FI641" s="467">
        <v>4340</v>
      </c>
      <c r="FJ641" s="576">
        <v>27.7</v>
      </c>
      <c r="FK641" s="883">
        <v>86</v>
      </c>
      <c r="FM641" s="576">
        <v>3.5</v>
      </c>
      <c r="GK641" s="231">
        <v>4</v>
      </c>
      <c r="GL641" s="941">
        <v>6.27</v>
      </c>
      <c r="GM641" s="467">
        <v>10270</v>
      </c>
      <c r="GN641" s="467">
        <v>121</v>
      </c>
      <c r="GO641" s="467">
        <v>656</v>
      </c>
      <c r="GP641" s="467">
        <v>101</v>
      </c>
      <c r="GQ641" s="467">
        <v>189</v>
      </c>
      <c r="GU641" s="231">
        <v>37</v>
      </c>
      <c r="GV641" s="251">
        <v>6.09</v>
      </c>
      <c r="GW641" s="467">
        <v>11050</v>
      </c>
      <c r="GX641" s="467">
        <v>247</v>
      </c>
      <c r="GY641" s="467">
        <v>1184</v>
      </c>
      <c r="GZ641" s="539">
        <v>179</v>
      </c>
      <c r="HA641" s="467">
        <v>355</v>
      </c>
      <c r="HE641" s="494">
        <v>177</v>
      </c>
      <c r="HF641" s="546">
        <v>4.7</v>
      </c>
      <c r="HG641" s="467">
        <v>20300</v>
      </c>
      <c r="HH641" s="954">
        <v>124</v>
      </c>
      <c r="HI641" s="1432">
        <v>471</v>
      </c>
      <c r="HK641" s="576">
        <v>29.5</v>
      </c>
      <c r="HN641" s="1427"/>
      <c r="HO641" s="465">
        <v>27</v>
      </c>
      <c r="HP641" s="546">
        <v>6.66</v>
      </c>
      <c r="HQ641" s="467">
        <v>4970</v>
      </c>
      <c r="HR641" s="576">
        <v>53.9</v>
      </c>
      <c r="HS641" s="576">
        <v>259</v>
      </c>
      <c r="HT641" s="576">
        <v>158</v>
      </c>
      <c r="HU641" s="576">
        <v>161</v>
      </c>
      <c r="ABU641" s="532"/>
      <c r="ABV641" s="532"/>
      <c r="ABW641" s="532"/>
      <c r="ABX641" s="532"/>
    </row>
    <row r="642" spans="1:752" ht="15" customHeight="1" x14ac:dyDescent="0.15">
      <c r="A642" s="1033">
        <v>44159</v>
      </c>
      <c r="B642" s="1205">
        <f t="shared" si="99"/>
        <v>5678</v>
      </c>
      <c r="M642" s="231">
        <v>2421</v>
      </c>
      <c r="N642" s="546">
        <v>8.49</v>
      </c>
      <c r="O642" s="467">
        <v>2500</v>
      </c>
      <c r="P642" s="576">
        <v>23.6</v>
      </c>
      <c r="Q642" s="883">
        <f t="shared" si="84"/>
        <v>82.600000000000009</v>
      </c>
      <c r="S642" s="576">
        <v>18.5</v>
      </c>
      <c r="W642" s="494">
        <v>621</v>
      </c>
      <c r="X642" s="546">
        <v>8.3000000000000007</v>
      </c>
      <c r="Y642" s="548">
        <v>5520</v>
      </c>
      <c r="Z642" s="576">
        <v>18.899999999999999</v>
      </c>
      <c r="AA642" s="883">
        <f t="shared" si="85"/>
        <v>77.489999999999981</v>
      </c>
      <c r="AC642" s="576">
        <v>6.7</v>
      </c>
      <c r="AG642" s="494">
        <v>101</v>
      </c>
      <c r="AH642" s="546">
        <v>8.4</v>
      </c>
      <c r="AI642" s="548">
        <v>8600</v>
      </c>
      <c r="AJ642" s="576">
        <v>26.9</v>
      </c>
      <c r="AK642" s="883">
        <v>115.7</v>
      </c>
      <c r="AM642" s="213">
        <v>4.9000000000000004</v>
      </c>
      <c r="AQ642" s="494">
        <v>446</v>
      </c>
      <c r="AR642" s="546">
        <v>7.85</v>
      </c>
      <c r="AS642" s="548">
        <v>3510</v>
      </c>
      <c r="AT642" s="576">
        <v>40.1</v>
      </c>
      <c r="AU642" s="883">
        <f t="shared" si="97"/>
        <v>128.32000000000002</v>
      </c>
      <c r="AW642" s="576">
        <v>30.9</v>
      </c>
      <c r="BA642" s="231">
        <v>410</v>
      </c>
      <c r="BB642" s="546">
        <v>7.51</v>
      </c>
      <c r="BC642" s="467">
        <v>3030</v>
      </c>
      <c r="BD642" s="576">
        <v>138</v>
      </c>
      <c r="BE642" s="883">
        <f t="shared" si="86"/>
        <v>496.8</v>
      </c>
      <c r="BG642" s="576">
        <v>40.200000000000003</v>
      </c>
      <c r="BK642" s="494">
        <v>145</v>
      </c>
      <c r="BL642" s="546">
        <v>8.15</v>
      </c>
      <c r="BM642" s="548">
        <v>1801</v>
      </c>
      <c r="BN642" s="576">
        <v>79.3</v>
      </c>
      <c r="BO642" s="883">
        <f t="shared" si="92"/>
        <v>198.25</v>
      </c>
      <c r="BQ642" s="576">
        <v>1.8</v>
      </c>
      <c r="BU642" s="494">
        <v>300</v>
      </c>
      <c r="BV642" s="546">
        <v>8.26</v>
      </c>
      <c r="BW642" s="548">
        <v>6170</v>
      </c>
      <c r="BX642" s="548">
        <v>16.3</v>
      </c>
      <c r="BY642" s="883">
        <f t="shared" si="94"/>
        <v>63.57</v>
      </c>
      <c r="CA642" s="576">
        <v>27</v>
      </c>
      <c r="CE642" s="494">
        <v>92</v>
      </c>
      <c r="CF642" s="546">
        <v>8.14</v>
      </c>
      <c r="CG642" s="548">
        <v>3860</v>
      </c>
      <c r="CH642" s="576">
        <v>20.100000000000001</v>
      </c>
      <c r="CI642" s="883">
        <f t="shared" si="98"/>
        <v>76.38</v>
      </c>
      <c r="CK642" s="576">
        <v>13.7</v>
      </c>
      <c r="CO642" s="494">
        <v>426</v>
      </c>
      <c r="CP642" s="546">
        <v>7.82</v>
      </c>
      <c r="CQ642" s="467">
        <v>9320</v>
      </c>
      <c r="CR642" s="576">
        <v>17.3</v>
      </c>
      <c r="CS642" s="883">
        <f t="shared" si="87"/>
        <v>55.360000000000007</v>
      </c>
      <c r="CU642" s="576">
        <v>46.4</v>
      </c>
      <c r="CY642" s="494">
        <v>137</v>
      </c>
      <c r="CZ642" s="546">
        <v>7.93</v>
      </c>
      <c r="DA642" s="467">
        <v>7590</v>
      </c>
      <c r="DB642" s="576">
        <v>92.6</v>
      </c>
      <c r="DC642" s="883">
        <f t="shared" si="95"/>
        <v>236.12999999999997</v>
      </c>
      <c r="DE642" s="576">
        <v>34.4</v>
      </c>
      <c r="DI642" s="494">
        <v>151</v>
      </c>
      <c r="DJ642" s="546">
        <v>8.2100000000000009</v>
      </c>
      <c r="DK642" s="549">
        <v>5550</v>
      </c>
      <c r="DL642" s="576">
        <v>46.2</v>
      </c>
      <c r="DM642" s="883">
        <v>166.3</v>
      </c>
      <c r="DO642" s="576">
        <v>31.1</v>
      </c>
      <c r="DS642" s="494">
        <v>64</v>
      </c>
      <c r="DT642" s="546">
        <v>7.63</v>
      </c>
      <c r="DU642" s="466">
        <v>3390</v>
      </c>
      <c r="DV642" s="576">
        <v>15.3</v>
      </c>
      <c r="DW642" s="883">
        <v>42.8</v>
      </c>
      <c r="DY642" s="576">
        <v>1.2</v>
      </c>
      <c r="EW642" s="494">
        <v>101</v>
      </c>
      <c r="EX642" s="546">
        <v>7.65</v>
      </c>
      <c r="EY642" s="467">
        <v>4950</v>
      </c>
      <c r="EZ642" s="576">
        <v>5.2</v>
      </c>
      <c r="FA642" s="883">
        <v>21</v>
      </c>
      <c r="FC642" s="576">
        <v>5</v>
      </c>
      <c r="FG642" s="494">
        <v>28</v>
      </c>
      <c r="FH642" s="546">
        <v>8.4499999999999993</v>
      </c>
      <c r="FI642" s="467">
        <v>6380</v>
      </c>
      <c r="FJ642" s="576">
        <v>23.3</v>
      </c>
      <c r="FK642" s="883">
        <v>72.3</v>
      </c>
      <c r="FM642" s="576">
        <v>20.8</v>
      </c>
      <c r="GK642" s="231">
        <v>10</v>
      </c>
      <c r="GL642" s="941">
        <v>6.19</v>
      </c>
      <c r="GM642" s="467">
        <v>11510</v>
      </c>
      <c r="GN642" s="467">
        <v>129</v>
      </c>
      <c r="GO642" s="467">
        <v>817</v>
      </c>
      <c r="GP642" s="467">
        <v>7.1</v>
      </c>
      <c r="GQ642" s="467">
        <v>122</v>
      </c>
      <c r="GU642" s="231">
        <v>37</v>
      </c>
      <c r="GV642" s="251">
        <v>6.1</v>
      </c>
      <c r="GW642" s="467">
        <v>11140</v>
      </c>
      <c r="GX642" s="467">
        <v>247</v>
      </c>
      <c r="GY642" s="467">
        <v>1234</v>
      </c>
      <c r="GZ642" s="539">
        <v>185</v>
      </c>
      <c r="HA642" s="467">
        <v>378</v>
      </c>
      <c r="HE642" s="494">
        <v>161</v>
      </c>
      <c r="HF642" s="546">
        <v>4.8099999999999996</v>
      </c>
      <c r="HG642" s="467">
        <v>15140</v>
      </c>
      <c r="HH642" s="954">
        <v>102</v>
      </c>
      <c r="HI642" s="1432">
        <v>388</v>
      </c>
      <c r="HK642" s="576">
        <v>29.1</v>
      </c>
      <c r="HN642" s="1427"/>
      <c r="HO642" s="465">
        <v>27</v>
      </c>
      <c r="HP642" s="546">
        <v>6.59</v>
      </c>
      <c r="HQ642" s="467">
        <v>4510</v>
      </c>
      <c r="HR642" s="576">
        <v>46.2</v>
      </c>
      <c r="HS642" s="576">
        <v>261</v>
      </c>
      <c r="HT642" s="576">
        <v>148</v>
      </c>
      <c r="HU642" s="576">
        <v>155</v>
      </c>
      <c r="ABU642" s="532"/>
      <c r="ABV642" s="532"/>
      <c r="ABW642" s="532"/>
      <c r="ABX642" s="532"/>
    </row>
    <row r="643" spans="1:752" ht="15" customHeight="1" x14ac:dyDescent="0.15">
      <c r="A643" s="1033">
        <v>44160</v>
      </c>
      <c r="B643" s="1205">
        <f t="shared" si="99"/>
        <v>5078</v>
      </c>
      <c r="M643" s="231">
        <v>2282</v>
      </c>
      <c r="N643" s="546">
        <v>8.4</v>
      </c>
      <c r="O643" s="467">
        <v>2630</v>
      </c>
      <c r="P643" s="576">
        <v>22.7</v>
      </c>
      <c r="Q643" s="883">
        <v>78.8</v>
      </c>
      <c r="S643" s="576">
        <v>15.9</v>
      </c>
      <c r="W643" s="494">
        <v>502</v>
      </c>
      <c r="X643" s="546">
        <v>8.39</v>
      </c>
      <c r="Y643" s="548">
        <v>5460</v>
      </c>
      <c r="Z643" s="576">
        <v>14.9</v>
      </c>
      <c r="AA643" s="883">
        <f t="shared" si="85"/>
        <v>61.089999999999996</v>
      </c>
      <c r="AC643" s="576">
        <v>6.4</v>
      </c>
      <c r="AQ643" s="494">
        <v>507</v>
      </c>
      <c r="AR643" s="546">
        <v>7.79</v>
      </c>
      <c r="AS643" s="548">
        <v>2400</v>
      </c>
      <c r="AT643" s="576">
        <v>23.3</v>
      </c>
      <c r="AU643" s="883">
        <f t="shared" si="97"/>
        <v>74.56</v>
      </c>
      <c r="AW643" s="576">
        <v>19.5</v>
      </c>
      <c r="BA643" s="231">
        <v>397</v>
      </c>
      <c r="BB643" s="546">
        <v>7.49</v>
      </c>
      <c r="BC643" s="467">
        <v>4660</v>
      </c>
      <c r="BD643" s="576">
        <v>78.599999999999994</v>
      </c>
      <c r="BE643" s="883">
        <f t="shared" si="86"/>
        <v>282.95999999999998</v>
      </c>
      <c r="BG643" s="576">
        <v>29</v>
      </c>
      <c r="BK643" s="494">
        <v>145</v>
      </c>
      <c r="BL643" s="546">
        <v>8.0399999999999991</v>
      </c>
      <c r="BM643" s="548">
        <v>1807</v>
      </c>
      <c r="BN643" s="576">
        <v>75.8</v>
      </c>
      <c r="BO643" s="883">
        <f t="shared" si="92"/>
        <v>189.5</v>
      </c>
      <c r="BQ643" s="576">
        <v>1.4</v>
      </c>
      <c r="BU643" s="494">
        <v>268</v>
      </c>
      <c r="BV643" s="546">
        <v>7.97</v>
      </c>
      <c r="BW643" s="548">
        <v>12910</v>
      </c>
      <c r="BX643" s="548">
        <v>139.4</v>
      </c>
      <c r="BY643" s="883">
        <v>446</v>
      </c>
      <c r="CA643" s="576">
        <v>107</v>
      </c>
      <c r="CE643" s="494">
        <v>85</v>
      </c>
      <c r="CF643" s="546">
        <v>8.14</v>
      </c>
      <c r="CG643" s="548">
        <v>3900</v>
      </c>
      <c r="CH643" s="576">
        <v>20</v>
      </c>
      <c r="CI643" s="883">
        <f t="shared" si="98"/>
        <v>76</v>
      </c>
      <c r="CK643" s="576">
        <v>14.6</v>
      </c>
      <c r="CO643" s="494">
        <v>175</v>
      </c>
      <c r="CP643" s="546">
        <v>7.55</v>
      </c>
      <c r="CQ643" s="467">
        <v>10410</v>
      </c>
      <c r="CR643" s="576">
        <v>19.100000000000001</v>
      </c>
      <c r="CS643" s="883">
        <f t="shared" si="87"/>
        <v>61.120000000000005</v>
      </c>
      <c r="CU643" s="576">
        <v>48</v>
      </c>
      <c r="CY643" s="494">
        <v>203</v>
      </c>
      <c r="CZ643" s="546">
        <v>7.82</v>
      </c>
      <c r="DA643" s="467">
        <v>7680</v>
      </c>
      <c r="DB643" s="576">
        <v>97.7</v>
      </c>
      <c r="DC643" s="883">
        <f t="shared" si="95"/>
        <v>249.13499999999999</v>
      </c>
      <c r="DE643" s="576">
        <v>33.799999999999997</v>
      </c>
      <c r="DI643" s="494">
        <v>122</v>
      </c>
      <c r="DJ643" s="546">
        <v>8.11</v>
      </c>
      <c r="DK643" s="549">
        <v>5210</v>
      </c>
      <c r="DL643" s="576">
        <v>42</v>
      </c>
      <c r="DM643" s="883">
        <v>156</v>
      </c>
      <c r="DO643" s="576">
        <v>30</v>
      </c>
      <c r="DS643" s="494">
        <v>43</v>
      </c>
      <c r="DT643" s="546">
        <v>7.77</v>
      </c>
      <c r="DU643" s="466">
        <v>3780</v>
      </c>
      <c r="DV643" s="576">
        <v>17.7</v>
      </c>
      <c r="DW643" s="883">
        <v>50</v>
      </c>
      <c r="DY643" s="576">
        <v>2</v>
      </c>
      <c r="FG643" s="494">
        <v>34</v>
      </c>
      <c r="FH643" s="546">
        <v>8.5399999999999991</v>
      </c>
      <c r="FI643" s="467">
        <v>4350</v>
      </c>
      <c r="FJ643" s="576">
        <v>25.6</v>
      </c>
      <c r="FK643" s="883">
        <v>79.400000000000006</v>
      </c>
      <c r="FM643" s="576">
        <v>3.5</v>
      </c>
      <c r="GK643" s="231">
        <v>35</v>
      </c>
      <c r="GL643" s="941">
        <v>6.12</v>
      </c>
      <c r="GM643" s="467">
        <v>15100</v>
      </c>
      <c r="GN643" s="467">
        <v>233</v>
      </c>
      <c r="GO643" s="467">
        <v>818</v>
      </c>
      <c r="GP643" s="467">
        <v>54.2</v>
      </c>
      <c r="GQ643" s="467">
        <v>232</v>
      </c>
      <c r="GU643" s="231">
        <v>37</v>
      </c>
      <c r="GV643" s="251">
        <v>6.05</v>
      </c>
      <c r="GW643" s="467">
        <v>11180</v>
      </c>
      <c r="GX643" s="467">
        <v>258</v>
      </c>
      <c r="GY643" s="467">
        <v>1591</v>
      </c>
      <c r="GZ643" s="539">
        <v>205</v>
      </c>
      <c r="HA643" s="467">
        <v>384</v>
      </c>
      <c r="HE643" s="494">
        <v>202</v>
      </c>
      <c r="HF643" s="546">
        <v>5</v>
      </c>
      <c r="HG643" s="467">
        <v>15200</v>
      </c>
      <c r="HH643" s="954">
        <v>108</v>
      </c>
      <c r="HI643" s="1432">
        <v>410</v>
      </c>
      <c r="HK643" s="576">
        <v>31</v>
      </c>
      <c r="HN643" s="1427"/>
      <c r="HO643" s="465">
        <v>41</v>
      </c>
      <c r="HP643" s="546">
        <v>6.59</v>
      </c>
      <c r="HQ643" s="467">
        <v>4350</v>
      </c>
      <c r="HR643" s="576">
        <v>43.7</v>
      </c>
      <c r="HS643" s="576">
        <v>325</v>
      </c>
      <c r="HT643" s="576">
        <v>146</v>
      </c>
      <c r="HU643" s="576">
        <v>164</v>
      </c>
      <c r="ABU643" s="532"/>
      <c r="ABV643" s="532"/>
      <c r="ABW643" s="532"/>
      <c r="ABX643" s="532"/>
    </row>
    <row r="644" spans="1:752" ht="15" customHeight="1" x14ac:dyDescent="0.15">
      <c r="A644" s="1033">
        <v>44161</v>
      </c>
      <c r="B644" s="1205">
        <f t="shared" si="99"/>
        <v>5868</v>
      </c>
      <c r="M644" s="231">
        <v>2339</v>
      </c>
      <c r="N644" s="546">
        <v>8.49</v>
      </c>
      <c r="O644" s="467">
        <v>2480</v>
      </c>
      <c r="P644" s="576">
        <v>23.4</v>
      </c>
      <c r="Q644" s="883">
        <f t="shared" si="84"/>
        <v>81.899999999999991</v>
      </c>
      <c r="S644" s="576">
        <v>13</v>
      </c>
      <c r="W644" s="494">
        <v>651</v>
      </c>
      <c r="X644" s="546">
        <v>8.4600000000000009</v>
      </c>
      <c r="Y644" s="548">
        <v>4130</v>
      </c>
      <c r="Z644" s="576">
        <v>16.8</v>
      </c>
      <c r="AA644" s="883">
        <f t="shared" si="85"/>
        <v>68.88</v>
      </c>
      <c r="AC644" s="576">
        <v>7.3</v>
      </c>
      <c r="AQ644" s="494">
        <v>524</v>
      </c>
      <c r="AR644" s="546">
        <v>7.98</v>
      </c>
      <c r="AS644" s="548">
        <v>3350</v>
      </c>
      <c r="AT644" s="576">
        <v>36</v>
      </c>
      <c r="AU644" s="883">
        <f t="shared" si="97"/>
        <v>115.2</v>
      </c>
      <c r="AW644" s="576">
        <v>28.8</v>
      </c>
      <c r="BA644" s="231">
        <v>536</v>
      </c>
      <c r="BB644" s="546">
        <v>7.54</v>
      </c>
      <c r="BC644" s="467">
        <v>6050</v>
      </c>
      <c r="BD644" s="576">
        <v>105</v>
      </c>
      <c r="BE644" s="883">
        <f t="shared" si="86"/>
        <v>378</v>
      </c>
      <c r="BG644" s="576">
        <v>68.599999999999994</v>
      </c>
      <c r="BK644" s="494">
        <v>148</v>
      </c>
      <c r="BL644" s="546">
        <v>8.17</v>
      </c>
      <c r="BM644" s="548">
        <v>1829</v>
      </c>
      <c r="BN644" s="576">
        <v>77.2</v>
      </c>
      <c r="BO644" s="883">
        <f t="shared" si="92"/>
        <v>193</v>
      </c>
      <c r="BQ644" s="576">
        <v>1.9</v>
      </c>
      <c r="BU644" s="494">
        <v>481</v>
      </c>
      <c r="BV644" s="546">
        <v>8.1</v>
      </c>
      <c r="BW644" s="548">
        <v>7480</v>
      </c>
      <c r="BX644" s="548">
        <v>87.8</v>
      </c>
      <c r="BY644" s="883">
        <f t="shared" si="94"/>
        <v>342.41999999999996</v>
      </c>
      <c r="CA644" s="576">
        <v>61.7</v>
      </c>
      <c r="CE644" s="494">
        <v>87</v>
      </c>
      <c r="CF644" s="546">
        <v>8.11</v>
      </c>
      <c r="CG644" s="548">
        <v>3380</v>
      </c>
      <c r="CH644" s="576">
        <v>15.6</v>
      </c>
      <c r="CI644" s="883">
        <f t="shared" si="98"/>
        <v>59.279999999999994</v>
      </c>
      <c r="CK644" s="576">
        <v>17.2</v>
      </c>
      <c r="CO644" s="494">
        <v>271</v>
      </c>
      <c r="CP644" s="546">
        <v>7.32</v>
      </c>
      <c r="CQ644" s="467">
        <v>9030</v>
      </c>
      <c r="CR644" s="576">
        <v>20.399999999999999</v>
      </c>
      <c r="CS644" s="883">
        <f t="shared" si="87"/>
        <v>65.28</v>
      </c>
      <c r="CU644" s="576">
        <v>45.3</v>
      </c>
      <c r="CY644" s="494">
        <v>401</v>
      </c>
      <c r="CZ644" s="546">
        <v>7.84</v>
      </c>
      <c r="DA644" s="467">
        <v>7040</v>
      </c>
      <c r="DB644" s="576">
        <v>99.4</v>
      </c>
      <c r="DC644" s="883">
        <f t="shared" si="95"/>
        <v>253.47</v>
      </c>
      <c r="DE644" s="576">
        <v>32.200000000000003</v>
      </c>
      <c r="DI644" s="494">
        <v>161</v>
      </c>
      <c r="DJ644" s="546">
        <v>8.09</v>
      </c>
      <c r="DK644" s="549">
        <v>4850</v>
      </c>
      <c r="DL644" s="576">
        <v>41</v>
      </c>
      <c r="DM644" s="883">
        <v>154</v>
      </c>
      <c r="DO644" s="576">
        <v>27</v>
      </c>
      <c r="DS644" s="494">
        <v>33</v>
      </c>
      <c r="DT644" s="546">
        <v>7.75</v>
      </c>
      <c r="DU644" s="466">
        <v>3720</v>
      </c>
      <c r="DV644" s="576">
        <v>18</v>
      </c>
      <c r="DW644" s="883">
        <v>47</v>
      </c>
      <c r="DY644" s="576">
        <v>1</v>
      </c>
      <c r="FG644" s="494">
        <v>37</v>
      </c>
      <c r="FH644" s="546">
        <v>8.5500000000000007</v>
      </c>
      <c r="FI644" s="467">
        <v>4250</v>
      </c>
      <c r="FJ644" s="576">
        <v>26.2</v>
      </c>
      <c r="FK644" s="883">
        <v>81</v>
      </c>
      <c r="FM644" s="576">
        <v>3.5</v>
      </c>
      <c r="GK644" s="231">
        <v>30</v>
      </c>
      <c r="GL644" s="941">
        <v>6.24</v>
      </c>
      <c r="GM644" s="467">
        <v>9620</v>
      </c>
      <c r="GN644" s="467">
        <v>105</v>
      </c>
      <c r="GO644" s="467">
        <v>728</v>
      </c>
      <c r="GP644" s="467">
        <v>102</v>
      </c>
      <c r="GQ644" s="467">
        <v>167</v>
      </c>
      <c r="GU644" s="231">
        <v>38</v>
      </c>
      <c r="GV644" s="251">
        <v>6.18</v>
      </c>
      <c r="GW644" s="467">
        <v>10220</v>
      </c>
      <c r="GX644" s="467">
        <v>244</v>
      </c>
      <c r="GY644" s="467">
        <v>1341</v>
      </c>
      <c r="GZ644" s="539">
        <v>198</v>
      </c>
      <c r="HA644" s="467">
        <v>312</v>
      </c>
      <c r="HE644" s="494">
        <v>96</v>
      </c>
      <c r="HF644" s="546">
        <v>5.22</v>
      </c>
      <c r="HG644" s="467">
        <v>10040</v>
      </c>
      <c r="HH644" s="954">
        <v>63.7</v>
      </c>
      <c r="HI644" s="1432">
        <v>242</v>
      </c>
      <c r="HK644" s="576">
        <v>19.5</v>
      </c>
      <c r="HN644" s="1427"/>
      <c r="HO644" s="465">
        <v>35</v>
      </c>
      <c r="HP644" s="546">
        <v>6.75</v>
      </c>
      <c r="HQ644" s="467">
        <v>3760</v>
      </c>
      <c r="HR644" s="576">
        <v>37.1</v>
      </c>
      <c r="HS644" s="576">
        <v>256</v>
      </c>
      <c r="HT644" s="576">
        <v>130</v>
      </c>
      <c r="HU644" s="576">
        <v>128</v>
      </c>
      <c r="ABU644" s="532"/>
      <c r="ABV644" s="532"/>
      <c r="ABW644" s="532"/>
      <c r="ABX644" s="532"/>
    </row>
    <row r="645" spans="1:752" ht="15" customHeight="1" x14ac:dyDescent="0.15">
      <c r="A645" s="1033">
        <v>44162</v>
      </c>
      <c r="B645" s="1205">
        <f>M645+W645+AG645+AQ645+BA645+BK645+BU645+CE645+CO645+CY645+DI645+DS645+EC645+EM645+EW645+FQ645+FG645+GK645+GU645+HE645+HO645</f>
        <v>4866</v>
      </c>
      <c r="M645" s="231">
        <v>2262</v>
      </c>
      <c r="N645" s="546">
        <v>8.49</v>
      </c>
      <c r="O645" s="467">
        <v>1964</v>
      </c>
      <c r="P645" s="576">
        <v>24.5</v>
      </c>
      <c r="Q645" s="883">
        <f t="shared" si="84"/>
        <v>85.75</v>
      </c>
      <c r="S645" s="576">
        <v>9.8000000000000007</v>
      </c>
      <c r="W645" s="494">
        <v>469</v>
      </c>
      <c r="X645" s="546">
        <v>8.2100000000000009</v>
      </c>
      <c r="Y645" s="548">
        <v>4860</v>
      </c>
      <c r="Z645" s="576">
        <v>15.1</v>
      </c>
      <c r="AA645" s="883">
        <f t="shared" si="85"/>
        <v>61.91</v>
      </c>
      <c r="AC645" s="576">
        <v>7</v>
      </c>
      <c r="AQ645" s="494">
        <v>479</v>
      </c>
      <c r="AR645" s="546">
        <v>8.07</v>
      </c>
      <c r="AS645" s="548">
        <v>2840</v>
      </c>
      <c r="AT645" s="576">
        <v>45.8</v>
      </c>
      <c r="AU645" s="883">
        <f t="shared" si="97"/>
        <v>146.56</v>
      </c>
      <c r="AW645" s="576">
        <v>30.7</v>
      </c>
      <c r="BA645" s="231">
        <v>309</v>
      </c>
      <c r="BB645" s="546">
        <v>7.14</v>
      </c>
      <c r="BC645" s="467">
        <v>3780</v>
      </c>
      <c r="BD645" s="576">
        <v>156</v>
      </c>
      <c r="BE645" s="883">
        <f t="shared" si="86"/>
        <v>561.6</v>
      </c>
      <c r="BG645" s="576">
        <v>90.3</v>
      </c>
      <c r="BK645" s="494">
        <v>143</v>
      </c>
      <c r="BL645" s="546">
        <v>8.0399999999999991</v>
      </c>
      <c r="BM645" s="548">
        <v>1423</v>
      </c>
      <c r="BN645" s="576">
        <v>76.400000000000006</v>
      </c>
      <c r="BO645" s="883">
        <f t="shared" si="92"/>
        <v>191</v>
      </c>
      <c r="BQ645" s="576">
        <v>1.7</v>
      </c>
      <c r="BU645" s="494">
        <v>504</v>
      </c>
      <c r="BV645" s="546">
        <v>7.9</v>
      </c>
      <c r="BW645" s="548">
        <v>3480</v>
      </c>
      <c r="BX645" s="548">
        <v>21.6</v>
      </c>
      <c r="BY645" s="883">
        <f t="shared" si="94"/>
        <v>84.240000000000009</v>
      </c>
      <c r="CA645" s="576">
        <v>14</v>
      </c>
      <c r="CE645" s="494">
        <v>102</v>
      </c>
      <c r="CF645" s="546">
        <v>8.02</v>
      </c>
      <c r="CG645" s="548">
        <v>2530</v>
      </c>
      <c r="CH645" s="576">
        <v>16.7</v>
      </c>
      <c r="CI645" s="883">
        <f t="shared" si="98"/>
        <v>63.459999999999994</v>
      </c>
      <c r="CK645" s="576">
        <v>17.7</v>
      </c>
      <c r="CO645" s="494">
        <v>130</v>
      </c>
      <c r="CP645" s="546">
        <v>7.08</v>
      </c>
      <c r="CQ645" s="467">
        <v>7090</v>
      </c>
      <c r="CR645" s="576">
        <v>21.6</v>
      </c>
      <c r="CS645" s="883">
        <f t="shared" si="87"/>
        <v>69.12</v>
      </c>
      <c r="CU645" s="576">
        <v>56.5</v>
      </c>
      <c r="CY645" s="494">
        <v>263</v>
      </c>
      <c r="CZ645" s="546">
        <v>7.78</v>
      </c>
      <c r="DA645" s="467">
        <v>5160</v>
      </c>
      <c r="DB645" s="576">
        <v>120</v>
      </c>
      <c r="DC645" s="883">
        <f t="shared" si="95"/>
        <v>306</v>
      </c>
      <c r="DE645" s="576">
        <v>33.6</v>
      </c>
      <c r="DI645" s="494">
        <v>30</v>
      </c>
      <c r="DJ645" s="546">
        <v>8.01</v>
      </c>
      <c r="DK645" s="549">
        <v>4710</v>
      </c>
      <c r="DL645" s="576">
        <v>43</v>
      </c>
      <c r="DM645" s="883">
        <v>156</v>
      </c>
      <c r="DO645" s="576">
        <v>31</v>
      </c>
      <c r="DS645" s="494">
        <v>80</v>
      </c>
      <c r="DT645" s="546">
        <v>7.75</v>
      </c>
      <c r="DU645" s="466">
        <v>1525</v>
      </c>
      <c r="DV645" s="576">
        <v>29.5</v>
      </c>
      <c r="DW645" s="883">
        <v>82.6</v>
      </c>
      <c r="DY645" s="576">
        <v>4.0999999999999996</v>
      </c>
      <c r="EC645" s="494">
        <v>8</v>
      </c>
      <c r="ED645" s="546">
        <v>8.01</v>
      </c>
      <c r="EE645" s="551">
        <v>3210</v>
      </c>
      <c r="EF645" s="576">
        <v>7.2</v>
      </c>
      <c r="EG645" s="883">
        <v>21</v>
      </c>
      <c r="EI645" s="576">
        <v>10</v>
      </c>
      <c r="FG645" s="494">
        <v>18</v>
      </c>
      <c r="FH645" s="546">
        <v>8.52</v>
      </c>
      <c r="FI645" s="467">
        <v>3500</v>
      </c>
      <c r="FJ645" s="576">
        <v>27</v>
      </c>
      <c r="FK645" s="883">
        <v>83.7</v>
      </c>
      <c r="FM645" s="576">
        <v>3.4</v>
      </c>
      <c r="GK645" s="231">
        <v>20</v>
      </c>
      <c r="GL645" s="941">
        <v>6.15</v>
      </c>
      <c r="GM645" s="467">
        <v>5140</v>
      </c>
      <c r="GN645" s="467">
        <v>109</v>
      </c>
      <c r="GO645" s="467">
        <v>675</v>
      </c>
      <c r="GP645" s="467">
        <v>106</v>
      </c>
      <c r="GQ645" s="467">
        <v>178</v>
      </c>
      <c r="GU645" s="231">
        <v>15</v>
      </c>
      <c r="GV645" s="251">
        <v>5.98</v>
      </c>
      <c r="GW645" s="467">
        <v>6360</v>
      </c>
      <c r="GX645" s="467">
        <v>262</v>
      </c>
      <c r="GY645" s="467">
        <v>1362</v>
      </c>
      <c r="GZ645" s="539">
        <v>211</v>
      </c>
      <c r="HA645" s="467">
        <v>377</v>
      </c>
      <c r="HH645" s="954"/>
      <c r="HN645" s="1427"/>
      <c r="HO645" s="465">
        <v>34</v>
      </c>
      <c r="HP645" s="546">
        <v>6.64</v>
      </c>
      <c r="HQ645" s="467">
        <v>2470</v>
      </c>
      <c r="HR645" s="576">
        <v>31.8</v>
      </c>
      <c r="HS645" s="576">
        <v>175</v>
      </c>
      <c r="HT645" s="576">
        <v>95.5</v>
      </c>
      <c r="HU645" s="576">
        <v>106</v>
      </c>
      <c r="ABU645" s="532"/>
      <c r="ABV645" s="532"/>
      <c r="ABW645" s="532"/>
      <c r="ABX645" s="532"/>
    </row>
    <row r="646" spans="1:752" ht="15" customHeight="1" x14ac:dyDescent="0.15">
      <c r="A646" s="1033">
        <v>44163</v>
      </c>
      <c r="B646" s="1205">
        <f t="shared" si="99"/>
        <v>4994</v>
      </c>
      <c r="M646" s="231">
        <v>2344</v>
      </c>
      <c r="N646" s="546">
        <v>8.49</v>
      </c>
      <c r="O646" s="467">
        <v>1979</v>
      </c>
      <c r="P646" s="576">
        <v>22.7</v>
      </c>
      <c r="Q646" s="883">
        <f t="shared" si="84"/>
        <v>79.45</v>
      </c>
      <c r="S646" s="576">
        <v>8</v>
      </c>
      <c r="W646" s="494">
        <v>466</v>
      </c>
      <c r="X646" s="546">
        <v>8.2200000000000006</v>
      </c>
      <c r="Y646" s="548">
        <v>5730</v>
      </c>
      <c r="Z646" s="576">
        <v>22.5</v>
      </c>
      <c r="AA646" s="883">
        <f t="shared" si="85"/>
        <v>92.249999999999986</v>
      </c>
      <c r="AC646" s="576">
        <v>9.6</v>
      </c>
      <c r="AQ646" s="494">
        <v>566</v>
      </c>
      <c r="AR646" s="546">
        <v>8.14</v>
      </c>
      <c r="AS646" s="548">
        <v>3990</v>
      </c>
      <c r="AT646" s="576">
        <v>69.2</v>
      </c>
      <c r="AU646" s="883">
        <f t="shared" si="97"/>
        <v>221.44000000000003</v>
      </c>
      <c r="AW646" s="576">
        <v>34.700000000000003</v>
      </c>
      <c r="BA646" s="231">
        <v>256</v>
      </c>
      <c r="BB646" s="546">
        <v>7.44</v>
      </c>
      <c r="BC646" s="467">
        <v>4710</v>
      </c>
      <c r="BD646" s="576">
        <v>146.1</v>
      </c>
      <c r="BE646" s="883">
        <f t="shared" si="86"/>
        <v>525.96</v>
      </c>
      <c r="BG646" s="576">
        <v>91.2</v>
      </c>
      <c r="BK646" s="494">
        <v>140</v>
      </c>
      <c r="BL646" s="546">
        <v>7.97</v>
      </c>
      <c r="BM646" s="548">
        <v>1445</v>
      </c>
      <c r="BN646" s="576">
        <v>76.8</v>
      </c>
      <c r="BO646" s="883">
        <f t="shared" si="92"/>
        <v>192</v>
      </c>
      <c r="BQ646" s="576">
        <v>1.6</v>
      </c>
      <c r="BU646" s="494">
        <v>482</v>
      </c>
      <c r="BV646" s="546">
        <v>8.07</v>
      </c>
      <c r="BW646" s="548">
        <v>3890</v>
      </c>
      <c r="BX646" s="548">
        <v>14.2</v>
      </c>
      <c r="BY646" s="883">
        <f t="shared" si="94"/>
        <v>55.379999999999995</v>
      </c>
      <c r="CA646" s="576">
        <v>15.3</v>
      </c>
      <c r="CE646" s="494">
        <v>87</v>
      </c>
      <c r="CF646" s="546">
        <v>8.32</v>
      </c>
      <c r="CG646" s="548">
        <v>2410</v>
      </c>
      <c r="CH646" s="576">
        <v>12.7</v>
      </c>
      <c r="CI646" s="883">
        <f t="shared" si="98"/>
        <v>48.26</v>
      </c>
      <c r="CK646" s="576">
        <v>17.399999999999999</v>
      </c>
      <c r="CO646" s="494">
        <v>21</v>
      </c>
      <c r="CP646" s="546">
        <v>7.3</v>
      </c>
      <c r="CQ646" s="467">
        <v>8180</v>
      </c>
      <c r="CR646" s="576">
        <v>20.7</v>
      </c>
      <c r="CS646" s="883">
        <f t="shared" si="87"/>
        <v>66.239999999999995</v>
      </c>
      <c r="CU646" s="576">
        <v>56.8</v>
      </c>
      <c r="CY646" s="494">
        <v>404</v>
      </c>
      <c r="CZ646" s="546">
        <v>7.52</v>
      </c>
      <c r="DA646" s="467">
        <v>4050</v>
      </c>
      <c r="DB646" s="576">
        <v>96.9</v>
      </c>
      <c r="DC646" s="883">
        <f t="shared" si="95"/>
        <v>247.095</v>
      </c>
      <c r="DE646" s="576">
        <v>28</v>
      </c>
      <c r="DI646" s="494">
        <v>89</v>
      </c>
      <c r="DJ646" s="546">
        <v>8.02</v>
      </c>
      <c r="DK646" s="549">
        <v>4700</v>
      </c>
      <c r="DL646" s="576">
        <v>42</v>
      </c>
      <c r="DM646" s="883">
        <v>154</v>
      </c>
      <c r="DO646" s="576">
        <v>29</v>
      </c>
      <c r="DS646" s="494">
        <v>91</v>
      </c>
      <c r="DT646" s="546">
        <v>7.62</v>
      </c>
      <c r="DU646" s="466">
        <v>2670</v>
      </c>
      <c r="DV646" s="576">
        <v>83.3</v>
      </c>
      <c r="DW646" s="883">
        <v>233</v>
      </c>
      <c r="DY646" s="576">
        <v>3.3</v>
      </c>
      <c r="FG646" s="494">
        <v>18</v>
      </c>
      <c r="FH646" s="546">
        <v>8.7799999999999994</v>
      </c>
      <c r="FI646" s="467">
        <v>3620</v>
      </c>
      <c r="FJ646" s="576">
        <v>26.2</v>
      </c>
      <c r="FK646" s="883">
        <v>81.2</v>
      </c>
      <c r="FM646" s="576">
        <v>3.2</v>
      </c>
      <c r="GK646" s="231">
        <v>10</v>
      </c>
      <c r="GL646" s="941">
        <v>7.9</v>
      </c>
      <c r="GM646" s="467">
        <v>5490</v>
      </c>
      <c r="GN646" s="467">
        <v>11.2</v>
      </c>
      <c r="GO646" s="467">
        <v>69.400000000000006</v>
      </c>
      <c r="GP646" s="467">
        <v>2.2999999999999998</v>
      </c>
      <c r="GQ646" s="467">
        <v>7.1</v>
      </c>
      <c r="GV646" s="251"/>
      <c r="HH646" s="954"/>
      <c r="HN646" s="1427"/>
      <c r="HO646" s="465">
        <v>20</v>
      </c>
      <c r="HP646" s="546">
        <v>6.9</v>
      </c>
      <c r="HQ646" s="467">
        <v>2560</v>
      </c>
      <c r="HR646" s="576">
        <v>32.700000000000003</v>
      </c>
      <c r="HS646" s="576">
        <v>170</v>
      </c>
      <c r="HT646" s="576">
        <v>114</v>
      </c>
      <c r="HU646" s="576">
        <v>115</v>
      </c>
      <c r="ABU646" s="532"/>
      <c r="ABV646" s="532"/>
      <c r="ABW646" s="532"/>
      <c r="ABX646" s="532"/>
    </row>
    <row r="647" spans="1:752" s="472" customFormat="1" ht="15" customHeight="1" x14ac:dyDescent="0.15">
      <c r="A647" s="581">
        <v>44164</v>
      </c>
      <c r="B647" s="1204">
        <f t="shared" si="99"/>
        <v>4916</v>
      </c>
      <c r="C647" s="241"/>
      <c r="D647" s="552"/>
      <c r="E647" s="471"/>
      <c r="F647" s="577"/>
      <c r="G647" s="577"/>
      <c r="H647" s="541"/>
      <c r="I647" s="577"/>
      <c r="J647" s="553"/>
      <c r="K647" s="471"/>
      <c r="L647" s="557"/>
      <c r="M647" s="241">
        <v>2538</v>
      </c>
      <c r="N647" s="552">
        <v>8.56</v>
      </c>
      <c r="O647" s="471">
        <v>2240</v>
      </c>
      <c r="P647" s="577">
        <v>22.7</v>
      </c>
      <c r="Q647" s="577">
        <f t="shared" si="84"/>
        <v>79.45</v>
      </c>
      <c r="R647" s="541"/>
      <c r="S647" s="577">
        <v>11.7</v>
      </c>
      <c r="T647" s="553"/>
      <c r="U647" s="471"/>
      <c r="V647" s="557"/>
      <c r="W647" s="554">
        <v>355</v>
      </c>
      <c r="X647" s="552">
        <v>8.34</v>
      </c>
      <c r="Y647" s="555">
        <v>7690</v>
      </c>
      <c r="Z647" s="577">
        <v>32</v>
      </c>
      <c r="AA647" s="577">
        <f t="shared" si="85"/>
        <v>131.19999999999999</v>
      </c>
      <c r="AB647" s="541"/>
      <c r="AC647" s="577">
        <v>11.7</v>
      </c>
      <c r="AD647" s="541"/>
      <c r="AE647" s="471"/>
      <c r="AF647" s="557"/>
      <c r="AG647" s="554"/>
      <c r="AH647" s="552"/>
      <c r="AI647" s="555"/>
      <c r="AJ647" s="577"/>
      <c r="AK647" s="577"/>
      <c r="AL647" s="541"/>
      <c r="AM647" s="180"/>
      <c r="AN647" s="541"/>
      <c r="AO647" s="471"/>
      <c r="AP647" s="619"/>
      <c r="AQ647" s="554">
        <v>589</v>
      </c>
      <c r="AR647" s="552">
        <v>8.11</v>
      </c>
      <c r="AS647" s="555">
        <v>4450</v>
      </c>
      <c r="AT647" s="577">
        <v>68</v>
      </c>
      <c r="AU647" s="577">
        <f t="shared" si="97"/>
        <v>217.60000000000002</v>
      </c>
      <c r="AV647" s="541"/>
      <c r="AW647" s="577">
        <v>31.3</v>
      </c>
      <c r="AX647" s="541"/>
      <c r="AY647" s="471"/>
      <c r="AZ647" s="557"/>
      <c r="BA647" s="241">
        <v>76</v>
      </c>
      <c r="BB647" s="552">
        <v>7.23</v>
      </c>
      <c r="BC647" s="471">
        <v>6450</v>
      </c>
      <c r="BD647" s="577">
        <v>187</v>
      </c>
      <c r="BE647" s="577">
        <v>387</v>
      </c>
      <c r="BF647" s="541">
        <v>53</v>
      </c>
      <c r="BG647" s="577">
        <v>114</v>
      </c>
      <c r="BH647" s="541"/>
      <c r="BI647" s="471"/>
      <c r="BJ647" s="557"/>
      <c r="BK647" s="554">
        <v>144</v>
      </c>
      <c r="BL647" s="552">
        <v>8.1199999999999992</v>
      </c>
      <c r="BM647" s="555">
        <v>1668</v>
      </c>
      <c r="BN647" s="577">
        <v>76.8</v>
      </c>
      <c r="BO647" s="577">
        <f t="shared" si="92"/>
        <v>192</v>
      </c>
      <c r="BP647" s="541"/>
      <c r="BQ647" s="577">
        <v>1.7</v>
      </c>
      <c r="BR647" s="541"/>
      <c r="BS647" s="471"/>
      <c r="BT647" s="557"/>
      <c r="BU647" s="554">
        <v>511</v>
      </c>
      <c r="BV647" s="552">
        <v>8.2799999999999994</v>
      </c>
      <c r="BW647" s="555">
        <v>5910</v>
      </c>
      <c r="BX647" s="555">
        <v>17.7</v>
      </c>
      <c r="BY647" s="577">
        <f t="shared" si="94"/>
        <v>69.03</v>
      </c>
      <c r="BZ647" s="541"/>
      <c r="CA647" s="577">
        <v>20.6</v>
      </c>
      <c r="CB647" s="541"/>
      <c r="CC647" s="471"/>
      <c r="CD647" s="557"/>
      <c r="CE647" s="554">
        <v>92</v>
      </c>
      <c r="CF647" s="552">
        <v>8.24</v>
      </c>
      <c r="CG647" s="555">
        <v>2580</v>
      </c>
      <c r="CH647" s="577">
        <v>17</v>
      </c>
      <c r="CI647" s="577">
        <f t="shared" si="98"/>
        <v>64.599999999999994</v>
      </c>
      <c r="CJ647" s="541"/>
      <c r="CK647" s="577">
        <v>15.6</v>
      </c>
      <c r="CL647" s="541"/>
      <c r="CM647" s="471"/>
      <c r="CN647" s="557"/>
      <c r="CO647" s="554">
        <v>166</v>
      </c>
      <c r="CP647" s="552">
        <v>7.24</v>
      </c>
      <c r="CQ647" s="471">
        <v>13600</v>
      </c>
      <c r="CR647" s="577">
        <v>29.3</v>
      </c>
      <c r="CS647" s="577">
        <f t="shared" si="87"/>
        <v>93.76</v>
      </c>
      <c r="CT647" s="541"/>
      <c r="CU647" s="577">
        <v>82.4</v>
      </c>
      <c r="CV647" s="541"/>
      <c r="CW647" s="471"/>
      <c r="CX647" s="557"/>
      <c r="CY647" s="554">
        <v>211</v>
      </c>
      <c r="CZ647" s="552">
        <v>7.62</v>
      </c>
      <c r="DA647" s="471">
        <v>5020</v>
      </c>
      <c r="DB647" s="577">
        <v>103</v>
      </c>
      <c r="DC647" s="577">
        <f t="shared" si="95"/>
        <v>262.64999999999998</v>
      </c>
      <c r="DD647" s="541"/>
      <c r="DE647" s="577">
        <v>29.7</v>
      </c>
      <c r="DF647" s="541"/>
      <c r="DG647" s="558"/>
      <c r="DH647" s="557"/>
      <c r="DI647" s="554">
        <v>64</v>
      </c>
      <c r="DJ647" s="552">
        <v>8.44</v>
      </c>
      <c r="DK647" s="556">
        <v>5830</v>
      </c>
      <c r="DL647" s="577">
        <v>50.8</v>
      </c>
      <c r="DM647" s="577">
        <v>183</v>
      </c>
      <c r="DN647" s="541"/>
      <c r="DO647" s="577">
        <v>25.6</v>
      </c>
      <c r="DP647" s="541"/>
      <c r="DQ647" s="471"/>
      <c r="DR647" s="557"/>
      <c r="DS647" s="554">
        <v>104</v>
      </c>
      <c r="DT647" s="552">
        <v>7.74</v>
      </c>
      <c r="DU647" s="470">
        <v>4050</v>
      </c>
      <c r="DV647" s="577">
        <v>41.3</v>
      </c>
      <c r="DW647" s="577">
        <v>116</v>
      </c>
      <c r="DX647" s="541"/>
      <c r="DY647" s="577">
        <v>2.2999999999999998</v>
      </c>
      <c r="DZ647" s="541"/>
      <c r="EA647" s="577"/>
      <c r="EB647" s="557"/>
      <c r="EC647" s="554"/>
      <c r="ED647" s="552"/>
      <c r="EE647" s="558"/>
      <c r="EF647" s="577"/>
      <c r="EG647" s="577"/>
      <c r="EH647" s="541"/>
      <c r="EI647" s="577"/>
      <c r="EJ647" s="541"/>
      <c r="EK647" s="471"/>
      <c r="EL647" s="557"/>
      <c r="EM647" s="554"/>
      <c r="EN647" s="552"/>
      <c r="EO647" s="471"/>
      <c r="EP647" s="577"/>
      <c r="EQ647" s="577"/>
      <c r="ER647" s="541"/>
      <c r="ES647" s="577"/>
      <c r="ET647" s="470"/>
      <c r="EU647" s="471"/>
      <c r="EV647" s="557"/>
      <c r="EW647" s="554"/>
      <c r="EX647" s="552"/>
      <c r="EY647" s="471"/>
      <c r="EZ647" s="577"/>
      <c r="FA647" s="577"/>
      <c r="FB647" s="541"/>
      <c r="FC647" s="577"/>
      <c r="FD647" s="470"/>
      <c r="FE647" s="471"/>
      <c r="FF647" s="557"/>
      <c r="FG647" s="554">
        <v>12</v>
      </c>
      <c r="FH647" s="552">
        <v>8.75</v>
      </c>
      <c r="FI647" s="471">
        <v>3610</v>
      </c>
      <c r="FJ647" s="577">
        <v>25</v>
      </c>
      <c r="FK647" s="577">
        <v>80</v>
      </c>
      <c r="FL647" s="541"/>
      <c r="FM647" s="577">
        <v>3</v>
      </c>
      <c r="FN647" s="470"/>
      <c r="FO647" s="471"/>
      <c r="FP647" s="557"/>
      <c r="FQ647" s="1261"/>
      <c r="FR647" s="584"/>
      <c r="FS647" s="589"/>
      <c r="FT647" s="584"/>
      <c r="FU647" s="590"/>
      <c r="FV647" s="584"/>
      <c r="FW647" s="590"/>
      <c r="FX647" s="584"/>
      <c r="FY647" s="584"/>
      <c r="FZ647" s="591"/>
      <c r="GA647" s="1261"/>
      <c r="GB647" s="584"/>
      <c r="GC647" s="584"/>
      <c r="GD647" s="584"/>
      <c r="GE647" s="590"/>
      <c r="GF647" s="584"/>
      <c r="GG647" s="590"/>
      <c r="GH647" s="584"/>
      <c r="GI647" s="584"/>
      <c r="GJ647" s="591"/>
      <c r="GK647" s="241">
        <v>28</v>
      </c>
      <c r="GL647" s="940">
        <v>7.67</v>
      </c>
      <c r="GM647" s="471">
        <v>7420</v>
      </c>
      <c r="GN647" s="471">
        <v>14</v>
      </c>
      <c r="GO647" s="471">
        <v>61.2</v>
      </c>
      <c r="GP647" s="471">
        <v>2.2999999999999998</v>
      </c>
      <c r="GQ647" s="471">
        <v>10.7</v>
      </c>
      <c r="GR647" s="471"/>
      <c r="GS647" s="471"/>
      <c r="GT647" s="557"/>
      <c r="GU647" s="241"/>
      <c r="GV647" s="256"/>
      <c r="GW647" s="471"/>
      <c r="GX647" s="471"/>
      <c r="GY647" s="471"/>
      <c r="GZ647" s="541"/>
      <c r="HA647" s="471"/>
      <c r="HB647" s="471"/>
      <c r="HC647" s="471"/>
      <c r="HD647" s="557"/>
      <c r="HE647" s="554"/>
      <c r="HF647" s="552"/>
      <c r="HG647" s="471"/>
      <c r="HH647" s="590"/>
      <c r="HI647" s="556"/>
      <c r="HJ647" s="541"/>
      <c r="HK647" s="577"/>
      <c r="HL647" s="541"/>
      <c r="HM647" s="471"/>
      <c r="HN647" s="1428"/>
      <c r="HO647" s="448">
        <v>26</v>
      </c>
      <c r="HP647" s="552">
        <v>6.84</v>
      </c>
      <c r="HQ647" s="471">
        <v>2890</v>
      </c>
      <c r="HR647" s="577">
        <v>35.6</v>
      </c>
      <c r="HS647" s="577">
        <v>182</v>
      </c>
      <c r="HT647" s="541">
        <v>113</v>
      </c>
      <c r="HU647" s="577">
        <v>116</v>
      </c>
      <c r="HV647" s="541"/>
      <c r="HW647" s="471"/>
      <c r="HX647" s="557"/>
      <c r="HY647" s="1587"/>
      <c r="HZ647" s="1587"/>
      <c r="IA647" s="1587"/>
      <c r="IB647" s="1587"/>
      <c r="IC647" s="1587"/>
      <c r="ID647" s="1587"/>
      <c r="IE647" s="1587"/>
      <c r="IF647" s="1587"/>
      <c r="IG647" s="1587"/>
      <c r="IH647" s="1587"/>
      <c r="II647" s="1587"/>
      <c r="IJ647" s="1587"/>
      <c r="IK647" s="1587"/>
      <c r="IL647" s="1587"/>
      <c r="IM647" s="1587"/>
      <c r="IN647" s="1587"/>
      <c r="IO647" s="1587"/>
      <c r="IP647" s="1587"/>
      <c r="IQ647" s="1587"/>
      <c r="IR647" s="1587"/>
      <c r="IS647" s="1587"/>
      <c r="IT647" s="1587"/>
      <c r="IU647" s="1587"/>
      <c r="IV647" s="1587"/>
      <c r="IW647" s="1587"/>
      <c r="IX647" s="1587"/>
      <c r="IY647" s="1587"/>
      <c r="IZ647" s="1587"/>
      <c r="JA647" s="1587"/>
      <c r="JB647" s="1587"/>
      <c r="JC647" s="1587"/>
      <c r="JD647" s="1587"/>
      <c r="JE647" s="1587"/>
      <c r="JF647" s="1587"/>
      <c r="JG647" s="1587"/>
      <c r="JH647" s="1587"/>
      <c r="JI647" s="1587"/>
      <c r="JJ647" s="1587"/>
      <c r="JK647" s="1587"/>
      <c r="JL647" s="1587"/>
      <c r="JM647" s="1587"/>
      <c r="JN647" s="1587"/>
      <c r="JO647" s="1587"/>
      <c r="JP647" s="1587"/>
      <c r="JQ647" s="1587"/>
      <c r="JR647" s="1587"/>
      <c r="JS647" s="1587"/>
      <c r="JT647" s="1587"/>
      <c r="JU647" s="1587"/>
      <c r="JV647" s="1587"/>
      <c r="JW647" s="1587"/>
      <c r="JX647" s="1587"/>
      <c r="JY647" s="1587"/>
      <c r="JZ647" s="1587"/>
      <c r="KA647" s="1587"/>
      <c r="KB647" s="1587"/>
      <c r="KC647" s="1587"/>
      <c r="KD647" s="1587"/>
      <c r="KE647" s="1587"/>
      <c r="KF647" s="1587"/>
      <c r="KG647" s="1587"/>
      <c r="KH647" s="1587"/>
      <c r="KI647" s="1587"/>
      <c r="KJ647" s="1587"/>
      <c r="KK647" s="1587"/>
      <c r="KL647" s="1587"/>
      <c r="KM647" s="1587"/>
      <c r="KN647" s="1587"/>
      <c r="KO647" s="1587"/>
      <c r="KP647" s="1587"/>
      <c r="KQ647" s="1587"/>
      <c r="KR647" s="1587"/>
      <c r="KS647" s="1587"/>
      <c r="KT647" s="1587"/>
      <c r="KU647" s="1587"/>
      <c r="KV647" s="1587"/>
      <c r="KW647" s="1587"/>
      <c r="KX647" s="1587"/>
      <c r="KY647" s="1587"/>
      <c r="KZ647" s="1587"/>
      <c r="LA647" s="1587"/>
      <c r="LB647" s="1587"/>
      <c r="LC647" s="1587"/>
      <c r="LD647" s="1587"/>
      <c r="LE647" s="1587"/>
      <c r="LF647" s="1587"/>
      <c r="LG647" s="1587"/>
      <c r="LH647" s="1587"/>
      <c r="LI647" s="1587"/>
      <c r="LJ647" s="1587"/>
      <c r="LK647" s="1587"/>
      <c r="LL647" s="1587"/>
      <c r="LM647" s="1587"/>
      <c r="LN647" s="1587"/>
      <c r="LO647" s="1587"/>
      <c r="LP647" s="1587"/>
      <c r="LQ647" s="1587"/>
      <c r="LR647" s="1587"/>
      <c r="LS647" s="1587"/>
      <c r="LT647" s="1587"/>
      <c r="LU647" s="1587"/>
      <c r="LV647" s="1587"/>
      <c r="LW647" s="1587"/>
      <c r="LX647" s="1587"/>
      <c r="LY647" s="1587"/>
      <c r="LZ647" s="1587"/>
      <c r="MA647" s="1587"/>
      <c r="MB647" s="1587"/>
      <c r="MC647" s="1587"/>
      <c r="MD647" s="1587"/>
      <c r="ME647" s="1587"/>
      <c r="MF647" s="1587"/>
      <c r="MG647" s="1587"/>
      <c r="MH647" s="1587"/>
      <c r="MI647" s="1587"/>
      <c r="MJ647" s="1587"/>
      <c r="MK647" s="1587"/>
      <c r="ML647" s="1587"/>
      <c r="MM647" s="1587"/>
      <c r="MN647" s="1587"/>
      <c r="MO647" s="1587"/>
      <c r="MP647" s="1587"/>
      <c r="MQ647" s="1587"/>
      <c r="MR647" s="1587"/>
      <c r="MS647" s="1587"/>
      <c r="MT647" s="1587"/>
      <c r="MU647" s="1587"/>
      <c r="MV647" s="1587"/>
      <c r="MW647" s="1587"/>
      <c r="MX647" s="1587"/>
      <c r="MY647" s="1587"/>
      <c r="MZ647" s="1587"/>
      <c r="NA647" s="1587"/>
      <c r="NB647" s="1587"/>
      <c r="NC647" s="1587"/>
      <c r="ND647" s="1587"/>
      <c r="NE647" s="1587"/>
      <c r="NF647" s="1587"/>
      <c r="NG647" s="1587"/>
      <c r="NH647" s="1587"/>
      <c r="NI647" s="1587"/>
      <c r="NJ647" s="1587"/>
      <c r="NK647" s="1587"/>
      <c r="NL647" s="1587"/>
      <c r="NM647" s="1587"/>
      <c r="NN647" s="1587"/>
      <c r="NO647" s="1587"/>
      <c r="NP647" s="1587"/>
      <c r="NQ647" s="1587"/>
      <c r="NR647" s="1587"/>
      <c r="NS647" s="1587"/>
      <c r="NT647" s="1587"/>
      <c r="NU647" s="1587"/>
      <c r="NV647" s="1587"/>
      <c r="NW647" s="1587"/>
      <c r="NX647" s="1587"/>
      <c r="NY647" s="1587"/>
      <c r="NZ647" s="1587"/>
      <c r="OA647" s="1587"/>
      <c r="OB647" s="1587"/>
      <c r="OC647" s="1587"/>
      <c r="OD647" s="1587"/>
      <c r="OE647" s="1587"/>
      <c r="OF647" s="1587"/>
      <c r="OG647" s="1587"/>
      <c r="OH647" s="1587"/>
      <c r="OI647" s="1587"/>
      <c r="OJ647" s="1587"/>
      <c r="OK647" s="1587"/>
      <c r="OL647" s="1587"/>
      <c r="OM647" s="1587"/>
      <c r="ON647" s="1587"/>
      <c r="OO647" s="1587"/>
      <c r="OP647" s="1587"/>
      <c r="OQ647" s="1587"/>
      <c r="OR647" s="1587"/>
      <c r="OS647" s="1587"/>
      <c r="OT647" s="1587"/>
      <c r="OU647" s="1587"/>
      <c r="OV647" s="1587"/>
      <c r="OW647" s="1587"/>
      <c r="OX647" s="1587"/>
      <c r="OY647" s="1587"/>
      <c r="OZ647" s="1587"/>
      <c r="PA647" s="1587"/>
      <c r="PB647" s="1587"/>
      <c r="PC647" s="1587"/>
      <c r="PD647" s="1587"/>
      <c r="PE647" s="1587"/>
      <c r="PF647" s="1587"/>
      <c r="PG647" s="1588"/>
      <c r="PH647" s="1588"/>
      <c r="PI647" s="1588"/>
      <c r="PJ647" s="1588"/>
      <c r="PK647" s="1588"/>
      <c r="PL647" s="1588"/>
      <c r="PM647" s="1588"/>
      <c r="PN647" s="1588"/>
      <c r="PO647" s="1588"/>
      <c r="PP647" s="1588"/>
      <c r="PQ647" s="1588"/>
      <c r="PR647" s="1588"/>
      <c r="PS647" s="1588"/>
      <c r="PT647" s="1588"/>
      <c r="PU647" s="1588"/>
      <c r="PV647" s="1588"/>
      <c r="PW647" s="1588"/>
      <c r="PX647" s="1588"/>
      <c r="PY647" s="1588"/>
      <c r="PZ647" s="1588"/>
      <c r="QA647" s="1588"/>
      <c r="QB647" s="1588"/>
      <c r="QC647" s="1588"/>
      <c r="QD647" s="1588"/>
      <c r="QE647" s="1588"/>
      <c r="QF647" s="1588"/>
      <c r="QG647" s="1588"/>
      <c r="QH647" s="1588"/>
      <c r="QI647" s="1588"/>
      <c r="QJ647" s="1588"/>
      <c r="QK647" s="1588"/>
      <c r="QL647" s="1588"/>
      <c r="QM647" s="1588"/>
      <c r="QN647" s="1588"/>
      <c r="QO647" s="1588"/>
      <c r="QP647" s="1588"/>
      <c r="QQ647" s="1588"/>
      <c r="QR647" s="1588"/>
      <c r="QS647" s="1588"/>
      <c r="QT647" s="1588"/>
      <c r="QU647" s="1588"/>
      <c r="QV647" s="1588"/>
      <c r="QW647" s="1588"/>
      <c r="QX647" s="1588"/>
      <c r="QY647" s="1588"/>
      <c r="QZ647" s="1588"/>
      <c r="RA647" s="1588"/>
      <c r="RB647" s="1588"/>
      <c r="RC647" s="1588"/>
      <c r="RD647" s="1588"/>
      <c r="RE647" s="1588"/>
      <c r="RF647" s="1588"/>
      <c r="RG647" s="1588"/>
      <c r="RH647" s="1588"/>
      <c r="RI647" s="1588"/>
      <c r="RJ647" s="1588"/>
      <c r="RK647" s="1588"/>
      <c r="RL647" s="1588"/>
      <c r="RM647" s="1588"/>
      <c r="RN647" s="1588"/>
      <c r="RO647" s="1588"/>
      <c r="RP647" s="1588"/>
      <c r="RQ647" s="1588"/>
      <c r="RR647" s="1588"/>
      <c r="RS647" s="1588"/>
      <c r="RT647" s="1588"/>
      <c r="RU647" s="1588"/>
      <c r="RV647" s="1588"/>
      <c r="RW647" s="1588"/>
      <c r="RX647" s="1588"/>
      <c r="RY647" s="1588"/>
      <c r="RZ647" s="1588"/>
      <c r="SA647" s="1588"/>
      <c r="SB647" s="1588"/>
      <c r="SC647" s="1588"/>
      <c r="SD647" s="1588"/>
      <c r="SE647" s="1588"/>
      <c r="SF647" s="1588"/>
      <c r="SG647" s="1588"/>
      <c r="SH647" s="1588"/>
      <c r="SI647" s="1588"/>
      <c r="SJ647" s="1588"/>
      <c r="SK647" s="1588"/>
      <c r="SL647" s="1588"/>
      <c r="SM647" s="1588"/>
      <c r="SN647" s="1588"/>
      <c r="SO647" s="1588"/>
      <c r="SP647" s="1588"/>
      <c r="SQ647" s="1588"/>
      <c r="SR647" s="1588"/>
      <c r="SS647" s="1588"/>
      <c r="ST647" s="1588"/>
      <c r="SU647" s="1588"/>
      <c r="SV647" s="1588"/>
      <c r="SW647" s="1588"/>
      <c r="SX647" s="1588"/>
      <c r="SY647" s="1588"/>
      <c r="SZ647" s="1588"/>
      <c r="TA647" s="1588"/>
      <c r="TB647" s="1588"/>
      <c r="TC647" s="1588"/>
      <c r="TD647" s="532"/>
      <c r="TE647" s="532"/>
      <c r="TF647" s="532"/>
      <c r="TG647" s="532"/>
    </row>
    <row r="648" spans="1:752" ht="15" customHeight="1" x14ac:dyDescent="0.15">
      <c r="A648" s="1033">
        <v>44165</v>
      </c>
      <c r="B648" s="1205">
        <f t="shared" si="99"/>
        <v>5261</v>
      </c>
      <c r="M648" s="231">
        <v>2617</v>
      </c>
      <c r="N648" s="546">
        <v>8.49</v>
      </c>
      <c r="O648" s="467">
        <v>1380</v>
      </c>
      <c r="P648" s="576">
        <v>21.4</v>
      </c>
      <c r="Q648" s="883">
        <f t="shared" si="84"/>
        <v>74.899999999999991</v>
      </c>
      <c r="S648" s="576">
        <v>12.2</v>
      </c>
      <c r="W648" s="494">
        <v>479</v>
      </c>
      <c r="X648" s="546">
        <v>8.3699999999999992</v>
      </c>
      <c r="Y648" s="548">
        <v>3890</v>
      </c>
      <c r="Z648" s="576">
        <v>35.1</v>
      </c>
      <c r="AA648" s="883">
        <f t="shared" si="85"/>
        <v>143.91</v>
      </c>
      <c r="AC648" s="576">
        <v>12.8</v>
      </c>
      <c r="AQ648" s="494">
        <v>431</v>
      </c>
      <c r="AR648" s="546">
        <v>7.91</v>
      </c>
      <c r="AS648" s="548">
        <v>2050</v>
      </c>
      <c r="AT648" s="576">
        <v>55.8</v>
      </c>
      <c r="AU648" s="883">
        <f t="shared" si="97"/>
        <v>178.56</v>
      </c>
      <c r="AW648" s="576">
        <v>28.7</v>
      </c>
      <c r="BK648" s="494">
        <v>142</v>
      </c>
      <c r="BL648" s="546">
        <v>7.99</v>
      </c>
      <c r="BM648" s="548">
        <v>1081</v>
      </c>
      <c r="BN648" s="576">
        <v>77</v>
      </c>
      <c r="BO648" s="883">
        <f t="shared" si="92"/>
        <v>192.5</v>
      </c>
      <c r="BQ648" s="576">
        <v>1.7</v>
      </c>
      <c r="BU648" s="494">
        <v>492</v>
      </c>
      <c r="BV648" s="546">
        <v>8.09</v>
      </c>
      <c r="BW648" s="548">
        <v>3090</v>
      </c>
      <c r="BX648" s="548">
        <v>24.3</v>
      </c>
      <c r="BY648" s="883">
        <f t="shared" si="94"/>
        <v>94.77</v>
      </c>
      <c r="CA648" s="576">
        <v>35.5</v>
      </c>
      <c r="CE648" s="494">
        <v>96</v>
      </c>
      <c r="CF648" s="546">
        <v>8.24</v>
      </c>
      <c r="CG648" s="548">
        <v>1867</v>
      </c>
      <c r="CH648" s="576">
        <v>13.4</v>
      </c>
      <c r="CI648" s="883">
        <f t="shared" si="98"/>
        <v>50.92</v>
      </c>
      <c r="CK648" s="576">
        <v>21.6</v>
      </c>
      <c r="CO648" s="494">
        <v>370</v>
      </c>
      <c r="CP648" s="546">
        <v>7.34</v>
      </c>
      <c r="CQ648" s="467">
        <v>4870</v>
      </c>
      <c r="CR648" s="576">
        <v>23.5</v>
      </c>
      <c r="CS648" s="883">
        <f t="shared" si="87"/>
        <v>75.2</v>
      </c>
      <c r="CU648" s="576">
        <v>74.099999999999994</v>
      </c>
      <c r="CY648" s="494">
        <v>456</v>
      </c>
      <c r="CZ648" s="546">
        <v>7.25</v>
      </c>
      <c r="DA648" s="467">
        <v>2560</v>
      </c>
      <c r="DB648" s="576">
        <v>111</v>
      </c>
      <c r="DC648" s="883">
        <f t="shared" si="95"/>
        <v>283.04999999999995</v>
      </c>
      <c r="DE648" s="576">
        <v>32</v>
      </c>
      <c r="DI648" s="494">
        <v>87</v>
      </c>
      <c r="DJ648" s="546">
        <v>8.25</v>
      </c>
      <c r="DK648" s="549">
        <v>5910</v>
      </c>
      <c r="DL648" s="576">
        <v>49</v>
      </c>
      <c r="DM648" s="883">
        <v>157</v>
      </c>
      <c r="DO648" s="576">
        <v>26</v>
      </c>
      <c r="DS648" s="494">
        <v>21</v>
      </c>
      <c r="DT648" s="546">
        <v>7.55</v>
      </c>
      <c r="DU648" s="466">
        <v>1285</v>
      </c>
      <c r="DV648" s="576">
        <v>7.7</v>
      </c>
      <c r="DW648" s="883">
        <v>21.6</v>
      </c>
      <c r="DY648" s="576">
        <v>1</v>
      </c>
      <c r="EC648" s="494">
        <v>19</v>
      </c>
      <c r="ED648" s="546">
        <v>8.01</v>
      </c>
      <c r="EE648" s="551">
        <v>3100</v>
      </c>
      <c r="EF648" s="576">
        <v>5.9</v>
      </c>
      <c r="EG648" s="883">
        <v>18</v>
      </c>
      <c r="EI648" s="576">
        <v>10</v>
      </c>
      <c r="FG648" s="494">
        <v>17</v>
      </c>
      <c r="FH648" s="546">
        <v>8.2100000000000009</v>
      </c>
      <c r="FI648" s="467">
        <v>3520</v>
      </c>
      <c r="FJ648" s="576">
        <v>24</v>
      </c>
      <c r="FK648" s="883">
        <v>78</v>
      </c>
      <c r="FM648" s="576">
        <v>3</v>
      </c>
      <c r="GK648" s="231">
        <v>14</v>
      </c>
      <c r="GL648" s="941">
        <v>7.57</v>
      </c>
      <c r="GM648" s="467">
        <v>611</v>
      </c>
      <c r="GN648" s="467">
        <v>9.5</v>
      </c>
      <c r="GO648" s="467">
        <v>57</v>
      </c>
      <c r="GP648" s="467">
        <v>1.9</v>
      </c>
      <c r="GQ648" s="467">
        <v>8.4</v>
      </c>
      <c r="GV648" s="251"/>
      <c r="HH648" s="954"/>
      <c r="HN648" s="1427"/>
      <c r="HO648" s="465">
        <v>20</v>
      </c>
      <c r="HP648" s="546">
        <v>6.84</v>
      </c>
      <c r="HQ648" s="467">
        <v>3450</v>
      </c>
      <c r="HR648" s="576">
        <v>37.799999999999997</v>
      </c>
      <c r="HS648" s="576">
        <v>197</v>
      </c>
      <c r="HT648" s="539">
        <v>124</v>
      </c>
      <c r="HU648" s="576">
        <v>126</v>
      </c>
      <c r="ABU648" s="532"/>
      <c r="ABV648" s="532"/>
      <c r="ABW648" s="532"/>
      <c r="ABX648" s="532"/>
    </row>
    <row r="649" spans="1:752" ht="15" customHeight="1" x14ac:dyDescent="0.15">
      <c r="A649" s="1033">
        <v>44166</v>
      </c>
      <c r="B649" s="1205">
        <f t="shared" si="99"/>
        <v>5257</v>
      </c>
      <c r="M649" s="231">
        <v>2325</v>
      </c>
      <c r="N649" s="546">
        <v>8.44</v>
      </c>
      <c r="O649" s="467">
        <v>2040</v>
      </c>
      <c r="P649" s="576">
        <v>20.8</v>
      </c>
      <c r="Q649" s="883">
        <f t="shared" si="84"/>
        <v>72.8</v>
      </c>
      <c r="S649" s="576">
        <v>12.4</v>
      </c>
      <c r="W649" s="494">
        <v>706</v>
      </c>
      <c r="X649" s="546">
        <v>8.26</v>
      </c>
      <c r="Y649" s="548">
        <v>6560</v>
      </c>
      <c r="Z649" s="576">
        <v>23</v>
      </c>
      <c r="AA649" s="883">
        <f t="shared" si="85"/>
        <v>94.3</v>
      </c>
      <c r="AC649" s="576">
        <v>9.3000000000000007</v>
      </c>
      <c r="AG649" s="494">
        <v>125</v>
      </c>
      <c r="AH649" s="546">
        <v>8.49</v>
      </c>
      <c r="AI649" s="548">
        <v>4630</v>
      </c>
      <c r="AJ649" s="576">
        <v>25.9</v>
      </c>
      <c r="AK649" s="883">
        <v>113</v>
      </c>
      <c r="AM649" s="213">
        <v>4.0999999999999996</v>
      </c>
      <c r="AQ649" s="494">
        <v>331</v>
      </c>
      <c r="AR649" s="546">
        <v>7.9</v>
      </c>
      <c r="AS649" s="548">
        <v>3240</v>
      </c>
      <c r="AT649" s="576">
        <v>43.9</v>
      </c>
      <c r="AU649" s="883">
        <f t="shared" si="97"/>
        <v>140.47999999999999</v>
      </c>
      <c r="AW649" s="576">
        <v>25.5</v>
      </c>
      <c r="BA649" s="231">
        <v>127</v>
      </c>
      <c r="BB649" s="546">
        <v>8.0399999999999991</v>
      </c>
      <c r="BC649" s="467">
        <v>6520</v>
      </c>
      <c r="BD649" s="576">
        <v>36.700000000000003</v>
      </c>
      <c r="BE649" s="883">
        <f t="shared" si="86"/>
        <v>132.12</v>
      </c>
      <c r="BG649" s="576">
        <v>24.4</v>
      </c>
      <c r="BK649" s="494">
        <v>136</v>
      </c>
      <c r="BL649" s="546">
        <v>8.16</v>
      </c>
      <c r="BM649" s="548">
        <v>1697</v>
      </c>
      <c r="BN649" s="576">
        <v>78.099999999999994</v>
      </c>
      <c r="BO649" s="883">
        <f t="shared" si="92"/>
        <v>195.25</v>
      </c>
      <c r="BQ649" s="576">
        <v>1.5</v>
      </c>
      <c r="BU649" s="494">
        <v>496</v>
      </c>
      <c r="BV649" s="546">
        <v>8.1199999999999992</v>
      </c>
      <c r="BW649" s="548">
        <v>6590</v>
      </c>
      <c r="BX649" s="548">
        <v>18.3</v>
      </c>
      <c r="BY649" s="883">
        <f t="shared" si="94"/>
        <v>71.37</v>
      </c>
      <c r="CA649" s="576">
        <v>31.7</v>
      </c>
      <c r="CE649" s="494">
        <v>91</v>
      </c>
      <c r="CF649" s="546">
        <v>8.27</v>
      </c>
      <c r="CG649" s="548">
        <v>3300</v>
      </c>
      <c r="CH649" s="576">
        <v>13.6</v>
      </c>
      <c r="CI649" s="883">
        <f t="shared" si="98"/>
        <v>51.68</v>
      </c>
      <c r="CK649" s="576">
        <v>23.6</v>
      </c>
      <c r="CO649" s="494">
        <v>468</v>
      </c>
      <c r="CP649" s="546">
        <v>7.72</v>
      </c>
      <c r="CQ649" s="467">
        <v>9210</v>
      </c>
      <c r="CR649" s="576">
        <v>17.2</v>
      </c>
      <c r="CS649" s="883">
        <f t="shared" si="87"/>
        <v>55.04</v>
      </c>
      <c r="CU649" s="576">
        <v>51.3</v>
      </c>
      <c r="CY649" s="494">
        <v>332</v>
      </c>
      <c r="CZ649" s="546">
        <v>7.44</v>
      </c>
      <c r="DA649" s="467">
        <v>5130</v>
      </c>
      <c r="DB649" s="576">
        <v>104</v>
      </c>
      <c r="DC649" s="883">
        <f t="shared" si="95"/>
        <v>265.2</v>
      </c>
      <c r="DE649" s="576">
        <v>30.7</v>
      </c>
      <c r="DI649" s="494">
        <v>54</v>
      </c>
      <c r="DJ649" s="546">
        <v>8.41</v>
      </c>
      <c r="DK649" s="549">
        <v>5670</v>
      </c>
      <c r="DL649" s="576">
        <v>50</v>
      </c>
      <c r="DM649" s="883">
        <v>180</v>
      </c>
      <c r="DO649" s="576">
        <v>24</v>
      </c>
      <c r="FG649" s="494">
        <v>29</v>
      </c>
      <c r="FH649" s="546">
        <v>8.43</v>
      </c>
      <c r="FI649" s="467">
        <v>3960</v>
      </c>
      <c r="FJ649" s="576">
        <v>28.6</v>
      </c>
      <c r="FK649" s="883">
        <v>91</v>
      </c>
      <c r="FM649" s="576">
        <v>2.9</v>
      </c>
      <c r="GK649" s="231">
        <v>17</v>
      </c>
      <c r="GL649" s="941">
        <v>6.21</v>
      </c>
      <c r="GM649" s="467">
        <v>5610</v>
      </c>
      <c r="GN649" s="467">
        <v>241</v>
      </c>
      <c r="GO649" s="467">
        <v>1010</v>
      </c>
      <c r="GP649" s="467">
        <v>109</v>
      </c>
      <c r="GQ649" s="467">
        <v>235</v>
      </c>
      <c r="GV649" s="251"/>
      <c r="HH649" s="954"/>
      <c r="HN649" s="1427"/>
      <c r="HO649" s="465">
        <v>20</v>
      </c>
      <c r="HP649" s="546">
        <v>6.9</v>
      </c>
      <c r="HQ649" s="467">
        <v>3410</v>
      </c>
      <c r="HR649" s="576">
        <v>44.1</v>
      </c>
      <c r="HS649" s="576">
        <v>229</v>
      </c>
      <c r="HT649" s="539">
        <v>135</v>
      </c>
      <c r="HU649" s="576">
        <v>139</v>
      </c>
      <c r="ABU649" s="532"/>
      <c r="ABV649" s="532"/>
      <c r="ABW649" s="532"/>
      <c r="ABX649" s="532"/>
    </row>
    <row r="650" spans="1:752" ht="15" customHeight="1" x14ac:dyDescent="0.15">
      <c r="A650" s="1033">
        <v>44167</v>
      </c>
      <c r="B650" s="1205">
        <f t="shared" si="99"/>
        <v>5179</v>
      </c>
      <c r="M650" s="231">
        <v>2469</v>
      </c>
      <c r="N650" s="546">
        <v>8.32</v>
      </c>
      <c r="O650" s="467">
        <v>1564</v>
      </c>
      <c r="P650" s="576">
        <v>23.6</v>
      </c>
      <c r="Q650" s="883">
        <f t="shared" si="84"/>
        <v>82.600000000000009</v>
      </c>
      <c r="R650" s="539">
        <v>1.1000000000000001</v>
      </c>
      <c r="S650" s="576">
        <v>20.8</v>
      </c>
      <c r="W650" s="494">
        <v>743</v>
      </c>
      <c r="X650" s="546">
        <v>8.48</v>
      </c>
      <c r="Y650" s="548">
        <v>2950</v>
      </c>
      <c r="Z650" s="576">
        <v>17.3</v>
      </c>
      <c r="AA650" s="883">
        <f t="shared" si="85"/>
        <v>70.929999999999993</v>
      </c>
      <c r="AB650" s="539">
        <v>4.5999999999999996</v>
      </c>
      <c r="AC650" s="576">
        <v>5.9</v>
      </c>
      <c r="AQ650" s="494">
        <v>358</v>
      </c>
      <c r="AR650" s="546">
        <v>7.93</v>
      </c>
      <c r="AS650" s="548">
        <v>2040</v>
      </c>
      <c r="AT650" s="576">
        <v>40.5</v>
      </c>
      <c r="AU650" s="883">
        <f t="shared" si="97"/>
        <v>129.6</v>
      </c>
      <c r="AV650" s="539">
        <v>1.1000000000000001</v>
      </c>
      <c r="AW650" s="576">
        <v>28.1</v>
      </c>
      <c r="BA650" s="231">
        <v>189</v>
      </c>
      <c r="BB650" s="546">
        <v>8.06</v>
      </c>
      <c r="BC650" s="467">
        <v>3190</v>
      </c>
      <c r="BD650" s="576">
        <v>28.9</v>
      </c>
      <c r="BE650" s="883">
        <f t="shared" si="86"/>
        <v>104.03999999999999</v>
      </c>
      <c r="BF650" s="539">
        <v>8.9</v>
      </c>
      <c r="BG650" s="576">
        <v>16.100000000000001</v>
      </c>
      <c r="BK650" s="494">
        <v>130</v>
      </c>
      <c r="BL650" s="546">
        <v>8.2100000000000009</v>
      </c>
      <c r="BM650" s="548">
        <v>1176</v>
      </c>
      <c r="BN650" s="576">
        <v>76.900000000000006</v>
      </c>
      <c r="BO650" s="883">
        <f t="shared" si="92"/>
        <v>192.25</v>
      </c>
      <c r="BP650" s="539">
        <v>0.3</v>
      </c>
      <c r="BQ650" s="576">
        <v>1.6</v>
      </c>
      <c r="BU650" s="494">
        <v>523</v>
      </c>
      <c r="BV650" s="546">
        <v>8.11</v>
      </c>
      <c r="BW650" s="548">
        <v>2830</v>
      </c>
      <c r="BX650" s="548">
        <v>14.9</v>
      </c>
      <c r="BY650" s="883">
        <f t="shared" si="94"/>
        <v>58.11</v>
      </c>
      <c r="BZ650" s="539">
        <v>1.7</v>
      </c>
      <c r="CA650" s="576">
        <v>26.8</v>
      </c>
      <c r="CE650" s="494">
        <v>88</v>
      </c>
      <c r="CF650" s="546">
        <v>8.31</v>
      </c>
      <c r="CG650" s="548">
        <v>2360</v>
      </c>
      <c r="CH650" s="576">
        <v>14.2</v>
      </c>
      <c r="CI650" s="883">
        <f t="shared" si="98"/>
        <v>53.959999999999994</v>
      </c>
      <c r="CJ650" s="539">
        <v>0.8</v>
      </c>
      <c r="CK650" s="576">
        <v>25</v>
      </c>
      <c r="CO650" s="494">
        <v>227</v>
      </c>
      <c r="CP650" s="546">
        <v>7.85</v>
      </c>
      <c r="CQ650" s="467">
        <v>5250</v>
      </c>
      <c r="CR650" s="576">
        <v>17.3</v>
      </c>
      <c r="CS650" s="883">
        <f t="shared" si="87"/>
        <v>55.360000000000007</v>
      </c>
      <c r="CT650" s="539">
        <v>4</v>
      </c>
      <c r="CU650" s="576">
        <v>47.3</v>
      </c>
      <c r="CY650" s="494">
        <v>264</v>
      </c>
      <c r="CZ650" s="546">
        <v>7.7</v>
      </c>
      <c r="DA650" s="467">
        <v>2740</v>
      </c>
      <c r="DB650" s="576">
        <v>86.6</v>
      </c>
      <c r="DC650" s="883">
        <f t="shared" si="95"/>
        <v>220.82999999999998</v>
      </c>
      <c r="DD650" s="539">
        <v>4.0999999999999996</v>
      </c>
      <c r="DE650" s="576">
        <v>27</v>
      </c>
      <c r="DI650" s="494">
        <v>87</v>
      </c>
      <c r="DJ650" s="546">
        <v>8.34</v>
      </c>
      <c r="DK650" s="549">
        <v>4260</v>
      </c>
      <c r="DL650" s="576">
        <v>52.3</v>
      </c>
      <c r="DM650" s="883">
        <v>188</v>
      </c>
      <c r="DN650" s="539">
        <v>27.9</v>
      </c>
      <c r="DO650" s="576">
        <v>28.6</v>
      </c>
      <c r="DS650" s="494">
        <v>30</v>
      </c>
      <c r="DT650" s="546">
        <v>7.81</v>
      </c>
      <c r="DU650" s="466">
        <v>1350</v>
      </c>
      <c r="DV650" s="576">
        <v>23.7</v>
      </c>
      <c r="DW650" s="883">
        <v>66.400000000000006</v>
      </c>
      <c r="DX650" s="539">
        <v>0.3</v>
      </c>
      <c r="DY650" s="576">
        <v>0.6</v>
      </c>
      <c r="FG650" s="494">
        <v>36</v>
      </c>
      <c r="FH650" s="546">
        <v>8.61</v>
      </c>
      <c r="FI650" s="467">
        <v>2880</v>
      </c>
      <c r="FJ650" s="576">
        <v>28.4</v>
      </c>
      <c r="FK650" s="883">
        <v>88</v>
      </c>
      <c r="FL650" s="539">
        <v>0.3</v>
      </c>
      <c r="FM650" s="576">
        <v>2.8</v>
      </c>
      <c r="GK650" s="231">
        <v>16</v>
      </c>
      <c r="GL650" s="941">
        <v>6.41</v>
      </c>
      <c r="GM650" s="467">
        <v>3360</v>
      </c>
      <c r="GN650" s="467">
        <v>744</v>
      </c>
      <c r="GO650" s="467">
        <v>2575</v>
      </c>
      <c r="GP650" s="467">
        <v>59</v>
      </c>
      <c r="GQ650" s="467">
        <v>583</v>
      </c>
      <c r="HH650" s="954"/>
      <c r="HO650" s="494">
        <v>19</v>
      </c>
      <c r="HP650" s="546">
        <v>6.85</v>
      </c>
      <c r="HQ650" s="467">
        <v>2800</v>
      </c>
      <c r="HR650" s="576">
        <v>43.8</v>
      </c>
      <c r="HS650" s="576">
        <v>227</v>
      </c>
      <c r="HT650" s="539">
        <v>136</v>
      </c>
      <c r="HU650" s="576">
        <v>138</v>
      </c>
    </row>
    <row r="651" spans="1:752" ht="15" customHeight="1" x14ac:dyDescent="0.15">
      <c r="A651" s="1033">
        <v>44168</v>
      </c>
      <c r="B651" s="1205">
        <f t="shared" si="99"/>
        <v>5474</v>
      </c>
      <c r="M651" s="231">
        <v>2463</v>
      </c>
      <c r="N651" s="546">
        <v>8.4700000000000006</v>
      </c>
      <c r="O651" s="467">
        <v>1724</v>
      </c>
      <c r="P651" s="576">
        <v>22.1</v>
      </c>
      <c r="Q651" s="883">
        <f t="shared" si="84"/>
        <v>77.350000000000009</v>
      </c>
      <c r="S651" s="576">
        <v>14.9</v>
      </c>
      <c r="W651" s="494">
        <v>602</v>
      </c>
      <c r="X651" s="546">
        <v>8.14</v>
      </c>
      <c r="Y651" s="548">
        <v>3000</v>
      </c>
      <c r="Z651" s="576">
        <v>12.9</v>
      </c>
      <c r="AA651" s="883">
        <f t="shared" si="85"/>
        <v>52.889999999999993</v>
      </c>
      <c r="AC651" s="576">
        <v>5.7</v>
      </c>
      <c r="AG651" s="494">
        <v>55</v>
      </c>
      <c r="AH651" s="546">
        <v>8.49</v>
      </c>
      <c r="AI651" s="548">
        <v>4630</v>
      </c>
      <c r="AJ651" s="576">
        <v>25.9</v>
      </c>
      <c r="AK651" s="883">
        <v>113</v>
      </c>
      <c r="AL651" s="539">
        <v>0.7</v>
      </c>
      <c r="AM651" s="213">
        <v>4.0999999999999996</v>
      </c>
      <c r="AQ651" s="494">
        <v>584</v>
      </c>
      <c r="AR651" s="546">
        <v>7.78</v>
      </c>
      <c r="AS651" s="548">
        <v>2960</v>
      </c>
      <c r="AT651" s="576">
        <v>54.4</v>
      </c>
      <c r="AU651" s="883">
        <f t="shared" si="97"/>
        <v>174.08</v>
      </c>
      <c r="AW651" s="576">
        <v>41.8</v>
      </c>
      <c r="BA651" s="231">
        <v>196</v>
      </c>
      <c r="BB651" s="546">
        <v>8.35</v>
      </c>
      <c r="BC651" s="467">
        <v>3350</v>
      </c>
      <c r="BD651" s="576">
        <v>37.4</v>
      </c>
      <c r="BE651" s="883">
        <f t="shared" si="86"/>
        <v>134.63999999999999</v>
      </c>
      <c r="BG651" s="576">
        <v>18.899999999999999</v>
      </c>
      <c r="BK651" s="494">
        <v>132</v>
      </c>
      <c r="BL651" s="546">
        <v>8.31</v>
      </c>
      <c r="BM651" s="548">
        <v>1417</v>
      </c>
      <c r="BN651" s="576">
        <v>77.099999999999994</v>
      </c>
      <c r="BO651" s="883">
        <f t="shared" si="92"/>
        <v>192.75</v>
      </c>
      <c r="BQ651" s="576">
        <v>1.5</v>
      </c>
      <c r="BU651" s="494">
        <v>501</v>
      </c>
      <c r="BV651" s="546">
        <v>8.41</v>
      </c>
      <c r="BW651" s="548">
        <v>4190</v>
      </c>
      <c r="BX651" s="548">
        <v>36.299999999999997</v>
      </c>
      <c r="BY651" s="883">
        <f t="shared" si="94"/>
        <v>141.57</v>
      </c>
      <c r="CA651" s="576">
        <v>28.1</v>
      </c>
      <c r="CE651" s="494">
        <v>100</v>
      </c>
      <c r="CF651" s="546">
        <v>8.3000000000000007</v>
      </c>
      <c r="CG651" s="548">
        <v>2850</v>
      </c>
      <c r="CH651" s="576">
        <v>13.8</v>
      </c>
      <c r="CI651" s="883">
        <f t="shared" si="98"/>
        <v>52.44</v>
      </c>
      <c r="CK651" s="576">
        <v>25.5</v>
      </c>
      <c r="CO651" s="494">
        <v>316</v>
      </c>
      <c r="CP651" s="546">
        <v>7.98</v>
      </c>
      <c r="CQ651" s="467">
        <v>6740</v>
      </c>
      <c r="CR651" s="576">
        <v>18.2</v>
      </c>
      <c r="CS651" s="883">
        <f t="shared" si="87"/>
        <v>58.24</v>
      </c>
      <c r="CU651" s="576">
        <v>48.5</v>
      </c>
      <c r="CY651" s="494">
        <v>347</v>
      </c>
      <c r="CZ651" s="546">
        <v>7.67</v>
      </c>
      <c r="DA651" s="467">
        <v>4430</v>
      </c>
      <c r="DB651" s="576">
        <v>125</v>
      </c>
      <c r="DC651" s="883">
        <f t="shared" si="95"/>
        <v>318.75</v>
      </c>
      <c r="DE651" s="576">
        <v>33.9</v>
      </c>
      <c r="DI651" s="494">
        <v>65</v>
      </c>
      <c r="DJ651" s="546">
        <v>8.6199999999999992</v>
      </c>
      <c r="DK651" s="549">
        <v>4750</v>
      </c>
      <c r="DL651" s="576">
        <v>47.4</v>
      </c>
      <c r="DM651" s="883">
        <v>171</v>
      </c>
      <c r="DO651" s="576">
        <v>28.3</v>
      </c>
      <c r="DS651" s="494">
        <v>42</v>
      </c>
      <c r="DT651" s="546">
        <v>7.83</v>
      </c>
      <c r="DU651" s="466">
        <v>1348</v>
      </c>
      <c r="DV651" s="576">
        <v>23.7</v>
      </c>
      <c r="DW651" s="883">
        <v>66.400000000000006</v>
      </c>
      <c r="DY651" s="576">
        <v>0.6</v>
      </c>
      <c r="ED651" s="546">
        <v>8.44</v>
      </c>
      <c r="EE651" s="551">
        <v>835</v>
      </c>
      <c r="EF651" s="576">
        <v>10.5</v>
      </c>
      <c r="EG651" s="883">
        <v>38.9</v>
      </c>
      <c r="EI651" s="576">
        <v>7.8</v>
      </c>
      <c r="FG651" s="494">
        <v>37</v>
      </c>
      <c r="FH651" s="546">
        <v>8.65</v>
      </c>
      <c r="FI651" s="467">
        <v>3430</v>
      </c>
      <c r="FJ651" s="576">
        <v>30.6</v>
      </c>
      <c r="FK651" s="883">
        <v>94.9</v>
      </c>
      <c r="FM651" s="576">
        <v>3.4</v>
      </c>
      <c r="GK651" s="231">
        <v>20</v>
      </c>
      <c r="GL651" s="941">
        <v>6.48</v>
      </c>
      <c r="GM651" s="467">
        <v>2630</v>
      </c>
      <c r="GN651" s="467">
        <v>187</v>
      </c>
      <c r="GO651" s="467">
        <v>972</v>
      </c>
      <c r="GP651" s="467">
        <v>28.5</v>
      </c>
      <c r="GQ651" s="467">
        <v>161</v>
      </c>
      <c r="HH651" s="954"/>
      <c r="HO651" s="494">
        <v>14</v>
      </c>
      <c r="HP651" s="546">
        <v>6.94</v>
      </c>
      <c r="HQ651" s="467">
        <v>2750</v>
      </c>
      <c r="HR651" s="576">
        <v>46.8</v>
      </c>
      <c r="HS651" s="576">
        <v>254</v>
      </c>
      <c r="HT651" s="539">
        <v>128</v>
      </c>
      <c r="HU651" s="576">
        <v>145</v>
      </c>
    </row>
    <row r="652" spans="1:752" ht="15" customHeight="1" x14ac:dyDescent="0.15">
      <c r="A652" s="1033">
        <v>44169</v>
      </c>
      <c r="B652" s="1205">
        <f t="shared" si="99"/>
        <v>5069</v>
      </c>
      <c r="M652" s="231">
        <v>2318</v>
      </c>
      <c r="N652" s="546">
        <v>8.4600000000000009</v>
      </c>
      <c r="O652" s="467">
        <v>1885</v>
      </c>
      <c r="P652" s="576">
        <v>24</v>
      </c>
      <c r="Q652" s="883">
        <f t="shared" si="84"/>
        <v>84</v>
      </c>
      <c r="S652" s="576">
        <v>9.1</v>
      </c>
      <c r="W652" s="494">
        <v>702</v>
      </c>
      <c r="X652" s="546">
        <v>8.14</v>
      </c>
      <c r="Y652" s="548">
        <v>3840</v>
      </c>
      <c r="Z652" s="576">
        <v>17.5</v>
      </c>
      <c r="AA652" s="883">
        <f t="shared" si="85"/>
        <v>71.75</v>
      </c>
      <c r="AC652" s="576">
        <v>6.2</v>
      </c>
      <c r="AG652" s="494">
        <v>83</v>
      </c>
      <c r="AH652" s="546">
        <v>8.51</v>
      </c>
      <c r="AI652" s="548">
        <v>4710</v>
      </c>
      <c r="AJ652" s="576">
        <v>27</v>
      </c>
      <c r="AK652" s="883">
        <v>115</v>
      </c>
      <c r="AM652" s="213">
        <v>4.0999999999999996</v>
      </c>
      <c r="AQ652" s="494">
        <v>326</v>
      </c>
      <c r="AR652" s="546">
        <v>7.72</v>
      </c>
      <c r="AS652" s="548">
        <v>3160</v>
      </c>
      <c r="AT652" s="576">
        <v>51.7</v>
      </c>
      <c r="AU652" s="883">
        <f t="shared" si="97"/>
        <v>165.44000000000003</v>
      </c>
      <c r="AW652" s="576">
        <v>39.700000000000003</v>
      </c>
      <c r="BA652" s="231">
        <v>188</v>
      </c>
      <c r="BB652" s="546">
        <v>8.33</v>
      </c>
      <c r="BC652" s="467">
        <v>4760</v>
      </c>
      <c r="BD652" s="576">
        <v>33</v>
      </c>
      <c r="BE652" s="883">
        <f t="shared" si="86"/>
        <v>118.8</v>
      </c>
      <c r="BG652" s="576">
        <v>13.9</v>
      </c>
      <c r="BK652" s="494">
        <v>139</v>
      </c>
      <c r="BL652" s="546">
        <v>8.24</v>
      </c>
      <c r="BM652" s="548">
        <v>1529</v>
      </c>
      <c r="BN652" s="576">
        <v>76.599999999999994</v>
      </c>
      <c r="BO652" s="883">
        <f t="shared" si="92"/>
        <v>191.5</v>
      </c>
      <c r="BQ652" s="576">
        <v>1.6</v>
      </c>
      <c r="BU652" s="494">
        <v>523</v>
      </c>
      <c r="BV652" s="546">
        <v>8.19</v>
      </c>
      <c r="BW652" s="548">
        <v>4810</v>
      </c>
      <c r="BX652" s="548">
        <v>20.3</v>
      </c>
      <c r="BY652" s="883">
        <f t="shared" si="94"/>
        <v>79.17</v>
      </c>
      <c r="CA652" s="576">
        <v>33.6</v>
      </c>
      <c r="CE652" s="494">
        <v>87</v>
      </c>
      <c r="CF652" s="546">
        <v>8.26</v>
      </c>
      <c r="CG652" s="548">
        <v>2830</v>
      </c>
      <c r="CH652" s="576">
        <v>14.4</v>
      </c>
      <c r="CI652" s="883">
        <f t="shared" si="98"/>
        <v>54.72</v>
      </c>
      <c r="CK652" s="576">
        <v>25.2</v>
      </c>
      <c r="CO652" s="494">
        <v>394</v>
      </c>
      <c r="CP652" s="546">
        <v>7.83</v>
      </c>
      <c r="CQ652" s="467">
        <v>6570</v>
      </c>
      <c r="CR652" s="576">
        <v>17.600000000000001</v>
      </c>
      <c r="CS652" s="883">
        <f t="shared" si="87"/>
        <v>56.320000000000007</v>
      </c>
      <c r="CU652" s="576">
        <v>47.8</v>
      </c>
      <c r="CY652" s="494">
        <v>158</v>
      </c>
      <c r="CZ652" s="546">
        <v>7.77</v>
      </c>
      <c r="DA652" s="467">
        <v>4740</v>
      </c>
      <c r="DB652" s="576">
        <v>135</v>
      </c>
      <c r="DC652" s="883">
        <f t="shared" si="95"/>
        <v>344.25</v>
      </c>
      <c r="DE652" s="576">
        <v>35.6</v>
      </c>
      <c r="DI652" s="494">
        <v>69</v>
      </c>
      <c r="DJ652" s="546">
        <v>8.61</v>
      </c>
      <c r="DK652" s="549">
        <v>4730</v>
      </c>
      <c r="DL652" s="576">
        <v>47.4</v>
      </c>
      <c r="DM652" s="883">
        <v>170</v>
      </c>
      <c r="DO652" s="576">
        <v>28.3</v>
      </c>
      <c r="FG652" s="494">
        <v>22</v>
      </c>
      <c r="FH652" s="546">
        <v>8.52</v>
      </c>
      <c r="FI652" s="467">
        <v>3370</v>
      </c>
      <c r="FJ652" s="576">
        <v>31.7</v>
      </c>
      <c r="FK652" s="883">
        <v>98.3</v>
      </c>
      <c r="FM652" s="576">
        <v>3.5</v>
      </c>
      <c r="FQ652" s="1262">
        <v>32</v>
      </c>
      <c r="FR652" s="1263">
        <v>7.95</v>
      </c>
      <c r="FS652" s="1444">
        <v>4120</v>
      </c>
      <c r="FT652" s="1263">
        <v>10.6</v>
      </c>
      <c r="FW652" s="954">
        <v>54.3</v>
      </c>
      <c r="GK652" s="231">
        <v>8</v>
      </c>
      <c r="GL652" s="941">
        <v>6.52</v>
      </c>
      <c r="GM652" s="467">
        <v>3120</v>
      </c>
      <c r="GN652" s="467">
        <v>188</v>
      </c>
      <c r="GO652" s="467">
        <v>1010</v>
      </c>
      <c r="GP652" s="467">
        <v>30.5</v>
      </c>
      <c r="GQ652" s="467">
        <v>172</v>
      </c>
      <c r="HH652" s="954"/>
      <c r="HO652" s="494">
        <v>20</v>
      </c>
      <c r="HP652" s="546">
        <v>6.72</v>
      </c>
      <c r="HQ652" s="467">
        <v>2780</v>
      </c>
      <c r="HR652" s="576">
        <v>52.3</v>
      </c>
      <c r="HS652" s="576">
        <v>271</v>
      </c>
      <c r="HT652" s="539">
        <v>134</v>
      </c>
      <c r="HU652" s="576">
        <v>153</v>
      </c>
    </row>
    <row r="653" spans="1:752" ht="15" customHeight="1" x14ac:dyDescent="0.15">
      <c r="A653" s="1033">
        <v>44170</v>
      </c>
      <c r="B653" s="1205">
        <f t="shared" si="99"/>
        <v>4663</v>
      </c>
      <c r="M653" s="231">
        <v>2285</v>
      </c>
      <c r="N653" s="546">
        <v>8.49</v>
      </c>
      <c r="O653" s="467">
        <v>1838</v>
      </c>
      <c r="P653" s="576">
        <v>24.6</v>
      </c>
      <c r="Q653" s="883">
        <f t="shared" si="84"/>
        <v>86.100000000000009</v>
      </c>
      <c r="S653" s="576">
        <v>8.9</v>
      </c>
      <c r="W653" s="494">
        <v>511</v>
      </c>
      <c r="X653" s="546">
        <v>8.06</v>
      </c>
      <c r="Y653" s="548">
        <v>3390</v>
      </c>
      <c r="Z653" s="576">
        <v>13.9</v>
      </c>
      <c r="AA653" s="883">
        <f t="shared" si="85"/>
        <v>56.989999999999995</v>
      </c>
      <c r="AC653" s="576">
        <v>5.5</v>
      </c>
      <c r="AG653" s="494">
        <v>88</v>
      </c>
      <c r="AH653" s="546">
        <v>8.5</v>
      </c>
      <c r="AI653" s="548">
        <v>5660</v>
      </c>
      <c r="AJ653" s="576">
        <v>26.5</v>
      </c>
      <c r="AK653" s="883">
        <v>103.4</v>
      </c>
      <c r="AM653" s="213">
        <v>5.3</v>
      </c>
      <c r="AQ653" s="494">
        <v>126</v>
      </c>
      <c r="AR653" s="546">
        <v>7.82</v>
      </c>
      <c r="AS653" s="548">
        <v>2950</v>
      </c>
      <c r="AT653" s="576">
        <v>52.3</v>
      </c>
      <c r="AU653" s="883">
        <f t="shared" si="97"/>
        <v>167.36</v>
      </c>
      <c r="AW653" s="576">
        <v>46.6</v>
      </c>
      <c r="BA653" s="231">
        <v>178</v>
      </c>
      <c r="BB653" s="546">
        <v>8.0500000000000007</v>
      </c>
      <c r="BC653" s="467">
        <v>3340</v>
      </c>
      <c r="BD653" s="576">
        <v>36.200000000000003</v>
      </c>
      <c r="BE653" s="883">
        <f t="shared" si="86"/>
        <v>130.32000000000002</v>
      </c>
      <c r="BG653" s="576">
        <v>12.7</v>
      </c>
      <c r="BK653" s="494">
        <v>143</v>
      </c>
      <c r="BL653" s="546">
        <v>8.01</v>
      </c>
      <c r="BM653" s="548">
        <v>1479</v>
      </c>
      <c r="BN653" s="576">
        <v>81.5</v>
      </c>
      <c r="BO653" s="883">
        <f t="shared" si="92"/>
        <v>203.75</v>
      </c>
      <c r="BQ653" s="576">
        <v>1.7</v>
      </c>
      <c r="BU653" s="494">
        <v>512</v>
      </c>
      <c r="BV653" s="546">
        <v>8.15</v>
      </c>
      <c r="BW653" s="548">
        <v>4570</v>
      </c>
      <c r="BX653" s="548">
        <v>22.5</v>
      </c>
      <c r="BY653" s="883">
        <f t="shared" si="94"/>
        <v>87.75</v>
      </c>
      <c r="CA653" s="576">
        <v>39.6</v>
      </c>
      <c r="CE653" s="494">
        <v>82</v>
      </c>
      <c r="CF653" s="546">
        <v>7.89</v>
      </c>
      <c r="CG653" s="548">
        <v>2860</v>
      </c>
      <c r="CH653" s="576">
        <v>16.5</v>
      </c>
      <c r="CI653" s="883">
        <f t="shared" si="98"/>
        <v>62.699999999999996</v>
      </c>
      <c r="CK653" s="576">
        <v>29.9</v>
      </c>
      <c r="CO653" s="494">
        <v>118</v>
      </c>
      <c r="CP653" s="546">
        <v>7.54</v>
      </c>
      <c r="CQ653" s="467">
        <v>7720</v>
      </c>
      <c r="CR653" s="576">
        <v>24.8</v>
      </c>
      <c r="CS653" s="883">
        <f t="shared" si="87"/>
        <v>79.360000000000014</v>
      </c>
      <c r="CU653" s="576">
        <v>65.900000000000006</v>
      </c>
      <c r="CY653" s="494">
        <v>465</v>
      </c>
      <c r="CZ653" s="546">
        <v>7.74</v>
      </c>
      <c r="DA653" s="467">
        <v>4640</v>
      </c>
      <c r="DB653" s="576">
        <v>153</v>
      </c>
      <c r="DC653" s="883">
        <f t="shared" si="95"/>
        <v>390.15</v>
      </c>
      <c r="DE653" s="576">
        <v>37.200000000000003</v>
      </c>
      <c r="DI653" s="494">
        <v>75</v>
      </c>
      <c r="DJ653" s="546">
        <v>8.64</v>
      </c>
      <c r="DK653" s="549">
        <v>4340</v>
      </c>
      <c r="DL653" s="576">
        <v>45.5</v>
      </c>
      <c r="DM653" s="883">
        <v>163.80000000000001</v>
      </c>
      <c r="DO653" s="576">
        <v>29.3</v>
      </c>
      <c r="DS653" s="494">
        <v>36</v>
      </c>
      <c r="DT653" s="596">
        <v>7.59</v>
      </c>
      <c r="DU653" s="597">
        <v>302</v>
      </c>
      <c r="DV653" s="603">
        <v>30.2</v>
      </c>
      <c r="DX653" s="543"/>
      <c r="DY653" s="603">
        <v>4.8</v>
      </c>
      <c r="FG653" s="494">
        <v>18</v>
      </c>
      <c r="FH653" s="546">
        <v>8.59</v>
      </c>
      <c r="FI653" s="467">
        <v>3310</v>
      </c>
      <c r="FJ653" s="576">
        <v>32.1</v>
      </c>
      <c r="FK653" s="883">
        <v>100</v>
      </c>
      <c r="FM653" s="576">
        <v>4.3</v>
      </c>
      <c r="GK653" s="231">
        <v>6</v>
      </c>
      <c r="GL653" s="941">
        <v>6.52</v>
      </c>
      <c r="GM653" s="467">
        <v>3120</v>
      </c>
      <c r="GN653" s="467">
        <v>189</v>
      </c>
      <c r="GO653" s="467">
        <v>1000</v>
      </c>
      <c r="GP653" s="467">
        <v>30.5</v>
      </c>
      <c r="GQ653" s="467">
        <v>172</v>
      </c>
      <c r="HH653" s="954"/>
      <c r="HO653" s="494">
        <v>20</v>
      </c>
      <c r="HP653" s="546">
        <v>6.68</v>
      </c>
      <c r="HQ653" s="467">
        <v>2620</v>
      </c>
      <c r="HR653" s="576">
        <v>52.5</v>
      </c>
      <c r="HS653" s="576">
        <v>277</v>
      </c>
      <c r="HT653" s="539">
        <v>159</v>
      </c>
      <c r="HU653" s="576">
        <v>162</v>
      </c>
    </row>
    <row r="654" spans="1:752" s="472" customFormat="1" ht="14.25" customHeight="1" x14ac:dyDescent="0.15">
      <c r="A654" s="581">
        <v>44171</v>
      </c>
      <c r="B654" s="1204">
        <f t="shared" si="99"/>
        <v>5165</v>
      </c>
      <c r="C654" s="241"/>
      <c r="D654" s="552"/>
      <c r="E654" s="471"/>
      <c r="F654" s="577"/>
      <c r="G654" s="577"/>
      <c r="H654" s="541"/>
      <c r="I654" s="577"/>
      <c r="J654" s="553"/>
      <c r="K654" s="471"/>
      <c r="L654" s="557"/>
      <c r="M654" s="241">
        <v>2433</v>
      </c>
      <c r="N654" s="552">
        <v>8.42</v>
      </c>
      <c r="O654" s="471">
        <v>1472</v>
      </c>
      <c r="P654" s="577">
        <v>21.9</v>
      </c>
      <c r="Q654" s="577">
        <f t="shared" si="84"/>
        <v>76.649999999999991</v>
      </c>
      <c r="R654" s="541"/>
      <c r="S654" s="577">
        <v>9</v>
      </c>
      <c r="T654" s="553"/>
      <c r="U654" s="471"/>
      <c r="V654" s="557"/>
      <c r="W654" s="554">
        <v>444</v>
      </c>
      <c r="X654" s="552">
        <v>8.17</v>
      </c>
      <c r="Y654" s="555">
        <v>2550</v>
      </c>
      <c r="Z654" s="577">
        <v>10.7</v>
      </c>
      <c r="AA654" s="577">
        <f t="shared" si="85"/>
        <v>43.86999999999999</v>
      </c>
      <c r="AB654" s="541"/>
      <c r="AC654" s="577">
        <v>3.4</v>
      </c>
      <c r="AD654" s="541"/>
      <c r="AE654" s="471"/>
      <c r="AF654" s="557"/>
      <c r="AG654" s="554">
        <v>86</v>
      </c>
      <c r="AH654" s="552">
        <v>8.56</v>
      </c>
      <c r="AI654" s="555">
        <v>5450</v>
      </c>
      <c r="AJ654" s="577">
        <v>26.9</v>
      </c>
      <c r="AK654" s="577">
        <v>116</v>
      </c>
      <c r="AL654" s="541"/>
      <c r="AM654" s="180">
        <v>5.8</v>
      </c>
      <c r="AN654" s="541"/>
      <c r="AO654" s="471"/>
      <c r="AP654" s="619"/>
      <c r="AQ654" s="554">
        <v>250</v>
      </c>
      <c r="AR654" s="552">
        <v>7.8</v>
      </c>
      <c r="AS654" s="555">
        <v>2190</v>
      </c>
      <c r="AT654" s="577">
        <v>38</v>
      </c>
      <c r="AU654" s="577">
        <f t="shared" si="97"/>
        <v>121.60000000000001</v>
      </c>
      <c r="AV654" s="541"/>
      <c r="AW654" s="577">
        <v>38.200000000000003</v>
      </c>
      <c r="AX654" s="541"/>
      <c r="AY654" s="471"/>
      <c r="AZ654" s="557"/>
      <c r="BA654" s="241">
        <v>153</v>
      </c>
      <c r="BB654" s="552">
        <v>8.4499999999999993</v>
      </c>
      <c r="BC654" s="471">
        <v>4230</v>
      </c>
      <c r="BD654" s="577">
        <v>31.7</v>
      </c>
      <c r="BE654" s="577">
        <f t="shared" si="86"/>
        <v>114.12</v>
      </c>
      <c r="BF654" s="541"/>
      <c r="BG654" s="577">
        <v>12.6</v>
      </c>
      <c r="BH654" s="541"/>
      <c r="BI654" s="471"/>
      <c r="BJ654" s="557"/>
      <c r="BK654" s="554">
        <v>146</v>
      </c>
      <c r="BL654" s="552">
        <v>8.1</v>
      </c>
      <c r="BM654" s="555">
        <v>1373</v>
      </c>
      <c r="BN654" s="577">
        <v>81.5</v>
      </c>
      <c r="BO654" s="577">
        <f t="shared" si="92"/>
        <v>203.75</v>
      </c>
      <c r="BP654" s="541"/>
      <c r="BQ654" s="577">
        <v>1.5</v>
      </c>
      <c r="BR654" s="541"/>
      <c r="BS654" s="471"/>
      <c r="BT654" s="557"/>
      <c r="BU654" s="554">
        <v>525</v>
      </c>
      <c r="BV654" s="552">
        <v>8.2899999999999991</v>
      </c>
      <c r="BW654" s="555">
        <v>3890</v>
      </c>
      <c r="BX654" s="555">
        <v>19.899999999999999</v>
      </c>
      <c r="BY654" s="577">
        <f t="shared" si="94"/>
        <v>77.61</v>
      </c>
      <c r="BZ654" s="541"/>
      <c r="CA654" s="577">
        <v>34.4</v>
      </c>
      <c r="CB654" s="541"/>
      <c r="CC654" s="471"/>
      <c r="CD654" s="557"/>
      <c r="CE654" s="554">
        <v>112</v>
      </c>
      <c r="CF654" s="552">
        <v>7.86</v>
      </c>
      <c r="CG654" s="555">
        <v>2800</v>
      </c>
      <c r="CH654" s="577">
        <v>14.1</v>
      </c>
      <c r="CI654" s="577">
        <f t="shared" si="98"/>
        <v>53.58</v>
      </c>
      <c r="CJ654" s="541"/>
      <c r="CK654" s="577">
        <v>24.1</v>
      </c>
      <c r="CL654" s="541"/>
      <c r="CM654" s="471"/>
      <c r="CN654" s="557"/>
      <c r="CO654" s="554">
        <v>334</v>
      </c>
      <c r="CP654" s="552">
        <v>7.43</v>
      </c>
      <c r="CQ654" s="471">
        <v>5990</v>
      </c>
      <c r="CR654" s="577">
        <v>18.5</v>
      </c>
      <c r="CS654" s="577">
        <f t="shared" si="87"/>
        <v>59.2</v>
      </c>
      <c r="CT654" s="541"/>
      <c r="CU654" s="577">
        <v>50.5</v>
      </c>
      <c r="CV654" s="541"/>
      <c r="CW654" s="471"/>
      <c r="CX654" s="557"/>
      <c r="CY654" s="554">
        <v>404</v>
      </c>
      <c r="CZ654" s="552">
        <v>7.25</v>
      </c>
      <c r="DA654" s="471">
        <v>3690</v>
      </c>
      <c r="DB654" s="577">
        <v>124</v>
      </c>
      <c r="DC654" s="577">
        <f t="shared" si="95"/>
        <v>316.2</v>
      </c>
      <c r="DD654" s="541"/>
      <c r="DE654" s="577">
        <v>31.3</v>
      </c>
      <c r="DF654" s="541"/>
      <c r="DG654" s="558"/>
      <c r="DH654" s="557"/>
      <c r="DI654" s="554">
        <v>109</v>
      </c>
      <c r="DJ654" s="552" t="s">
        <v>204</v>
      </c>
      <c r="DK654" s="556">
        <v>4300</v>
      </c>
      <c r="DL654" s="577">
        <v>45.5</v>
      </c>
      <c r="DM654" s="577">
        <v>163.80000000000001</v>
      </c>
      <c r="DN654" s="541"/>
      <c r="DO654" s="577">
        <v>29.3</v>
      </c>
      <c r="DP654" s="541"/>
      <c r="DQ654" s="471"/>
      <c r="DR654" s="557"/>
      <c r="DS654" s="554">
        <v>30</v>
      </c>
      <c r="DT654" s="552">
        <v>7.59</v>
      </c>
      <c r="DU654" s="470">
        <v>302</v>
      </c>
      <c r="DV654" s="577">
        <v>30.2</v>
      </c>
      <c r="DW654" s="577">
        <v>84.6</v>
      </c>
      <c r="DX654" s="541"/>
      <c r="DY654" s="577">
        <v>4.8</v>
      </c>
      <c r="DZ654" s="541"/>
      <c r="EA654" s="577"/>
      <c r="EB654" s="557"/>
      <c r="EC654" s="554">
        <v>11</v>
      </c>
      <c r="ED654" s="552">
        <v>8.08</v>
      </c>
      <c r="EE654" s="558">
        <v>1339</v>
      </c>
      <c r="EF654" s="577">
        <v>9.8000000000000007</v>
      </c>
      <c r="EG654" s="577">
        <v>37.1</v>
      </c>
      <c r="EH654" s="541"/>
      <c r="EI654" s="577">
        <v>10.5</v>
      </c>
      <c r="EJ654" s="541"/>
      <c r="EK654" s="471"/>
      <c r="EL654" s="557"/>
      <c r="EM654" s="554"/>
      <c r="EN654" s="552"/>
      <c r="EO654" s="471"/>
      <c r="EP654" s="577"/>
      <c r="EQ654" s="577"/>
      <c r="ER654" s="541"/>
      <c r="ES654" s="577"/>
      <c r="ET654" s="470"/>
      <c r="EU654" s="471"/>
      <c r="EV654" s="557"/>
      <c r="EW654" s="554">
        <v>92</v>
      </c>
      <c r="EX654" s="552">
        <v>7.62</v>
      </c>
      <c r="EY654" s="471">
        <v>2600</v>
      </c>
      <c r="EZ654" s="577">
        <v>4.4000000000000004</v>
      </c>
      <c r="FA654" s="577">
        <v>17.600000000000001</v>
      </c>
      <c r="FB654" s="541"/>
      <c r="FC654" s="577">
        <v>0.8</v>
      </c>
      <c r="FD654" s="470"/>
      <c r="FE654" s="471"/>
      <c r="FF654" s="557"/>
      <c r="FG654" s="554">
        <v>23</v>
      </c>
      <c r="FH654" s="552">
        <v>8.91</v>
      </c>
      <c r="FI654" s="471">
        <v>2940</v>
      </c>
      <c r="FJ654" s="577">
        <v>32</v>
      </c>
      <c r="FK654" s="577">
        <v>99.2</v>
      </c>
      <c r="FL654" s="541"/>
      <c r="FM654" s="577">
        <v>3.4</v>
      </c>
      <c r="FN654" s="470"/>
      <c r="FO654" s="471"/>
      <c r="FP654" s="557"/>
      <c r="FQ654" s="1261"/>
      <c r="FR654" s="584"/>
      <c r="FS654" s="589"/>
      <c r="FT654" s="584"/>
      <c r="FU654" s="590"/>
      <c r="FV654" s="584"/>
      <c r="FW654" s="590"/>
      <c r="FX654" s="584"/>
      <c r="FY654" s="584"/>
      <c r="FZ654" s="591"/>
      <c r="GA654" s="1261"/>
      <c r="GB654" s="584"/>
      <c r="GC654" s="584"/>
      <c r="GD654" s="584"/>
      <c r="GE654" s="590"/>
      <c r="GF654" s="584"/>
      <c r="GG654" s="590"/>
      <c r="GH654" s="584"/>
      <c r="GI654" s="584"/>
      <c r="GJ654" s="591"/>
      <c r="GK654" s="241"/>
      <c r="GL654" s="940"/>
      <c r="GM654" s="471"/>
      <c r="GN654" s="471"/>
      <c r="GO654" s="471"/>
      <c r="GP654" s="471"/>
      <c r="GQ654" s="471"/>
      <c r="GR654" s="471"/>
      <c r="GS654" s="471"/>
      <c r="GT654" s="557"/>
      <c r="GU654" s="241"/>
      <c r="GV654" s="471"/>
      <c r="GW654" s="471"/>
      <c r="GX654" s="471"/>
      <c r="GY654" s="471"/>
      <c r="GZ654" s="541"/>
      <c r="HA654" s="471"/>
      <c r="HB654" s="471"/>
      <c r="HC654" s="471"/>
      <c r="HD654" s="557"/>
      <c r="HE654" s="554"/>
      <c r="HF654" s="552"/>
      <c r="HG654" s="471"/>
      <c r="HH654" s="590"/>
      <c r="HI654" s="556"/>
      <c r="HJ654" s="541"/>
      <c r="HK654" s="577"/>
      <c r="HL654" s="541"/>
      <c r="HM654" s="471"/>
      <c r="HN654" s="557"/>
      <c r="HO654" s="554">
        <v>13</v>
      </c>
      <c r="HP654" s="552">
        <v>6.74</v>
      </c>
      <c r="HQ654" s="471">
        <v>2230</v>
      </c>
      <c r="HR654" s="577">
        <v>47.9</v>
      </c>
      <c r="HS654" s="577">
        <v>249</v>
      </c>
      <c r="HT654" s="541">
        <v>147</v>
      </c>
      <c r="HU654" s="577">
        <v>148</v>
      </c>
      <c r="HV654" s="541"/>
      <c r="HW654" s="471"/>
      <c r="HX654" s="557"/>
      <c r="HY654" s="1587"/>
      <c r="HZ654" s="1587"/>
      <c r="IA654" s="1587"/>
      <c r="IB654" s="1587"/>
      <c r="IC654" s="1587"/>
      <c r="ID654" s="1587"/>
      <c r="IE654" s="1587"/>
      <c r="IF654" s="1587"/>
      <c r="IG654" s="1587"/>
      <c r="IH654" s="1587"/>
      <c r="II654" s="1587"/>
      <c r="IJ654" s="1587"/>
      <c r="IK654" s="1587"/>
      <c r="IL654" s="1587"/>
      <c r="IM654" s="1587"/>
      <c r="IN654" s="1587"/>
      <c r="IO654" s="1587"/>
      <c r="IP654" s="1587"/>
      <c r="IQ654" s="1587"/>
      <c r="IR654" s="1587"/>
      <c r="IS654" s="1587"/>
      <c r="IT654" s="1587"/>
      <c r="IU654" s="1587"/>
      <c r="IV654" s="1587"/>
      <c r="IW654" s="1587"/>
      <c r="IX654" s="1587"/>
      <c r="IY654" s="1587"/>
      <c r="IZ654" s="1587"/>
      <c r="JA654" s="1587"/>
      <c r="JB654" s="1587"/>
      <c r="JC654" s="1587"/>
      <c r="JD654" s="1587"/>
      <c r="JE654" s="1587"/>
      <c r="JF654" s="1587"/>
      <c r="JG654" s="1587"/>
      <c r="JH654" s="1587"/>
      <c r="JI654" s="1587"/>
      <c r="JJ654" s="1587"/>
      <c r="JK654" s="1587"/>
      <c r="JL654" s="1587"/>
      <c r="JM654" s="1587"/>
      <c r="JN654" s="1587"/>
      <c r="JO654" s="1587"/>
      <c r="JP654" s="1587"/>
      <c r="JQ654" s="1587"/>
      <c r="JR654" s="1587"/>
      <c r="JS654" s="1587"/>
      <c r="JT654" s="1587"/>
      <c r="JU654" s="1587"/>
      <c r="JV654" s="1587"/>
      <c r="JW654" s="1587"/>
      <c r="JX654" s="1587"/>
      <c r="JY654" s="1587"/>
      <c r="JZ654" s="1587"/>
      <c r="KA654" s="1587"/>
      <c r="KB654" s="1587"/>
      <c r="KC654" s="1587"/>
      <c r="KD654" s="1587"/>
      <c r="KE654" s="1587"/>
      <c r="KF654" s="1587"/>
      <c r="KG654" s="1587"/>
      <c r="KH654" s="1587"/>
      <c r="KI654" s="1587"/>
      <c r="KJ654" s="1587"/>
      <c r="KK654" s="1587"/>
      <c r="KL654" s="1587"/>
      <c r="KM654" s="1587"/>
      <c r="KN654" s="1587"/>
      <c r="KO654" s="1587"/>
      <c r="KP654" s="1587"/>
      <c r="KQ654" s="1587"/>
      <c r="KR654" s="1587"/>
      <c r="KS654" s="1587"/>
      <c r="KT654" s="1587"/>
      <c r="KU654" s="1587"/>
      <c r="KV654" s="1587"/>
      <c r="KW654" s="1587"/>
      <c r="KX654" s="1587"/>
      <c r="KY654" s="1587"/>
      <c r="KZ654" s="1587"/>
      <c r="LA654" s="1587"/>
      <c r="LB654" s="1587"/>
      <c r="LC654" s="1587"/>
      <c r="LD654" s="1587"/>
      <c r="LE654" s="1587"/>
      <c r="LF654" s="1587"/>
      <c r="LG654" s="1587"/>
      <c r="LH654" s="1587"/>
      <c r="LI654" s="1587"/>
      <c r="LJ654" s="1587"/>
      <c r="LK654" s="1587"/>
      <c r="LL654" s="1587"/>
      <c r="LM654" s="1587"/>
      <c r="LN654" s="1587"/>
      <c r="LO654" s="1587"/>
      <c r="LP654" s="1587"/>
      <c r="LQ654" s="1587"/>
      <c r="LR654" s="1587"/>
      <c r="LS654" s="1587"/>
      <c r="LT654" s="1587"/>
      <c r="LU654" s="1587"/>
      <c r="LV654" s="1587"/>
      <c r="LW654" s="1587"/>
      <c r="LX654" s="1587"/>
      <c r="LY654" s="1587"/>
      <c r="LZ654" s="1587"/>
      <c r="MA654" s="1587"/>
      <c r="MB654" s="1587"/>
      <c r="MC654" s="1587"/>
      <c r="MD654" s="1587"/>
      <c r="ME654" s="1587"/>
      <c r="MF654" s="1587"/>
      <c r="MG654" s="1587"/>
      <c r="MH654" s="1587"/>
      <c r="MI654" s="1587"/>
      <c r="MJ654" s="1587"/>
      <c r="MK654" s="1587"/>
      <c r="ML654" s="1587"/>
      <c r="MM654" s="1587"/>
      <c r="MN654" s="1587"/>
      <c r="MO654" s="1587"/>
      <c r="MP654" s="1587"/>
      <c r="MQ654" s="1587"/>
      <c r="MR654" s="1587"/>
      <c r="MS654" s="1587"/>
      <c r="MT654" s="1587"/>
      <c r="MU654" s="1587"/>
      <c r="MV654" s="1587"/>
      <c r="MW654" s="1587"/>
      <c r="MX654" s="1587"/>
      <c r="MY654" s="1587"/>
      <c r="MZ654" s="1587"/>
      <c r="NA654" s="1587"/>
      <c r="NB654" s="1587"/>
      <c r="NC654" s="1587"/>
      <c r="ND654" s="1587"/>
      <c r="NE654" s="1587"/>
      <c r="NF654" s="1587"/>
      <c r="NG654" s="1587"/>
      <c r="NH654" s="1587"/>
      <c r="NI654" s="1587"/>
      <c r="NJ654" s="1587"/>
      <c r="NK654" s="1587"/>
      <c r="NL654" s="1587"/>
      <c r="NM654" s="1587"/>
      <c r="NN654" s="1587"/>
      <c r="NO654" s="1587"/>
      <c r="NP654" s="1587"/>
      <c r="NQ654" s="1587"/>
      <c r="NR654" s="1587"/>
      <c r="NS654" s="1587"/>
      <c r="NT654" s="1587"/>
      <c r="NU654" s="1587"/>
      <c r="NV654" s="1587"/>
      <c r="NW654" s="1587"/>
      <c r="NX654" s="1587"/>
      <c r="NY654" s="1587"/>
      <c r="NZ654" s="1587"/>
      <c r="OA654" s="1587"/>
      <c r="OB654" s="1587"/>
      <c r="OC654" s="1587"/>
      <c r="OD654" s="1587"/>
      <c r="OE654" s="1587"/>
      <c r="OF654" s="1587"/>
      <c r="OG654" s="1587"/>
      <c r="OH654" s="1587"/>
      <c r="OI654" s="1587"/>
      <c r="OJ654" s="1587"/>
      <c r="OK654" s="1587"/>
      <c r="OL654" s="1587"/>
      <c r="OM654" s="1587"/>
      <c r="ON654" s="1587"/>
      <c r="OO654" s="1587"/>
      <c r="OP654" s="1587"/>
      <c r="OQ654" s="1587"/>
      <c r="OR654" s="1587"/>
      <c r="OS654" s="1587"/>
      <c r="OT654" s="1587"/>
      <c r="OU654" s="1587"/>
      <c r="OV654" s="1587"/>
      <c r="OW654" s="1587"/>
      <c r="OX654" s="1587"/>
      <c r="OY654" s="1587"/>
      <c r="OZ654" s="1587"/>
      <c r="PA654" s="1587"/>
      <c r="PB654" s="1587"/>
      <c r="PC654" s="1587"/>
      <c r="PD654" s="1587"/>
      <c r="PE654" s="1587"/>
      <c r="PF654" s="1587"/>
      <c r="PG654" s="1588"/>
      <c r="PH654" s="1588"/>
      <c r="PI654" s="1588"/>
      <c r="PJ654" s="1588"/>
      <c r="PK654" s="1588"/>
      <c r="PL654" s="1588"/>
      <c r="PM654" s="1588"/>
      <c r="PN654" s="1588"/>
      <c r="PO654" s="1588"/>
      <c r="PP654" s="1588"/>
      <c r="PQ654" s="1588"/>
      <c r="PR654" s="1588"/>
      <c r="PS654" s="1588"/>
      <c r="PT654" s="1588"/>
      <c r="PU654" s="1588"/>
      <c r="PV654" s="1588"/>
      <c r="PW654" s="1588"/>
      <c r="PX654" s="1588"/>
      <c r="PY654" s="1588"/>
      <c r="PZ654" s="1588"/>
      <c r="QA654" s="1588"/>
      <c r="QB654" s="1588"/>
      <c r="QC654" s="1588"/>
      <c r="QD654" s="1588"/>
      <c r="QE654" s="1588"/>
      <c r="QF654" s="1588"/>
      <c r="QG654" s="1588"/>
      <c r="QH654" s="1588"/>
      <c r="QI654" s="1588"/>
      <c r="QJ654" s="1588"/>
      <c r="QK654" s="1588"/>
      <c r="QL654" s="1588"/>
      <c r="QM654" s="1588"/>
      <c r="QN654" s="1588"/>
      <c r="QO654" s="1588"/>
      <c r="QP654" s="1588"/>
      <c r="QQ654" s="1588"/>
      <c r="QR654" s="1588"/>
      <c r="QS654" s="1588"/>
      <c r="QT654" s="1588"/>
      <c r="QU654" s="1588"/>
      <c r="QV654" s="1588"/>
      <c r="QW654" s="1588"/>
      <c r="QX654" s="1588"/>
      <c r="QY654" s="1588"/>
      <c r="QZ654" s="1588"/>
      <c r="RA654" s="1588"/>
      <c r="RB654" s="1588"/>
      <c r="RC654" s="1588"/>
      <c r="RD654" s="1588"/>
      <c r="RE654" s="1588"/>
      <c r="RF654" s="1588"/>
      <c r="RG654" s="1588"/>
      <c r="RH654" s="1588"/>
      <c r="RI654" s="1588"/>
      <c r="RJ654" s="1588"/>
      <c r="RK654" s="1588"/>
      <c r="RL654" s="1588"/>
      <c r="RM654" s="1588"/>
      <c r="RN654" s="1588"/>
      <c r="RO654" s="1588"/>
      <c r="RP654" s="1588"/>
      <c r="RQ654" s="1588"/>
      <c r="RR654" s="1588"/>
      <c r="RS654" s="1588"/>
      <c r="RT654" s="1588"/>
      <c r="RU654" s="1588"/>
      <c r="RV654" s="1588"/>
      <c r="RW654" s="1588"/>
      <c r="RX654" s="1588"/>
      <c r="RY654" s="1588"/>
      <c r="RZ654" s="1588"/>
      <c r="SA654" s="1588"/>
      <c r="SB654" s="1588"/>
      <c r="SC654" s="1588"/>
      <c r="SD654" s="1588"/>
      <c r="SE654" s="1588"/>
      <c r="SF654" s="1588"/>
      <c r="SG654" s="1588"/>
      <c r="SH654" s="1588"/>
      <c r="SI654" s="1588"/>
      <c r="SJ654" s="1588"/>
      <c r="SK654" s="1588"/>
      <c r="SL654" s="1588"/>
      <c r="SM654" s="1588"/>
      <c r="SN654" s="1588"/>
      <c r="SO654" s="1588"/>
      <c r="SP654" s="1588"/>
      <c r="SQ654" s="1588"/>
      <c r="SR654" s="1588"/>
      <c r="SS654" s="1588"/>
      <c r="ST654" s="1588"/>
      <c r="SU654" s="1588"/>
      <c r="SV654" s="1588"/>
      <c r="SW654" s="1588"/>
      <c r="SX654" s="1588"/>
      <c r="SY654" s="1588"/>
      <c r="SZ654" s="1588"/>
      <c r="TA654" s="1588"/>
      <c r="TB654" s="1588"/>
      <c r="TC654" s="1588"/>
    </row>
    <row r="655" spans="1:752" ht="15" customHeight="1" x14ac:dyDescent="0.15">
      <c r="A655" s="1033">
        <v>44172</v>
      </c>
      <c r="B655" s="1205">
        <f>M655+W655+AG655+AQ655+BA655+BK655+BU655+CE655+CO655+CY655+DI655+DS655+EC655+EM655+EW655+FQ655+FG655+GK655+GU655+HE655+HO655</f>
        <v>4540</v>
      </c>
      <c r="M655" s="231">
        <v>2286</v>
      </c>
      <c r="N655" s="546">
        <v>8.15</v>
      </c>
      <c r="O655" s="467">
        <v>1672</v>
      </c>
      <c r="P655" s="576">
        <v>23.1</v>
      </c>
      <c r="Q655" s="883">
        <f t="shared" si="84"/>
        <v>80.850000000000009</v>
      </c>
      <c r="R655" s="539">
        <v>0.5</v>
      </c>
      <c r="S655" s="576">
        <v>10.3</v>
      </c>
      <c r="W655" s="494">
        <v>443</v>
      </c>
      <c r="X655" s="546">
        <v>8.23</v>
      </c>
      <c r="Y655" s="548">
        <v>3960</v>
      </c>
      <c r="Z655" s="576">
        <v>15.1</v>
      </c>
      <c r="AA655" s="883">
        <f t="shared" si="85"/>
        <v>61.91</v>
      </c>
      <c r="AB655" s="539">
        <v>5.4</v>
      </c>
      <c r="AC655" s="576">
        <v>6.3</v>
      </c>
      <c r="AQ655" s="494">
        <v>189</v>
      </c>
      <c r="AR655" s="546">
        <v>7.95</v>
      </c>
      <c r="AS655" s="548">
        <v>2790</v>
      </c>
      <c r="AT655" s="576">
        <v>48.9</v>
      </c>
      <c r="AU655" s="883">
        <f t="shared" si="97"/>
        <v>156.48000000000002</v>
      </c>
      <c r="AV655" s="539">
        <v>0.3</v>
      </c>
      <c r="AW655" s="576">
        <v>53.8</v>
      </c>
      <c r="BA655" s="231">
        <v>169</v>
      </c>
      <c r="BB655" s="546">
        <v>8.59</v>
      </c>
      <c r="BC655" s="467">
        <v>4450</v>
      </c>
      <c r="BD655" s="576">
        <v>33.1</v>
      </c>
      <c r="BE655" s="883">
        <f t="shared" si="86"/>
        <v>119.16000000000001</v>
      </c>
      <c r="BF655" s="539">
        <v>5.3</v>
      </c>
      <c r="BG655" s="576">
        <v>13.4</v>
      </c>
      <c r="BK655" s="494">
        <v>144</v>
      </c>
      <c r="BL655" s="546">
        <v>8.18</v>
      </c>
      <c r="BM655" s="548">
        <v>1389</v>
      </c>
      <c r="BN655" s="576">
        <v>84</v>
      </c>
      <c r="BO655" s="883">
        <f t="shared" si="92"/>
        <v>210</v>
      </c>
      <c r="BP655" s="539">
        <v>0.4</v>
      </c>
      <c r="BQ655" s="576">
        <v>1.4</v>
      </c>
      <c r="BU655" s="494">
        <v>517</v>
      </c>
      <c r="BV655" s="546">
        <v>8.1199999999999992</v>
      </c>
      <c r="BW655" s="548">
        <v>3550</v>
      </c>
      <c r="BX655" s="548">
        <v>19</v>
      </c>
      <c r="BY655" s="883">
        <f t="shared" si="94"/>
        <v>74.099999999999994</v>
      </c>
      <c r="BZ655" s="539">
        <v>2.2999999999999998</v>
      </c>
      <c r="CA655" s="576">
        <v>30.6</v>
      </c>
      <c r="CE655" s="494">
        <v>94</v>
      </c>
      <c r="CF655" s="546">
        <v>7.81</v>
      </c>
      <c r="CG655" s="548">
        <v>3010</v>
      </c>
      <c r="CH655" s="576">
        <v>19</v>
      </c>
      <c r="CI655" s="883">
        <f t="shared" si="98"/>
        <v>72.2</v>
      </c>
      <c r="CJ655" s="539">
        <v>2.2999999999999998</v>
      </c>
      <c r="CK655" s="576">
        <v>37</v>
      </c>
      <c r="CO655" s="494">
        <v>213</v>
      </c>
      <c r="CP655" s="546">
        <v>7.57</v>
      </c>
      <c r="CQ655" s="467">
        <v>5640</v>
      </c>
      <c r="CR655" s="576">
        <v>17.7</v>
      </c>
      <c r="CS655" s="883">
        <f t="shared" si="87"/>
        <v>56.64</v>
      </c>
      <c r="CT655" s="539">
        <v>3.6</v>
      </c>
      <c r="CU655" s="576">
        <v>47</v>
      </c>
      <c r="CY655" s="494">
        <v>384</v>
      </c>
      <c r="CZ655" s="546">
        <v>7.85</v>
      </c>
      <c r="DA655" s="467">
        <v>3370</v>
      </c>
      <c r="DB655" s="576">
        <v>118</v>
      </c>
      <c r="DC655" s="883">
        <f t="shared" si="95"/>
        <v>300.89999999999998</v>
      </c>
      <c r="DD655" s="539">
        <v>2.2999999999999998</v>
      </c>
      <c r="DE655" s="576">
        <v>30.1</v>
      </c>
      <c r="DI655" s="494">
        <v>35</v>
      </c>
      <c r="DJ655" s="546">
        <v>8.5</v>
      </c>
      <c r="DK655" s="549">
        <v>4520</v>
      </c>
      <c r="DL655" s="576">
        <v>38.1</v>
      </c>
      <c r="DM655" s="883">
        <v>137</v>
      </c>
      <c r="DO655" s="576">
        <v>29</v>
      </c>
      <c r="DS655" s="494">
        <v>22</v>
      </c>
      <c r="DT655" s="546">
        <v>7.36</v>
      </c>
      <c r="DU655" s="466">
        <v>4660</v>
      </c>
      <c r="DV655" s="576">
        <v>22.4</v>
      </c>
      <c r="DW655" s="883">
        <v>62.7</v>
      </c>
      <c r="DY655" s="576">
        <v>8.3000000000000007</v>
      </c>
      <c r="FG655" s="494">
        <v>20</v>
      </c>
      <c r="FH655" s="546">
        <v>8.49</v>
      </c>
      <c r="FI655" s="467">
        <v>3060</v>
      </c>
      <c r="FJ655" s="576">
        <v>32.200000000000003</v>
      </c>
      <c r="FK655" s="883">
        <v>100</v>
      </c>
      <c r="FL655" s="539">
        <v>1</v>
      </c>
      <c r="FM655" s="576">
        <v>3.2</v>
      </c>
      <c r="GK655" s="231">
        <v>11</v>
      </c>
      <c r="GL655" s="941">
        <v>6.55</v>
      </c>
      <c r="GM655" s="467">
        <v>4120</v>
      </c>
      <c r="GN655" s="467">
        <v>172</v>
      </c>
      <c r="GO655" s="467">
        <v>758</v>
      </c>
      <c r="GP655" s="467">
        <v>111</v>
      </c>
      <c r="GQ655" s="467">
        <v>182</v>
      </c>
      <c r="HH655" s="954"/>
      <c r="HO655" s="494">
        <v>13</v>
      </c>
      <c r="HP655" s="546">
        <v>6.81</v>
      </c>
      <c r="HQ655" s="467">
        <v>2450</v>
      </c>
      <c r="HR655" s="576">
        <v>70.3</v>
      </c>
      <c r="HS655" s="576">
        <v>241</v>
      </c>
      <c r="HT655" s="539">
        <v>133</v>
      </c>
      <c r="HU655" s="576">
        <v>147</v>
      </c>
    </row>
    <row r="656" spans="1:752" ht="15" customHeight="1" x14ac:dyDescent="0.15">
      <c r="A656" s="1033">
        <v>44173</v>
      </c>
      <c r="B656" s="1205">
        <f t="shared" si="99"/>
        <v>4348</v>
      </c>
      <c r="M656" s="231">
        <v>2212</v>
      </c>
      <c r="N656" s="546">
        <v>8.31</v>
      </c>
      <c r="O656" s="467">
        <v>2150</v>
      </c>
      <c r="P656" s="576">
        <v>23</v>
      </c>
      <c r="Q656" s="883">
        <f t="shared" si="84"/>
        <v>80.5</v>
      </c>
      <c r="S656" s="576">
        <v>10.5</v>
      </c>
      <c r="W656" s="494">
        <v>484</v>
      </c>
      <c r="X656" s="546">
        <v>7.91</v>
      </c>
      <c r="Y656" s="548">
        <v>7050</v>
      </c>
      <c r="Z656" s="576">
        <v>18.100000000000001</v>
      </c>
      <c r="AA656" s="883">
        <f t="shared" si="85"/>
        <v>74.209999999999994</v>
      </c>
      <c r="AC656" s="576">
        <v>8.1999999999999993</v>
      </c>
      <c r="AQ656" s="494">
        <v>211</v>
      </c>
      <c r="AR656" s="546">
        <v>7.52</v>
      </c>
      <c r="AS656" s="548">
        <v>4320</v>
      </c>
      <c r="AT656" s="576">
        <v>51.4</v>
      </c>
      <c r="AU656" s="883">
        <f t="shared" si="97"/>
        <v>164.48000000000002</v>
      </c>
      <c r="AW656" s="576">
        <v>64</v>
      </c>
      <c r="BA656" s="231">
        <v>196</v>
      </c>
      <c r="BB656" s="546">
        <v>8.2200000000000006</v>
      </c>
      <c r="BC656" s="467">
        <v>6830</v>
      </c>
      <c r="BD656" s="576">
        <v>31.7</v>
      </c>
      <c r="BE656" s="883">
        <f t="shared" si="86"/>
        <v>114.12</v>
      </c>
      <c r="BG656" s="576">
        <v>11.6</v>
      </c>
      <c r="BK656" s="494">
        <v>141</v>
      </c>
      <c r="BL656" s="546">
        <v>7.93</v>
      </c>
      <c r="BM656" s="548">
        <v>1807</v>
      </c>
      <c r="BN656" s="576">
        <v>84.2</v>
      </c>
      <c r="BO656" s="883">
        <f t="shared" si="92"/>
        <v>210.5</v>
      </c>
      <c r="BQ656" s="576">
        <v>1.5</v>
      </c>
      <c r="BU656" s="494">
        <v>276</v>
      </c>
      <c r="BV656" s="546">
        <v>7.7</v>
      </c>
      <c r="BW656" s="548">
        <v>7560</v>
      </c>
      <c r="BX656" s="548">
        <v>16.600000000000001</v>
      </c>
      <c r="BY656" s="883">
        <f t="shared" si="94"/>
        <v>64.740000000000009</v>
      </c>
      <c r="CA656" s="576">
        <v>26.4</v>
      </c>
      <c r="CE656" s="494">
        <v>87</v>
      </c>
      <c r="CF656" s="546">
        <v>7.78</v>
      </c>
      <c r="CG656" s="548">
        <v>4320</v>
      </c>
      <c r="CH656" s="576">
        <v>15.9</v>
      </c>
      <c r="CI656" s="883">
        <f t="shared" si="98"/>
        <v>60.42</v>
      </c>
      <c r="CK656" s="576">
        <v>35.5</v>
      </c>
      <c r="CO656" s="494">
        <v>353</v>
      </c>
      <c r="CP656" s="546">
        <v>7.21</v>
      </c>
      <c r="CQ656" s="467">
        <v>8770</v>
      </c>
      <c r="CR656" s="576">
        <v>18.2</v>
      </c>
      <c r="CS656" s="883">
        <f t="shared" si="87"/>
        <v>58.24</v>
      </c>
      <c r="CU656" s="576">
        <v>47</v>
      </c>
      <c r="CY656" s="494">
        <v>280</v>
      </c>
      <c r="CZ656" s="546">
        <v>7.1</v>
      </c>
      <c r="DA656" s="467">
        <v>5040</v>
      </c>
      <c r="DB656" s="576">
        <v>118</v>
      </c>
      <c r="DC656" s="883">
        <f t="shared" si="95"/>
        <v>300.89999999999998</v>
      </c>
      <c r="DE656" s="576">
        <v>32.6</v>
      </c>
      <c r="DI656" s="494">
        <v>37</v>
      </c>
      <c r="DJ656" s="546">
        <v>8.2100000000000009</v>
      </c>
      <c r="DK656" s="549">
        <v>5210</v>
      </c>
      <c r="DL656" s="576">
        <v>38</v>
      </c>
      <c r="DM656" s="883">
        <v>137</v>
      </c>
      <c r="DO656" s="576">
        <v>30</v>
      </c>
      <c r="DS656" s="494">
        <v>31</v>
      </c>
      <c r="DT656" s="546">
        <v>7.76</v>
      </c>
      <c r="DU656" s="466">
        <v>4310</v>
      </c>
      <c r="DV656" s="576">
        <v>37.9</v>
      </c>
      <c r="DW656" s="883">
        <v>106</v>
      </c>
      <c r="DY656" s="576">
        <v>7</v>
      </c>
      <c r="FG656" s="494">
        <v>21</v>
      </c>
      <c r="FH656" s="546">
        <v>8.33</v>
      </c>
      <c r="FI656" s="576">
        <v>4730</v>
      </c>
      <c r="FJ656" s="576">
        <v>33.299999999999997</v>
      </c>
      <c r="FK656" s="883">
        <v>103</v>
      </c>
      <c r="FM656" s="576">
        <v>3.7</v>
      </c>
      <c r="HH656" s="954"/>
      <c r="HO656" s="494">
        <v>19</v>
      </c>
      <c r="HP656" s="546">
        <v>6.44</v>
      </c>
      <c r="HQ656" s="467">
        <v>3980</v>
      </c>
      <c r="HR656" s="576">
        <v>70.900000000000006</v>
      </c>
      <c r="HS656" s="576">
        <v>262</v>
      </c>
      <c r="HT656" s="539">
        <v>150</v>
      </c>
      <c r="HU656" s="576">
        <v>156</v>
      </c>
    </row>
    <row r="657" spans="1:523" ht="15" customHeight="1" x14ac:dyDescent="0.15">
      <c r="A657" s="1033">
        <v>44174</v>
      </c>
      <c r="B657" s="1205">
        <f t="shared" si="99"/>
        <v>4234</v>
      </c>
      <c r="M657" s="231">
        <v>1790</v>
      </c>
      <c r="N657" s="546">
        <v>8.49</v>
      </c>
      <c r="O657" s="467">
        <v>1809</v>
      </c>
      <c r="P657" s="576">
        <v>19.8</v>
      </c>
      <c r="Q657" s="883">
        <f t="shared" si="84"/>
        <v>69.3</v>
      </c>
      <c r="S657" s="576">
        <v>9</v>
      </c>
      <c r="W657" s="494">
        <v>412</v>
      </c>
      <c r="X657" s="546">
        <v>8.09</v>
      </c>
      <c r="Y657" s="548">
        <v>4940</v>
      </c>
      <c r="Z657" s="576">
        <v>22.2</v>
      </c>
      <c r="AA657" s="883">
        <f t="shared" si="85"/>
        <v>91.02</v>
      </c>
      <c r="AC657" s="576">
        <v>16.600000000000001</v>
      </c>
      <c r="AG657" s="494">
        <v>89</v>
      </c>
      <c r="AH657" s="546">
        <v>8.26</v>
      </c>
      <c r="AI657" s="548">
        <v>6230</v>
      </c>
      <c r="AJ657" s="576">
        <v>42.7</v>
      </c>
      <c r="AK657" s="883">
        <v>184</v>
      </c>
      <c r="AM657" s="213">
        <v>7.7</v>
      </c>
      <c r="AQ657" s="494">
        <v>222</v>
      </c>
      <c r="AR657" s="546">
        <v>7.98</v>
      </c>
      <c r="AS657" s="548">
        <v>3580</v>
      </c>
      <c r="AT657" s="576">
        <v>50.8</v>
      </c>
      <c r="AU657" s="883">
        <f t="shared" si="97"/>
        <v>162.56</v>
      </c>
      <c r="AW657" s="576">
        <v>68.900000000000006</v>
      </c>
      <c r="BA657" s="231">
        <v>222</v>
      </c>
      <c r="BB657" s="546">
        <v>8.59</v>
      </c>
      <c r="BC657" s="467">
        <v>5530</v>
      </c>
      <c r="BD657" s="576">
        <v>33.799999999999997</v>
      </c>
      <c r="BE657" s="883">
        <f t="shared" si="86"/>
        <v>121.67999999999999</v>
      </c>
      <c r="BG657" s="576">
        <v>17.2</v>
      </c>
      <c r="BK657" s="494">
        <v>139</v>
      </c>
      <c r="BL657" s="546">
        <v>8.15</v>
      </c>
      <c r="BM657" s="548">
        <v>1668</v>
      </c>
      <c r="BN657" s="576">
        <v>88.1</v>
      </c>
      <c r="BO657" s="883">
        <f t="shared" si="92"/>
        <v>220.25</v>
      </c>
      <c r="BQ657" s="576">
        <v>1.7</v>
      </c>
      <c r="BU657" s="494">
        <v>351</v>
      </c>
      <c r="BV657" s="546">
        <v>7.62</v>
      </c>
      <c r="BW657" s="548">
        <v>5520</v>
      </c>
      <c r="BX657" s="548">
        <v>5.6</v>
      </c>
      <c r="BY657" s="883">
        <f t="shared" si="94"/>
        <v>21.84</v>
      </c>
      <c r="CA657" s="576">
        <v>6.4</v>
      </c>
      <c r="CE657" s="494">
        <v>94</v>
      </c>
      <c r="CF657" s="546">
        <v>8.06</v>
      </c>
      <c r="CG657" s="548">
        <v>3620</v>
      </c>
      <c r="CH657" s="576">
        <v>14.2</v>
      </c>
      <c r="CI657" s="883">
        <f t="shared" si="98"/>
        <v>53.959999999999994</v>
      </c>
      <c r="CK657" s="576">
        <v>35.200000000000003</v>
      </c>
      <c r="CO657" s="494">
        <v>298</v>
      </c>
      <c r="CP657" s="546">
        <v>7.31</v>
      </c>
      <c r="CQ657" s="467">
        <v>7220</v>
      </c>
      <c r="CR657" s="576">
        <v>19.3</v>
      </c>
      <c r="CS657" s="883">
        <f t="shared" si="87"/>
        <v>61.760000000000005</v>
      </c>
      <c r="CU657" s="576">
        <v>46.8</v>
      </c>
      <c r="CY657" s="494">
        <v>413</v>
      </c>
      <c r="CZ657" s="546">
        <v>7.25</v>
      </c>
      <c r="DA657" s="467">
        <v>4020</v>
      </c>
      <c r="DB657" s="576">
        <v>114</v>
      </c>
      <c r="DC657" s="883">
        <f t="shared" si="95"/>
        <v>290.7</v>
      </c>
      <c r="DE657" s="576">
        <v>33.4</v>
      </c>
      <c r="DI657" s="494">
        <v>42</v>
      </c>
      <c r="DJ657" s="546">
        <v>8.61</v>
      </c>
      <c r="DK657" s="549">
        <v>4830</v>
      </c>
      <c r="DL657" s="576">
        <v>39.6</v>
      </c>
      <c r="DM657" s="883">
        <v>143</v>
      </c>
      <c r="DO657" s="576">
        <v>31.1</v>
      </c>
      <c r="DS657" s="494">
        <v>32</v>
      </c>
      <c r="DT657" s="546">
        <v>7.98</v>
      </c>
      <c r="DU657" s="466">
        <v>446</v>
      </c>
      <c r="DV657" s="576">
        <v>31.9</v>
      </c>
      <c r="DW657" s="883">
        <v>98.3</v>
      </c>
      <c r="DY657" s="576">
        <v>7.5</v>
      </c>
      <c r="EC657" s="494">
        <v>31</v>
      </c>
      <c r="ED657" s="546">
        <v>8.0299999999999994</v>
      </c>
      <c r="EE657" s="551">
        <v>1142</v>
      </c>
      <c r="EF657" s="576">
        <v>13</v>
      </c>
      <c r="EG657" s="883">
        <v>48.1</v>
      </c>
      <c r="EI657" s="576">
        <v>9.6999999999999993</v>
      </c>
      <c r="FG657" s="494">
        <v>19</v>
      </c>
      <c r="FH657" s="546">
        <v>8.5</v>
      </c>
      <c r="FI657" s="467">
        <v>3460</v>
      </c>
      <c r="FJ657" s="576">
        <v>32</v>
      </c>
      <c r="FK657" s="883">
        <v>99</v>
      </c>
      <c r="FM657" s="576">
        <v>3.5</v>
      </c>
      <c r="GV657" s="941"/>
      <c r="HE657" s="494">
        <v>67</v>
      </c>
      <c r="HF657" s="546">
        <v>5.0199999999999996</v>
      </c>
      <c r="HG657" s="467">
        <v>6980</v>
      </c>
      <c r="HH657" s="954">
        <v>67.3</v>
      </c>
      <c r="HI657" s="1432">
        <v>256</v>
      </c>
      <c r="HK657" s="576">
        <v>17.7</v>
      </c>
      <c r="HO657" s="494">
        <v>13</v>
      </c>
      <c r="HP657" s="546">
        <v>6.72</v>
      </c>
      <c r="HQ657" s="467">
        <v>3190</v>
      </c>
      <c r="HR657" s="576">
        <v>71.599999999999994</v>
      </c>
      <c r="HS657" s="576">
        <v>358</v>
      </c>
      <c r="HT657" s="539">
        <v>141</v>
      </c>
      <c r="HU657" s="576">
        <v>151</v>
      </c>
    </row>
    <row r="658" spans="1:523" ht="15" customHeight="1" x14ac:dyDescent="0.15">
      <c r="A658" s="1033">
        <v>44175</v>
      </c>
      <c r="B658" s="1205">
        <f t="shared" si="99"/>
        <v>5151</v>
      </c>
      <c r="M658" s="231">
        <v>2317</v>
      </c>
      <c r="N658" s="546">
        <v>8.4600000000000009</v>
      </c>
      <c r="O658" s="467">
        <v>2020</v>
      </c>
      <c r="P658" s="576">
        <v>19.899999999999999</v>
      </c>
      <c r="Q658" s="883">
        <f t="shared" si="84"/>
        <v>69.649999999999991</v>
      </c>
      <c r="S658" s="576">
        <v>9.4</v>
      </c>
      <c r="W658" s="494">
        <v>496</v>
      </c>
      <c r="X658" s="546">
        <v>8.36</v>
      </c>
      <c r="Y658" s="548">
        <v>7000</v>
      </c>
      <c r="Z658" s="576">
        <v>16.5</v>
      </c>
      <c r="AA658" s="883">
        <f t="shared" si="85"/>
        <v>67.649999999999991</v>
      </c>
      <c r="AC658" s="576">
        <v>8.6999999999999993</v>
      </c>
      <c r="AQ658" s="494">
        <v>145</v>
      </c>
      <c r="AR658" s="546">
        <v>7.87</v>
      </c>
      <c r="AS658" s="548">
        <v>4560</v>
      </c>
      <c r="AT658" s="576">
        <v>51.8</v>
      </c>
      <c r="AU658" s="883">
        <f t="shared" si="97"/>
        <v>165.76</v>
      </c>
      <c r="AW658" s="576">
        <v>73.3</v>
      </c>
      <c r="BA658" s="231">
        <v>264</v>
      </c>
      <c r="BB658" s="546">
        <v>8.61</v>
      </c>
      <c r="BC658" s="467">
        <v>7000</v>
      </c>
      <c r="BD658" s="576">
        <v>34.1</v>
      </c>
      <c r="BE658" s="883">
        <f t="shared" si="86"/>
        <v>122.76</v>
      </c>
      <c r="BG658" s="576">
        <v>11.8</v>
      </c>
      <c r="BK658" s="494">
        <v>137</v>
      </c>
      <c r="BL658" s="546">
        <v>8.27</v>
      </c>
      <c r="BM658" s="548">
        <v>1866</v>
      </c>
      <c r="BN658" s="576">
        <v>91.3</v>
      </c>
      <c r="BO658" s="883">
        <f t="shared" si="92"/>
        <v>228.25</v>
      </c>
      <c r="BQ658" s="576">
        <v>1.6</v>
      </c>
      <c r="BU658" s="494">
        <v>535</v>
      </c>
      <c r="BV658" s="546">
        <v>7.91</v>
      </c>
      <c r="BW658" s="548">
        <v>6840</v>
      </c>
      <c r="BX658" s="548">
        <v>17.7</v>
      </c>
      <c r="BY658" s="883">
        <f t="shared" si="94"/>
        <v>69.03</v>
      </c>
      <c r="CA658" s="576">
        <v>21.3</v>
      </c>
      <c r="CE658" s="494">
        <v>94</v>
      </c>
      <c r="CF658" s="546">
        <v>8.32</v>
      </c>
      <c r="CG658" s="548">
        <v>4020</v>
      </c>
      <c r="CH658" s="576">
        <v>15.9</v>
      </c>
      <c r="CI658" s="883">
        <f t="shared" si="98"/>
        <v>60.42</v>
      </c>
      <c r="CK658" s="576">
        <v>38.200000000000003</v>
      </c>
      <c r="CO658" s="494">
        <v>385</v>
      </c>
      <c r="CP658" s="546">
        <v>7.41</v>
      </c>
      <c r="CQ658" s="467">
        <v>8960</v>
      </c>
      <c r="CR658" s="576">
        <v>45.1</v>
      </c>
      <c r="CS658" s="883">
        <f t="shared" si="87"/>
        <v>144.32000000000002</v>
      </c>
      <c r="CU658" s="576">
        <v>55.4</v>
      </c>
      <c r="CY658" s="494">
        <v>392</v>
      </c>
      <c r="CZ658" s="546">
        <v>7.33</v>
      </c>
      <c r="DA658" s="467">
        <v>4500</v>
      </c>
      <c r="DB658" s="576">
        <v>113</v>
      </c>
      <c r="DC658" s="883">
        <f t="shared" si="95"/>
        <v>288.14999999999998</v>
      </c>
      <c r="DE658" s="576">
        <v>34.299999999999997</v>
      </c>
      <c r="DI658" s="494">
        <v>65</v>
      </c>
      <c r="DJ658" s="546">
        <v>8.64</v>
      </c>
      <c r="DK658" s="549">
        <v>5100</v>
      </c>
      <c r="DL658" s="576">
        <v>39</v>
      </c>
      <c r="DM658" s="883">
        <v>140</v>
      </c>
      <c r="DO658" s="576">
        <v>31.3</v>
      </c>
      <c r="DS658" s="494">
        <v>56</v>
      </c>
      <c r="DT658" s="546">
        <v>7.61</v>
      </c>
      <c r="DU658" s="466">
        <v>432</v>
      </c>
      <c r="DV658" s="576">
        <v>11.5</v>
      </c>
      <c r="DW658" s="883">
        <v>32.200000000000003</v>
      </c>
      <c r="DY658" s="576">
        <v>3.1</v>
      </c>
      <c r="FG658" s="494">
        <v>29</v>
      </c>
      <c r="FH658" s="546">
        <v>8.07</v>
      </c>
      <c r="FI658" s="467">
        <v>3650</v>
      </c>
      <c r="FJ658" s="576">
        <v>31.6</v>
      </c>
      <c r="FK658" s="883">
        <v>98</v>
      </c>
      <c r="FM658" s="576">
        <v>3.7</v>
      </c>
      <c r="FQ658" s="1262">
        <v>23</v>
      </c>
      <c r="FR658" s="1263">
        <v>7.93</v>
      </c>
      <c r="FS658" s="1444">
        <v>4510</v>
      </c>
      <c r="FT658" s="1263">
        <v>15.2</v>
      </c>
      <c r="FU658" s="980">
        <f>FT658*3</f>
        <v>45.599999999999994</v>
      </c>
      <c r="FW658" s="954">
        <v>54</v>
      </c>
      <c r="GU658" s="231">
        <v>27</v>
      </c>
      <c r="GV658" s="941">
        <v>6.12</v>
      </c>
      <c r="GW658" s="467">
        <v>10230</v>
      </c>
      <c r="GX658" s="467">
        <v>271</v>
      </c>
      <c r="GY658" s="467">
        <v>1450</v>
      </c>
      <c r="GZ658" s="539">
        <v>205</v>
      </c>
      <c r="HA658" s="467">
        <v>357</v>
      </c>
      <c r="HE658" s="494">
        <v>172</v>
      </c>
      <c r="HF658" s="546">
        <v>4.55</v>
      </c>
      <c r="HG658" s="467">
        <v>10480</v>
      </c>
      <c r="HH658" s="954">
        <v>71</v>
      </c>
      <c r="HI658" s="1432">
        <v>305</v>
      </c>
      <c r="HK658" s="576">
        <v>20</v>
      </c>
      <c r="HO658" s="494">
        <v>14</v>
      </c>
      <c r="HP658" s="546">
        <v>6.53</v>
      </c>
      <c r="HQ658" s="467">
        <v>3820</v>
      </c>
      <c r="HR658" s="576">
        <v>65.400000000000006</v>
      </c>
      <c r="HS658" s="576">
        <v>289</v>
      </c>
      <c r="HT658" s="539">
        <v>150</v>
      </c>
      <c r="HU658" s="576">
        <v>162</v>
      </c>
    </row>
    <row r="659" spans="1:523" ht="15" customHeight="1" x14ac:dyDescent="0.15">
      <c r="A659" s="1033">
        <v>44176</v>
      </c>
      <c r="B659" s="1205">
        <f t="shared" si="99"/>
        <v>4931</v>
      </c>
      <c r="M659" s="231">
        <v>2461</v>
      </c>
      <c r="N659" s="546">
        <v>8.4600000000000009</v>
      </c>
      <c r="O659" s="467">
        <v>2230</v>
      </c>
      <c r="P659" s="576">
        <v>21</v>
      </c>
      <c r="Q659" s="883">
        <f t="shared" si="84"/>
        <v>73.5</v>
      </c>
      <c r="S659" s="576">
        <v>9.1</v>
      </c>
      <c r="W659" s="494">
        <v>451</v>
      </c>
      <c r="X659" s="546">
        <v>8.1199999999999992</v>
      </c>
      <c r="Y659" s="548">
        <v>8030</v>
      </c>
      <c r="Z659" s="576">
        <v>17.3</v>
      </c>
      <c r="AA659" s="883">
        <f t="shared" si="85"/>
        <v>70.929999999999993</v>
      </c>
      <c r="AC659" s="576">
        <v>10.6</v>
      </c>
      <c r="AG659" s="494">
        <v>131</v>
      </c>
      <c r="AH659" s="546">
        <v>8.26</v>
      </c>
      <c r="AI659" s="548">
        <v>8300</v>
      </c>
      <c r="AJ659" s="576">
        <v>42.6</v>
      </c>
      <c r="AK659" s="883">
        <v>183</v>
      </c>
      <c r="AM659" s="213">
        <v>9.8000000000000007</v>
      </c>
      <c r="AQ659" s="494">
        <v>254</v>
      </c>
      <c r="AR659" s="546">
        <v>7.92</v>
      </c>
      <c r="AS659" s="548">
        <v>4600</v>
      </c>
      <c r="AT659" s="576">
        <v>48.2</v>
      </c>
      <c r="AU659" s="883">
        <f t="shared" si="97"/>
        <v>154.24</v>
      </c>
      <c r="AW659" s="576">
        <v>67.400000000000006</v>
      </c>
      <c r="BA659" s="231">
        <v>245</v>
      </c>
      <c r="BB659" s="546">
        <v>8.1999999999999993</v>
      </c>
      <c r="BC659" s="467">
        <v>6560</v>
      </c>
      <c r="BD659" s="576">
        <v>52.1</v>
      </c>
      <c r="BE659" s="883">
        <f t="shared" si="86"/>
        <v>187.56</v>
      </c>
      <c r="BG659" s="576">
        <v>27.4</v>
      </c>
      <c r="BK659" s="494">
        <v>135</v>
      </c>
      <c r="BL659" s="546">
        <v>8.08</v>
      </c>
      <c r="BM659" s="548">
        <v>2010</v>
      </c>
      <c r="BN659" s="576">
        <v>94.8</v>
      </c>
      <c r="BO659" s="883">
        <f t="shared" si="92"/>
        <v>237</v>
      </c>
      <c r="BQ659" s="576">
        <v>1.6</v>
      </c>
      <c r="BU659" s="494">
        <v>504</v>
      </c>
      <c r="BV659" s="546">
        <v>7.89</v>
      </c>
      <c r="BW659" s="548">
        <v>7330</v>
      </c>
      <c r="BX659" s="548">
        <v>16.899999999999999</v>
      </c>
      <c r="BY659" s="883">
        <f t="shared" si="94"/>
        <v>65.91</v>
      </c>
      <c r="CA659" s="576">
        <v>21.8</v>
      </c>
      <c r="CE659" s="494">
        <v>18</v>
      </c>
      <c r="CF659" s="546">
        <v>7.94</v>
      </c>
      <c r="CG659" s="548">
        <v>4140</v>
      </c>
      <c r="CH659" s="576">
        <v>16.3</v>
      </c>
      <c r="CI659" s="883">
        <f t="shared" si="98"/>
        <v>61.94</v>
      </c>
      <c r="CK659" s="576">
        <v>38.700000000000003</v>
      </c>
      <c r="CO659" s="494">
        <v>5</v>
      </c>
      <c r="CP659" s="546">
        <v>7.01</v>
      </c>
      <c r="CQ659" s="467">
        <v>8050</v>
      </c>
      <c r="CR659" s="576">
        <v>53.3</v>
      </c>
      <c r="CS659" s="883">
        <f t="shared" si="87"/>
        <v>170.56</v>
      </c>
      <c r="CU659" s="576">
        <v>42.8</v>
      </c>
      <c r="CY659" s="494">
        <v>377</v>
      </c>
      <c r="CZ659" s="546">
        <v>7.18</v>
      </c>
      <c r="DA659" s="467">
        <v>5130</v>
      </c>
      <c r="DB659" s="576">
        <v>128</v>
      </c>
      <c r="DC659" s="883">
        <f t="shared" si="95"/>
        <v>326.39999999999998</v>
      </c>
      <c r="DE659" s="576">
        <v>32.200000000000003</v>
      </c>
      <c r="DI659" s="494">
        <v>59</v>
      </c>
      <c r="DJ659" s="546">
        <v>8.61</v>
      </c>
      <c r="DK659" s="549">
        <v>5410</v>
      </c>
      <c r="DL659" s="576">
        <v>40</v>
      </c>
      <c r="DM659" s="883">
        <v>143</v>
      </c>
      <c r="DO659" s="576">
        <v>30</v>
      </c>
      <c r="DS659" s="494">
        <v>50</v>
      </c>
      <c r="DT659" s="546">
        <v>7.54</v>
      </c>
      <c r="DU659" s="466">
        <v>432</v>
      </c>
      <c r="DV659" s="576">
        <v>11.5</v>
      </c>
      <c r="DW659" s="883">
        <v>32.200000000000003</v>
      </c>
      <c r="DY659" s="576">
        <v>3.1</v>
      </c>
      <c r="EC659" s="494">
        <v>22</v>
      </c>
      <c r="ED659" s="546">
        <v>8.01</v>
      </c>
      <c r="EE659" s="551">
        <v>1241</v>
      </c>
      <c r="EF659" s="576">
        <v>13</v>
      </c>
      <c r="EG659" s="883">
        <v>48</v>
      </c>
      <c r="EI659" s="576">
        <v>11</v>
      </c>
      <c r="FG659" s="494">
        <v>20</v>
      </c>
      <c r="FH659" s="546">
        <v>8.6300000000000008</v>
      </c>
      <c r="FI659" s="467">
        <v>3820</v>
      </c>
      <c r="FJ659" s="576">
        <v>33.299999999999997</v>
      </c>
      <c r="FK659" s="883">
        <v>102</v>
      </c>
      <c r="FM659" s="576">
        <v>3.6</v>
      </c>
      <c r="GK659" s="231">
        <v>38</v>
      </c>
      <c r="GL659" s="941">
        <v>6.31</v>
      </c>
      <c r="GM659" s="467">
        <v>9920</v>
      </c>
      <c r="GN659" s="467">
        <v>121</v>
      </c>
      <c r="GO659" s="467">
        <v>892</v>
      </c>
      <c r="GP659" s="467">
        <v>105</v>
      </c>
      <c r="GQ659" s="467">
        <v>192</v>
      </c>
      <c r="GV659" s="941"/>
      <c r="HE659" s="494">
        <v>141</v>
      </c>
      <c r="HF659" s="546">
        <v>4.6100000000000003</v>
      </c>
      <c r="HG659" s="467">
        <v>10480</v>
      </c>
      <c r="HH659" s="954">
        <v>71</v>
      </c>
      <c r="HI659" s="1432">
        <v>305</v>
      </c>
      <c r="HK659" s="576">
        <v>20</v>
      </c>
      <c r="HO659" s="494">
        <v>20</v>
      </c>
      <c r="HP659" s="546">
        <v>6.6</v>
      </c>
      <c r="HQ659" s="467">
        <v>4140</v>
      </c>
      <c r="HR659" s="576">
        <v>69</v>
      </c>
      <c r="HS659" s="576">
        <v>312</v>
      </c>
      <c r="HT659" s="539">
        <v>144</v>
      </c>
      <c r="HU659" s="576">
        <v>172</v>
      </c>
    </row>
    <row r="660" spans="1:523" ht="15" customHeight="1" x14ac:dyDescent="0.15">
      <c r="A660" s="1033">
        <v>44177</v>
      </c>
      <c r="B660" s="1205">
        <f t="shared" si="99"/>
        <v>5080</v>
      </c>
      <c r="M660" s="231">
        <v>2335</v>
      </c>
      <c r="N660" s="546">
        <v>8.39</v>
      </c>
      <c r="O660" s="467">
        <v>2190</v>
      </c>
      <c r="P660" s="576">
        <v>22.1</v>
      </c>
      <c r="Q660" s="883">
        <f t="shared" si="84"/>
        <v>77.350000000000009</v>
      </c>
      <c r="S660" s="576">
        <v>10.199999999999999</v>
      </c>
      <c r="W660" s="494">
        <v>355</v>
      </c>
      <c r="X660" s="546">
        <v>8.18</v>
      </c>
      <c r="Y660" s="548">
        <v>7850</v>
      </c>
      <c r="Z660" s="576">
        <v>15.7</v>
      </c>
      <c r="AA660" s="883">
        <f t="shared" si="85"/>
        <v>64.36999999999999</v>
      </c>
      <c r="AC660" s="576">
        <v>13</v>
      </c>
      <c r="AG660" s="494">
        <v>104</v>
      </c>
      <c r="AH660" s="596">
        <v>8.24</v>
      </c>
      <c r="AI660" s="600">
        <v>7790</v>
      </c>
      <c r="AJ660" s="603">
        <v>40.1</v>
      </c>
      <c r="AK660" s="883">
        <v>172</v>
      </c>
      <c r="AL660" s="543"/>
      <c r="AM660" s="135">
        <v>10.3</v>
      </c>
      <c r="AQ660" s="494">
        <v>207</v>
      </c>
      <c r="AR660" s="546">
        <v>8.11</v>
      </c>
      <c r="AS660" s="548">
        <v>4450</v>
      </c>
      <c r="AT660" s="576">
        <v>47.9</v>
      </c>
      <c r="AU660" s="883">
        <f t="shared" si="97"/>
        <v>153.28</v>
      </c>
      <c r="AW660" s="576">
        <v>68.5</v>
      </c>
      <c r="BA660" s="231">
        <v>206</v>
      </c>
      <c r="BB660" s="546">
        <v>8.36</v>
      </c>
      <c r="BC660" s="467">
        <v>6460</v>
      </c>
      <c r="BD660" s="576">
        <v>38.299999999999997</v>
      </c>
      <c r="BE660" s="883">
        <f t="shared" si="86"/>
        <v>137.88</v>
      </c>
      <c r="BG660" s="576">
        <v>17.8</v>
      </c>
      <c r="BK660" s="494">
        <v>140</v>
      </c>
      <c r="BL660" s="546">
        <v>8.15</v>
      </c>
      <c r="BM660" s="548">
        <v>1851</v>
      </c>
      <c r="BN660" s="576">
        <v>94.3</v>
      </c>
      <c r="BO660" s="883">
        <f t="shared" si="92"/>
        <v>235.75</v>
      </c>
      <c r="BQ660" s="576">
        <v>1.5</v>
      </c>
      <c r="BU660" s="494">
        <v>497</v>
      </c>
      <c r="BV660" s="546">
        <v>7.96</v>
      </c>
      <c r="BW660" s="548">
        <v>6880</v>
      </c>
      <c r="BX660" s="548">
        <v>22.3</v>
      </c>
      <c r="BY660" s="883">
        <f t="shared" si="94"/>
        <v>86.97</v>
      </c>
      <c r="CA660" s="576">
        <v>28</v>
      </c>
      <c r="CE660" s="494">
        <v>56</v>
      </c>
      <c r="CF660" s="546">
        <v>8.2799999999999994</v>
      </c>
      <c r="CG660" s="548">
        <v>3880</v>
      </c>
      <c r="CH660" s="576">
        <v>13.2</v>
      </c>
      <c r="CI660" s="883">
        <f t="shared" si="98"/>
        <v>50.16</v>
      </c>
      <c r="CK660" s="576">
        <v>27.5</v>
      </c>
      <c r="CO660" s="494">
        <v>285</v>
      </c>
      <c r="CP660" s="546">
        <v>7.31</v>
      </c>
      <c r="CQ660" s="467">
        <v>7540</v>
      </c>
      <c r="CR660" s="576">
        <v>32.299999999999997</v>
      </c>
      <c r="CS660" s="883">
        <f t="shared" si="87"/>
        <v>103.36</v>
      </c>
      <c r="CU660" s="576">
        <v>44.2</v>
      </c>
      <c r="CY660" s="494">
        <v>475</v>
      </c>
      <c r="CZ660" s="546">
        <v>7.03</v>
      </c>
      <c r="DA660" s="467">
        <v>4760</v>
      </c>
      <c r="DB660" s="576">
        <v>131</v>
      </c>
      <c r="DC660" s="883">
        <f t="shared" si="95"/>
        <v>334.04999999999995</v>
      </c>
      <c r="DE660" s="576">
        <v>31.2</v>
      </c>
      <c r="DI660" s="494">
        <v>155</v>
      </c>
      <c r="DJ660" s="546">
        <v>8.41</v>
      </c>
      <c r="DK660" s="549">
        <v>4590</v>
      </c>
      <c r="DL660" s="576">
        <v>36.6</v>
      </c>
      <c r="DM660" s="883">
        <v>132</v>
      </c>
      <c r="DO660" s="576">
        <v>32.9</v>
      </c>
      <c r="DS660" s="494">
        <v>38</v>
      </c>
      <c r="DT660" s="546">
        <v>7.51</v>
      </c>
      <c r="DU660" s="466">
        <v>380</v>
      </c>
      <c r="DV660" s="576">
        <v>41.3</v>
      </c>
      <c r="DW660" s="883">
        <v>116</v>
      </c>
      <c r="DY660" s="576">
        <v>1</v>
      </c>
      <c r="FG660" s="494">
        <v>33</v>
      </c>
      <c r="FH660" s="546">
        <v>8.44</v>
      </c>
      <c r="FI660" s="467">
        <v>3580</v>
      </c>
      <c r="FJ660" s="576">
        <v>32.5</v>
      </c>
      <c r="FK660" s="883">
        <v>101</v>
      </c>
      <c r="FM660" s="576">
        <v>4</v>
      </c>
      <c r="FQ660" s="1262">
        <v>19</v>
      </c>
      <c r="GU660" s="231">
        <v>36</v>
      </c>
      <c r="GV660" s="941">
        <v>6.24</v>
      </c>
      <c r="GW660" s="467">
        <v>10330</v>
      </c>
      <c r="GX660" s="467">
        <v>269</v>
      </c>
      <c r="GY660" s="467">
        <v>1400</v>
      </c>
      <c r="GZ660" s="539">
        <v>198</v>
      </c>
      <c r="HA660" s="467">
        <v>299</v>
      </c>
      <c r="HE660" s="494">
        <v>139</v>
      </c>
      <c r="HF660" s="546">
        <v>4.9800000000000004</v>
      </c>
      <c r="HG660" s="467">
        <v>6930</v>
      </c>
      <c r="HH660" s="954">
        <v>77.099999999999994</v>
      </c>
      <c r="HI660" s="1432">
        <v>293</v>
      </c>
      <c r="HK660" s="576">
        <v>19</v>
      </c>
    </row>
    <row r="661" spans="1:523" s="472" customFormat="1" ht="15" customHeight="1" x14ac:dyDescent="0.15">
      <c r="A661" s="581">
        <v>44178</v>
      </c>
      <c r="B661" s="1204">
        <f t="shared" si="99"/>
        <v>5002</v>
      </c>
      <c r="C661" s="241"/>
      <c r="D661" s="552"/>
      <c r="E661" s="471"/>
      <c r="F661" s="577"/>
      <c r="G661" s="577"/>
      <c r="H661" s="541"/>
      <c r="I661" s="577"/>
      <c r="J661" s="553"/>
      <c r="K661" s="471"/>
      <c r="L661" s="557"/>
      <c r="M661" s="241">
        <v>2364</v>
      </c>
      <c r="N661" s="552">
        <v>8.4600000000000009</v>
      </c>
      <c r="O661" s="471">
        <v>2270</v>
      </c>
      <c r="P661" s="577">
        <v>23.6</v>
      </c>
      <c r="Q661" s="577">
        <f t="shared" ref="Q661:Q724" si="100">P661*3.5</f>
        <v>82.600000000000009</v>
      </c>
      <c r="R661" s="541"/>
      <c r="S661" s="577">
        <v>10.9</v>
      </c>
      <c r="T661" s="553"/>
      <c r="U661" s="471"/>
      <c r="V661" s="557"/>
      <c r="W661" s="554">
        <v>366</v>
      </c>
      <c r="X661" s="552">
        <v>8.18</v>
      </c>
      <c r="Y661" s="555">
        <v>8340</v>
      </c>
      <c r="Z661" s="577">
        <v>16.5</v>
      </c>
      <c r="AA661" s="577">
        <f t="shared" ref="AA661:AA662" si="101">Z661*4.1</f>
        <v>67.649999999999991</v>
      </c>
      <c r="AB661" s="541"/>
      <c r="AC661" s="577">
        <v>13</v>
      </c>
      <c r="AD661" s="541"/>
      <c r="AE661" s="471"/>
      <c r="AF661" s="557"/>
      <c r="AG661" s="554">
        <v>65</v>
      </c>
      <c r="AH661" s="552">
        <v>8.31</v>
      </c>
      <c r="AI661" s="555">
        <v>7820</v>
      </c>
      <c r="AJ661" s="577">
        <v>37.5</v>
      </c>
      <c r="AK661" s="577">
        <v>166</v>
      </c>
      <c r="AL661" s="541"/>
      <c r="AM661" s="180">
        <v>10</v>
      </c>
      <c r="AN661" s="541"/>
      <c r="AO661" s="471"/>
      <c r="AP661" s="619"/>
      <c r="AQ661" s="554">
        <v>190</v>
      </c>
      <c r="AR661" s="552">
        <v>7.95</v>
      </c>
      <c r="AS661" s="555">
        <v>4280</v>
      </c>
      <c r="AT661" s="577">
        <v>44.4</v>
      </c>
      <c r="AU661" s="577">
        <f t="shared" si="97"/>
        <v>142.08000000000001</v>
      </c>
      <c r="AV661" s="541"/>
      <c r="AW661" s="577">
        <v>61.9</v>
      </c>
      <c r="AX661" s="541"/>
      <c r="AY661" s="471"/>
      <c r="AZ661" s="557"/>
      <c r="BA661" s="241">
        <v>246</v>
      </c>
      <c r="BB661" s="552">
        <v>8.14</v>
      </c>
      <c r="BC661" s="471">
        <v>6380</v>
      </c>
      <c r="BD661" s="577">
        <v>41.4</v>
      </c>
      <c r="BE661" s="577">
        <f t="shared" ref="BE661:BE724" si="102">BD661*3.6</f>
        <v>149.04</v>
      </c>
      <c r="BF661" s="541"/>
      <c r="BG661" s="577">
        <v>25</v>
      </c>
      <c r="BH661" s="541"/>
      <c r="BI661" s="471"/>
      <c r="BJ661" s="557"/>
      <c r="BK661" s="554">
        <v>138</v>
      </c>
      <c r="BL661" s="552">
        <v>8.02</v>
      </c>
      <c r="BM661" s="555">
        <v>1964</v>
      </c>
      <c r="BN661" s="577">
        <v>97.4</v>
      </c>
      <c r="BO661" s="577">
        <f t="shared" si="92"/>
        <v>243.5</v>
      </c>
      <c r="BP661" s="541"/>
      <c r="BQ661" s="577">
        <v>1.6</v>
      </c>
      <c r="BR661" s="541"/>
      <c r="BS661" s="471"/>
      <c r="BT661" s="557"/>
      <c r="BU661" s="554">
        <v>447</v>
      </c>
      <c r="BV661" s="552">
        <v>6.96</v>
      </c>
      <c r="BW661" s="555">
        <v>6310</v>
      </c>
      <c r="BX661" s="555">
        <v>28.5</v>
      </c>
      <c r="BY661" s="577">
        <f t="shared" si="94"/>
        <v>111.14999999999999</v>
      </c>
      <c r="BZ661" s="541"/>
      <c r="CA661" s="577">
        <v>20.3</v>
      </c>
      <c r="CB661" s="541"/>
      <c r="CC661" s="471"/>
      <c r="CD661" s="557"/>
      <c r="CE661" s="554">
        <v>42</v>
      </c>
      <c r="CF661" s="552">
        <v>8.2100000000000009</v>
      </c>
      <c r="CG661" s="555">
        <v>3900</v>
      </c>
      <c r="CH661" s="577">
        <v>15</v>
      </c>
      <c r="CI661" s="577">
        <f t="shared" si="98"/>
        <v>57</v>
      </c>
      <c r="CJ661" s="541"/>
      <c r="CK661" s="577">
        <v>28</v>
      </c>
      <c r="CL661" s="541"/>
      <c r="CM661" s="471"/>
      <c r="CN661" s="557"/>
      <c r="CO661" s="554">
        <v>236</v>
      </c>
      <c r="CP661" s="552">
        <v>7.21</v>
      </c>
      <c r="CQ661" s="471">
        <v>10430</v>
      </c>
      <c r="CR661" s="577">
        <v>42.3</v>
      </c>
      <c r="CS661" s="577">
        <f t="shared" si="87"/>
        <v>135.35999999999999</v>
      </c>
      <c r="CT661" s="541"/>
      <c r="CU661" s="577">
        <v>63</v>
      </c>
      <c r="CV661" s="541"/>
      <c r="CW661" s="471"/>
      <c r="CX661" s="557"/>
      <c r="CY661" s="554">
        <v>558</v>
      </c>
      <c r="CZ661" s="552">
        <v>7.38</v>
      </c>
      <c r="DA661" s="471">
        <v>4340</v>
      </c>
      <c r="DB661" s="577">
        <v>110</v>
      </c>
      <c r="DC661" s="577">
        <f t="shared" si="95"/>
        <v>280.5</v>
      </c>
      <c r="DD661" s="541"/>
      <c r="DE661" s="577">
        <v>26.2</v>
      </c>
      <c r="DF661" s="541"/>
      <c r="DG661" s="558"/>
      <c r="DH661" s="557"/>
      <c r="DI661" s="554">
        <v>116</v>
      </c>
      <c r="DJ661" s="552">
        <v>8.51</v>
      </c>
      <c r="DK661" s="556">
        <v>4920</v>
      </c>
      <c r="DL661" s="577">
        <v>32.200000000000003</v>
      </c>
      <c r="DM661" s="577">
        <v>116</v>
      </c>
      <c r="DN661" s="541"/>
      <c r="DO661" s="577">
        <v>3.1</v>
      </c>
      <c r="DP661" s="541"/>
      <c r="DQ661" s="471"/>
      <c r="DR661" s="557"/>
      <c r="DS661" s="554">
        <v>48</v>
      </c>
      <c r="DT661" s="552">
        <v>7.41</v>
      </c>
      <c r="DU661" s="470">
        <v>3850</v>
      </c>
      <c r="DV661" s="577">
        <v>17.8</v>
      </c>
      <c r="DW661" s="577">
        <v>50</v>
      </c>
      <c r="DX661" s="541"/>
      <c r="DY661" s="577">
        <v>1</v>
      </c>
      <c r="DZ661" s="541"/>
      <c r="EA661" s="577"/>
      <c r="EB661" s="557"/>
      <c r="EC661" s="554"/>
      <c r="ED661" s="552"/>
      <c r="EE661" s="558"/>
      <c r="EF661" s="577"/>
      <c r="EG661" s="577"/>
      <c r="EH661" s="541"/>
      <c r="EI661" s="577"/>
      <c r="EJ661" s="541"/>
      <c r="EK661" s="471"/>
      <c r="EL661" s="557"/>
      <c r="EM661" s="554"/>
      <c r="EN661" s="552"/>
      <c r="EO661" s="471"/>
      <c r="EP661" s="577"/>
      <c r="EQ661" s="577"/>
      <c r="ER661" s="541"/>
      <c r="ES661" s="577"/>
      <c r="ET661" s="470"/>
      <c r="EU661" s="471"/>
      <c r="EV661" s="557"/>
      <c r="EW661" s="554"/>
      <c r="EX661" s="552"/>
      <c r="EY661" s="471"/>
      <c r="EZ661" s="577"/>
      <c r="FA661" s="577"/>
      <c r="FB661" s="541"/>
      <c r="FC661" s="577"/>
      <c r="FD661" s="470"/>
      <c r="FE661" s="471"/>
      <c r="FF661" s="557"/>
      <c r="FG661" s="554">
        <v>30</v>
      </c>
      <c r="FH661" s="552">
        <v>8.4499999999999993</v>
      </c>
      <c r="FI661" s="471">
        <v>3680</v>
      </c>
      <c r="FJ661" s="577">
        <v>34.4</v>
      </c>
      <c r="FK661" s="577">
        <v>107</v>
      </c>
      <c r="FL661" s="541"/>
      <c r="FM661" s="577">
        <v>4.2</v>
      </c>
      <c r="FN661" s="470"/>
      <c r="FO661" s="471"/>
      <c r="FP661" s="557"/>
      <c r="FQ661" s="1261"/>
      <c r="FR661" s="584"/>
      <c r="FS661" s="589"/>
      <c r="FT661" s="584"/>
      <c r="FU661" s="590"/>
      <c r="FV661" s="584"/>
      <c r="FW661" s="590"/>
      <c r="FX661" s="584"/>
      <c r="FY661" s="584"/>
      <c r="FZ661" s="591"/>
      <c r="GA661" s="1261"/>
      <c r="GB661" s="584"/>
      <c r="GC661" s="584"/>
      <c r="GD661" s="584"/>
      <c r="GE661" s="590"/>
      <c r="GF661" s="584"/>
      <c r="GG661" s="590"/>
      <c r="GH661" s="584"/>
      <c r="GI661" s="584"/>
      <c r="GJ661" s="591"/>
      <c r="GK661" s="241">
        <v>5</v>
      </c>
      <c r="GL661" s="940">
        <v>6.15</v>
      </c>
      <c r="GM661" s="471">
        <v>10700</v>
      </c>
      <c r="GN661" s="471">
        <v>362</v>
      </c>
      <c r="GO661" s="471">
        <v>1730</v>
      </c>
      <c r="GP661" s="471">
        <v>37.9</v>
      </c>
      <c r="GQ661" s="471">
        <v>322</v>
      </c>
      <c r="GR661" s="471"/>
      <c r="GS661" s="471"/>
      <c r="GT661" s="557"/>
      <c r="GU661" s="241"/>
      <c r="GV661" s="940"/>
      <c r="GW661" s="471"/>
      <c r="GX661" s="471"/>
      <c r="GY661" s="471"/>
      <c r="GZ661" s="541"/>
      <c r="HA661" s="471"/>
      <c r="HB661" s="471"/>
      <c r="HC661" s="471"/>
      <c r="HD661" s="557"/>
      <c r="HE661" s="554">
        <v>151</v>
      </c>
      <c r="HF661" s="552">
        <v>5.62</v>
      </c>
      <c r="HG661" s="471">
        <v>8620</v>
      </c>
      <c r="HH661" s="590">
        <v>79.2</v>
      </c>
      <c r="HI661" s="556">
        <v>301</v>
      </c>
      <c r="HJ661" s="541"/>
      <c r="HK661" s="577">
        <v>22.4</v>
      </c>
      <c r="HL661" s="541"/>
      <c r="HM661" s="471"/>
      <c r="HN661" s="557"/>
      <c r="HO661" s="554"/>
      <c r="HP661" s="552"/>
      <c r="HQ661" s="471"/>
      <c r="HR661" s="577"/>
      <c r="HS661" s="577"/>
      <c r="HT661" s="541"/>
      <c r="HU661" s="577"/>
      <c r="HV661" s="541"/>
      <c r="HW661" s="471"/>
      <c r="HX661" s="557"/>
      <c r="HY661" s="1587"/>
      <c r="HZ661" s="1587"/>
      <c r="IA661" s="1587"/>
      <c r="IB661" s="1587"/>
      <c r="IC661" s="1587"/>
      <c r="ID661" s="1587"/>
      <c r="IE661" s="1587"/>
      <c r="IF661" s="1587"/>
      <c r="IG661" s="1587"/>
      <c r="IH661" s="1587"/>
      <c r="II661" s="1587"/>
      <c r="IJ661" s="1587"/>
      <c r="IK661" s="1587"/>
      <c r="IL661" s="1587"/>
      <c r="IM661" s="1587"/>
      <c r="IN661" s="1587"/>
      <c r="IO661" s="1587"/>
      <c r="IP661" s="1587"/>
      <c r="IQ661" s="1587"/>
      <c r="IR661" s="1587"/>
      <c r="IS661" s="1587"/>
      <c r="IT661" s="1587"/>
      <c r="IU661" s="1587"/>
      <c r="IV661" s="1587"/>
      <c r="IW661" s="1587"/>
      <c r="IX661" s="1587"/>
      <c r="IY661" s="1587"/>
      <c r="IZ661" s="1587"/>
      <c r="JA661" s="1587"/>
      <c r="JB661" s="1587"/>
      <c r="JC661" s="1587"/>
      <c r="JD661" s="1587"/>
      <c r="JE661" s="1587"/>
      <c r="JF661" s="1587"/>
      <c r="JG661" s="1587"/>
      <c r="JH661" s="1587"/>
      <c r="JI661" s="1587"/>
      <c r="JJ661" s="1587"/>
      <c r="JK661" s="1587"/>
      <c r="JL661" s="1587"/>
      <c r="JM661" s="1587"/>
      <c r="JN661" s="1587"/>
      <c r="JO661" s="1587"/>
      <c r="JP661" s="1587"/>
      <c r="JQ661" s="1587"/>
      <c r="JR661" s="1587"/>
      <c r="JS661" s="1587"/>
      <c r="JT661" s="1587"/>
      <c r="JU661" s="1587"/>
      <c r="JV661" s="1587"/>
      <c r="JW661" s="1587"/>
      <c r="JX661" s="1587"/>
      <c r="JY661" s="1587"/>
      <c r="JZ661" s="1587"/>
      <c r="KA661" s="1587"/>
      <c r="KB661" s="1587"/>
      <c r="KC661" s="1587"/>
      <c r="KD661" s="1587"/>
      <c r="KE661" s="1587"/>
      <c r="KF661" s="1587"/>
      <c r="KG661" s="1587"/>
      <c r="KH661" s="1587"/>
      <c r="KI661" s="1587"/>
      <c r="KJ661" s="1587"/>
      <c r="KK661" s="1587"/>
      <c r="KL661" s="1587"/>
      <c r="KM661" s="1587"/>
      <c r="KN661" s="1587"/>
      <c r="KO661" s="1587"/>
      <c r="KP661" s="1587"/>
      <c r="KQ661" s="1587"/>
      <c r="KR661" s="1587"/>
      <c r="KS661" s="1587"/>
      <c r="KT661" s="1587"/>
      <c r="KU661" s="1587"/>
      <c r="KV661" s="1587"/>
      <c r="KW661" s="1587"/>
      <c r="KX661" s="1587"/>
      <c r="KY661" s="1587"/>
      <c r="KZ661" s="1587"/>
      <c r="LA661" s="1587"/>
      <c r="LB661" s="1587"/>
      <c r="LC661" s="1587"/>
      <c r="LD661" s="1587"/>
      <c r="LE661" s="1587"/>
      <c r="LF661" s="1587"/>
      <c r="LG661" s="1587"/>
      <c r="LH661" s="1587"/>
      <c r="LI661" s="1587"/>
      <c r="LJ661" s="1587"/>
      <c r="LK661" s="1587"/>
      <c r="LL661" s="1587"/>
      <c r="LM661" s="1587"/>
      <c r="LN661" s="1587"/>
      <c r="LO661" s="1587"/>
      <c r="LP661" s="1587"/>
      <c r="LQ661" s="1587"/>
      <c r="LR661" s="1587"/>
      <c r="LS661" s="1587"/>
      <c r="LT661" s="1587"/>
      <c r="LU661" s="1587"/>
      <c r="LV661" s="1587"/>
      <c r="LW661" s="1587"/>
      <c r="LX661" s="1587"/>
      <c r="LY661" s="1587"/>
      <c r="LZ661" s="1587"/>
      <c r="MA661" s="1587"/>
      <c r="MB661" s="1587"/>
      <c r="MC661" s="1587"/>
      <c r="MD661" s="1587"/>
      <c r="ME661" s="1587"/>
      <c r="MF661" s="1587"/>
      <c r="MG661" s="1587"/>
      <c r="MH661" s="1587"/>
      <c r="MI661" s="1587"/>
      <c r="MJ661" s="1587"/>
      <c r="MK661" s="1587"/>
      <c r="ML661" s="1587"/>
      <c r="MM661" s="1587"/>
      <c r="MN661" s="1587"/>
      <c r="MO661" s="1587"/>
      <c r="MP661" s="1587"/>
      <c r="MQ661" s="1587"/>
      <c r="MR661" s="1587"/>
      <c r="MS661" s="1587"/>
      <c r="MT661" s="1587"/>
      <c r="MU661" s="1587"/>
      <c r="MV661" s="1587"/>
      <c r="MW661" s="1587"/>
      <c r="MX661" s="1587"/>
      <c r="MY661" s="1587"/>
      <c r="MZ661" s="1587"/>
      <c r="NA661" s="1587"/>
      <c r="NB661" s="1587"/>
      <c r="NC661" s="1587"/>
      <c r="ND661" s="1587"/>
      <c r="NE661" s="1587"/>
      <c r="NF661" s="1587"/>
      <c r="NG661" s="1587"/>
      <c r="NH661" s="1587"/>
      <c r="NI661" s="1587"/>
      <c r="NJ661" s="1587"/>
      <c r="NK661" s="1587"/>
      <c r="NL661" s="1587"/>
      <c r="NM661" s="1587"/>
      <c r="NN661" s="1587"/>
      <c r="NO661" s="1587"/>
      <c r="NP661" s="1587"/>
      <c r="NQ661" s="1587"/>
      <c r="NR661" s="1587"/>
      <c r="NS661" s="1587"/>
      <c r="NT661" s="1587"/>
      <c r="NU661" s="1587"/>
      <c r="NV661" s="1587"/>
      <c r="NW661" s="1587"/>
      <c r="NX661" s="1587"/>
      <c r="NY661" s="1587"/>
      <c r="NZ661" s="1587"/>
      <c r="OA661" s="1587"/>
      <c r="OB661" s="1587"/>
      <c r="OC661" s="1587"/>
      <c r="OD661" s="1587"/>
      <c r="OE661" s="1587"/>
      <c r="OF661" s="1587"/>
      <c r="OG661" s="1587"/>
      <c r="OH661" s="1587"/>
      <c r="OI661" s="1587"/>
      <c r="OJ661" s="1587"/>
      <c r="OK661" s="1587"/>
      <c r="OL661" s="1587"/>
      <c r="OM661" s="1587"/>
      <c r="ON661" s="1587"/>
      <c r="OO661" s="1587"/>
      <c r="OP661" s="1587"/>
      <c r="OQ661" s="1587"/>
      <c r="OR661" s="1587"/>
      <c r="OS661" s="1587"/>
      <c r="OT661" s="1587"/>
      <c r="OU661" s="1587"/>
      <c r="OV661" s="1587"/>
      <c r="OW661" s="1587"/>
      <c r="OX661" s="1587"/>
      <c r="OY661" s="1587"/>
      <c r="OZ661" s="1587"/>
      <c r="PA661" s="1587"/>
      <c r="PB661" s="1587"/>
      <c r="PC661" s="1587"/>
      <c r="PD661" s="1587"/>
      <c r="PE661" s="1587"/>
      <c r="PF661" s="1587"/>
      <c r="PG661" s="1588"/>
      <c r="PH661" s="1588"/>
      <c r="PI661" s="1588"/>
      <c r="PJ661" s="1588"/>
      <c r="PK661" s="1588"/>
      <c r="PL661" s="1588"/>
      <c r="PM661" s="1588"/>
      <c r="PN661" s="1588"/>
      <c r="PO661" s="1588"/>
      <c r="PP661" s="1588"/>
      <c r="PQ661" s="1588"/>
      <c r="PR661" s="1588"/>
      <c r="PS661" s="1588"/>
      <c r="PT661" s="1588"/>
      <c r="PU661" s="1588"/>
      <c r="PV661" s="1588"/>
      <c r="PW661" s="1588"/>
      <c r="PX661" s="1588"/>
      <c r="PY661" s="1588"/>
      <c r="PZ661" s="1588"/>
      <c r="QA661" s="1588"/>
      <c r="QB661" s="1588"/>
      <c r="QC661" s="1588"/>
      <c r="QD661" s="1588"/>
      <c r="QE661" s="1588"/>
      <c r="QF661" s="1588"/>
      <c r="QG661" s="1588"/>
      <c r="QH661" s="1588"/>
      <c r="QI661" s="1588"/>
      <c r="QJ661" s="1588"/>
      <c r="QK661" s="1588"/>
      <c r="QL661" s="1588"/>
      <c r="QM661" s="1588"/>
      <c r="QN661" s="1588"/>
      <c r="QO661" s="1588"/>
      <c r="QP661" s="1588"/>
      <c r="QQ661" s="1588"/>
      <c r="QR661" s="1588"/>
      <c r="QS661" s="1588"/>
      <c r="QT661" s="1588"/>
      <c r="QU661" s="1588"/>
      <c r="QV661" s="1588"/>
      <c r="QW661" s="1588"/>
      <c r="QX661" s="1588"/>
      <c r="QY661" s="1588"/>
      <c r="QZ661" s="1588"/>
      <c r="RA661" s="1588"/>
      <c r="RB661" s="1588"/>
      <c r="RC661" s="1588"/>
      <c r="RD661" s="1588"/>
      <c r="RE661" s="1588"/>
      <c r="RF661" s="1588"/>
      <c r="RG661" s="1588"/>
      <c r="RH661" s="1588"/>
      <c r="RI661" s="1588"/>
      <c r="RJ661" s="1588"/>
      <c r="RK661" s="1588"/>
      <c r="RL661" s="1588"/>
      <c r="RM661" s="1588"/>
      <c r="RN661" s="1588"/>
      <c r="RO661" s="1588"/>
      <c r="RP661" s="1588"/>
      <c r="RQ661" s="1588"/>
      <c r="RR661" s="1588"/>
      <c r="RS661" s="1588"/>
      <c r="RT661" s="1588"/>
      <c r="RU661" s="1588"/>
      <c r="RV661" s="1588"/>
      <c r="RW661" s="1588"/>
      <c r="RX661" s="1588"/>
      <c r="RY661" s="1588"/>
      <c r="RZ661" s="1588"/>
      <c r="SA661" s="1588"/>
      <c r="SB661" s="1588"/>
      <c r="SC661" s="1588"/>
      <c r="SD661" s="1588"/>
      <c r="SE661" s="1588"/>
      <c r="SF661" s="1588"/>
      <c r="SG661" s="1588"/>
      <c r="SH661" s="1588"/>
      <c r="SI661" s="1588"/>
      <c r="SJ661" s="1588"/>
      <c r="SK661" s="1588"/>
      <c r="SL661" s="1588"/>
      <c r="SM661" s="1588"/>
      <c r="SN661" s="1588"/>
      <c r="SO661" s="1588"/>
      <c r="SP661" s="1588"/>
      <c r="SQ661" s="1588"/>
      <c r="SR661" s="1588"/>
      <c r="SS661" s="1588"/>
      <c r="ST661" s="1588"/>
      <c r="SU661" s="1588"/>
      <c r="SV661" s="1588"/>
      <c r="SW661" s="1588"/>
      <c r="SX661" s="1588"/>
      <c r="SY661" s="1588"/>
      <c r="SZ661" s="1588"/>
      <c r="TA661" s="1588"/>
      <c r="TB661" s="1588"/>
      <c r="TC661" s="1588"/>
    </row>
    <row r="662" spans="1:523" ht="15" customHeight="1" x14ac:dyDescent="0.15">
      <c r="A662" s="1033">
        <v>44179</v>
      </c>
      <c r="B662" s="1205">
        <f t="shared" si="99"/>
        <v>4368</v>
      </c>
      <c r="M662" s="231">
        <v>1922</v>
      </c>
      <c r="N662" s="546">
        <v>7.68</v>
      </c>
      <c r="O662" s="467">
        <v>2660</v>
      </c>
      <c r="P662" s="576">
        <v>47.2</v>
      </c>
      <c r="Q662" s="883">
        <f t="shared" si="100"/>
        <v>165.20000000000002</v>
      </c>
      <c r="S662" s="576">
        <v>15.2</v>
      </c>
      <c r="W662" s="494">
        <v>451</v>
      </c>
      <c r="X662" s="546">
        <v>7.92</v>
      </c>
      <c r="Y662" s="548">
        <v>8400</v>
      </c>
      <c r="Z662" s="576">
        <v>32.9</v>
      </c>
      <c r="AA662" s="883">
        <f t="shared" si="101"/>
        <v>134.88999999999999</v>
      </c>
      <c r="AC662" s="576">
        <v>11.1</v>
      </c>
      <c r="AG662" s="494">
        <v>79</v>
      </c>
      <c r="AH662" s="546">
        <v>8.0399999999999991</v>
      </c>
      <c r="AI662" s="548">
        <v>7900</v>
      </c>
      <c r="AJ662" s="576">
        <v>19</v>
      </c>
      <c r="AK662" s="883">
        <v>81.7</v>
      </c>
      <c r="AM662" s="213">
        <v>14.5</v>
      </c>
      <c r="AQ662" s="494">
        <v>339</v>
      </c>
      <c r="AR662" s="546">
        <v>8.2100000000000009</v>
      </c>
      <c r="AS662" s="548">
        <v>5120</v>
      </c>
      <c r="AT662" s="576">
        <v>62</v>
      </c>
      <c r="AU662" s="883">
        <f t="shared" si="97"/>
        <v>198.4</v>
      </c>
      <c r="AW662" s="576">
        <v>12.6</v>
      </c>
      <c r="BA662" s="231">
        <v>214</v>
      </c>
      <c r="BB662" s="546">
        <v>8.032</v>
      </c>
      <c r="BC662" s="467">
        <v>6220</v>
      </c>
      <c r="BD662" s="576">
        <v>56.9</v>
      </c>
      <c r="BE662" s="883">
        <f t="shared" si="102"/>
        <v>204.84</v>
      </c>
      <c r="BG662" s="576">
        <v>70.3</v>
      </c>
      <c r="BK662" s="494">
        <v>140</v>
      </c>
      <c r="BL662" s="546">
        <v>7.91</v>
      </c>
      <c r="BM662" s="548">
        <v>2040</v>
      </c>
      <c r="BN662" s="576">
        <v>103</v>
      </c>
      <c r="BO662" s="883">
        <f t="shared" si="92"/>
        <v>257.5</v>
      </c>
      <c r="BQ662" s="576">
        <v>1.5</v>
      </c>
      <c r="BU662" s="494">
        <v>290</v>
      </c>
      <c r="BV662" s="546">
        <v>8.18</v>
      </c>
      <c r="BW662" s="548">
        <v>6420</v>
      </c>
      <c r="BX662" s="548">
        <v>35.4</v>
      </c>
      <c r="BY662" s="883">
        <f t="shared" si="94"/>
        <v>138.06</v>
      </c>
      <c r="CA662" s="576">
        <v>33.4</v>
      </c>
      <c r="CE662" s="494">
        <v>44</v>
      </c>
      <c r="CF662" s="546">
        <v>7.47</v>
      </c>
      <c r="CG662" s="548">
        <v>4050</v>
      </c>
      <c r="CH662" s="576">
        <v>17.7</v>
      </c>
      <c r="CI662" s="883">
        <f t="shared" si="98"/>
        <v>67.259999999999991</v>
      </c>
      <c r="CK662" s="576">
        <v>39.299999999999997</v>
      </c>
      <c r="CO662" s="494">
        <v>157</v>
      </c>
      <c r="CP662" s="546">
        <v>7.51</v>
      </c>
      <c r="CQ662" s="467">
        <v>10120</v>
      </c>
      <c r="CR662" s="576">
        <v>42</v>
      </c>
      <c r="CS662" s="883">
        <f t="shared" si="87"/>
        <v>134.4</v>
      </c>
      <c r="CU662" s="576">
        <v>63</v>
      </c>
      <c r="CY662" s="494">
        <v>484</v>
      </c>
      <c r="CZ662" s="546">
        <v>7.43</v>
      </c>
      <c r="DA662" s="467">
        <v>5530</v>
      </c>
      <c r="DB662" s="576">
        <v>144</v>
      </c>
      <c r="DC662" s="883">
        <f t="shared" si="95"/>
        <v>367.2</v>
      </c>
      <c r="DE662" s="576">
        <v>33.299999999999997</v>
      </c>
      <c r="DS662" s="494">
        <v>62</v>
      </c>
      <c r="DT662" s="546">
        <v>7.86</v>
      </c>
      <c r="DU662" s="466">
        <v>4220</v>
      </c>
      <c r="DV662" s="576">
        <v>16.600000000000001</v>
      </c>
      <c r="DW662" s="883">
        <v>46.5</v>
      </c>
      <c r="DY662" s="576">
        <v>0.9</v>
      </c>
      <c r="FG662" s="494">
        <v>22</v>
      </c>
      <c r="FH662" s="546">
        <v>8.25</v>
      </c>
      <c r="FI662" s="467">
        <v>3650</v>
      </c>
      <c r="FJ662" s="576">
        <v>56</v>
      </c>
      <c r="FK662" s="883">
        <v>173.6</v>
      </c>
      <c r="FM662" s="576">
        <v>4.2</v>
      </c>
      <c r="FQ662" s="1262">
        <v>21</v>
      </c>
      <c r="FR662" s="1263">
        <v>8.39</v>
      </c>
      <c r="FS662" s="1444">
        <v>10650</v>
      </c>
      <c r="FT662" s="1263">
        <v>22.6</v>
      </c>
      <c r="FU662" s="980">
        <f t="shared" ref="FU662:FU689" si="103">FT662*3</f>
        <v>67.800000000000011</v>
      </c>
      <c r="FW662" s="954">
        <v>86.6</v>
      </c>
      <c r="GV662" s="941"/>
      <c r="HE662" s="494">
        <v>143</v>
      </c>
      <c r="HF662" s="546">
        <v>4.9000000000000004</v>
      </c>
      <c r="HG662" s="467">
        <v>7710</v>
      </c>
      <c r="HH662" s="954">
        <v>75.3</v>
      </c>
      <c r="HI662" s="1432">
        <v>286</v>
      </c>
      <c r="HK662" s="576">
        <v>19.899999999999999</v>
      </c>
    </row>
    <row r="663" spans="1:523" ht="15" customHeight="1" x14ac:dyDescent="0.15">
      <c r="A663" s="1033">
        <v>44180</v>
      </c>
      <c r="B663" s="1205">
        <f t="shared" si="99"/>
        <v>4917</v>
      </c>
      <c r="M663" s="231">
        <v>2038</v>
      </c>
      <c r="N663" s="546">
        <v>8.6</v>
      </c>
      <c r="O663" s="467">
        <v>2370</v>
      </c>
      <c r="P663" s="576">
        <v>24.9</v>
      </c>
      <c r="Q663" s="883">
        <f t="shared" si="100"/>
        <v>87.149999999999991</v>
      </c>
      <c r="S663" s="576">
        <v>8.9</v>
      </c>
      <c r="W663" s="494">
        <v>367</v>
      </c>
      <c r="X663" s="546">
        <v>8.1199999999999992</v>
      </c>
      <c r="Y663" s="548">
        <v>9250</v>
      </c>
      <c r="Z663" s="576">
        <v>19.3</v>
      </c>
      <c r="AA663" s="883">
        <f>Z663*4.1</f>
        <v>79.13</v>
      </c>
      <c r="AC663" s="576">
        <v>13.5</v>
      </c>
      <c r="AG663" s="494">
        <v>139</v>
      </c>
      <c r="AH663" s="546">
        <v>8.4</v>
      </c>
      <c r="AI663" s="548">
        <v>7900</v>
      </c>
      <c r="AJ663" s="576">
        <v>47.2</v>
      </c>
      <c r="AK663" s="883">
        <v>203</v>
      </c>
      <c r="AM663" s="213">
        <v>14.4</v>
      </c>
      <c r="AQ663" s="494">
        <v>390</v>
      </c>
      <c r="AR663" s="546">
        <v>8.4700000000000006</v>
      </c>
      <c r="AS663" s="548">
        <v>5440</v>
      </c>
      <c r="AT663" s="576">
        <v>58.5</v>
      </c>
      <c r="AU663" s="883">
        <f t="shared" si="97"/>
        <v>187.20000000000002</v>
      </c>
      <c r="AW663" s="576">
        <v>70.5</v>
      </c>
      <c r="BA663" s="231">
        <v>285</v>
      </c>
      <c r="BB663" s="546">
        <v>8.5</v>
      </c>
      <c r="BC663" s="467">
        <v>6510</v>
      </c>
      <c r="BD663" s="576">
        <v>36.9</v>
      </c>
      <c r="BE663" s="883">
        <f t="shared" si="102"/>
        <v>132.84</v>
      </c>
      <c r="BG663" s="576">
        <v>14.6</v>
      </c>
      <c r="BK663" s="494">
        <v>137</v>
      </c>
      <c r="BL663" s="546">
        <v>8.18</v>
      </c>
      <c r="BM663" s="548">
        <v>2180</v>
      </c>
      <c r="BN663" s="576">
        <v>110.4</v>
      </c>
      <c r="BO663" s="883">
        <f t="shared" si="92"/>
        <v>276</v>
      </c>
      <c r="BQ663" s="576">
        <v>1.5</v>
      </c>
      <c r="BU663" s="494">
        <v>296</v>
      </c>
      <c r="BV663" s="546">
        <v>8.1</v>
      </c>
      <c r="BW663" s="548">
        <v>7610</v>
      </c>
      <c r="BX663" s="548">
        <v>116</v>
      </c>
      <c r="BY663" s="883">
        <f t="shared" si="94"/>
        <v>452.4</v>
      </c>
      <c r="CA663" s="576">
        <v>90</v>
      </c>
      <c r="CE663" s="494">
        <v>45</v>
      </c>
      <c r="CF663" s="546">
        <v>8.0500000000000007</v>
      </c>
      <c r="CG663" s="548">
        <v>4090</v>
      </c>
      <c r="CH663" s="576">
        <v>16.8</v>
      </c>
      <c r="CI663" s="883">
        <f t="shared" si="98"/>
        <v>63.839999999999996</v>
      </c>
      <c r="CK663" s="576">
        <v>39.1</v>
      </c>
      <c r="CO663" s="494">
        <v>540</v>
      </c>
      <c r="CP663" s="546">
        <v>7.43</v>
      </c>
      <c r="CQ663" s="467">
        <v>11530</v>
      </c>
      <c r="CR663" s="576">
        <v>25.1</v>
      </c>
      <c r="CS663" s="883">
        <f t="shared" ref="CS663:CS707" si="104">CR663*3.2</f>
        <v>80.320000000000007</v>
      </c>
      <c r="CU663" s="576">
        <v>64.2</v>
      </c>
      <c r="CY663" s="494">
        <v>373</v>
      </c>
      <c r="CZ663" s="546">
        <v>7.75</v>
      </c>
      <c r="DA663" s="467">
        <v>5940</v>
      </c>
      <c r="DB663" s="576">
        <v>142</v>
      </c>
      <c r="DC663" s="883">
        <f t="shared" si="95"/>
        <v>362.09999999999997</v>
      </c>
      <c r="DE663" s="576">
        <v>34.9</v>
      </c>
      <c r="DI663" s="494">
        <v>55</v>
      </c>
      <c r="DJ663" s="546">
        <v>8.52</v>
      </c>
      <c r="DK663" s="549">
        <v>5100</v>
      </c>
      <c r="DL663" s="576">
        <v>35</v>
      </c>
      <c r="DM663" s="883">
        <v>126</v>
      </c>
      <c r="DO663" s="576">
        <v>25</v>
      </c>
      <c r="DS663" s="494">
        <v>48</v>
      </c>
      <c r="DT663" s="546">
        <v>7.61</v>
      </c>
      <c r="DU663" s="466">
        <v>4210</v>
      </c>
      <c r="DV663" s="576">
        <v>16</v>
      </c>
      <c r="DW663" s="883">
        <v>45</v>
      </c>
      <c r="DY663" s="576">
        <v>1</v>
      </c>
      <c r="EC663" s="494">
        <v>10</v>
      </c>
      <c r="ED663" s="546">
        <v>8.02</v>
      </c>
      <c r="EE663" s="551">
        <v>1521</v>
      </c>
      <c r="EF663" s="576">
        <v>13</v>
      </c>
      <c r="EG663" s="883">
        <v>48</v>
      </c>
      <c r="EI663" s="576">
        <v>10</v>
      </c>
      <c r="FG663" s="494">
        <v>19</v>
      </c>
      <c r="FH663" s="546">
        <v>8.61</v>
      </c>
      <c r="FI663" s="467">
        <v>3600</v>
      </c>
      <c r="FJ663" s="576">
        <v>36.700000000000003</v>
      </c>
      <c r="FK663" s="883">
        <v>113.8</v>
      </c>
      <c r="FM663" s="576">
        <v>4.4000000000000004</v>
      </c>
      <c r="FQ663" s="1262">
        <v>21</v>
      </c>
      <c r="FR663" s="1263">
        <v>8.1199999999999992</v>
      </c>
      <c r="FS663" s="1444">
        <v>6700</v>
      </c>
      <c r="FT663" s="1263">
        <v>21</v>
      </c>
      <c r="FU663" s="980">
        <f t="shared" si="103"/>
        <v>63</v>
      </c>
      <c r="FW663" s="954">
        <v>51</v>
      </c>
      <c r="GK663" s="231">
        <v>28</v>
      </c>
      <c r="GL663" s="941">
        <v>6.15</v>
      </c>
      <c r="GM663" s="467">
        <v>9600</v>
      </c>
      <c r="GN663" s="467">
        <v>168</v>
      </c>
      <c r="GO663" s="467">
        <v>1025</v>
      </c>
      <c r="GP663" s="467">
        <v>20.8</v>
      </c>
      <c r="GQ663" s="467">
        <v>136</v>
      </c>
      <c r="GV663" s="941"/>
      <c r="HE663" s="494">
        <v>111</v>
      </c>
      <c r="HF663" s="546">
        <v>5.58</v>
      </c>
      <c r="HG663" s="467">
        <v>8360</v>
      </c>
      <c r="HH663" s="954">
        <v>75.2</v>
      </c>
      <c r="HI663" s="1432">
        <v>286</v>
      </c>
      <c r="HK663" s="576">
        <v>18.7</v>
      </c>
      <c r="HO663" s="494">
        <v>15</v>
      </c>
      <c r="HP663" s="546">
        <v>3.24</v>
      </c>
      <c r="HQ663" s="467">
        <v>6240</v>
      </c>
      <c r="HR663" s="576">
        <v>216</v>
      </c>
      <c r="HS663" s="576">
        <v>1123</v>
      </c>
      <c r="HT663" s="539">
        <v>151</v>
      </c>
      <c r="HU663" s="576">
        <v>242</v>
      </c>
    </row>
    <row r="664" spans="1:523" ht="15" customHeight="1" x14ac:dyDescent="0.15">
      <c r="A664" s="1033">
        <v>44181</v>
      </c>
      <c r="B664" s="1205">
        <f t="shared" si="99"/>
        <v>4443</v>
      </c>
      <c r="M664" s="231">
        <v>1581</v>
      </c>
      <c r="N664" s="546">
        <v>8.4499999999999993</v>
      </c>
      <c r="O664" s="467">
        <v>2480</v>
      </c>
      <c r="P664" s="576">
        <v>24</v>
      </c>
      <c r="Q664" s="883">
        <f t="shared" si="100"/>
        <v>84</v>
      </c>
      <c r="S664" s="576">
        <v>9.1</v>
      </c>
      <c r="W664" s="494">
        <v>370</v>
      </c>
      <c r="X664" s="546">
        <v>8.09</v>
      </c>
      <c r="Y664" s="548">
        <v>7920</v>
      </c>
      <c r="Z664" s="576">
        <v>19</v>
      </c>
      <c r="AA664" s="883">
        <f>Z664*4.1</f>
        <v>77.899999999999991</v>
      </c>
      <c r="AC664" s="576">
        <v>14</v>
      </c>
      <c r="AG664" s="494">
        <v>81</v>
      </c>
      <c r="AH664" s="546">
        <v>8.3000000000000007</v>
      </c>
      <c r="AI664" s="548">
        <v>8090</v>
      </c>
      <c r="AJ664" s="576">
        <v>58.5</v>
      </c>
      <c r="AK664" s="883">
        <v>252</v>
      </c>
      <c r="AM664" s="213">
        <v>16.600000000000001</v>
      </c>
      <c r="AQ664" s="494">
        <v>538</v>
      </c>
      <c r="AR664" s="546">
        <v>8.26</v>
      </c>
      <c r="AS664" s="548">
        <v>5930</v>
      </c>
      <c r="AT664" s="576">
        <v>68.8</v>
      </c>
      <c r="AU664" s="883">
        <f t="shared" si="97"/>
        <v>220.16</v>
      </c>
      <c r="AW664" s="576">
        <v>62.5</v>
      </c>
      <c r="BA664" s="231">
        <v>301</v>
      </c>
      <c r="BB664" s="546">
        <v>8.1199999999999992</v>
      </c>
      <c r="BC664" s="467">
        <v>6500</v>
      </c>
      <c r="BD664" s="576">
        <v>38.799999999999997</v>
      </c>
      <c r="BE664" s="883">
        <f t="shared" si="102"/>
        <v>139.68</v>
      </c>
      <c r="BG664" s="576">
        <v>17.7</v>
      </c>
      <c r="BK664" s="494">
        <v>134</v>
      </c>
      <c r="BL664" s="546">
        <v>8.0399999999999991</v>
      </c>
      <c r="BM664" s="548">
        <v>2240</v>
      </c>
      <c r="BN664" s="576">
        <v>109</v>
      </c>
      <c r="BO664" s="883">
        <f t="shared" si="92"/>
        <v>272.5</v>
      </c>
      <c r="BQ664" s="576">
        <v>1.5</v>
      </c>
      <c r="BU664" s="494">
        <v>426</v>
      </c>
      <c r="BV664" s="546">
        <v>7.59</v>
      </c>
      <c r="BW664" s="548">
        <v>4560</v>
      </c>
      <c r="BX664" s="548">
        <v>41</v>
      </c>
      <c r="BY664" s="883">
        <f t="shared" si="94"/>
        <v>159.9</v>
      </c>
      <c r="CA664" s="576">
        <v>35.200000000000003</v>
      </c>
      <c r="CE664" s="494">
        <v>48</v>
      </c>
      <c r="CF664" s="546">
        <v>7.71</v>
      </c>
      <c r="CG664" s="548">
        <v>3780</v>
      </c>
      <c r="CH664" s="576">
        <v>15.4</v>
      </c>
      <c r="CI664" s="883">
        <f t="shared" si="98"/>
        <v>58.519999999999996</v>
      </c>
      <c r="CK664" s="576">
        <v>33.4</v>
      </c>
      <c r="CO664" s="494">
        <v>287</v>
      </c>
      <c r="CP664" s="546">
        <v>7.16</v>
      </c>
      <c r="CQ664" s="467">
        <v>10760</v>
      </c>
      <c r="CR664" s="576">
        <v>26.7</v>
      </c>
      <c r="CS664" s="883">
        <f t="shared" si="104"/>
        <v>85.44</v>
      </c>
      <c r="CU664" s="576">
        <v>57</v>
      </c>
      <c r="CY664" s="494">
        <v>369</v>
      </c>
      <c r="CZ664" s="546">
        <v>7.51</v>
      </c>
      <c r="DA664" s="467">
        <v>5530</v>
      </c>
      <c r="DB664" s="576">
        <v>111</v>
      </c>
      <c r="DC664" s="883">
        <f t="shared" si="95"/>
        <v>283.04999999999995</v>
      </c>
      <c r="DE664" s="576">
        <v>30.3</v>
      </c>
      <c r="DI664" s="494">
        <v>75</v>
      </c>
      <c r="DJ664" s="546">
        <v>7.84</v>
      </c>
      <c r="DK664" s="549">
        <v>6800</v>
      </c>
      <c r="DL664" s="576">
        <v>74.8</v>
      </c>
      <c r="DM664" s="883">
        <v>269</v>
      </c>
      <c r="DO664" s="576">
        <v>82.3</v>
      </c>
      <c r="DS664" s="494">
        <v>35</v>
      </c>
      <c r="DT664" s="546">
        <v>7.5</v>
      </c>
      <c r="DU664" s="466">
        <v>4550</v>
      </c>
      <c r="DV664" s="576">
        <v>15.7</v>
      </c>
      <c r="DW664" s="883">
        <v>44</v>
      </c>
      <c r="DY664" s="576">
        <v>1.2</v>
      </c>
      <c r="FG664" s="494">
        <v>21</v>
      </c>
      <c r="FH664" s="546">
        <v>8.5500000000000007</v>
      </c>
      <c r="FI664" s="467">
        <v>3810</v>
      </c>
      <c r="FJ664" s="576">
        <v>37.5</v>
      </c>
      <c r="FK664" s="883">
        <v>116.3</v>
      </c>
      <c r="FM664" s="576">
        <v>4.7</v>
      </c>
      <c r="FQ664" s="1262">
        <v>24</v>
      </c>
      <c r="FR664" s="1263">
        <v>8.31</v>
      </c>
      <c r="FS664" s="1444">
        <v>6520</v>
      </c>
      <c r="FT664" s="1263">
        <v>17</v>
      </c>
      <c r="FU664" s="980">
        <f t="shared" si="103"/>
        <v>51</v>
      </c>
      <c r="FW664" s="954">
        <v>49</v>
      </c>
      <c r="GU664" s="231">
        <v>33</v>
      </c>
      <c r="GV664" s="941">
        <v>6.21</v>
      </c>
      <c r="GW664" s="467">
        <v>9120</v>
      </c>
      <c r="GX664" s="467">
        <v>278</v>
      </c>
      <c r="GY664" s="467">
        <v>1405</v>
      </c>
      <c r="GZ664" s="539">
        <v>207</v>
      </c>
      <c r="HA664" s="467">
        <v>395</v>
      </c>
      <c r="HE664" s="494">
        <v>116</v>
      </c>
      <c r="HF664" s="546">
        <v>5.55</v>
      </c>
      <c r="HG664" s="467">
        <v>7070</v>
      </c>
      <c r="HH664" s="954">
        <v>59.8</v>
      </c>
      <c r="HI664" s="1432">
        <v>227</v>
      </c>
      <c r="HK664" s="576">
        <v>15.7</v>
      </c>
      <c r="HO664" s="494">
        <v>4</v>
      </c>
      <c r="HP664" s="546">
        <v>5.84</v>
      </c>
      <c r="HQ664" s="467">
        <v>9430</v>
      </c>
      <c r="HR664" s="576">
        <v>114</v>
      </c>
      <c r="HS664" s="576">
        <v>570</v>
      </c>
      <c r="HT664" s="539">
        <v>222</v>
      </c>
      <c r="HU664" s="576">
        <v>235</v>
      </c>
    </row>
    <row r="665" spans="1:523" ht="15" customHeight="1" x14ac:dyDescent="0.15">
      <c r="A665" s="1033">
        <v>44182</v>
      </c>
      <c r="B665" s="1205">
        <f t="shared" si="99"/>
        <v>4844</v>
      </c>
      <c r="M665" s="231">
        <v>1751</v>
      </c>
      <c r="N665" s="546">
        <v>8.4700000000000006</v>
      </c>
      <c r="O665" s="467">
        <v>2580</v>
      </c>
      <c r="P665" s="576">
        <v>36.200000000000003</v>
      </c>
      <c r="Q665" s="883">
        <f t="shared" si="100"/>
        <v>126.70000000000002</v>
      </c>
      <c r="S665" s="576">
        <v>13</v>
      </c>
      <c r="W665" s="494">
        <v>559</v>
      </c>
      <c r="X665" s="546">
        <v>8.18</v>
      </c>
      <c r="Y665" s="548">
        <v>9280</v>
      </c>
      <c r="Z665" s="576">
        <v>21.1</v>
      </c>
      <c r="AA665" s="883">
        <f t="shared" ref="AA665:AA690" si="105">Z665*4.1</f>
        <v>86.51</v>
      </c>
      <c r="AC665" s="576">
        <v>13.8</v>
      </c>
      <c r="AG665" s="494">
        <v>105</v>
      </c>
      <c r="AH665" s="546">
        <v>8.31</v>
      </c>
      <c r="AI665" s="548">
        <v>8090</v>
      </c>
      <c r="AJ665" s="576">
        <v>59</v>
      </c>
      <c r="AK665" s="883">
        <v>252</v>
      </c>
      <c r="AM665" s="213">
        <v>17</v>
      </c>
      <c r="AQ665" s="494">
        <v>469</v>
      </c>
      <c r="AR665" s="546">
        <v>8.2100000000000009</v>
      </c>
      <c r="AS665" s="548">
        <v>4670</v>
      </c>
      <c r="AT665" s="576">
        <v>58.1</v>
      </c>
      <c r="AU665" s="883">
        <f t="shared" si="97"/>
        <v>185.92000000000002</v>
      </c>
      <c r="AW665" s="576">
        <v>46.2</v>
      </c>
      <c r="BA665" s="231">
        <v>250</v>
      </c>
      <c r="BB665" s="546">
        <v>8.1</v>
      </c>
      <c r="BC665" s="467">
        <v>6180</v>
      </c>
      <c r="BD665" s="576">
        <v>42.7</v>
      </c>
      <c r="BE665" s="883">
        <f t="shared" si="102"/>
        <v>153.72000000000003</v>
      </c>
      <c r="BG665" s="576">
        <v>22.4</v>
      </c>
      <c r="BK665" s="494">
        <v>138</v>
      </c>
      <c r="BL665" s="546">
        <v>8.0500000000000007</v>
      </c>
      <c r="BM665" s="548">
        <v>2270</v>
      </c>
      <c r="BN665" s="576">
        <v>111</v>
      </c>
      <c r="BO665" s="883">
        <f t="shared" si="92"/>
        <v>277.5</v>
      </c>
      <c r="BQ665" s="576">
        <v>1.6</v>
      </c>
      <c r="BU665" s="494">
        <v>489</v>
      </c>
      <c r="BV665" s="546">
        <v>7.78</v>
      </c>
      <c r="BW665" s="548">
        <v>3860</v>
      </c>
      <c r="BX665" s="548">
        <v>15.3</v>
      </c>
      <c r="BY665" s="883">
        <f t="shared" si="94"/>
        <v>59.67</v>
      </c>
      <c r="CA665" s="576">
        <v>27.1</v>
      </c>
      <c r="CE665" s="494">
        <v>50</v>
      </c>
      <c r="CF665" s="546">
        <v>7.41</v>
      </c>
      <c r="CG665" s="548">
        <v>4340</v>
      </c>
      <c r="CH665" s="576">
        <v>14.9</v>
      </c>
      <c r="CI665" s="883">
        <f t="shared" si="98"/>
        <v>56.62</v>
      </c>
      <c r="CK665" s="576">
        <v>38.6</v>
      </c>
      <c r="CO665" s="494">
        <v>515</v>
      </c>
      <c r="CP665" s="546">
        <v>7.29</v>
      </c>
      <c r="CQ665" s="467">
        <v>8850</v>
      </c>
      <c r="CR665" s="576">
        <v>17.5</v>
      </c>
      <c r="CS665" s="883">
        <f t="shared" si="104"/>
        <v>56</v>
      </c>
      <c r="CU665" s="576">
        <v>44.8</v>
      </c>
      <c r="CY665" s="494">
        <v>346</v>
      </c>
      <c r="CZ665" s="546">
        <v>7.87</v>
      </c>
      <c r="DA665" s="467">
        <v>5630</v>
      </c>
      <c r="DB665" s="576">
        <v>105</v>
      </c>
      <c r="DC665" s="883">
        <f t="shared" si="95"/>
        <v>267.75</v>
      </c>
      <c r="DE665" s="576">
        <v>30.4</v>
      </c>
      <c r="DI665" s="494">
        <v>41</v>
      </c>
      <c r="DJ665" s="546">
        <v>7.84</v>
      </c>
      <c r="DK665" s="549">
        <v>6800</v>
      </c>
      <c r="DL665" s="576">
        <v>75</v>
      </c>
      <c r="DM665" s="883">
        <v>269</v>
      </c>
      <c r="DO665" s="576">
        <v>83</v>
      </c>
      <c r="FG665" s="494">
        <v>38</v>
      </c>
      <c r="FH665" s="546">
        <v>8.5500000000000007</v>
      </c>
      <c r="FI665" s="467">
        <v>3880</v>
      </c>
      <c r="FJ665" s="576">
        <v>38</v>
      </c>
      <c r="FK665" s="883">
        <v>116</v>
      </c>
      <c r="FM665" s="576">
        <v>5</v>
      </c>
      <c r="FQ665" s="1262">
        <v>15</v>
      </c>
      <c r="FR665" s="1263">
        <v>8.24</v>
      </c>
      <c r="FS665" s="1444">
        <v>5910</v>
      </c>
      <c r="FT665" s="1263">
        <v>20</v>
      </c>
      <c r="FU665" s="980">
        <f t="shared" si="103"/>
        <v>60</v>
      </c>
      <c r="FW665" s="954">
        <v>57</v>
      </c>
      <c r="GU665" s="231">
        <v>33</v>
      </c>
      <c r="GV665" s="941">
        <v>6.07</v>
      </c>
      <c r="GW665" s="467">
        <v>9280</v>
      </c>
      <c r="GX665" s="467">
        <v>285</v>
      </c>
      <c r="GY665" s="467">
        <v>1366</v>
      </c>
      <c r="GZ665" s="539">
        <v>208</v>
      </c>
      <c r="HA665" s="467">
        <v>410</v>
      </c>
      <c r="HE665" s="494">
        <v>44</v>
      </c>
      <c r="HF665" s="546">
        <v>5.72</v>
      </c>
      <c r="HG665" s="467">
        <v>8650</v>
      </c>
      <c r="HH665" s="954">
        <v>77</v>
      </c>
      <c r="HI665" s="1432">
        <v>293</v>
      </c>
      <c r="HK665" s="576">
        <v>20.399999999999999</v>
      </c>
      <c r="HO665" s="494">
        <v>1</v>
      </c>
      <c r="HP665" s="546">
        <v>4.55</v>
      </c>
      <c r="HQ665" s="467">
        <v>5140</v>
      </c>
      <c r="HR665" s="576">
        <v>130</v>
      </c>
      <c r="HS665" s="576">
        <v>384</v>
      </c>
      <c r="HT665" s="539">
        <v>148</v>
      </c>
      <c r="HU665" s="576">
        <v>189</v>
      </c>
    </row>
    <row r="666" spans="1:523" ht="15" customHeight="1" x14ac:dyDescent="0.15">
      <c r="A666" s="1033">
        <v>44183</v>
      </c>
      <c r="B666" s="1205">
        <f t="shared" si="99"/>
        <v>4684</v>
      </c>
      <c r="M666" s="231">
        <v>1828</v>
      </c>
      <c r="N666" s="546">
        <v>8.43</v>
      </c>
      <c r="O666" s="467">
        <v>2270</v>
      </c>
      <c r="P666" s="576">
        <v>28.7</v>
      </c>
      <c r="Q666" s="883">
        <f t="shared" si="100"/>
        <v>100.45</v>
      </c>
      <c r="S666" s="576">
        <v>10.5</v>
      </c>
      <c r="W666" s="494">
        <v>457</v>
      </c>
      <c r="X666" s="546">
        <v>8.11</v>
      </c>
      <c r="Y666" s="548">
        <v>6670</v>
      </c>
      <c r="Z666" s="576">
        <v>18.899999999999999</v>
      </c>
      <c r="AA666" s="883">
        <f t="shared" si="105"/>
        <v>77.489999999999981</v>
      </c>
      <c r="AC666" s="576">
        <v>12.8</v>
      </c>
      <c r="AQ666" s="494">
        <v>394</v>
      </c>
      <c r="AR666" s="546">
        <v>8.0500000000000007</v>
      </c>
      <c r="AS666" s="548">
        <v>4060</v>
      </c>
      <c r="AT666" s="576">
        <v>60.7</v>
      </c>
      <c r="AU666" s="883">
        <f t="shared" si="97"/>
        <v>194.24</v>
      </c>
      <c r="AW666" s="576">
        <v>53.9</v>
      </c>
      <c r="BA666" s="231">
        <v>324</v>
      </c>
      <c r="BB666" s="546">
        <v>8.14</v>
      </c>
      <c r="BC666" s="467">
        <v>5500</v>
      </c>
      <c r="BD666" s="576">
        <v>49.1</v>
      </c>
      <c r="BE666" s="883">
        <f t="shared" si="102"/>
        <v>176.76000000000002</v>
      </c>
      <c r="BG666" s="576">
        <v>25.9</v>
      </c>
      <c r="BK666" s="494">
        <v>134</v>
      </c>
      <c r="BL666" s="546">
        <v>8.11</v>
      </c>
      <c r="BM666" s="548">
        <v>1991</v>
      </c>
      <c r="BN666" s="576">
        <v>111</v>
      </c>
      <c r="BO666" s="883">
        <f t="shared" si="92"/>
        <v>277.5</v>
      </c>
      <c r="BQ666" s="576">
        <v>1.3</v>
      </c>
      <c r="BU666" s="494">
        <v>537</v>
      </c>
      <c r="BV666" s="546">
        <v>8.11</v>
      </c>
      <c r="BW666" s="548">
        <v>5610</v>
      </c>
      <c r="BX666" s="548">
        <v>24.5</v>
      </c>
      <c r="BY666" s="883">
        <f t="shared" si="94"/>
        <v>95.55</v>
      </c>
      <c r="CA666" s="576">
        <v>27.7</v>
      </c>
      <c r="CE666" s="494">
        <v>43</v>
      </c>
      <c r="CF666" s="546">
        <v>7.41</v>
      </c>
      <c r="CG666" s="548">
        <v>4340</v>
      </c>
      <c r="CH666" s="576">
        <v>15</v>
      </c>
      <c r="CI666" s="883">
        <f t="shared" si="98"/>
        <v>57</v>
      </c>
      <c r="CK666" s="576">
        <v>39</v>
      </c>
      <c r="CO666" s="494">
        <v>458</v>
      </c>
      <c r="CP666" s="546">
        <v>7.39</v>
      </c>
      <c r="CQ666" s="467">
        <v>7590</v>
      </c>
      <c r="CR666" s="576">
        <v>27.1</v>
      </c>
      <c r="CS666" s="883">
        <f t="shared" si="104"/>
        <v>86.720000000000013</v>
      </c>
      <c r="CU666" s="576">
        <v>47.4</v>
      </c>
      <c r="CY666" s="494">
        <v>317</v>
      </c>
      <c r="CZ666" s="546">
        <v>7.98</v>
      </c>
      <c r="DA666" s="467">
        <v>5180</v>
      </c>
      <c r="DB666" s="576">
        <v>115</v>
      </c>
      <c r="DC666" s="883">
        <f t="shared" si="95"/>
        <v>293.25</v>
      </c>
      <c r="DE666" s="576">
        <v>33.1</v>
      </c>
      <c r="DI666" s="494">
        <v>60</v>
      </c>
      <c r="DJ666" s="546">
        <v>7.55</v>
      </c>
      <c r="DK666" s="549">
        <v>6280</v>
      </c>
      <c r="DL666" s="576">
        <v>43.5</v>
      </c>
      <c r="DM666" s="883">
        <v>157</v>
      </c>
      <c r="DO666" s="576">
        <v>113</v>
      </c>
      <c r="FG666" s="494">
        <v>52</v>
      </c>
      <c r="FH666" s="546">
        <v>8.51</v>
      </c>
      <c r="FI666" s="467">
        <v>3500</v>
      </c>
      <c r="FJ666" s="576">
        <v>38.4</v>
      </c>
      <c r="FK666" s="883">
        <v>119</v>
      </c>
      <c r="FM666" s="576">
        <v>5.3</v>
      </c>
      <c r="FQ666" s="1262">
        <v>19</v>
      </c>
      <c r="FR666" s="1263">
        <v>8.24</v>
      </c>
      <c r="FS666" s="1444">
        <v>5920</v>
      </c>
      <c r="FT666" s="1263">
        <v>21</v>
      </c>
      <c r="FU666" s="980">
        <f t="shared" si="103"/>
        <v>63</v>
      </c>
      <c r="FW666" s="954">
        <v>57</v>
      </c>
      <c r="GU666" s="231">
        <v>32</v>
      </c>
      <c r="GV666" s="941">
        <v>6.16</v>
      </c>
      <c r="GW666" s="467">
        <v>6090</v>
      </c>
      <c r="GX666" s="467">
        <v>285</v>
      </c>
      <c r="GY666" s="467">
        <v>1448</v>
      </c>
      <c r="GZ666" s="539">
        <v>206</v>
      </c>
      <c r="HA666" s="467">
        <v>388</v>
      </c>
      <c r="HE666" s="494">
        <v>29</v>
      </c>
      <c r="HF666" s="546">
        <v>5.72</v>
      </c>
      <c r="HG666" s="467">
        <v>8650</v>
      </c>
      <c r="HH666" s="954">
        <v>77</v>
      </c>
      <c r="HI666" s="1432">
        <v>293</v>
      </c>
      <c r="HK666" s="576">
        <v>20</v>
      </c>
    </row>
    <row r="667" spans="1:523" ht="15" customHeight="1" x14ac:dyDescent="0.15">
      <c r="A667" s="1033">
        <v>44184</v>
      </c>
      <c r="B667" s="1205">
        <f t="shared" si="99"/>
        <v>5063</v>
      </c>
      <c r="M667" s="231">
        <v>2330</v>
      </c>
      <c r="N667" s="546">
        <v>8.52</v>
      </c>
      <c r="O667" s="467">
        <v>2540</v>
      </c>
      <c r="P667" s="576">
        <v>26</v>
      </c>
      <c r="Q667" s="883">
        <f t="shared" si="100"/>
        <v>91</v>
      </c>
      <c r="R667" s="539">
        <v>6.2</v>
      </c>
      <c r="S667" s="576">
        <v>10.3</v>
      </c>
      <c r="W667" s="494">
        <v>442</v>
      </c>
      <c r="X667" s="546">
        <v>7.99</v>
      </c>
      <c r="Y667" s="548">
        <v>6680</v>
      </c>
      <c r="Z667" s="576">
        <v>16.899999999999999</v>
      </c>
      <c r="AA667" s="883">
        <f t="shared" si="105"/>
        <v>69.289999999999992</v>
      </c>
      <c r="AB667" s="539">
        <v>7.8</v>
      </c>
      <c r="AC667" s="576">
        <v>9.9</v>
      </c>
      <c r="AQ667" s="494">
        <v>379</v>
      </c>
      <c r="AR667" s="546">
        <v>7.95</v>
      </c>
      <c r="AS667" s="548">
        <v>5210</v>
      </c>
      <c r="AT667" s="576">
        <v>65.8</v>
      </c>
      <c r="AU667" s="883">
        <f t="shared" si="97"/>
        <v>210.56</v>
      </c>
      <c r="AV667" s="539">
        <v>1.3</v>
      </c>
      <c r="AW667" s="576">
        <v>69.2</v>
      </c>
      <c r="BA667" s="231">
        <v>273</v>
      </c>
      <c r="BB667" s="546">
        <v>8.1199999999999992</v>
      </c>
      <c r="BC667" s="467">
        <v>6400</v>
      </c>
      <c r="BD667" s="576">
        <v>44.1</v>
      </c>
      <c r="BE667" s="883">
        <f t="shared" si="102"/>
        <v>158.76000000000002</v>
      </c>
      <c r="BF667" s="539">
        <v>11</v>
      </c>
      <c r="BG667" s="576">
        <v>20</v>
      </c>
      <c r="BK667" s="494">
        <v>138</v>
      </c>
      <c r="BL667" s="546">
        <v>8.11</v>
      </c>
      <c r="BM667" s="548">
        <v>2210</v>
      </c>
      <c r="BN667" s="576">
        <v>114</v>
      </c>
      <c r="BO667" s="883">
        <f t="shared" si="92"/>
        <v>285</v>
      </c>
      <c r="BP667" s="539">
        <v>0.2</v>
      </c>
      <c r="BQ667" s="576">
        <v>1.4</v>
      </c>
      <c r="BU667" s="494">
        <v>435</v>
      </c>
      <c r="BV667" s="546">
        <v>8.14</v>
      </c>
      <c r="BW667" s="548">
        <v>6860</v>
      </c>
      <c r="BX667" s="548">
        <v>28.1</v>
      </c>
      <c r="BY667" s="883">
        <f t="shared" si="94"/>
        <v>109.59</v>
      </c>
      <c r="BZ667" s="539">
        <v>8.1</v>
      </c>
      <c r="CA667" s="576">
        <v>25.2</v>
      </c>
      <c r="CE667" s="494">
        <v>42</v>
      </c>
      <c r="CF667" s="546">
        <v>7.83</v>
      </c>
      <c r="CG667" s="548">
        <v>4160</v>
      </c>
      <c r="CH667" s="576">
        <v>16.899999999999999</v>
      </c>
      <c r="CI667" s="883">
        <f t="shared" si="98"/>
        <v>64.219999999999985</v>
      </c>
      <c r="CJ667" s="539">
        <v>2.1</v>
      </c>
      <c r="CK667" s="576">
        <v>38.9</v>
      </c>
      <c r="CO667" s="494">
        <v>509</v>
      </c>
      <c r="CP667" s="546">
        <v>7.42</v>
      </c>
      <c r="CQ667" s="467">
        <v>6660</v>
      </c>
      <c r="CR667" s="576">
        <v>20.6</v>
      </c>
      <c r="CS667" s="883">
        <f t="shared" si="104"/>
        <v>65.92</v>
      </c>
      <c r="CT667" s="539">
        <v>1.7</v>
      </c>
      <c r="CU667" s="576">
        <v>35.5</v>
      </c>
      <c r="CY667" s="494">
        <v>312</v>
      </c>
      <c r="CZ667" s="546">
        <v>7.59</v>
      </c>
      <c r="DA667" s="467">
        <v>5900</v>
      </c>
      <c r="DB667" s="576">
        <v>108</v>
      </c>
      <c r="DC667" s="883">
        <f t="shared" si="95"/>
        <v>275.39999999999998</v>
      </c>
      <c r="DD667" s="539">
        <v>2.1</v>
      </c>
      <c r="DE667" s="576">
        <v>32.5</v>
      </c>
      <c r="DI667" s="494">
        <v>60</v>
      </c>
      <c r="DJ667" s="546">
        <v>7.91</v>
      </c>
      <c r="DK667" s="549">
        <v>6730</v>
      </c>
      <c r="DL667" s="576">
        <v>40.5</v>
      </c>
      <c r="DM667" s="883">
        <v>146</v>
      </c>
      <c r="DN667" s="539">
        <v>82.6</v>
      </c>
      <c r="DO667" s="576">
        <v>109</v>
      </c>
      <c r="DS667" s="494">
        <v>22</v>
      </c>
      <c r="DT667" s="546">
        <v>7.5</v>
      </c>
      <c r="DU667" s="466">
        <v>4550</v>
      </c>
      <c r="DV667" s="576">
        <v>16</v>
      </c>
      <c r="DW667" s="883">
        <v>44</v>
      </c>
      <c r="DY667" s="576">
        <v>1</v>
      </c>
      <c r="FG667" s="494">
        <v>27</v>
      </c>
      <c r="FH667" s="546">
        <v>8.59</v>
      </c>
      <c r="FI667" s="467">
        <v>3750</v>
      </c>
      <c r="FJ667" s="576">
        <v>38.799999999999997</v>
      </c>
      <c r="FK667" s="883">
        <v>120.3</v>
      </c>
      <c r="FL667" s="539">
        <v>1</v>
      </c>
      <c r="FM667" s="576">
        <v>5.8</v>
      </c>
      <c r="FQ667" s="1262">
        <v>20</v>
      </c>
      <c r="FR667" s="1263">
        <v>8.09</v>
      </c>
      <c r="FS667" s="1444">
        <v>6100</v>
      </c>
      <c r="FT667" s="1263">
        <v>19</v>
      </c>
      <c r="FU667" s="980">
        <f t="shared" si="103"/>
        <v>57</v>
      </c>
      <c r="FV667" s="1263">
        <v>28</v>
      </c>
      <c r="FW667" s="954">
        <v>48</v>
      </c>
      <c r="GU667" s="231">
        <v>32</v>
      </c>
      <c r="GV667" s="941">
        <v>6.08</v>
      </c>
      <c r="GW667" s="467">
        <v>7600</v>
      </c>
      <c r="GX667" s="467">
        <v>288</v>
      </c>
      <c r="GY667" s="467">
        <v>1072</v>
      </c>
      <c r="GZ667" s="539">
        <v>206</v>
      </c>
      <c r="HA667" s="467">
        <v>380</v>
      </c>
      <c r="HE667" s="494">
        <v>39</v>
      </c>
      <c r="HF667" s="546">
        <v>5.9</v>
      </c>
      <c r="HG667" s="467">
        <v>1530</v>
      </c>
      <c r="HH667" s="954">
        <v>174</v>
      </c>
      <c r="HI667" s="1432">
        <v>713.4</v>
      </c>
      <c r="HJ667" s="539">
        <v>1.6</v>
      </c>
      <c r="HK667" s="576">
        <v>39</v>
      </c>
      <c r="HO667" s="494">
        <v>3</v>
      </c>
      <c r="HP667" s="546">
        <v>5.82</v>
      </c>
      <c r="HQ667" s="467">
        <v>4100</v>
      </c>
      <c r="HR667" s="576">
        <v>101</v>
      </c>
      <c r="HS667" s="576">
        <v>386</v>
      </c>
      <c r="HT667" s="539">
        <v>148</v>
      </c>
      <c r="HU667" s="576">
        <v>155</v>
      </c>
    </row>
    <row r="668" spans="1:523" s="472" customFormat="1" ht="15" customHeight="1" x14ac:dyDescent="0.15">
      <c r="A668" s="581">
        <v>44185</v>
      </c>
      <c r="B668" s="1204">
        <f t="shared" si="99"/>
        <v>4984</v>
      </c>
      <c r="C668" s="241"/>
      <c r="D668" s="552"/>
      <c r="E668" s="471"/>
      <c r="F668" s="577"/>
      <c r="G668" s="577"/>
      <c r="H668" s="541"/>
      <c r="I668" s="577"/>
      <c r="J668" s="553"/>
      <c r="K668" s="471"/>
      <c r="L668" s="557"/>
      <c r="M668" s="241">
        <v>2408</v>
      </c>
      <c r="N668" s="552">
        <v>8.42</v>
      </c>
      <c r="O668" s="471">
        <v>2260</v>
      </c>
      <c r="P668" s="577">
        <v>27.8</v>
      </c>
      <c r="Q668" s="577">
        <f t="shared" si="100"/>
        <v>97.3</v>
      </c>
      <c r="R668" s="541"/>
      <c r="S668" s="577">
        <v>12.8</v>
      </c>
      <c r="T668" s="553"/>
      <c r="U668" s="471"/>
      <c r="V668" s="557"/>
      <c r="W668" s="554">
        <v>359</v>
      </c>
      <c r="X668" s="552">
        <v>7.92</v>
      </c>
      <c r="Y668" s="555">
        <v>7380</v>
      </c>
      <c r="Z668" s="577">
        <v>27.2</v>
      </c>
      <c r="AA668" s="577">
        <f t="shared" si="105"/>
        <v>111.51999999999998</v>
      </c>
      <c r="AB668" s="541"/>
      <c r="AC668" s="577">
        <v>13.2</v>
      </c>
      <c r="AD668" s="541"/>
      <c r="AE668" s="471"/>
      <c r="AF668" s="557"/>
      <c r="AG668" s="554">
        <v>93</v>
      </c>
      <c r="AH668" s="552">
        <v>8.32</v>
      </c>
      <c r="AI668" s="555">
        <v>8090</v>
      </c>
      <c r="AJ668" s="577">
        <v>58</v>
      </c>
      <c r="AK668" s="577">
        <v>250</v>
      </c>
      <c r="AL668" s="541"/>
      <c r="AM668" s="180">
        <v>17</v>
      </c>
      <c r="AN668" s="541"/>
      <c r="AO668" s="471"/>
      <c r="AP668" s="619"/>
      <c r="AQ668" s="554">
        <v>408</v>
      </c>
      <c r="AR668" s="552">
        <v>7.94</v>
      </c>
      <c r="AS668" s="555">
        <v>4570</v>
      </c>
      <c r="AT668" s="577">
        <v>70.099999999999994</v>
      </c>
      <c r="AU668" s="577">
        <f t="shared" si="97"/>
        <v>224.32</v>
      </c>
      <c r="AV668" s="541"/>
      <c r="AW668" s="577">
        <v>85</v>
      </c>
      <c r="AX668" s="541"/>
      <c r="AY668" s="471"/>
      <c r="AZ668" s="557"/>
      <c r="BA668" s="241">
        <v>267</v>
      </c>
      <c r="BB668" s="552">
        <v>7.98</v>
      </c>
      <c r="BC668" s="471">
        <v>4880</v>
      </c>
      <c r="BD668" s="577">
        <v>45.7</v>
      </c>
      <c r="BE668" s="577">
        <f t="shared" si="102"/>
        <v>164.52</v>
      </c>
      <c r="BF668" s="541"/>
      <c r="BG668" s="577">
        <v>20.9</v>
      </c>
      <c r="BH668" s="541"/>
      <c r="BI668" s="471"/>
      <c r="BJ668" s="557"/>
      <c r="BK668" s="554">
        <v>146</v>
      </c>
      <c r="BL668" s="552">
        <v>8.0399999999999991</v>
      </c>
      <c r="BM668" s="555">
        <v>1994</v>
      </c>
      <c r="BN668" s="577">
        <v>121</v>
      </c>
      <c r="BO668" s="577">
        <f t="shared" si="92"/>
        <v>302.5</v>
      </c>
      <c r="BP668" s="541"/>
      <c r="BQ668" s="577">
        <v>1.6</v>
      </c>
      <c r="BR668" s="541"/>
      <c r="BS668" s="471"/>
      <c r="BT668" s="557"/>
      <c r="BU668" s="554">
        <v>415</v>
      </c>
      <c r="BV668" s="552">
        <v>8.11</v>
      </c>
      <c r="BW668" s="555">
        <v>5290</v>
      </c>
      <c r="BX668" s="555">
        <v>25.3</v>
      </c>
      <c r="BY668" s="577">
        <f t="shared" si="94"/>
        <v>98.67</v>
      </c>
      <c r="BZ668" s="541"/>
      <c r="CA668" s="577">
        <v>19.399999999999999</v>
      </c>
      <c r="CB668" s="541"/>
      <c r="CC668" s="471"/>
      <c r="CD668" s="557"/>
      <c r="CE668" s="554">
        <v>42</v>
      </c>
      <c r="CF668" s="552">
        <v>7.75</v>
      </c>
      <c r="CG668" s="555">
        <v>3720</v>
      </c>
      <c r="CH668" s="577">
        <v>17.2</v>
      </c>
      <c r="CI668" s="577">
        <f t="shared" si="98"/>
        <v>65.36</v>
      </c>
      <c r="CJ668" s="541"/>
      <c r="CK668" s="577">
        <v>39.6</v>
      </c>
      <c r="CL668" s="541"/>
      <c r="CM668" s="471"/>
      <c r="CN668" s="557"/>
      <c r="CO668" s="554">
        <v>501</v>
      </c>
      <c r="CP668" s="552">
        <v>7.41</v>
      </c>
      <c r="CQ668" s="471">
        <v>6000</v>
      </c>
      <c r="CR668" s="577">
        <v>23.8</v>
      </c>
      <c r="CS668" s="577">
        <f t="shared" si="104"/>
        <v>76.160000000000011</v>
      </c>
      <c r="CT668" s="541"/>
      <c r="CU668" s="577">
        <v>38.5</v>
      </c>
      <c r="CV668" s="541"/>
      <c r="CW668" s="471"/>
      <c r="CX668" s="557"/>
      <c r="CY668" s="554">
        <v>199</v>
      </c>
      <c r="CZ668" s="552">
        <v>7.55</v>
      </c>
      <c r="DA668" s="471">
        <v>5510</v>
      </c>
      <c r="DB668" s="577">
        <v>109</v>
      </c>
      <c r="DC668" s="577">
        <f t="shared" si="95"/>
        <v>277.95</v>
      </c>
      <c r="DD668" s="541"/>
      <c r="DE668" s="577">
        <v>30.8</v>
      </c>
      <c r="DF668" s="541"/>
      <c r="DG668" s="558"/>
      <c r="DH668" s="557"/>
      <c r="DI668" s="554"/>
      <c r="DJ668" s="552"/>
      <c r="DK668" s="556"/>
      <c r="DL668" s="577"/>
      <c r="DM668" s="577"/>
      <c r="DN668" s="541"/>
      <c r="DO668" s="577"/>
      <c r="DP668" s="541"/>
      <c r="DQ668" s="471"/>
      <c r="DR668" s="557"/>
      <c r="DS668" s="554">
        <v>30</v>
      </c>
      <c r="DT668" s="552">
        <v>7.53</v>
      </c>
      <c r="DU668" s="470">
        <v>4600</v>
      </c>
      <c r="DV668" s="577">
        <v>17</v>
      </c>
      <c r="DW668" s="577">
        <v>45</v>
      </c>
      <c r="DX668" s="541"/>
      <c r="DY668" s="577">
        <v>1</v>
      </c>
      <c r="DZ668" s="541"/>
      <c r="EA668" s="577"/>
      <c r="EB668" s="557"/>
      <c r="EC668" s="554"/>
      <c r="ED668" s="552"/>
      <c r="EE668" s="558"/>
      <c r="EF668" s="577"/>
      <c r="EG668" s="577"/>
      <c r="EH668" s="541"/>
      <c r="EI668" s="577"/>
      <c r="EJ668" s="541"/>
      <c r="EK668" s="471"/>
      <c r="EL668" s="557"/>
      <c r="EM668" s="554"/>
      <c r="EN668" s="552"/>
      <c r="EO668" s="471"/>
      <c r="EP668" s="577"/>
      <c r="EQ668" s="577"/>
      <c r="ER668" s="541"/>
      <c r="ES668" s="577"/>
      <c r="ET668" s="470"/>
      <c r="EU668" s="471"/>
      <c r="EV668" s="557"/>
      <c r="EW668" s="554"/>
      <c r="EX668" s="552"/>
      <c r="EY668" s="471"/>
      <c r="EZ668" s="577"/>
      <c r="FA668" s="577"/>
      <c r="FB668" s="541"/>
      <c r="FC668" s="577"/>
      <c r="FD668" s="470"/>
      <c r="FE668" s="471"/>
      <c r="FF668" s="557"/>
      <c r="FG668" s="554">
        <v>50</v>
      </c>
      <c r="FH668" s="552">
        <v>8.59</v>
      </c>
      <c r="FI668" s="471">
        <v>3480</v>
      </c>
      <c r="FJ668" s="577">
        <v>39.6</v>
      </c>
      <c r="FK668" s="577">
        <v>123</v>
      </c>
      <c r="FL668" s="541"/>
      <c r="FM668" s="577">
        <v>6.3</v>
      </c>
      <c r="FN668" s="470"/>
      <c r="FO668" s="471"/>
      <c r="FP668" s="557"/>
      <c r="FQ668" s="1261">
        <v>30</v>
      </c>
      <c r="FR668" s="584">
        <v>8.2100000000000009</v>
      </c>
      <c r="FS668" s="589">
        <v>6520</v>
      </c>
      <c r="FT668" s="584">
        <v>15</v>
      </c>
      <c r="FU668" s="590">
        <f t="shared" si="103"/>
        <v>45</v>
      </c>
      <c r="FV668" s="584"/>
      <c r="FW668" s="590">
        <v>51</v>
      </c>
      <c r="FX668" s="584"/>
      <c r="FY668" s="584"/>
      <c r="FZ668" s="591"/>
      <c r="GA668" s="1261"/>
      <c r="GB668" s="584"/>
      <c r="GC668" s="584"/>
      <c r="GD668" s="584"/>
      <c r="GE668" s="590"/>
      <c r="GF668" s="584"/>
      <c r="GG668" s="590"/>
      <c r="GH668" s="584"/>
      <c r="GI668" s="584"/>
      <c r="GJ668" s="591"/>
      <c r="GK668" s="241"/>
      <c r="GL668" s="940"/>
      <c r="GM668" s="471"/>
      <c r="GN668" s="471"/>
      <c r="GO668" s="471"/>
      <c r="GP668" s="471"/>
      <c r="GQ668" s="471"/>
      <c r="GR668" s="471"/>
      <c r="GS668" s="471"/>
      <c r="GT668" s="557"/>
      <c r="GU668" s="241">
        <v>30</v>
      </c>
      <c r="GV668" s="940">
        <v>6.08</v>
      </c>
      <c r="GW668" s="471">
        <v>5790</v>
      </c>
      <c r="GX668" s="471">
        <v>288</v>
      </c>
      <c r="GY668" s="471">
        <v>1348</v>
      </c>
      <c r="GZ668" s="541">
        <v>192</v>
      </c>
      <c r="HA668" s="471">
        <v>386</v>
      </c>
      <c r="HB668" s="471"/>
      <c r="HC668" s="471"/>
      <c r="HD668" s="557"/>
      <c r="HE668" s="554">
        <v>6</v>
      </c>
      <c r="HF668" s="552">
        <v>5.19</v>
      </c>
      <c r="HG668" s="471">
        <v>10660</v>
      </c>
      <c r="HH668" s="590">
        <v>125</v>
      </c>
      <c r="HI668" s="556">
        <v>475</v>
      </c>
      <c r="HJ668" s="541"/>
      <c r="HK668" s="577">
        <v>27</v>
      </c>
      <c r="HL668" s="541"/>
      <c r="HM668" s="471"/>
      <c r="HN668" s="557"/>
      <c r="HO668" s="554"/>
      <c r="HP668" s="552"/>
      <c r="HQ668" s="471"/>
      <c r="HR668" s="577"/>
      <c r="HS668" s="577"/>
      <c r="HT668" s="541"/>
      <c r="HU668" s="577"/>
      <c r="HV668" s="541"/>
      <c r="HW668" s="471"/>
      <c r="HX668" s="557"/>
      <c r="HY668" s="1587"/>
      <c r="HZ668" s="1587"/>
      <c r="IA668" s="1587"/>
      <c r="IB668" s="1587"/>
      <c r="IC668" s="1587"/>
      <c r="ID668" s="1587"/>
      <c r="IE668" s="1587"/>
      <c r="IF668" s="1587"/>
      <c r="IG668" s="1587"/>
      <c r="IH668" s="1587"/>
      <c r="II668" s="1587"/>
      <c r="IJ668" s="1587"/>
      <c r="IK668" s="1587"/>
      <c r="IL668" s="1587"/>
      <c r="IM668" s="1587"/>
      <c r="IN668" s="1587"/>
      <c r="IO668" s="1587"/>
      <c r="IP668" s="1587"/>
      <c r="IQ668" s="1587"/>
      <c r="IR668" s="1587"/>
      <c r="IS668" s="1587"/>
      <c r="IT668" s="1587"/>
      <c r="IU668" s="1587"/>
      <c r="IV668" s="1587"/>
      <c r="IW668" s="1587"/>
      <c r="IX668" s="1587"/>
      <c r="IY668" s="1587"/>
      <c r="IZ668" s="1587"/>
      <c r="JA668" s="1587"/>
      <c r="JB668" s="1587"/>
      <c r="JC668" s="1587"/>
      <c r="JD668" s="1587"/>
      <c r="JE668" s="1587"/>
      <c r="JF668" s="1587"/>
      <c r="JG668" s="1587"/>
      <c r="JH668" s="1587"/>
      <c r="JI668" s="1587"/>
      <c r="JJ668" s="1587"/>
      <c r="JK668" s="1587"/>
      <c r="JL668" s="1587"/>
      <c r="JM668" s="1587"/>
      <c r="JN668" s="1587"/>
      <c r="JO668" s="1587"/>
      <c r="JP668" s="1587"/>
      <c r="JQ668" s="1587"/>
      <c r="JR668" s="1587"/>
      <c r="JS668" s="1587"/>
      <c r="JT668" s="1587"/>
      <c r="JU668" s="1587"/>
      <c r="JV668" s="1587"/>
      <c r="JW668" s="1587"/>
      <c r="JX668" s="1587"/>
      <c r="JY668" s="1587"/>
      <c r="JZ668" s="1587"/>
      <c r="KA668" s="1587"/>
      <c r="KB668" s="1587"/>
      <c r="KC668" s="1587"/>
      <c r="KD668" s="1587"/>
      <c r="KE668" s="1587"/>
      <c r="KF668" s="1587"/>
      <c r="KG668" s="1587"/>
      <c r="KH668" s="1587"/>
      <c r="KI668" s="1587"/>
      <c r="KJ668" s="1587"/>
      <c r="KK668" s="1587"/>
      <c r="KL668" s="1587"/>
      <c r="KM668" s="1587"/>
      <c r="KN668" s="1587"/>
      <c r="KO668" s="1587"/>
      <c r="KP668" s="1587"/>
      <c r="KQ668" s="1587"/>
      <c r="KR668" s="1587"/>
      <c r="KS668" s="1587"/>
      <c r="KT668" s="1587"/>
      <c r="KU668" s="1587"/>
      <c r="KV668" s="1587"/>
      <c r="KW668" s="1587"/>
      <c r="KX668" s="1587"/>
      <c r="KY668" s="1587"/>
      <c r="KZ668" s="1587"/>
      <c r="LA668" s="1587"/>
      <c r="LB668" s="1587"/>
      <c r="LC668" s="1587"/>
      <c r="LD668" s="1587"/>
      <c r="LE668" s="1587"/>
      <c r="LF668" s="1587"/>
      <c r="LG668" s="1587"/>
      <c r="LH668" s="1587"/>
      <c r="LI668" s="1587"/>
      <c r="LJ668" s="1587"/>
      <c r="LK668" s="1587"/>
      <c r="LL668" s="1587"/>
      <c r="LM668" s="1587"/>
      <c r="LN668" s="1587"/>
      <c r="LO668" s="1587"/>
      <c r="LP668" s="1587"/>
      <c r="LQ668" s="1587"/>
      <c r="LR668" s="1587"/>
      <c r="LS668" s="1587"/>
      <c r="LT668" s="1587"/>
      <c r="LU668" s="1587"/>
      <c r="LV668" s="1587"/>
      <c r="LW668" s="1587"/>
      <c r="LX668" s="1587"/>
      <c r="LY668" s="1587"/>
      <c r="LZ668" s="1587"/>
      <c r="MA668" s="1587"/>
      <c r="MB668" s="1587"/>
      <c r="MC668" s="1587"/>
      <c r="MD668" s="1587"/>
      <c r="ME668" s="1587"/>
      <c r="MF668" s="1587"/>
      <c r="MG668" s="1587"/>
      <c r="MH668" s="1587"/>
      <c r="MI668" s="1587"/>
      <c r="MJ668" s="1587"/>
      <c r="MK668" s="1587"/>
      <c r="ML668" s="1587"/>
      <c r="MM668" s="1587"/>
      <c r="MN668" s="1587"/>
      <c r="MO668" s="1587"/>
      <c r="MP668" s="1587"/>
      <c r="MQ668" s="1587"/>
      <c r="MR668" s="1587"/>
      <c r="MS668" s="1587"/>
      <c r="MT668" s="1587"/>
      <c r="MU668" s="1587"/>
      <c r="MV668" s="1587"/>
      <c r="MW668" s="1587"/>
      <c r="MX668" s="1587"/>
      <c r="MY668" s="1587"/>
      <c r="MZ668" s="1587"/>
      <c r="NA668" s="1587"/>
      <c r="NB668" s="1587"/>
      <c r="NC668" s="1587"/>
      <c r="ND668" s="1587"/>
      <c r="NE668" s="1587"/>
      <c r="NF668" s="1587"/>
      <c r="NG668" s="1587"/>
      <c r="NH668" s="1587"/>
      <c r="NI668" s="1587"/>
      <c r="NJ668" s="1587"/>
      <c r="NK668" s="1587"/>
      <c r="NL668" s="1587"/>
      <c r="NM668" s="1587"/>
      <c r="NN668" s="1587"/>
      <c r="NO668" s="1587"/>
      <c r="NP668" s="1587"/>
      <c r="NQ668" s="1587"/>
      <c r="NR668" s="1587"/>
      <c r="NS668" s="1587"/>
      <c r="NT668" s="1587"/>
      <c r="NU668" s="1587"/>
      <c r="NV668" s="1587"/>
      <c r="NW668" s="1587"/>
      <c r="NX668" s="1587"/>
      <c r="NY668" s="1587"/>
      <c r="NZ668" s="1587"/>
      <c r="OA668" s="1587"/>
      <c r="OB668" s="1587"/>
      <c r="OC668" s="1587"/>
      <c r="OD668" s="1587"/>
      <c r="OE668" s="1587"/>
      <c r="OF668" s="1587"/>
      <c r="OG668" s="1587"/>
      <c r="OH668" s="1587"/>
      <c r="OI668" s="1587"/>
      <c r="OJ668" s="1587"/>
      <c r="OK668" s="1587"/>
      <c r="OL668" s="1587"/>
      <c r="OM668" s="1587"/>
      <c r="ON668" s="1587"/>
      <c r="OO668" s="1587"/>
      <c r="OP668" s="1587"/>
      <c r="OQ668" s="1587"/>
      <c r="OR668" s="1587"/>
      <c r="OS668" s="1587"/>
      <c r="OT668" s="1587"/>
      <c r="OU668" s="1587"/>
      <c r="OV668" s="1587"/>
      <c r="OW668" s="1587"/>
      <c r="OX668" s="1587"/>
      <c r="OY668" s="1587"/>
      <c r="OZ668" s="1587"/>
      <c r="PA668" s="1587"/>
      <c r="PB668" s="1587"/>
      <c r="PC668" s="1587"/>
      <c r="PD668" s="1587"/>
      <c r="PE668" s="1587"/>
      <c r="PF668" s="1587"/>
      <c r="PG668" s="1588"/>
      <c r="PH668" s="1588"/>
      <c r="PI668" s="1588"/>
      <c r="PJ668" s="1588"/>
      <c r="PK668" s="1588"/>
      <c r="PL668" s="1588"/>
      <c r="PM668" s="1588"/>
      <c r="PN668" s="1588"/>
      <c r="PO668" s="1588"/>
      <c r="PP668" s="1588"/>
      <c r="PQ668" s="1588"/>
      <c r="PR668" s="1588"/>
      <c r="PS668" s="1588"/>
      <c r="PT668" s="1588"/>
      <c r="PU668" s="1588"/>
      <c r="PV668" s="1588"/>
      <c r="PW668" s="1588"/>
      <c r="PX668" s="1588"/>
      <c r="PY668" s="1588"/>
      <c r="PZ668" s="1588"/>
      <c r="QA668" s="1588"/>
      <c r="QB668" s="1588"/>
      <c r="QC668" s="1588"/>
      <c r="QD668" s="1588"/>
      <c r="QE668" s="1588"/>
      <c r="QF668" s="1588"/>
      <c r="QG668" s="1588"/>
      <c r="QH668" s="1588"/>
      <c r="QI668" s="1588"/>
      <c r="QJ668" s="1588"/>
      <c r="QK668" s="1588"/>
      <c r="QL668" s="1588"/>
      <c r="QM668" s="1588"/>
      <c r="QN668" s="1588"/>
      <c r="QO668" s="1588"/>
      <c r="QP668" s="1588"/>
      <c r="QQ668" s="1588"/>
      <c r="QR668" s="1588"/>
      <c r="QS668" s="1588"/>
      <c r="QT668" s="1588"/>
      <c r="QU668" s="1588"/>
      <c r="QV668" s="1588"/>
      <c r="QW668" s="1588"/>
      <c r="QX668" s="1588"/>
      <c r="QY668" s="1588"/>
      <c r="QZ668" s="1588"/>
      <c r="RA668" s="1588"/>
      <c r="RB668" s="1588"/>
      <c r="RC668" s="1588"/>
      <c r="RD668" s="1588"/>
      <c r="RE668" s="1588"/>
      <c r="RF668" s="1588"/>
      <c r="RG668" s="1588"/>
      <c r="RH668" s="1588"/>
      <c r="RI668" s="1588"/>
      <c r="RJ668" s="1588"/>
      <c r="RK668" s="1588"/>
      <c r="RL668" s="1588"/>
      <c r="RM668" s="1588"/>
      <c r="RN668" s="1588"/>
      <c r="RO668" s="1588"/>
      <c r="RP668" s="1588"/>
      <c r="RQ668" s="1588"/>
      <c r="RR668" s="1588"/>
      <c r="RS668" s="1588"/>
      <c r="RT668" s="1588"/>
      <c r="RU668" s="1588"/>
      <c r="RV668" s="1588"/>
      <c r="RW668" s="1588"/>
      <c r="RX668" s="1588"/>
      <c r="RY668" s="1588"/>
      <c r="RZ668" s="1588"/>
      <c r="SA668" s="1588"/>
      <c r="SB668" s="1588"/>
      <c r="SC668" s="1588"/>
      <c r="SD668" s="1588"/>
      <c r="SE668" s="1588"/>
      <c r="SF668" s="1588"/>
      <c r="SG668" s="1588"/>
      <c r="SH668" s="1588"/>
      <c r="SI668" s="1588"/>
      <c r="SJ668" s="1588"/>
      <c r="SK668" s="1588"/>
      <c r="SL668" s="1588"/>
      <c r="SM668" s="1588"/>
      <c r="SN668" s="1588"/>
      <c r="SO668" s="1588"/>
      <c r="SP668" s="1588"/>
      <c r="SQ668" s="1588"/>
      <c r="SR668" s="1588"/>
      <c r="SS668" s="1588"/>
      <c r="ST668" s="1588"/>
      <c r="SU668" s="1588"/>
      <c r="SV668" s="1588"/>
      <c r="SW668" s="1588"/>
      <c r="SX668" s="1588"/>
      <c r="SY668" s="1588"/>
      <c r="SZ668" s="1588"/>
      <c r="TA668" s="1588"/>
      <c r="TB668" s="1588"/>
      <c r="TC668" s="1588"/>
    </row>
    <row r="669" spans="1:523" ht="15" customHeight="1" x14ac:dyDescent="0.15">
      <c r="A669" s="1033">
        <v>44186</v>
      </c>
      <c r="B669" s="1205">
        <f t="shared" si="99"/>
        <v>4320</v>
      </c>
      <c r="M669" s="231">
        <v>2132</v>
      </c>
      <c r="N669" s="546">
        <v>8.34</v>
      </c>
      <c r="O669" s="467">
        <v>2760</v>
      </c>
      <c r="P669" s="576">
        <v>30.4</v>
      </c>
      <c r="Q669" s="883">
        <f t="shared" si="100"/>
        <v>106.39999999999999</v>
      </c>
      <c r="S669" s="576">
        <v>14.2</v>
      </c>
      <c r="W669" s="494">
        <v>464</v>
      </c>
      <c r="X669" s="546">
        <v>7.92</v>
      </c>
      <c r="Y669" s="548">
        <v>9440</v>
      </c>
      <c r="Z669" s="576">
        <v>22.5</v>
      </c>
      <c r="AA669" s="883">
        <f t="shared" si="105"/>
        <v>92.249999999999986</v>
      </c>
      <c r="AC669" s="576">
        <v>12.3</v>
      </c>
      <c r="AQ669" s="494">
        <v>458</v>
      </c>
      <c r="AR669" s="546">
        <v>7.69</v>
      </c>
      <c r="AS669" s="548">
        <v>5600</v>
      </c>
      <c r="AT669" s="576">
        <v>61.5</v>
      </c>
      <c r="AU669" s="883">
        <f t="shared" si="97"/>
        <v>196.8</v>
      </c>
      <c r="AW669" s="576">
        <v>80.400000000000006</v>
      </c>
      <c r="BA669" s="231">
        <v>271</v>
      </c>
      <c r="BB669" s="546">
        <v>7.84</v>
      </c>
      <c r="BC669" s="467">
        <v>6770</v>
      </c>
      <c r="BD669" s="576">
        <v>46.7</v>
      </c>
      <c r="BE669" s="883">
        <f t="shared" si="102"/>
        <v>168.12</v>
      </c>
      <c r="BG669" s="576">
        <v>21.2</v>
      </c>
      <c r="BK669" s="494">
        <v>109</v>
      </c>
      <c r="BL669" s="546">
        <v>7.92</v>
      </c>
      <c r="BM669" s="548">
        <v>2500</v>
      </c>
      <c r="BN669" s="576">
        <v>120</v>
      </c>
      <c r="BO669" s="883">
        <f t="shared" si="92"/>
        <v>300</v>
      </c>
      <c r="BQ669" s="576">
        <v>1.5</v>
      </c>
      <c r="BU669" s="494">
        <v>3</v>
      </c>
      <c r="BV669" s="546">
        <v>7.88</v>
      </c>
      <c r="BW669" s="548">
        <v>7700</v>
      </c>
      <c r="BX669" s="548">
        <v>25.7</v>
      </c>
      <c r="BY669" s="883">
        <f t="shared" si="94"/>
        <v>100.22999999999999</v>
      </c>
      <c r="CA669" s="576">
        <v>21.6</v>
      </c>
      <c r="CE669" s="494">
        <v>31</v>
      </c>
      <c r="CF669" s="546">
        <v>7.49</v>
      </c>
      <c r="CG669" s="548">
        <v>7320</v>
      </c>
      <c r="CH669" s="576">
        <v>17.7</v>
      </c>
      <c r="CI669" s="883">
        <f t="shared" si="98"/>
        <v>67.259999999999991</v>
      </c>
      <c r="CK669" s="576">
        <v>36.4</v>
      </c>
      <c r="CO669" s="494">
        <v>388</v>
      </c>
      <c r="CP669" s="546">
        <v>7.29</v>
      </c>
      <c r="CQ669" s="467">
        <v>7550</v>
      </c>
      <c r="CR669" s="576">
        <v>29.4</v>
      </c>
      <c r="CS669" s="883">
        <f t="shared" si="104"/>
        <v>94.08</v>
      </c>
      <c r="CU669" s="576">
        <v>35.700000000000003</v>
      </c>
      <c r="CY669" s="494">
        <v>378</v>
      </c>
      <c r="CZ669" s="546">
        <v>7.13</v>
      </c>
      <c r="DA669" s="467">
        <v>8320</v>
      </c>
      <c r="DB669" s="576">
        <v>117</v>
      </c>
      <c r="DC669" s="883">
        <f t="shared" si="95"/>
        <v>298.34999999999997</v>
      </c>
      <c r="DE669" s="576">
        <v>29.9</v>
      </c>
      <c r="DT669" s="596"/>
      <c r="DU669" s="597"/>
      <c r="DV669" s="603"/>
      <c r="DX669" s="543"/>
      <c r="DY669" s="603"/>
      <c r="FG669" s="494">
        <v>33</v>
      </c>
      <c r="FH669" s="546">
        <v>8.51</v>
      </c>
      <c r="FI669" s="467">
        <v>4060</v>
      </c>
      <c r="FJ669" s="576">
        <v>38.200000000000003</v>
      </c>
      <c r="FK669" s="883">
        <v>118</v>
      </c>
      <c r="FM669" s="576">
        <v>5.6</v>
      </c>
      <c r="FQ669" s="1262">
        <v>20</v>
      </c>
      <c r="FR669" s="1263">
        <v>6.59</v>
      </c>
      <c r="FS669" s="1444">
        <v>15200</v>
      </c>
      <c r="FT669" s="1263">
        <v>40.5</v>
      </c>
      <c r="FU669" s="980">
        <f t="shared" si="103"/>
        <v>121.5</v>
      </c>
      <c r="FW669" s="954">
        <v>60</v>
      </c>
      <c r="GK669" s="231">
        <v>4</v>
      </c>
      <c r="GL669" s="941">
        <v>6.28</v>
      </c>
      <c r="GM669" s="467">
        <v>10370</v>
      </c>
      <c r="GN669" s="467">
        <v>126</v>
      </c>
      <c r="GO669" s="467">
        <v>604</v>
      </c>
      <c r="GP669" s="467">
        <v>118</v>
      </c>
      <c r="GQ669" s="467">
        <v>192</v>
      </c>
      <c r="GU669" s="231">
        <v>27</v>
      </c>
      <c r="GV669" s="941">
        <v>5.87</v>
      </c>
      <c r="GW669" s="467">
        <v>11650</v>
      </c>
      <c r="GX669" s="467">
        <v>298</v>
      </c>
      <c r="GY669" s="467">
        <v>1298</v>
      </c>
      <c r="GZ669" s="539">
        <v>212</v>
      </c>
      <c r="HA669" s="467">
        <v>392</v>
      </c>
      <c r="HE669" s="494">
        <v>1</v>
      </c>
      <c r="HF669" s="596">
        <v>5.19</v>
      </c>
      <c r="HG669" s="602">
        <v>10660</v>
      </c>
      <c r="HH669" s="1288">
        <v>125</v>
      </c>
      <c r="HI669" s="1432">
        <v>475</v>
      </c>
      <c r="HJ669" s="543"/>
      <c r="HK669" s="603">
        <v>27</v>
      </c>
      <c r="HO669" s="494">
        <v>1</v>
      </c>
      <c r="HP669" s="546">
        <v>5.96</v>
      </c>
      <c r="HQ669" s="467">
        <v>5570</v>
      </c>
      <c r="HR669" s="576">
        <v>100</v>
      </c>
      <c r="HS669" s="576">
        <v>397</v>
      </c>
      <c r="HT669" s="539">
        <v>151</v>
      </c>
      <c r="HU669" s="576">
        <v>172</v>
      </c>
    </row>
    <row r="670" spans="1:523" ht="15" customHeight="1" x14ac:dyDescent="0.15">
      <c r="A670" s="1033">
        <v>44187</v>
      </c>
      <c r="B670" s="1205">
        <f t="shared" si="99"/>
        <v>5127</v>
      </c>
      <c r="M670" s="231">
        <v>1962</v>
      </c>
      <c r="N670" s="546">
        <v>8.4600000000000009</v>
      </c>
      <c r="O670" s="467">
        <v>2620</v>
      </c>
      <c r="P670" s="576">
        <v>27.5</v>
      </c>
      <c r="Q670" s="883">
        <f t="shared" si="100"/>
        <v>96.25</v>
      </c>
      <c r="S670" s="576">
        <v>13.2</v>
      </c>
      <c r="W670" s="494">
        <v>565</v>
      </c>
      <c r="X670" s="546">
        <v>8.16</v>
      </c>
      <c r="Y670" s="548">
        <v>7770</v>
      </c>
      <c r="Z670" s="576">
        <v>18.100000000000001</v>
      </c>
      <c r="AA670" s="883">
        <f t="shared" si="105"/>
        <v>74.209999999999994</v>
      </c>
      <c r="AC670" s="576">
        <v>9.6999999999999993</v>
      </c>
      <c r="AG670" s="494">
        <v>113</v>
      </c>
      <c r="AH670" s="546">
        <v>8.24</v>
      </c>
      <c r="AI670" s="548">
        <v>8800</v>
      </c>
      <c r="AJ670" s="576">
        <v>40</v>
      </c>
      <c r="AK670" s="883">
        <v>172</v>
      </c>
      <c r="AM670" s="213">
        <v>20.100000000000001</v>
      </c>
      <c r="AQ670" s="494">
        <v>512</v>
      </c>
      <c r="AR670" s="546">
        <v>7.73</v>
      </c>
      <c r="AS670" s="548">
        <v>5250</v>
      </c>
      <c r="AT670" s="576">
        <v>54</v>
      </c>
      <c r="AU670" s="883">
        <f t="shared" si="97"/>
        <v>172.8</v>
      </c>
      <c r="AW670" s="576">
        <v>80.599999999999994</v>
      </c>
      <c r="BA670" s="231">
        <v>271</v>
      </c>
      <c r="BB670" s="546">
        <v>8.0399999999999991</v>
      </c>
      <c r="BC670" s="467">
        <v>6810</v>
      </c>
      <c r="BD670" s="576">
        <v>47.4</v>
      </c>
      <c r="BE670" s="883">
        <f t="shared" si="102"/>
        <v>170.64</v>
      </c>
      <c r="BG670" s="576">
        <v>20.9</v>
      </c>
      <c r="BK670" s="494">
        <v>147</v>
      </c>
      <c r="BL670" s="546">
        <v>8.11</v>
      </c>
      <c r="BM670" s="548">
        <v>2550</v>
      </c>
      <c r="BN670" s="576">
        <v>124</v>
      </c>
      <c r="BO670" s="883">
        <f t="shared" si="92"/>
        <v>310</v>
      </c>
      <c r="BQ670" s="576">
        <v>1.4</v>
      </c>
      <c r="BU670" s="494">
        <v>431</v>
      </c>
      <c r="BV670" s="546">
        <v>8</v>
      </c>
      <c r="BW670" s="548">
        <v>6580</v>
      </c>
      <c r="BX670" s="548">
        <v>22.7</v>
      </c>
      <c r="BY670" s="883">
        <f t="shared" si="94"/>
        <v>88.53</v>
      </c>
      <c r="CA670" s="576">
        <v>19</v>
      </c>
      <c r="CE670" s="494">
        <v>39</v>
      </c>
      <c r="CF670" s="546">
        <v>7.88</v>
      </c>
      <c r="CG670" s="548">
        <v>4480</v>
      </c>
      <c r="CH670" s="576">
        <v>17.899999999999999</v>
      </c>
      <c r="CI670" s="883">
        <f t="shared" si="98"/>
        <v>68.02</v>
      </c>
      <c r="CK670" s="576">
        <v>37.9</v>
      </c>
      <c r="CO670" s="494">
        <v>390</v>
      </c>
      <c r="CP670" s="546">
        <v>7.58</v>
      </c>
      <c r="CQ670" s="467">
        <v>7910</v>
      </c>
      <c r="CR670" s="576">
        <v>25.3</v>
      </c>
      <c r="CS670" s="883">
        <f t="shared" si="104"/>
        <v>80.960000000000008</v>
      </c>
      <c r="CU670" s="576">
        <v>36.6</v>
      </c>
      <c r="CY670" s="494">
        <v>412</v>
      </c>
      <c r="CZ670" s="546">
        <v>7.58</v>
      </c>
      <c r="DA670" s="467">
        <v>9160</v>
      </c>
      <c r="DB670" s="576">
        <v>132</v>
      </c>
      <c r="DC670" s="883">
        <f t="shared" si="95"/>
        <v>336.59999999999997</v>
      </c>
      <c r="DE670" s="576">
        <v>28.9</v>
      </c>
      <c r="DI670" s="494">
        <v>172</v>
      </c>
      <c r="DJ670" s="546">
        <v>7.49</v>
      </c>
      <c r="DK670" s="549">
        <v>9710</v>
      </c>
      <c r="DL670" s="576">
        <v>51.6</v>
      </c>
      <c r="DM670" s="883">
        <v>185.8</v>
      </c>
      <c r="DO670" s="576">
        <v>151</v>
      </c>
      <c r="DS670" s="494">
        <v>34</v>
      </c>
      <c r="DT670" s="596">
        <v>7.53</v>
      </c>
      <c r="DU670" s="597">
        <v>4600</v>
      </c>
      <c r="DV670" s="603">
        <v>17</v>
      </c>
      <c r="DW670" s="883">
        <v>45</v>
      </c>
      <c r="DX670" s="543"/>
      <c r="DY670" s="603">
        <v>1</v>
      </c>
      <c r="FG670" s="494">
        <v>24</v>
      </c>
      <c r="FH670" s="546">
        <v>8.3800000000000008</v>
      </c>
      <c r="FI670" s="467">
        <v>4150</v>
      </c>
      <c r="FJ670" s="576">
        <v>38.4</v>
      </c>
      <c r="FK670" s="883">
        <v>119</v>
      </c>
      <c r="FM670" s="576">
        <v>7.3</v>
      </c>
      <c r="FQ670" s="1262">
        <v>17</v>
      </c>
      <c r="FR670" s="1263">
        <v>6.59</v>
      </c>
      <c r="FS670" s="1444">
        <v>12300</v>
      </c>
      <c r="FT670" s="1263">
        <v>40.5</v>
      </c>
      <c r="FU670" s="980">
        <f t="shared" si="103"/>
        <v>121.5</v>
      </c>
      <c r="FW670" s="954">
        <v>60</v>
      </c>
      <c r="GK670" s="231">
        <v>12</v>
      </c>
      <c r="GL670" s="941">
        <v>6.43</v>
      </c>
      <c r="GM670" s="467">
        <v>12880</v>
      </c>
      <c r="GN670" s="467">
        <v>174</v>
      </c>
      <c r="GO670" s="467">
        <v>1024</v>
      </c>
      <c r="GP670" s="467">
        <v>51.2</v>
      </c>
      <c r="GQ670" s="467">
        <v>160</v>
      </c>
      <c r="GU670" s="231">
        <v>23</v>
      </c>
      <c r="GV670" s="941">
        <v>5.99</v>
      </c>
      <c r="GW670" s="467">
        <v>11750</v>
      </c>
      <c r="GX670" s="467">
        <v>290</v>
      </c>
      <c r="GY670" s="467">
        <v>1374</v>
      </c>
      <c r="GZ670" s="539">
        <v>215</v>
      </c>
      <c r="HA670" s="467">
        <v>415</v>
      </c>
      <c r="HE670" s="494">
        <v>1</v>
      </c>
      <c r="HF670" s="596">
        <v>5.19</v>
      </c>
      <c r="HG670" s="602">
        <v>10660</v>
      </c>
      <c r="HH670" s="1288">
        <v>125</v>
      </c>
      <c r="HI670" s="1432">
        <v>475</v>
      </c>
      <c r="HJ670" s="543"/>
      <c r="HK670" s="603">
        <v>27</v>
      </c>
      <c r="HO670" s="494">
        <v>2</v>
      </c>
      <c r="HP670" s="546">
        <v>6.35</v>
      </c>
      <c r="HQ670" s="467">
        <v>5580</v>
      </c>
      <c r="HR670" s="576">
        <v>91</v>
      </c>
      <c r="HS670" s="576">
        <v>296</v>
      </c>
      <c r="HT670" s="539">
        <v>139</v>
      </c>
      <c r="HU670" s="576">
        <v>174</v>
      </c>
    </row>
    <row r="671" spans="1:523" ht="15" customHeight="1" x14ac:dyDescent="0.15">
      <c r="A671" s="1033">
        <v>44188</v>
      </c>
      <c r="B671" s="1205">
        <f t="shared" si="99"/>
        <v>5120</v>
      </c>
      <c r="M671" s="231">
        <v>2110</v>
      </c>
      <c r="N671" s="546">
        <v>8.4499999999999993</v>
      </c>
      <c r="O671" s="467">
        <v>2730</v>
      </c>
      <c r="P671" s="576">
        <v>26.7</v>
      </c>
      <c r="Q671" s="883">
        <f t="shared" si="100"/>
        <v>93.45</v>
      </c>
      <c r="S671" s="576">
        <v>12.2</v>
      </c>
      <c r="W671" s="494">
        <v>642</v>
      </c>
      <c r="X671" s="546">
        <v>8.15</v>
      </c>
      <c r="Y671" s="548">
        <v>7500</v>
      </c>
      <c r="Z671" s="576">
        <v>22.3</v>
      </c>
      <c r="AA671" s="883">
        <f t="shared" si="105"/>
        <v>91.429999999999993</v>
      </c>
      <c r="AC671" s="576">
        <v>9.9</v>
      </c>
      <c r="AQ671" s="494">
        <v>521</v>
      </c>
      <c r="AR671" s="546">
        <v>7.73</v>
      </c>
      <c r="AS671" s="548">
        <v>4000</v>
      </c>
      <c r="AT671" s="576">
        <v>41.6</v>
      </c>
      <c r="AU671" s="883">
        <f t="shared" si="97"/>
        <v>133.12</v>
      </c>
      <c r="AW671" s="576">
        <v>63.3</v>
      </c>
      <c r="BA671" s="231">
        <v>259</v>
      </c>
      <c r="BB671" s="546">
        <v>7.94</v>
      </c>
      <c r="BC671" s="467">
        <v>6500</v>
      </c>
      <c r="BD671" s="576">
        <v>48.8</v>
      </c>
      <c r="BE671" s="883">
        <f t="shared" si="102"/>
        <v>175.68</v>
      </c>
      <c r="BG671" s="576">
        <v>23.3</v>
      </c>
      <c r="BK671" s="494">
        <v>140</v>
      </c>
      <c r="BL671" s="546">
        <v>8.0500000000000007</v>
      </c>
      <c r="BM671" s="548">
        <v>2490</v>
      </c>
      <c r="BN671" s="576">
        <v>128</v>
      </c>
      <c r="BO671" s="883">
        <f t="shared" si="92"/>
        <v>320</v>
      </c>
      <c r="BQ671" s="576">
        <v>1.5</v>
      </c>
      <c r="BU671" s="494">
        <v>293</v>
      </c>
      <c r="BV671" s="546">
        <v>8.16</v>
      </c>
      <c r="BW671" s="548">
        <v>7600</v>
      </c>
      <c r="BX671" s="548">
        <v>29</v>
      </c>
      <c r="BY671" s="883">
        <f t="shared" si="94"/>
        <v>113.1</v>
      </c>
      <c r="CA671" s="576">
        <v>23.9</v>
      </c>
      <c r="CE671" s="494">
        <v>33</v>
      </c>
      <c r="CF671" s="546">
        <v>7.85</v>
      </c>
      <c r="CG671" s="548">
        <v>4700</v>
      </c>
      <c r="CH671" s="576">
        <v>18.8</v>
      </c>
      <c r="CI671" s="883">
        <f t="shared" si="98"/>
        <v>71.44</v>
      </c>
      <c r="CK671" s="576">
        <v>41.7</v>
      </c>
      <c r="CO671" s="494">
        <v>378</v>
      </c>
      <c r="CP671" s="546">
        <v>7.62</v>
      </c>
      <c r="CQ671" s="467">
        <v>7970</v>
      </c>
      <c r="CR671" s="576">
        <v>24.6</v>
      </c>
      <c r="CS671" s="883">
        <f t="shared" si="104"/>
        <v>78.720000000000013</v>
      </c>
      <c r="CU671" s="576">
        <v>38.299999999999997</v>
      </c>
      <c r="CY671" s="494">
        <v>318</v>
      </c>
      <c r="CZ671" s="546">
        <v>7.37</v>
      </c>
      <c r="DA671" s="467">
        <v>7820</v>
      </c>
      <c r="DB671" s="576">
        <v>126</v>
      </c>
      <c r="DC671" s="883">
        <f t="shared" si="95"/>
        <v>321.29999999999995</v>
      </c>
      <c r="DE671" s="576">
        <v>24.2</v>
      </c>
      <c r="DI671" s="494">
        <v>65</v>
      </c>
      <c r="DJ671" s="546">
        <v>8.69</v>
      </c>
      <c r="DK671" s="549">
        <v>6390</v>
      </c>
      <c r="DL671" s="576">
        <v>28.8</v>
      </c>
      <c r="DM671" s="883">
        <v>104</v>
      </c>
      <c r="DO671" s="576">
        <v>40.1</v>
      </c>
      <c r="DS671" s="494">
        <v>45</v>
      </c>
      <c r="DT671" s="546">
        <v>7.62</v>
      </c>
      <c r="DU671" s="466">
        <v>428</v>
      </c>
      <c r="DV671" s="576">
        <v>17</v>
      </c>
      <c r="DW671" s="883">
        <v>45</v>
      </c>
      <c r="DY671" s="576">
        <v>1</v>
      </c>
      <c r="EW671" s="494">
        <v>177</v>
      </c>
      <c r="EX671" s="546">
        <v>7.46</v>
      </c>
      <c r="EY671" s="467">
        <v>7580</v>
      </c>
      <c r="EZ671" s="576">
        <v>4.9000000000000004</v>
      </c>
      <c r="FA671" s="883">
        <v>19.600000000000001</v>
      </c>
      <c r="FC671" s="576">
        <v>1.6</v>
      </c>
      <c r="FG671" s="494">
        <v>28</v>
      </c>
      <c r="FH671" s="546">
        <v>8.39</v>
      </c>
      <c r="FI671" s="467">
        <v>4170</v>
      </c>
      <c r="FJ671" s="576">
        <v>39.299999999999997</v>
      </c>
      <c r="FK671" s="883">
        <v>122</v>
      </c>
      <c r="FM671" s="576">
        <v>7.8</v>
      </c>
      <c r="FQ671" s="1262">
        <v>19</v>
      </c>
      <c r="FR671" s="1263">
        <v>6.59</v>
      </c>
      <c r="FS671" s="1444">
        <v>11100</v>
      </c>
      <c r="FT671" s="1263">
        <v>40.5</v>
      </c>
      <c r="FU671" s="980">
        <f t="shared" si="103"/>
        <v>121.5</v>
      </c>
      <c r="FW671" s="954">
        <v>60</v>
      </c>
      <c r="GK671" s="231">
        <v>5</v>
      </c>
      <c r="GL671" s="941">
        <v>6.42</v>
      </c>
      <c r="GM671" s="467">
        <v>12120</v>
      </c>
      <c r="GN671" s="467">
        <v>177</v>
      </c>
      <c r="GO671" s="467">
        <v>978</v>
      </c>
      <c r="GP671" s="467">
        <v>59.7</v>
      </c>
      <c r="GQ671" s="467">
        <v>161</v>
      </c>
      <c r="GU671" s="231">
        <v>1</v>
      </c>
      <c r="GV671" s="941">
        <v>6.16</v>
      </c>
      <c r="GW671" s="467">
        <v>11820</v>
      </c>
      <c r="GX671" s="467">
        <v>301</v>
      </c>
      <c r="GY671" s="467">
        <v>1565</v>
      </c>
      <c r="GZ671" s="539">
        <v>213</v>
      </c>
      <c r="HA671" s="467">
        <v>374</v>
      </c>
      <c r="HE671" s="494">
        <v>86</v>
      </c>
      <c r="HF671" s="596">
        <v>5.19</v>
      </c>
      <c r="HG671" s="602">
        <v>10660</v>
      </c>
      <c r="HH671" s="1288">
        <v>125</v>
      </c>
      <c r="HI671" s="1432">
        <v>475</v>
      </c>
      <c r="HJ671" s="543"/>
      <c r="HK671" s="603">
        <v>27</v>
      </c>
    </row>
    <row r="672" spans="1:523" ht="15" customHeight="1" x14ac:dyDescent="0.15">
      <c r="A672" s="1033">
        <v>44189</v>
      </c>
      <c r="B672" s="1205">
        <f t="shared" si="99"/>
        <v>4442</v>
      </c>
      <c r="M672" s="231">
        <v>1834</v>
      </c>
      <c r="N672" s="546">
        <v>8.4499999999999993</v>
      </c>
      <c r="O672" s="467">
        <v>2660</v>
      </c>
      <c r="P672" s="576">
        <v>28</v>
      </c>
      <c r="Q672" s="883">
        <f t="shared" si="100"/>
        <v>98</v>
      </c>
      <c r="S672" s="576">
        <v>11.5</v>
      </c>
      <c r="W672" s="494">
        <v>443</v>
      </c>
      <c r="X672" s="546">
        <v>8.1199999999999992</v>
      </c>
      <c r="Y672" s="548">
        <v>6900</v>
      </c>
      <c r="Z672" s="576">
        <v>19.2</v>
      </c>
      <c r="AA672" s="883">
        <f t="shared" si="105"/>
        <v>78.719999999999985</v>
      </c>
      <c r="AC672" s="576">
        <v>8.5</v>
      </c>
      <c r="AQ672" s="494">
        <v>515</v>
      </c>
      <c r="AR672" s="546">
        <v>7.61</v>
      </c>
      <c r="AS672" s="548">
        <v>4110</v>
      </c>
      <c r="AT672" s="576">
        <v>40.299999999999997</v>
      </c>
      <c r="AU672" s="883">
        <f t="shared" si="97"/>
        <v>128.96</v>
      </c>
      <c r="AW672" s="576">
        <v>64</v>
      </c>
      <c r="BA672" s="231">
        <v>223</v>
      </c>
      <c r="BB672" s="546">
        <v>8.0399999999999991</v>
      </c>
      <c r="BC672" s="467">
        <v>7290</v>
      </c>
      <c r="BD672" s="576">
        <v>36.299999999999997</v>
      </c>
      <c r="BE672" s="883">
        <f t="shared" si="102"/>
        <v>130.68</v>
      </c>
      <c r="BG672" s="576">
        <v>14.6</v>
      </c>
      <c r="BK672" s="494">
        <v>144</v>
      </c>
      <c r="BL672" s="546">
        <v>8.0500000000000007</v>
      </c>
      <c r="BM672" s="548">
        <v>2570</v>
      </c>
      <c r="BN672" s="576">
        <v>129</v>
      </c>
      <c r="BO672" s="883">
        <f t="shared" si="92"/>
        <v>322.5</v>
      </c>
      <c r="BQ672" s="576">
        <v>1.4</v>
      </c>
      <c r="BU672" s="494">
        <v>148</v>
      </c>
      <c r="BV672" s="546">
        <v>8.16</v>
      </c>
      <c r="BW672" s="548">
        <v>9270</v>
      </c>
      <c r="BX672" s="548">
        <v>33.4</v>
      </c>
      <c r="BY672" s="883">
        <f t="shared" si="94"/>
        <v>130.26</v>
      </c>
      <c r="CA672" s="576">
        <v>29</v>
      </c>
      <c r="CE672" s="494">
        <v>59</v>
      </c>
      <c r="CF672" s="546">
        <v>7.91</v>
      </c>
      <c r="CG672" s="548">
        <v>4740</v>
      </c>
      <c r="CH672" s="576">
        <v>17.100000000000001</v>
      </c>
      <c r="CI672" s="883">
        <f t="shared" si="98"/>
        <v>64.98</v>
      </c>
      <c r="CK672" s="576">
        <v>40.5</v>
      </c>
      <c r="CO672" s="494">
        <v>422</v>
      </c>
      <c r="CP672" s="546">
        <v>7.54</v>
      </c>
      <c r="CQ672" s="467">
        <v>8770</v>
      </c>
      <c r="CR672" s="576">
        <v>22.8</v>
      </c>
      <c r="CS672" s="883">
        <f t="shared" si="104"/>
        <v>72.960000000000008</v>
      </c>
      <c r="CU672" s="576">
        <v>38.4</v>
      </c>
      <c r="CY672" s="494">
        <v>526</v>
      </c>
      <c r="CZ672" s="546">
        <v>7.34</v>
      </c>
      <c r="DA672" s="467">
        <v>6570</v>
      </c>
      <c r="DB672" s="576">
        <v>113</v>
      </c>
      <c r="DC672" s="883">
        <f t="shared" si="95"/>
        <v>288.14999999999998</v>
      </c>
      <c r="DE672" s="576">
        <v>18.8</v>
      </c>
      <c r="DI672" s="494">
        <v>35</v>
      </c>
      <c r="DJ672" s="546">
        <v>8.69</v>
      </c>
      <c r="DK672" s="549">
        <v>6390</v>
      </c>
      <c r="DL672" s="576">
        <v>28.8</v>
      </c>
      <c r="DM672" s="883">
        <v>104</v>
      </c>
      <c r="DO672" s="576">
        <v>40.1</v>
      </c>
      <c r="FG672" s="494">
        <v>29</v>
      </c>
      <c r="FH672" s="546">
        <v>8.61</v>
      </c>
      <c r="FI672" s="467">
        <v>4150</v>
      </c>
      <c r="FJ672" s="576">
        <v>41.8</v>
      </c>
      <c r="FK672" s="883">
        <v>130</v>
      </c>
      <c r="FM672" s="576">
        <v>7.8</v>
      </c>
      <c r="FQ672" s="1262">
        <v>19</v>
      </c>
      <c r="FR672" s="1263">
        <v>6.51</v>
      </c>
      <c r="FS672" s="1444">
        <v>11100</v>
      </c>
      <c r="FT672" s="1263">
        <v>40.5</v>
      </c>
      <c r="FU672" s="980">
        <f t="shared" si="103"/>
        <v>121.5</v>
      </c>
      <c r="FW672" s="954">
        <v>58</v>
      </c>
      <c r="GK672" s="231">
        <v>5</v>
      </c>
      <c r="GL672" s="941">
        <v>6.46</v>
      </c>
      <c r="GM672" s="467">
        <v>11250</v>
      </c>
      <c r="GN672" s="467">
        <v>146</v>
      </c>
      <c r="GO672" s="467">
        <v>746</v>
      </c>
      <c r="GP672" s="467">
        <v>105</v>
      </c>
      <c r="GQ672" s="467">
        <v>178</v>
      </c>
      <c r="GU672" s="231">
        <v>6</v>
      </c>
      <c r="GV672" s="941">
        <v>6.16</v>
      </c>
      <c r="GW672" s="467">
        <v>11110</v>
      </c>
      <c r="GX672" s="467">
        <v>299</v>
      </c>
      <c r="GY672" s="467">
        <v>1565</v>
      </c>
      <c r="GZ672" s="539">
        <v>213</v>
      </c>
      <c r="HA672" s="467">
        <v>374</v>
      </c>
      <c r="HE672" s="494">
        <v>34</v>
      </c>
      <c r="HF672" s="596">
        <v>5.19</v>
      </c>
      <c r="HG672" s="602">
        <v>10660</v>
      </c>
      <c r="HH672" s="1288">
        <v>125</v>
      </c>
      <c r="HI672" s="1432">
        <v>475</v>
      </c>
      <c r="HJ672" s="543"/>
      <c r="HK672" s="603">
        <v>27</v>
      </c>
    </row>
    <row r="673" spans="1:523" ht="15" customHeight="1" x14ac:dyDescent="0.15">
      <c r="A673" s="1033">
        <v>44190</v>
      </c>
      <c r="B673" s="1205">
        <f t="shared" si="99"/>
        <v>5286</v>
      </c>
      <c r="M673" s="231">
        <v>2620</v>
      </c>
      <c r="N673" s="546">
        <v>8.36</v>
      </c>
      <c r="O673" s="467">
        <v>2520</v>
      </c>
      <c r="P673" s="576">
        <v>25.4</v>
      </c>
      <c r="Q673" s="883">
        <f t="shared" si="100"/>
        <v>88.899999999999991</v>
      </c>
      <c r="S673" s="576">
        <v>12.5</v>
      </c>
      <c r="W673" s="494">
        <v>521</v>
      </c>
      <c r="X673" s="546">
        <v>7.94</v>
      </c>
      <c r="Y673" s="548">
        <v>7900</v>
      </c>
      <c r="Z673" s="576">
        <v>27.9</v>
      </c>
      <c r="AA673" s="883">
        <f t="shared" si="105"/>
        <v>114.38999999999999</v>
      </c>
      <c r="AC673" s="576">
        <v>9.6999999999999993</v>
      </c>
      <c r="AQ673" s="494">
        <v>323</v>
      </c>
      <c r="AR673" s="546">
        <v>7.46</v>
      </c>
      <c r="AS673" s="548">
        <v>3990</v>
      </c>
      <c r="AT673" s="576">
        <v>39.6</v>
      </c>
      <c r="AU673" s="883">
        <f t="shared" si="97"/>
        <v>126.72000000000001</v>
      </c>
      <c r="AW673" s="576">
        <v>67.099999999999994</v>
      </c>
      <c r="BA673" s="231">
        <v>211</v>
      </c>
      <c r="BB673" s="546">
        <v>7.74</v>
      </c>
      <c r="BC673" s="467">
        <v>6660</v>
      </c>
      <c r="BD673" s="576">
        <v>53</v>
      </c>
      <c r="BE673" s="883">
        <f t="shared" si="102"/>
        <v>190.8</v>
      </c>
      <c r="BG673" s="576">
        <v>28.4</v>
      </c>
      <c r="BK673" s="494">
        <v>140</v>
      </c>
      <c r="BL673" s="546">
        <v>7.96</v>
      </c>
      <c r="BM673" s="548">
        <v>2520</v>
      </c>
      <c r="BN673" s="576">
        <v>127</v>
      </c>
      <c r="BO673" s="883">
        <f t="shared" si="92"/>
        <v>317.5</v>
      </c>
      <c r="BQ673" s="576">
        <v>1.5</v>
      </c>
      <c r="BU673" s="494">
        <v>368</v>
      </c>
      <c r="BV673" s="546">
        <v>8.06</v>
      </c>
      <c r="BW673" s="548">
        <v>6500</v>
      </c>
      <c r="BX673" s="548">
        <v>41.2</v>
      </c>
      <c r="BY673" s="883">
        <f t="shared" si="94"/>
        <v>160.68</v>
      </c>
      <c r="CA673" s="576">
        <v>23.2</v>
      </c>
      <c r="CE673" s="494">
        <v>73</v>
      </c>
      <c r="CF673" s="546">
        <v>7.82</v>
      </c>
      <c r="CG673" s="548">
        <v>4850</v>
      </c>
      <c r="CH673" s="576">
        <v>17.600000000000001</v>
      </c>
      <c r="CI673" s="883">
        <f t="shared" si="98"/>
        <v>66.88</v>
      </c>
      <c r="CK673" s="576">
        <v>45</v>
      </c>
      <c r="CO673" s="494">
        <v>401</v>
      </c>
      <c r="CP673" s="546">
        <v>7.4</v>
      </c>
      <c r="CQ673" s="467">
        <v>7930</v>
      </c>
      <c r="CR673" s="576">
        <v>18.3</v>
      </c>
      <c r="CS673" s="883">
        <f t="shared" si="104"/>
        <v>58.56</v>
      </c>
      <c r="CU673" s="576">
        <v>36.700000000000003</v>
      </c>
      <c r="CY673" s="494">
        <v>304</v>
      </c>
      <c r="CZ673" s="546">
        <v>7.31</v>
      </c>
      <c r="DA673" s="467">
        <v>6400</v>
      </c>
      <c r="DB673" s="576">
        <v>118</v>
      </c>
      <c r="DC673" s="883">
        <f t="shared" si="95"/>
        <v>300.89999999999998</v>
      </c>
      <c r="DE673" s="576">
        <v>20.100000000000001</v>
      </c>
      <c r="DI673" s="494">
        <v>58</v>
      </c>
      <c r="DJ673" s="546">
        <v>8.41</v>
      </c>
      <c r="DK673" s="549">
        <v>5980</v>
      </c>
      <c r="DL673" s="576">
        <v>25</v>
      </c>
      <c r="DM673" s="883">
        <v>96</v>
      </c>
      <c r="DO673" s="576">
        <v>31</v>
      </c>
      <c r="DS673" s="494">
        <v>124</v>
      </c>
      <c r="DT673" s="546">
        <v>7.52</v>
      </c>
      <c r="DU673" s="466">
        <v>438</v>
      </c>
      <c r="DV673" s="576">
        <v>33.1</v>
      </c>
      <c r="DW673" s="883">
        <v>92.7</v>
      </c>
      <c r="DY673" s="576">
        <v>1.8</v>
      </c>
      <c r="EW673" s="494">
        <v>43</v>
      </c>
      <c r="EX673" s="546">
        <v>7.41</v>
      </c>
      <c r="EY673" s="467">
        <v>8070</v>
      </c>
      <c r="EZ673" s="576">
        <v>5</v>
      </c>
      <c r="FA673" s="883">
        <v>20</v>
      </c>
      <c r="FC673" s="576">
        <v>0.9</v>
      </c>
      <c r="FG673" s="494">
        <v>37</v>
      </c>
      <c r="FH673" s="546">
        <v>8.41</v>
      </c>
      <c r="FI673" s="467">
        <v>4090</v>
      </c>
      <c r="FJ673" s="576">
        <v>41.7</v>
      </c>
      <c r="FK673" s="883">
        <v>129</v>
      </c>
      <c r="FM673" s="576">
        <v>7.5</v>
      </c>
      <c r="GV673" s="941"/>
      <c r="HE673" s="494">
        <v>62</v>
      </c>
      <c r="HF673" s="546">
        <v>4.59</v>
      </c>
      <c r="HG673" s="467">
        <v>10110</v>
      </c>
      <c r="HH673" s="954">
        <v>89</v>
      </c>
      <c r="HI673" s="1432">
        <v>378</v>
      </c>
      <c r="HK673" s="576">
        <v>20</v>
      </c>
      <c r="HO673" s="494">
        <v>1</v>
      </c>
      <c r="HP673" s="546">
        <v>6.02</v>
      </c>
      <c r="HQ673" s="467">
        <v>18000</v>
      </c>
      <c r="HR673" s="576">
        <v>138</v>
      </c>
      <c r="HS673" s="576">
        <v>675</v>
      </c>
      <c r="HT673" s="539">
        <v>37.1</v>
      </c>
      <c r="HU673" s="576">
        <v>43.6</v>
      </c>
    </row>
    <row r="674" spans="1:523" ht="15" customHeight="1" x14ac:dyDescent="0.15">
      <c r="A674" s="1033">
        <v>44191</v>
      </c>
      <c r="B674" s="1205">
        <f t="shared" si="99"/>
        <v>3018</v>
      </c>
      <c r="M674" s="231">
        <v>1326</v>
      </c>
      <c r="N674" s="546">
        <v>8.3699999999999992</v>
      </c>
      <c r="O674" s="467">
        <v>2570</v>
      </c>
      <c r="P674" s="576">
        <v>24.5</v>
      </c>
      <c r="Q674" s="883">
        <f t="shared" si="100"/>
        <v>85.75</v>
      </c>
      <c r="S674" s="576">
        <v>12.8</v>
      </c>
      <c r="W674" s="494">
        <v>507</v>
      </c>
      <c r="X674" s="546">
        <v>8.09</v>
      </c>
      <c r="Y674" s="548">
        <v>7910</v>
      </c>
      <c r="Z674" s="576">
        <v>24.3</v>
      </c>
      <c r="AA674" s="883">
        <f t="shared" si="105"/>
        <v>99.63</v>
      </c>
      <c r="AC674" s="576">
        <v>9.6999999999999993</v>
      </c>
      <c r="AQ674" s="494">
        <v>149</v>
      </c>
      <c r="AR674" s="546">
        <v>7.54</v>
      </c>
      <c r="AS674" s="548">
        <v>4450</v>
      </c>
      <c r="AT674" s="576">
        <v>44</v>
      </c>
      <c r="AU674" s="883">
        <f t="shared" si="97"/>
        <v>140.80000000000001</v>
      </c>
      <c r="AW674" s="576">
        <v>78.400000000000006</v>
      </c>
      <c r="BA674" s="231">
        <v>110</v>
      </c>
      <c r="BB674" s="546">
        <v>7.99</v>
      </c>
      <c r="BC674" s="467">
        <v>6820</v>
      </c>
      <c r="BD674" s="576">
        <v>45.4</v>
      </c>
      <c r="BE674" s="883">
        <f t="shared" si="102"/>
        <v>163.44</v>
      </c>
      <c r="BG674" s="576">
        <v>25.6</v>
      </c>
      <c r="BK674" s="494">
        <v>139</v>
      </c>
      <c r="BL674" s="546">
        <v>8.06</v>
      </c>
      <c r="BM674" s="548">
        <v>2560</v>
      </c>
      <c r="BN674" s="576">
        <v>121.3</v>
      </c>
      <c r="BO674" s="883">
        <f t="shared" si="92"/>
        <v>303.25</v>
      </c>
      <c r="BQ674" s="576">
        <v>1.4</v>
      </c>
      <c r="BU674" s="494">
        <v>160</v>
      </c>
      <c r="BV674" s="546">
        <v>7.97</v>
      </c>
      <c r="BW674" s="548">
        <v>6420</v>
      </c>
      <c r="BX674" s="548">
        <v>30.3</v>
      </c>
      <c r="BY674" s="883">
        <f t="shared" si="94"/>
        <v>118.17</v>
      </c>
      <c r="CA674" s="576">
        <v>26.8</v>
      </c>
      <c r="CE674" s="494">
        <v>44</v>
      </c>
      <c r="CF674" s="546">
        <v>7.77</v>
      </c>
      <c r="CG674" s="548">
        <v>5100</v>
      </c>
      <c r="CH674" s="576">
        <v>19.3</v>
      </c>
      <c r="CI674" s="883">
        <f t="shared" si="98"/>
        <v>73.34</v>
      </c>
      <c r="CK674" s="576">
        <v>50.3</v>
      </c>
      <c r="CO674" s="494">
        <v>22</v>
      </c>
      <c r="CP674" s="546">
        <v>7.52</v>
      </c>
      <c r="CQ674" s="467">
        <v>9040</v>
      </c>
      <c r="CR674" s="576">
        <v>18.7</v>
      </c>
      <c r="CS674" s="883">
        <f t="shared" si="104"/>
        <v>59.84</v>
      </c>
      <c r="CU674" s="576">
        <v>38.9</v>
      </c>
      <c r="CY674" s="494">
        <v>306</v>
      </c>
      <c r="CZ674" s="546">
        <v>7.34</v>
      </c>
      <c r="DA674" s="467">
        <v>6270</v>
      </c>
      <c r="DB674" s="576">
        <v>108</v>
      </c>
      <c r="DC674" s="883">
        <f t="shared" si="95"/>
        <v>275.39999999999998</v>
      </c>
      <c r="DE674" s="576">
        <v>9.5</v>
      </c>
      <c r="DI674" s="494">
        <v>46</v>
      </c>
      <c r="DJ674" s="546">
        <v>8.41</v>
      </c>
      <c r="DK674" s="549">
        <v>5980</v>
      </c>
      <c r="DL674" s="576">
        <v>25</v>
      </c>
      <c r="DM674" s="883">
        <v>96</v>
      </c>
      <c r="DO674" s="576">
        <v>31</v>
      </c>
      <c r="DS674" s="494">
        <v>109</v>
      </c>
      <c r="DT674" s="546">
        <v>7.41</v>
      </c>
      <c r="DU674" s="466">
        <v>483</v>
      </c>
      <c r="DV674" s="576">
        <v>31.6</v>
      </c>
      <c r="DW674" s="883">
        <v>88.5</v>
      </c>
      <c r="DY674" s="576">
        <v>2.9</v>
      </c>
      <c r="FG674" s="494">
        <v>24</v>
      </c>
      <c r="FH674" s="546">
        <v>8.61</v>
      </c>
      <c r="FI674" s="467">
        <v>4110</v>
      </c>
      <c r="FJ674" s="576">
        <v>39.299999999999997</v>
      </c>
      <c r="FK674" s="883">
        <v>122</v>
      </c>
      <c r="FM674" s="576">
        <v>7.9</v>
      </c>
      <c r="FQ674" s="1262">
        <v>7</v>
      </c>
      <c r="FR674" s="1263">
        <v>6.25</v>
      </c>
      <c r="FS674" s="1444">
        <v>10100</v>
      </c>
      <c r="FT674" s="1263">
        <v>40</v>
      </c>
      <c r="FU674" s="980">
        <f t="shared" si="103"/>
        <v>120</v>
      </c>
      <c r="FW674" s="954">
        <v>58</v>
      </c>
      <c r="GV674" s="941"/>
      <c r="HE674" s="494">
        <v>69</v>
      </c>
      <c r="HF674" s="546">
        <v>5.64</v>
      </c>
      <c r="HG674" s="467">
        <v>11000</v>
      </c>
      <c r="HH674" s="954">
        <v>79</v>
      </c>
      <c r="HI674" s="1432">
        <v>298</v>
      </c>
      <c r="HK674" s="576">
        <v>19</v>
      </c>
    </row>
    <row r="675" spans="1:523" s="472" customFormat="1" ht="15" customHeight="1" x14ac:dyDescent="0.15">
      <c r="A675" s="581">
        <v>44192</v>
      </c>
      <c r="B675" s="1204">
        <f t="shared" si="99"/>
        <v>2950</v>
      </c>
      <c r="C675" s="241"/>
      <c r="D675" s="552"/>
      <c r="E675" s="471"/>
      <c r="F675" s="577"/>
      <c r="G675" s="577"/>
      <c r="H675" s="541"/>
      <c r="I675" s="577"/>
      <c r="J675" s="553"/>
      <c r="K675" s="471"/>
      <c r="L675" s="557"/>
      <c r="M675" s="241">
        <v>1462</v>
      </c>
      <c r="N675" s="552">
        <v>8.41</v>
      </c>
      <c r="O675" s="471">
        <v>2620</v>
      </c>
      <c r="P675" s="577">
        <v>24.3</v>
      </c>
      <c r="Q675" s="577">
        <f t="shared" si="100"/>
        <v>85.05</v>
      </c>
      <c r="R675" s="541"/>
      <c r="S675" s="577">
        <v>13.2</v>
      </c>
      <c r="T675" s="553"/>
      <c r="U675" s="471"/>
      <c r="V675" s="557"/>
      <c r="W675" s="554">
        <v>459</v>
      </c>
      <c r="X675" s="552">
        <v>8.09</v>
      </c>
      <c r="Y675" s="555">
        <v>7910</v>
      </c>
      <c r="Z675" s="577">
        <v>24.3</v>
      </c>
      <c r="AA675" s="577">
        <f t="shared" si="105"/>
        <v>99.63</v>
      </c>
      <c r="AB675" s="541"/>
      <c r="AC675" s="577">
        <v>10.7</v>
      </c>
      <c r="AD675" s="541"/>
      <c r="AE675" s="471"/>
      <c r="AF675" s="557"/>
      <c r="AG675" s="554"/>
      <c r="AH675" s="552"/>
      <c r="AI675" s="555"/>
      <c r="AJ675" s="577"/>
      <c r="AK675" s="577"/>
      <c r="AL675" s="541"/>
      <c r="AM675" s="180"/>
      <c r="AN675" s="541"/>
      <c r="AO675" s="471"/>
      <c r="AP675" s="619"/>
      <c r="AQ675" s="554">
        <v>352</v>
      </c>
      <c r="AR675" s="552">
        <v>7.54</v>
      </c>
      <c r="AS675" s="555">
        <v>4450</v>
      </c>
      <c r="AT675" s="577">
        <v>44</v>
      </c>
      <c r="AU675" s="577">
        <f t="shared" si="97"/>
        <v>140.80000000000001</v>
      </c>
      <c r="AV675" s="541"/>
      <c r="AW675" s="577">
        <v>79.400000000000006</v>
      </c>
      <c r="AX675" s="541"/>
      <c r="AY675" s="471"/>
      <c r="AZ675" s="557"/>
      <c r="BA675" s="241">
        <v>113</v>
      </c>
      <c r="BB675" s="552">
        <v>7.99</v>
      </c>
      <c r="BC675" s="471">
        <v>6820</v>
      </c>
      <c r="BD675" s="577">
        <v>45.4</v>
      </c>
      <c r="BE675" s="577">
        <f t="shared" si="102"/>
        <v>163.44</v>
      </c>
      <c r="BF675" s="541"/>
      <c r="BG675" s="577">
        <v>26.6</v>
      </c>
      <c r="BH675" s="541"/>
      <c r="BI675" s="471"/>
      <c r="BJ675" s="557"/>
      <c r="BK675" s="554"/>
      <c r="BL675" s="552"/>
      <c r="BM675" s="555"/>
      <c r="BN675" s="577"/>
      <c r="BO675" s="577"/>
      <c r="BP675" s="541"/>
      <c r="BQ675" s="577"/>
      <c r="BR675" s="541"/>
      <c r="BS675" s="471"/>
      <c r="BT675" s="557"/>
      <c r="BU675" s="554">
        <v>366</v>
      </c>
      <c r="BV675" s="552">
        <v>7.75</v>
      </c>
      <c r="BW675" s="555">
        <v>3200</v>
      </c>
      <c r="BX675" s="555">
        <v>23.9</v>
      </c>
      <c r="BY675" s="577">
        <f t="shared" si="94"/>
        <v>93.21</v>
      </c>
      <c r="BZ675" s="541"/>
      <c r="CA675" s="577">
        <v>26.6</v>
      </c>
      <c r="CB675" s="541"/>
      <c r="CC675" s="471"/>
      <c r="CD675" s="557"/>
      <c r="CE675" s="554">
        <v>39</v>
      </c>
      <c r="CF675" s="552">
        <v>7.9</v>
      </c>
      <c r="CG675" s="555">
        <v>5400</v>
      </c>
      <c r="CH675" s="577">
        <v>17.600000000000001</v>
      </c>
      <c r="CI675" s="577">
        <f t="shared" si="98"/>
        <v>66.88</v>
      </c>
      <c r="CJ675" s="541"/>
      <c r="CK675" s="577">
        <v>53</v>
      </c>
      <c r="CL675" s="541"/>
      <c r="CM675" s="471"/>
      <c r="CN675" s="557"/>
      <c r="CO675" s="554"/>
      <c r="CP675" s="552"/>
      <c r="CQ675" s="471"/>
      <c r="CR675" s="577"/>
      <c r="CS675" s="577"/>
      <c r="CT675" s="541"/>
      <c r="CU675" s="577"/>
      <c r="CV675" s="541"/>
      <c r="CW675" s="471"/>
      <c r="CX675" s="557"/>
      <c r="CY675" s="554">
        <v>12</v>
      </c>
      <c r="CZ675" s="552">
        <v>7.69</v>
      </c>
      <c r="DA675" s="471">
        <v>6040</v>
      </c>
      <c r="DB675" s="577">
        <v>103</v>
      </c>
      <c r="DC675" s="577">
        <f t="shared" si="95"/>
        <v>262.64999999999998</v>
      </c>
      <c r="DD675" s="541"/>
      <c r="DE675" s="577">
        <v>17.7</v>
      </c>
      <c r="DF675" s="541"/>
      <c r="DG675" s="558"/>
      <c r="DH675" s="557"/>
      <c r="DI675" s="554">
        <v>70</v>
      </c>
      <c r="DJ675" s="552">
        <v>8.41</v>
      </c>
      <c r="DK675" s="556">
        <v>5980</v>
      </c>
      <c r="DL675" s="577">
        <v>25</v>
      </c>
      <c r="DM675" s="577">
        <v>96</v>
      </c>
      <c r="DN675" s="541"/>
      <c r="DO675" s="577">
        <v>31</v>
      </c>
      <c r="DP675" s="541"/>
      <c r="DQ675" s="471"/>
      <c r="DR675" s="557"/>
      <c r="DS675" s="554"/>
      <c r="DT675" s="552"/>
      <c r="DU675" s="470"/>
      <c r="DV675" s="577"/>
      <c r="DW675" s="577"/>
      <c r="DX675" s="541"/>
      <c r="DY675" s="577"/>
      <c r="DZ675" s="541"/>
      <c r="EA675" s="577"/>
      <c r="EB675" s="557"/>
      <c r="EC675" s="554"/>
      <c r="ED675" s="552"/>
      <c r="EE675" s="558"/>
      <c r="EF675" s="577"/>
      <c r="EG675" s="577"/>
      <c r="EH675" s="541"/>
      <c r="EI675" s="577"/>
      <c r="EJ675" s="541"/>
      <c r="EK675" s="471"/>
      <c r="EL675" s="557"/>
      <c r="EM675" s="554"/>
      <c r="EN675" s="552"/>
      <c r="EO675" s="471"/>
      <c r="EP675" s="577"/>
      <c r="EQ675" s="577"/>
      <c r="ER675" s="541"/>
      <c r="ES675" s="577"/>
      <c r="ET675" s="470"/>
      <c r="EU675" s="471"/>
      <c r="EV675" s="557"/>
      <c r="EW675" s="554"/>
      <c r="EX675" s="552"/>
      <c r="EY675" s="471"/>
      <c r="EZ675" s="577"/>
      <c r="FA675" s="577"/>
      <c r="FB675" s="541"/>
      <c r="FC675" s="577"/>
      <c r="FD675" s="470"/>
      <c r="FE675" s="471"/>
      <c r="FF675" s="557"/>
      <c r="FG675" s="554">
        <v>20</v>
      </c>
      <c r="FH675" s="552">
        <v>8.61</v>
      </c>
      <c r="FI675" s="471">
        <v>4110</v>
      </c>
      <c r="FJ675" s="577">
        <v>39.299999999999997</v>
      </c>
      <c r="FK675" s="577">
        <v>122</v>
      </c>
      <c r="FL675" s="541"/>
      <c r="FM675" s="577">
        <v>7.9</v>
      </c>
      <c r="FN675" s="470"/>
      <c r="FO675" s="471"/>
      <c r="FP675" s="557"/>
      <c r="FQ675" s="1261"/>
      <c r="FR675" s="584"/>
      <c r="FS675" s="589"/>
      <c r="FT675" s="584"/>
      <c r="FU675" s="590"/>
      <c r="FV675" s="584"/>
      <c r="FW675" s="590"/>
      <c r="FX675" s="584"/>
      <c r="FY675" s="584"/>
      <c r="FZ675" s="591"/>
      <c r="GA675" s="1261"/>
      <c r="GB675" s="584"/>
      <c r="GC675" s="584"/>
      <c r="GD675" s="584"/>
      <c r="GE675" s="590"/>
      <c r="GF675" s="584"/>
      <c r="GG675" s="590"/>
      <c r="GH675" s="584"/>
      <c r="GI675" s="584"/>
      <c r="GJ675" s="591"/>
      <c r="GK675" s="241">
        <v>5</v>
      </c>
      <c r="GL675" s="940">
        <v>6.46</v>
      </c>
      <c r="GM675" s="471">
        <v>11250</v>
      </c>
      <c r="GN675" s="471">
        <v>146</v>
      </c>
      <c r="GO675" s="471">
        <v>746</v>
      </c>
      <c r="GP675" s="471">
        <v>105</v>
      </c>
      <c r="GQ675" s="471">
        <v>178</v>
      </c>
      <c r="GR675" s="471"/>
      <c r="GS675" s="471"/>
      <c r="GT675" s="557"/>
      <c r="GU675" s="241">
        <v>6</v>
      </c>
      <c r="GV675" s="940">
        <v>6.16</v>
      </c>
      <c r="GW675" s="471">
        <v>11110</v>
      </c>
      <c r="GX675" s="471">
        <v>299</v>
      </c>
      <c r="GY675" s="471">
        <v>1565</v>
      </c>
      <c r="GZ675" s="541">
        <v>213</v>
      </c>
      <c r="HA675" s="471">
        <v>374</v>
      </c>
      <c r="HB675" s="471"/>
      <c r="HC675" s="471"/>
      <c r="HD675" s="557"/>
      <c r="HE675" s="554">
        <v>46</v>
      </c>
      <c r="HF675" s="552">
        <v>5.64</v>
      </c>
      <c r="HG675" s="471">
        <v>11000</v>
      </c>
      <c r="HH675" s="590">
        <v>79</v>
      </c>
      <c r="HI675" s="556">
        <v>298</v>
      </c>
      <c r="HJ675" s="541"/>
      <c r="HK675" s="577">
        <v>19</v>
      </c>
      <c r="HL675" s="541"/>
      <c r="HM675" s="471"/>
      <c r="HN675" s="557"/>
      <c r="HO675" s="554"/>
      <c r="HP675" s="552"/>
      <c r="HQ675" s="471"/>
      <c r="HR675" s="577"/>
      <c r="HS675" s="577"/>
      <c r="HT675" s="541"/>
      <c r="HU675" s="577"/>
      <c r="HV675" s="541"/>
      <c r="HW675" s="471"/>
      <c r="HX675" s="557"/>
      <c r="HY675" s="1587"/>
      <c r="HZ675" s="1587"/>
      <c r="IA675" s="1587"/>
      <c r="IB675" s="1587"/>
      <c r="IC675" s="1587"/>
      <c r="ID675" s="1587"/>
      <c r="IE675" s="1587"/>
      <c r="IF675" s="1587"/>
      <c r="IG675" s="1587"/>
      <c r="IH675" s="1587"/>
      <c r="II675" s="1587"/>
      <c r="IJ675" s="1587"/>
      <c r="IK675" s="1587"/>
      <c r="IL675" s="1587"/>
      <c r="IM675" s="1587"/>
      <c r="IN675" s="1587"/>
      <c r="IO675" s="1587"/>
      <c r="IP675" s="1587"/>
      <c r="IQ675" s="1587"/>
      <c r="IR675" s="1587"/>
      <c r="IS675" s="1587"/>
      <c r="IT675" s="1587"/>
      <c r="IU675" s="1587"/>
      <c r="IV675" s="1587"/>
      <c r="IW675" s="1587"/>
      <c r="IX675" s="1587"/>
      <c r="IY675" s="1587"/>
      <c r="IZ675" s="1587"/>
      <c r="JA675" s="1587"/>
      <c r="JB675" s="1587"/>
      <c r="JC675" s="1587"/>
      <c r="JD675" s="1587"/>
      <c r="JE675" s="1587"/>
      <c r="JF675" s="1587"/>
      <c r="JG675" s="1587"/>
      <c r="JH675" s="1587"/>
      <c r="JI675" s="1587"/>
      <c r="JJ675" s="1587"/>
      <c r="JK675" s="1587"/>
      <c r="JL675" s="1587"/>
      <c r="JM675" s="1587"/>
      <c r="JN675" s="1587"/>
      <c r="JO675" s="1587"/>
      <c r="JP675" s="1587"/>
      <c r="JQ675" s="1587"/>
      <c r="JR675" s="1587"/>
      <c r="JS675" s="1587"/>
      <c r="JT675" s="1587"/>
      <c r="JU675" s="1587"/>
      <c r="JV675" s="1587"/>
      <c r="JW675" s="1587"/>
      <c r="JX675" s="1587"/>
      <c r="JY675" s="1587"/>
      <c r="JZ675" s="1587"/>
      <c r="KA675" s="1587"/>
      <c r="KB675" s="1587"/>
      <c r="KC675" s="1587"/>
      <c r="KD675" s="1587"/>
      <c r="KE675" s="1587"/>
      <c r="KF675" s="1587"/>
      <c r="KG675" s="1587"/>
      <c r="KH675" s="1587"/>
      <c r="KI675" s="1587"/>
      <c r="KJ675" s="1587"/>
      <c r="KK675" s="1587"/>
      <c r="KL675" s="1587"/>
      <c r="KM675" s="1587"/>
      <c r="KN675" s="1587"/>
      <c r="KO675" s="1587"/>
      <c r="KP675" s="1587"/>
      <c r="KQ675" s="1587"/>
      <c r="KR675" s="1587"/>
      <c r="KS675" s="1587"/>
      <c r="KT675" s="1587"/>
      <c r="KU675" s="1587"/>
      <c r="KV675" s="1587"/>
      <c r="KW675" s="1587"/>
      <c r="KX675" s="1587"/>
      <c r="KY675" s="1587"/>
      <c r="KZ675" s="1587"/>
      <c r="LA675" s="1587"/>
      <c r="LB675" s="1587"/>
      <c r="LC675" s="1587"/>
      <c r="LD675" s="1587"/>
      <c r="LE675" s="1587"/>
      <c r="LF675" s="1587"/>
      <c r="LG675" s="1587"/>
      <c r="LH675" s="1587"/>
      <c r="LI675" s="1587"/>
      <c r="LJ675" s="1587"/>
      <c r="LK675" s="1587"/>
      <c r="LL675" s="1587"/>
      <c r="LM675" s="1587"/>
      <c r="LN675" s="1587"/>
      <c r="LO675" s="1587"/>
      <c r="LP675" s="1587"/>
      <c r="LQ675" s="1587"/>
      <c r="LR675" s="1587"/>
      <c r="LS675" s="1587"/>
      <c r="LT675" s="1587"/>
      <c r="LU675" s="1587"/>
      <c r="LV675" s="1587"/>
      <c r="LW675" s="1587"/>
      <c r="LX675" s="1587"/>
      <c r="LY675" s="1587"/>
      <c r="LZ675" s="1587"/>
      <c r="MA675" s="1587"/>
      <c r="MB675" s="1587"/>
      <c r="MC675" s="1587"/>
      <c r="MD675" s="1587"/>
      <c r="ME675" s="1587"/>
      <c r="MF675" s="1587"/>
      <c r="MG675" s="1587"/>
      <c r="MH675" s="1587"/>
      <c r="MI675" s="1587"/>
      <c r="MJ675" s="1587"/>
      <c r="MK675" s="1587"/>
      <c r="ML675" s="1587"/>
      <c r="MM675" s="1587"/>
      <c r="MN675" s="1587"/>
      <c r="MO675" s="1587"/>
      <c r="MP675" s="1587"/>
      <c r="MQ675" s="1587"/>
      <c r="MR675" s="1587"/>
      <c r="MS675" s="1587"/>
      <c r="MT675" s="1587"/>
      <c r="MU675" s="1587"/>
      <c r="MV675" s="1587"/>
      <c r="MW675" s="1587"/>
      <c r="MX675" s="1587"/>
      <c r="MY675" s="1587"/>
      <c r="MZ675" s="1587"/>
      <c r="NA675" s="1587"/>
      <c r="NB675" s="1587"/>
      <c r="NC675" s="1587"/>
      <c r="ND675" s="1587"/>
      <c r="NE675" s="1587"/>
      <c r="NF675" s="1587"/>
      <c r="NG675" s="1587"/>
      <c r="NH675" s="1587"/>
      <c r="NI675" s="1587"/>
      <c r="NJ675" s="1587"/>
      <c r="NK675" s="1587"/>
      <c r="NL675" s="1587"/>
      <c r="NM675" s="1587"/>
      <c r="NN675" s="1587"/>
      <c r="NO675" s="1587"/>
      <c r="NP675" s="1587"/>
      <c r="NQ675" s="1587"/>
      <c r="NR675" s="1587"/>
      <c r="NS675" s="1587"/>
      <c r="NT675" s="1587"/>
      <c r="NU675" s="1587"/>
      <c r="NV675" s="1587"/>
      <c r="NW675" s="1587"/>
      <c r="NX675" s="1587"/>
      <c r="NY675" s="1587"/>
      <c r="NZ675" s="1587"/>
      <c r="OA675" s="1587"/>
      <c r="OB675" s="1587"/>
      <c r="OC675" s="1587"/>
      <c r="OD675" s="1587"/>
      <c r="OE675" s="1587"/>
      <c r="OF675" s="1587"/>
      <c r="OG675" s="1587"/>
      <c r="OH675" s="1587"/>
      <c r="OI675" s="1587"/>
      <c r="OJ675" s="1587"/>
      <c r="OK675" s="1587"/>
      <c r="OL675" s="1587"/>
      <c r="OM675" s="1587"/>
      <c r="ON675" s="1587"/>
      <c r="OO675" s="1587"/>
      <c r="OP675" s="1587"/>
      <c r="OQ675" s="1587"/>
      <c r="OR675" s="1587"/>
      <c r="OS675" s="1587"/>
      <c r="OT675" s="1587"/>
      <c r="OU675" s="1587"/>
      <c r="OV675" s="1587"/>
      <c r="OW675" s="1587"/>
      <c r="OX675" s="1587"/>
      <c r="OY675" s="1587"/>
      <c r="OZ675" s="1587"/>
      <c r="PA675" s="1587"/>
      <c r="PB675" s="1587"/>
      <c r="PC675" s="1587"/>
      <c r="PD675" s="1587"/>
      <c r="PE675" s="1587"/>
      <c r="PF675" s="1587"/>
      <c r="PG675" s="1588"/>
      <c r="PH675" s="1588"/>
      <c r="PI675" s="1588"/>
      <c r="PJ675" s="1588"/>
      <c r="PK675" s="1588"/>
      <c r="PL675" s="1588"/>
      <c r="PM675" s="1588"/>
      <c r="PN675" s="1588"/>
      <c r="PO675" s="1588"/>
      <c r="PP675" s="1588"/>
      <c r="PQ675" s="1588"/>
      <c r="PR675" s="1588"/>
      <c r="PS675" s="1588"/>
      <c r="PT675" s="1588"/>
      <c r="PU675" s="1588"/>
      <c r="PV675" s="1588"/>
      <c r="PW675" s="1588"/>
      <c r="PX675" s="1588"/>
      <c r="PY675" s="1588"/>
      <c r="PZ675" s="1588"/>
      <c r="QA675" s="1588"/>
      <c r="QB675" s="1588"/>
      <c r="QC675" s="1588"/>
      <c r="QD675" s="1588"/>
      <c r="QE675" s="1588"/>
      <c r="QF675" s="1588"/>
      <c r="QG675" s="1588"/>
      <c r="QH675" s="1588"/>
      <c r="QI675" s="1588"/>
      <c r="QJ675" s="1588"/>
      <c r="QK675" s="1588"/>
      <c r="QL675" s="1588"/>
      <c r="QM675" s="1588"/>
      <c r="QN675" s="1588"/>
      <c r="QO675" s="1588"/>
      <c r="QP675" s="1588"/>
      <c r="QQ675" s="1588"/>
      <c r="QR675" s="1588"/>
      <c r="QS675" s="1588"/>
      <c r="QT675" s="1588"/>
      <c r="QU675" s="1588"/>
      <c r="QV675" s="1588"/>
      <c r="QW675" s="1588"/>
      <c r="QX675" s="1588"/>
      <c r="QY675" s="1588"/>
      <c r="QZ675" s="1588"/>
      <c r="RA675" s="1588"/>
      <c r="RB675" s="1588"/>
      <c r="RC675" s="1588"/>
      <c r="RD675" s="1588"/>
      <c r="RE675" s="1588"/>
      <c r="RF675" s="1588"/>
      <c r="RG675" s="1588"/>
      <c r="RH675" s="1588"/>
      <c r="RI675" s="1588"/>
      <c r="RJ675" s="1588"/>
      <c r="RK675" s="1588"/>
      <c r="RL675" s="1588"/>
      <c r="RM675" s="1588"/>
      <c r="RN675" s="1588"/>
      <c r="RO675" s="1588"/>
      <c r="RP675" s="1588"/>
      <c r="RQ675" s="1588"/>
      <c r="RR675" s="1588"/>
      <c r="RS675" s="1588"/>
      <c r="RT675" s="1588"/>
      <c r="RU675" s="1588"/>
      <c r="RV675" s="1588"/>
      <c r="RW675" s="1588"/>
      <c r="RX675" s="1588"/>
      <c r="RY675" s="1588"/>
      <c r="RZ675" s="1588"/>
      <c r="SA675" s="1588"/>
      <c r="SB675" s="1588"/>
      <c r="SC675" s="1588"/>
      <c r="SD675" s="1588"/>
      <c r="SE675" s="1588"/>
      <c r="SF675" s="1588"/>
      <c r="SG675" s="1588"/>
      <c r="SH675" s="1588"/>
      <c r="SI675" s="1588"/>
      <c r="SJ675" s="1588"/>
      <c r="SK675" s="1588"/>
      <c r="SL675" s="1588"/>
      <c r="SM675" s="1588"/>
      <c r="SN675" s="1588"/>
      <c r="SO675" s="1588"/>
      <c r="SP675" s="1588"/>
      <c r="SQ675" s="1588"/>
      <c r="SR675" s="1588"/>
      <c r="SS675" s="1588"/>
      <c r="ST675" s="1588"/>
      <c r="SU675" s="1588"/>
      <c r="SV675" s="1588"/>
      <c r="SW675" s="1588"/>
      <c r="SX675" s="1588"/>
      <c r="SY675" s="1588"/>
      <c r="SZ675" s="1588"/>
      <c r="TA675" s="1588"/>
      <c r="TB675" s="1588"/>
      <c r="TC675" s="1588"/>
    </row>
    <row r="676" spans="1:523" ht="15" customHeight="1" x14ac:dyDescent="0.15">
      <c r="A676" s="1033">
        <v>44193</v>
      </c>
      <c r="B676" s="1205">
        <f t="shared" si="99"/>
        <v>6272</v>
      </c>
      <c r="M676" s="231">
        <v>2892</v>
      </c>
      <c r="N676" s="546">
        <v>8.5299999999999994</v>
      </c>
      <c r="O676" s="467">
        <v>2700</v>
      </c>
      <c r="P676" s="576">
        <v>24.8</v>
      </c>
      <c r="Q676" s="883">
        <f t="shared" si="100"/>
        <v>86.8</v>
      </c>
      <c r="S676" s="576">
        <v>11</v>
      </c>
      <c r="W676" s="494">
        <v>582</v>
      </c>
      <c r="X676" s="546">
        <v>7.97</v>
      </c>
      <c r="Y676" s="548">
        <v>5910</v>
      </c>
      <c r="Z676" s="576">
        <v>16</v>
      </c>
      <c r="AA676" s="883">
        <f t="shared" si="105"/>
        <v>65.599999999999994</v>
      </c>
      <c r="AC676" s="576">
        <v>7.6</v>
      </c>
      <c r="AQ676" s="494">
        <v>496</v>
      </c>
      <c r="AR676" s="546">
        <v>7.38</v>
      </c>
      <c r="AS676" s="548">
        <v>3600</v>
      </c>
      <c r="AT676" s="576">
        <v>32.6</v>
      </c>
      <c r="AU676" s="883">
        <f t="shared" si="97"/>
        <v>104.32000000000001</v>
      </c>
      <c r="AW676" s="576">
        <v>56.8</v>
      </c>
      <c r="BA676" s="231">
        <v>101</v>
      </c>
      <c r="BB676" s="546">
        <v>8.02</v>
      </c>
      <c r="BC676" s="467">
        <v>7170</v>
      </c>
      <c r="BD676" s="576">
        <v>28.1</v>
      </c>
      <c r="BE676" s="883">
        <f t="shared" si="102"/>
        <v>101.16000000000001</v>
      </c>
      <c r="BG676" s="576">
        <v>16.399999999999999</v>
      </c>
      <c r="BK676" s="494">
        <v>146</v>
      </c>
      <c r="BL676" s="546">
        <v>8.01</v>
      </c>
      <c r="BM676" s="548">
        <v>2610</v>
      </c>
      <c r="BN676" s="576">
        <v>119</v>
      </c>
      <c r="BO676" s="883">
        <f t="shared" si="92"/>
        <v>297.5</v>
      </c>
      <c r="BQ676" s="576">
        <v>1.5</v>
      </c>
      <c r="BU676" s="494">
        <v>523</v>
      </c>
      <c r="BV676" s="546">
        <v>7.97</v>
      </c>
      <c r="BW676" s="548">
        <v>5470</v>
      </c>
      <c r="BX676" s="548">
        <v>18.8</v>
      </c>
      <c r="BY676" s="883">
        <f t="shared" si="94"/>
        <v>73.320000000000007</v>
      </c>
      <c r="CA676" s="576">
        <v>26</v>
      </c>
      <c r="CE676" s="494">
        <v>83</v>
      </c>
      <c r="CF676" s="546">
        <v>7.83</v>
      </c>
      <c r="CG676" s="548">
        <v>5280</v>
      </c>
      <c r="CH676" s="576">
        <v>19.3</v>
      </c>
      <c r="CI676" s="883">
        <f t="shared" si="98"/>
        <v>73.34</v>
      </c>
      <c r="CK676" s="576">
        <v>52.6</v>
      </c>
      <c r="CO676" s="494">
        <v>425</v>
      </c>
      <c r="CP676" s="546">
        <v>7.52</v>
      </c>
      <c r="CQ676" s="467">
        <v>8950</v>
      </c>
      <c r="CR676" s="576">
        <v>19</v>
      </c>
      <c r="CS676" s="883">
        <f t="shared" si="104"/>
        <v>60.800000000000004</v>
      </c>
      <c r="CU676" s="576">
        <v>40</v>
      </c>
      <c r="CY676" s="494">
        <v>406</v>
      </c>
      <c r="CZ676" s="546">
        <v>7.53</v>
      </c>
      <c r="DA676" s="467">
        <v>7030</v>
      </c>
      <c r="DB676" s="576">
        <v>116</v>
      </c>
      <c r="DC676" s="883">
        <f t="shared" si="95"/>
        <v>295.79999999999995</v>
      </c>
      <c r="DE676" s="576">
        <v>20.5</v>
      </c>
      <c r="DI676" s="494">
        <v>320</v>
      </c>
      <c r="DJ676" s="546">
        <v>7.86</v>
      </c>
      <c r="DK676" s="549">
        <v>8740</v>
      </c>
      <c r="DL676" s="576">
        <v>39.1</v>
      </c>
      <c r="DM676" s="883">
        <v>141</v>
      </c>
      <c r="DO676" s="576">
        <v>145</v>
      </c>
      <c r="DS676" s="494">
        <v>121</v>
      </c>
      <c r="DT676" s="546">
        <v>7.41</v>
      </c>
      <c r="DU676" s="466">
        <v>439</v>
      </c>
      <c r="DV676" s="576">
        <v>32</v>
      </c>
      <c r="DW676" s="883">
        <v>89</v>
      </c>
      <c r="DY676" s="576">
        <v>3</v>
      </c>
      <c r="FG676" s="494">
        <v>35</v>
      </c>
      <c r="FH676" s="546">
        <v>8.6</v>
      </c>
      <c r="FI676" s="467">
        <v>7110</v>
      </c>
      <c r="FJ676" s="576">
        <v>40</v>
      </c>
      <c r="FK676" s="883">
        <v>128</v>
      </c>
      <c r="FM676" s="576">
        <v>6</v>
      </c>
      <c r="FQ676" s="1262">
        <v>21</v>
      </c>
      <c r="FR676" s="1263">
        <v>6.95</v>
      </c>
      <c r="FS676" s="1444">
        <v>13910</v>
      </c>
      <c r="FT676" s="1263">
        <v>37.5</v>
      </c>
      <c r="FU676" s="980">
        <f t="shared" si="103"/>
        <v>112.5</v>
      </c>
      <c r="FW676" s="954">
        <v>21.3</v>
      </c>
      <c r="GK676" s="231">
        <v>1</v>
      </c>
      <c r="GL676" s="952">
        <v>6.46</v>
      </c>
      <c r="GM676" s="602">
        <v>11250</v>
      </c>
      <c r="GN676" s="602">
        <v>146</v>
      </c>
      <c r="GO676" s="602">
        <v>746</v>
      </c>
      <c r="GP676" s="602">
        <v>105</v>
      </c>
      <c r="GQ676" s="602">
        <v>178</v>
      </c>
      <c r="GU676" s="231">
        <v>9</v>
      </c>
      <c r="GV676" s="952">
        <v>6.16</v>
      </c>
      <c r="GW676" s="602">
        <v>11110</v>
      </c>
      <c r="GX676" s="602">
        <v>299</v>
      </c>
      <c r="GY676" s="602">
        <v>1565</v>
      </c>
      <c r="GZ676" s="543">
        <v>213</v>
      </c>
      <c r="HA676" s="602">
        <v>374</v>
      </c>
      <c r="HE676" s="494">
        <v>110</v>
      </c>
      <c r="HF676" s="596">
        <v>5.64</v>
      </c>
      <c r="HG676" s="602">
        <v>9870</v>
      </c>
      <c r="HH676" s="1288">
        <v>79</v>
      </c>
      <c r="HI676" s="1432">
        <v>298</v>
      </c>
      <c r="HJ676" s="543"/>
      <c r="HK676" s="603">
        <v>19</v>
      </c>
      <c r="HO676" s="494">
        <v>1</v>
      </c>
      <c r="HP676" s="546">
        <v>6.28</v>
      </c>
      <c r="HQ676" s="467">
        <v>8300</v>
      </c>
      <c r="HR676" s="576">
        <v>62.8</v>
      </c>
      <c r="HS676" s="576">
        <v>314</v>
      </c>
      <c r="HT676" s="539">
        <v>20.6</v>
      </c>
      <c r="HU676" s="576">
        <v>21.2</v>
      </c>
    </row>
    <row r="677" spans="1:523" ht="15" customHeight="1" x14ac:dyDescent="0.15">
      <c r="A677" s="1033">
        <v>44194</v>
      </c>
      <c r="B677" s="1205">
        <f t="shared" si="99"/>
        <v>5654</v>
      </c>
      <c r="M677" s="231">
        <v>2710</v>
      </c>
      <c r="N677" s="546">
        <v>8.59</v>
      </c>
      <c r="O677" s="467">
        <v>2840</v>
      </c>
      <c r="P677" s="576">
        <v>26</v>
      </c>
      <c r="Q677" s="883">
        <f t="shared" si="100"/>
        <v>91</v>
      </c>
      <c r="S677" s="576">
        <v>11.4</v>
      </c>
      <c r="W677" s="494">
        <v>569</v>
      </c>
      <c r="X677" s="546">
        <v>8</v>
      </c>
      <c r="Y677" s="548">
        <v>5860</v>
      </c>
      <c r="Z677" s="576">
        <v>12.7</v>
      </c>
      <c r="AA677" s="883">
        <f t="shared" si="105"/>
        <v>52.069999999999993</v>
      </c>
      <c r="AC677" s="576">
        <v>7.2</v>
      </c>
      <c r="AQ677" s="494">
        <v>394</v>
      </c>
      <c r="AR677" s="546">
        <v>7.43</v>
      </c>
      <c r="AS677" s="548">
        <v>4970</v>
      </c>
      <c r="AT677" s="576">
        <v>44.3</v>
      </c>
      <c r="AU677" s="883">
        <f t="shared" si="97"/>
        <v>141.76</v>
      </c>
      <c r="AW677" s="576">
        <v>68.8</v>
      </c>
      <c r="BA677" s="231">
        <v>149</v>
      </c>
      <c r="BB677" s="546">
        <v>7.99</v>
      </c>
      <c r="BC677" s="467">
        <v>6500</v>
      </c>
      <c r="BD677" s="576">
        <v>33.4</v>
      </c>
      <c r="BE677" s="883">
        <f t="shared" si="102"/>
        <v>120.24</v>
      </c>
      <c r="BG677" s="576">
        <v>18.2</v>
      </c>
      <c r="BK677" s="494">
        <v>142</v>
      </c>
      <c r="BL677" s="546">
        <v>8.0500000000000007</v>
      </c>
      <c r="BM677" s="548">
        <v>2560</v>
      </c>
      <c r="BN677" s="576">
        <v>118</v>
      </c>
      <c r="BO677" s="883">
        <f t="shared" ref="BO677:BO715" si="106">BN677*2.5</f>
        <v>295</v>
      </c>
      <c r="BQ677" s="576">
        <v>1.3</v>
      </c>
      <c r="BU677" s="494">
        <v>244</v>
      </c>
      <c r="BV677" s="546">
        <v>8.9</v>
      </c>
      <c r="BW677" s="548">
        <v>8070</v>
      </c>
      <c r="BX677" s="548">
        <v>108</v>
      </c>
      <c r="BY677" s="883">
        <f t="shared" si="94"/>
        <v>421.2</v>
      </c>
      <c r="CA677" s="576">
        <v>63.6</v>
      </c>
      <c r="CE677" s="494">
        <v>179</v>
      </c>
      <c r="CF677" s="546">
        <v>7.92</v>
      </c>
      <c r="CG677" s="548">
        <v>4640</v>
      </c>
      <c r="CH677" s="576">
        <v>16.399999999999999</v>
      </c>
      <c r="CI677" s="883">
        <f t="shared" si="98"/>
        <v>62.319999999999993</v>
      </c>
      <c r="CK677" s="576">
        <v>44.6</v>
      </c>
      <c r="CO677" s="494">
        <v>392</v>
      </c>
      <c r="CP677" s="546">
        <v>7.72</v>
      </c>
      <c r="CQ677" s="467">
        <v>9250</v>
      </c>
      <c r="CR677" s="576">
        <v>17.899999999999999</v>
      </c>
      <c r="CS677" s="883">
        <f t="shared" si="104"/>
        <v>57.28</v>
      </c>
      <c r="CU677" s="576">
        <v>32.700000000000003</v>
      </c>
      <c r="CY677" s="494">
        <v>316</v>
      </c>
      <c r="CZ677" s="546">
        <v>7.88</v>
      </c>
      <c r="DA677" s="467">
        <v>6380</v>
      </c>
      <c r="DB677" s="576">
        <v>106</v>
      </c>
      <c r="DC677" s="883">
        <f t="shared" si="95"/>
        <v>270.29999999999995</v>
      </c>
      <c r="DE677" s="576">
        <v>17.8</v>
      </c>
      <c r="DI677" s="494">
        <v>77</v>
      </c>
      <c r="DJ677" s="546">
        <v>7.86</v>
      </c>
      <c r="DK677" s="549">
        <v>8900</v>
      </c>
      <c r="DL677" s="576">
        <v>40</v>
      </c>
      <c r="DM677" s="883">
        <v>147</v>
      </c>
      <c r="DO677" s="576">
        <v>59.5</v>
      </c>
      <c r="DS677" s="494">
        <v>88</v>
      </c>
      <c r="DT677" s="546">
        <v>7.45</v>
      </c>
      <c r="DU677" s="466">
        <v>456</v>
      </c>
      <c r="DV677" s="576">
        <v>34.4</v>
      </c>
      <c r="DW677" s="883">
        <v>96</v>
      </c>
      <c r="DY677" s="576">
        <v>1.2</v>
      </c>
      <c r="EW677" s="494">
        <v>165</v>
      </c>
      <c r="EX677" s="546">
        <v>8</v>
      </c>
      <c r="EY677" s="467">
        <v>7830</v>
      </c>
      <c r="EZ677" s="576">
        <v>3.3</v>
      </c>
      <c r="FA677" s="883">
        <v>13</v>
      </c>
      <c r="FC677" s="576">
        <v>0.3</v>
      </c>
      <c r="FG677" s="494">
        <v>19</v>
      </c>
      <c r="FH677" s="546">
        <v>8.57</v>
      </c>
      <c r="FI677" s="467">
        <v>4210</v>
      </c>
      <c r="FJ677" s="576">
        <v>40</v>
      </c>
      <c r="FK677" s="883">
        <v>124</v>
      </c>
      <c r="FM677" s="576">
        <v>7.9</v>
      </c>
      <c r="FQ677" s="1262">
        <v>29</v>
      </c>
      <c r="FR677" s="1263">
        <v>6.97</v>
      </c>
      <c r="FS677" s="1444">
        <v>13910</v>
      </c>
      <c r="FT677" s="1263">
        <v>37.5</v>
      </c>
      <c r="FU677" s="980">
        <f t="shared" si="103"/>
        <v>112.5</v>
      </c>
      <c r="FW677" s="954">
        <v>21.3</v>
      </c>
      <c r="GV677" s="941"/>
      <c r="HE677" s="494">
        <v>181</v>
      </c>
      <c r="HF677" s="596">
        <v>5.64</v>
      </c>
      <c r="HG677" s="602">
        <v>10100</v>
      </c>
      <c r="HH677" s="1288">
        <v>79</v>
      </c>
      <c r="HI677" s="1432">
        <v>298</v>
      </c>
      <c r="HJ677" s="543"/>
      <c r="HK677" s="603">
        <v>19</v>
      </c>
    </row>
    <row r="678" spans="1:523" ht="15" customHeight="1" x14ac:dyDescent="0.15">
      <c r="A678" s="1033">
        <v>44195</v>
      </c>
      <c r="B678" s="1205">
        <f t="shared" si="99"/>
        <v>4652</v>
      </c>
      <c r="M678" s="231">
        <v>1746</v>
      </c>
      <c r="N678" s="546">
        <v>8.49</v>
      </c>
      <c r="O678" s="467">
        <v>2860</v>
      </c>
      <c r="P678" s="576">
        <v>26.5</v>
      </c>
      <c r="Q678" s="883">
        <f t="shared" si="100"/>
        <v>92.75</v>
      </c>
      <c r="S678" s="576">
        <v>11.8</v>
      </c>
      <c r="W678" s="494">
        <v>527</v>
      </c>
      <c r="X678" s="546">
        <v>8.02</v>
      </c>
      <c r="Y678" s="548">
        <v>7060</v>
      </c>
      <c r="Z678" s="576">
        <v>17.600000000000001</v>
      </c>
      <c r="AA678" s="883">
        <f t="shared" si="105"/>
        <v>72.16</v>
      </c>
      <c r="AC678" s="576">
        <v>8.3000000000000007</v>
      </c>
      <c r="AQ678" s="494">
        <v>219</v>
      </c>
      <c r="AR678" s="546">
        <v>7.19</v>
      </c>
      <c r="AS678" s="548">
        <v>5520</v>
      </c>
      <c r="AT678" s="576">
        <v>57.2</v>
      </c>
      <c r="AU678" s="883">
        <f t="shared" si="97"/>
        <v>183.04000000000002</v>
      </c>
      <c r="AW678" s="576">
        <v>85</v>
      </c>
      <c r="BA678" s="231">
        <v>161</v>
      </c>
      <c r="BB678" s="546">
        <v>7.96</v>
      </c>
      <c r="BC678" s="467">
        <v>6490</v>
      </c>
      <c r="BD678" s="576">
        <v>44.7</v>
      </c>
      <c r="BE678" s="883">
        <f t="shared" si="102"/>
        <v>160.92000000000002</v>
      </c>
      <c r="BG678" s="576">
        <v>22.2</v>
      </c>
      <c r="BK678" s="494">
        <v>143</v>
      </c>
      <c r="BL678" s="546">
        <v>8.08</v>
      </c>
      <c r="BM678" s="548">
        <v>2620</v>
      </c>
      <c r="BN678" s="576">
        <v>121</v>
      </c>
      <c r="BO678" s="883">
        <f t="shared" si="106"/>
        <v>302.5</v>
      </c>
      <c r="BQ678" s="576">
        <v>1.5</v>
      </c>
      <c r="BU678" s="494">
        <v>366</v>
      </c>
      <c r="BV678" s="546">
        <v>8.3800000000000008</v>
      </c>
      <c r="BW678" s="548">
        <v>8450</v>
      </c>
      <c r="BX678" s="548">
        <v>92.8</v>
      </c>
      <c r="BY678" s="883">
        <f t="shared" si="94"/>
        <v>361.91999999999996</v>
      </c>
      <c r="CA678" s="576">
        <v>66</v>
      </c>
      <c r="CE678" s="494">
        <v>251</v>
      </c>
      <c r="CF678" s="546">
        <v>7.61</v>
      </c>
      <c r="CG678" s="548">
        <v>4880</v>
      </c>
      <c r="CH678" s="576">
        <v>16.5</v>
      </c>
      <c r="CI678" s="883">
        <f t="shared" si="98"/>
        <v>62.699999999999996</v>
      </c>
      <c r="CK678" s="576">
        <v>47.7</v>
      </c>
      <c r="CO678" s="494">
        <v>476</v>
      </c>
      <c r="CP678" s="546">
        <v>7.55</v>
      </c>
      <c r="CQ678" s="467">
        <v>9520</v>
      </c>
      <c r="CR678" s="576">
        <v>18.600000000000001</v>
      </c>
      <c r="CS678" s="883">
        <f t="shared" si="104"/>
        <v>59.52000000000001</v>
      </c>
      <c r="CU678" s="576">
        <v>30.4</v>
      </c>
      <c r="CY678" s="494">
        <v>300</v>
      </c>
      <c r="CZ678" s="546">
        <v>7.62</v>
      </c>
      <c r="DA678" s="467">
        <v>5690</v>
      </c>
      <c r="DB678" s="576">
        <v>85.5</v>
      </c>
      <c r="DC678" s="883">
        <f t="shared" si="95"/>
        <v>218.02499999999998</v>
      </c>
      <c r="DE678" s="576">
        <v>15.6</v>
      </c>
      <c r="DS678" s="494">
        <v>10</v>
      </c>
      <c r="DT678" s="546">
        <v>7.49</v>
      </c>
      <c r="DU678" s="466">
        <v>446</v>
      </c>
      <c r="DV678" s="576">
        <v>60.3</v>
      </c>
      <c r="DW678" s="883">
        <v>169</v>
      </c>
      <c r="DY678" s="576">
        <v>2.8</v>
      </c>
      <c r="EC678" s="494">
        <v>20</v>
      </c>
      <c r="ED678" s="546">
        <v>8.0500000000000007</v>
      </c>
      <c r="EE678" s="551">
        <v>2100</v>
      </c>
      <c r="EG678" s="883">
        <v>50</v>
      </c>
      <c r="EH678" s="539">
        <v>2.1</v>
      </c>
      <c r="EW678" s="494">
        <v>393</v>
      </c>
      <c r="EX678" s="546">
        <v>7.84</v>
      </c>
      <c r="EY678" s="467">
        <v>8060</v>
      </c>
      <c r="EZ678" s="576">
        <v>5</v>
      </c>
      <c r="FA678" s="883">
        <v>20</v>
      </c>
      <c r="FC678" s="576">
        <v>0.8</v>
      </c>
      <c r="FG678" s="494">
        <v>22</v>
      </c>
      <c r="FH678" s="546">
        <v>8.51</v>
      </c>
      <c r="FI678" s="467">
        <v>4150</v>
      </c>
      <c r="FJ678" s="576">
        <v>42.8</v>
      </c>
      <c r="FK678" s="883">
        <v>133</v>
      </c>
      <c r="FM678" s="576">
        <v>7.2</v>
      </c>
      <c r="GV678" s="941"/>
      <c r="HE678" s="494">
        <v>18</v>
      </c>
      <c r="HF678" s="596">
        <v>5.64</v>
      </c>
      <c r="HG678" s="602">
        <v>9940</v>
      </c>
      <c r="HH678" s="1288">
        <v>79</v>
      </c>
      <c r="HI678" s="1432">
        <v>298</v>
      </c>
      <c r="HJ678" s="543"/>
      <c r="HK678" s="603">
        <v>19</v>
      </c>
    </row>
    <row r="679" spans="1:523" ht="15" customHeight="1" x14ac:dyDescent="0.15">
      <c r="A679" s="1033">
        <v>44196</v>
      </c>
      <c r="B679" s="1205">
        <f t="shared" si="99"/>
        <v>4328</v>
      </c>
      <c r="M679" s="231">
        <v>2576</v>
      </c>
      <c r="N679" s="546">
        <v>8.34</v>
      </c>
      <c r="O679" s="467">
        <v>3270</v>
      </c>
      <c r="P679" s="576">
        <v>24.4</v>
      </c>
      <c r="Q679" s="883">
        <f t="shared" si="100"/>
        <v>85.399999999999991</v>
      </c>
      <c r="S679" s="576">
        <v>10.4</v>
      </c>
      <c r="W679" s="494">
        <v>425</v>
      </c>
      <c r="X679" s="546">
        <v>7.94</v>
      </c>
      <c r="Y679" s="548">
        <v>7340</v>
      </c>
      <c r="Z679" s="576">
        <v>21.2</v>
      </c>
      <c r="AA679" s="883">
        <f t="shared" si="105"/>
        <v>86.919999999999987</v>
      </c>
      <c r="AC679" s="576">
        <v>10.5</v>
      </c>
      <c r="AQ679" s="494">
        <v>91</v>
      </c>
      <c r="AR679" s="546">
        <v>7.44</v>
      </c>
      <c r="AS679" s="548">
        <v>6000</v>
      </c>
      <c r="AT679" s="576">
        <v>24.3</v>
      </c>
      <c r="AU679" s="883">
        <f t="shared" si="97"/>
        <v>77.760000000000005</v>
      </c>
      <c r="AV679" s="539">
        <v>10.7</v>
      </c>
      <c r="AW679" s="576">
        <v>33.700000000000003</v>
      </c>
      <c r="BA679" s="231">
        <v>131</v>
      </c>
      <c r="BB679" s="546">
        <v>7.54</v>
      </c>
      <c r="BC679" s="467">
        <v>6490</v>
      </c>
      <c r="BD679" s="576">
        <v>44.7</v>
      </c>
      <c r="BE679" s="883">
        <f t="shared" si="102"/>
        <v>160.92000000000002</v>
      </c>
      <c r="BG679" s="576">
        <v>23.2</v>
      </c>
      <c r="BK679" s="494">
        <v>84</v>
      </c>
      <c r="BL679" s="546">
        <v>8.0500000000000007</v>
      </c>
      <c r="BM679" s="548">
        <v>2570</v>
      </c>
      <c r="BN679" s="576">
        <v>122</v>
      </c>
      <c r="BO679" s="883">
        <f t="shared" si="106"/>
        <v>305</v>
      </c>
      <c r="BQ679" s="576">
        <v>1.3</v>
      </c>
      <c r="BU679" s="494">
        <v>394</v>
      </c>
      <c r="BV679" s="546">
        <v>7.81</v>
      </c>
      <c r="BW679" s="548">
        <v>4560</v>
      </c>
      <c r="BX679" s="548">
        <v>20.399999999999999</v>
      </c>
      <c r="BY679" s="883">
        <f t="shared" si="94"/>
        <v>79.559999999999988</v>
      </c>
      <c r="CA679" s="576">
        <v>25</v>
      </c>
      <c r="CE679" s="494">
        <v>201</v>
      </c>
      <c r="CF679" s="546">
        <v>7.64</v>
      </c>
      <c r="CG679" s="548">
        <v>5080</v>
      </c>
      <c r="CH679" s="576">
        <v>16.3</v>
      </c>
      <c r="CI679" s="883">
        <f t="shared" si="98"/>
        <v>61.94</v>
      </c>
      <c r="CK679" s="576">
        <v>53.8</v>
      </c>
      <c r="CO679" s="494">
        <v>55</v>
      </c>
      <c r="CP679" s="546">
        <v>7.5</v>
      </c>
      <c r="CQ679" s="467">
        <v>8050</v>
      </c>
      <c r="CR679" s="576">
        <v>22.1</v>
      </c>
      <c r="CS679" s="883">
        <f t="shared" si="104"/>
        <v>70.720000000000013</v>
      </c>
      <c r="CU679" s="576">
        <v>23.2</v>
      </c>
      <c r="CY679" s="494">
        <v>245</v>
      </c>
      <c r="CZ679" s="546">
        <v>7.54</v>
      </c>
      <c r="DA679" s="467">
        <v>7690</v>
      </c>
      <c r="DB679" s="576">
        <v>115</v>
      </c>
      <c r="DC679" s="883">
        <f t="shared" si="95"/>
        <v>293.25</v>
      </c>
      <c r="DE679" s="576">
        <v>20</v>
      </c>
      <c r="DS679" s="494">
        <v>101</v>
      </c>
      <c r="DT679" s="546">
        <v>7.49</v>
      </c>
      <c r="DU679" s="466">
        <v>446</v>
      </c>
      <c r="DV679" s="576">
        <v>60.3</v>
      </c>
      <c r="DW679" s="883">
        <v>169</v>
      </c>
      <c r="DY679" s="576">
        <v>2.8</v>
      </c>
      <c r="FG679" s="494">
        <v>24</v>
      </c>
      <c r="FH679" s="546">
        <v>8.56</v>
      </c>
      <c r="FI679" s="467">
        <v>4010</v>
      </c>
      <c r="FJ679" s="576">
        <v>42.2</v>
      </c>
      <c r="FK679" s="883">
        <v>131</v>
      </c>
      <c r="FM679" s="576">
        <v>9.4</v>
      </c>
      <c r="GV679" s="941"/>
      <c r="HH679" s="954"/>
      <c r="HO679" s="494">
        <v>1</v>
      </c>
      <c r="HP679" s="546">
        <v>6.12</v>
      </c>
      <c r="HQ679" s="467">
        <v>6930</v>
      </c>
      <c r="HR679" s="576">
        <v>57.8</v>
      </c>
      <c r="HS679" s="576">
        <v>289</v>
      </c>
      <c r="HT679" s="539">
        <v>50.4</v>
      </c>
      <c r="HU679" s="576">
        <v>55.3</v>
      </c>
    </row>
    <row r="680" spans="1:523" ht="15" customHeight="1" x14ac:dyDescent="0.15">
      <c r="A680" s="1033">
        <v>44197</v>
      </c>
      <c r="B680" s="1205">
        <f t="shared" si="99"/>
        <v>5500</v>
      </c>
      <c r="M680" s="231">
        <v>2361</v>
      </c>
      <c r="N680" s="546">
        <v>8.42</v>
      </c>
      <c r="O680" s="467">
        <v>2640</v>
      </c>
      <c r="P680" s="576">
        <v>26.3</v>
      </c>
      <c r="Q680" s="883">
        <f t="shared" si="100"/>
        <v>92.05</v>
      </c>
      <c r="S680" s="576">
        <v>11.4</v>
      </c>
      <c r="W680" s="494">
        <v>482</v>
      </c>
      <c r="X680" s="546">
        <v>8</v>
      </c>
      <c r="Y680" s="548">
        <v>7190</v>
      </c>
      <c r="Z680" s="576">
        <v>17.899999999999999</v>
      </c>
      <c r="AA680" s="883">
        <f t="shared" si="105"/>
        <v>73.389999999999986</v>
      </c>
      <c r="AC680" s="576">
        <v>10.3</v>
      </c>
      <c r="AQ680" s="494">
        <v>349</v>
      </c>
      <c r="AR680" s="546">
        <v>7.44</v>
      </c>
      <c r="AS680" s="548">
        <v>6000</v>
      </c>
      <c r="AT680" s="576">
        <v>24.3</v>
      </c>
      <c r="AU680" s="883">
        <f t="shared" si="97"/>
        <v>77.760000000000005</v>
      </c>
      <c r="AW680" s="576">
        <v>34</v>
      </c>
      <c r="BA680" s="231">
        <v>171</v>
      </c>
      <c r="BB680" s="546">
        <v>7.88</v>
      </c>
      <c r="BC680" s="467">
        <v>5740</v>
      </c>
      <c r="BD680" s="576">
        <v>52.8</v>
      </c>
      <c r="BE680" s="883">
        <f t="shared" si="102"/>
        <v>190.07999999999998</v>
      </c>
      <c r="BG680" s="576">
        <v>18.899999999999999</v>
      </c>
      <c r="BK680" s="494">
        <v>133</v>
      </c>
      <c r="BL680" s="546">
        <v>8.0500000000000007</v>
      </c>
      <c r="BM680" s="548">
        <v>2570</v>
      </c>
      <c r="BN680" s="576">
        <v>122</v>
      </c>
      <c r="BO680" s="883">
        <f t="shared" si="106"/>
        <v>305</v>
      </c>
      <c r="BQ680" s="576">
        <v>2.2999999999999998</v>
      </c>
      <c r="BU680" s="494">
        <v>424</v>
      </c>
      <c r="BV680" s="546">
        <v>7.94</v>
      </c>
      <c r="BW680" s="548">
        <v>3040</v>
      </c>
      <c r="BX680" s="548">
        <v>18.8</v>
      </c>
      <c r="BY680" s="883">
        <f t="shared" si="94"/>
        <v>73.320000000000007</v>
      </c>
      <c r="CA680" s="576">
        <v>20.8</v>
      </c>
      <c r="CE680" s="494">
        <v>195</v>
      </c>
      <c r="CF680" s="546">
        <v>7.27</v>
      </c>
      <c r="CG680" s="548">
        <v>5770</v>
      </c>
      <c r="CH680" s="576">
        <v>16.899999999999999</v>
      </c>
      <c r="CI680" s="883">
        <f t="shared" si="98"/>
        <v>64.219999999999985</v>
      </c>
      <c r="CK680" s="576">
        <v>60.8</v>
      </c>
      <c r="CO680" s="494">
        <v>767</v>
      </c>
      <c r="CP680" s="546">
        <v>7.4</v>
      </c>
      <c r="CQ680" s="467">
        <v>8870</v>
      </c>
      <c r="CR680" s="576">
        <v>19.899999999999999</v>
      </c>
      <c r="CS680" s="883">
        <f t="shared" si="104"/>
        <v>63.68</v>
      </c>
      <c r="CU680" s="576">
        <v>22.8</v>
      </c>
      <c r="CY680" s="494">
        <v>297</v>
      </c>
      <c r="CZ680" s="546">
        <v>7.7</v>
      </c>
      <c r="DA680" s="467">
        <v>6740</v>
      </c>
      <c r="DB680" s="576">
        <v>95.3</v>
      </c>
      <c r="DC680" s="883">
        <f t="shared" si="95"/>
        <v>243.01499999999999</v>
      </c>
      <c r="DE680" s="576">
        <v>16.100000000000001</v>
      </c>
      <c r="DI680" s="494">
        <v>19</v>
      </c>
      <c r="DJ680" s="546">
        <v>7.86</v>
      </c>
      <c r="DK680" s="549">
        <v>8900</v>
      </c>
      <c r="DL680" s="576">
        <v>40</v>
      </c>
      <c r="DM680" s="883">
        <v>147</v>
      </c>
      <c r="DO680" s="576">
        <v>59.5</v>
      </c>
      <c r="EW680" s="494">
        <v>290</v>
      </c>
      <c r="EX680" s="546">
        <v>7.84</v>
      </c>
      <c r="EY680" s="467">
        <v>8060</v>
      </c>
      <c r="EZ680" s="576">
        <v>5</v>
      </c>
      <c r="FA680" s="883">
        <v>20</v>
      </c>
      <c r="FC680" s="576">
        <v>0.8</v>
      </c>
      <c r="FG680" s="494">
        <v>12</v>
      </c>
      <c r="FH680" s="546">
        <v>8.41</v>
      </c>
      <c r="FI680" s="467">
        <v>4190</v>
      </c>
      <c r="FJ680" s="576">
        <v>40.1</v>
      </c>
      <c r="FK680" s="883">
        <v>124</v>
      </c>
      <c r="FM680" s="576">
        <v>7.7</v>
      </c>
      <c r="HH680" s="954"/>
    </row>
    <row r="681" spans="1:523" ht="15" customHeight="1" x14ac:dyDescent="0.15">
      <c r="A681" s="1033">
        <v>44198</v>
      </c>
      <c r="B681" s="1205">
        <f t="shared" si="99"/>
        <v>4186</v>
      </c>
      <c r="M681" s="231">
        <v>2221</v>
      </c>
      <c r="N681" s="546">
        <v>8.44</v>
      </c>
      <c r="O681" s="467">
        <v>2380</v>
      </c>
      <c r="P681" s="576">
        <v>23.5</v>
      </c>
      <c r="Q681" s="883">
        <f t="shared" si="100"/>
        <v>82.25</v>
      </c>
      <c r="S681" s="576">
        <v>10.6</v>
      </c>
      <c r="W681" s="494">
        <v>354</v>
      </c>
      <c r="X681" s="546">
        <v>8.39</v>
      </c>
      <c r="Y681" s="548">
        <v>7000</v>
      </c>
      <c r="Z681" s="576">
        <v>15</v>
      </c>
      <c r="AA681" s="883">
        <f t="shared" si="105"/>
        <v>61.499999999999993</v>
      </c>
      <c r="AC681" s="576">
        <v>10.5</v>
      </c>
      <c r="AQ681" s="494">
        <v>425</v>
      </c>
      <c r="AR681" s="546">
        <v>8.43</v>
      </c>
      <c r="AS681" s="548">
        <v>3690</v>
      </c>
      <c r="AT681" s="576">
        <v>37.200000000000003</v>
      </c>
      <c r="AU681" s="883">
        <f t="shared" si="97"/>
        <v>119.04000000000002</v>
      </c>
      <c r="AW681" s="576">
        <v>50.8</v>
      </c>
      <c r="BA681" s="231">
        <v>146</v>
      </c>
      <c r="BB681" s="546">
        <v>8.02</v>
      </c>
      <c r="BC681" s="467">
        <v>5520</v>
      </c>
      <c r="BD681" s="576">
        <v>47</v>
      </c>
      <c r="BE681" s="883">
        <f t="shared" si="102"/>
        <v>169.20000000000002</v>
      </c>
      <c r="BG681" s="576">
        <v>17.100000000000001</v>
      </c>
      <c r="BK681" s="494">
        <v>135</v>
      </c>
      <c r="BL681" s="546">
        <v>8.1300000000000008</v>
      </c>
      <c r="BM681" s="548">
        <v>2430</v>
      </c>
      <c r="BN681" s="576">
        <v>117</v>
      </c>
      <c r="BO681" s="883">
        <f t="shared" si="106"/>
        <v>292.5</v>
      </c>
      <c r="BQ681" s="576">
        <v>1.5</v>
      </c>
      <c r="BU681" s="494">
        <v>212</v>
      </c>
      <c r="BV681" s="546">
        <v>8.1</v>
      </c>
      <c r="BW681" s="548">
        <v>5760</v>
      </c>
      <c r="BX681" s="548">
        <v>36.1</v>
      </c>
      <c r="BY681" s="883">
        <f t="shared" ref="BY681:BY737" si="107">BX681*3.9</f>
        <v>140.79</v>
      </c>
      <c r="CA681" s="576">
        <v>31.2</v>
      </c>
      <c r="CE681" s="494">
        <v>197</v>
      </c>
      <c r="CF681" s="546">
        <v>7.8</v>
      </c>
      <c r="CG681" s="548">
        <v>5710</v>
      </c>
      <c r="CH681" s="576">
        <v>17.899999999999999</v>
      </c>
      <c r="CI681" s="883">
        <f t="shared" si="98"/>
        <v>68.02</v>
      </c>
      <c r="CK681" s="576">
        <v>68.3</v>
      </c>
      <c r="CO681" s="494">
        <v>115</v>
      </c>
      <c r="CP681" s="546">
        <v>7.44</v>
      </c>
      <c r="CQ681" s="467">
        <v>7040</v>
      </c>
      <c r="CR681" s="576">
        <v>25.2</v>
      </c>
      <c r="CS681" s="883">
        <f t="shared" si="104"/>
        <v>80.64</v>
      </c>
      <c r="CU681" s="576">
        <v>16.899999999999999</v>
      </c>
      <c r="CY681" s="494">
        <v>321</v>
      </c>
      <c r="CZ681" s="546">
        <v>7.59</v>
      </c>
      <c r="DA681" s="467">
        <v>6860</v>
      </c>
      <c r="DB681" s="576">
        <v>97.8</v>
      </c>
      <c r="DC681" s="883">
        <f t="shared" ref="DC681:DC716" si="108">DB681*2.55</f>
        <v>249.39</v>
      </c>
      <c r="DE681" s="576">
        <v>17.399999999999999</v>
      </c>
      <c r="DS681" s="494">
        <v>39</v>
      </c>
      <c r="DT681" s="546">
        <v>7.36</v>
      </c>
      <c r="DU681" s="466">
        <v>398</v>
      </c>
      <c r="DV681" s="576">
        <v>156</v>
      </c>
      <c r="DW681" s="883">
        <v>437</v>
      </c>
      <c r="DY681" s="576">
        <v>2.2999999999999998</v>
      </c>
      <c r="FG681" s="494">
        <v>21</v>
      </c>
      <c r="FH681" s="546">
        <v>8.4499999999999993</v>
      </c>
      <c r="FI681" s="467">
        <v>4000</v>
      </c>
      <c r="FJ681" s="576">
        <v>38.299999999999997</v>
      </c>
      <c r="FK681" s="883">
        <v>118.7</v>
      </c>
      <c r="FM681" s="576">
        <v>7.7</v>
      </c>
      <c r="HH681" s="954"/>
    </row>
    <row r="682" spans="1:523" s="472" customFormat="1" ht="15" customHeight="1" x14ac:dyDescent="0.15">
      <c r="A682" s="581">
        <v>44199</v>
      </c>
      <c r="B682" s="1204">
        <f t="shared" si="99"/>
        <v>5257</v>
      </c>
      <c r="C682" s="241"/>
      <c r="D682" s="552"/>
      <c r="E682" s="471"/>
      <c r="F682" s="577"/>
      <c r="G682" s="577"/>
      <c r="H682" s="541"/>
      <c r="I682" s="577"/>
      <c r="J682" s="553"/>
      <c r="K682" s="471"/>
      <c r="L682" s="557"/>
      <c r="M682" s="241">
        <v>2428</v>
      </c>
      <c r="N682" s="552">
        <v>8.39</v>
      </c>
      <c r="O682" s="471">
        <v>2240</v>
      </c>
      <c r="P682" s="577">
        <v>23.9</v>
      </c>
      <c r="Q682" s="577">
        <f t="shared" si="100"/>
        <v>83.649999999999991</v>
      </c>
      <c r="R682" s="541"/>
      <c r="S682" s="577">
        <v>11</v>
      </c>
      <c r="T682" s="553"/>
      <c r="U682" s="471"/>
      <c r="V682" s="557"/>
      <c r="W682" s="554">
        <v>537</v>
      </c>
      <c r="X682" s="552">
        <v>8.41</v>
      </c>
      <c r="Y682" s="555">
        <v>8520</v>
      </c>
      <c r="Z682" s="577">
        <v>23.9</v>
      </c>
      <c r="AA682" s="577">
        <f t="shared" si="105"/>
        <v>97.989999999999981</v>
      </c>
      <c r="AB682" s="541"/>
      <c r="AC682" s="577">
        <v>12.2</v>
      </c>
      <c r="AD682" s="541"/>
      <c r="AE682" s="471"/>
      <c r="AF682" s="557"/>
      <c r="AG682" s="554"/>
      <c r="AH682" s="552"/>
      <c r="AI682" s="555"/>
      <c r="AJ682" s="577"/>
      <c r="AK682" s="577"/>
      <c r="AL682" s="541"/>
      <c r="AM682" s="180"/>
      <c r="AN682" s="541"/>
      <c r="AO682" s="471"/>
      <c r="AP682" s="619"/>
      <c r="AQ682" s="554">
        <v>436</v>
      </c>
      <c r="AR682" s="552">
        <v>8.1</v>
      </c>
      <c r="AS682" s="555">
        <v>4100</v>
      </c>
      <c r="AT682" s="577">
        <v>41.2</v>
      </c>
      <c r="AU682" s="577">
        <f t="shared" si="97"/>
        <v>131.84</v>
      </c>
      <c r="AV682" s="541"/>
      <c r="AW682" s="577">
        <v>51.4</v>
      </c>
      <c r="AX682" s="541"/>
      <c r="AY682" s="471"/>
      <c r="AZ682" s="557"/>
      <c r="BA682" s="241">
        <v>142</v>
      </c>
      <c r="BB682" s="552">
        <v>8.02</v>
      </c>
      <c r="BC682" s="471">
        <v>5970</v>
      </c>
      <c r="BD682" s="577">
        <v>43.7</v>
      </c>
      <c r="BE682" s="577">
        <f t="shared" si="102"/>
        <v>157.32000000000002</v>
      </c>
      <c r="BF682" s="541"/>
      <c r="BG682" s="577">
        <v>14.4</v>
      </c>
      <c r="BH682" s="541"/>
      <c r="BI682" s="471"/>
      <c r="BJ682" s="557"/>
      <c r="BK682" s="554">
        <v>132</v>
      </c>
      <c r="BL682" s="552">
        <v>8.1300000000000008</v>
      </c>
      <c r="BM682" s="555">
        <v>2510</v>
      </c>
      <c r="BN682" s="577">
        <v>117</v>
      </c>
      <c r="BO682" s="577">
        <f t="shared" si="106"/>
        <v>292.5</v>
      </c>
      <c r="BP682" s="541"/>
      <c r="BQ682" s="577">
        <v>1.5</v>
      </c>
      <c r="BR682" s="541"/>
      <c r="BS682" s="471"/>
      <c r="BT682" s="557"/>
      <c r="BU682" s="554">
        <v>460</v>
      </c>
      <c r="BV682" s="552">
        <v>8.14</v>
      </c>
      <c r="BW682" s="555">
        <v>6540</v>
      </c>
      <c r="BX682" s="555">
        <v>30.7</v>
      </c>
      <c r="BY682" s="577">
        <f t="shared" si="107"/>
        <v>119.72999999999999</v>
      </c>
      <c r="BZ682" s="541"/>
      <c r="CA682" s="577">
        <v>31.4</v>
      </c>
      <c r="CB682" s="541"/>
      <c r="CC682" s="471"/>
      <c r="CD682" s="557"/>
      <c r="CE682" s="554">
        <v>102</v>
      </c>
      <c r="CF682" s="552">
        <v>7.78</v>
      </c>
      <c r="CG682" s="555">
        <v>5030</v>
      </c>
      <c r="CH682" s="577">
        <v>17.399999999999999</v>
      </c>
      <c r="CI682" s="577">
        <f t="shared" si="98"/>
        <v>66.11999999999999</v>
      </c>
      <c r="CJ682" s="541"/>
      <c r="CK682" s="577">
        <v>61.7</v>
      </c>
      <c r="CL682" s="541"/>
      <c r="CM682" s="471"/>
      <c r="CN682" s="557"/>
      <c r="CO682" s="554">
        <v>483</v>
      </c>
      <c r="CP682" s="552">
        <v>7.58</v>
      </c>
      <c r="CQ682" s="471">
        <v>4750</v>
      </c>
      <c r="CR682" s="577">
        <v>13.2</v>
      </c>
      <c r="CS682" s="577">
        <f t="shared" si="104"/>
        <v>42.24</v>
      </c>
      <c r="CT682" s="541"/>
      <c r="CU682" s="577">
        <v>10</v>
      </c>
      <c r="CV682" s="541"/>
      <c r="CW682" s="471"/>
      <c r="CX682" s="557"/>
      <c r="CY682" s="554">
        <v>250</v>
      </c>
      <c r="CZ682" s="552">
        <v>7.49</v>
      </c>
      <c r="DA682" s="471">
        <v>7310</v>
      </c>
      <c r="DB682" s="577">
        <v>111</v>
      </c>
      <c r="DC682" s="577">
        <f t="shared" si="108"/>
        <v>283.04999999999995</v>
      </c>
      <c r="DD682" s="541"/>
      <c r="DE682" s="577">
        <v>21.9</v>
      </c>
      <c r="DF682" s="541"/>
      <c r="DG682" s="558"/>
      <c r="DH682" s="557"/>
      <c r="DI682" s="554">
        <v>11</v>
      </c>
      <c r="DJ682" s="552">
        <v>8.4700000000000006</v>
      </c>
      <c r="DK682" s="556">
        <v>7150</v>
      </c>
      <c r="DL682" s="577">
        <v>27.8</v>
      </c>
      <c r="DM682" s="577">
        <v>100</v>
      </c>
      <c r="DN682" s="541"/>
      <c r="DO682" s="577">
        <v>122</v>
      </c>
      <c r="DP682" s="541"/>
      <c r="DQ682" s="471"/>
      <c r="DR682" s="557"/>
      <c r="DS682" s="554">
        <v>32</v>
      </c>
      <c r="DT682" s="552">
        <v>7.36</v>
      </c>
      <c r="DU682" s="470">
        <v>398</v>
      </c>
      <c r="DV682" s="577">
        <v>156</v>
      </c>
      <c r="DW682" s="577">
        <v>437</v>
      </c>
      <c r="DX682" s="541"/>
      <c r="DY682" s="577">
        <v>2.2999999999999998</v>
      </c>
      <c r="DZ682" s="541"/>
      <c r="EA682" s="577"/>
      <c r="EB682" s="557"/>
      <c r="EC682" s="554">
        <v>12</v>
      </c>
      <c r="ED682" s="552">
        <v>8.0500000000000007</v>
      </c>
      <c r="EE682" s="558">
        <v>2100</v>
      </c>
      <c r="EF682" s="577"/>
      <c r="EG682" s="577">
        <v>50</v>
      </c>
      <c r="EH682" s="541">
        <v>2.1</v>
      </c>
      <c r="EI682" s="577"/>
      <c r="EJ682" s="541"/>
      <c r="EK682" s="471"/>
      <c r="EL682" s="557"/>
      <c r="EM682" s="554"/>
      <c r="EN682" s="552"/>
      <c r="EO682" s="471"/>
      <c r="EP682" s="577"/>
      <c r="EQ682" s="577"/>
      <c r="ER682" s="541"/>
      <c r="ES682" s="577"/>
      <c r="ET682" s="470"/>
      <c r="EU682" s="471"/>
      <c r="EV682" s="557"/>
      <c r="EW682" s="554">
        <v>174</v>
      </c>
      <c r="EX682" s="552">
        <v>7.88</v>
      </c>
      <c r="EY682" s="471">
        <v>7020</v>
      </c>
      <c r="EZ682" s="577">
        <v>8.1</v>
      </c>
      <c r="FA682" s="577">
        <v>32.4</v>
      </c>
      <c r="FB682" s="541"/>
      <c r="FC682" s="577">
        <v>0.7</v>
      </c>
      <c r="FD682" s="470"/>
      <c r="FE682" s="471"/>
      <c r="FF682" s="557"/>
      <c r="FG682" s="554">
        <v>26</v>
      </c>
      <c r="FH682" s="552">
        <v>8.5399999999999991</v>
      </c>
      <c r="FI682" s="471">
        <v>4040</v>
      </c>
      <c r="FJ682" s="577">
        <v>38.1</v>
      </c>
      <c r="FK682" s="577">
        <v>118</v>
      </c>
      <c r="FL682" s="541"/>
      <c r="FM682" s="577">
        <v>5.7</v>
      </c>
      <c r="FN682" s="470"/>
      <c r="FO682" s="471"/>
      <c r="FP682" s="557"/>
      <c r="FQ682" s="1261">
        <v>30</v>
      </c>
      <c r="FR682" s="584">
        <v>8.1199999999999992</v>
      </c>
      <c r="FS682" s="589">
        <v>9120</v>
      </c>
      <c r="FT682" s="584">
        <v>39</v>
      </c>
      <c r="FU682" s="590">
        <f t="shared" si="103"/>
        <v>117</v>
      </c>
      <c r="FV682" s="584"/>
      <c r="FW682" s="590">
        <v>19.5</v>
      </c>
      <c r="FX682" s="584"/>
      <c r="FY682" s="584"/>
      <c r="FZ682" s="591"/>
      <c r="GA682" s="1261"/>
      <c r="GB682" s="584"/>
      <c r="GC682" s="584"/>
      <c r="GD682" s="584"/>
      <c r="GE682" s="590"/>
      <c r="GF682" s="584"/>
      <c r="GG682" s="590"/>
      <c r="GH682" s="584"/>
      <c r="GI682" s="584"/>
      <c r="GJ682" s="591"/>
      <c r="GK682" s="241"/>
      <c r="GL682" s="940"/>
      <c r="GM682" s="471"/>
      <c r="GN682" s="471"/>
      <c r="GO682" s="471"/>
      <c r="GP682" s="471"/>
      <c r="GQ682" s="471"/>
      <c r="GR682" s="471"/>
      <c r="GS682" s="471"/>
      <c r="GT682" s="557"/>
      <c r="GU682" s="241"/>
      <c r="GV682" s="471"/>
      <c r="GW682" s="471"/>
      <c r="GX682" s="471"/>
      <c r="GY682" s="471"/>
      <c r="GZ682" s="541"/>
      <c r="HA682" s="471"/>
      <c r="HB682" s="471"/>
      <c r="HC682" s="471"/>
      <c r="HD682" s="557"/>
      <c r="HE682" s="554"/>
      <c r="HF682" s="552"/>
      <c r="HG682" s="471"/>
      <c r="HH682" s="590"/>
      <c r="HI682" s="556"/>
      <c r="HJ682" s="541"/>
      <c r="HK682" s="577"/>
      <c r="HL682" s="541"/>
      <c r="HM682" s="471"/>
      <c r="HN682" s="557"/>
      <c r="HO682" s="554">
        <v>2</v>
      </c>
      <c r="HP682" s="552">
        <v>6.21</v>
      </c>
      <c r="HQ682" s="471">
        <v>6340</v>
      </c>
      <c r="HR682" s="577">
        <v>56.5</v>
      </c>
      <c r="HS682" s="577">
        <v>283</v>
      </c>
      <c r="HT682" s="541">
        <v>74.5</v>
      </c>
      <c r="HU682" s="577">
        <v>78.2</v>
      </c>
      <c r="HV682" s="541"/>
      <c r="HW682" s="471"/>
      <c r="HX682" s="557"/>
      <c r="HY682" s="1587"/>
      <c r="HZ682" s="1587"/>
      <c r="IA682" s="1587"/>
      <c r="IB682" s="1587"/>
      <c r="IC682" s="1587"/>
      <c r="ID682" s="1587"/>
      <c r="IE682" s="1587"/>
      <c r="IF682" s="1587"/>
      <c r="IG682" s="1587"/>
      <c r="IH682" s="1587"/>
      <c r="II682" s="1587"/>
      <c r="IJ682" s="1587"/>
      <c r="IK682" s="1587"/>
      <c r="IL682" s="1587"/>
      <c r="IM682" s="1587"/>
      <c r="IN682" s="1587"/>
      <c r="IO682" s="1587"/>
      <c r="IP682" s="1587"/>
      <c r="IQ682" s="1587"/>
      <c r="IR682" s="1587"/>
      <c r="IS682" s="1587"/>
      <c r="IT682" s="1587"/>
      <c r="IU682" s="1587"/>
      <c r="IV682" s="1587"/>
      <c r="IW682" s="1587"/>
      <c r="IX682" s="1587"/>
      <c r="IY682" s="1587"/>
      <c r="IZ682" s="1587"/>
      <c r="JA682" s="1587"/>
      <c r="JB682" s="1587"/>
      <c r="JC682" s="1587"/>
      <c r="JD682" s="1587"/>
      <c r="JE682" s="1587"/>
      <c r="JF682" s="1587"/>
      <c r="JG682" s="1587"/>
      <c r="JH682" s="1587"/>
      <c r="JI682" s="1587"/>
      <c r="JJ682" s="1587"/>
      <c r="JK682" s="1587"/>
      <c r="JL682" s="1587"/>
      <c r="JM682" s="1587"/>
      <c r="JN682" s="1587"/>
      <c r="JO682" s="1587"/>
      <c r="JP682" s="1587"/>
      <c r="JQ682" s="1587"/>
      <c r="JR682" s="1587"/>
      <c r="JS682" s="1587"/>
      <c r="JT682" s="1587"/>
      <c r="JU682" s="1587"/>
      <c r="JV682" s="1587"/>
      <c r="JW682" s="1587"/>
      <c r="JX682" s="1587"/>
      <c r="JY682" s="1587"/>
      <c r="JZ682" s="1587"/>
      <c r="KA682" s="1587"/>
      <c r="KB682" s="1587"/>
      <c r="KC682" s="1587"/>
      <c r="KD682" s="1587"/>
      <c r="KE682" s="1587"/>
      <c r="KF682" s="1587"/>
      <c r="KG682" s="1587"/>
      <c r="KH682" s="1587"/>
      <c r="KI682" s="1587"/>
      <c r="KJ682" s="1587"/>
      <c r="KK682" s="1587"/>
      <c r="KL682" s="1587"/>
      <c r="KM682" s="1587"/>
      <c r="KN682" s="1587"/>
      <c r="KO682" s="1587"/>
      <c r="KP682" s="1587"/>
      <c r="KQ682" s="1587"/>
      <c r="KR682" s="1587"/>
      <c r="KS682" s="1587"/>
      <c r="KT682" s="1587"/>
      <c r="KU682" s="1587"/>
      <c r="KV682" s="1587"/>
      <c r="KW682" s="1587"/>
      <c r="KX682" s="1587"/>
      <c r="KY682" s="1587"/>
      <c r="KZ682" s="1587"/>
      <c r="LA682" s="1587"/>
      <c r="LB682" s="1587"/>
      <c r="LC682" s="1587"/>
      <c r="LD682" s="1587"/>
      <c r="LE682" s="1587"/>
      <c r="LF682" s="1587"/>
      <c r="LG682" s="1587"/>
      <c r="LH682" s="1587"/>
      <c r="LI682" s="1587"/>
      <c r="LJ682" s="1587"/>
      <c r="LK682" s="1587"/>
      <c r="LL682" s="1587"/>
      <c r="LM682" s="1587"/>
      <c r="LN682" s="1587"/>
      <c r="LO682" s="1587"/>
      <c r="LP682" s="1587"/>
      <c r="LQ682" s="1587"/>
      <c r="LR682" s="1587"/>
      <c r="LS682" s="1587"/>
      <c r="LT682" s="1587"/>
      <c r="LU682" s="1587"/>
      <c r="LV682" s="1587"/>
      <c r="LW682" s="1587"/>
      <c r="LX682" s="1587"/>
      <c r="LY682" s="1587"/>
      <c r="LZ682" s="1587"/>
      <c r="MA682" s="1587"/>
      <c r="MB682" s="1587"/>
      <c r="MC682" s="1587"/>
      <c r="MD682" s="1587"/>
      <c r="ME682" s="1587"/>
      <c r="MF682" s="1587"/>
      <c r="MG682" s="1587"/>
      <c r="MH682" s="1587"/>
      <c r="MI682" s="1587"/>
      <c r="MJ682" s="1587"/>
      <c r="MK682" s="1587"/>
      <c r="ML682" s="1587"/>
      <c r="MM682" s="1587"/>
      <c r="MN682" s="1587"/>
      <c r="MO682" s="1587"/>
      <c r="MP682" s="1587"/>
      <c r="MQ682" s="1587"/>
      <c r="MR682" s="1587"/>
      <c r="MS682" s="1587"/>
      <c r="MT682" s="1587"/>
      <c r="MU682" s="1587"/>
      <c r="MV682" s="1587"/>
      <c r="MW682" s="1587"/>
      <c r="MX682" s="1587"/>
      <c r="MY682" s="1587"/>
      <c r="MZ682" s="1587"/>
      <c r="NA682" s="1587"/>
      <c r="NB682" s="1587"/>
      <c r="NC682" s="1587"/>
      <c r="ND682" s="1587"/>
      <c r="NE682" s="1587"/>
      <c r="NF682" s="1587"/>
      <c r="NG682" s="1587"/>
      <c r="NH682" s="1587"/>
      <c r="NI682" s="1587"/>
      <c r="NJ682" s="1587"/>
      <c r="NK682" s="1587"/>
      <c r="NL682" s="1587"/>
      <c r="NM682" s="1587"/>
      <c r="NN682" s="1587"/>
      <c r="NO682" s="1587"/>
      <c r="NP682" s="1587"/>
      <c r="NQ682" s="1587"/>
      <c r="NR682" s="1587"/>
      <c r="NS682" s="1587"/>
      <c r="NT682" s="1587"/>
      <c r="NU682" s="1587"/>
      <c r="NV682" s="1587"/>
      <c r="NW682" s="1587"/>
      <c r="NX682" s="1587"/>
      <c r="NY682" s="1587"/>
      <c r="NZ682" s="1587"/>
      <c r="OA682" s="1587"/>
      <c r="OB682" s="1587"/>
      <c r="OC682" s="1587"/>
      <c r="OD682" s="1587"/>
      <c r="OE682" s="1587"/>
      <c r="OF682" s="1587"/>
      <c r="OG682" s="1587"/>
      <c r="OH682" s="1587"/>
      <c r="OI682" s="1587"/>
      <c r="OJ682" s="1587"/>
      <c r="OK682" s="1587"/>
      <c r="OL682" s="1587"/>
      <c r="OM682" s="1587"/>
      <c r="ON682" s="1587"/>
      <c r="OO682" s="1587"/>
      <c r="OP682" s="1587"/>
      <c r="OQ682" s="1587"/>
      <c r="OR682" s="1587"/>
      <c r="OS682" s="1587"/>
      <c r="OT682" s="1587"/>
      <c r="OU682" s="1587"/>
      <c r="OV682" s="1587"/>
      <c r="OW682" s="1587"/>
      <c r="OX682" s="1587"/>
      <c r="OY682" s="1587"/>
      <c r="OZ682" s="1587"/>
      <c r="PA682" s="1587"/>
      <c r="PB682" s="1587"/>
      <c r="PC682" s="1587"/>
      <c r="PD682" s="1587"/>
      <c r="PE682" s="1587"/>
      <c r="PF682" s="1587"/>
      <c r="PG682" s="1588"/>
      <c r="PH682" s="1588"/>
      <c r="PI682" s="1588"/>
      <c r="PJ682" s="1588"/>
      <c r="PK682" s="1588"/>
      <c r="PL682" s="1588"/>
      <c r="PM682" s="1588"/>
      <c r="PN682" s="1588"/>
      <c r="PO682" s="1588"/>
      <c r="PP682" s="1588"/>
      <c r="PQ682" s="1588"/>
      <c r="PR682" s="1588"/>
      <c r="PS682" s="1588"/>
      <c r="PT682" s="1588"/>
      <c r="PU682" s="1588"/>
      <c r="PV682" s="1588"/>
      <c r="PW682" s="1588"/>
      <c r="PX682" s="1588"/>
      <c r="PY682" s="1588"/>
      <c r="PZ682" s="1588"/>
      <c r="QA682" s="1588"/>
      <c r="QB682" s="1588"/>
      <c r="QC682" s="1588"/>
      <c r="QD682" s="1588"/>
      <c r="QE682" s="1588"/>
      <c r="QF682" s="1588"/>
      <c r="QG682" s="1588"/>
      <c r="QH682" s="1588"/>
      <c r="QI682" s="1588"/>
      <c r="QJ682" s="1588"/>
      <c r="QK682" s="1588"/>
      <c r="QL682" s="1588"/>
      <c r="QM682" s="1588"/>
      <c r="QN682" s="1588"/>
      <c r="QO682" s="1588"/>
      <c r="QP682" s="1588"/>
      <c r="QQ682" s="1588"/>
      <c r="QR682" s="1588"/>
      <c r="QS682" s="1588"/>
      <c r="QT682" s="1588"/>
      <c r="QU682" s="1588"/>
      <c r="QV682" s="1588"/>
      <c r="QW682" s="1588"/>
      <c r="QX682" s="1588"/>
      <c r="QY682" s="1588"/>
      <c r="QZ682" s="1588"/>
      <c r="RA682" s="1588"/>
      <c r="RB682" s="1588"/>
      <c r="RC682" s="1588"/>
      <c r="RD682" s="1588"/>
      <c r="RE682" s="1588"/>
      <c r="RF682" s="1588"/>
      <c r="RG682" s="1588"/>
      <c r="RH682" s="1588"/>
      <c r="RI682" s="1588"/>
      <c r="RJ682" s="1588"/>
      <c r="RK682" s="1588"/>
      <c r="RL682" s="1588"/>
      <c r="RM682" s="1588"/>
      <c r="RN682" s="1588"/>
      <c r="RO682" s="1588"/>
      <c r="RP682" s="1588"/>
      <c r="RQ682" s="1588"/>
      <c r="RR682" s="1588"/>
      <c r="RS682" s="1588"/>
      <c r="RT682" s="1588"/>
      <c r="RU682" s="1588"/>
      <c r="RV682" s="1588"/>
      <c r="RW682" s="1588"/>
      <c r="RX682" s="1588"/>
      <c r="RY682" s="1588"/>
      <c r="RZ682" s="1588"/>
      <c r="SA682" s="1588"/>
      <c r="SB682" s="1588"/>
      <c r="SC682" s="1588"/>
      <c r="SD682" s="1588"/>
      <c r="SE682" s="1588"/>
      <c r="SF682" s="1588"/>
      <c r="SG682" s="1588"/>
      <c r="SH682" s="1588"/>
      <c r="SI682" s="1588"/>
      <c r="SJ682" s="1588"/>
      <c r="SK682" s="1588"/>
      <c r="SL682" s="1588"/>
      <c r="SM682" s="1588"/>
      <c r="SN682" s="1588"/>
      <c r="SO682" s="1588"/>
      <c r="SP682" s="1588"/>
      <c r="SQ682" s="1588"/>
      <c r="SR682" s="1588"/>
      <c r="SS682" s="1588"/>
      <c r="ST682" s="1588"/>
      <c r="SU682" s="1588"/>
      <c r="SV682" s="1588"/>
      <c r="SW682" s="1588"/>
      <c r="SX682" s="1588"/>
      <c r="SY682" s="1588"/>
      <c r="SZ682" s="1588"/>
      <c r="TA682" s="1588"/>
      <c r="TB682" s="1588"/>
      <c r="TC682" s="1588"/>
    </row>
    <row r="683" spans="1:523" ht="15" customHeight="1" x14ac:dyDescent="0.15">
      <c r="A683" s="1033">
        <v>44200</v>
      </c>
      <c r="B683" s="1205">
        <f t="shared" si="99"/>
        <v>5242</v>
      </c>
      <c r="M683" s="231">
        <v>2703</v>
      </c>
      <c r="N683" s="546">
        <v>8.5399999999999991</v>
      </c>
      <c r="O683" s="467">
        <v>2240</v>
      </c>
      <c r="P683" s="576">
        <v>21.2</v>
      </c>
      <c r="Q683" s="883">
        <f t="shared" si="100"/>
        <v>74.2</v>
      </c>
      <c r="S683" s="576">
        <v>10.8</v>
      </c>
      <c r="W683" s="494">
        <v>606</v>
      </c>
      <c r="X683" s="546">
        <v>8.1999999999999993</v>
      </c>
      <c r="Y683" s="548">
        <v>7240</v>
      </c>
      <c r="Z683" s="576">
        <v>20.8</v>
      </c>
      <c r="AA683" s="883">
        <f t="shared" si="105"/>
        <v>85.28</v>
      </c>
      <c r="AC683" s="576">
        <v>11</v>
      </c>
      <c r="AQ683" s="494">
        <v>425</v>
      </c>
      <c r="AR683" s="546">
        <v>8.0299999999999994</v>
      </c>
      <c r="AS683" s="548">
        <v>3760</v>
      </c>
      <c r="AT683" s="576">
        <v>37.4</v>
      </c>
      <c r="AU683" s="883">
        <f t="shared" si="97"/>
        <v>119.68</v>
      </c>
      <c r="AW683" s="576">
        <v>48.8</v>
      </c>
      <c r="BA683" s="231">
        <v>167</v>
      </c>
      <c r="BB683" s="546">
        <v>7.96</v>
      </c>
      <c r="BC683" s="467">
        <v>5690</v>
      </c>
      <c r="BD683" s="576">
        <v>42.3</v>
      </c>
      <c r="BE683" s="883">
        <f t="shared" si="102"/>
        <v>152.28</v>
      </c>
      <c r="BG683" s="576">
        <v>14.8</v>
      </c>
      <c r="BK683" s="494">
        <v>138</v>
      </c>
      <c r="BL683" s="546">
        <v>8.1</v>
      </c>
      <c r="BM683" s="548">
        <v>2410</v>
      </c>
      <c r="BN683" s="576">
        <v>109</v>
      </c>
      <c r="BO683" s="883">
        <f t="shared" si="106"/>
        <v>272.5</v>
      </c>
      <c r="BQ683" s="576">
        <v>1.5</v>
      </c>
      <c r="BU683" s="494">
        <v>193</v>
      </c>
      <c r="BV683" s="546">
        <v>8.19</v>
      </c>
      <c r="BW683" s="548">
        <v>3700</v>
      </c>
      <c r="BX683" s="548">
        <v>16.600000000000001</v>
      </c>
      <c r="BY683" s="883">
        <f t="shared" si="107"/>
        <v>64.740000000000009</v>
      </c>
      <c r="CA683" s="576">
        <v>19.600000000000001</v>
      </c>
      <c r="CE683" s="494">
        <v>100</v>
      </c>
      <c r="CF683" s="546">
        <v>7.74</v>
      </c>
      <c r="CG683" s="548">
        <v>4600</v>
      </c>
      <c r="CH683" s="576">
        <v>17.399999999999999</v>
      </c>
      <c r="CI683" s="883">
        <f t="shared" si="98"/>
        <v>66.11999999999999</v>
      </c>
      <c r="CK683" s="576">
        <v>61.3</v>
      </c>
      <c r="CO683" s="494">
        <v>251</v>
      </c>
      <c r="CP683" s="546">
        <v>7.48</v>
      </c>
      <c r="CQ683" s="467">
        <v>8050</v>
      </c>
      <c r="CR683" s="576">
        <v>19.600000000000001</v>
      </c>
      <c r="CS683" s="883">
        <f t="shared" si="104"/>
        <v>62.720000000000006</v>
      </c>
      <c r="CU683" s="576">
        <v>15.7</v>
      </c>
      <c r="CY683" s="494">
        <v>329</v>
      </c>
      <c r="CZ683" s="546">
        <v>7.55</v>
      </c>
      <c r="DA683" s="467">
        <v>6550</v>
      </c>
      <c r="DB683" s="576">
        <v>117</v>
      </c>
      <c r="DC683" s="883">
        <f t="shared" si="108"/>
        <v>298.34999999999997</v>
      </c>
      <c r="DE683" s="576">
        <v>24</v>
      </c>
      <c r="DI683" s="494">
        <v>95</v>
      </c>
      <c r="DJ683" s="546">
        <v>8.24</v>
      </c>
      <c r="DK683" s="549">
        <v>5680</v>
      </c>
      <c r="DL683" s="576">
        <v>26.8</v>
      </c>
      <c r="DM683" s="883">
        <v>96.4</v>
      </c>
      <c r="DO683" s="576">
        <v>95.2</v>
      </c>
      <c r="DS683" s="494">
        <v>31</v>
      </c>
      <c r="DT683" s="596">
        <v>7.36</v>
      </c>
      <c r="DU683" s="597">
        <v>398</v>
      </c>
      <c r="DV683" s="603">
        <v>51</v>
      </c>
      <c r="DW683" s="883">
        <v>143</v>
      </c>
      <c r="DX683" s="543"/>
      <c r="DY683" s="603">
        <v>2.2999999999999998</v>
      </c>
      <c r="EC683" s="494">
        <v>10</v>
      </c>
      <c r="ED683" s="596">
        <v>8.0500000000000007</v>
      </c>
      <c r="EE683" s="605">
        <v>2100</v>
      </c>
      <c r="EF683" s="603"/>
      <c r="EG683" s="883">
        <v>50</v>
      </c>
      <c r="EH683" s="543">
        <v>2.1</v>
      </c>
      <c r="EW683" s="494">
        <v>173</v>
      </c>
      <c r="EX683" s="546">
        <v>7.79</v>
      </c>
      <c r="EY683" s="467">
        <v>6580</v>
      </c>
      <c r="EZ683" s="576">
        <v>8</v>
      </c>
      <c r="FA683" s="883">
        <v>32</v>
      </c>
      <c r="FC683" s="576">
        <v>1.2</v>
      </c>
      <c r="FG683" s="494">
        <v>21</v>
      </c>
      <c r="FH683" s="546">
        <v>8.64</v>
      </c>
      <c r="FI683" s="467">
        <v>4000</v>
      </c>
      <c r="FJ683" s="576">
        <v>38.799999999999997</v>
      </c>
      <c r="FK683" s="883">
        <v>120</v>
      </c>
      <c r="FM683" s="576">
        <v>7.7</v>
      </c>
      <c r="HH683" s="954"/>
    </row>
    <row r="684" spans="1:523" ht="15" customHeight="1" x14ac:dyDescent="0.15">
      <c r="A684" s="1033">
        <v>44201</v>
      </c>
      <c r="B684" s="1205">
        <f t="shared" si="99"/>
        <v>4882</v>
      </c>
      <c r="M684" s="231">
        <v>2153</v>
      </c>
      <c r="N684" s="546">
        <v>8.4600000000000009</v>
      </c>
      <c r="O684" s="467">
        <v>2430</v>
      </c>
      <c r="P684" s="576">
        <v>22.3</v>
      </c>
      <c r="Q684" s="883">
        <f t="shared" si="100"/>
        <v>78.05</v>
      </c>
      <c r="S684" s="576">
        <v>11.2</v>
      </c>
      <c r="W684" s="494">
        <v>466</v>
      </c>
      <c r="X684" s="546">
        <v>8.11</v>
      </c>
      <c r="Y684" s="548">
        <v>8030</v>
      </c>
      <c r="Z684" s="576">
        <v>21.2</v>
      </c>
      <c r="AA684" s="883">
        <f t="shared" si="105"/>
        <v>86.919999999999987</v>
      </c>
      <c r="AC684" s="576">
        <v>10.7</v>
      </c>
      <c r="AQ684" s="494">
        <v>508</v>
      </c>
      <c r="AR684" s="546">
        <v>7.98</v>
      </c>
      <c r="AS684" s="548">
        <v>4500</v>
      </c>
      <c r="AT684" s="576">
        <v>40.799999999999997</v>
      </c>
      <c r="AU684" s="883">
        <f t="shared" si="97"/>
        <v>130.56</v>
      </c>
      <c r="AW684" s="576">
        <v>50.5</v>
      </c>
      <c r="BA684" s="231">
        <v>191</v>
      </c>
      <c r="BB684" s="546">
        <v>8.06</v>
      </c>
      <c r="BC684" s="467">
        <v>7320</v>
      </c>
      <c r="BD684" s="576">
        <v>29.2</v>
      </c>
      <c r="BE684" s="883">
        <f t="shared" si="102"/>
        <v>105.12</v>
      </c>
      <c r="BG684" s="576">
        <v>7.9</v>
      </c>
      <c r="BK684" s="494">
        <v>110</v>
      </c>
      <c r="BL684" s="546">
        <v>8.0399999999999991</v>
      </c>
      <c r="BM684" s="548">
        <v>2620</v>
      </c>
      <c r="BN684" s="576">
        <v>111</v>
      </c>
      <c r="BO684" s="883">
        <f t="shared" si="106"/>
        <v>277.5</v>
      </c>
      <c r="BQ684" s="576">
        <v>1.6</v>
      </c>
      <c r="BU684" s="494">
        <v>424</v>
      </c>
      <c r="BV684" s="546">
        <v>8.1199999999999992</v>
      </c>
      <c r="BW684" s="548">
        <v>5940</v>
      </c>
      <c r="BX684" s="548">
        <v>23</v>
      </c>
      <c r="BY684" s="883">
        <f t="shared" si="107"/>
        <v>89.7</v>
      </c>
      <c r="CA684" s="576">
        <v>24.1</v>
      </c>
      <c r="CE684" s="494">
        <v>99</v>
      </c>
      <c r="CF684" s="546">
        <v>7.55</v>
      </c>
      <c r="CG684" s="548">
        <v>5170</v>
      </c>
      <c r="CH684" s="576">
        <v>18.899999999999999</v>
      </c>
      <c r="CI684" s="883">
        <f t="shared" si="98"/>
        <v>71.819999999999993</v>
      </c>
      <c r="CK684" s="576">
        <v>62.4</v>
      </c>
      <c r="CO684" s="494">
        <v>199</v>
      </c>
      <c r="CP684" s="546">
        <v>7.46</v>
      </c>
      <c r="CQ684" s="467">
        <v>9830</v>
      </c>
      <c r="CR684" s="576">
        <v>29.2</v>
      </c>
      <c r="CS684" s="883">
        <f t="shared" si="104"/>
        <v>93.44</v>
      </c>
      <c r="CU684" s="576">
        <v>15.1</v>
      </c>
      <c r="CY684" s="494">
        <v>272</v>
      </c>
      <c r="CZ684" s="546">
        <v>7.52</v>
      </c>
      <c r="DA684" s="467">
        <v>6970</v>
      </c>
      <c r="DB684" s="576">
        <v>114</v>
      </c>
      <c r="DC684" s="883">
        <f t="shared" si="108"/>
        <v>290.7</v>
      </c>
      <c r="DE684" s="576">
        <v>24.1</v>
      </c>
      <c r="DI684" s="494">
        <v>82</v>
      </c>
      <c r="DJ684" s="546">
        <v>8.39</v>
      </c>
      <c r="DK684" s="549">
        <v>5320</v>
      </c>
      <c r="DL684" s="576">
        <v>18.8</v>
      </c>
      <c r="DM684" s="883">
        <v>67.900000000000006</v>
      </c>
      <c r="DO684" s="576">
        <v>79.3</v>
      </c>
      <c r="DS684" s="494">
        <v>22</v>
      </c>
      <c r="DT684" s="546">
        <v>7.31</v>
      </c>
      <c r="DU684" s="466">
        <v>401</v>
      </c>
      <c r="DV684" s="576">
        <v>50</v>
      </c>
      <c r="DW684" s="883">
        <v>140</v>
      </c>
      <c r="DY684" s="576">
        <v>2</v>
      </c>
      <c r="EW684" s="494">
        <v>333</v>
      </c>
      <c r="EX684" s="546">
        <v>7.79</v>
      </c>
      <c r="EY684" s="467">
        <v>7410</v>
      </c>
      <c r="EZ684" s="576">
        <v>11.4</v>
      </c>
      <c r="FA684" s="883">
        <v>45.6</v>
      </c>
      <c r="FC684" s="576">
        <v>0.6</v>
      </c>
      <c r="FG684" s="494">
        <v>23</v>
      </c>
      <c r="FH684" s="546">
        <v>8.49</v>
      </c>
      <c r="FI684" s="467">
        <v>4200</v>
      </c>
      <c r="FJ684" s="576">
        <v>36.700000000000003</v>
      </c>
      <c r="FK684" s="883">
        <v>114</v>
      </c>
      <c r="FM684" s="576">
        <v>6.2</v>
      </c>
      <c r="HH684" s="954"/>
    </row>
    <row r="685" spans="1:523" ht="15" customHeight="1" x14ac:dyDescent="0.15">
      <c r="A685" s="1033">
        <v>44202</v>
      </c>
      <c r="B685" s="1205">
        <f t="shared" si="99"/>
        <v>5332</v>
      </c>
      <c r="M685" s="231">
        <v>2473</v>
      </c>
      <c r="N685" s="546">
        <v>8.4600000000000009</v>
      </c>
      <c r="O685" s="467">
        <v>2420</v>
      </c>
      <c r="P685" s="576">
        <v>21.9</v>
      </c>
      <c r="Q685" s="883">
        <f t="shared" si="100"/>
        <v>76.649999999999991</v>
      </c>
      <c r="S685" s="576">
        <v>12</v>
      </c>
      <c r="W685" s="494">
        <v>536</v>
      </c>
      <c r="X685" s="546">
        <v>8.19</v>
      </c>
      <c r="Y685" s="548">
        <v>8050</v>
      </c>
      <c r="Z685" s="576">
        <v>22.2</v>
      </c>
      <c r="AA685" s="883">
        <f t="shared" si="105"/>
        <v>91.02</v>
      </c>
      <c r="AC685" s="576">
        <v>10.6</v>
      </c>
      <c r="AQ685" s="494">
        <v>537</v>
      </c>
      <c r="AR685" s="546">
        <v>7.9</v>
      </c>
      <c r="AS685" s="548">
        <v>4870</v>
      </c>
      <c r="AT685" s="576">
        <v>47.8</v>
      </c>
      <c r="AU685" s="883">
        <f t="shared" si="97"/>
        <v>152.96</v>
      </c>
      <c r="AW685" s="576">
        <v>54.9</v>
      </c>
      <c r="BA685" s="231">
        <v>162</v>
      </c>
      <c r="BB685" s="546">
        <v>8.02</v>
      </c>
      <c r="BC685" s="467">
        <v>7070</v>
      </c>
      <c r="BD685" s="576">
        <v>39.6</v>
      </c>
      <c r="BE685" s="883">
        <f t="shared" si="102"/>
        <v>142.56</v>
      </c>
      <c r="BG685" s="576">
        <v>13.8</v>
      </c>
      <c r="BK685" s="494">
        <v>107</v>
      </c>
      <c r="BL685" s="546">
        <v>8</v>
      </c>
      <c r="BM685" s="548">
        <v>2620</v>
      </c>
      <c r="BN685" s="576">
        <v>110.2</v>
      </c>
      <c r="BO685" s="883">
        <f t="shared" si="106"/>
        <v>275.5</v>
      </c>
      <c r="BQ685" s="576">
        <v>1.8</v>
      </c>
      <c r="BU685" s="494">
        <v>382</v>
      </c>
      <c r="BV685" s="546">
        <v>8.16</v>
      </c>
      <c r="BW685" s="548">
        <v>4880</v>
      </c>
      <c r="BX685" s="548">
        <v>16.899999999999999</v>
      </c>
      <c r="BY685" s="883">
        <f t="shared" si="107"/>
        <v>65.91</v>
      </c>
      <c r="CA685" s="576">
        <v>18.2</v>
      </c>
      <c r="CE685" s="494">
        <v>150</v>
      </c>
      <c r="CF685" s="546">
        <v>7.67</v>
      </c>
      <c r="CG685" s="548">
        <v>5340</v>
      </c>
      <c r="CH685" s="576">
        <v>20.8</v>
      </c>
      <c r="CI685" s="883">
        <f t="shared" si="98"/>
        <v>79.039999999999992</v>
      </c>
      <c r="CK685" s="576">
        <v>68.7</v>
      </c>
      <c r="CO685" s="494">
        <v>340</v>
      </c>
      <c r="CP685" s="546">
        <v>7.46</v>
      </c>
      <c r="CQ685" s="467">
        <v>10440</v>
      </c>
      <c r="CR685" s="576">
        <v>24.6</v>
      </c>
      <c r="CS685" s="883">
        <f t="shared" si="104"/>
        <v>78.720000000000013</v>
      </c>
      <c r="CU685" s="576">
        <v>15.3</v>
      </c>
      <c r="CY685" s="494">
        <v>414</v>
      </c>
      <c r="CZ685" s="546">
        <v>7.59</v>
      </c>
      <c r="DA685" s="467">
        <v>8670</v>
      </c>
      <c r="DB685" s="576">
        <v>177</v>
      </c>
      <c r="DC685" s="883">
        <f t="shared" si="108"/>
        <v>451.34999999999997</v>
      </c>
      <c r="DE685" s="576">
        <v>40.200000000000003</v>
      </c>
      <c r="DI685" s="494">
        <v>84</v>
      </c>
      <c r="DJ685" s="546">
        <v>8.4499999999999993</v>
      </c>
      <c r="DK685" s="549">
        <v>4080</v>
      </c>
      <c r="DL685" s="576">
        <v>33.4</v>
      </c>
      <c r="DM685" s="883">
        <v>120</v>
      </c>
      <c r="DO685" s="576">
        <v>71.8</v>
      </c>
      <c r="DS685" s="494">
        <v>11</v>
      </c>
      <c r="DT685" s="546">
        <v>7.43</v>
      </c>
      <c r="DU685" s="466">
        <v>408</v>
      </c>
      <c r="DV685" s="576">
        <v>32</v>
      </c>
      <c r="DW685" s="883">
        <v>89</v>
      </c>
      <c r="DY685" s="576">
        <v>1</v>
      </c>
      <c r="EW685" s="494">
        <v>91</v>
      </c>
      <c r="EX685" s="546">
        <v>7.75</v>
      </c>
      <c r="EY685" s="467">
        <v>6830</v>
      </c>
      <c r="EZ685" s="576">
        <v>13.5</v>
      </c>
      <c r="FA685" s="883">
        <v>54</v>
      </c>
      <c r="FC685" s="576">
        <v>0.9</v>
      </c>
      <c r="FG685" s="494">
        <v>15</v>
      </c>
      <c r="FH685" s="546">
        <v>8.49</v>
      </c>
      <c r="FI685" s="467">
        <v>4200</v>
      </c>
      <c r="FJ685" s="576">
        <v>36.700000000000003</v>
      </c>
      <c r="FK685" s="883">
        <v>114</v>
      </c>
      <c r="FM685" s="576">
        <v>6.2</v>
      </c>
      <c r="FQ685" s="1262">
        <v>30</v>
      </c>
      <c r="FR685" s="1263">
        <v>8.41</v>
      </c>
      <c r="FS685" s="1444">
        <v>9100</v>
      </c>
      <c r="FT685" s="1263">
        <v>45</v>
      </c>
      <c r="FU685" s="980">
        <f t="shared" si="103"/>
        <v>135</v>
      </c>
      <c r="FW685" s="954">
        <v>28</v>
      </c>
      <c r="HH685" s="954"/>
    </row>
    <row r="686" spans="1:523" ht="15" customHeight="1" x14ac:dyDescent="0.15">
      <c r="A686" s="1033">
        <v>44203</v>
      </c>
      <c r="B686" s="1205">
        <f t="shared" si="99"/>
        <v>4709</v>
      </c>
      <c r="M686" s="231">
        <v>1877</v>
      </c>
      <c r="N686" s="546">
        <v>8.4600000000000009</v>
      </c>
      <c r="O686" s="467">
        <v>2340</v>
      </c>
      <c r="P686" s="576">
        <v>21.3</v>
      </c>
      <c r="Q686" s="883">
        <f t="shared" si="100"/>
        <v>74.55</v>
      </c>
      <c r="S686" s="576">
        <v>11.1</v>
      </c>
      <c r="W686" s="494">
        <v>715</v>
      </c>
      <c r="X686" s="546">
        <v>8.08</v>
      </c>
      <c r="Y686" s="548">
        <v>7670</v>
      </c>
      <c r="Z686" s="576">
        <v>23.3</v>
      </c>
      <c r="AA686" s="883">
        <f t="shared" si="105"/>
        <v>95.53</v>
      </c>
      <c r="AC686" s="576">
        <v>10.1</v>
      </c>
      <c r="AQ686" s="494">
        <v>492</v>
      </c>
      <c r="AR686" s="546">
        <v>7.93</v>
      </c>
      <c r="AS686" s="548">
        <v>5590</v>
      </c>
      <c r="AT686" s="576">
        <v>58.9</v>
      </c>
      <c r="AU686" s="883">
        <f t="shared" si="97"/>
        <v>188.48000000000002</v>
      </c>
      <c r="AW686" s="576">
        <v>65.7</v>
      </c>
      <c r="BA686" s="231">
        <v>180</v>
      </c>
      <c r="BB686" s="546">
        <v>7.85</v>
      </c>
      <c r="BC686" s="467">
        <v>6690</v>
      </c>
      <c r="BD686" s="576">
        <v>44.4</v>
      </c>
      <c r="BE686" s="883">
        <f t="shared" si="102"/>
        <v>159.84</v>
      </c>
      <c r="BG686" s="576">
        <v>17.399999999999999</v>
      </c>
      <c r="BK686" s="494">
        <v>105</v>
      </c>
      <c r="BL686" s="546">
        <v>8</v>
      </c>
      <c r="BM686" s="548">
        <v>2620</v>
      </c>
      <c r="BN686" s="576">
        <v>110.2</v>
      </c>
      <c r="BO686" s="883">
        <f t="shared" si="106"/>
        <v>275.5</v>
      </c>
      <c r="BQ686" s="576">
        <v>2.8</v>
      </c>
      <c r="BU686" s="494">
        <v>245</v>
      </c>
      <c r="BV686" s="546">
        <v>8.16</v>
      </c>
      <c r="BW686" s="548">
        <v>4770</v>
      </c>
      <c r="BX686" s="548">
        <v>17.8</v>
      </c>
      <c r="BY686" s="883">
        <f t="shared" si="107"/>
        <v>69.42</v>
      </c>
      <c r="CA686" s="576">
        <v>17.100000000000001</v>
      </c>
      <c r="CE686" s="494">
        <v>104</v>
      </c>
      <c r="CF686" s="546">
        <v>7.48</v>
      </c>
      <c r="CG686" s="548">
        <v>4680</v>
      </c>
      <c r="CH686" s="576">
        <v>18.7</v>
      </c>
      <c r="CI686" s="883">
        <f t="shared" si="98"/>
        <v>71.059999999999988</v>
      </c>
      <c r="CK686" s="576">
        <v>59.2</v>
      </c>
      <c r="CO686" s="494">
        <v>415</v>
      </c>
      <c r="CP686" s="546">
        <v>7.46</v>
      </c>
      <c r="CQ686" s="467">
        <v>10080</v>
      </c>
      <c r="CR686" s="576">
        <v>24</v>
      </c>
      <c r="CS686" s="883">
        <f t="shared" si="104"/>
        <v>76.800000000000011</v>
      </c>
      <c r="CU686" s="576">
        <v>15.6</v>
      </c>
      <c r="CY686" s="494">
        <v>356</v>
      </c>
      <c r="CZ686" s="546">
        <v>7.74</v>
      </c>
      <c r="DA686" s="467">
        <v>8170</v>
      </c>
      <c r="DB686" s="576">
        <v>192</v>
      </c>
      <c r="DC686" s="883">
        <f t="shared" si="108"/>
        <v>489.59999999999997</v>
      </c>
      <c r="DE686" s="576">
        <v>42.2</v>
      </c>
      <c r="DI686" s="494">
        <v>22</v>
      </c>
      <c r="DJ686" s="546">
        <v>8.41</v>
      </c>
      <c r="DK686" s="549">
        <v>7230</v>
      </c>
      <c r="DL686" s="576">
        <v>41</v>
      </c>
      <c r="DM686" s="883">
        <v>144</v>
      </c>
      <c r="DN686" s="539">
        <v>25</v>
      </c>
      <c r="DO686" s="576">
        <v>69</v>
      </c>
      <c r="DS686" s="494">
        <v>40</v>
      </c>
      <c r="DT686" s="546">
        <v>7.49</v>
      </c>
      <c r="DU686" s="466">
        <v>446</v>
      </c>
      <c r="DV686" s="576">
        <v>57.6</v>
      </c>
      <c r="DW686" s="883">
        <v>161</v>
      </c>
      <c r="DY686" s="576">
        <v>0.8</v>
      </c>
      <c r="EW686" s="494">
        <v>141</v>
      </c>
      <c r="EX686" s="546">
        <v>7.95</v>
      </c>
      <c r="EY686" s="467">
        <v>6830</v>
      </c>
      <c r="EZ686" s="576">
        <v>13.5</v>
      </c>
      <c r="FA686" s="883">
        <v>54</v>
      </c>
      <c r="FC686" s="576">
        <v>0.9</v>
      </c>
      <c r="FG686" s="494">
        <v>17</v>
      </c>
      <c r="FH686" s="546">
        <v>8.31</v>
      </c>
      <c r="FI686" s="467">
        <v>4300</v>
      </c>
      <c r="FJ686" s="576">
        <v>37</v>
      </c>
      <c r="FK686" s="883">
        <v>145</v>
      </c>
      <c r="FM686" s="576">
        <v>8</v>
      </c>
      <c r="HH686" s="954"/>
    </row>
    <row r="687" spans="1:523" ht="15" customHeight="1" x14ac:dyDescent="0.15">
      <c r="A687" s="1033">
        <v>44204</v>
      </c>
      <c r="B687" s="1205">
        <f t="shared" si="99"/>
        <v>3305</v>
      </c>
      <c r="M687" s="231">
        <v>1500</v>
      </c>
      <c r="N687" s="546">
        <v>8.44</v>
      </c>
      <c r="O687" s="467">
        <v>2490</v>
      </c>
      <c r="P687" s="576">
        <v>23.2</v>
      </c>
      <c r="Q687" s="883">
        <f t="shared" si="100"/>
        <v>81.2</v>
      </c>
      <c r="R687" s="539">
        <v>0.9</v>
      </c>
      <c r="S687" s="576">
        <v>12.2</v>
      </c>
      <c r="W687" s="494">
        <v>351</v>
      </c>
      <c r="X687" s="546">
        <v>7.82</v>
      </c>
      <c r="Y687" s="548">
        <v>7480</v>
      </c>
      <c r="Z687" s="576">
        <v>24.9</v>
      </c>
      <c r="AA687" s="883">
        <f t="shared" si="105"/>
        <v>102.08999999999999</v>
      </c>
      <c r="AB687" s="539">
        <v>8.3000000000000007</v>
      </c>
      <c r="AC687" s="576">
        <v>10.8</v>
      </c>
      <c r="AQ687" s="494">
        <v>435</v>
      </c>
      <c r="AR687" s="546">
        <v>7.95</v>
      </c>
      <c r="AS687" s="548">
        <v>5630</v>
      </c>
      <c r="AT687" s="576">
        <v>25.9</v>
      </c>
      <c r="AU687" s="883">
        <f t="shared" si="97"/>
        <v>82.88</v>
      </c>
      <c r="AV687" s="539">
        <v>1.2</v>
      </c>
      <c r="AW687" s="576">
        <v>71</v>
      </c>
      <c r="BA687" s="231">
        <v>159</v>
      </c>
      <c r="BB687" s="546">
        <v>7.96</v>
      </c>
      <c r="BC687" s="467">
        <v>7510</v>
      </c>
      <c r="BD687" s="576">
        <v>34.200000000000003</v>
      </c>
      <c r="BE687" s="883">
        <f t="shared" si="102"/>
        <v>123.12000000000002</v>
      </c>
      <c r="BF687" s="539">
        <v>6.1</v>
      </c>
      <c r="BG687" s="576">
        <v>11.1</v>
      </c>
      <c r="BK687" s="494">
        <v>97</v>
      </c>
      <c r="BL687" s="546">
        <v>8.02</v>
      </c>
      <c r="BM687" s="548">
        <v>5870</v>
      </c>
      <c r="BN687" s="576">
        <v>115</v>
      </c>
      <c r="BO687" s="883">
        <f t="shared" si="106"/>
        <v>287.5</v>
      </c>
      <c r="BP687" s="539">
        <v>0.2</v>
      </c>
      <c r="BQ687" s="576">
        <v>2</v>
      </c>
      <c r="BU687" s="494">
        <v>319</v>
      </c>
      <c r="BV687" s="546">
        <v>8.11</v>
      </c>
      <c r="BW687" s="548">
        <v>7580</v>
      </c>
      <c r="BX687" s="548">
        <v>30.2</v>
      </c>
      <c r="BY687" s="883">
        <f t="shared" si="107"/>
        <v>117.78</v>
      </c>
      <c r="BZ687" s="539">
        <v>6</v>
      </c>
      <c r="CA687" s="576">
        <v>24.1</v>
      </c>
      <c r="CE687" s="494">
        <v>45</v>
      </c>
      <c r="CF687" s="546">
        <v>7.6</v>
      </c>
      <c r="CG687" s="548">
        <v>6130</v>
      </c>
      <c r="CH687" s="576">
        <v>22.7</v>
      </c>
      <c r="CI687" s="883">
        <f t="shared" si="98"/>
        <v>86.259999999999991</v>
      </c>
      <c r="CJ687" s="539">
        <v>4.7</v>
      </c>
      <c r="CK687" s="576">
        <v>79.400000000000006</v>
      </c>
      <c r="CO687" s="494">
        <v>18</v>
      </c>
      <c r="CP687" s="546">
        <v>7.5</v>
      </c>
      <c r="CQ687" s="467">
        <v>11420</v>
      </c>
      <c r="CR687" s="576">
        <v>24.3</v>
      </c>
      <c r="CS687" s="883">
        <f t="shared" si="104"/>
        <v>77.760000000000005</v>
      </c>
      <c r="CT687" s="539">
        <v>2.7</v>
      </c>
      <c r="CU687" s="576">
        <v>18.8</v>
      </c>
      <c r="CY687" s="494">
        <v>295</v>
      </c>
      <c r="CZ687" s="546">
        <v>7.81</v>
      </c>
      <c r="DA687" s="467">
        <v>6590</v>
      </c>
      <c r="DB687" s="576">
        <v>151</v>
      </c>
      <c r="DC687" s="883">
        <f t="shared" si="108"/>
        <v>385.04999999999995</v>
      </c>
      <c r="DD687" s="539">
        <v>10.4</v>
      </c>
      <c r="DE687" s="576">
        <v>39.9</v>
      </c>
      <c r="EW687" s="494">
        <v>45</v>
      </c>
      <c r="EX687" s="546">
        <v>7.55</v>
      </c>
      <c r="EY687" s="467">
        <v>6080</v>
      </c>
      <c r="EZ687" s="576">
        <v>21.4</v>
      </c>
      <c r="FA687" s="883">
        <v>58.6</v>
      </c>
      <c r="FB687" s="539">
        <v>0.06</v>
      </c>
      <c r="FC687" s="576">
        <v>1.2</v>
      </c>
      <c r="FG687" s="494">
        <v>41</v>
      </c>
      <c r="FH687" s="546">
        <v>8.7100000000000009</v>
      </c>
      <c r="FI687" s="467">
        <v>4650</v>
      </c>
      <c r="FJ687" s="576">
        <v>47.2</v>
      </c>
      <c r="FK687" s="883">
        <v>146</v>
      </c>
      <c r="FL687" s="539">
        <v>0.9</v>
      </c>
      <c r="FM687" s="576">
        <v>7.8</v>
      </c>
      <c r="HH687" s="954"/>
    </row>
    <row r="688" spans="1:523" ht="15" customHeight="1" x14ac:dyDescent="0.15">
      <c r="A688" s="1033">
        <v>44205</v>
      </c>
      <c r="B688" s="1205">
        <f t="shared" si="99"/>
        <v>3832</v>
      </c>
      <c r="M688" s="231">
        <v>1550</v>
      </c>
      <c r="N688" s="546">
        <v>8.4700000000000006</v>
      </c>
      <c r="O688" s="467">
        <v>2530</v>
      </c>
      <c r="P688" s="576">
        <v>20.8</v>
      </c>
      <c r="Q688" s="883">
        <f t="shared" si="100"/>
        <v>72.8</v>
      </c>
      <c r="S688" s="576">
        <v>11.5</v>
      </c>
      <c r="W688" s="494">
        <v>538</v>
      </c>
      <c r="X688" s="546">
        <v>8</v>
      </c>
      <c r="Y688" s="548">
        <v>8060</v>
      </c>
      <c r="Z688" s="576">
        <v>20</v>
      </c>
      <c r="AA688" s="883">
        <f t="shared" si="105"/>
        <v>82</v>
      </c>
      <c r="AC688" s="576">
        <v>11.1</v>
      </c>
      <c r="AQ688" s="494">
        <v>377</v>
      </c>
      <c r="AR688" s="546">
        <v>8.27</v>
      </c>
      <c r="AS688" s="548">
        <v>4970</v>
      </c>
      <c r="AT688" s="576">
        <v>49.8</v>
      </c>
      <c r="AU688" s="883">
        <f t="shared" si="97"/>
        <v>159.36000000000001</v>
      </c>
      <c r="AW688" s="576">
        <v>55</v>
      </c>
      <c r="BA688" s="231">
        <v>202</v>
      </c>
      <c r="BB688" s="546">
        <v>7.92</v>
      </c>
      <c r="BC688" s="467">
        <v>7070</v>
      </c>
      <c r="BD688" s="576">
        <v>46.9</v>
      </c>
      <c r="BE688" s="883">
        <f t="shared" si="102"/>
        <v>168.84</v>
      </c>
      <c r="BG688" s="576">
        <v>21</v>
      </c>
      <c r="BK688" s="494">
        <v>111</v>
      </c>
      <c r="BL688" s="546">
        <v>7.96</v>
      </c>
      <c r="BM688" s="548">
        <v>2600</v>
      </c>
      <c r="BN688" s="576">
        <v>104</v>
      </c>
      <c r="BO688" s="883">
        <f t="shared" si="106"/>
        <v>260</v>
      </c>
      <c r="BQ688" s="576">
        <v>1.7</v>
      </c>
      <c r="BU688" s="494">
        <v>157</v>
      </c>
      <c r="BV688" s="546">
        <v>8.15</v>
      </c>
      <c r="BW688" s="548">
        <v>5880</v>
      </c>
      <c r="BX688" s="548">
        <v>22</v>
      </c>
      <c r="BY688" s="883">
        <f t="shared" si="107"/>
        <v>85.8</v>
      </c>
      <c r="CA688" s="576">
        <v>19.100000000000001</v>
      </c>
      <c r="CE688" s="494">
        <v>105</v>
      </c>
      <c r="CF688" s="546">
        <v>7.89</v>
      </c>
      <c r="CG688" s="548">
        <v>4660</v>
      </c>
      <c r="CH688" s="576">
        <v>13.8</v>
      </c>
      <c r="CI688" s="883">
        <f t="shared" si="98"/>
        <v>52.44</v>
      </c>
      <c r="CK688" s="576">
        <v>56.6</v>
      </c>
      <c r="CO688" s="494">
        <v>166</v>
      </c>
      <c r="CP688" s="546">
        <v>7.52</v>
      </c>
      <c r="CQ688" s="467">
        <v>11000</v>
      </c>
      <c r="CR688" s="576">
        <v>24</v>
      </c>
      <c r="CS688" s="883">
        <f t="shared" si="104"/>
        <v>76.800000000000011</v>
      </c>
      <c r="CU688" s="576">
        <v>19</v>
      </c>
      <c r="CY688" s="494">
        <v>317</v>
      </c>
      <c r="CZ688" s="546">
        <v>7.8</v>
      </c>
      <c r="DA688" s="467">
        <v>7410</v>
      </c>
      <c r="DB688" s="576">
        <v>182</v>
      </c>
      <c r="DC688" s="883">
        <f t="shared" si="108"/>
        <v>464.09999999999997</v>
      </c>
      <c r="DE688" s="576">
        <v>44.9</v>
      </c>
      <c r="DI688" s="494">
        <v>125</v>
      </c>
      <c r="DJ688" s="546">
        <v>8.41</v>
      </c>
      <c r="DK688" s="549">
        <v>7230</v>
      </c>
      <c r="DL688" s="576">
        <v>41</v>
      </c>
      <c r="DM688" s="883">
        <v>144</v>
      </c>
      <c r="DO688" s="576">
        <v>69</v>
      </c>
      <c r="EW688" s="494">
        <v>143</v>
      </c>
      <c r="EX688" s="546">
        <v>7.51</v>
      </c>
      <c r="EY688" s="467">
        <v>5940</v>
      </c>
      <c r="EZ688" s="576">
        <v>22.5</v>
      </c>
      <c r="FA688" s="883">
        <v>90</v>
      </c>
      <c r="FC688" s="576">
        <v>1.2</v>
      </c>
      <c r="FG688" s="494">
        <v>12</v>
      </c>
      <c r="FH688" s="546">
        <v>8.48</v>
      </c>
      <c r="FI688" s="467">
        <v>4240</v>
      </c>
      <c r="FJ688" s="576">
        <v>46.1</v>
      </c>
      <c r="FK688" s="883">
        <v>142.9</v>
      </c>
      <c r="FM688" s="576">
        <v>8.6</v>
      </c>
      <c r="FQ688" s="1262">
        <v>25</v>
      </c>
      <c r="FR688" s="1263">
        <v>8.41</v>
      </c>
      <c r="FS688" s="1444">
        <v>9100</v>
      </c>
      <c r="FT688" s="1263">
        <v>45</v>
      </c>
      <c r="FU688" s="980">
        <f t="shared" si="103"/>
        <v>135</v>
      </c>
      <c r="FW688" s="954">
        <v>28</v>
      </c>
      <c r="HH688" s="954"/>
      <c r="HO688" s="494">
        <v>4</v>
      </c>
      <c r="HP688" s="546">
        <v>6.17</v>
      </c>
      <c r="HQ688" s="467">
        <v>6450</v>
      </c>
      <c r="HR688" s="576">
        <v>63</v>
      </c>
      <c r="HS688" s="576">
        <v>328</v>
      </c>
      <c r="HT688" s="539">
        <v>137</v>
      </c>
      <c r="HU688" s="576">
        <v>141</v>
      </c>
    </row>
    <row r="689" spans="1:523" s="472" customFormat="1" ht="15" customHeight="1" x14ac:dyDescent="0.15">
      <c r="A689" s="581">
        <v>44206</v>
      </c>
      <c r="B689" s="1204">
        <f t="shared" si="99"/>
        <v>4871</v>
      </c>
      <c r="C689" s="241"/>
      <c r="D689" s="552"/>
      <c r="E689" s="471"/>
      <c r="F689" s="577"/>
      <c r="G689" s="577"/>
      <c r="H689" s="541"/>
      <c r="I689" s="577"/>
      <c r="J689" s="553"/>
      <c r="K689" s="471"/>
      <c r="L689" s="557"/>
      <c r="M689" s="241">
        <v>1880</v>
      </c>
      <c r="N689" s="552">
        <v>8.4600000000000009</v>
      </c>
      <c r="O689" s="471">
        <v>2560</v>
      </c>
      <c r="P689" s="577">
        <v>23.1</v>
      </c>
      <c r="Q689" s="577">
        <f t="shared" si="100"/>
        <v>80.850000000000009</v>
      </c>
      <c r="R689" s="541"/>
      <c r="S689" s="577">
        <v>11.2</v>
      </c>
      <c r="T689" s="553"/>
      <c r="U689" s="471"/>
      <c r="V689" s="557"/>
      <c r="W689" s="554">
        <v>570</v>
      </c>
      <c r="X689" s="552">
        <v>8.02</v>
      </c>
      <c r="Y689" s="555">
        <v>9160</v>
      </c>
      <c r="Z689" s="577">
        <v>26.2</v>
      </c>
      <c r="AA689" s="577">
        <f t="shared" si="105"/>
        <v>107.41999999999999</v>
      </c>
      <c r="AB689" s="541"/>
      <c r="AC689" s="577">
        <v>13.7</v>
      </c>
      <c r="AD689" s="541"/>
      <c r="AE689" s="471"/>
      <c r="AF689" s="557"/>
      <c r="AG689" s="554"/>
      <c r="AH689" s="552"/>
      <c r="AI689" s="555"/>
      <c r="AJ689" s="577"/>
      <c r="AK689" s="577"/>
      <c r="AL689" s="541"/>
      <c r="AM689" s="180"/>
      <c r="AN689" s="541"/>
      <c r="AO689" s="471"/>
      <c r="AP689" s="619"/>
      <c r="AQ689" s="554">
        <v>380</v>
      </c>
      <c r="AR689" s="552">
        <v>8.3000000000000007</v>
      </c>
      <c r="AS689" s="555">
        <v>4460</v>
      </c>
      <c r="AT689" s="577">
        <v>46.9</v>
      </c>
      <c r="AU689" s="577">
        <f t="shared" si="97"/>
        <v>150.08000000000001</v>
      </c>
      <c r="AV689" s="541"/>
      <c r="AW689" s="577">
        <v>44.3</v>
      </c>
      <c r="AX689" s="541"/>
      <c r="AY689" s="471"/>
      <c r="AZ689" s="557"/>
      <c r="BA689" s="241">
        <v>213</v>
      </c>
      <c r="BB689" s="552">
        <v>7.86</v>
      </c>
      <c r="BC689" s="471">
        <v>6480</v>
      </c>
      <c r="BD689" s="577">
        <v>38.700000000000003</v>
      </c>
      <c r="BE689" s="577">
        <f t="shared" si="102"/>
        <v>139.32000000000002</v>
      </c>
      <c r="BF689" s="541"/>
      <c r="BG689" s="577">
        <v>17.8</v>
      </c>
      <c r="BH689" s="541"/>
      <c r="BI689" s="471"/>
      <c r="BJ689" s="557"/>
      <c r="BK689" s="554">
        <v>108</v>
      </c>
      <c r="BL689" s="552">
        <v>8.07</v>
      </c>
      <c r="BM689" s="555">
        <v>2480</v>
      </c>
      <c r="BN689" s="577">
        <v>105</v>
      </c>
      <c r="BO689" s="577">
        <f t="shared" si="106"/>
        <v>262.5</v>
      </c>
      <c r="BP689" s="541"/>
      <c r="BQ689" s="577">
        <v>1.6</v>
      </c>
      <c r="BR689" s="541"/>
      <c r="BS689" s="471"/>
      <c r="BT689" s="557"/>
      <c r="BU689" s="554">
        <v>381</v>
      </c>
      <c r="BV689" s="552">
        <v>8.14</v>
      </c>
      <c r="BW689" s="555">
        <v>6100</v>
      </c>
      <c r="BX689" s="555">
        <v>25</v>
      </c>
      <c r="BY689" s="577">
        <f t="shared" si="107"/>
        <v>97.5</v>
      </c>
      <c r="BZ689" s="541"/>
      <c r="CA689" s="577">
        <v>21</v>
      </c>
      <c r="CB689" s="541"/>
      <c r="CC689" s="471"/>
      <c r="CD689" s="557"/>
      <c r="CE689" s="554">
        <v>47</v>
      </c>
      <c r="CF689" s="552">
        <v>7.89</v>
      </c>
      <c r="CG689" s="555">
        <v>4660</v>
      </c>
      <c r="CH689" s="577">
        <v>13.8</v>
      </c>
      <c r="CI689" s="577">
        <f t="shared" si="98"/>
        <v>52.44</v>
      </c>
      <c r="CJ689" s="541"/>
      <c r="CK689" s="577">
        <v>57.6</v>
      </c>
      <c r="CL689" s="541"/>
      <c r="CM689" s="471"/>
      <c r="CN689" s="557"/>
      <c r="CO689" s="554">
        <v>488</v>
      </c>
      <c r="CP689" s="552">
        <v>7.74</v>
      </c>
      <c r="CQ689" s="471">
        <v>11200</v>
      </c>
      <c r="CR689" s="577">
        <v>25.6</v>
      </c>
      <c r="CS689" s="577">
        <f t="shared" si="104"/>
        <v>81.920000000000016</v>
      </c>
      <c r="CT689" s="541"/>
      <c r="CU689" s="577">
        <v>19.5</v>
      </c>
      <c r="CV689" s="541"/>
      <c r="CW689" s="471"/>
      <c r="CX689" s="557"/>
      <c r="CY689" s="554">
        <v>464</v>
      </c>
      <c r="CZ689" s="552">
        <v>8.02</v>
      </c>
      <c r="DA689" s="471">
        <v>4760</v>
      </c>
      <c r="DB689" s="577">
        <v>114</v>
      </c>
      <c r="DC689" s="577">
        <f t="shared" si="108"/>
        <v>290.7</v>
      </c>
      <c r="DD689" s="541"/>
      <c r="DE689" s="577">
        <v>32.5</v>
      </c>
      <c r="DF689" s="541"/>
      <c r="DG689" s="558"/>
      <c r="DH689" s="557"/>
      <c r="DI689" s="554">
        <v>106</v>
      </c>
      <c r="DJ689" s="552">
        <v>8.49</v>
      </c>
      <c r="DK689" s="556">
        <v>7550</v>
      </c>
      <c r="DL689" s="577">
        <v>29.9</v>
      </c>
      <c r="DM689" s="577">
        <v>108</v>
      </c>
      <c r="DN689" s="541"/>
      <c r="DO689" s="577">
        <v>79</v>
      </c>
      <c r="DP689" s="541"/>
      <c r="DQ689" s="471"/>
      <c r="DR689" s="557"/>
      <c r="DS689" s="554"/>
      <c r="DT689" s="552"/>
      <c r="DU689" s="470"/>
      <c r="DV689" s="577"/>
      <c r="DW689" s="577"/>
      <c r="DX689" s="541"/>
      <c r="DY689" s="577"/>
      <c r="DZ689" s="541"/>
      <c r="EA689" s="577"/>
      <c r="EB689" s="557"/>
      <c r="EC689" s="554"/>
      <c r="ED689" s="552"/>
      <c r="EE689" s="558"/>
      <c r="EF689" s="577"/>
      <c r="EG689" s="577"/>
      <c r="EH689" s="541"/>
      <c r="EI689" s="577"/>
      <c r="EJ689" s="541"/>
      <c r="EK689" s="471"/>
      <c r="EL689" s="557"/>
      <c r="EM689" s="554"/>
      <c r="EN689" s="552"/>
      <c r="EO689" s="471"/>
      <c r="EP689" s="577"/>
      <c r="EQ689" s="577"/>
      <c r="ER689" s="541"/>
      <c r="ES689" s="577"/>
      <c r="ET689" s="470"/>
      <c r="EU689" s="471"/>
      <c r="EV689" s="557"/>
      <c r="EW689" s="554">
        <v>181</v>
      </c>
      <c r="EX689" s="552">
        <v>7.64</v>
      </c>
      <c r="EY689" s="471">
        <v>5440</v>
      </c>
      <c r="EZ689" s="577">
        <v>23.2</v>
      </c>
      <c r="FA689" s="577">
        <v>93</v>
      </c>
      <c r="FB689" s="541"/>
      <c r="FC689" s="577">
        <v>1.4</v>
      </c>
      <c r="FD689" s="470"/>
      <c r="FE689" s="471"/>
      <c r="FF689" s="557"/>
      <c r="FG689" s="554">
        <v>26</v>
      </c>
      <c r="FH689" s="552">
        <v>8.48</v>
      </c>
      <c r="FI689" s="471">
        <v>4240</v>
      </c>
      <c r="FJ689" s="577">
        <v>46.1</v>
      </c>
      <c r="FK689" s="577">
        <v>142.9</v>
      </c>
      <c r="FL689" s="541"/>
      <c r="FM689" s="577">
        <v>8.6</v>
      </c>
      <c r="FN689" s="470"/>
      <c r="FO689" s="471"/>
      <c r="FP689" s="557"/>
      <c r="FQ689" s="1261">
        <v>27</v>
      </c>
      <c r="FR689" s="584">
        <v>8.41</v>
      </c>
      <c r="FS689" s="589">
        <v>9100</v>
      </c>
      <c r="FT689" s="584">
        <v>45</v>
      </c>
      <c r="FU689" s="590">
        <f t="shared" si="103"/>
        <v>135</v>
      </c>
      <c r="FV689" s="584"/>
      <c r="FW689" s="590">
        <v>28</v>
      </c>
      <c r="FX689" s="584"/>
      <c r="FY689" s="584"/>
      <c r="FZ689" s="591"/>
      <c r="GA689" s="1261"/>
      <c r="GB689" s="584"/>
      <c r="GC689" s="584"/>
      <c r="GD689" s="584"/>
      <c r="GE689" s="590"/>
      <c r="GF689" s="584"/>
      <c r="GG689" s="590"/>
      <c r="GH689" s="584"/>
      <c r="GI689" s="584"/>
      <c r="GJ689" s="591"/>
      <c r="GK689" s="241"/>
      <c r="GL689" s="940"/>
      <c r="GM689" s="471"/>
      <c r="GN689" s="471"/>
      <c r="GO689" s="471"/>
      <c r="GP689" s="471"/>
      <c r="GQ689" s="471"/>
      <c r="GR689" s="471"/>
      <c r="GS689" s="471"/>
      <c r="GT689" s="557"/>
      <c r="GU689" s="241"/>
      <c r="GV689" s="471"/>
      <c r="GW689" s="471"/>
      <c r="GX689" s="471"/>
      <c r="GY689" s="471"/>
      <c r="GZ689" s="541"/>
      <c r="HA689" s="471"/>
      <c r="HB689" s="471"/>
      <c r="HC689" s="471"/>
      <c r="HD689" s="557"/>
      <c r="HE689" s="554"/>
      <c r="HF689" s="552"/>
      <c r="HG689" s="471"/>
      <c r="HH689" s="590"/>
      <c r="HI689" s="556"/>
      <c r="HJ689" s="541"/>
      <c r="HK689" s="577"/>
      <c r="HL689" s="541"/>
      <c r="HM689" s="471"/>
      <c r="HN689" s="557"/>
      <c r="HO689" s="554"/>
      <c r="HP689" s="552"/>
      <c r="HQ689" s="471"/>
      <c r="HR689" s="577"/>
      <c r="HS689" s="577"/>
      <c r="HT689" s="541"/>
      <c r="HU689" s="577"/>
      <c r="HV689" s="541"/>
      <c r="HW689" s="471"/>
      <c r="HX689" s="557"/>
      <c r="HY689" s="1587"/>
      <c r="HZ689" s="1587"/>
      <c r="IA689" s="1587"/>
      <c r="IB689" s="1587"/>
      <c r="IC689" s="1587"/>
      <c r="ID689" s="1587"/>
      <c r="IE689" s="1587"/>
      <c r="IF689" s="1587"/>
      <c r="IG689" s="1587"/>
      <c r="IH689" s="1587"/>
      <c r="II689" s="1587"/>
      <c r="IJ689" s="1587"/>
      <c r="IK689" s="1587"/>
      <c r="IL689" s="1587"/>
      <c r="IM689" s="1587"/>
      <c r="IN689" s="1587"/>
      <c r="IO689" s="1587"/>
      <c r="IP689" s="1587"/>
      <c r="IQ689" s="1587"/>
      <c r="IR689" s="1587"/>
      <c r="IS689" s="1587"/>
      <c r="IT689" s="1587"/>
      <c r="IU689" s="1587"/>
      <c r="IV689" s="1587"/>
      <c r="IW689" s="1587"/>
      <c r="IX689" s="1587"/>
      <c r="IY689" s="1587"/>
      <c r="IZ689" s="1587"/>
      <c r="JA689" s="1587"/>
      <c r="JB689" s="1587"/>
      <c r="JC689" s="1587"/>
      <c r="JD689" s="1587"/>
      <c r="JE689" s="1587"/>
      <c r="JF689" s="1587"/>
      <c r="JG689" s="1587"/>
      <c r="JH689" s="1587"/>
      <c r="JI689" s="1587"/>
      <c r="JJ689" s="1587"/>
      <c r="JK689" s="1587"/>
      <c r="JL689" s="1587"/>
      <c r="JM689" s="1587"/>
      <c r="JN689" s="1587"/>
      <c r="JO689" s="1587"/>
      <c r="JP689" s="1587"/>
      <c r="JQ689" s="1587"/>
      <c r="JR689" s="1587"/>
      <c r="JS689" s="1587"/>
      <c r="JT689" s="1587"/>
      <c r="JU689" s="1587"/>
      <c r="JV689" s="1587"/>
      <c r="JW689" s="1587"/>
      <c r="JX689" s="1587"/>
      <c r="JY689" s="1587"/>
      <c r="JZ689" s="1587"/>
      <c r="KA689" s="1587"/>
      <c r="KB689" s="1587"/>
      <c r="KC689" s="1587"/>
      <c r="KD689" s="1587"/>
      <c r="KE689" s="1587"/>
      <c r="KF689" s="1587"/>
      <c r="KG689" s="1587"/>
      <c r="KH689" s="1587"/>
      <c r="KI689" s="1587"/>
      <c r="KJ689" s="1587"/>
      <c r="KK689" s="1587"/>
      <c r="KL689" s="1587"/>
      <c r="KM689" s="1587"/>
      <c r="KN689" s="1587"/>
      <c r="KO689" s="1587"/>
      <c r="KP689" s="1587"/>
      <c r="KQ689" s="1587"/>
      <c r="KR689" s="1587"/>
      <c r="KS689" s="1587"/>
      <c r="KT689" s="1587"/>
      <c r="KU689" s="1587"/>
      <c r="KV689" s="1587"/>
      <c r="KW689" s="1587"/>
      <c r="KX689" s="1587"/>
      <c r="KY689" s="1587"/>
      <c r="KZ689" s="1587"/>
      <c r="LA689" s="1587"/>
      <c r="LB689" s="1587"/>
      <c r="LC689" s="1587"/>
      <c r="LD689" s="1587"/>
      <c r="LE689" s="1587"/>
      <c r="LF689" s="1587"/>
      <c r="LG689" s="1587"/>
      <c r="LH689" s="1587"/>
      <c r="LI689" s="1587"/>
      <c r="LJ689" s="1587"/>
      <c r="LK689" s="1587"/>
      <c r="LL689" s="1587"/>
      <c r="LM689" s="1587"/>
      <c r="LN689" s="1587"/>
      <c r="LO689" s="1587"/>
      <c r="LP689" s="1587"/>
      <c r="LQ689" s="1587"/>
      <c r="LR689" s="1587"/>
      <c r="LS689" s="1587"/>
      <c r="LT689" s="1587"/>
      <c r="LU689" s="1587"/>
      <c r="LV689" s="1587"/>
      <c r="LW689" s="1587"/>
      <c r="LX689" s="1587"/>
      <c r="LY689" s="1587"/>
      <c r="LZ689" s="1587"/>
      <c r="MA689" s="1587"/>
      <c r="MB689" s="1587"/>
      <c r="MC689" s="1587"/>
      <c r="MD689" s="1587"/>
      <c r="ME689" s="1587"/>
      <c r="MF689" s="1587"/>
      <c r="MG689" s="1587"/>
      <c r="MH689" s="1587"/>
      <c r="MI689" s="1587"/>
      <c r="MJ689" s="1587"/>
      <c r="MK689" s="1587"/>
      <c r="ML689" s="1587"/>
      <c r="MM689" s="1587"/>
      <c r="MN689" s="1587"/>
      <c r="MO689" s="1587"/>
      <c r="MP689" s="1587"/>
      <c r="MQ689" s="1587"/>
      <c r="MR689" s="1587"/>
      <c r="MS689" s="1587"/>
      <c r="MT689" s="1587"/>
      <c r="MU689" s="1587"/>
      <c r="MV689" s="1587"/>
      <c r="MW689" s="1587"/>
      <c r="MX689" s="1587"/>
      <c r="MY689" s="1587"/>
      <c r="MZ689" s="1587"/>
      <c r="NA689" s="1587"/>
      <c r="NB689" s="1587"/>
      <c r="NC689" s="1587"/>
      <c r="ND689" s="1587"/>
      <c r="NE689" s="1587"/>
      <c r="NF689" s="1587"/>
      <c r="NG689" s="1587"/>
      <c r="NH689" s="1587"/>
      <c r="NI689" s="1587"/>
      <c r="NJ689" s="1587"/>
      <c r="NK689" s="1587"/>
      <c r="NL689" s="1587"/>
      <c r="NM689" s="1587"/>
      <c r="NN689" s="1587"/>
      <c r="NO689" s="1587"/>
      <c r="NP689" s="1587"/>
      <c r="NQ689" s="1587"/>
      <c r="NR689" s="1587"/>
      <c r="NS689" s="1587"/>
      <c r="NT689" s="1587"/>
      <c r="NU689" s="1587"/>
      <c r="NV689" s="1587"/>
      <c r="NW689" s="1587"/>
      <c r="NX689" s="1587"/>
      <c r="NY689" s="1587"/>
      <c r="NZ689" s="1587"/>
      <c r="OA689" s="1587"/>
      <c r="OB689" s="1587"/>
      <c r="OC689" s="1587"/>
      <c r="OD689" s="1587"/>
      <c r="OE689" s="1587"/>
      <c r="OF689" s="1587"/>
      <c r="OG689" s="1587"/>
      <c r="OH689" s="1587"/>
      <c r="OI689" s="1587"/>
      <c r="OJ689" s="1587"/>
      <c r="OK689" s="1587"/>
      <c r="OL689" s="1587"/>
      <c r="OM689" s="1587"/>
      <c r="ON689" s="1587"/>
      <c r="OO689" s="1587"/>
      <c r="OP689" s="1587"/>
      <c r="OQ689" s="1587"/>
      <c r="OR689" s="1587"/>
      <c r="OS689" s="1587"/>
      <c r="OT689" s="1587"/>
      <c r="OU689" s="1587"/>
      <c r="OV689" s="1587"/>
      <c r="OW689" s="1587"/>
      <c r="OX689" s="1587"/>
      <c r="OY689" s="1587"/>
      <c r="OZ689" s="1587"/>
      <c r="PA689" s="1587"/>
      <c r="PB689" s="1587"/>
      <c r="PC689" s="1587"/>
      <c r="PD689" s="1587"/>
      <c r="PE689" s="1587"/>
      <c r="PF689" s="1587"/>
      <c r="PG689" s="1588"/>
      <c r="PH689" s="1588"/>
      <c r="PI689" s="1588"/>
      <c r="PJ689" s="1588"/>
      <c r="PK689" s="1588"/>
      <c r="PL689" s="1588"/>
      <c r="PM689" s="1588"/>
      <c r="PN689" s="1588"/>
      <c r="PO689" s="1588"/>
      <c r="PP689" s="1588"/>
      <c r="PQ689" s="1588"/>
      <c r="PR689" s="1588"/>
      <c r="PS689" s="1588"/>
      <c r="PT689" s="1588"/>
      <c r="PU689" s="1588"/>
      <c r="PV689" s="1588"/>
      <c r="PW689" s="1588"/>
      <c r="PX689" s="1588"/>
      <c r="PY689" s="1588"/>
      <c r="PZ689" s="1588"/>
      <c r="QA689" s="1588"/>
      <c r="QB689" s="1588"/>
      <c r="QC689" s="1588"/>
      <c r="QD689" s="1588"/>
      <c r="QE689" s="1588"/>
      <c r="QF689" s="1588"/>
      <c r="QG689" s="1588"/>
      <c r="QH689" s="1588"/>
      <c r="QI689" s="1588"/>
      <c r="QJ689" s="1588"/>
      <c r="QK689" s="1588"/>
      <c r="QL689" s="1588"/>
      <c r="QM689" s="1588"/>
      <c r="QN689" s="1588"/>
      <c r="QO689" s="1588"/>
      <c r="QP689" s="1588"/>
      <c r="QQ689" s="1588"/>
      <c r="QR689" s="1588"/>
      <c r="QS689" s="1588"/>
      <c r="QT689" s="1588"/>
      <c r="QU689" s="1588"/>
      <c r="QV689" s="1588"/>
      <c r="QW689" s="1588"/>
      <c r="QX689" s="1588"/>
      <c r="QY689" s="1588"/>
      <c r="QZ689" s="1588"/>
      <c r="RA689" s="1588"/>
      <c r="RB689" s="1588"/>
      <c r="RC689" s="1588"/>
      <c r="RD689" s="1588"/>
      <c r="RE689" s="1588"/>
      <c r="RF689" s="1588"/>
      <c r="RG689" s="1588"/>
      <c r="RH689" s="1588"/>
      <c r="RI689" s="1588"/>
      <c r="RJ689" s="1588"/>
      <c r="RK689" s="1588"/>
      <c r="RL689" s="1588"/>
      <c r="RM689" s="1588"/>
      <c r="RN689" s="1588"/>
      <c r="RO689" s="1588"/>
      <c r="RP689" s="1588"/>
      <c r="RQ689" s="1588"/>
      <c r="RR689" s="1588"/>
      <c r="RS689" s="1588"/>
      <c r="RT689" s="1588"/>
      <c r="RU689" s="1588"/>
      <c r="RV689" s="1588"/>
      <c r="RW689" s="1588"/>
      <c r="RX689" s="1588"/>
      <c r="RY689" s="1588"/>
      <c r="RZ689" s="1588"/>
      <c r="SA689" s="1588"/>
      <c r="SB689" s="1588"/>
      <c r="SC689" s="1588"/>
      <c r="SD689" s="1588"/>
      <c r="SE689" s="1588"/>
      <c r="SF689" s="1588"/>
      <c r="SG689" s="1588"/>
      <c r="SH689" s="1588"/>
      <c r="SI689" s="1588"/>
      <c r="SJ689" s="1588"/>
      <c r="SK689" s="1588"/>
      <c r="SL689" s="1588"/>
      <c r="SM689" s="1588"/>
      <c r="SN689" s="1588"/>
      <c r="SO689" s="1588"/>
      <c r="SP689" s="1588"/>
      <c r="SQ689" s="1588"/>
      <c r="SR689" s="1588"/>
      <c r="SS689" s="1588"/>
      <c r="ST689" s="1588"/>
      <c r="SU689" s="1588"/>
      <c r="SV689" s="1588"/>
      <c r="SW689" s="1588"/>
      <c r="SX689" s="1588"/>
      <c r="SY689" s="1588"/>
      <c r="SZ689" s="1588"/>
      <c r="TA689" s="1588"/>
      <c r="TB689" s="1588"/>
      <c r="TC689" s="1588"/>
    </row>
    <row r="690" spans="1:523" ht="15" customHeight="1" x14ac:dyDescent="0.15">
      <c r="A690" s="1033">
        <v>44207</v>
      </c>
      <c r="B690" s="1205">
        <f t="shared" si="99"/>
        <v>4843</v>
      </c>
      <c r="M690" s="231">
        <v>2270</v>
      </c>
      <c r="N690" s="546">
        <v>8.5399999999999991</v>
      </c>
      <c r="O690" s="467">
        <v>2510</v>
      </c>
      <c r="P690" s="576">
        <v>22.5</v>
      </c>
      <c r="Q690" s="883">
        <f t="shared" si="100"/>
        <v>78.75</v>
      </c>
      <c r="S690" s="576">
        <v>10.5</v>
      </c>
      <c r="W690" s="494">
        <v>426</v>
      </c>
      <c r="X690" s="546">
        <v>8.19</v>
      </c>
      <c r="Y690" s="548">
        <v>7670</v>
      </c>
      <c r="Z690" s="576">
        <v>18</v>
      </c>
      <c r="AA690" s="883">
        <f t="shared" si="105"/>
        <v>73.8</v>
      </c>
      <c r="AC690" s="576">
        <v>11.1</v>
      </c>
      <c r="AQ690" s="494">
        <v>409</v>
      </c>
      <c r="AR690" s="546">
        <v>8.4499999999999993</v>
      </c>
      <c r="AS690" s="548">
        <v>4280</v>
      </c>
      <c r="AT690" s="576">
        <v>44</v>
      </c>
      <c r="AU690" s="883">
        <f t="shared" si="97"/>
        <v>140.80000000000001</v>
      </c>
      <c r="AW690" s="576">
        <v>33.700000000000003</v>
      </c>
      <c r="BA690" s="231">
        <v>153</v>
      </c>
      <c r="BB690" s="546">
        <v>8.01</v>
      </c>
      <c r="BC690" s="467">
        <v>7040</v>
      </c>
      <c r="BD690" s="576">
        <v>36.799999999999997</v>
      </c>
      <c r="BE690" s="883">
        <f t="shared" si="102"/>
        <v>132.47999999999999</v>
      </c>
      <c r="BG690" s="576">
        <v>18.399999999999999</v>
      </c>
      <c r="BK690" s="494">
        <v>115</v>
      </c>
      <c r="BL690" s="546">
        <v>8.0500000000000007</v>
      </c>
      <c r="BM690" s="548">
        <v>2490</v>
      </c>
      <c r="BN690" s="576">
        <v>103</v>
      </c>
      <c r="BO690" s="883">
        <f t="shared" si="106"/>
        <v>257.5</v>
      </c>
      <c r="BQ690" s="576">
        <v>1.6</v>
      </c>
      <c r="BU690" s="494">
        <v>329</v>
      </c>
      <c r="BV690" s="546">
        <v>8.23</v>
      </c>
      <c r="BW690" s="548">
        <v>8120</v>
      </c>
      <c r="BX690" s="548">
        <v>33.4</v>
      </c>
      <c r="BY690" s="883">
        <f t="shared" si="107"/>
        <v>130.26</v>
      </c>
      <c r="CA690" s="576">
        <v>31.2</v>
      </c>
      <c r="CO690" s="494">
        <v>475</v>
      </c>
      <c r="CP690" s="546">
        <v>8.1300000000000008</v>
      </c>
      <c r="CQ690" s="467">
        <v>11450</v>
      </c>
      <c r="CR690" s="576">
        <v>27.6</v>
      </c>
      <c r="CS690" s="883">
        <f t="shared" si="104"/>
        <v>88.320000000000007</v>
      </c>
      <c r="CU690" s="576">
        <v>19.3</v>
      </c>
      <c r="CY690" s="494">
        <v>428</v>
      </c>
      <c r="CZ690" s="546">
        <v>7.81</v>
      </c>
      <c r="DA690" s="467">
        <v>4990</v>
      </c>
      <c r="DB690" s="576">
        <v>122</v>
      </c>
      <c r="DC690" s="883">
        <f t="shared" si="108"/>
        <v>311.09999999999997</v>
      </c>
      <c r="DE690" s="576">
        <v>35.200000000000003</v>
      </c>
      <c r="DI690" s="494">
        <v>37</v>
      </c>
      <c r="DJ690" s="546">
        <v>7.96</v>
      </c>
      <c r="DK690" s="549">
        <v>7530</v>
      </c>
      <c r="DL690" s="576">
        <v>43.7</v>
      </c>
      <c r="DM690" s="883">
        <v>157.30000000000001</v>
      </c>
      <c r="DO690" s="576">
        <v>39.1</v>
      </c>
      <c r="DS690" s="494">
        <v>33</v>
      </c>
      <c r="DT690" s="546">
        <v>7.52</v>
      </c>
      <c r="DU690" s="466">
        <v>482</v>
      </c>
      <c r="DV690" s="576">
        <v>57</v>
      </c>
      <c r="DW690" s="883">
        <v>160</v>
      </c>
      <c r="DY690" s="576">
        <v>1</v>
      </c>
      <c r="EW690" s="494">
        <v>102</v>
      </c>
      <c r="EX690" s="546">
        <v>7.31</v>
      </c>
      <c r="EY690" s="467">
        <v>5210</v>
      </c>
      <c r="EZ690" s="576">
        <v>22.2</v>
      </c>
      <c r="FA690" s="883">
        <v>88.8</v>
      </c>
      <c r="FC690" s="576">
        <v>1.5</v>
      </c>
      <c r="FG690" s="494">
        <v>22</v>
      </c>
      <c r="FH690" s="546">
        <v>8.84</v>
      </c>
      <c r="FI690" s="467">
        <v>4070</v>
      </c>
      <c r="FJ690" s="576">
        <v>45.2</v>
      </c>
      <c r="FK690" s="883">
        <v>140</v>
      </c>
      <c r="FM690" s="576">
        <v>8.1999999999999993</v>
      </c>
      <c r="FQ690" s="1262">
        <v>19</v>
      </c>
      <c r="FR690" s="1263">
        <v>8.23</v>
      </c>
      <c r="FS690" s="1444">
        <v>8720</v>
      </c>
      <c r="FT690" s="1263">
        <v>21</v>
      </c>
      <c r="FU690" s="980">
        <f>FT690*3</f>
        <v>63</v>
      </c>
      <c r="FW690" s="954">
        <v>22</v>
      </c>
      <c r="HE690" s="494">
        <v>25</v>
      </c>
      <c r="HF690" s="546">
        <v>6.01</v>
      </c>
      <c r="HG690" s="467">
        <v>9920</v>
      </c>
      <c r="HH690" s="954">
        <v>56</v>
      </c>
      <c r="HI690" s="1432">
        <v>218</v>
      </c>
      <c r="HK690" s="576">
        <v>15</v>
      </c>
    </row>
    <row r="691" spans="1:523" ht="15" customHeight="1" x14ac:dyDescent="0.15">
      <c r="A691" s="1033">
        <v>44208</v>
      </c>
      <c r="B691" s="1205">
        <f t="shared" si="99"/>
        <v>4219</v>
      </c>
      <c r="M691" s="231">
        <v>2356</v>
      </c>
      <c r="N691" s="546">
        <v>8.4</v>
      </c>
      <c r="O691" s="467">
        <v>2480</v>
      </c>
      <c r="P691" s="576">
        <v>23.1</v>
      </c>
      <c r="Q691" s="883">
        <f t="shared" si="100"/>
        <v>80.850000000000009</v>
      </c>
      <c r="S691" s="576">
        <v>11.2</v>
      </c>
      <c r="AQ691" s="494">
        <v>389</v>
      </c>
      <c r="AR691" s="546">
        <v>8.06</v>
      </c>
      <c r="AS691" s="548">
        <v>4540</v>
      </c>
      <c r="AT691" s="576">
        <v>51.7</v>
      </c>
      <c r="AU691" s="883">
        <f t="shared" si="97"/>
        <v>165.44000000000003</v>
      </c>
      <c r="AW691" s="576">
        <v>31.3</v>
      </c>
      <c r="BA691" s="231">
        <v>11</v>
      </c>
      <c r="BB691" s="546">
        <v>8.01</v>
      </c>
      <c r="BC691" s="467">
        <v>7040</v>
      </c>
      <c r="BD691" s="576">
        <v>36.799999999999997</v>
      </c>
      <c r="BE691" s="883">
        <f t="shared" si="102"/>
        <v>132.47999999999999</v>
      </c>
      <c r="BG691" s="576">
        <v>19.399999999999999</v>
      </c>
      <c r="BK691" s="494">
        <v>107</v>
      </c>
      <c r="BL691" s="546">
        <v>8.11</v>
      </c>
      <c r="BM691" s="548">
        <v>2410</v>
      </c>
      <c r="BN691" s="576">
        <v>105</v>
      </c>
      <c r="BO691" s="883">
        <f t="shared" si="106"/>
        <v>262.5</v>
      </c>
      <c r="BQ691" s="576">
        <v>1.7</v>
      </c>
      <c r="BU691" s="494">
        <v>285</v>
      </c>
      <c r="BV691" s="546">
        <v>8.09</v>
      </c>
      <c r="BW691" s="548">
        <v>11330</v>
      </c>
      <c r="BX691" s="548">
        <v>89.9</v>
      </c>
      <c r="BY691" s="883">
        <f t="shared" si="107"/>
        <v>350.61</v>
      </c>
      <c r="CA691" s="576">
        <v>58.1</v>
      </c>
      <c r="CO691" s="494">
        <v>374</v>
      </c>
      <c r="CP691" s="546">
        <v>8.26</v>
      </c>
      <c r="CQ691" s="467">
        <v>9680</v>
      </c>
      <c r="CR691" s="576">
        <v>45</v>
      </c>
      <c r="CS691" s="883">
        <f t="shared" si="104"/>
        <v>144</v>
      </c>
      <c r="CU691" s="576">
        <v>17</v>
      </c>
      <c r="CY691" s="494">
        <v>387</v>
      </c>
      <c r="CZ691" s="546">
        <v>7.82</v>
      </c>
      <c r="DA691" s="467">
        <v>4790</v>
      </c>
      <c r="DB691" s="576">
        <v>128</v>
      </c>
      <c r="DC691" s="883">
        <f t="shared" si="108"/>
        <v>326.39999999999998</v>
      </c>
      <c r="DE691" s="576">
        <v>39.299999999999997</v>
      </c>
      <c r="DI691" s="494">
        <v>84</v>
      </c>
      <c r="DJ691" s="546">
        <v>7.74</v>
      </c>
      <c r="DK691" s="549">
        <v>7770</v>
      </c>
      <c r="DL691" s="576">
        <v>47.8</v>
      </c>
      <c r="DM691" s="883">
        <v>172</v>
      </c>
      <c r="DO691" s="576">
        <v>47</v>
      </c>
      <c r="DS691" s="494">
        <v>40</v>
      </c>
      <c r="DT691" s="546">
        <v>7.52</v>
      </c>
      <c r="DU691" s="466">
        <v>482</v>
      </c>
      <c r="DV691" s="576">
        <v>57</v>
      </c>
      <c r="DW691" s="883">
        <v>160</v>
      </c>
      <c r="DY691" s="576">
        <v>1</v>
      </c>
      <c r="EW691" s="494">
        <v>101</v>
      </c>
      <c r="EX691" s="546">
        <v>7.39</v>
      </c>
      <c r="EY691" s="467">
        <v>4840</v>
      </c>
      <c r="EZ691" s="576">
        <v>21.7</v>
      </c>
      <c r="FA691" s="883">
        <v>86.8</v>
      </c>
      <c r="FC691" s="576">
        <v>2.2000000000000002</v>
      </c>
      <c r="FG691" s="494">
        <v>21</v>
      </c>
      <c r="FH691" s="546">
        <v>8.51</v>
      </c>
      <c r="FI691" s="467">
        <v>4070</v>
      </c>
      <c r="FJ691" s="576">
        <v>52.7</v>
      </c>
      <c r="FK691" s="883">
        <v>163</v>
      </c>
      <c r="FM691" s="576">
        <v>9.6</v>
      </c>
      <c r="HE691" s="494">
        <v>64</v>
      </c>
      <c r="HF691" s="546">
        <v>6.01</v>
      </c>
      <c r="HG691" s="467">
        <v>9920</v>
      </c>
      <c r="HH691" s="954">
        <v>56</v>
      </c>
      <c r="HI691" s="1432">
        <v>218</v>
      </c>
      <c r="HK691" s="576">
        <v>15</v>
      </c>
    </row>
    <row r="692" spans="1:523" ht="15" customHeight="1" x14ac:dyDescent="0.15">
      <c r="A692" s="1033">
        <v>44209</v>
      </c>
      <c r="B692" s="1205">
        <f t="shared" si="99"/>
        <v>3629</v>
      </c>
      <c r="M692" s="231">
        <v>1916</v>
      </c>
      <c r="N692" s="546">
        <v>8.4499999999999993</v>
      </c>
      <c r="O692" s="467">
        <v>2670</v>
      </c>
      <c r="P692" s="576">
        <v>21.6</v>
      </c>
      <c r="Q692" s="883">
        <f t="shared" si="100"/>
        <v>75.600000000000009</v>
      </c>
      <c r="S692" s="576">
        <v>9.4</v>
      </c>
      <c r="W692" s="494">
        <v>50</v>
      </c>
      <c r="X692" s="546">
        <v>8</v>
      </c>
      <c r="Y692" s="548">
        <v>7250</v>
      </c>
      <c r="Z692" s="576">
        <v>17.2</v>
      </c>
      <c r="AA692" s="883">
        <f t="shared" ref="AA692:AA700" si="109">Z692*4.1</f>
        <v>70.52</v>
      </c>
      <c r="AC692" s="576">
        <v>11.9</v>
      </c>
      <c r="AQ692" s="494">
        <v>361</v>
      </c>
      <c r="AR692" s="546">
        <v>8.1</v>
      </c>
      <c r="AS692" s="548">
        <v>4660</v>
      </c>
      <c r="AT692" s="576">
        <v>49.3</v>
      </c>
      <c r="AU692" s="883">
        <f t="shared" si="97"/>
        <v>157.76</v>
      </c>
      <c r="AW692" s="576">
        <v>26.6</v>
      </c>
      <c r="BA692" s="231">
        <v>112</v>
      </c>
      <c r="BB692" s="546">
        <v>8.01</v>
      </c>
      <c r="BC692" s="467">
        <v>7040</v>
      </c>
      <c r="BD692" s="576">
        <v>36.799999999999997</v>
      </c>
      <c r="BE692" s="883">
        <f t="shared" si="102"/>
        <v>132.47999999999999</v>
      </c>
      <c r="BG692" s="576">
        <v>19.399999999999999</v>
      </c>
      <c r="BK692" s="494">
        <v>115</v>
      </c>
      <c r="BL692" s="546">
        <v>8.09</v>
      </c>
      <c r="BM692" s="548">
        <v>2520</v>
      </c>
      <c r="BN692" s="576">
        <v>98.2</v>
      </c>
      <c r="BO692" s="883">
        <f t="shared" si="106"/>
        <v>245.5</v>
      </c>
      <c r="BQ692" s="576">
        <v>1.7</v>
      </c>
      <c r="BU692" s="494">
        <v>184</v>
      </c>
      <c r="BV692" s="546">
        <v>7.74</v>
      </c>
      <c r="BW692" s="548">
        <v>8260</v>
      </c>
      <c r="BX692" s="548">
        <v>68.5</v>
      </c>
      <c r="BY692" s="883">
        <f t="shared" si="107"/>
        <v>267.14999999999998</v>
      </c>
      <c r="CA692" s="576">
        <v>49</v>
      </c>
      <c r="CO692" s="494">
        <v>84</v>
      </c>
      <c r="CP692" s="546">
        <v>8.43</v>
      </c>
      <c r="CQ692" s="467">
        <v>9100</v>
      </c>
      <c r="CR692" s="576">
        <v>47.4</v>
      </c>
      <c r="CS692" s="883">
        <f t="shared" si="104"/>
        <v>151.68</v>
      </c>
      <c r="CU692" s="576">
        <v>14</v>
      </c>
      <c r="CY692" s="494">
        <v>516</v>
      </c>
      <c r="CZ692" s="546">
        <v>7.85</v>
      </c>
      <c r="DA692" s="467">
        <v>6100</v>
      </c>
      <c r="DB692" s="576">
        <v>174</v>
      </c>
      <c r="DC692" s="883">
        <f t="shared" si="108"/>
        <v>443.7</v>
      </c>
      <c r="DE692" s="576">
        <v>46.3</v>
      </c>
      <c r="DI692" s="494">
        <v>47</v>
      </c>
      <c r="DJ692" s="546">
        <v>8.16</v>
      </c>
      <c r="DK692" s="549">
        <v>7180</v>
      </c>
      <c r="DL692" s="576">
        <v>38.799999999999997</v>
      </c>
      <c r="DM692" s="883">
        <v>140</v>
      </c>
      <c r="DO692" s="576">
        <v>81.900000000000006</v>
      </c>
      <c r="DS692" s="494">
        <v>46</v>
      </c>
      <c r="DT692" s="546">
        <v>7.98</v>
      </c>
      <c r="DU692" s="466">
        <v>495</v>
      </c>
      <c r="DV692" s="576">
        <v>49</v>
      </c>
      <c r="DW692" s="883">
        <v>137</v>
      </c>
      <c r="DY692" s="576">
        <v>2</v>
      </c>
      <c r="EW692" s="494">
        <v>145</v>
      </c>
      <c r="EX692" s="546">
        <v>7.57</v>
      </c>
      <c r="EY692" s="467">
        <v>4920</v>
      </c>
      <c r="EZ692" s="576">
        <v>18.5</v>
      </c>
      <c r="FA692" s="883">
        <v>74</v>
      </c>
      <c r="FC692" s="576">
        <v>2</v>
      </c>
      <c r="FG692" s="494">
        <v>25</v>
      </c>
      <c r="FH692" s="546">
        <v>8.51</v>
      </c>
      <c r="FI692" s="467">
        <v>4070</v>
      </c>
      <c r="FJ692" s="576">
        <v>52.7</v>
      </c>
      <c r="FK692" s="883">
        <v>163</v>
      </c>
      <c r="FM692" s="576">
        <v>9.6</v>
      </c>
      <c r="FQ692" s="1262">
        <v>24</v>
      </c>
      <c r="FR692" s="1263">
        <v>8.23</v>
      </c>
      <c r="FS692" s="1444">
        <v>8720</v>
      </c>
      <c r="FT692" s="1263">
        <v>21</v>
      </c>
      <c r="FU692" s="980">
        <f t="shared" ref="FU692:FU712" si="110">FT692*3</f>
        <v>63</v>
      </c>
      <c r="FW692" s="954">
        <v>22.8</v>
      </c>
      <c r="HE692" s="494">
        <v>4</v>
      </c>
      <c r="HF692" s="546">
        <v>6.01</v>
      </c>
      <c r="HG692" s="467">
        <v>9920</v>
      </c>
      <c r="HH692" s="954">
        <v>56</v>
      </c>
      <c r="HI692" s="1432">
        <v>218</v>
      </c>
      <c r="HK692" s="576">
        <v>15</v>
      </c>
    </row>
    <row r="693" spans="1:523" ht="15" customHeight="1" x14ac:dyDescent="0.15">
      <c r="A693" s="1033">
        <v>44210</v>
      </c>
      <c r="B693" s="1205">
        <f t="shared" si="99"/>
        <v>4365</v>
      </c>
      <c r="M693" s="231">
        <v>2381</v>
      </c>
      <c r="N693" s="546">
        <v>8.4700000000000006</v>
      </c>
      <c r="O693" s="467">
        <v>2450</v>
      </c>
      <c r="P693" s="576">
        <v>22.2</v>
      </c>
      <c r="Q693" s="883">
        <f t="shared" si="100"/>
        <v>77.7</v>
      </c>
      <c r="S693" s="576">
        <v>8.1</v>
      </c>
      <c r="W693" s="494">
        <v>53</v>
      </c>
      <c r="X693" s="546">
        <v>8.2200000000000006</v>
      </c>
      <c r="Y693" s="548">
        <v>9540</v>
      </c>
      <c r="Z693" s="576">
        <v>26.4</v>
      </c>
      <c r="AA693" s="883">
        <f t="shared" si="109"/>
        <v>108.23999999999998</v>
      </c>
      <c r="AC693" s="576">
        <v>15.3</v>
      </c>
      <c r="AQ693" s="494">
        <v>410</v>
      </c>
      <c r="AR693" s="546">
        <v>8.49</v>
      </c>
      <c r="AS693" s="548">
        <v>4280</v>
      </c>
      <c r="AT693" s="576">
        <v>52</v>
      </c>
      <c r="AU693" s="883">
        <f t="shared" si="97"/>
        <v>166.4</v>
      </c>
      <c r="AW693" s="576">
        <v>22.6</v>
      </c>
      <c r="BA693" s="231">
        <v>166</v>
      </c>
      <c r="BB693" s="546">
        <v>7.84</v>
      </c>
      <c r="BC693" s="467">
        <v>6280</v>
      </c>
      <c r="BD693" s="576">
        <v>102</v>
      </c>
      <c r="BE693" s="883">
        <f t="shared" si="102"/>
        <v>367.2</v>
      </c>
      <c r="BG693" s="576">
        <v>37.299999999999997</v>
      </c>
      <c r="BK693" s="494">
        <v>115</v>
      </c>
      <c r="BL693" s="546">
        <v>8.0399999999999991</v>
      </c>
      <c r="BM693" s="548">
        <v>2270</v>
      </c>
      <c r="BN693" s="576">
        <v>98.6</v>
      </c>
      <c r="BO693" s="883">
        <f t="shared" si="106"/>
        <v>246.5</v>
      </c>
      <c r="BQ693" s="576">
        <v>1.8</v>
      </c>
      <c r="BU693" s="494">
        <v>213</v>
      </c>
      <c r="BV693" s="546">
        <v>7.91</v>
      </c>
      <c r="BW693" s="548">
        <v>7940</v>
      </c>
      <c r="BX693" s="548">
        <v>71.5</v>
      </c>
      <c r="BY693" s="883">
        <f t="shared" si="107"/>
        <v>278.84999999999997</v>
      </c>
      <c r="CA693" s="576">
        <v>46.3</v>
      </c>
      <c r="CO693" s="494">
        <v>320</v>
      </c>
      <c r="CP693" s="546">
        <v>8.56</v>
      </c>
      <c r="CQ693" s="467">
        <v>7410</v>
      </c>
      <c r="CR693" s="576">
        <v>27.5</v>
      </c>
      <c r="CS693" s="883">
        <f t="shared" si="104"/>
        <v>88</v>
      </c>
      <c r="CU693" s="576">
        <v>8.6</v>
      </c>
      <c r="CY693" s="494">
        <v>421</v>
      </c>
      <c r="CZ693" s="546">
        <v>7.9</v>
      </c>
      <c r="DA693" s="467">
        <v>5630</v>
      </c>
      <c r="DB693" s="576">
        <v>186.3</v>
      </c>
      <c r="DC693" s="883">
        <f t="shared" si="108"/>
        <v>475.065</v>
      </c>
      <c r="DE693" s="576">
        <v>45.7</v>
      </c>
      <c r="DI693" s="494">
        <v>53</v>
      </c>
      <c r="DJ693" s="546">
        <v>7.47</v>
      </c>
      <c r="DK693" s="549">
        <v>8820</v>
      </c>
      <c r="DL693" s="576">
        <v>50.5</v>
      </c>
      <c r="DM693" s="883">
        <v>182</v>
      </c>
      <c r="DO693" s="576">
        <v>12.5</v>
      </c>
      <c r="DS693" s="494">
        <v>29</v>
      </c>
      <c r="DT693" s="546">
        <v>7.98</v>
      </c>
      <c r="DU693" s="466">
        <v>495</v>
      </c>
      <c r="DV693" s="576">
        <v>49</v>
      </c>
      <c r="DW693" s="883">
        <v>137</v>
      </c>
      <c r="DY693" s="576">
        <v>2</v>
      </c>
      <c r="EW693" s="494">
        <v>153</v>
      </c>
      <c r="EX693" s="546">
        <v>7.46</v>
      </c>
      <c r="EY693" s="467">
        <v>4260</v>
      </c>
      <c r="EZ693" s="576">
        <v>18.399999999999999</v>
      </c>
      <c r="FA693" s="883">
        <v>73.599999999999994</v>
      </c>
      <c r="FC693" s="576">
        <v>1.8</v>
      </c>
      <c r="FG693" s="494">
        <v>24</v>
      </c>
      <c r="FH693" s="546">
        <v>8.51</v>
      </c>
      <c r="FI693" s="467">
        <v>4070</v>
      </c>
      <c r="FJ693" s="576">
        <v>52.7</v>
      </c>
      <c r="FK693" s="883">
        <v>163</v>
      </c>
      <c r="FM693" s="576">
        <v>10</v>
      </c>
      <c r="FQ693" s="1262">
        <v>24</v>
      </c>
      <c r="FR693" s="1263">
        <v>8.23</v>
      </c>
      <c r="FS693" s="1444">
        <v>8720</v>
      </c>
      <c r="FT693" s="1263">
        <v>21</v>
      </c>
      <c r="FU693" s="980">
        <f t="shared" si="110"/>
        <v>63</v>
      </c>
      <c r="FW693" s="954">
        <v>22.8</v>
      </c>
      <c r="HE693" s="494">
        <v>3</v>
      </c>
      <c r="HF693" s="546">
        <v>6.01</v>
      </c>
      <c r="HG693" s="467">
        <v>9920</v>
      </c>
      <c r="HH693" s="954">
        <v>56</v>
      </c>
      <c r="HI693" s="1432">
        <v>218</v>
      </c>
      <c r="HK693" s="576">
        <v>15</v>
      </c>
    </row>
    <row r="694" spans="1:523" ht="15" customHeight="1" x14ac:dyDescent="0.15">
      <c r="A694" s="1033">
        <v>44211</v>
      </c>
      <c r="B694" s="1205">
        <f t="shared" si="99"/>
        <v>4216</v>
      </c>
      <c r="M694" s="231">
        <v>1975</v>
      </c>
      <c r="N694" s="546">
        <v>8.5299999999999994</v>
      </c>
      <c r="O694" s="467">
        <v>2460</v>
      </c>
      <c r="P694" s="576">
        <v>19.3</v>
      </c>
      <c r="Q694" s="883">
        <f t="shared" si="100"/>
        <v>67.55</v>
      </c>
      <c r="S694" s="576">
        <v>10.5</v>
      </c>
      <c r="T694" s="547">
        <v>0.22</v>
      </c>
      <c r="W694" s="494">
        <v>57</v>
      </c>
      <c r="X694" s="546">
        <v>8.2200000000000006</v>
      </c>
      <c r="Y694" s="548">
        <v>9540</v>
      </c>
      <c r="Z694" s="576">
        <v>26.4</v>
      </c>
      <c r="AA694" s="883">
        <f t="shared" si="109"/>
        <v>108.23999999999998</v>
      </c>
      <c r="AC694" s="576">
        <v>16.3</v>
      </c>
      <c r="AQ694" s="494">
        <v>430</v>
      </c>
      <c r="AR694" s="546">
        <v>8.31</v>
      </c>
      <c r="AS694" s="548">
        <v>4760</v>
      </c>
      <c r="AT694" s="576">
        <v>53.2</v>
      </c>
      <c r="AU694" s="883">
        <f t="shared" si="97"/>
        <v>170.24</v>
      </c>
      <c r="AW694" s="576">
        <v>17.5</v>
      </c>
      <c r="AX694" s="539">
        <v>0.2</v>
      </c>
      <c r="BA694" s="231">
        <v>197</v>
      </c>
      <c r="BB694" s="546">
        <v>8.14</v>
      </c>
      <c r="BC694" s="467">
        <v>9550</v>
      </c>
      <c r="BD694" s="576">
        <v>68.400000000000006</v>
      </c>
      <c r="BE694" s="883">
        <f t="shared" si="102"/>
        <v>246.24000000000004</v>
      </c>
      <c r="BG694" s="576">
        <v>13.8</v>
      </c>
      <c r="BH694" s="539">
        <v>0.5</v>
      </c>
      <c r="BK694" s="494">
        <v>115</v>
      </c>
      <c r="BL694" s="546">
        <v>8.15</v>
      </c>
      <c r="BM694" s="548">
        <v>2420</v>
      </c>
      <c r="BN694" s="576">
        <v>94.7</v>
      </c>
      <c r="BO694" s="883">
        <f t="shared" si="106"/>
        <v>236.75</v>
      </c>
      <c r="BQ694" s="576">
        <v>1.7</v>
      </c>
      <c r="BR694" s="539">
        <v>0.3</v>
      </c>
      <c r="BU694" s="494">
        <v>262</v>
      </c>
      <c r="BV694" s="546">
        <v>7.78</v>
      </c>
      <c r="BW694" s="548">
        <v>8220</v>
      </c>
      <c r="BX694" s="548">
        <v>63.5</v>
      </c>
      <c r="BY694" s="883">
        <f t="shared" si="107"/>
        <v>247.65</v>
      </c>
      <c r="CA694" s="576">
        <v>36.1</v>
      </c>
      <c r="CB694" s="539">
        <v>7.4</v>
      </c>
      <c r="CO694" s="494">
        <v>728</v>
      </c>
      <c r="CP694" s="546">
        <v>8.66</v>
      </c>
      <c r="CQ694" s="467">
        <v>7920</v>
      </c>
      <c r="CR694" s="576">
        <v>30.3</v>
      </c>
      <c r="CS694" s="883">
        <f t="shared" si="104"/>
        <v>96.960000000000008</v>
      </c>
      <c r="CU694" s="576">
        <v>9.6</v>
      </c>
      <c r="CY694" s="494">
        <v>265</v>
      </c>
      <c r="CZ694" s="546">
        <v>8.02</v>
      </c>
      <c r="DA694" s="467">
        <v>4000</v>
      </c>
      <c r="DB694" s="576">
        <v>117.5</v>
      </c>
      <c r="DC694" s="883">
        <f t="shared" si="108"/>
        <v>299.625</v>
      </c>
      <c r="DE694" s="576">
        <v>33.299999999999997</v>
      </c>
      <c r="DI694" s="494">
        <v>56</v>
      </c>
      <c r="DJ694" s="546">
        <v>7.83</v>
      </c>
      <c r="DK694" s="549">
        <v>8440</v>
      </c>
      <c r="DL694" s="576">
        <v>55.4</v>
      </c>
      <c r="DM694" s="883">
        <v>199</v>
      </c>
      <c r="DO694" s="576">
        <v>36.9</v>
      </c>
      <c r="DP694" s="539">
        <v>0.9</v>
      </c>
      <c r="DS694" s="494">
        <v>30</v>
      </c>
      <c r="DT694" s="546">
        <v>7.76</v>
      </c>
      <c r="DU694" s="466">
        <v>860</v>
      </c>
      <c r="DV694" s="576">
        <v>30.4</v>
      </c>
      <c r="DW694" s="883">
        <v>85.1</v>
      </c>
      <c r="DY694" s="576">
        <v>1.7</v>
      </c>
      <c r="EC694" s="494">
        <v>7</v>
      </c>
      <c r="ED694" s="546">
        <v>8.02</v>
      </c>
      <c r="EE694" s="551">
        <v>2410</v>
      </c>
      <c r="EG694" s="883">
        <v>48</v>
      </c>
      <c r="EI694" s="576">
        <v>9.1999999999999993</v>
      </c>
      <c r="EW694" s="494">
        <v>38</v>
      </c>
      <c r="EX694" s="546">
        <v>7.49</v>
      </c>
      <c r="EY694" s="467">
        <v>4460</v>
      </c>
      <c r="EZ694" s="576">
        <v>18.399999999999999</v>
      </c>
      <c r="FA694" s="883">
        <v>75.400000000000006</v>
      </c>
      <c r="FC694" s="576">
        <v>1.8</v>
      </c>
      <c r="FG694" s="494">
        <v>26</v>
      </c>
      <c r="FH694" s="546">
        <v>8.56</v>
      </c>
      <c r="FI694" s="467">
        <v>4110</v>
      </c>
      <c r="FJ694" s="576">
        <v>45.5</v>
      </c>
      <c r="FK694" s="883">
        <v>141.1</v>
      </c>
      <c r="FM694" s="576">
        <v>8.6</v>
      </c>
      <c r="FQ694" s="1262">
        <v>28</v>
      </c>
      <c r="FR694" s="1263">
        <v>8.1199999999999992</v>
      </c>
      <c r="FS694" s="1444">
        <v>9510</v>
      </c>
      <c r="FT694" s="1263">
        <v>23</v>
      </c>
      <c r="FU694" s="980">
        <f t="shared" si="110"/>
        <v>69</v>
      </c>
      <c r="FW694" s="954">
        <v>32.4</v>
      </c>
      <c r="HE694" s="494">
        <v>2</v>
      </c>
      <c r="HF694" s="546">
        <v>6.12</v>
      </c>
      <c r="HG694" s="467">
        <v>8910</v>
      </c>
      <c r="HH694" s="954">
        <v>59</v>
      </c>
      <c r="HI694" s="1432">
        <v>232</v>
      </c>
      <c r="HK694" s="576">
        <v>12</v>
      </c>
      <c r="HP694" s="546">
        <v>6.37</v>
      </c>
      <c r="HQ694" s="467">
        <v>8810</v>
      </c>
      <c r="HR694" s="576">
        <v>69.3</v>
      </c>
      <c r="HS694" s="576">
        <v>360</v>
      </c>
      <c r="HT694" s="539">
        <v>51</v>
      </c>
      <c r="HU694" s="576">
        <v>57.5</v>
      </c>
    </row>
    <row r="695" spans="1:523" ht="15" customHeight="1" x14ac:dyDescent="0.15">
      <c r="A695" s="1033">
        <v>44212</v>
      </c>
      <c r="B695" s="1205">
        <f>M695+W695+AG695+AQ695+BA695+BK695+BU695+CE695+CO695+CY695+DI695+DS695+EC695+EM695+EW695+FQ695+FG695+GK695+GU695+HE695+HO695</f>
        <v>3739</v>
      </c>
      <c r="M695" s="231">
        <v>1605</v>
      </c>
      <c r="N695" s="546">
        <v>8.5399999999999991</v>
      </c>
      <c r="O695" s="467">
        <v>2410</v>
      </c>
      <c r="P695" s="576">
        <v>18.5</v>
      </c>
      <c r="Q695" s="883">
        <f t="shared" si="100"/>
        <v>64.75</v>
      </c>
      <c r="S695" s="576">
        <v>11.1</v>
      </c>
      <c r="W695" s="494">
        <v>56</v>
      </c>
      <c r="X695" s="546">
        <v>8.2899999999999991</v>
      </c>
      <c r="Y695" s="548">
        <v>8560</v>
      </c>
      <c r="Z695" s="576">
        <v>25.2</v>
      </c>
      <c r="AA695" s="883">
        <f t="shared" si="109"/>
        <v>103.32</v>
      </c>
      <c r="AC695" s="576">
        <v>14.6</v>
      </c>
      <c r="AG695" s="494">
        <v>81</v>
      </c>
      <c r="AH695" s="546">
        <v>8.61</v>
      </c>
      <c r="AI695" s="548">
        <v>4140</v>
      </c>
      <c r="AJ695" s="576">
        <v>16.8</v>
      </c>
      <c r="AK695" s="883">
        <v>72.2</v>
      </c>
      <c r="AM695" s="213">
        <v>9.9</v>
      </c>
      <c r="AQ695" s="494">
        <v>427</v>
      </c>
      <c r="AR695" s="546">
        <v>8.3800000000000008</v>
      </c>
      <c r="AS695" s="548">
        <v>4690</v>
      </c>
      <c r="AT695" s="576">
        <v>54.1</v>
      </c>
      <c r="AU695" s="883">
        <f t="shared" ref="AU695:AU737" si="111">AT695*3.2</f>
        <v>173.12</v>
      </c>
      <c r="AW695" s="576">
        <v>13.5</v>
      </c>
      <c r="BA695" s="231">
        <v>218</v>
      </c>
      <c r="BB695" s="546">
        <v>8.1199999999999992</v>
      </c>
      <c r="BC695" s="467">
        <v>6510</v>
      </c>
      <c r="BD695" s="576">
        <v>50.1</v>
      </c>
      <c r="BE695" s="883">
        <f t="shared" si="102"/>
        <v>180.36</v>
      </c>
      <c r="BG695" s="576">
        <v>23.1</v>
      </c>
      <c r="BK695" s="494">
        <v>110</v>
      </c>
      <c r="BL695" s="546">
        <v>8.1300000000000008</v>
      </c>
      <c r="BM695" s="548">
        <v>2350</v>
      </c>
      <c r="BN695" s="576">
        <v>94.6</v>
      </c>
      <c r="BO695" s="883">
        <f t="shared" si="106"/>
        <v>236.5</v>
      </c>
      <c r="BQ695" s="576">
        <v>2</v>
      </c>
      <c r="BU695" s="494">
        <v>279</v>
      </c>
      <c r="BV695" s="546">
        <v>8.09</v>
      </c>
      <c r="BW695" s="548">
        <v>7760</v>
      </c>
      <c r="BX695" s="548">
        <v>44.4</v>
      </c>
      <c r="BY695" s="883">
        <f t="shared" si="107"/>
        <v>173.16</v>
      </c>
      <c r="CA695" s="576">
        <v>20.6</v>
      </c>
      <c r="CO695" s="494">
        <v>409</v>
      </c>
      <c r="CP695" s="546">
        <v>8.7100000000000009</v>
      </c>
      <c r="CQ695" s="467">
        <v>7950</v>
      </c>
      <c r="CR695" s="576">
        <v>30.7</v>
      </c>
      <c r="CS695" s="883">
        <f t="shared" si="104"/>
        <v>98.240000000000009</v>
      </c>
      <c r="CU695" s="576">
        <v>9.3000000000000007</v>
      </c>
      <c r="CY695" s="494">
        <v>251</v>
      </c>
      <c r="CZ695" s="546">
        <v>8.0500000000000007</v>
      </c>
      <c r="DA695" s="467">
        <v>4950</v>
      </c>
      <c r="DB695" s="576">
        <v>167.4</v>
      </c>
      <c r="DC695" s="883">
        <f t="shared" si="108"/>
        <v>426.87</v>
      </c>
      <c r="DE695" s="576">
        <v>41.9</v>
      </c>
      <c r="DI695" s="494">
        <v>67</v>
      </c>
      <c r="DJ695" s="546">
        <v>8.16</v>
      </c>
      <c r="DK695" s="549">
        <v>7360</v>
      </c>
      <c r="DL695" s="576">
        <v>35.200000000000003</v>
      </c>
      <c r="DM695" s="883">
        <v>126.7</v>
      </c>
      <c r="DO695" s="576">
        <v>47.6</v>
      </c>
      <c r="DS695" s="494">
        <v>32</v>
      </c>
      <c r="DT695" s="546">
        <v>7.79</v>
      </c>
      <c r="DU695" s="466">
        <v>507</v>
      </c>
      <c r="DV695" s="576">
        <v>35.6</v>
      </c>
      <c r="DW695" s="883">
        <v>99.7</v>
      </c>
      <c r="DY695" s="576">
        <v>5.6</v>
      </c>
      <c r="EC695" s="494">
        <v>22</v>
      </c>
      <c r="ED695" s="546">
        <v>8.31</v>
      </c>
      <c r="EE695" s="551">
        <v>2670</v>
      </c>
      <c r="EG695" s="883">
        <v>52</v>
      </c>
      <c r="EI695" s="576">
        <v>12</v>
      </c>
      <c r="EW695" s="494">
        <v>131</v>
      </c>
      <c r="EX695" s="546">
        <v>7.6</v>
      </c>
      <c r="EY695" s="467">
        <v>4370</v>
      </c>
      <c r="EZ695" s="576">
        <v>16.5</v>
      </c>
      <c r="FA695" s="883">
        <v>66</v>
      </c>
      <c r="FC695" s="576">
        <v>1.8</v>
      </c>
      <c r="FG695" s="494">
        <v>25</v>
      </c>
      <c r="FH695" s="546">
        <v>8.7100000000000009</v>
      </c>
      <c r="FI695" s="467">
        <v>4030</v>
      </c>
      <c r="FJ695" s="576">
        <v>46.3</v>
      </c>
      <c r="FK695" s="883">
        <v>143.5</v>
      </c>
      <c r="FM695" s="576">
        <v>8.6999999999999993</v>
      </c>
      <c r="FQ695" s="1262">
        <v>23</v>
      </c>
      <c r="FR695" s="1263">
        <v>8.16</v>
      </c>
      <c r="FS695" s="1444">
        <v>9510</v>
      </c>
      <c r="FT695" s="1263">
        <v>23</v>
      </c>
      <c r="FU695" s="980">
        <f t="shared" si="110"/>
        <v>69</v>
      </c>
      <c r="FW695" s="954">
        <v>32.4</v>
      </c>
      <c r="HE695" s="494">
        <v>3</v>
      </c>
      <c r="HF695" s="546">
        <v>6.12</v>
      </c>
      <c r="HG695" s="467">
        <v>8910</v>
      </c>
      <c r="HH695" s="954">
        <v>59</v>
      </c>
      <c r="HI695" s="1432">
        <v>232</v>
      </c>
      <c r="HK695" s="576">
        <v>12</v>
      </c>
    </row>
    <row r="696" spans="1:523" s="472" customFormat="1" ht="15" customHeight="1" x14ac:dyDescent="0.15">
      <c r="A696" s="581">
        <v>44213</v>
      </c>
      <c r="B696" s="1204">
        <f t="shared" si="99"/>
        <v>5259</v>
      </c>
      <c r="C696" s="241"/>
      <c r="D696" s="552"/>
      <c r="E696" s="471"/>
      <c r="F696" s="577"/>
      <c r="G696" s="577"/>
      <c r="H696" s="541"/>
      <c r="I696" s="577"/>
      <c r="J696" s="553"/>
      <c r="K696" s="471"/>
      <c r="L696" s="557"/>
      <c r="M696" s="241">
        <v>2857</v>
      </c>
      <c r="N696" s="552">
        <v>8.5399999999999991</v>
      </c>
      <c r="O696" s="471">
        <v>2500</v>
      </c>
      <c r="P696" s="577">
        <v>18.100000000000001</v>
      </c>
      <c r="Q696" s="577">
        <f t="shared" si="100"/>
        <v>63.350000000000009</v>
      </c>
      <c r="R696" s="541"/>
      <c r="S696" s="577">
        <v>11.6</v>
      </c>
      <c r="T696" s="553"/>
      <c r="U696" s="471"/>
      <c r="V696" s="557"/>
      <c r="W696" s="554"/>
      <c r="X696" s="552"/>
      <c r="Y696" s="555"/>
      <c r="Z696" s="577"/>
      <c r="AA696" s="577"/>
      <c r="AB696" s="541"/>
      <c r="AC696" s="577"/>
      <c r="AD696" s="541"/>
      <c r="AE696" s="471"/>
      <c r="AF696" s="557"/>
      <c r="AG696" s="554">
        <v>69</v>
      </c>
      <c r="AH696" s="552">
        <v>8.61</v>
      </c>
      <c r="AI696" s="555">
        <v>4140</v>
      </c>
      <c r="AJ696" s="577">
        <v>16.8</v>
      </c>
      <c r="AK696" s="577">
        <v>72.2</v>
      </c>
      <c r="AL696" s="541"/>
      <c r="AM696" s="180">
        <v>9.9</v>
      </c>
      <c r="AN696" s="541"/>
      <c r="AO696" s="471"/>
      <c r="AP696" s="619"/>
      <c r="AQ696" s="554">
        <v>419</v>
      </c>
      <c r="AR696" s="552">
        <v>8.3000000000000007</v>
      </c>
      <c r="AS696" s="555">
        <v>4940</v>
      </c>
      <c r="AT696" s="577">
        <v>56.6</v>
      </c>
      <c r="AU696" s="577">
        <f t="shared" si="111"/>
        <v>181.12</v>
      </c>
      <c r="AV696" s="541"/>
      <c r="AW696" s="577">
        <v>12</v>
      </c>
      <c r="AX696" s="541"/>
      <c r="AY696" s="471"/>
      <c r="AZ696" s="557"/>
      <c r="BA696" s="241">
        <v>195</v>
      </c>
      <c r="BB696" s="552">
        <v>8.2100000000000009</v>
      </c>
      <c r="BC696" s="471">
        <v>7430</v>
      </c>
      <c r="BD696" s="577">
        <v>55.8</v>
      </c>
      <c r="BE696" s="577">
        <f t="shared" si="102"/>
        <v>200.88</v>
      </c>
      <c r="BF696" s="541"/>
      <c r="BG696" s="577">
        <v>25.7</v>
      </c>
      <c r="BH696" s="541"/>
      <c r="BI696" s="471"/>
      <c r="BJ696" s="557"/>
      <c r="BK696" s="554">
        <v>114</v>
      </c>
      <c r="BL696" s="552">
        <v>8.1</v>
      </c>
      <c r="BM696" s="555">
        <v>2520</v>
      </c>
      <c r="BN696" s="577">
        <v>91.7</v>
      </c>
      <c r="BO696" s="577">
        <f t="shared" si="106"/>
        <v>229.25</v>
      </c>
      <c r="BP696" s="541"/>
      <c r="BQ696" s="577">
        <v>1.9</v>
      </c>
      <c r="BR696" s="541"/>
      <c r="BS696" s="471"/>
      <c r="BT696" s="557"/>
      <c r="BU696" s="554">
        <v>287</v>
      </c>
      <c r="BV696" s="552">
        <v>8.1300000000000008</v>
      </c>
      <c r="BW696" s="555">
        <v>7860</v>
      </c>
      <c r="BX696" s="555">
        <v>28.3</v>
      </c>
      <c r="BY696" s="577">
        <f t="shared" si="107"/>
        <v>110.37</v>
      </c>
      <c r="BZ696" s="541"/>
      <c r="CA696" s="577">
        <v>14.2</v>
      </c>
      <c r="CB696" s="541"/>
      <c r="CC696" s="471"/>
      <c r="CD696" s="557"/>
      <c r="CE696" s="554"/>
      <c r="CF696" s="552"/>
      <c r="CG696" s="555"/>
      <c r="CH696" s="577"/>
      <c r="CI696" s="577"/>
      <c r="CJ696" s="541"/>
      <c r="CK696" s="577"/>
      <c r="CL696" s="541"/>
      <c r="CM696" s="471"/>
      <c r="CN696" s="557"/>
      <c r="CO696" s="554">
        <v>442</v>
      </c>
      <c r="CP696" s="552">
        <v>8.6999999999999993</v>
      </c>
      <c r="CQ696" s="471">
        <v>8560</v>
      </c>
      <c r="CR696" s="577">
        <v>23.6</v>
      </c>
      <c r="CS696" s="577">
        <f t="shared" si="104"/>
        <v>75.52000000000001</v>
      </c>
      <c r="CT696" s="541"/>
      <c r="CU696" s="577">
        <v>10.199999999999999</v>
      </c>
      <c r="CV696" s="541"/>
      <c r="CW696" s="471"/>
      <c r="CX696" s="557"/>
      <c r="CY696" s="554">
        <v>348</v>
      </c>
      <c r="CZ696" s="552">
        <v>7.88</v>
      </c>
      <c r="DA696" s="471">
        <v>4480</v>
      </c>
      <c r="DB696" s="577">
        <v>143</v>
      </c>
      <c r="DC696" s="577">
        <f t="shared" si="108"/>
        <v>364.65</v>
      </c>
      <c r="DD696" s="541"/>
      <c r="DE696" s="577">
        <v>35.6</v>
      </c>
      <c r="DF696" s="541"/>
      <c r="DG696" s="558"/>
      <c r="DH696" s="557"/>
      <c r="DI696" s="554">
        <v>129</v>
      </c>
      <c r="DJ696" s="552">
        <v>8.9600000000000009</v>
      </c>
      <c r="DK696" s="556">
        <v>9210</v>
      </c>
      <c r="DL696" s="577">
        <v>34.700000000000003</v>
      </c>
      <c r="DM696" s="577">
        <v>125</v>
      </c>
      <c r="DN696" s="541"/>
      <c r="DO696" s="577">
        <v>7.5</v>
      </c>
      <c r="DP696" s="541"/>
      <c r="DQ696" s="471"/>
      <c r="DR696" s="557"/>
      <c r="DS696" s="554"/>
      <c r="DT696" s="552"/>
      <c r="DU696" s="470"/>
      <c r="DV696" s="577"/>
      <c r="DW696" s="577"/>
      <c r="DX696" s="541"/>
      <c r="DY696" s="577"/>
      <c r="DZ696" s="541"/>
      <c r="EA696" s="577"/>
      <c r="EB696" s="557"/>
      <c r="EC696" s="554">
        <v>12</v>
      </c>
      <c r="ED696" s="552">
        <v>8.09</v>
      </c>
      <c r="EE696" s="558">
        <v>2410</v>
      </c>
      <c r="EF696" s="577"/>
      <c r="EG696" s="577">
        <v>50</v>
      </c>
      <c r="EH696" s="541"/>
      <c r="EI696" s="577">
        <v>11</v>
      </c>
      <c r="EJ696" s="541"/>
      <c r="EK696" s="471"/>
      <c r="EL696" s="557"/>
      <c r="EM696" s="554"/>
      <c r="EN696" s="552"/>
      <c r="EO696" s="471"/>
      <c r="EP696" s="577"/>
      <c r="EQ696" s="577"/>
      <c r="ER696" s="541"/>
      <c r="ES696" s="577"/>
      <c r="ET696" s="470"/>
      <c r="EU696" s="471"/>
      <c r="EV696" s="557"/>
      <c r="EW696" s="554">
        <v>348</v>
      </c>
      <c r="EX696" s="552">
        <v>7.73</v>
      </c>
      <c r="EY696" s="471">
        <v>4570</v>
      </c>
      <c r="EZ696" s="577">
        <v>15.9</v>
      </c>
      <c r="FA696" s="577">
        <v>63.6</v>
      </c>
      <c r="FB696" s="541"/>
      <c r="FC696" s="577">
        <v>1.4</v>
      </c>
      <c r="FD696" s="470"/>
      <c r="FE696" s="471"/>
      <c r="FF696" s="557"/>
      <c r="FG696" s="554">
        <v>16</v>
      </c>
      <c r="FH696" s="552">
        <v>8.6999999999999993</v>
      </c>
      <c r="FI696" s="471">
        <v>4280</v>
      </c>
      <c r="FJ696" s="577">
        <v>43.5</v>
      </c>
      <c r="FK696" s="577">
        <v>135</v>
      </c>
      <c r="FL696" s="541"/>
      <c r="FM696" s="577">
        <v>8.1</v>
      </c>
      <c r="FN696" s="470"/>
      <c r="FO696" s="471"/>
      <c r="FP696" s="557"/>
      <c r="FQ696" s="1261">
        <v>22</v>
      </c>
      <c r="FR696" s="584">
        <v>8.49</v>
      </c>
      <c r="FS696" s="589">
        <v>11330</v>
      </c>
      <c r="FT696" s="1322">
        <v>66.400000000000006</v>
      </c>
      <c r="FU696" s="590">
        <f t="shared" si="110"/>
        <v>199.20000000000002</v>
      </c>
      <c r="FV696" s="584">
        <v>24</v>
      </c>
      <c r="FW696" s="590">
        <v>46.9</v>
      </c>
      <c r="FX696" s="584"/>
      <c r="FY696" s="584"/>
      <c r="FZ696" s="591"/>
      <c r="GA696" s="1261"/>
      <c r="GB696" s="584"/>
      <c r="GC696" s="584"/>
      <c r="GD696" s="1322"/>
      <c r="GE696" s="590"/>
      <c r="GF696" s="584"/>
      <c r="GG696" s="590"/>
      <c r="GH696" s="584"/>
      <c r="GI696" s="584"/>
      <c r="GJ696" s="591"/>
      <c r="GK696" s="241"/>
      <c r="GL696" s="940"/>
      <c r="GM696" s="471"/>
      <c r="GN696" s="471"/>
      <c r="GO696" s="471"/>
      <c r="GP696" s="471"/>
      <c r="GQ696" s="471"/>
      <c r="GR696" s="471"/>
      <c r="GS696" s="471"/>
      <c r="GT696" s="557"/>
      <c r="GU696" s="241"/>
      <c r="GV696" s="471"/>
      <c r="GW696" s="471"/>
      <c r="GX696" s="471"/>
      <c r="GY696" s="471"/>
      <c r="GZ696" s="541"/>
      <c r="HA696" s="471"/>
      <c r="HB696" s="471"/>
      <c r="HC696" s="471"/>
      <c r="HD696" s="557"/>
      <c r="HE696" s="554">
        <v>1</v>
      </c>
      <c r="HF696" s="552">
        <v>6.12</v>
      </c>
      <c r="HG696" s="471">
        <v>8910</v>
      </c>
      <c r="HH696" s="590">
        <v>59</v>
      </c>
      <c r="HI696" s="556">
        <v>232</v>
      </c>
      <c r="HJ696" s="541"/>
      <c r="HK696" s="577">
        <v>12</v>
      </c>
      <c r="HL696" s="541"/>
      <c r="HM696" s="471"/>
      <c r="HN696" s="557"/>
      <c r="HO696" s="554"/>
      <c r="HP696" s="552">
        <v>6.36</v>
      </c>
      <c r="HQ696" s="471">
        <v>5730</v>
      </c>
      <c r="HR696" s="577">
        <v>41.2</v>
      </c>
      <c r="HS696" s="577">
        <v>206</v>
      </c>
      <c r="HT696" s="541">
        <v>61.5</v>
      </c>
      <c r="HU696" s="577">
        <v>63</v>
      </c>
      <c r="HV696" s="541"/>
      <c r="HW696" s="471"/>
      <c r="HX696" s="557"/>
      <c r="HY696" s="1587"/>
      <c r="HZ696" s="1587"/>
      <c r="IA696" s="1587"/>
      <c r="IB696" s="1587"/>
      <c r="IC696" s="1587"/>
      <c r="ID696" s="1587"/>
      <c r="IE696" s="1587"/>
      <c r="IF696" s="1587"/>
      <c r="IG696" s="1587"/>
      <c r="IH696" s="1587"/>
      <c r="II696" s="1587"/>
      <c r="IJ696" s="1587"/>
      <c r="IK696" s="1587"/>
      <c r="IL696" s="1587"/>
      <c r="IM696" s="1587"/>
      <c r="IN696" s="1587"/>
      <c r="IO696" s="1587"/>
      <c r="IP696" s="1587"/>
      <c r="IQ696" s="1587"/>
      <c r="IR696" s="1587"/>
      <c r="IS696" s="1587"/>
      <c r="IT696" s="1587"/>
      <c r="IU696" s="1587"/>
      <c r="IV696" s="1587"/>
      <c r="IW696" s="1587"/>
      <c r="IX696" s="1587"/>
      <c r="IY696" s="1587"/>
      <c r="IZ696" s="1587"/>
      <c r="JA696" s="1587"/>
      <c r="JB696" s="1587"/>
      <c r="JC696" s="1587"/>
      <c r="JD696" s="1587"/>
      <c r="JE696" s="1587"/>
      <c r="JF696" s="1587"/>
      <c r="JG696" s="1587"/>
      <c r="JH696" s="1587"/>
      <c r="JI696" s="1587"/>
      <c r="JJ696" s="1587"/>
      <c r="JK696" s="1587"/>
      <c r="JL696" s="1587"/>
      <c r="JM696" s="1587"/>
      <c r="JN696" s="1587"/>
      <c r="JO696" s="1587"/>
      <c r="JP696" s="1587"/>
      <c r="JQ696" s="1587"/>
      <c r="JR696" s="1587"/>
      <c r="JS696" s="1587"/>
      <c r="JT696" s="1587"/>
      <c r="JU696" s="1587"/>
      <c r="JV696" s="1587"/>
      <c r="JW696" s="1587"/>
      <c r="JX696" s="1587"/>
      <c r="JY696" s="1587"/>
      <c r="JZ696" s="1587"/>
      <c r="KA696" s="1587"/>
      <c r="KB696" s="1587"/>
      <c r="KC696" s="1587"/>
      <c r="KD696" s="1587"/>
      <c r="KE696" s="1587"/>
      <c r="KF696" s="1587"/>
      <c r="KG696" s="1587"/>
      <c r="KH696" s="1587"/>
      <c r="KI696" s="1587"/>
      <c r="KJ696" s="1587"/>
      <c r="KK696" s="1587"/>
      <c r="KL696" s="1587"/>
      <c r="KM696" s="1587"/>
      <c r="KN696" s="1587"/>
      <c r="KO696" s="1587"/>
      <c r="KP696" s="1587"/>
      <c r="KQ696" s="1587"/>
      <c r="KR696" s="1587"/>
      <c r="KS696" s="1587"/>
      <c r="KT696" s="1587"/>
      <c r="KU696" s="1587"/>
      <c r="KV696" s="1587"/>
      <c r="KW696" s="1587"/>
      <c r="KX696" s="1587"/>
      <c r="KY696" s="1587"/>
      <c r="KZ696" s="1587"/>
      <c r="LA696" s="1587"/>
      <c r="LB696" s="1587"/>
      <c r="LC696" s="1587"/>
      <c r="LD696" s="1587"/>
      <c r="LE696" s="1587"/>
      <c r="LF696" s="1587"/>
      <c r="LG696" s="1587"/>
      <c r="LH696" s="1587"/>
      <c r="LI696" s="1587"/>
      <c r="LJ696" s="1587"/>
      <c r="LK696" s="1587"/>
      <c r="LL696" s="1587"/>
      <c r="LM696" s="1587"/>
      <c r="LN696" s="1587"/>
      <c r="LO696" s="1587"/>
      <c r="LP696" s="1587"/>
      <c r="LQ696" s="1587"/>
      <c r="LR696" s="1587"/>
      <c r="LS696" s="1587"/>
      <c r="LT696" s="1587"/>
      <c r="LU696" s="1587"/>
      <c r="LV696" s="1587"/>
      <c r="LW696" s="1587"/>
      <c r="LX696" s="1587"/>
      <c r="LY696" s="1587"/>
      <c r="LZ696" s="1587"/>
      <c r="MA696" s="1587"/>
      <c r="MB696" s="1587"/>
      <c r="MC696" s="1587"/>
      <c r="MD696" s="1587"/>
      <c r="ME696" s="1587"/>
      <c r="MF696" s="1587"/>
      <c r="MG696" s="1587"/>
      <c r="MH696" s="1587"/>
      <c r="MI696" s="1587"/>
      <c r="MJ696" s="1587"/>
      <c r="MK696" s="1587"/>
      <c r="ML696" s="1587"/>
      <c r="MM696" s="1587"/>
      <c r="MN696" s="1587"/>
      <c r="MO696" s="1587"/>
      <c r="MP696" s="1587"/>
      <c r="MQ696" s="1587"/>
      <c r="MR696" s="1587"/>
      <c r="MS696" s="1587"/>
      <c r="MT696" s="1587"/>
      <c r="MU696" s="1587"/>
      <c r="MV696" s="1587"/>
      <c r="MW696" s="1587"/>
      <c r="MX696" s="1587"/>
      <c r="MY696" s="1587"/>
      <c r="MZ696" s="1587"/>
      <c r="NA696" s="1587"/>
      <c r="NB696" s="1587"/>
      <c r="NC696" s="1587"/>
      <c r="ND696" s="1587"/>
      <c r="NE696" s="1587"/>
      <c r="NF696" s="1587"/>
      <c r="NG696" s="1587"/>
      <c r="NH696" s="1587"/>
      <c r="NI696" s="1587"/>
      <c r="NJ696" s="1587"/>
      <c r="NK696" s="1587"/>
      <c r="NL696" s="1587"/>
      <c r="NM696" s="1587"/>
      <c r="NN696" s="1587"/>
      <c r="NO696" s="1587"/>
      <c r="NP696" s="1587"/>
      <c r="NQ696" s="1587"/>
      <c r="NR696" s="1587"/>
      <c r="NS696" s="1587"/>
      <c r="NT696" s="1587"/>
      <c r="NU696" s="1587"/>
      <c r="NV696" s="1587"/>
      <c r="NW696" s="1587"/>
      <c r="NX696" s="1587"/>
      <c r="NY696" s="1587"/>
      <c r="NZ696" s="1587"/>
      <c r="OA696" s="1587"/>
      <c r="OB696" s="1587"/>
      <c r="OC696" s="1587"/>
      <c r="OD696" s="1587"/>
      <c r="OE696" s="1587"/>
      <c r="OF696" s="1587"/>
      <c r="OG696" s="1587"/>
      <c r="OH696" s="1587"/>
      <c r="OI696" s="1587"/>
      <c r="OJ696" s="1587"/>
      <c r="OK696" s="1587"/>
      <c r="OL696" s="1587"/>
      <c r="OM696" s="1587"/>
      <c r="ON696" s="1587"/>
      <c r="OO696" s="1587"/>
      <c r="OP696" s="1587"/>
      <c r="OQ696" s="1587"/>
      <c r="OR696" s="1587"/>
      <c r="OS696" s="1587"/>
      <c r="OT696" s="1587"/>
      <c r="OU696" s="1587"/>
      <c r="OV696" s="1587"/>
      <c r="OW696" s="1587"/>
      <c r="OX696" s="1587"/>
      <c r="OY696" s="1587"/>
      <c r="OZ696" s="1587"/>
      <c r="PA696" s="1587"/>
      <c r="PB696" s="1587"/>
      <c r="PC696" s="1587"/>
      <c r="PD696" s="1587"/>
      <c r="PE696" s="1587"/>
      <c r="PF696" s="1587"/>
      <c r="PG696" s="1588"/>
      <c r="PH696" s="1588"/>
      <c r="PI696" s="1588"/>
      <c r="PJ696" s="1588"/>
      <c r="PK696" s="1588"/>
      <c r="PL696" s="1588"/>
      <c r="PM696" s="1588"/>
      <c r="PN696" s="1588"/>
      <c r="PO696" s="1588"/>
      <c r="PP696" s="1588"/>
      <c r="PQ696" s="1588"/>
      <c r="PR696" s="1588"/>
      <c r="PS696" s="1588"/>
      <c r="PT696" s="1588"/>
      <c r="PU696" s="1588"/>
      <c r="PV696" s="1588"/>
      <c r="PW696" s="1588"/>
      <c r="PX696" s="1588"/>
      <c r="PY696" s="1588"/>
      <c r="PZ696" s="1588"/>
      <c r="QA696" s="1588"/>
      <c r="QB696" s="1588"/>
      <c r="QC696" s="1588"/>
      <c r="QD696" s="1588"/>
      <c r="QE696" s="1588"/>
      <c r="QF696" s="1588"/>
      <c r="QG696" s="1588"/>
      <c r="QH696" s="1588"/>
      <c r="QI696" s="1588"/>
      <c r="QJ696" s="1588"/>
      <c r="QK696" s="1588"/>
      <c r="QL696" s="1588"/>
      <c r="QM696" s="1588"/>
      <c r="QN696" s="1588"/>
      <c r="QO696" s="1588"/>
      <c r="QP696" s="1588"/>
      <c r="QQ696" s="1588"/>
      <c r="QR696" s="1588"/>
      <c r="QS696" s="1588"/>
      <c r="QT696" s="1588"/>
      <c r="QU696" s="1588"/>
      <c r="QV696" s="1588"/>
      <c r="QW696" s="1588"/>
      <c r="QX696" s="1588"/>
      <c r="QY696" s="1588"/>
      <c r="QZ696" s="1588"/>
      <c r="RA696" s="1588"/>
      <c r="RB696" s="1588"/>
      <c r="RC696" s="1588"/>
      <c r="RD696" s="1588"/>
      <c r="RE696" s="1588"/>
      <c r="RF696" s="1588"/>
      <c r="RG696" s="1588"/>
      <c r="RH696" s="1588"/>
      <c r="RI696" s="1588"/>
      <c r="RJ696" s="1588"/>
      <c r="RK696" s="1588"/>
      <c r="RL696" s="1588"/>
      <c r="RM696" s="1588"/>
      <c r="RN696" s="1588"/>
      <c r="RO696" s="1588"/>
      <c r="RP696" s="1588"/>
      <c r="RQ696" s="1588"/>
      <c r="RR696" s="1588"/>
      <c r="RS696" s="1588"/>
      <c r="RT696" s="1588"/>
      <c r="RU696" s="1588"/>
      <c r="RV696" s="1588"/>
      <c r="RW696" s="1588"/>
      <c r="RX696" s="1588"/>
      <c r="RY696" s="1588"/>
      <c r="RZ696" s="1588"/>
      <c r="SA696" s="1588"/>
      <c r="SB696" s="1588"/>
      <c r="SC696" s="1588"/>
      <c r="SD696" s="1588"/>
      <c r="SE696" s="1588"/>
      <c r="SF696" s="1588"/>
      <c r="SG696" s="1588"/>
      <c r="SH696" s="1588"/>
      <c r="SI696" s="1588"/>
      <c r="SJ696" s="1588"/>
      <c r="SK696" s="1588"/>
      <c r="SL696" s="1588"/>
      <c r="SM696" s="1588"/>
      <c r="SN696" s="1588"/>
      <c r="SO696" s="1588"/>
      <c r="SP696" s="1588"/>
      <c r="SQ696" s="1588"/>
      <c r="SR696" s="1588"/>
      <c r="SS696" s="1588"/>
      <c r="ST696" s="1588"/>
      <c r="SU696" s="1588"/>
      <c r="SV696" s="1588"/>
      <c r="SW696" s="1588"/>
      <c r="SX696" s="1588"/>
      <c r="SY696" s="1588"/>
      <c r="SZ696" s="1588"/>
      <c r="TA696" s="1588"/>
      <c r="TB696" s="1588"/>
      <c r="TC696" s="1588"/>
    </row>
    <row r="697" spans="1:523" ht="15" customHeight="1" x14ac:dyDescent="0.15">
      <c r="A697" s="1033">
        <v>44214</v>
      </c>
      <c r="B697" s="1205">
        <f>M697+W697+AG697+AQ697+BA697+BK697+BU697+CE697+CO697+CY697+DI697+DS697+EC697+EM697+EW697+FQ697+FG697+GK697+GU697+HE697+HO697</f>
        <v>4484</v>
      </c>
      <c r="M697" s="231">
        <v>2300</v>
      </c>
      <c r="N697" s="546">
        <v>8.43</v>
      </c>
      <c r="O697" s="467">
        <v>2980</v>
      </c>
      <c r="P697" s="576">
        <v>31</v>
      </c>
      <c r="Q697" s="883">
        <f t="shared" si="100"/>
        <v>108.5</v>
      </c>
      <c r="S697" s="576">
        <v>14.6</v>
      </c>
      <c r="W697" s="494">
        <v>93</v>
      </c>
      <c r="X697" s="546">
        <v>8.2799999999999994</v>
      </c>
      <c r="Y697" s="548">
        <v>9640</v>
      </c>
      <c r="Z697" s="576">
        <v>22.8</v>
      </c>
      <c r="AA697" s="883">
        <f t="shared" si="109"/>
        <v>93.47999999999999</v>
      </c>
      <c r="AC697" s="576">
        <v>11.74</v>
      </c>
      <c r="AG697" s="494">
        <v>101</v>
      </c>
      <c r="AH697" s="546">
        <v>8.4499999999999993</v>
      </c>
      <c r="AI697" s="548">
        <v>4320</v>
      </c>
      <c r="AJ697" s="576">
        <v>21</v>
      </c>
      <c r="AK697" s="883">
        <v>82</v>
      </c>
      <c r="AM697" s="213">
        <v>12</v>
      </c>
      <c r="AQ697" s="494">
        <v>458</v>
      </c>
      <c r="AR697" s="546">
        <v>8.2899999999999991</v>
      </c>
      <c r="AS697" s="548">
        <v>6010</v>
      </c>
      <c r="AT697" s="576">
        <v>55.8</v>
      </c>
      <c r="AU697" s="883">
        <f t="shared" si="111"/>
        <v>178.56</v>
      </c>
      <c r="AW697" s="576">
        <v>14.2</v>
      </c>
      <c r="BA697" s="231">
        <v>93</v>
      </c>
      <c r="BB697" s="546">
        <v>8.0399999999999991</v>
      </c>
      <c r="BC697" s="467">
        <v>6540</v>
      </c>
      <c r="BD697" s="576">
        <v>127</v>
      </c>
      <c r="BE697" s="883">
        <f t="shared" si="102"/>
        <v>457.2</v>
      </c>
      <c r="BG697" s="576">
        <v>43.9</v>
      </c>
      <c r="BK697" s="494">
        <v>115</v>
      </c>
      <c r="BL697" s="546">
        <v>8.06</v>
      </c>
      <c r="BM697" s="548">
        <v>2560</v>
      </c>
      <c r="BN697" s="576">
        <v>93.4</v>
      </c>
      <c r="BO697" s="883">
        <f t="shared" si="106"/>
        <v>233.5</v>
      </c>
      <c r="BQ697" s="576">
        <v>2.1</v>
      </c>
      <c r="BU697" s="494">
        <v>344</v>
      </c>
      <c r="BV697" s="546">
        <v>7.88</v>
      </c>
      <c r="BW697" s="548">
        <v>5120</v>
      </c>
      <c r="BX697" s="548">
        <v>21</v>
      </c>
      <c r="BY697" s="883">
        <f t="shared" si="107"/>
        <v>81.899999999999991</v>
      </c>
      <c r="CA697" s="576">
        <v>12.6</v>
      </c>
      <c r="CO697" s="494">
        <v>419</v>
      </c>
      <c r="CP697" s="546">
        <v>8.3800000000000008</v>
      </c>
      <c r="CQ697" s="467">
        <v>7140</v>
      </c>
      <c r="CR697" s="576">
        <v>33</v>
      </c>
      <c r="CS697" s="883">
        <f t="shared" si="104"/>
        <v>105.60000000000001</v>
      </c>
      <c r="CU697" s="576">
        <v>11.9</v>
      </c>
      <c r="CY697" s="494">
        <v>292</v>
      </c>
      <c r="CZ697" s="546">
        <v>8.09</v>
      </c>
      <c r="DA697" s="467">
        <v>3620</v>
      </c>
      <c r="DB697" s="576">
        <v>89.3</v>
      </c>
      <c r="DC697" s="883">
        <f t="shared" si="108"/>
        <v>227.71499999999997</v>
      </c>
      <c r="DE697" s="576">
        <v>30.4</v>
      </c>
      <c r="DI697" s="494">
        <v>123</v>
      </c>
      <c r="DJ697" s="546">
        <v>8.1999999999999993</v>
      </c>
      <c r="DK697" s="549">
        <v>8280</v>
      </c>
      <c r="DL697" s="576">
        <v>39.1</v>
      </c>
      <c r="DM697" s="883">
        <v>141</v>
      </c>
      <c r="DO697" s="576">
        <v>29.5</v>
      </c>
      <c r="EW697" s="494">
        <v>121</v>
      </c>
      <c r="EX697" s="546">
        <v>7.91</v>
      </c>
      <c r="EY697" s="467">
        <v>4430</v>
      </c>
      <c r="EZ697" s="576">
        <v>15</v>
      </c>
      <c r="FA697" s="883">
        <v>60</v>
      </c>
      <c r="FC697" s="576">
        <v>1.4</v>
      </c>
      <c r="FG697" s="494">
        <v>25</v>
      </c>
      <c r="FH697" s="546">
        <v>8.4700000000000006</v>
      </c>
      <c r="FI697" s="467">
        <v>4200</v>
      </c>
      <c r="FJ697" s="576">
        <v>40.299999999999997</v>
      </c>
      <c r="FK697" s="883">
        <v>121</v>
      </c>
      <c r="FM697" s="576">
        <v>7.4</v>
      </c>
      <c r="HH697" s="954"/>
    </row>
    <row r="698" spans="1:523" ht="15" customHeight="1" x14ac:dyDescent="0.15">
      <c r="A698" s="1033">
        <v>44215</v>
      </c>
      <c r="B698" s="1205">
        <f t="shared" si="99"/>
        <v>4536</v>
      </c>
      <c r="M698" s="231">
        <v>2227</v>
      </c>
      <c r="N698" s="546">
        <v>8.5399999999999991</v>
      </c>
      <c r="O698" s="467">
        <v>12420</v>
      </c>
      <c r="P698" s="576">
        <v>19.3</v>
      </c>
      <c r="Q698" s="883">
        <f>P698*3.5</f>
        <v>67.55</v>
      </c>
      <c r="S698" s="576">
        <v>12</v>
      </c>
      <c r="W698" s="494">
        <v>57</v>
      </c>
      <c r="X698" s="546">
        <v>8.2799999999999994</v>
      </c>
      <c r="Y698" s="548">
        <v>9640</v>
      </c>
      <c r="Z698" s="576">
        <v>22.8</v>
      </c>
      <c r="AA698" s="883">
        <f t="shared" si="109"/>
        <v>93.47999999999999</v>
      </c>
      <c r="AC698" s="576">
        <v>12.74</v>
      </c>
      <c r="AG698" s="494">
        <v>68</v>
      </c>
      <c r="AH698" s="546">
        <v>8.3800000000000008</v>
      </c>
      <c r="AI698" s="548">
        <v>2660</v>
      </c>
      <c r="AJ698" s="576">
        <v>15.3</v>
      </c>
      <c r="AK698" s="883">
        <v>65.8</v>
      </c>
      <c r="AM698" s="213">
        <v>8.9</v>
      </c>
      <c r="AQ698" s="494">
        <v>422</v>
      </c>
      <c r="AR698" s="546">
        <v>8.14</v>
      </c>
      <c r="AS698" s="548">
        <v>4790</v>
      </c>
      <c r="AT698" s="576">
        <v>62</v>
      </c>
      <c r="AU698" s="883">
        <f t="shared" si="111"/>
        <v>198.4</v>
      </c>
      <c r="AW698" s="576">
        <v>15.6</v>
      </c>
      <c r="BA698" s="231">
        <v>169</v>
      </c>
      <c r="BB698" s="546">
        <v>8.2100000000000009</v>
      </c>
      <c r="BC698" s="467">
        <v>6490</v>
      </c>
      <c r="BD698" s="576">
        <v>84</v>
      </c>
      <c r="BE698" s="883">
        <f t="shared" si="102"/>
        <v>302.40000000000003</v>
      </c>
      <c r="BG698" s="576">
        <v>33.4</v>
      </c>
      <c r="BK698" s="494">
        <v>121</v>
      </c>
      <c r="BL698" s="546">
        <v>8.16</v>
      </c>
      <c r="BM698" s="548">
        <v>3370</v>
      </c>
      <c r="BN698" s="576">
        <v>74.8</v>
      </c>
      <c r="BO698" s="883">
        <f t="shared" si="106"/>
        <v>187</v>
      </c>
      <c r="BQ698" s="576">
        <v>4.5999999999999996</v>
      </c>
      <c r="BU698" s="494">
        <v>379</v>
      </c>
      <c r="BV698" s="546">
        <v>8.02</v>
      </c>
      <c r="BW698" s="548">
        <v>5600</v>
      </c>
      <c r="BX698" s="548">
        <v>34.4</v>
      </c>
      <c r="BY698" s="883">
        <f t="shared" si="107"/>
        <v>134.16</v>
      </c>
      <c r="CA698" s="576">
        <v>11.8</v>
      </c>
      <c r="CO698" s="494">
        <v>455</v>
      </c>
      <c r="CP698" s="546">
        <v>8.25</v>
      </c>
      <c r="CQ698" s="467">
        <v>8140</v>
      </c>
      <c r="CR698" s="576">
        <v>22.4</v>
      </c>
      <c r="CS698" s="883">
        <f t="shared" si="104"/>
        <v>71.679999999999993</v>
      </c>
      <c r="CU698" s="576">
        <v>12.6</v>
      </c>
      <c r="CY698" s="494">
        <v>276</v>
      </c>
      <c r="CZ698" s="546">
        <v>7.85</v>
      </c>
      <c r="DA698" s="467">
        <v>3570</v>
      </c>
      <c r="DB698" s="576">
        <v>113.3</v>
      </c>
      <c r="DC698" s="883">
        <f t="shared" si="108"/>
        <v>288.91499999999996</v>
      </c>
      <c r="DE698" s="576">
        <v>33.700000000000003</v>
      </c>
      <c r="DI698" s="494">
        <v>147</v>
      </c>
      <c r="DJ698" s="546">
        <v>9.15</v>
      </c>
      <c r="DK698" s="549">
        <v>7530</v>
      </c>
      <c r="DL698" s="576">
        <v>29.9</v>
      </c>
      <c r="DM698" s="883">
        <v>107.6</v>
      </c>
      <c r="DO698" s="576">
        <v>30</v>
      </c>
      <c r="DS698" s="494">
        <v>42</v>
      </c>
      <c r="DT698" s="546">
        <v>8.01</v>
      </c>
      <c r="DU698" s="466">
        <v>498</v>
      </c>
      <c r="DV698" s="576">
        <v>35.200000000000003</v>
      </c>
      <c r="DW698" s="883">
        <v>98</v>
      </c>
      <c r="DY698" s="576">
        <v>2</v>
      </c>
      <c r="EC698" s="494">
        <v>25</v>
      </c>
      <c r="ED698" s="546">
        <v>7.73</v>
      </c>
      <c r="EE698" s="551">
        <v>4120</v>
      </c>
      <c r="EF698" s="576">
        <v>13.2</v>
      </c>
      <c r="EG698" s="883">
        <v>54.1</v>
      </c>
      <c r="EI698" s="576">
        <v>1.2</v>
      </c>
      <c r="EW698" s="494">
        <v>127</v>
      </c>
      <c r="EX698" s="546">
        <v>8.67</v>
      </c>
      <c r="EY698" s="467">
        <v>4040</v>
      </c>
      <c r="EZ698" s="576">
        <v>43.1</v>
      </c>
      <c r="FA698" s="883">
        <v>133.6</v>
      </c>
      <c r="FC698" s="576">
        <v>8.1999999999999993</v>
      </c>
      <c r="FG698" s="494">
        <v>21</v>
      </c>
      <c r="HH698" s="954"/>
    </row>
    <row r="699" spans="1:523" ht="15" customHeight="1" x14ac:dyDescent="0.15">
      <c r="A699" s="1033">
        <v>44216</v>
      </c>
      <c r="B699" s="1205">
        <f t="shared" si="99"/>
        <v>4807</v>
      </c>
      <c r="M699" s="231">
        <v>2656</v>
      </c>
      <c r="N699" s="546">
        <v>8.5</v>
      </c>
      <c r="O699" s="467">
        <v>2560</v>
      </c>
      <c r="P699" s="576">
        <v>17.899999999999999</v>
      </c>
      <c r="Q699" s="883">
        <f t="shared" si="100"/>
        <v>62.649999999999991</v>
      </c>
      <c r="S699" s="576">
        <v>10.4</v>
      </c>
      <c r="W699" s="494">
        <v>50</v>
      </c>
      <c r="X699" s="546">
        <v>8.24</v>
      </c>
      <c r="Y699" s="548">
        <v>9750</v>
      </c>
      <c r="Z699" s="576">
        <v>16.899999999999999</v>
      </c>
      <c r="AA699" s="883">
        <f t="shared" si="109"/>
        <v>69.289999999999992</v>
      </c>
      <c r="AC699" s="576">
        <v>7.9</v>
      </c>
      <c r="AG699" s="494">
        <v>67</v>
      </c>
      <c r="AH699" s="546">
        <v>8.39</v>
      </c>
      <c r="AI699" s="548">
        <v>2980</v>
      </c>
      <c r="AJ699" s="576">
        <v>12</v>
      </c>
      <c r="AK699" s="883">
        <v>51.6</v>
      </c>
      <c r="AM699" s="213">
        <v>11.2</v>
      </c>
      <c r="AQ699" s="494">
        <v>352</v>
      </c>
      <c r="AR699" s="546">
        <v>8</v>
      </c>
      <c r="AS699" s="548">
        <v>4800</v>
      </c>
      <c r="AT699" s="576">
        <v>50.6</v>
      </c>
      <c r="AU699" s="883">
        <f t="shared" si="111"/>
        <v>161.92000000000002</v>
      </c>
      <c r="AW699" s="576">
        <v>14.1</v>
      </c>
      <c r="BA699" s="231">
        <v>243</v>
      </c>
      <c r="BB699" s="546">
        <v>8.99</v>
      </c>
      <c r="BC699" s="467">
        <v>7820</v>
      </c>
      <c r="BD699" s="576">
        <v>36.299999999999997</v>
      </c>
      <c r="BE699" s="883">
        <f t="shared" si="102"/>
        <v>130.68</v>
      </c>
      <c r="BG699" s="576">
        <v>19.7</v>
      </c>
      <c r="BK699" s="494">
        <v>120</v>
      </c>
      <c r="BL699" s="546">
        <v>8.2799999999999994</v>
      </c>
      <c r="BM699" s="548">
        <v>2600</v>
      </c>
      <c r="BN699" s="576">
        <v>92</v>
      </c>
      <c r="BO699" s="883">
        <f t="shared" si="106"/>
        <v>230</v>
      </c>
      <c r="BQ699" s="576">
        <v>2.2000000000000002</v>
      </c>
      <c r="BU699" s="494">
        <v>45</v>
      </c>
      <c r="BV699" s="546">
        <v>8.2200000000000006</v>
      </c>
      <c r="BW699" s="548">
        <v>6280</v>
      </c>
      <c r="BX699" s="548">
        <v>23.4</v>
      </c>
      <c r="BY699" s="883">
        <f t="shared" si="107"/>
        <v>91.259999999999991</v>
      </c>
      <c r="CA699" s="576">
        <v>12.5</v>
      </c>
      <c r="CO699" s="494">
        <v>617</v>
      </c>
      <c r="CP699" s="546">
        <v>8.02</v>
      </c>
      <c r="CQ699" s="467">
        <v>7150</v>
      </c>
      <c r="CR699" s="576">
        <v>37.1</v>
      </c>
      <c r="CS699" s="883">
        <f t="shared" si="104"/>
        <v>118.72000000000001</v>
      </c>
      <c r="CU699" s="576">
        <v>13</v>
      </c>
      <c r="CY699" s="494">
        <v>365</v>
      </c>
      <c r="CZ699" s="546">
        <v>7.9</v>
      </c>
      <c r="DA699" s="467">
        <v>4440</v>
      </c>
      <c r="DB699" s="576">
        <v>127</v>
      </c>
      <c r="DC699" s="883">
        <f t="shared" si="108"/>
        <v>323.84999999999997</v>
      </c>
      <c r="DE699" s="576">
        <v>36.1</v>
      </c>
      <c r="DI699" s="494">
        <v>89</v>
      </c>
      <c r="DJ699" s="546">
        <v>9.06</v>
      </c>
      <c r="DK699" s="549">
        <v>7370</v>
      </c>
      <c r="DL699" s="576">
        <v>48.3</v>
      </c>
      <c r="DM699" s="883">
        <v>174</v>
      </c>
      <c r="DO699" s="576">
        <v>30.6</v>
      </c>
      <c r="DS699" s="494">
        <v>22</v>
      </c>
      <c r="DT699" s="546">
        <v>8.48</v>
      </c>
      <c r="DU699" s="466">
        <v>824</v>
      </c>
      <c r="DV699" s="576">
        <v>12</v>
      </c>
      <c r="DW699" s="883">
        <v>46</v>
      </c>
      <c r="DY699" s="576">
        <v>21</v>
      </c>
      <c r="EW699" s="494">
        <v>119</v>
      </c>
      <c r="EX699" s="546">
        <v>8.1199999999999992</v>
      </c>
      <c r="EY699" s="467">
        <v>4720</v>
      </c>
      <c r="EZ699" s="576">
        <v>34.1</v>
      </c>
      <c r="FA699" s="883">
        <v>136</v>
      </c>
      <c r="FC699" s="576">
        <v>9.1</v>
      </c>
      <c r="FG699" s="494">
        <v>28</v>
      </c>
      <c r="FH699" s="546">
        <v>8.4700000000000006</v>
      </c>
      <c r="FI699" s="467">
        <v>4200</v>
      </c>
      <c r="FJ699" s="576">
        <v>40.299999999999997</v>
      </c>
      <c r="FK699" s="883">
        <v>121</v>
      </c>
      <c r="FM699" s="576">
        <v>7.4</v>
      </c>
      <c r="FQ699" s="1262">
        <v>34</v>
      </c>
      <c r="FR699" s="1263">
        <v>3.46</v>
      </c>
      <c r="FS699" s="1444">
        <v>11540</v>
      </c>
      <c r="FT699" s="1263">
        <v>45.4</v>
      </c>
      <c r="FU699" s="980">
        <f t="shared" si="110"/>
        <v>136.19999999999999</v>
      </c>
      <c r="FW699" s="954">
        <v>14.6</v>
      </c>
      <c r="GG699" s="1263"/>
      <c r="HH699" s="954"/>
    </row>
    <row r="700" spans="1:523" ht="15" customHeight="1" x14ac:dyDescent="0.15">
      <c r="A700" s="1033">
        <v>44217</v>
      </c>
      <c r="B700" s="1205">
        <f t="shared" si="99"/>
        <v>4957</v>
      </c>
      <c r="M700" s="231">
        <v>2731</v>
      </c>
      <c r="N700" s="546">
        <v>8.51</v>
      </c>
      <c r="O700" s="467">
        <v>2580</v>
      </c>
      <c r="P700" s="576">
        <v>18.3</v>
      </c>
      <c r="Q700" s="883">
        <f t="shared" si="100"/>
        <v>64.05</v>
      </c>
      <c r="S700" s="576">
        <v>12.1</v>
      </c>
      <c r="W700" s="494">
        <v>71</v>
      </c>
      <c r="X700" s="546">
        <v>8.3000000000000007</v>
      </c>
      <c r="Y700" s="548">
        <v>9050</v>
      </c>
      <c r="Z700" s="576">
        <v>16.5</v>
      </c>
      <c r="AA700" s="883">
        <f t="shared" si="109"/>
        <v>67.649999999999991</v>
      </c>
      <c r="AC700" s="576">
        <v>7.4</v>
      </c>
      <c r="AG700" s="494">
        <v>83</v>
      </c>
      <c r="AH700" s="546">
        <v>8.39</v>
      </c>
      <c r="AI700" s="548">
        <v>2980</v>
      </c>
      <c r="AJ700" s="576">
        <v>12</v>
      </c>
      <c r="AK700" s="883">
        <v>51.6</v>
      </c>
      <c r="AM700" s="213">
        <v>11.2</v>
      </c>
      <c r="AQ700" s="494">
        <v>430</v>
      </c>
      <c r="AR700" s="546">
        <v>8.0399999999999991</v>
      </c>
      <c r="AS700" s="548">
        <v>5150</v>
      </c>
      <c r="AT700" s="576">
        <v>63.8</v>
      </c>
      <c r="AU700" s="883">
        <f t="shared" si="111"/>
        <v>204.16</v>
      </c>
      <c r="AW700" s="576">
        <v>19.600000000000001</v>
      </c>
      <c r="BA700" s="231">
        <v>357</v>
      </c>
      <c r="BB700" s="546">
        <v>8.1</v>
      </c>
      <c r="BC700" s="467">
        <v>5700</v>
      </c>
      <c r="BD700" s="576">
        <v>72.7</v>
      </c>
      <c r="BE700" s="883">
        <f t="shared" si="102"/>
        <v>261.72000000000003</v>
      </c>
      <c r="BG700" s="576">
        <v>29.8</v>
      </c>
      <c r="BK700" s="494">
        <v>116</v>
      </c>
      <c r="BL700" s="546">
        <v>8.14</v>
      </c>
      <c r="BM700" s="548">
        <v>2500</v>
      </c>
      <c r="BN700" s="576">
        <v>91.8</v>
      </c>
      <c r="BO700" s="883">
        <f t="shared" si="106"/>
        <v>229.5</v>
      </c>
      <c r="BQ700" s="576">
        <v>2.1</v>
      </c>
      <c r="BU700" s="494">
        <v>359</v>
      </c>
      <c r="BV700" s="546">
        <v>8.24</v>
      </c>
      <c r="BW700" s="548">
        <v>7310</v>
      </c>
      <c r="BX700" s="548">
        <v>30</v>
      </c>
      <c r="BY700" s="883">
        <f t="shared" si="107"/>
        <v>117</v>
      </c>
      <c r="CA700" s="576">
        <v>12.8</v>
      </c>
      <c r="CO700" s="494">
        <v>59</v>
      </c>
      <c r="CP700" s="546">
        <v>8.34</v>
      </c>
      <c r="CQ700" s="467">
        <v>7130</v>
      </c>
      <c r="CR700" s="576">
        <v>37.4</v>
      </c>
      <c r="CS700" s="883">
        <f t="shared" si="104"/>
        <v>119.68</v>
      </c>
      <c r="CU700" s="576">
        <v>13.5</v>
      </c>
      <c r="CY700" s="494">
        <v>447</v>
      </c>
      <c r="CZ700" s="546">
        <v>7.9</v>
      </c>
      <c r="DA700" s="467">
        <v>3800</v>
      </c>
      <c r="DB700" s="576">
        <v>108.4</v>
      </c>
      <c r="DC700" s="883">
        <f t="shared" si="108"/>
        <v>276.42</v>
      </c>
      <c r="DE700" s="576">
        <v>30.7</v>
      </c>
      <c r="DI700" s="494">
        <v>149</v>
      </c>
      <c r="DJ700" s="546">
        <v>8.61</v>
      </c>
      <c r="DK700" s="549">
        <v>6380</v>
      </c>
      <c r="DL700" s="576">
        <v>25.4</v>
      </c>
      <c r="DM700" s="883">
        <v>88.2</v>
      </c>
      <c r="DO700" s="576">
        <v>27.2</v>
      </c>
      <c r="EW700" s="494">
        <v>130</v>
      </c>
      <c r="EX700" s="546">
        <v>7.85</v>
      </c>
      <c r="EY700" s="467">
        <v>4180</v>
      </c>
      <c r="EZ700" s="576">
        <v>12</v>
      </c>
      <c r="FA700" s="883">
        <v>48</v>
      </c>
      <c r="FC700" s="576">
        <v>0.9</v>
      </c>
      <c r="FG700" s="494">
        <v>25</v>
      </c>
      <c r="FH700" s="546">
        <v>9.65</v>
      </c>
      <c r="FI700" s="467">
        <v>4120</v>
      </c>
      <c r="FJ700" s="576">
        <v>40.5</v>
      </c>
      <c r="FK700" s="883">
        <v>125.6</v>
      </c>
      <c r="FM700" s="576">
        <v>7.7</v>
      </c>
      <c r="GE700" s="1335"/>
      <c r="GG700" s="1263"/>
      <c r="HH700" s="954"/>
    </row>
    <row r="701" spans="1:523" ht="15" customHeight="1" x14ac:dyDescent="0.15">
      <c r="A701" s="1033">
        <v>44218</v>
      </c>
      <c r="B701" s="1205">
        <f t="shared" ref="B701:B710" si="112">M701+W701+AG701+AQ701+BA701+BK701+BU701+CE701+CO701+CY701+DI701+DS701+EC701+EM701+EW701+FQ701+FG701+GK701+GU701+HE701+HO701</f>
        <v>5099</v>
      </c>
      <c r="M701" s="231">
        <v>2638</v>
      </c>
      <c r="N701" s="546">
        <v>8.4499999999999993</v>
      </c>
      <c r="O701" s="467">
        <v>2720</v>
      </c>
      <c r="P701" s="576">
        <v>18.8</v>
      </c>
      <c r="Q701" s="883">
        <f t="shared" si="100"/>
        <v>65.8</v>
      </c>
      <c r="S701" s="576">
        <v>12.1</v>
      </c>
      <c r="AG701" s="494">
        <v>55</v>
      </c>
      <c r="AH701" s="546">
        <v>8.39</v>
      </c>
      <c r="AI701" s="548">
        <v>2980</v>
      </c>
      <c r="AJ701" s="576">
        <v>12</v>
      </c>
      <c r="AK701" s="883">
        <v>51.6</v>
      </c>
      <c r="AM701" s="213">
        <v>11.2</v>
      </c>
      <c r="AQ701" s="494">
        <v>448</v>
      </c>
      <c r="AR701" s="546">
        <v>7.92</v>
      </c>
      <c r="AS701" s="548">
        <v>4800</v>
      </c>
      <c r="AT701" s="576">
        <v>55.9</v>
      </c>
      <c r="AU701" s="883">
        <f t="shared" si="111"/>
        <v>178.88</v>
      </c>
      <c r="AW701" s="576">
        <v>18.3</v>
      </c>
      <c r="BA701" s="231">
        <v>349</v>
      </c>
      <c r="BB701" s="546">
        <v>8.0299999999999994</v>
      </c>
      <c r="BC701" s="467">
        <v>5520</v>
      </c>
      <c r="BD701" s="576">
        <v>64.900000000000006</v>
      </c>
      <c r="BE701" s="883">
        <f t="shared" si="102"/>
        <v>233.64000000000001</v>
      </c>
      <c r="BG701" s="576">
        <v>28.7</v>
      </c>
      <c r="BK701" s="494">
        <v>116</v>
      </c>
      <c r="BL701" s="546">
        <v>8.17</v>
      </c>
      <c r="BM701" s="548">
        <v>2580</v>
      </c>
      <c r="BN701" s="576">
        <v>90.6</v>
      </c>
      <c r="BO701" s="883">
        <f t="shared" si="106"/>
        <v>226.5</v>
      </c>
      <c r="BQ701" s="576">
        <v>2.4</v>
      </c>
      <c r="BU701" s="494">
        <v>218</v>
      </c>
      <c r="BV701" s="546">
        <v>8.16</v>
      </c>
      <c r="BW701" s="548">
        <v>10000</v>
      </c>
      <c r="BX701" s="548">
        <v>53.8</v>
      </c>
      <c r="BY701" s="883">
        <f t="shared" si="107"/>
        <v>209.82</v>
      </c>
      <c r="CA701" s="576">
        <v>22.3</v>
      </c>
      <c r="CO701" s="494">
        <v>694</v>
      </c>
      <c r="CP701" s="546">
        <v>8.3000000000000007</v>
      </c>
      <c r="CQ701" s="467">
        <v>7480</v>
      </c>
      <c r="CR701" s="576">
        <v>33.4</v>
      </c>
      <c r="CS701" s="883">
        <f t="shared" si="104"/>
        <v>106.88</v>
      </c>
      <c r="CU701" s="576">
        <v>12.9</v>
      </c>
      <c r="CY701" s="494">
        <v>400</v>
      </c>
      <c r="CZ701" s="546">
        <v>7.94</v>
      </c>
      <c r="DA701" s="467">
        <v>4080</v>
      </c>
      <c r="DB701" s="576">
        <v>109</v>
      </c>
      <c r="DC701" s="883">
        <f t="shared" si="108"/>
        <v>277.95</v>
      </c>
      <c r="DE701" s="576">
        <v>29</v>
      </c>
      <c r="DI701" s="494">
        <v>79</v>
      </c>
      <c r="DJ701" s="546">
        <v>8.5399999999999991</v>
      </c>
      <c r="DK701" s="549">
        <v>5840</v>
      </c>
      <c r="DL701" s="576">
        <v>19.7</v>
      </c>
      <c r="DM701" s="883">
        <v>70.900000000000006</v>
      </c>
      <c r="DO701" s="576">
        <v>29.1</v>
      </c>
      <c r="DS701" s="494">
        <v>33</v>
      </c>
      <c r="DT701" s="546">
        <v>8.48</v>
      </c>
      <c r="DU701" s="466">
        <v>824</v>
      </c>
      <c r="DV701" s="576">
        <v>12</v>
      </c>
      <c r="DW701" s="883">
        <v>46</v>
      </c>
      <c r="DY701" s="576">
        <v>21</v>
      </c>
      <c r="FG701" s="494">
        <v>27</v>
      </c>
      <c r="FH701" s="546">
        <v>8.4700000000000006</v>
      </c>
      <c r="FI701" s="467">
        <v>4300</v>
      </c>
      <c r="FJ701" s="576">
        <v>37.9</v>
      </c>
      <c r="FK701" s="883">
        <v>117</v>
      </c>
      <c r="FM701" s="576">
        <v>7.3</v>
      </c>
      <c r="FQ701" s="1262">
        <v>42</v>
      </c>
      <c r="FR701" s="1263">
        <v>6.65</v>
      </c>
      <c r="FS701" s="1444">
        <v>11550</v>
      </c>
      <c r="FT701" s="1263">
        <v>63.4</v>
      </c>
      <c r="FU701" s="980">
        <f t="shared" si="110"/>
        <v>190.2</v>
      </c>
      <c r="FW701" s="954">
        <v>46.4</v>
      </c>
      <c r="GE701" s="1335"/>
      <c r="GG701" s="1263"/>
      <c r="HH701" s="954"/>
    </row>
    <row r="702" spans="1:523" ht="15" customHeight="1" x14ac:dyDescent="0.15">
      <c r="A702" s="1033">
        <v>44219</v>
      </c>
      <c r="B702" s="1205">
        <f t="shared" si="112"/>
        <v>3952</v>
      </c>
      <c r="M702" s="231">
        <v>2098</v>
      </c>
      <c r="N702" s="546">
        <v>8.44</v>
      </c>
      <c r="O702" s="467">
        <v>2780</v>
      </c>
      <c r="P702" s="576">
        <v>18.8</v>
      </c>
      <c r="Q702" s="883">
        <f t="shared" si="100"/>
        <v>65.8</v>
      </c>
      <c r="S702" s="576">
        <v>12.7</v>
      </c>
      <c r="W702" s="494">
        <v>61</v>
      </c>
      <c r="X702" s="546">
        <v>8.3000000000000007</v>
      </c>
      <c r="Y702" s="548">
        <v>9050</v>
      </c>
      <c r="Z702" s="576">
        <v>16.5</v>
      </c>
      <c r="AA702" s="883">
        <f t="shared" ref="AA702" si="113">Z702*4.1</f>
        <v>67.649999999999991</v>
      </c>
      <c r="AC702" s="576">
        <v>9.4</v>
      </c>
      <c r="AG702" s="494">
        <v>80</v>
      </c>
      <c r="AH702" s="546">
        <v>8.52</v>
      </c>
      <c r="AI702" s="548">
        <v>4100</v>
      </c>
      <c r="AJ702" s="576">
        <v>19</v>
      </c>
      <c r="AK702" s="883">
        <v>93</v>
      </c>
      <c r="AM702" s="213">
        <v>12</v>
      </c>
      <c r="AQ702" s="494">
        <v>423</v>
      </c>
      <c r="AR702" s="546">
        <v>7.74</v>
      </c>
      <c r="AS702" s="548">
        <v>4780</v>
      </c>
      <c r="AT702" s="576">
        <v>55.8</v>
      </c>
      <c r="AU702" s="883">
        <f t="shared" si="111"/>
        <v>178.56</v>
      </c>
      <c r="AW702" s="576">
        <v>18.399999999999999</v>
      </c>
      <c r="BA702" s="231">
        <v>436</v>
      </c>
      <c r="BB702" s="546">
        <v>8.16</v>
      </c>
      <c r="BC702" s="467">
        <v>5570</v>
      </c>
      <c r="BD702" s="576">
        <v>60.4</v>
      </c>
      <c r="BE702" s="883">
        <f t="shared" si="102"/>
        <v>217.44</v>
      </c>
      <c r="BG702" s="576">
        <v>29.6</v>
      </c>
      <c r="BK702" s="494">
        <v>117</v>
      </c>
      <c r="BL702" s="546">
        <v>8.0399999999999991</v>
      </c>
      <c r="BM702" s="548">
        <v>2540</v>
      </c>
      <c r="BN702" s="576">
        <v>90.1</v>
      </c>
      <c r="BO702" s="883">
        <f t="shared" si="106"/>
        <v>225.25</v>
      </c>
      <c r="BQ702" s="576">
        <v>2.2999999999999998</v>
      </c>
      <c r="BU702" s="494">
        <v>206</v>
      </c>
      <c r="BV702" s="546">
        <v>7.76</v>
      </c>
      <c r="BW702" s="548">
        <v>7690</v>
      </c>
      <c r="BX702" s="548">
        <v>43.2</v>
      </c>
      <c r="BY702" s="883">
        <f t="shared" si="107"/>
        <v>168.48000000000002</v>
      </c>
      <c r="CA702" s="576">
        <v>22</v>
      </c>
      <c r="CO702" s="494">
        <v>25</v>
      </c>
      <c r="CP702" s="546">
        <v>8.5</v>
      </c>
      <c r="CQ702" s="467">
        <v>7700</v>
      </c>
      <c r="CR702" s="576">
        <v>42.4</v>
      </c>
      <c r="CS702" s="883">
        <f t="shared" si="104"/>
        <v>135.68</v>
      </c>
      <c r="CU702" s="576">
        <v>15.2</v>
      </c>
      <c r="CY702" s="494">
        <v>305</v>
      </c>
      <c r="CZ702" s="546">
        <v>7.73</v>
      </c>
      <c r="DA702" s="467">
        <v>3290</v>
      </c>
      <c r="DB702" s="576">
        <v>83.8</v>
      </c>
      <c r="DC702" s="883">
        <f t="shared" si="108"/>
        <v>213.68999999999997</v>
      </c>
      <c r="DE702" s="576">
        <v>24.5</v>
      </c>
      <c r="DI702" s="494">
        <v>119</v>
      </c>
      <c r="DJ702" s="546">
        <v>8.5299999999999994</v>
      </c>
      <c r="DK702" s="549">
        <v>5810</v>
      </c>
      <c r="DL702" s="576">
        <v>22</v>
      </c>
      <c r="DM702" s="883">
        <v>79.2</v>
      </c>
      <c r="DO702" s="576">
        <v>33.200000000000003</v>
      </c>
      <c r="DS702" s="494">
        <v>44</v>
      </c>
      <c r="DT702" s="546">
        <v>8.48</v>
      </c>
      <c r="DU702" s="466">
        <v>824</v>
      </c>
      <c r="DV702" s="576">
        <v>12</v>
      </c>
      <c r="DW702" s="883">
        <v>46</v>
      </c>
      <c r="DY702" s="576">
        <v>21</v>
      </c>
      <c r="EC702" s="494">
        <v>11</v>
      </c>
      <c r="ED702" s="546">
        <v>8.16</v>
      </c>
      <c r="EE702" s="551">
        <v>661</v>
      </c>
      <c r="EF702" s="576">
        <v>11.5</v>
      </c>
      <c r="EG702" s="883">
        <v>43</v>
      </c>
      <c r="EI702" s="576">
        <v>22.6</v>
      </c>
      <c r="FG702" s="494">
        <v>27</v>
      </c>
      <c r="FH702" s="546">
        <v>8.6199999999999992</v>
      </c>
      <c r="FI702" s="467">
        <v>4210</v>
      </c>
      <c r="FJ702" s="576">
        <v>40.5</v>
      </c>
      <c r="FK702" s="883">
        <v>125.6</v>
      </c>
      <c r="FM702" s="576">
        <v>7.8</v>
      </c>
      <c r="GE702" s="1335"/>
      <c r="GG702" s="1263"/>
      <c r="HH702" s="954"/>
    </row>
    <row r="703" spans="1:523" s="472" customFormat="1" ht="15" customHeight="1" x14ac:dyDescent="0.15">
      <c r="A703" s="581">
        <v>44220</v>
      </c>
      <c r="B703" s="1204">
        <f t="shared" si="112"/>
        <v>3952</v>
      </c>
      <c r="C703" s="241"/>
      <c r="D703" s="552"/>
      <c r="E703" s="471"/>
      <c r="F703" s="577"/>
      <c r="G703" s="577"/>
      <c r="H703" s="541"/>
      <c r="I703" s="577"/>
      <c r="J703" s="553"/>
      <c r="K703" s="471"/>
      <c r="L703" s="557"/>
      <c r="M703" s="241">
        <v>2437</v>
      </c>
      <c r="N703" s="552">
        <v>8.4499999999999993</v>
      </c>
      <c r="O703" s="471">
        <v>3000</v>
      </c>
      <c r="P703" s="577">
        <v>25.1</v>
      </c>
      <c r="Q703" s="577">
        <f t="shared" si="100"/>
        <v>87.850000000000009</v>
      </c>
      <c r="R703" s="541"/>
      <c r="S703" s="577">
        <v>13.9</v>
      </c>
      <c r="T703" s="553"/>
      <c r="U703" s="471"/>
      <c r="V703" s="557"/>
      <c r="W703" s="554">
        <v>55</v>
      </c>
      <c r="X703" s="552">
        <v>8.24</v>
      </c>
      <c r="Y703" s="555">
        <v>8080</v>
      </c>
      <c r="Z703" s="577">
        <v>14.9</v>
      </c>
      <c r="AA703" s="577">
        <v>61.1</v>
      </c>
      <c r="AB703" s="541"/>
      <c r="AC703" s="577">
        <v>6</v>
      </c>
      <c r="AD703" s="541"/>
      <c r="AE703" s="471"/>
      <c r="AF703" s="557"/>
      <c r="AG703" s="554">
        <v>79</v>
      </c>
      <c r="AH703" s="552">
        <v>8.52</v>
      </c>
      <c r="AI703" s="555">
        <v>4100</v>
      </c>
      <c r="AJ703" s="577">
        <v>19</v>
      </c>
      <c r="AK703" s="577">
        <v>93</v>
      </c>
      <c r="AL703" s="541"/>
      <c r="AM703" s="180">
        <v>12</v>
      </c>
      <c r="AN703" s="541"/>
      <c r="AO703" s="471"/>
      <c r="AP703" s="619"/>
      <c r="AQ703" s="554">
        <v>442</v>
      </c>
      <c r="AR703" s="552">
        <v>8.23</v>
      </c>
      <c r="AS703" s="555">
        <v>3950</v>
      </c>
      <c r="AT703" s="577">
        <v>44.1</v>
      </c>
      <c r="AU703" s="577">
        <f t="shared" si="111"/>
        <v>141.12</v>
      </c>
      <c r="AV703" s="541"/>
      <c r="AW703" s="577">
        <v>14.6</v>
      </c>
      <c r="AX703" s="541"/>
      <c r="AY703" s="471"/>
      <c r="AZ703" s="557"/>
      <c r="BA703" s="241">
        <v>404</v>
      </c>
      <c r="BB703" s="552">
        <v>7.88</v>
      </c>
      <c r="BC703" s="471">
        <v>5470</v>
      </c>
      <c r="BD703" s="577">
        <v>49.2</v>
      </c>
      <c r="BE703" s="577">
        <f t="shared" si="102"/>
        <v>177.12</v>
      </c>
      <c r="BF703" s="541"/>
      <c r="BG703" s="577">
        <v>28.5</v>
      </c>
      <c r="BH703" s="541"/>
      <c r="BI703" s="471"/>
      <c r="BJ703" s="557"/>
      <c r="BK703" s="554">
        <v>116</v>
      </c>
      <c r="BL703" s="552">
        <v>8.14</v>
      </c>
      <c r="BM703" s="555">
        <v>2490</v>
      </c>
      <c r="BN703" s="577">
        <v>93.9</v>
      </c>
      <c r="BO703" s="577">
        <f t="shared" si="106"/>
        <v>234.75</v>
      </c>
      <c r="BP703" s="541"/>
      <c r="BQ703" s="577">
        <v>2.4</v>
      </c>
      <c r="BR703" s="541"/>
      <c r="BS703" s="471"/>
      <c r="BT703" s="557"/>
      <c r="BU703" s="554">
        <v>81</v>
      </c>
      <c r="BV703" s="552">
        <v>7.91</v>
      </c>
      <c r="BW703" s="555">
        <v>8060</v>
      </c>
      <c r="BX703" s="555">
        <v>55.6</v>
      </c>
      <c r="BY703" s="577">
        <f t="shared" si="107"/>
        <v>216.84</v>
      </c>
      <c r="BZ703" s="541"/>
      <c r="CA703" s="577">
        <v>41.5</v>
      </c>
      <c r="CB703" s="541"/>
      <c r="CC703" s="471"/>
      <c r="CD703" s="557"/>
      <c r="CE703" s="554"/>
      <c r="CF703" s="552"/>
      <c r="CG703" s="555"/>
      <c r="CH703" s="577"/>
      <c r="CI703" s="577"/>
      <c r="CJ703" s="541"/>
      <c r="CK703" s="577"/>
      <c r="CL703" s="541"/>
      <c r="CM703" s="471"/>
      <c r="CN703" s="557"/>
      <c r="CO703" s="554"/>
      <c r="CP703" s="552"/>
      <c r="CQ703" s="471"/>
      <c r="CR703" s="577"/>
      <c r="CS703" s="577"/>
      <c r="CT703" s="541"/>
      <c r="CU703" s="577"/>
      <c r="CV703" s="541"/>
      <c r="CW703" s="471"/>
      <c r="CX703" s="557"/>
      <c r="CY703" s="554">
        <v>143</v>
      </c>
      <c r="CZ703" s="552">
        <v>7.66</v>
      </c>
      <c r="DA703" s="471">
        <v>3640</v>
      </c>
      <c r="DB703" s="577">
        <v>100</v>
      </c>
      <c r="DC703" s="577">
        <f t="shared" si="108"/>
        <v>254.99999999999997</v>
      </c>
      <c r="DD703" s="541"/>
      <c r="DE703" s="577">
        <v>30.9</v>
      </c>
      <c r="DF703" s="541"/>
      <c r="DG703" s="558"/>
      <c r="DH703" s="557"/>
      <c r="DI703" s="554">
        <v>110</v>
      </c>
      <c r="DJ703" s="552">
        <v>8.11</v>
      </c>
      <c r="DK703" s="556">
        <v>6110</v>
      </c>
      <c r="DL703" s="577">
        <v>30.9</v>
      </c>
      <c r="DM703" s="577">
        <v>111</v>
      </c>
      <c r="DN703" s="541"/>
      <c r="DO703" s="577">
        <v>42.3</v>
      </c>
      <c r="DP703" s="541"/>
      <c r="DQ703" s="471"/>
      <c r="DR703" s="557"/>
      <c r="DS703" s="554">
        <v>34</v>
      </c>
      <c r="DT703" s="552">
        <v>7.5</v>
      </c>
      <c r="DU703" s="470">
        <v>477</v>
      </c>
      <c r="DV703" s="577">
        <v>50.4</v>
      </c>
      <c r="DW703" s="577">
        <v>156</v>
      </c>
      <c r="DX703" s="541"/>
      <c r="DY703" s="577">
        <v>7.2</v>
      </c>
      <c r="DZ703" s="541"/>
      <c r="EA703" s="577"/>
      <c r="EB703" s="557"/>
      <c r="EC703" s="554"/>
      <c r="ED703" s="552"/>
      <c r="EE703" s="558"/>
      <c r="EF703" s="577"/>
      <c r="EG703" s="577"/>
      <c r="EH703" s="541"/>
      <c r="EI703" s="577"/>
      <c r="EJ703" s="541"/>
      <c r="EK703" s="471"/>
      <c r="EL703" s="557"/>
      <c r="EM703" s="554"/>
      <c r="EN703" s="552"/>
      <c r="EO703" s="471"/>
      <c r="EP703" s="577"/>
      <c r="EQ703" s="577"/>
      <c r="ER703" s="541"/>
      <c r="ES703" s="577"/>
      <c r="ET703" s="470"/>
      <c r="EU703" s="471"/>
      <c r="EV703" s="557"/>
      <c r="EW703" s="554"/>
      <c r="EX703" s="552"/>
      <c r="EY703" s="471"/>
      <c r="EZ703" s="577"/>
      <c r="FA703" s="577"/>
      <c r="FB703" s="541"/>
      <c r="FC703" s="577"/>
      <c r="FD703" s="470"/>
      <c r="FE703" s="471"/>
      <c r="FF703" s="557"/>
      <c r="FG703" s="554">
        <v>22</v>
      </c>
      <c r="FH703" s="552">
        <v>8.6199999999999992</v>
      </c>
      <c r="FI703" s="471">
        <v>4210</v>
      </c>
      <c r="FJ703" s="577">
        <v>40.5</v>
      </c>
      <c r="FK703" s="577">
        <v>125.6</v>
      </c>
      <c r="FL703" s="541"/>
      <c r="FM703" s="577">
        <v>7.8</v>
      </c>
      <c r="FN703" s="470"/>
      <c r="FO703" s="471"/>
      <c r="FP703" s="557"/>
      <c r="FQ703" s="1261">
        <v>29</v>
      </c>
      <c r="FR703" s="584">
        <v>6.34</v>
      </c>
      <c r="FS703" s="589">
        <v>10140</v>
      </c>
      <c r="FT703" s="584">
        <v>61</v>
      </c>
      <c r="FU703" s="590">
        <f>FT703*3</f>
        <v>183</v>
      </c>
      <c r="FV703" s="584"/>
      <c r="FW703" s="590">
        <v>46</v>
      </c>
      <c r="FX703" s="584"/>
      <c r="FY703" s="584"/>
      <c r="FZ703" s="591"/>
      <c r="GA703" s="1261"/>
      <c r="GB703" s="584"/>
      <c r="GC703" s="584"/>
      <c r="GD703" s="584"/>
      <c r="GE703" s="584"/>
      <c r="GF703" s="584"/>
      <c r="GG703" s="584"/>
      <c r="GH703" s="584"/>
      <c r="GI703" s="584"/>
      <c r="GJ703" s="591"/>
      <c r="GK703" s="241"/>
      <c r="GL703" s="940"/>
      <c r="GM703" s="471"/>
      <c r="GN703" s="471"/>
      <c r="GO703" s="471"/>
      <c r="GP703" s="471"/>
      <c r="GQ703" s="471"/>
      <c r="GR703" s="471"/>
      <c r="GS703" s="471"/>
      <c r="GT703" s="557"/>
      <c r="GU703" s="241"/>
      <c r="GV703" s="471"/>
      <c r="GW703" s="471"/>
      <c r="GX703" s="471"/>
      <c r="GY703" s="471"/>
      <c r="GZ703" s="541"/>
      <c r="HA703" s="471"/>
      <c r="HB703" s="471"/>
      <c r="HC703" s="471"/>
      <c r="HD703" s="557"/>
      <c r="HE703" s="554"/>
      <c r="HF703" s="552"/>
      <c r="HG703" s="471"/>
      <c r="HH703" s="590"/>
      <c r="HI703" s="556"/>
      <c r="HJ703" s="541"/>
      <c r="HK703" s="577"/>
      <c r="HL703" s="541"/>
      <c r="HM703" s="471"/>
      <c r="HN703" s="557"/>
      <c r="HO703" s="554"/>
      <c r="HP703" s="552"/>
      <c r="HQ703" s="471"/>
      <c r="HR703" s="577"/>
      <c r="HS703" s="577"/>
      <c r="HT703" s="541"/>
      <c r="HU703" s="577"/>
      <c r="HV703" s="541"/>
      <c r="HW703" s="471"/>
      <c r="HX703" s="557"/>
      <c r="HY703" s="1587"/>
      <c r="HZ703" s="1587"/>
      <c r="IA703" s="1587"/>
      <c r="IB703" s="1587"/>
      <c r="IC703" s="1587"/>
      <c r="ID703" s="1587"/>
      <c r="IE703" s="1587"/>
      <c r="IF703" s="1587"/>
      <c r="IG703" s="1587"/>
      <c r="IH703" s="1587"/>
      <c r="II703" s="1587"/>
      <c r="IJ703" s="1587"/>
      <c r="IK703" s="1587"/>
      <c r="IL703" s="1587"/>
      <c r="IM703" s="1587"/>
      <c r="IN703" s="1587"/>
      <c r="IO703" s="1587"/>
      <c r="IP703" s="1587"/>
      <c r="IQ703" s="1587"/>
      <c r="IR703" s="1587"/>
      <c r="IS703" s="1587"/>
      <c r="IT703" s="1587"/>
      <c r="IU703" s="1587"/>
      <c r="IV703" s="1587"/>
      <c r="IW703" s="1587"/>
      <c r="IX703" s="1587"/>
      <c r="IY703" s="1587"/>
      <c r="IZ703" s="1587"/>
      <c r="JA703" s="1587"/>
      <c r="JB703" s="1587"/>
      <c r="JC703" s="1587"/>
      <c r="JD703" s="1587"/>
      <c r="JE703" s="1587"/>
      <c r="JF703" s="1587"/>
      <c r="JG703" s="1587"/>
      <c r="JH703" s="1587"/>
      <c r="JI703" s="1587"/>
      <c r="JJ703" s="1587"/>
      <c r="JK703" s="1587"/>
      <c r="JL703" s="1587"/>
      <c r="JM703" s="1587"/>
      <c r="JN703" s="1587"/>
      <c r="JO703" s="1587"/>
      <c r="JP703" s="1587"/>
      <c r="JQ703" s="1587"/>
      <c r="JR703" s="1587"/>
      <c r="JS703" s="1587"/>
      <c r="JT703" s="1587"/>
      <c r="JU703" s="1587"/>
      <c r="JV703" s="1587"/>
      <c r="JW703" s="1587"/>
      <c r="JX703" s="1587"/>
      <c r="JY703" s="1587"/>
      <c r="JZ703" s="1587"/>
      <c r="KA703" s="1587"/>
      <c r="KB703" s="1587"/>
      <c r="KC703" s="1587"/>
      <c r="KD703" s="1587"/>
      <c r="KE703" s="1587"/>
      <c r="KF703" s="1587"/>
      <c r="KG703" s="1587"/>
      <c r="KH703" s="1587"/>
      <c r="KI703" s="1587"/>
      <c r="KJ703" s="1587"/>
      <c r="KK703" s="1587"/>
      <c r="KL703" s="1587"/>
      <c r="KM703" s="1587"/>
      <c r="KN703" s="1587"/>
      <c r="KO703" s="1587"/>
      <c r="KP703" s="1587"/>
      <c r="KQ703" s="1587"/>
      <c r="KR703" s="1587"/>
      <c r="KS703" s="1587"/>
      <c r="KT703" s="1587"/>
      <c r="KU703" s="1587"/>
      <c r="KV703" s="1587"/>
      <c r="KW703" s="1587"/>
      <c r="KX703" s="1587"/>
      <c r="KY703" s="1587"/>
      <c r="KZ703" s="1587"/>
      <c r="LA703" s="1587"/>
      <c r="LB703" s="1587"/>
      <c r="LC703" s="1587"/>
      <c r="LD703" s="1587"/>
      <c r="LE703" s="1587"/>
      <c r="LF703" s="1587"/>
      <c r="LG703" s="1587"/>
      <c r="LH703" s="1587"/>
      <c r="LI703" s="1587"/>
      <c r="LJ703" s="1587"/>
      <c r="LK703" s="1587"/>
      <c r="LL703" s="1587"/>
      <c r="LM703" s="1587"/>
      <c r="LN703" s="1587"/>
      <c r="LO703" s="1587"/>
      <c r="LP703" s="1587"/>
      <c r="LQ703" s="1587"/>
      <c r="LR703" s="1587"/>
      <c r="LS703" s="1587"/>
      <c r="LT703" s="1587"/>
      <c r="LU703" s="1587"/>
      <c r="LV703" s="1587"/>
      <c r="LW703" s="1587"/>
      <c r="LX703" s="1587"/>
      <c r="LY703" s="1587"/>
      <c r="LZ703" s="1587"/>
      <c r="MA703" s="1587"/>
      <c r="MB703" s="1587"/>
      <c r="MC703" s="1587"/>
      <c r="MD703" s="1587"/>
      <c r="ME703" s="1587"/>
      <c r="MF703" s="1587"/>
      <c r="MG703" s="1587"/>
      <c r="MH703" s="1587"/>
      <c r="MI703" s="1587"/>
      <c r="MJ703" s="1587"/>
      <c r="MK703" s="1587"/>
      <c r="ML703" s="1587"/>
      <c r="MM703" s="1587"/>
      <c r="MN703" s="1587"/>
      <c r="MO703" s="1587"/>
      <c r="MP703" s="1587"/>
      <c r="MQ703" s="1587"/>
      <c r="MR703" s="1587"/>
      <c r="MS703" s="1587"/>
      <c r="MT703" s="1587"/>
      <c r="MU703" s="1587"/>
      <c r="MV703" s="1587"/>
      <c r="MW703" s="1587"/>
      <c r="MX703" s="1587"/>
      <c r="MY703" s="1587"/>
      <c r="MZ703" s="1587"/>
      <c r="NA703" s="1587"/>
      <c r="NB703" s="1587"/>
      <c r="NC703" s="1587"/>
      <c r="ND703" s="1587"/>
      <c r="NE703" s="1587"/>
      <c r="NF703" s="1587"/>
      <c r="NG703" s="1587"/>
      <c r="NH703" s="1587"/>
      <c r="NI703" s="1587"/>
      <c r="NJ703" s="1587"/>
      <c r="NK703" s="1587"/>
      <c r="NL703" s="1587"/>
      <c r="NM703" s="1587"/>
      <c r="NN703" s="1587"/>
      <c r="NO703" s="1587"/>
      <c r="NP703" s="1587"/>
      <c r="NQ703" s="1587"/>
      <c r="NR703" s="1587"/>
      <c r="NS703" s="1587"/>
      <c r="NT703" s="1587"/>
      <c r="NU703" s="1587"/>
      <c r="NV703" s="1587"/>
      <c r="NW703" s="1587"/>
      <c r="NX703" s="1587"/>
      <c r="NY703" s="1587"/>
      <c r="NZ703" s="1587"/>
      <c r="OA703" s="1587"/>
      <c r="OB703" s="1587"/>
      <c r="OC703" s="1587"/>
      <c r="OD703" s="1587"/>
      <c r="OE703" s="1587"/>
      <c r="OF703" s="1587"/>
      <c r="OG703" s="1587"/>
      <c r="OH703" s="1587"/>
      <c r="OI703" s="1587"/>
      <c r="OJ703" s="1587"/>
      <c r="OK703" s="1587"/>
      <c r="OL703" s="1587"/>
      <c r="OM703" s="1587"/>
      <c r="ON703" s="1587"/>
      <c r="OO703" s="1587"/>
      <c r="OP703" s="1587"/>
      <c r="OQ703" s="1587"/>
      <c r="OR703" s="1587"/>
      <c r="OS703" s="1587"/>
      <c r="OT703" s="1587"/>
      <c r="OU703" s="1587"/>
      <c r="OV703" s="1587"/>
      <c r="OW703" s="1587"/>
      <c r="OX703" s="1587"/>
      <c r="OY703" s="1587"/>
      <c r="OZ703" s="1587"/>
      <c r="PA703" s="1587"/>
      <c r="PB703" s="1587"/>
      <c r="PC703" s="1587"/>
      <c r="PD703" s="1587"/>
      <c r="PE703" s="1587"/>
      <c r="PF703" s="1587"/>
      <c r="PG703" s="1588"/>
      <c r="PH703" s="1588"/>
      <c r="PI703" s="1588"/>
      <c r="PJ703" s="1588"/>
      <c r="PK703" s="1588"/>
      <c r="PL703" s="1588"/>
      <c r="PM703" s="1588"/>
      <c r="PN703" s="1588"/>
      <c r="PO703" s="1588"/>
      <c r="PP703" s="1588"/>
      <c r="PQ703" s="1588"/>
      <c r="PR703" s="1588"/>
      <c r="PS703" s="1588"/>
      <c r="PT703" s="1588"/>
      <c r="PU703" s="1588"/>
      <c r="PV703" s="1588"/>
      <c r="PW703" s="1588"/>
      <c r="PX703" s="1588"/>
      <c r="PY703" s="1588"/>
      <c r="PZ703" s="1588"/>
      <c r="QA703" s="1588"/>
      <c r="QB703" s="1588"/>
      <c r="QC703" s="1588"/>
      <c r="QD703" s="1588"/>
      <c r="QE703" s="1588"/>
      <c r="QF703" s="1588"/>
      <c r="QG703" s="1588"/>
      <c r="QH703" s="1588"/>
      <c r="QI703" s="1588"/>
      <c r="QJ703" s="1588"/>
      <c r="QK703" s="1588"/>
      <c r="QL703" s="1588"/>
      <c r="QM703" s="1588"/>
      <c r="QN703" s="1588"/>
      <c r="QO703" s="1588"/>
      <c r="QP703" s="1588"/>
      <c r="QQ703" s="1588"/>
      <c r="QR703" s="1588"/>
      <c r="QS703" s="1588"/>
      <c r="QT703" s="1588"/>
      <c r="QU703" s="1588"/>
      <c r="QV703" s="1588"/>
      <c r="QW703" s="1588"/>
      <c r="QX703" s="1588"/>
      <c r="QY703" s="1588"/>
      <c r="QZ703" s="1588"/>
      <c r="RA703" s="1588"/>
      <c r="RB703" s="1588"/>
      <c r="RC703" s="1588"/>
      <c r="RD703" s="1588"/>
      <c r="RE703" s="1588"/>
      <c r="RF703" s="1588"/>
      <c r="RG703" s="1588"/>
      <c r="RH703" s="1588"/>
      <c r="RI703" s="1588"/>
      <c r="RJ703" s="1588"/>
      <c r="RK703" s="1588"/>
      <c r="RL703" s="1588"/>
      <c r="RM703" s="1588"/>
      <c r="RN703" s="1588"/>
      <c r="RO703" s="1588"/>
      <c r="RP703" s="1588"/>
      <c r="RQ703" s="1588"/>
      <c r="RR703" s="1588"/>
      <c r="RS703" s="1588"/>
      <c r="RT703" s="1588"/>
      <c r="RU703" s="1588"/>
      <c r="RV703" s="1588"/>
      <c r="RW703" s="1588"/>
      <c r="RX703" s="1588"/>
      <c r="RY703" s="1588"/>
      <c r="RZ703" s="1588"/>
      <c r="SA703" s="1588"/>
      <c r="SB703" s="1588"/>
      <c r="SC703" s="1588"/>
      <c r="SD703" s="1588"/>
      <c r="SE703" s="1588"/>
      <c r="SF703" s="1588"/>
      <c r="SG703" s="1588"/>
      <c r="SH703" s="1588"/>
      <c r="SI703" s="1588"/>
      <c r="SJ703" s="1588"/>
      <c r="SK703" s="1588"/>
      <c r="SL703" s="1588"/>
      <c r="SM703" s="1588"/>
      <c r="SN703" s="1588"/>
      <c r="SO703" s="1588"/>
      <c r="SP703" s="1588"/>
      <c r="SQ703" s="1588"/>
      <c r="SR703" s="1588"/>
      <c r="SS703" s="1588"/>
      <c r="ST703" s="1588"/>
      <c r="SU703" s="1588"/>
      <c r="SV703" s="1588"/>
      <c r="SW703" s="1588"/>
      <c r="SX703" s="1588"/>
      <c r="SY703" s="1588"/>
      <c r="SZ703" s="1588"/>
      <c r="TA703" s="1588"/>
      <c r="TB703" s="1588"/>
      <c r="TC703" s="1588"/>
    </row>
    <row r="704" spans="1:523" ht="15" customHeight="1" x14ac:dyDescent="0.15">
      <c r="A704" s="1033">
        <v>44221</v>
      </c>
      <c r="B704" s="1205">
        <f t="shared" si="112"/>
        <v>4836</v>
      </c>
      <c r="M704" s="231">
        <v>2800</v>
      </c>
      <c r="N704" s="546">
        <v>8.5399999999999991</v>
      </c>
      <c r="O704" s="467">
        <v>2710</v>
      </c>
      <c r="P704" s="576">
        <v>21.1</v>
      </c>
      <c r="Q704" s="883">
        <f t="shared" si="100"/>
        <v>73.850000000000009</v>
      </c>
      <c r="S704" s="576">
        <v>12.5</v>
      </c>
      <c r="AG704" s="494">
        <v>85</v>
      </c>
      <c r="AH704" s="546">
        <v>8.3000000000000007</v>
      </c>
      <c r="AI704" s="548">
        <v>2600</v>
      </c>
      <c r="AJ704" s="576">
        <v>11.4</v>
      </c>
      <c r="AK704" s="883">
        <v>49</v>
      </c>
      <c r="AM704" s="213">
        <v>10.3</v>
      </c>
      <c r="AQ704" s="494">
        <v>491</v>
      </c>
      <c r="AR704" s="546">
        <v>7.9</v>
      </c>
      <c r="AS704" s="548">
        <v>4310</v>
      </c>
      <c r="AT704" s="576">
        <v>53</v>
      </c>
      <c r="AU704" s="883">
        <f t="shared" si="111"/>
        <v>169.60000000000002</v>
      </c>
      <c r="AW704" s="576">
        <v>12.5</v>
      </c>
      <c r="BA704" s="231">
        <v>281</v>
      </c>
      <c r="BB704" s="546">
        <v>7.87</v>
      </c>
      <c r="BC704" s="467">
        <v>6330</v>
      </c>
      <c r="BD704" s="576">
        <v>85.6</v>
      </c>
      <c r="BE704" s="883">
        <f t="shared" si="102"/>
        <v>308.15999999999997</v>
      </c>
      <c r="BG704" s="576">
        <v>49.5</v>
      </c>
      <c r="BK704" s="494">
        <v>113</v>
      </c>
      <c r="BL704" s="546">
        <v>8.15</v>
      </c>
      <c r="BM704" s="548">
        <v>2430</v>
      </c>
      <c r="BN704" s="576">
        <v>90.6</v>
      </c>
      <c r="BO704" s="883">
        <f t="shared" si="106"/>
        <v>226.5</v>
      </c>
      <c r="BQ704" s="576">
        <v>2.2000000000000002</v>
      </c>
      <c r="BU704" s="494">
        <v>250</v>
      </c>
      <c r="BV704" s="546">
        <v>8.1199999999999992</v>
      </c>
      <c r="BW704" s="548">
        <v>2980</v>
      </c>
      <c r="BX704" s="548">
        <v>86.8</v>
      </c>
      <c r="BY704" s="883">
        <f t="shared" si="107"/>
        <v>338.52</v>
      </c>
      <c r="CA704" s="576">
        <v>5.0999999999999996</v>
      </c>
      <c r="CO704" s="494">
        <v>622</v>
      </c>
      <c r="CP704" s="546">
        <v>8.34</v>
      </c>
      <c r="CQ704" s="467">
        <v>6510</v>
      </c>
      <c r="CR704" s="576">
        <v>41</v>
      </c>
      <c r="CS704" s="883">
        <f t="shared" si="104"/>
        <v>131.20000000000002</v>
      </c>
      <c r="CU704" s="576">
        <v>14</v>
      </c>
      <c r="DI704" s="494">
        <v>121</v>
      </c>
      <c r="DJ704" s="546">
        <v>8.11</v>
      </c>
      <c r="DK704" s="549">
        <v>6200</v>
      </c>
      <c r="DL704" s="576">
        <v>32</v>
      </c>
      <c r="DM704" s="883">
        <v>114</v>
      </c>
      <c r="DO704" s="576">
        <v>29</v>
      </c>
      <c r="DS704" s="494">
        <v>36</v>
      </c>
      <c r="DT704" s="546">
        <v>7.5</v>
      </c>
      <c r="DU704" s="466">
        <v>767</v>
      </c>
      <c r="DV704" s="576">
        <v>50</v>
      </c>
      <c r="DW704" s="883">
        <v>156</v>
      </c>
      <c r="DY704" s="576">
        <v>7</v>
      </c>
      <c r="FG704" s="494">
        <v>19</v>
      </c>
      <c r="FH704" s="546">
        <v>8.6199999999999992</v>
      </c>
      <c r="FI704" s="467">
        <v>4210</v>
      </c>
      <c r="FJ704" s="576">
        <v>41</v>
      </c>
      <c r="FK704" s="883">
        <v>126</v>
      </c>
      <c r="FM704" s="576">
        <v>8</v>
      </c>
      <c r="FQ704" s="1262">
        <v>18</v>
      </c>
      <c r="FR704" s="1263">
        <v>6.23</v>
      </c>
      <c r="FS704" s="1444">
        <v>10000</v>
      </c>
      <c r="FT704" s="1263">
        <v>61</v>
      </c>
      <c r="FU704" s="980">
        <f t="shared" si="110"/>
        <v>183</v>
      </c>
      <c r="FW704" s="954">
        <v>46</v>
      </c>
      <c r="GE704" s="1335"/>
      <c r="GG704" s="1263"/>
      <c r="HH704" s="954"/>
    </row>
    <row r="705" spans="1:523" ht="15" customHeight="1" x14ac:dyDescent="0.15">
      <c r="A705" s="1033">
        <v>44222</v>
      </c>
      <c r="B705" s="1205">
        <f t="shared" si="112"/>
        <v>5513</v>
      </c>
      <c r="M705" s="231">
        <v>2770</v>
      </c>
      <c r="N705" s="546">
        <v>8.5</v>
      </c>
      <c r="O705" s="467">
        <v>2770</v>
      </c>
      <c r="P705" s="576">
        <v>21.9</v>
      </c>
      <c r="Q705" s="883">
        <f t="shared" si="100"/>
        <v>76.649999999999991</v>
      </c>
      <c r="S705" s="576">
        <v>8.1999999999999993</v>
      </c>
      <c r="W705" s="494">
        <v>67</v>
      </c>
      <c r="X705" s="546">
        <v>8.24</v>
      </c>
      <c r="Y705" s="548">
        <v>8080</v>
      </c>
      <c r="Z705" s="576">
        <v>17</v>
      </c>
      <c r="AA705" s="883">
        <v>68</v>
      </c>
      <c r="AC705" s="576">
        <v>9</v>
      </c>
      <c r="AG705" s="494">
        <v>87</v>
      </c>
      <c r="AH705" s="546">
        <v>8.08</v>
      </c>
      <c r="AI705" s="548">
        <v>2430</v>
      </c>
      <c r="AJ705" s="576">
        <v>10.3</v>
      </c>
      <c r="AK705" s="883">
        <v>44.3</v>
      </c>
      <c r="AM705" s="213">
        <v>9.4</v>
      </c>
      <c r="AQ705" s="494">
        <v>506</v>
      </c>
      <c r="AR705" s="546">
        <v>7.88</v>
      </c>
      <c r="AS705" s="548">
        <v>5140</v>
      </c>
      <c r="AT705" s="576">
        <v>66.5</v>
      </c>
      <c r="AU705" s="883">
        <f t="shared" si="111"/>
        <v>212.8</v>
      </c>
      <c r="AW705" s="576">
        <v>14.7</v>
      </c>
      <c r="BA705" s="231">
        <v>483</v>
      </c>
      <c r="BB705" s="546">
        <v>7.88</v>
      </c>
      <c r="BC705" s="467">
        <v>5530</v>
      </c>
      <c r="BD705" s="576">
        <v>54.4</v>
      </c>
      <c r="BE705" s="883">
        <f t="shared" si="102"/>
        <v>195.84</v>
      </c>
      <c r="BG705" s="576">
        <v>42.2</v>
      </c>
      <c r="BK705" s="494">
        <v>111</v>
      </c>
      <c r="BL705" s="546">
        <v>8.08</v>
      </c>
      <c r="BM705" s="548">
        <v>2480</v>
      </c>
      <c r="BN705" s="576">
        <v>92</v>
      </c>
      <c r="BO705" s="883">
        <f t="shared" si="106"/>
        <v>230</v>
      </c>
      <c r="BQ705" s="576">
        <v>2.4</v>
      </c>
      <c r="BU705" s="494">
        <v>272</v>
      </c>
      <c r="BV705" s="546">
        <v>8.0399999999999991</v>
      </c>
      <c r="BW705" s="548">
        <v>16500</v>
      </c>
      <c r="BX705" s="548">
        <v>65</v>
      </c>
      <c r="BY705" s="883">
        <f t="shared" si="107"/>
        <v>253.5</v>
      </c>
      <c r="CA705" s="576">
        <v>33.6</v>
      </c>
      <c r="CO705" s="494">
        <v>506</v>
      </c>
      <c r="CP705" s="546">
        <v>8.2100000000000009</v>
      </c>
      <c r="CQ705" s="467">
        <v>7700</v>
      </c>
      <c r="CR705" s="576">
        <v>37.4</v>
      </c>
      <c r="CS705" s="883">
        <f t="shared" si="104"/>
        <v>119.68</v>
      </c>
      <c r="CU705" s="576">
        <v>20.7</v>
      </c>
      <c r="CY705" s="494">
        <v>346</v>
      </c>
      <c r="CZ705" s="546">
        <v>7.67</v>
      </c>
      <c r="DA705" s="467">
        <v>3340</v>
      </c>
      <c r="DB705" s="576">
        <v>82.9</v>
      </c>
      <c r="DC705" s="883">
        <f t="shared" si="108"/>
        <v>211.39500000000001</v>
      </c>
      <c r="DE705" s="576">
        <v>26.5</v>
      </c>
      <c r="DI705" s="494">
        <v>263</v>
      </c>
      <c r="DJ705" s="546">
        <v>8.34</v>
      </c>
      <c r="DK705" s="549">
        <v>5730</v>
      </c>
      <c r="DL705" s="576">
        <v>58.2</v>
      </c>
      <c r="DM705" s="883">
        <v>210</v>
      </c>
      <c r="DO705" s="576">
        <v>45.7</v>
      </c>
      <c r="DS705" s="494">
        <v>58</v>
      </c>
      <c r="DT705" s="546">
        <v>7.57</v>
      </c>
      <c r="DU705" s="466">
        <v>485</v>
      </c>
      <c r="DV705" s="576">
        <v>28.4</v>
      </c>
      <c r="DW705" s="883">
        <v>79.5</v>
      </c>
      <c r="DY705" s="576">
        <v>6.2</v>
      </c>
      <c r="FG705" s="494">
        <v>26</v>
      </c>
      <c r="FH705" s="546">
        <v>8.64</v>
      </c>
      <c r="FI705" s="467">
        <v>3960</v>
      </c>
      <c r="FJ705" s="576">
        <v>39.799999999999997</v>
      </c>
      <c r="FK705" s="883">
        <v>123</v>
      </c>
      <c r="FM705" s="576">
        <v>8.1</v>
      </c>
      <c r="FQ705" s="1262">
        <v>18</v>
      </c>
      <c r="FR705" s="1263">
        <v>6.52</v>
      </c>
      <c r="FS705" s="1444">
        <v>11840</v>
      </c>
      <c r="FT705" s="1263">
        <v>74.2</v>
      </c>
      <c r="FU705" s="980">
        <f t="shared" si="110"/>
        <v>222.60000000000002</v>
      </c>
      <c r="FW705" s="954">
        <v>54</v>
      </c>
      <c r="GE705" s="1335"/>
      <c r="GG705" s="1263"/>
      <c r="HH705" s="954"/>
    </row>
    <row r="706" spans="1:523" ht="15" customHeight="1" x14ac:dyDescent="0.15">
      <c r="A706" s="1033">
        <v>44223</v>
      </c>
      <c r="B706" s="1205">
        <f t="shared" si="112"/>
        <v>5158</v>
      </c>
      <c r="M706" s="231">
        <v>2749</v>
      </c>
      <c r="N706" s="546">
        <v>8.48</v>
      </c>
      <c r="O706" s="467">
        <v>2690</v>
      </c>
      <c r="P706" s="576">
        <v>21.3</v>
      </c>
      <c r="Q706" s="883">
        <f t="shared" si="100"/>
        <v>74.55</v>
      </c>
      <c r="S706" s="576">
        <v>10</v>
      </c>
      <c r="AG706" s="494">
        <v>40</v>
      </c>
      <c r="AH706" s="546">
        <v>8.08</v>
      </c>
      <c r="AI706" s="548">
        <v>2430</v>
      </c>
      <c r="AJ706" s="576">
        <v>10.3</v>
      </c>
      <c r="AK706" s="883">
        <v>44.3</v>
      </c>
      <c r="AM706" s="213">
        <v>9.4</v>
      </c>
      <c r="AQ706" s="494">
        <v>365</v>
      </c>
      <c r="AR706" s="546">
        <v>8</v>
      </c>
      <c r="AS706" s="548">
        <v>5660</v>
      </c>
      <c r="AT706" s="576">
        <v>78.8</v>
      </c>
      <c r="AU706" s="883">
        <f t="shared" si="111"/>
        <v>252.16</v>
      </c>
      <c r="AW706" s="576">
        <v>18.600000000000001</v>
      </c>
      <c r="BA706" s="231">
        <v>377</v>
      </c>
      <c r="BB706" s="546">
        <v>7.7</v>
      </c>
      <c r="BC706" s="467">
        <v>5170</v>
      </c>
      <c r="BD706" s="576">
        <v>59.8</v>
      </c>
      <c r="BE706" s="883">
        <f t="shared" si="102"/>
        <v>215.28</v>
      </c>
      <c r="BG706" s="576">
        <v>34.799999999999997</v>
      </c>
      <c r="BK706" s="494">
        <v>110</v>
      </c>
      <c r="BL706" s="546">
        <v>8.0500000000000007</v>
      </c>
      <c r="BM706" s="548">
        <v>2470</v>
      </c>
      <c r="BN706" s="576">
        <v>92.3</v>
      </c>
      <c r="BO706" s="883">
        <f t="shared" si="106"/>
        <v>230.75</v>
      </c>
      <c r="BQ706" s="576">
        <v>2.2999999999999998</v>
      </c>
      <c r="BU706" s="494">
        <v>268</v>
      </c>
      <c r="BV706" s="546">
        <v>7.89</v>
      </c>
      <c r="BW706" s="548">
        <v>6820</v>
      </c>
      <c r="BX706" s="548">
        <v>53.3</v>
      </c>
      <c r="BY706" s="883">
        <f t="shared" si="107"/>
        <v>207.86999999999998</v>
      </c>
      <c r="CA706" s="576">
        <v>30.3</v>
      </c>
      <c r="CO706" s="494">
        <v>479</v>
      </c>
      <c r="CP706" s="546">
        <v>8.4499999999999993</v>
      </c>
      <c r="CQ706" s="467">
        <v>7880</v>
      </c>
      <c r="CR706" s="576">
        <v>35.9</v>
      </c>
      <c r="CS706" s="883">
        <f t="shared" si="104"/>
        <v>114.88</v>
      </c>
      <c r="CU706" s="576">
        <v>25.3</v>
      </c>
      <c r="CY706" s="494">
        <v>470</v>
      </c>
      <c r="CZ706" s="546">
        <v>7.56</v>
      </c>
      <c r="DA706" s="467">
        <v>3940</v>
      </c>
      <c r="DB706" s="576">
        <v>120</v>
      </c>
      <c r="DC706" s="883">
        <f t="shared" si="108"/>
        <v>306</v>
      </c>
      <c r="DE706" s="576">
        <v>28.8</v>
      </c>
      <c r="DI706" s="494">
        <v>171</v>
      </c>
      <c r="DJ706" s="546">
        <v>8.08</v>
      </c>
      <c r="DK706" s="549">
        <v>5920</v>
      </c>
      <c r="DL706" s="576">
        <v>26.1</v>
      </c>
      <c r="DM706" s="883">
        <v>94</v>
      </c>
      <c r="DO706" s="576">
        <v>41.4</v>
      </c>
      <c r="EW706" s="494">
        <v>88</v>
      </c>
      <c r="EX706" s="546">
        <v>7.62</v>
      </c>
      <c r="EY706" s="467">
        <v>4040</v>
      </c>
      <c r="EZ706" s="576">
        <v>7.3</v>
      </c>
      <c r="FA706" s="883">
        <v>30</v>
      </c>
      <c r="FC706" s="576">
        <v>1.2</v>
      </c>
      <c r="FG706" s="494">
        <v>23</v>
      </c>
      <c r="FH706" s="546">
        <v>8.56</v>
      </c>
      <c r="FI706" s="467">
        <v>4090</v>
      </c>
      <c r="FJ706" s="576">
        <v>40</v>
      </c>
      <c r="FK706" s="883">
        <f>FJ706*3.1</f>
        <v>124</v>
      </c>
      <c r="FM706" s="576">
        <v>7.7</v>
      </c>
      <c r="FQ706" s="1262">
        <v>18</v>
      </c>
      <c r="FR706" s="1263">
        <v>6.24</v>
      </c>
      <c r="FS706" s="1444">
        <v>11500</v>
      </c>
      <c r="FT706" s="1263">
        <v>71</v>
      </c>
      <c r="FU706" s="980">
        <f t="shared" si="110"/>
        <v>213</v>
      </c>
      <c r="FW706" s="954">
        <v>49</v>
      </c>
      <c r="GE706" s="1335"/>
      <c r="GG706" s="1263"/>
      <c r="HH706" s="954"/>
    </row>
    <row r="707" spans="1:523" ht="15" customHeight="1" x14ac:dyDescent="0.15">
      <c r="A707" s="1033">
        <v>44224</v>
      </c>
      <c r="B707" s="1205">
        <f t="shared" si="112"/>
        <v>4613</v>
      </c>
      <c r="M707" s="231">
        <v>2754</v>
      </c>
      <c r="N707" s="546">
        <v>8.6300000000000008</v>
      </c>
      <c r="O707" s="467">
        <v>2560</v>
      </c>
      <c r="P707" s="576">
        <v>22.2</v>
      </c>
      <c r="Q707" s="883">
        <f t="shared" si="100"/>
        <v>77.7</v>
      </c>
      <c r="S707" s="576">
        <v>10</v>
      </c>
      <c r="AG707" s="494">
        <v>70</v>
      </c>
      <c r="AH707" s="546">
        <v>8.52</v>
      </c>
      <c r="AI707" s="548">
        <v>4120</v>
      </c>
      <c r="AJ707" s="576">
        <v>19</v>
      </c>
      <c r="AK707" s="883">
        <v>52</v>
      </c>
      <c r="AM707" s="213">
        <v>11</v>
      </c>
      <c r="AQ707" s="494">
        <v>434</v>
      </c>
      <c r="AR707" s="546">
        <v>7.85</v>
      </c>
      <c r="AS707" s="548">
        <v>4190</v>
      </c>
      <c r="AT707" s="576">
        <v>62.2</v>
      </c>
      <c r="AU707" s="883">
        <f t="shared" si="111"/>
        <v>199.04000000000002</v>
      </c>
      <c r="AW707" s="576">
        <v>18.899999999999999</v>
      </c>
      <c r="BA707" s="231">
        <v>331</v>
      </c>
      <c r="BB707" s="546">
        <v>7.51</v>
      </c>
      <c r="BC707" s="467">
        <v>3910</v>
      </c>
      <c r="BD707" s="576">
        <v>54.7</v>
      </c>
      <c r="BE707" s="883">
        <f t="shared" si="102"/>
        <v>196.92000000000002</v>
      </c>
      <c r="BG707" s="576">
        <v>29.2</v>
      </c>
      <c r="BK707" s="494">
        <v>112</v>
      </c>
      <c r="BL707" s="546">
        <v>8.1999999999999993</v>
      </c>
      <c r="BM707" s="548">
        <v>2370</v>
      </c>
      <c r="BN707" s="576">
        <v>92.4</v>
      </c>
      <c r="BO707" s="883">
        <f t="shared" si="106"/>
        <v>231</v>
      </c>
      <c r="BQ707" s="576">
        <v>2.4</v>
      </c>
      <c r="BU707" s="494">
        <v>268</v>
      </c>
      <c r="BV707" s="546">
        <v>7.85</v>
      </c>
      <c r="BW707" s="548">
        <v>11630</v>
      </c>
      <c r="BX707" s="548">
        <v>59.4</v>
      </c>
      <c r="BY707" s="883">
        <f t="shared" si="107"/>
        <v>231.66</v>
      </c>
      <c r="CA707" s="576">
        <v>39.6</v>
      </c>
      <c r="CO707" s="494">
        <v>23</v>
      </c>
      <c r="CP707" s="546">
        <v>7.97</v>
      </c>
      <c r="CQ707" s="467">
        <v>6270</v>
      </c>
      <c r="CR707" s="576">
        <v>34.200000000000003</v>
      </c>
      <c r="CS707" s="883">
        <f t="shared" si="104"/>
        <v>109.44000000000001</v>
      </c>
      <c r="CU707" s="576">
        <v>23.2</v>
      </c>
      <c r="CY707" s="494">
        <v>356</v>
      </c>
      <c r="CZ707" s="546">
        <v>7.68</v>
      </c>
      <c r="DA707" s="467">
        <v>4180</v>
      </c>
      <c r="DB707" s="576">
        <v>146</v>
      </c>
      <c r="DC707" s="883">
        <f t="shared" si="108"/>
        <v>372.29999999999995</v>
      </c>
      <c r="DE707" s="576">
        <v>33.200000000000003</v>
      </c>
      <c r="DI707" s="494">
        <v>176</v>
      </c>
      <c r="DJ707" s="546">
        <v>8.01</v>
      </c>
      <c r="DK707" s="549">
        <v>6060</v>
      </c>
      <c r="DL707" s="576">
        <v>28.4</v>
      </c>
      <c r="DM707" s="883">
        <v>101</v>
      </c>
      <c r="DO707" s="576">
        <v>41.4</v>
      </c>
      <c r="DS707" s="494">
        <v>34</v>
      </c>
      <c r="DT707" s="546">
        <v>7.71</v>
      </c>
      <c r="DU707" s="466">
        <v>474</v>
      </c>
      <c r="DV707" s="576">
        <v>32.4</v>
      </c>
      <c r="DW707" s="883">
        <v>90</v>
      </c>
      <c r="DY707" s="576">
        <v>3.7</v>
      </c>
      <c r="EC707" s="494">
        <v>18</v>
      </c>
      <c r="ED707" s="546">
        <v>8.0399999999999991</v>
      </c>
      <c r="EE707" s="551">
        <v>659</v>
      </c>
      <c r="EF707" s="576">
        <v>12</v>
      </c>
      <c r="EG707" s="883">
        <v>43</v>
      </c>
      <c r="EI707" s="576">
        <v>14</v>
      </c>
      <c r="FG707" s="494">
        <v>16</v>
      </c>
      <c r="FH707" s="546">
        <v>8.68</v>
      </c>
      <c r="FI707" s="467">
        <v>3970</v>
      </c>
      <c r="FJ707" s="576">
        <v>41.4</v>
      </c>
      <c r="FK707" s="883">
        <f>FJ707*3.1</f>
        <v>128.34</v>
      </c>
      <c r="FM707" s="576">
        <v>8.3000000000000007</v>
      </c>
      <c r="FQ707" s="1262">
        <v>21</v>
      </c>
      <c r="FR707" s="1263">
        <v>3.04</v>
      </c>
      <c r="FS707" s="1444">
        <v>1008</v>
      </c>
      <c r="FT707" s="1263">
        <v>52.2</v>
      </c>
      <c r="FU707" s="980">
        <f t="shared" si="110"/>
        <v>156.60000000000002</v>
      </c>
      <c r="FW707" s="954">
        <v>13.5</v>
      </c>
      <c r="GE707" s="1335"/>
      <c r="GG707" s="1263"/>
      <c r="HH707" s="954"/>
    </row>
    <row r="708" spans="1:523" ht="15" customHeight="1" x14ac:dyDescent="0.15">
      <c r="A708" s="1033">
        <v>44225</v>
      </c>
      <c r="B708" s="1205">
        <f t="shared" si="112"/>
        <v>5078</v>
      </c>
      <c r="M708" s="231">
        <v>2702</v>
      </c>
      <c r="N708" s="546">
        <v>8.5399999999999991</v>
      </c>
      <c r="O708" s="467">
        <v>2560</v>
      </c>
      <c r="P708" s="576">
        <v>18.5</v>
      </c>
      <c r="Q708" s="883">
        <f t="shared" si="100"/>
        <v>64.75</v>
      </c>
      <c r="S708" s="576">
        <v>11.7</v>
      </c>
      <c r="AG708" s="494">
        <v>59</v>
      </c>
      <c r="AH708" s="546">
        <v>8.52</v>
      </c>
      <c r="AI708" s="548">
        <v>4120</v>
      </c>
      <c r="AJ708" s="576">
        <v>19</v>
      </c>
      <c r="AK708" s="883">
        <v>52</v>
      </c>
      <c r="AM708" s="213">
        <v>11</v>
      </c>
      <c r="AQ708" s="494">
        <v>465</v>
      </c>
      <c r="AR708" s="546">
        <v>7.94</v>
      </c>
      <c r="AS708" s="548">
        <v>4660</v>
      </c>
      <c r="AT708" s="576">
        <v>63.1</v>
      </c>
      <c r="AU708" s="883">
        <f t="shared" si="111"/>
        <v>201.92000000000002</v>
      </c>
      <c r="AW708" s="576">
        <v>19.5</v>
      </c>
      <c r="BA708" s="231">
        <v>296</v>
      </c>
      <c r="BB708" s="546">
        <v>8.0399999999999991</v>
      </c>
      <c r="BC708" s="467">
        <v>5800</v>
      </c>
      <c r="BD708" s="576">
        <v>29.5</v>
      </c>
      <c r="BE708" s="883">
        <f t="shared" si="102"/>
        <v>106.2</v>
      </c>
      <c r="BG708" s="576">
        <v>31</v>
      </c>
      <c r="BK708" s="494">
        <v>110</v>
      </c>
      <c r="BL708" s="546">
        <v>8.26</v>
      </c>
      <c r="BM708" s="548">
        <v>2440</v>
      </c>
      <c r="BN708" s="576">
        <v>95.1</v>
      </c>
      <c r="BO708" s="883">
        <f t="shared" si="106"/>
        <v>237.75</v>
      </c>
      <c r="BQ708" s="576">
        <v>2.2000000000000002</v>
      </c>
      <c r="BU708" s="494">
        <v>292</v>
      </c>
      <c r="BV708" s="546">
        <v>8.06</v>
      </c>
      <c r="BW708" s="548">
        <v>9800</v>
      </c>
      <c r="BX708" s="548">
        <v>52.6</v>
      </c>
      <c r="BY708" s="883">
        <f t="shared" si="107"/>
        <v>205.14000000000001</v>
      </c>
      <c r="CA708" s="576">
        <v>29.5</v>
      </c>
      <c r="CO708" s="494">
        <v>470</v>
      </c>
      <c r="CP708" s="546">
        <v>7.97</v>
      </c>
      <c r="CQ708" s="467">
        <v>6270</v>
      </c>
      <c r="CR708" s="576">
        <v>34.200000000000003</v>
      </c>
      <c r="CS708" s="883">
        <f>CR708*3.2</f>
        <v>109.44000000000001</v>
      </c>
      <c r="CU708" s="576">
        <v>24.2</v>
      </c>
      <c r="CY708" s="494">
        <v>478</v>
      </c>
      <c r="CZ708" s="546">
        <v>7.65</v>
      </c>
      <c r="DA708" s="467">
        <v>4820</v>
      </c>
      <c r="DB708" s="576">
        <v>174</v>
      </c>
      <c r="DC708" s="883">
        <f t="shared" si="108"/>
        <v>443.7</v>
      </c>
      <c r="DE708" s="576">
        <v>38.1</v>
      </c>
      <c r="DI708" s="494">
        <v>160</v>
      </c>
      <c r="DJ708" s="546">
        <v>7.93</v>
      </c>
      <c r="DK708" s="549">
        <v>5880</v>
      </c>
      <c r="DL708" s="576">
        <v>29.3</v>
      </c>
      <c r="DM708" s="883">
        <v>105.6</v>
      </c>
      <c r="DO708" s="576">
        <v>41.6</v>
      </c>
      <c r="FG708" s="494">
        <v>25</v>
      </c>
      <c r="FH708" s="546">
        <v>8.69</v>
      </c>
      <c r="FI708" s="467">
        <v>4010</v>
      </c>
      <c r="FJ708" s="576">
        <v>43.7</v>
      </c>
      <c r="FK708" s="883">
        <v>135.5</v>
      </c>
      <c r="FM708" s="576">
        <v>7.6</v>
      </c>
      <c r="FQ708" s="1262">
        <v>21</v>
      </c>
      <c r="FR708" s="1263">
        <v>3.11</v>
      </c>
      <c r="FS708" s="1444">
        <v>4570</v>
      </c>
      <c r="FT708" s="1263">
        <v>53.1</v>
      </c>
      <c r="FU708" s="980">
        <f t="shared" si="110"/>
        <v>159.30000000000001</v>
      </c>
      <c r="FW708" s="954">
        <v>36</v>
      </c>
      <c r="GE708" s="1335"/>
      <c r="GG708" s="1263"/>
      <c r="HH708" s="954"/>
    </row>
    <row r="709" spans="1:523" ht="15" customHeight="1" x14ac:dyDescent="0.15">
      <c r="A709" s="1033">
        <v>44226</v>
      </c>
      <c r="B709" s="1205">
        <f t="shared" si="112"/>
        <v>5521</v>
      </c>
      <c r="M709" s="231">
        <v>2786</v>
      </c>
      <c r="N709" s="546">
        <v>8.41</v>
      </c>
      <c r="O709" s="467">
        <v>2770</v>
      </c>
      <c r="P709" s="576">
        <v>24.3</v>
      </c>
      <c r="Q709" s="883">
        <f t="shared" si="100"/>
        <v>85.05</v>
      </c>
      <c r="S709" s="576">
        <v>11.6</v>
      </c>
      <c r="W709" s="494">
        <v>95</v>
      </c>
      <c r="X709" s="546">
        <v>8.24</v>
      </c>
      <c r="Y709" s="548">
        <v>8080</v>
      </c>
      <c r="Z709" s="576">
        <v>17</v>
      </c>
      <c r="AA709" s="883">
        <v>68</v>
      </c>
      <c r="AC709" s="576">
        <v>9</v>
      </c>
      <c r="AG709" s="494">
        <v>78</v>
      </c>
      <c r="AH709" s="546">
        <v>8.34</v>
      </c>
      <c r="AI709" s="548">
        <v>2890</v>
      </c>
      <c r="AJ709" s="576">
        <v>11.2</v>
      </c>
      <c r="AK709" s="883">
        <v>48.2</v>
      </c>
      <c r="AM709" s="213">
        <v>10.7</v>
      </c>
      <c r="AQ709" s="494">
        <v>476</v>
      </c>
      <c r="AR709" s="546">
        <v>8.14</v>
      </c>
      <c r="AS709" s="548">
        <v>4190</v>
      </c>
      <c r="AT709" s="576">
        <v>52</v>
      </c>
      <c r="AU709" s="883">
        <f t="shared" si="111"/>
        <v>166.4</v>
      </c>
      <c r="AW709" s="576">
        <v>17.5</v>
      </c>
      <c r="BA709" s="231">
        <v>359</v>
      </c>
      <c r="BB709" s="546">
        <v>8.0500000000000007</v>
      </c>
      <c r="BC709" s="467">
        <v>6230</v>
      </c>
      <c r="BD709" s="576">
        <v>72.7</v>
      </c>
      <c r="BE709" s="883">
        <f t="shared" si="102"/>
        <v>261.72000000000003</v>
      </c>
      <c r="BG709" s="576">
        <v>53.5</v>
      </c>
      <c r="BK709" s="494">
        <v>118</v>
      </c>
      <c r="BL709" s="546">
        <v>8.1199999999999992</v>
      </c>
      <c r="BM709" s="548">
        <v>2410</v>
      </c>
      <c r="BN709" s="576">
        <v>90.4</v>
      </c>
      <c r="BO709" s="883">
        <f t="shared" si="106"/>
        <v>226</v>
      </c>
      <c r="BQ709" s="576">
        <v>2.1</v>
      </c>
      <c r="BU709" s="494">
        <v>192</v>
      </c>
      <c r="BV709" s="546">
        <v>7.65</v>
      </c>
      <c r="BW709" s="548">
        <v>3120</v>
      </c>
      <c r="BX709" s="548">
        <v>18.7</v>
      </c>
      <c r="BY709" s="883">
        <f t="shared" si="107"/>
        <v>72.929999999999993</v>
      </c>
      <c r="CA709" s="576">
        <v>13.1</v>
      </c>
      <c r="CO709" s="494">
        <v>480</v>
      </c>
      <c r="CP709" s="546">
        <v>7.78</v>
      </c>
      <c r="CQ709" s="467">
        <v>4580</v>
      </c>
      <c r="CR709" s="576">
        <v>30.7</v>
      </c>
      <c r="CS709" s="883">
        <v>98.2</v>
      </c>
      <c r="CU709" s="576">
        <v>15.8</v>
      </c>
      <c r="CY709" s="494">
        <v>419</v>
      </c>
      <c r="CZ709" s="546">
        <v>7.73</v>
      </c>
      <c r="DA709" s="467">
        <v>4230</v>
      </c>
      <c r="DB709" s="576">
        <v>147</v>
      </c>
      <c r="DC709" s="883">
        <f t="shared" si="108"/>
        <v>374.84999999999997</v>
      </c>
      <c r="DE709" s="576">
        <v>33.4</v>
      </c>
      <c r="DI709" s="494">
        <v>300</v>
      </c>
      <c r="DJ709" s="546">
        <v>8.07</v>
      </c>
      <c r="DK709" s="549">
        <v>4720</v>
      </c>
      <c r="DL709" s="576">
        <v>23.4</v>
      </c>
      <c r="DM709" s="883">
        <v>84.2</v>
      </c>
      <c r="DO709" s="576">
        <v>35.5</v>
      </c>
      <c r="DS709" s="494">
        <v>109</v>
      </c>
      <c r="DT709" s="546">
        <v>7.35</v>
      </c>
      <c r="DU709" s="466">
        <v>490</v>
      </c>
      <c r="DV709" s="576">
        <v>56</v>
      </c>
      <c r="DW709" s="883">
        <v>158</v>
      </c>
      <c r="DY709" s="576">
        <v>3</v>
      </c>
      <c r="EW709" s="494">
        <v>62</v>
      </c>
      <c r="EX709" s="546">
        <v>7.45</v>
      </c>
      <c r="EY709" s="467">
        <v>3900</v>
      </c>
      <c r="EZ709" s="576">
        <v>6.4</v>
      </c>
      <c r="FA709" s="883">
        <v>25.6</v>
      </c>
      <c r="FC709" s="576">
        <v>0.9</v>
      </c>
      <c r="FG709" s="494">
        <v>25</v>
      </c>
      <c r="FH709" s="546">
        <v>8.4600000000000009</v>
      </c>
      <c r="FI709" s="467">
        <v>4000</v>
      </c>
      <c r="FJ709" s="576">
        <v>39.4</v>
      </c>
      <c r="FK709" s="883">
        <v>122.1</v>
      </c>
      <c r="FM709" s="576">
        <v>7.4</v>
      </c>
      <c r="FQ709" s="1262">
        <v>22</v>
      </c>
      <c r="GE709" s="1335"/>
      <c r="GG709" s="1263"/>
      <c r="HH709" s="954"/>
    </row>
    <row r="710" spans="1:523" s="472" customFormat="1" ht="15" customHeight="1" x14ac:dyDescent="0.15">
      <c r="A710" s="581">
        <v>44227</v>
      </c>
      <c r="B710" s="1204">
        <f t="shared" si="112"/>
        <v>5112</v>
      </c>
      <c r="C710" s="241"/>
      <c r="D710" s="552"/>
      <c r="E710" s="471"/>
      <c r="F710" s="577"/>
      <c r="G710" s="577"/>
      <c r="H710" s="541"/>
      <c r="I710" s="577"/>
      <c r="J710" s="553"/>
      <c r="K710" s="471"/>
      <c r="L710" s="557"/>
      <c r="M710" s="241">
        <v>2747</v>
      </c>
      <c r="N710" s="552">
        <v>8.51</v>
      </c>
      <c r="O710" s="471">
        <v>2580</v>
      </c>
      <c r="P710" s="577">
        <v>23</v>
      </c>
      <c r="Q710" s="577">
        <f t="shared" si="100"/>
        <v>80.5</v>
      </c>
      <c r="R710" s="541"/>
      <c r="S710" s="577">
        <v>11.6</v>
      </c>
      <c r="T710" s="553"/>
      <c r="U710" s="471"/>
      <c r="V710" s="557"/>
      <c r="W710" s="554"/>
      <c r="X710" s="552"/>
      <c r="Y710" s="555"/>
      <c r="Z710" s="577"/>
      <c r="AA710" s="577"/>
      <c r="AB710" s="541"/>
      <c r="AC710" s="577"/>
      <c r="AD710" s="541"/>
      <c r="AE710" s="471"/>
      <c r="AF710" s="557"/>
      <c r="AG710" s="554">
        <v>49</v>
      </c>
      <c r="AH710" s="552">
        <v>8.34</v>
      </c>
      <c r="AI710" s="555">
        <v>2890</v>
      </c>
      <c r="AJ710" s="577">
        <v>11.2</v>
      </c>
      <c r="AK710" s="577">
        <v>48.2</v>
      </c>
      <c r="AL710" s="541"/>
      <c r="AM710" s="180">
        <v>10.7</v>
      </c>
      <c r="AN710" s="541"/>
      <c r="AO710" s="471"/>
      <c r="AP710" s="619"/>
      <c r="AQ710" s="554">
        <v>478</v>
      </c>
      <c r="AR710" s="552">
        <v>7.96</v>
      </c>
      <c r="AS710" s="555">
        <v>4430</v>
      </c>
      <c r="AT710" s="577">
        <v>60.9</v>
      </c>
      <c r="AU710" s="577">
        <f t="shared" si="111"/>
        <v>194.88</v>
      </c>
      <c r="AV710" s="541"/>
      <c r="AW710" s="577">
        <v>20.9</v>
      </c>
      <c r="AX710" s="541"/>
      <c r="AY710" s="471"/>
      <c r="AZ710" s="557"/>
      <c r="BA710" s="241">
        <v>349</v>
      </c>
      <c r="BB710" s="552">
        <v>7.92</v>
      </c>
      <c r="BC710" s="471">
        <v>5420</v>
      </c>
      <c r="BD710" s="577">
        <v>42.4</v>
      </c>
      <c r="BE710" s="577">
        <f t="shared" si="102"/>
        <v>152.63999999999999</v>
      </c>
      <c r="BF710" s="541"/>
      <c r="BG710" s="577">
        <v>40.700000000000003</v>
      </c>
      <c r="BH710" s="541"/>
      <c r="BI710" s="471"/>
      <c r="BJ710" s="557"/>
      <c r="BK710" s="554">
        <v>118</v>
      </c>
      <c r="BL710" s="552">
        <v>8.14</v>
      </c>
      <c r="BM710" s="555">
        <v>2350</v>
      </c>
      <c r="BN710" s="577">
        <v>91.5</v>
      </c>
      <c r="BO710" s="577">
        <f t="shared" si="106"/>
        <v>228.75</v>
      </c>
      <c r="BP710" s="541"/>
      <c r="BQ710" s="577">
        <v>2.2000000000000002</v>
      </c>
      <c r="BR710" s="541"/>
      <c r="BS710" s="471"/>
      <c r="BT710" s="557"/>
      <c r="BU710" s="554">
        <v>216</v>
      </c>
      <c r="BV710" s="552">
        <v>7.5</v>
      </c>
      <c r="BW710" s="555">
        <v>2190</v>
      </c>
      <c r="BX710" s="555">
        <v>37.200000000000003</v>
      </c>
      <c r="BY710" s="577">
        <f t="shared" si="107"/>
        <v>145.08000000000001</v>
      </c>
      <c r="BZ710" s="541"/>
      <c r="CA710" s="577">
        <v>26.8</v>
      </c>
      <c r="CB710" s="541"/>
      <c r="CC710" s="471"/>
      <c r="CD710" s="557"/>
      <c r="CE710" s="554"/>
      <c r="CF710" s="552"/>
      <c r="CG710" s="555"/>
      <c r="CH710" s="577"/>
      <c r="CI710" s="577"/>
      <c r="CJ710" s="541"/>
      <c r="CK710" s="577"/>
      <c r="CL710" s="541"/>
      <c r="CM710" s="471"/>
      <c r="CN710" s="557"/>
      <c r="CO710" s="554">
        <v>469</v>
      </c>
      <c r="CP710" s="552">
        <v>7.96</v>
      </c>
      <c r="CQ710" s="471">
        <v>5300</v>
      </c>
      <c r="CR710" s="577">
        <v>30.3</v>
      </c>
      <c r="CS710" s="577">
        <v>96.9</v>
      </c>
      <c r="CT710" s="541"/>
      <c r="CU710" s="577">
        <v>19.5</v>
      </c>
      <c r="CV710" s="541"/>
      <c r="CW710" s="471"/>
      <c r="CX710" s="557"/>
      <c r="CY710" s="554">
        <v>341</v>
      </c>
      <c r="CZ710" s="552">
        <v>7.83</v>
      </c>
      <c r="DA710" s="471">
        <v>4690</v>
      </c>
      <c r="DB710" s="577">
        <v>172</v>
      </c>
      <c r="DC710" s="577">
        <f t="shared" si="108"/>
        <v>438.59999999999997</v>
      </c>
      <c r="DD710" s="541"/>
      <c r="DE710" s="577">
        <v>39.9</v>
      </c>
      <c r="DF710" s="541"/>
      <c r="DG710" s="558"/>
      <c r="DH710" s="557"/>
      <c r="DI710" s="554">
        <v>222</v>
      </c>
      <c r="DJ710" s="552">
        <v>8.0299999999999994</v>
      </c>
      <c r="DK710" s="556">
        <v>4530</v>
      </c>
      <c r="DL710" s="577">
        <v>23.1</v>
      </c>
      <c r="DM710" s="577">
        <v>83.2</v>
      </c>
      <c r="DN710" s="541"/>
      <c r="DO710" s="577">
        <v>41.2</v>
      </c>
      <c r="DP710" s="541"/>
      <c r="DQ710" s="471"/>
      <c r="DR710" s="557"/>
      <c r="DS710" s="554">
        <v>63</v>
      </c>
      <c r="DT710" s="552">
        <v>7.35</v>
      </c>
      <c r="DU710" s="470">
        <v>490</v>
      </c>
      <c r="DV710" s="577">
        <v>56.4</v>
      </c>
      <c r="DW710" s="577">
        <v>158</v>
      </c>
      <c r="DX710" s="541"/>
      <c r="DY710" s="577">
        <v>2.9</v>
      </c>
      <c r="DZ710" s="541"/>
      <c r="EA710" s="577"/>
      <c r="EB710" s="557"/>
      <c r="EC710" s="554">
        <v>10</v>
      </c>
      <c r="ED710" s="552">
        <v>8.0399999999999991</v>
      </c>
      <c r="EE710" s="558">
        <v>659</v>
      </c>
      <c r="EF710" s="577">
        <v>12</v>
      </c>
      <c r="EG710" s="577">
        <v>43</v>
      </c>
      <c r="EH710" s="541"/>
      <c r="EI710" s="577">
        <v>14</v>
      </c>
      <c r="EJ710" s="541"/>
      <c r="EK710" s="471"/>
      <c r="EL710" s="557"/>
      <c r="EM710" s="554"/>
      <c r="EN710" s="552"/>
      <c r="EO710" s="471"/>
      <c r="EP710" s="577"/>
      <c r="EQ710" s="577"/>
      <c r="ER710" s="541"/>
      <c r="ES710" s="577"/>
      <c r="ET710" s="470"/>
      <c r="EU710" s="471"/>
      <c r="EV710" s="557"/>
      <c r="EW710" s="554"/>
      <c r="EX710" s="552"/>
      <c r="EY710" s="471"/>
      <c r="EZ710" s="577"/>
      <c r="FA710" s="577"/>
      <c r="FB710" s="541"/>
      <c r="FC710" s="577"/>
      <c r="FD710" s="470"/>
      <c r="FE710" s="471"/>
      <c r="FF710" s="557"/>
      <c r="FG710" s="554">
        <v>26</v>
      </c>
      <c r="FH710" s="552">
        <v>8.6300000000000008</v>
      </c>
      <c r="FI710" s="471">
        <v>3900</v>
      </c>
      <c r="FJ710" s="577">
        <v>37.700000000000003</v>
      </c>
      <c r="FK710" s="577">
        <v>117</v>
      </c>
      <c r="FL710" s="541"/>
      <c r="FM710" s="577">
        <v>6.9</v>
      </c>
      <c r="FN710" s="470"/>
      <c r="FO710" s="471"/>
      <c r="FP710" s="557"/>
      <c r="FQ710" s="1261">
        <v>24</v>
      </c>
      <c r="FR710" s="584"/>
      <c r="FS710" s="589"/>
      <c r="FT710" s="584"/>
      <c r="FU710" s="590"/>
      <c r="FV710" s="584"/>
      <c r="FW710" s="590"/>
      <c r="FX710" s="584"/>
      <c r="FY710" s="584"/>
      <c r="FZ710" s="591"/>
      <c r="GA710" s="1261"/>
      <c r="GB710" s="584"/>
      <c r="GC710" s="584"/>
      <c r="GD710" s="584"/>
      <c r="GE710" s="584"/>
      <c r="GF710" s="584"/>
      <c r="GG710" s="584"/>
      <c r="GH710" s="584"/>
      <c r="GI710" s="584"/>
      <c r="GJ710" s="591"/>
      <c r="GK710" s="241"/>
      <c r="GL710" s="940"/>
      <c r="GM710" s="471"/>
      <c r="GN710" s="471"/>
      <c r="GO710" s="471"/>
      <c r="GP710" s="471"/>
      <c r="GQ710" s="471"/>
      <c r="GR710" s="471"/>
      <c r="GS710" s="471"/>
      <c r="GT710" s="557"/>
      <c r="GU710" s="241"/>
      <c r="GV710" s="471"/>
      <c r="GW710" s="471"/>
      <c r="GX710" s="471"/>
      <c r="GY710" s="471"/>
      <c r="GZ710" s="541"/>
      <c r="HA710" s="471"/>
      <c r="HB710" s="471"/>
      <c r="HC710" s="471"/>
      <c r="HD710" s="557"/>
      <c r="HE710" s="554"/>
      <c r="HF710" s="552"/>
      <c r="HG710" s="471"/>
      <c r="HH710" s="590"/>
      <c r="HI710" s="556"/>
      <c r="HJ710" s="541"/>
      <c r="HK710" s="577"/>
      <c r="HL710" s="541"/>
      <c r="HM710" s="471"/>
      <c r="HN710" s="557"/>
      <c r="HO710" s="554"/>
      <c r="HP710" s="552"/>
      <c r="HQ710" s="471"/>
      <c r="HR710" s="577"/>
      <c r="HS710" s="577"/>
      <c r="HT710" s="541"/>
      <c r="HU710" s="577"/>
      <c r="HV710" s="541"/>
      <c r="HW710" s="471"/>
      <c r="HX710" s="557"/>
      <c r="HY710" s="1587"/>
      <c r="HZ710" s="1587"/>
      <c r="IA710" s="1587"/>
      <c r="IB710" s="1587"/>
      <c r="IC710" s="1587"/>
      <c r="ID710" s="1587"/>
      <c r="IE710" s="1587"/>
      <c r="IF710" s="1587"/>
      <c r="IG710" s="1587"/>
      <c r="IH710" s="1587"/>
      <c r="II710" s="1587"/>
      <c r="IJ710" s="1587"/>
      <c r="IK710" s="1587"/>
      <c r="IL710" s="1587"/>
      <c r="IM710" s="1587"/>
      <c r="IN710" s="1587"/>
      <c r="IO710" s="1587"/>
      <c r="IP710" s="1587"/>
      <c r="IQ710" s="1587"/>
      <c r="IR710" s="1587"/>
      <c r="IS710" s="1587"/>
      <c r="IT710" s="1587"/>
      <c r="IU710" s="1587"/>
      <c r="IV710" s="1587"/>
      <c r="IW710" s="1587"/>
      <c r="IX710" s="1587"/>
      <c r="IY710" s="1587"/>
      <c r="IZ710" s="1587"/>
      <c r="JA710" s="1587"/>
      <c r="JB710" s="1587"/>
      <c r="JC710" s="1587"/>
      <c r="JD710" s="1587"/>
      <c r="JE710" s="1587"/>
      <c r="JF710" s="1587"/>
      <c r="JG710" s="1587"/>
      <c r="JH710" s="1587"/>
      <c r="JI710" s="1587"/>
      <c r="JJ710" s="1587"/>
      <c r="JK710" s="1587"/>
      <c r="JL710" s="1587"/>
      <c r="JM710" s="1587"/>
      <c r="JN710" s="1587"/>
      <c r="JO710" s="1587"/>
      <c r="JP710" s="1587"/>
      <c r="JQ710" s="1587"/>
      <c r="JR710" s="1587"/>
      <c r="JS710" s="1587"/>
      <c r="JT710" s="1587"/>
      <c r="JU710" s="1587"/>
      <c r="JV710" s="1587"/>
      <c r="JW710" s="1587"/>
      <c r="JX710" s="1587"/>
      <c r="JY710" s="1587"/>
      <c r="JZ710" s="1587"/>
      <c r="KA710" s="1587"/>
      <c r="KB710" s="1587"/>
      <c r="KC710" s="1587"/>
      <c r="KD710" s="1587"/>
      <c r="KE710" s="1587"/>
      <c r="KF710" s="1587"/>
      <c r="KG710" s="1587"/>
      <c r="KH710" s="1587"/>
      <c r="KI710" s="1587"/>
      <c r="KJ710" s="1587"/>
      <c r="KK710" s="1587"/>
      <c r="KL710" s="1587"/>
      <c r="KM710" s="1587"/>
      <c r="KN710" s="1587"/>
      <c r="KO710" s="1587"/>
      <c r="KP710" s="1587"/>
      <c r="KQ710" s="1587"/>
      <c r="KR710" s="1587"/>
      <c r="KS710" s="1587"/>
      <c r="KT710" s="1587"/>
      <c r="KU710" s="1587"/>
      <c r="KV710" s="1587"/>
      <c r="KW710" s="1587"/>
      <c r="KX710" s="1587"/>
      <c r="KY710" s="1587"/>
      <c r="KZ710" s="1587"/>
      <c r="LA710" s="1587"/>
      <c r="LB710" s="1587"/>
      <c r="LC710" s="1587"/>
      <c r="LD710" s="1587"/>
      <c r="LE710" s="1587"/>
      <c r="LF710" s="1587"/>
      <c r="LG710" s="1587"/>
      <c r="LH710" s="1587"/>
      <c r="LI710" s="1587"/>
      <c r="LJ710" s="1587"/>
      <c r="LK710" s="1587"/>
      <c r="LL710" s="1587"/>
      <c r="LM710" s="1587"/>
      <c r="LN710" s="1587"/>
      <c r="LO710" s="1587"/>
      <c r="LP710" s="1587"/>
      <c r="LQ710" s="1587"/>
      <c r="LR710" s="1587"/>
      <c r="LS710" s="1587"/>
      <c r="LT710" s="1587"/>
      <c r="LU710" s="1587"/>
      <c r="LV710" s="1587"/>
      <c r="LW710" s="1587"/>
      <c r="LX710" s="1587"/>
      <c r="LY710" s="1587"/>
      <c r="LZ710" s="1587"/>
      <c r="MA710" s="1587"/>
      <c r="MB710" s="1587"/>
      <c r="MC710" s="1587"/>
      <c r="MD710" s="1587"/>
      <c r="ME710" s="1587"/>
      <c r="MF710" s="1587"/>
      <c r="MG710" s="1587"/>
      <c r="MH710" s="1587"/>
      <c r="MI710" s="1587"/>
      <c r="MJ710" s="1587"/>
      <c r="MK710" s="1587"/>
      <c r="ML710" s="1587"/>
      <c r="MM710" s="1587"/>
      <c r="MN710" s="1587"/>
      <c r="MO710" s="1587"/>
      <c r="MP710" s="1587"/>
      <c r="MQ710" s="1587"/>
      <c r="MR710" s="1587"/>
      <c r="MS710" s="1587"/>
      <c r="MT710" s="1587"/>
      <c r="MU710" s="1587"/>
      <c r="MV710" s="1587"/>
      <c r="MW710" s="1587"/>
      <c r="MX710" s="1587"/>
      <c r="MY710" s="1587"/>
      <c r="MZ710" s="1587"/>
      <c r="NA710" s="1587"/>
      <c r="NB710" s="1587"/>
      <c r="NC710" s="1587"/>
      <c r="ND710" s="1587"/>
      <c r="NE710" s="1587"/>
      <c r="NF710" s="1587"/>
      <c r="NG710" s="1587"/>
      <c r="NH710" s="1587"/>
      <c r="NI710" s="1587"/>
      <c r="NJ710" s="1587"/>
      <c r="NK710" s="1587"/>
      <c r="NL710" s="1587"/>
      <c r="NM710" s="1587"/>
      <c r="NN710" s="1587"/>
      <c r="NO710" s="1587"/>
      <c r="NP710" s="1587"/>
      <c r="NQ710" s="1587"/>
      <c r="NR710" s="1587"/>
      <c r="NS710" s="1587"/>
      <c r="NT710" s="1587"/>
      <c r="NU710" s="1587"/>
      <c r="NV710" s="1587"/>
      <c r="NW710" s="1587"/>
      <c r="NX710" s="1587"/>
      <c r="NY710" s="1587"/>
      <c r="NZ710" s="1587"/>
      <c r="OA710" s="1587"/>
      <c r="OB710" s="1587"/>
      <c r="OC710" s="1587"/>
      <c r="OD710" s="1587"/>
      <c r="OE710" s="1587"/>
      <c r="OF710" s="1587"/>
      <c r="OG710" s="1587"/>
      <c r="OH710" s="1587"/>
      <c r="OI710" s="1587"/>
      <c r="OJ710" s="1587"/>
      <c r="OK710" s="1587"/>
      <c r="OL710" s="1587"/>
      <c r="OM710" s="1587"/>
      <c r="ON710" s="1587"/>
      <c r="OO710" s="1587"/>
      <c r="OP710" s="1587"/>
      <c r="OQ710" s="1587"/>
      <c r="OR710" s="1587"/>
      <c r="OS710" s="1587"/>
      <c r="OT710" s="1587"/>
      <c r="OU710" s="1587"/>
      <c r="OV710" s="1587"/>
      <c r="OW710" s="1587"/>
      <c r="OX710" s="1587"/>
      <c r="OY710" s="1587"/>
      <c r="OZ710" s="1587"/>
      <c r="PA710" s="1587"/>
      <c r="PB710" s="1587"/>
      <c r="PC710" s="1587"/>
      <c r="PD710" s="1587"/>
      <c r="PE710" s="1587"/>
      <c r="PF710" s="1587"/>
      <c r="PG710" s="1588"/>
      <c r="PH710" s="1588"/>
      <c r="PI710" s="1588"/>
      <c r="PJ710" s="1588"/>
      <c r="PK710" s="1588"/>
      <c r="PL710" s="1588"/>
      <c r="PM710" s="1588"/>
      <c r="PN710" s="1588"/>
      <c r="PO710" s="1588"/>
      <c r="PP710" s="1588"/>
      <c r="PQ710" s="1588"/>
      <c r="PR710" s="1588"/>
      <c r="PS710" s="1588"/>
      <c r="PT710" s="1588"/>
      <c r="PU710" s="1588"/>
      <c r="PV710" s="1588"/>
      <c r="PW710" s="1588"/>
      <c r="PX710" s="1588"/>
      <c r="PY710" s="1588"/>
      <c r="PZ710" s="1588"/>
      <c r="QA710" s="1588"/>
      <c r="QB710" s="1588"/>
      <c r="QC710" s="1588"/>
      <c r="QD710" s="1588"/>
      <c r="QE710" s="1588"/>
      <c r="QF710" s="1588"/>
      <c r="QG710" s="1588"/>
      <c r="QH710" s="1588"/>
      <c r="QI710" s="1588"/>
      <c r="QJ710" s="1588"/>
      <c r="QK710" s="1588"/>
      <c r="QL710" s="1588"/>
      <c r="QM710" s="1588"/>
      <c r="QN710" s="1588"/>
      <c r="QO710" s="1588"/>
      <c r="QP710" s="1588"/>
      <c r="QQ710" s="1588"/>
      <c r="QR710" s="1588"/>
      <c r="QS710" s="1588"/>
      <c r="QT710" s="1588"/>
      <c r="QU710" s="1588"/>
      <c r="QV710" s="1588"/>
      <c r="QW710" s="1588"/>
      <c r="QX710" s="1588"/>
      <c r="QY710" s="1588"/>
      <c r="QZ710" s="1588"/>
      <c r="RA710" s="1588"/>
      <c r="RB710" s="1588"/>
      <c r="RC710" s="1588"/>
      <c r="RD710" s="1588"/>
      <c r="RE710" s="1588"/>
      <c r="RF710" s="1588"/>
      <c r="RG710" s="1588"/>
      <c r="RH710" s="1588"/>
      <c r="RI710" s="1588"/>
      <c r="RJ710" s="1588"/>
      <c r="RK710" s="1588"/>
      <c r="RL710" s="1588"/>
      <c r="RM710" s="1588"/>
      <c r="RN710" s="1588"/>
      <c r="RO710" s="1588"/>
      <c r="RP710" s="1588"/>
      <c r="RQ710" s="1588"/>
      <c r="RR710" s="1588"/>
      <c r="RS710" s="1588"/>
      <c r="RT710" s="1588"/>
      <c r="RU710" s="1588"/>
      <c r="RV710" s="1588"/>
      <c r="RW710" s="1588"/>
      <c r="RX710" s="1588"/>
      <c r="RY710" s="1588"/>
      <c r="RZ710" s="1588"/>
      <c r="SA710" s="1588"/>
      <c r="SB710" s="1588"/>
      <c r="SC710" s="1588"/>
      <c r="SD710" s="1588"/>
      <c r="SE710" s="1588"/>
      <c r="SF710" s="1588"/>
      <c r="SG710" s="1588"/>
      <c r="SH710" s="1588"/>
      <c r="SI710" s="1588"/>
      <c r="SJ710" s="1588"/>
      <c r="SK710" s="1588"/>
      <c r="SL710" s="1588"/>
      <c r="SM710" s="1588"/>
      <c r="SN710" s="1588"/>
      <c r="SO710" s="1588"/>
      <c r="SP710" s="1588"/>
      <c r="SQ710" s="1588"/>
      <c r="SR710" s="1588"/>
      <c r="SS710" s="1588"/>
      <c r="ST710" s="1588"/>
      <c r="SU710" s="1588"/>
      <c r="SV710" s="1588"/>
      <c r="SW710" s="1588"/>
      <c r="SX710" s="1588"/>
      <c r="SY710" s="1588"/>
      <c r="SZ710" s="1588"/>
      <c r="TA710" s="1588"/>
      <c r="TB710" s="1588"/>
      <c r="TC710" s="1588"/>
    </row>
    <row r="711" spans="1:523" ht="15" customHeight="1" x14ac:dyDescent="0.15">
      <c r="A711" s="1033">
        <v>44228</v>
      </c>
      <c r="B711" s="1205">
        <f>C711+M711+W711+AG711+AQ711+BA711+BK711+BU711+CE711+CO711+CY711+DI711+DS711+EC711+EM711+EW711+FQ711+FG711+GK711+GU711+HE711+HO711+GA711</f>
        <v>5405</v>
      </c>
      <c r="M711" s="231">
        <v>2728</v>
      </c>
      <c r="N711" s="546">
        <v>8.43</v>
      </c>
      <c r="O711" s="467">
        <v>2590</v>
      </c>
      <c r="P711" s="576">
        <v>22</v>
      </c>
      <c r="Q711" s="883">
        <f t="shared" si="100"/>
        <v>77</v>
      </c>
      <c r="S711" s="576">
        <v>13.7</v>
      </c>
      <c r="AG711" s="494">
        <v>91</v>
      </c>
      <c r="AH711" s="546">
        <v>8.34</v>
      </c>
      <c r="AI711" s="548">
        <v>2890</v>
      </c>
      <c r="AJ711" s="576">
        <v>10.9</v>
      </c>
      <c r="AK711" s="883">
        <v>46.8</v>
      </c>
      <c r="AM711" s="213">
        <v>10</v>
      </c>
      <c r="AQ711" s="494">
        <v>452</v>
      </c>
      <c r="AR711" s="546">
        <v>8.09</v>
      </c>
      <c r="AS711" s="548">
        <v>4280</v>
      </c>
      <c r="AT711" s="576">
        <v>57.9</v>
      </c>
      <c r="AU711" s="883">
        <f t="shared" si="111"/>
        <v>185.28</v>
      </c>
      <c r="AW711" s="576">
        <v>20.2</v>
      </c>
      <c r="BA711" s="231">
        <v>387</v>
      </c>
      <c r="BB711" s="546">
        <v>8.2200000000000006</v>
      </c>
      <c r="BC711" s="467">
        <v>5630</v>
      </c>
      <c r="BD711" s="576">
        <v>64.2</v>
      </c>
      <c r="BE711" s="883">
        <f t="shared" si="102"/>
        <v>231.12</v>
      </c>
      <c r="BG711" s="576">
        <v>50.9</v>
      </c>
      <c r="BK711" s="494">
        <v>117</v>
      </c>
      <c r="BL711" s="546">
        <v>8.2899999999999991</v>
      </c>
      <c r="BM711" s="548">
        <v>2340</v>
      </c>
      <c r="BN711" s="576">
        <v>94.5</v>
      </c>
      <c r="BO711" s="883">
        <f t="shared" si="106"/>
        <v>236.25</v>
      </c>
      <c r="BQ711" s="576">
        <v>2.2000000000000002</v>
      </c>
      <c r="BU711" s="494">
        <v>319</v>
      </c>
      <c r="BV711" s="546">
        <v>7.94</v>
      </c>
      <c r="BW711" s="548">
        <v>7440</v>
      </c>
      <c r="BX711" s="548">
        <v>28.2</v>
      </c>
      <c r="BY711" s="883">
        <f t="shared" si="107"/>
        <v>109.97999999999999</v>
      </c>
      <c r="CA711" s="576">
        <v>22.1</v>
      </c>
      <c r="CO711" s="494">
        <v>489</v>
      </c>
      <c r="CP711" s="546">
        <v>8.27</v>
      </c>
      <c r="CQ711" s="467">
        <v>6700</v>
      </c>
      <c r="CR711" s="576">
        <v>26.2</v>
      </c>
      <c r="CS711" s="883">
        <v>84</v>
      </c>
      <c r="CU711" s="576">
        <v>24.4</v>
      </c>
      <c r="CY711" s="494">
        <v>495</v>
      </c>
      <c r="CZ711" s="546">
        <v>7.94</v>
      </c>
      <c r="DA711" s="467">
        <v>3330</v>
      </c>
      <c r="DB711" s="576">
        <v>114</v>
      </c>
      <c r="DC711" s="883">
        <f t="shared" si="108"/>
        <v>290.7</v>
      </c>
      <c r="DE711" s="576">
        <v>27.3</v>
      </c>
      <c r="DI711" s="494">
        <v>225</v>
      </c>
      <c r="DJ711" s="546">
        <v>8.01</v>
      </c>
      <c r="DK711" s="549">
        <v>4480</v>
      </c>
      <c r="DL711" s="576">
        <v>22.3</v>
      </c>
      <c r="DM711" s="883">
        <v>71</v>
      </c>
      <c r="DO711" s="576">
        <v>45.8</v>
      </c>
      <c r="EW711" s="494">
        <v>44</v>
      </c>
      <c r="EX711" s="546">
        <v>7.45</v>
      </c>
      <c r="EY711" s="467">
        <v>4100</v>
      </c>
      <c r="EZ711" s="576">
        <v>5.5</v>
      </c>
      <c r="FA711" s="883">
        <v>24</v>
      </c>
      <c r="FC711" s="576">
        <v>1</v>
      </c>
      <c r="FG711" s="494">
        <v>31</v>
      </c>
      <c r="FH711" s="546">
        <v>8.6999999999999993</v>
      </c>
      <c r="FI711" s="467">
        <v>3880</v>
      </c>
      <c r="FJ711" s="576">
        <v>40.299999999999997</v>
      </c>
      <c r="FK711" s="883">
        <v>125</v>
      </c>
      <c r="FM711" s="576">
        <v>7.3</v>
      </c>
      <c r="FQ711" s="1262">
        <v>27</v>
      </c>
      <c r="FR711" s="1263">
        <v>7.36</v>
      </c>
      <c r="FS711" s="1444">
        <v>8850</v>
      </c>
      <c r="FT711" s="1263">
        <v>63.2</v>
      </c>
      <c r="FU711" s="980">
        <f t="shared" si="110"/>
        <v>189.60000000000002</v>
      </c>
      <c r="FW711" s="954">
        <v>29.2</v>
      </c>
      <c r="GE711" s="1335"/>
      <c r="GG711" s="1263"/>
      <c r="HH711" s="954"/>
    </row>
    <row r="712" spans="1:523" ht="15" customHeight="1" x14ac:dyDescent="0.15">
      <c r="A712" s="1033">
        <v>44229</v>
      </c>
      <c r="B712" s="1205">
        <f t="shared" ref="B712:B713" si="114">C712+M712+W712+AG712+AQ712+BA712+BK712+BU712+CE712+CO712+CY712+DI712+DS712+EC712+EM712+EW712+FQ712+FG712+GK712+GU712+HE712+HO712+GA712</f>
        <v>5157</v>
      </c>
      <c r="M712" s="231">
        <v>2615</v>
      </c>
      <c r="N712" s="546">
        <v>8.48</v>
      </c>
      <c r="O712" s="467">
        <v>2220</v>
      </c>
      <c r="P712" s="576">
        <v>16.600000000000001</v>
      </c>
      <c r="Q712" s="883">
        <f t="shared" si="100"/>
        <v>58.100000000000009</v>
      </c>
      <c r="S712" s="576">
        <v>11.2</v>
      </c>
      <c r="AG712" s="494">
        <v>85</v>
      </c>
      <c r="AH712" s="546">
        <v>8.3000000000000007</v>
      </c>
      <c r="AI712" s="548">
        <v>3270</v>
      </c>
      <c r="AJ712" s="576">
        <v>12.9</v>
      </c>
      <c r="AK712" s="883">
        <v>53</v>
      </c>
      <c r="AM712" s="213">
        <v>12.8</v>
      </c>
      <c r="AQ712" s="494">
        <v>445</v>
      </c>
      <c r="AR712" s="546">
        <v>7.97</v>
      </c>
      <c r="AS712" s="548">
        <v>4820</v>
      </c>
      <c r="AT712" s="576">
        <v>59.5</v>
      </c>
      <c r="AU712" s="883">
        <f t="shared" si="111"/>
        <v>190.4</v>
      </c>
      <c r="AW712" s="576">
        <v>18.399999999999999</v>
      </c>
      <c r="BA712" s="231">
        <v>406</v>
      </c>
      <c r="BB712" s="546">
        <v>7.64</v>
      </c>
      <c r="BC712" s="467">
        <v>3840</v>
      </c>
      <c r="BD712" s="576">
        <v>53.4</v>
      </c>
      <c r="BE712" s="883">
        <f t="shared" si="102"/>
        <v>192.24</v>
      </c>
      <c r="BG712" s="576">
        <v>32.200000000000003</v>
      </c>
      <c r="BK712" s="494">
        <v>117</v>
      </c>
      <c r="BL712" s="546">
        <v>8.08</v>
      </c>
      <c r="BM712" s="548">
        <v>2550</v>
      </c>
      <c r="BN712" s="576">
        <v>94.2</v>
      </c>
      <c r="BO712" s="883">
        <f t="shared" si="106"/>
        <v>235.5</v>
      </c>
      <c r="BQ712" s="576">
        <v>2.4</v>
      </c>
      <c r="BU712" s="494">
        <v>275</v>
      </c>
      <c r="BV712" s="546">
        <v>7.61</v>
      </c>
      <c r="BW712" s="548">
        <v>3870</v>
      </c>
      <c r="BX712" s="548">
        <v>17.600000000000001</v>
      </c>
      <c r="BY712" s="883">
        <f t="shared" si="107"/>
        <v>68.64</v>
      </c>
      <c r="CA712" s="576">
        <v>17</v>
      </c>
      <c r="CO712" s="494">
        <v>468</v>
      </c>
      <c r="CP712" s="546">
        <v>7.29</v>
      </c>
      <c r="CQ712" s="467">
        <v>5450</v>
      </c>
      <c r="CR712" s="576">
        <v>14.9</v>
      </c>
      <c r="CS712" s="883">
        <v>48</v>
      </c>
      <c r="CU712" s="576">
        <v>19.3</v>
      </c>
      <c r="CY712" s="494">
        <v>432</v>
      </c>
      <c r="CZ712" s="546">
        <v>7.78</v>
      </c>
      <c r="DA712" s="467">
        <v>4540</v>
      </c>
      <c r="DB712" s="576">
        <v>136</v>
      </c>
      <c r="DC712" s="883">
        <f t="shared" si="108"/>
        <v>346.79999999999995</v>
      </c>
      <c r="DE712" s="576">
        <v>32.799999999999997</v>
      </c>
      <c r="DI712" s="494">
        <v>261</v>
      </c>
      <c r="DJ712" s="546">
        <v>7.95</v>
      </c>
      <c r="DK712" s="549">
        <v>4010</v>
      </c>
      <c r="DL712" s="576">
        <v>20.3</v>
      </c>
      <c r="DM712" s="883">
        <v>73.099999999999994</v>
      </c>
      <c r="DO712" s="576">
        <v>41</v>
      </c>
      <c r="DS712" s="494">
        <v>23</v>
      </c>
      <c r="DT712" s="546">
        <v>7.35</v>
      </c>
      <c r="DU712" s="466">
        <v>490</v>
      </c>
      <c r="DV712" s="576">
        <v>56</v>
      </c>
      <c r="DW712" s="883">
        <v>158</v>
      </c>
      <c r="DY712" s="576">
        <v>3</v>
      </c>
      <c r="FG712" s="494">
        <v>18</v>
      </c>
      <c r="FH712" s="546">
        <v>8.58</v>
      </c>
      <c r="FI712" s="467">
        <v>4200</v>
      </c>
      <c r="FJ712" s="576">
        <v>46</v>
      </c>
      <c r="FK712" s="883">
        <v>143</v>
      </c>
      <c r="FM712" s="576">
        <v>8.1</v>
      </c>
      <c r="FQ712" s="1262">
        <v>12</v>
      </c>
      <c r="FR712" s="1263">
        <v>7.36</v>
      </c>
      <c r="FS712" s="1444">
        <v>9980</v>
      </c>
      <c r="FT712" s="1263">
        <v>66.2</v>
      </c>
      <c r="FU712" s="980">
        <f t="shared" si="110"/>
        <v>198.60000000000002</v>
      </c>
      <c r="FW712" s="954">
        <v>29</v>
      </c>
      <c r="GE712" s="1335"/>
      <c r="GG712" s="1263"/>
      <c r="HH712" s="954"/>
    </row>
    <row r="713" spans="1:523" ht="15" customHeight="1" x14ac:dyDescent="0.15">
      <c r="A713" s="1033">
        <v>44230</v>
      </c>
      <c r="B713" s="1205">
        <f t="shared" si="114"/>
        <v>5354</v>
      </c>
      <c r="M713" s="231">
        <v>2678</v>
      </c>
      <c r="N713" s="546">
        <v>8.4</v>
      </c>
      <c r="O713" s="467">
        <v>2390</v>
      </c>
      <c r="P713" s="576">
        <v>27.6</v>
      </c>
      <c r="Q713" s="883">
        <f t="shared" si="100"/>
        <v>96.600000000000009</v>
      </c>
      <c r="S713" s="576">
        <v>13.3</v>
      </c>
      <c r="W713" s="494">
        <v>51</v>
      </c>
      <c r="X713" s="546">
        <v>8.24</v>
      </c>
      <c r="Y713" s="548">
        <v>7610</v>
      </c>
      <c r="Z713" s="576">
        <v>17</v>
      </c>
      <c r="AA713" s="883">
        <v>68</v>
      </c>
      <c r="AC713" s="576">
        <v>12</v>
      </c>
      <c r="AG713" s="494">
        <v>83</v>
      </c>
      <c r="AH713" s="546">
        <v>8.3000000000000007</v>
      </c>
      <c r="AI713" s="548">
        <v>3270</v>
      </c>
      <c r="AJ713" s="576">
        <v>12.9</v>
      </c>
      <c r="AK713" s="883">
        <v>53</v>
      </c>
      <c r="AM713" s="213">
        <v>12.8</v>
      </c>
      <c r="AQ713" s="494">
        <v>451</v>
      </c>
      <c r="AR713" s="546">
        <v>7.8</v>
      </c>
      <c r="AS713" s="548">
        <v>3820</v>
      </c>
      <c r="AT713" s="576">
        <v>47.8</v>
      </c>
      <c r="AU713" s="883">
        <f t="shared" si="111"/>
        <v>152.96</v>
      </c>
      <c r="AW713" s="576">
        <v>14.5</v>
      </c>
      <c r="BA713" s="231">
        <v>424</v>
      </c>
      <c r="BB713" s="546">
        <v>7.33</v>
      </c>
      <c r="BC713" s="467">
        <v>3290</v>
      </c>
      <c r="BD713" s="576">
        <v>63.9</v>
      </c>
      <c r="BE713" s="883">
        <f t="shared" si="102"/>
        <v>230.04</v>
      </c>
      <c r="BG713" s="576">
        <v>32.299999999999997</v>
      </c>
      <c r="BK713" s="494">
        <v>115</v>
      </c>
      <c r="BL713" s="546">
        <v>8.08</v>
      </c>
      <c r="BM713" s="548">
        <v>2500</v>
      </c>
      <c r="BN713" s="576">
        <v>93.5</v>
      </c>
      <c r="BO713" s="883">
        <f t="shared" si="106"/>
        <v>233.75</v>
      </c>
      <c r="BQ713" s="576">
        <v>2.2999999999999998</v>
      </c>
      <c r="BU713" s="494">
        <v>265</v>
      </c>
      <c r="BV713" s="546">
        <v>7.76</v>
      </c>
      <c r="BW713" s="548">
        <v>6230</v>
      </c>
      <c r="BX713" s="548">
        <v>33.200000000000003</v>
      </c>
      <c r="BY713" s="883">
        <f t="shared" si="107"/>
        <v>129.48000000000002</v>
      </c>
      <c r="CA713" s="576">
        <v>24.6</v>
      </c>
      <c r="CO713" s="494">
        <v>492</v>
      </c>
      <c r="CP713" s="546">
        <v>7.35</v>
      </c>
      <c r="CQ713" s="467">
        <v>5250</v>
      </c>
      <c r="CR713" s="576">
        <v>13.8</v>
      </c>
      <c r="CS713" s="883">
        <v>44.2</v>
      </c>
      <c r="CU713" s="576">
        <v>18.600000000000001</v>
      </c>
      <c r="CY713" s="494">
        <v>419</v>
      </c>
      <c r="CZ713" s="546">
        <v>7.69</v>
      </c>
      <c r="DA713" s="467">
        <v>3910</v>
      </c>
      <c r="DB713" s="576">
        <v>115</v>
      </c>
      <c r="DC713" s="883">
        <f t="shared" si="108"/>
        <v>293.25</v>
      </c>
      <c r="DE713" s="576">
        <v>27.5</v>
      </c>
      <c r="DI713" s="494">
        <v>310</v>
      </c>
      <c r="DJ713" s="546">
        <v>7.9</v>
      </c>
      <c r="DK713" s="549">
        <v>4090</v>
      </c>
      <c r="DL713" s="576">
        <v>20.100000000000001</v>
      </c>
      <c r="DM713" s="883">
        <v>64</v>
      </c>
      <c r="DO713" s="576">
        <v>44.6</v>
      </c>
      <c r="EC713" s="494">
        <v>18</v>
      </c>
      <c r="ED713" s="546">
        <v>8.34</v>
      </c>
      <c r="EE713" s="551">
        <v>6060</v>
      </c>
      <c r="EF713" s="576">
        <v>9.1999999999999993</v>
      </c>
      <c r="EG713" s="883">
        <v>34.4</v>
      </c>
      <c r="EI713" s="576">
        <v>20.7</v>
      </c>
      <c r="FG713" s="494">
        <v>22</v>
      </c>
      <c r="FH713" s="546">
        <v>8.58</v>
      </c>
      <c r="FI713" s="467">
        <v>4200</v>
      </c>
      <c r="FJ713" s="576">
        <v>46</v>
      </c>
      <c r="FK713" s="883">
        <v>143</v>
      </c>
      <c r="FM713" s="576">
        <v>8.1</v>
      </c>
      <c r="FQ713" s="1262">
        <v>26</v>
      </c>
      <c r="FR713" s="1263">
        <v>3.66</v>
      </c>
      <c r="FS713" s="1444">
        <v>4110</v>
      </c>
      <c r="FT713" s="1263">
        <v>53.8</v>
      </c>
      <c r="FU713" s="980">
        <f>FT713*3</f>
        <v>161.39999999999998</v>
      </c>
      <c r="FW713" s="954">
        <v>30.5</v>
      </c>
      <c r="GE713" s="1335"/>
      <c r="GG713" s="1263"/>
      <c r="HH713" s="954"/>
    </row>
    <row r="714" spans="1:523" ht="15" customHeight="1" x14ac:dyDescent="0.15">
      <c r="A714" s="1033">
        <v>44231</v>
      </c>
      <c r="B714" s="1205">
        <f>C714+M714+W714+AG714+AQ714+BA714+BK714+BU714+CE714+CO714+CY714+DI714+DS714+EC714+EM714+EW714+FQ714+FG714+GK714+GU714+HE714+HO714+GA714</f>
        <v>7967</v>
      </c>
      <c r="C714" s="231">
        <v>2853</v>
      </c>
      <c r="D714" s="546">
        <v>7.43</v>
      </c>
      <c r="E714" s="467">
        <v>688</v>
      </c>
      <c r="F714" s="576">
        <v>5.7</v>
      </c>
      <c r="G714" s="883">
        <f>F714*3</f>
        <v>17.100000000000001</v>
      </c>
      <c r="I714" s="576">
        <v>2.7</v>
      </c>
      <c r="M714" s="231">
        <v>2683</v>
      </c>
      <c r="N714" s="546">
        <v>8.4600000000000009</v>
      </c>
      <c r="O714" s="467">
        <v>2060</v>
      </c>
      <c r="P714" s="576">
        <v>14.2</v>
      </c>
      <c r="Q714" s="883">
        <f>P714*3.5</f>
        <v>49.699999999999996</v>
      </c>
      <c r="S714" s="576">
        <v>10.199999999999999</v>
      </c>
      <c r="AG714" s="494">
        <v>81</v>
      </c>
      <c r="AH714" s="546">
        <v>8.3000000000000007</v>
      </c>
      <c r="AI714" s="548">
        <v>3270</v>
      </c>
      <c r="AJ714" s="576">
        <v>12.9</v>
      </c>
      <c r="AK714" s="883">
        <v>53</v>
      </c>
      <c r="AM714" s="213">
        <v>12.8</v>
      </c>
      <c r="AQ714" s="494">
        <v>630</v>
      </c>
      <c r="AR714" s="546">
        <v>7.75</v>
      </c>
      <c r="AS714" s="548">
        <v>3500</v>
      </c>
      <c r="AT714" s="576">
        <v>43</v>
      </c>
      <c r="AU714" s="883">
        <f t="shared" si="111"/>
        <v>137.6</v>
      </c>
      <c r="AW714" s="576">
        <v>12.9</v>
      </c>
      <c r="BA714" s="231">
        <v>439</v>
      </c>
      <c r="BB714" s="546">
        <v>7.56</v>
      </c>
      <c r="BC714" s="467">
        <v>3040</v>
      </c>
      <c r="BD714" s="576">
        <v>46.8</v>
      </c>
      <c r="BE714" s="883">
        <f t="shared" si="102"/>
        <v>168.48</v>
      </c>
      <c r="BG714" s="576">
        <v>27.1</v>
      </c>
      <c r="BK714" s="494">
        <v>112</v>
      </c>
      <c r="BL714" s="546">
        <v>8.0500000000000007</v>
      </c>
      <c r="BM714" s="548">
        <v>2380</v>
      </c>
      <c r="BN714" s="576">
        <v>92.2</v>
      </c>
      <c r="BO714" s="883">
        <f t="shared" si="106"/>
        <v>230.5</v>
      </c>
      <c r="BQ714" s="576">
        <v>2.2999999999999998</v>
      </c>
      <c r="BU714" s="494">
        <v>257</v>
      </c>
      <c r="BV714" s="546">
        <v>7.78</v>
      </c>
      <c r="BW714" s="548">
        <v>7400</v>
      </c>
      <c r="BX714" s="548">
        <v>36.9</v>
      </c>
      <c r="BY714" s="883">
        <f t="shared" si="107"/>
        <v>143.91</v>
      </c>
      <c r="CA714" s="576">
        <v>24</v>
      </c>
      <c r="CO714" s="494">
        <v>36</v>
      </c>
      <c r="CP714" s="546">
        <v>7.23</v>
      </c>
      <c r="CQ714" s="467">
        <v>4960</v>
      </c>
      <c r="CR714" s="576">
        <v>11</v>
      </c>
      <c r="CS714" s="883">
        <v>35</v>
      </c>
      <c r="CU714" s="576">
        <v>18.600000000000001</v>
      </c>
      <c r="CY714" s="494">
        <v>498</v>
      </c>
      <c r="CZ714" s="546">
        <v>8.06</v>
      </c>
      <c r="DA714" s="467">
        <v>3950</v>
      </c>
      <c r="DB714" s="576">
        <v>106</v>
      </c>
      <c r="DC714" s="883">
        <f t="shared" si="108"/>
        <v>270.29999999999995</v>
      </c>
      <c r="DE714" s="576">
        <v>28</v>
      </c>
      <c r="DI714" s="494">
        <v>251</v>
      </c>
      <c r="DJ714" s="546">
        <v>7.93</v>
      </c>
      <c r="DK714" s="549">
        <v>3920</v>
      </c>
      <c r="DL714" s="576">
        <v>21</v>
      </c>
      <c r="DM714" s="883">
        <v>75.599999999999994</v>
      </c>
      <c r="DO714" s="576">
        <v>41.9</v>
      </c>
      <c r="EC714" s="494">
        <v>13</v>
      </c>
      <c r="ED714" s="546">
        <v>8.34</v>
      </c>
      <c r="EE714" s="551">
        <v>6060</v>
      </c>
      <c r="EF714" s="576">
        <v>9.1999999999999993</v>
      </c>
      <c r="EG714" s="883">
        <v>34.4</v>
      </c>
      <c r="EI714" s="576">
        <v>20.7</v>
      </c>
      <c r="EW714" s="494">
        <v>56</v>
      </c>
      <c r="EX714" s="546">
        <v>7.45</v>
      </c>
      <c r="EY714" s="467">
        <v>4100</v>
      </c>
      <c r="EZ714" s="576">
        <v>6</v>
      </c>
      <c r="FA714" s="883">
        <v>24</v>
      </c>
      <c r="FC714" s="576">
        <v>0.6</v>
      </c>
      <c r="FG714" s="494">
        <v>33</v>
      </c>
      <c r="FH714" s="546">
        <v>8.82</v>
      </c>
      <c r="FI714" s="467">
        <v>4080</v>
      </c>
      <c r="FJ714" s="576">
        <v>44.9</v>
      </c>
      <c r="FK714" s="883">
        <v>139</v>
      </c>
      <c r="FM714" s="576">
        <v>7.4</v>
      </c>
      <c r="FQ714" s="1262">
        <v>25</v>
      </c>
      <c r="FR714" s="1263">
        <v>4.4400000000000004</v>
      </c>
      <c r="FS714" s="1444">
        <v>4040</v>
      </c>
      <c r="FT714" s="1263">
        <v>49.6</v>
      </c>
      <c r="FU714" s="980">
        <f t="shared" ref="FU714:FU725" si="115">FT714*3</f>
        <v>148.80000000000001</v>
      </c>
      <c r="FW714" s="954">
        <v>22.4</v>
      </c>
      <c r="GE714" s="1335"/>
      <c r="GG714" s="1263"/>
      <c r="HH714" s="954"/>
    </row>
    <row r="715" spans="1:523" ht="15" customHeight="1" x14ac:dyDescent="0.15">
      <c r="A715" s="1033">
        <v>44232</v>
      </c>
      <c r="B715" s="1205">
        <f t="shared" ref="B715:B753" si="116">C715+M715+W715+AG715+AQ715+BA715+BK715+BU715+CE715+CO715+CY715+DI715+DS715+EC715+EM715+EW715+FQ715+FG715+GK715+GU715+HE715+HO715+GA715</f>
        <v>7090</v>
      </c>
      <c r="C715" s="231">
        <v>2199</v>
      </c>
      <c r="D715" s="546">
        <v>8.2100000000000009</v>
      </c>
      <c r="E715" s="467">
        <v>1839</v>
      </c>
      <c r="F715" s="576">
        <v>5.8</v>
      </c>
      <c r="G715" s="883">
        <f t="shared" ref="G715:G717" si="117">F715*3</f>
        <v>17.399999999999999</v>
      </c>
      <c r="I715" s="576">
        <v>3.3</v>
      </c>
      <c r="M715" s="231">
        <v>2631</v>
      </c>
      <c r="N715" s="546">
        <v>8.4700000000000006</v>
      </c>
      <c r="O715" s="467">
        <v>2260</v>
      </c>
      <c r="P715" s="576">
        <v>16.899999999999999</v>
      </c>
      <c r="Q715" s="883">
        <f t="shared" si="100"/>
        <v>59.149999999999991</v>
      </c>
      <c r="S715" s="576">
        <v>9.4</v>
      </c>
      <c r="AG715" s="494">
        <v>75</v>
      </c>
      <c r="AH715" s="546">
        <v>8.3000000000000007</v>
      </c>
      <c r="AI715" s="548">
        <v>3270</v>
      </c>
      <c r="AJ715" s="576">
        <v>12.9</v>
      </c>
      <c r="AK715" s="883">
        <v>53</v>
      </c>
      <c r="AM715" s="213">
        <v>12.8</v>
      </c>
      <c r="AQ715" s="494">
        <v>617</v>
      </c>
      <c r="AR715" s="546">
        <v>7.91</v>
      </c>
      <c r="AS715" s="548">
        <v>4150</v>
      </c>
      <c r="AT715" s="576">
        <v>50.6</v>
      </c>
      <c r="AU715" s="883">
        <f t="shared" si="111"/>
        <v>161.92000000000002</v>
      </c>
      <c r="AW715" s="576">
        <v>13.4</v>
      </c>
      <c r="BA715" s="231">
        <v>504</v>
      </c>
      <c r="BB715" s="546">
        <v>7.69</v>
      </c>
      <c r="BC715" s="467">
        <v>3420</v>
      </c>
      <c r="BD715" s="576">
        <v>58.8</v>
      </c>
      <c r="BE715" s="883">
        <f t="shared" si="102"/>
        <v>211.68</v>
      </c>
      <c r="BG715" s="576">
        <v>32.1</v>
      </c>
      <c r="BK715" s="494">
        <v>89</v>
      </c>
      <c r="BL715" s="546">
        <v>8.06</v>
      </c>
      <c r="BM715" s="548">
        <v>2460</v>
      </c>
      <c r="BN715" s="576">
        <v>91.2</v>
      </c>
      <c r="BO715" s="883">
        <f t="shared" si="106"/>
        <v>228</v>
      </c>
      <c r="BQ715" s="576">
        <v>2.2000000000000002</v>
      </c>
      <c r="BU715" s="494">
        <v>245</v>
      </c>
      <c r="BV715" s="546">
        <v>7.97</v>
      </c>
      <c r="BW715" s="548">
        <v>6710</v>
      </c>
      <c r="BX715" s="548">
        <v>73</v>
      </c>
      <c r="BY715" s="883">
        <f t="shared" si="107"/>
        <v>284.7</v>
      </c>
      <c r="CA715" s="576">
        <v>33.9</v>
      </c>
      <c r="CO715" s="494">
        <v>82</v>
      </c>
      <c r="CP715" s="546">
        <v>7.81</v>
      </c>
      <c r="CQ715" s="467">
        <v>4550</v>
      </c>
      <c r="CR715" s="576">
        <v>10.8</v>
      </c>
      <c r="CS715" s="883">
        <v>35</v>
      </c>
      <c r="CU715" s="576">
        <v>14.4</v>
      </c>
      <c r="CY715" s="494">
        <v>327</v>
      </c>
      <c r="CZ715" s="546">
        <v>7.85</v>
      </c>
      <c r="DA715" s="467">
        <v>4880</v>
      </c>
      <c r="DB715" s="576">
        <v>137.1</v>
      </c>
      <c r="DC715" s="883">
        <f t="shared" si="108"/>
        <v>349.60499999999996</v>
      </c>
      <c r="DE715" s="576">
        <v>33.200000000000003</v>
      </c>
      <c r="DI715" s="494">
        <v>270</v>
      </c>
      <c r="DJ715" s="546">
        <v>8.01</v>
      </c>
      <c r="DK715" s="549">
        <v>5710</v>
      </c>
      <c r="DL715" s="576">
        <v>93.3</v>
      </c>
      <c r="DM715" s="883">
        <v>336</v>
      </c>
      <c r="DO715" s="576">
        <v>39.200000000000003</v>
      </c>
      <c r="FG715" s="494">
        <v>25</v>
      </c>
      <c r="FH715" s="546">
        <v>8.52</v>
      </c>
      <c r="FI715" s="467">
        <v>4140</v>
      </c>
      <c r="FJ715" s="576">
        <v>49.5</v>
      </c>
      <c r="FK715" s="883">
        <v>154</v>
      </c>
      <c r="FM715" s="576">
        <v>8.1</v>
      </c>
      <c r="FQ715" s="1262">
        <v>26</v>
      </c>
      <c r="FR715" s="1263">
        <v>4.4400000000000004</v>
      </c>
      <c r="FS715" s="1444">
        <v>4040</v>
      </c>
      <c r="FT715" s="1263">
        <v>49.6</v>
      </c>
      <c r="FU715" s="980">
        <f t="shared" si="115"/>
        <v>148.80000000000001</v>
      </c>
      <c r="FW715" s="954">
        <v>22.4</v>
      </c>
      <c r="HH715" s="954"/>
    </row>
    <row r="716" spans="1:523" ht="15" customHeight="1" x14ac:dyDescent="0.15">
      <c r="A716" s="1033">
        <v>44233</v>
      </c>
      <c r="B716" s="1205">
        <f t="shared" si="116"/>
        <v>6360</v>
      </c>
      <c r="C716" s="231">
        <v>2147</v>
      </c>
      <c r="D716" s="546">
        <v>8.26</v>
      </c>
      <c r="E716" s="467">
        <v>1726</v>
      </c>
      <c r="F716" s="576">
        <v>5.2</v>
      </c>
      <c r="G716" s="883">
        <f t="shared" si="117"/>
        <v>15.600000000000001</v>
      </c>
      <c r="I716" s="576">
        <v>3.1</v>
      </c>
      <c r="M716" s="231">
        <v>2681</v>
      </c>
      <c r="N716" s="546">
        <v>8.5</v>
      </c>
      <c r="O716" s="467">
        <v>2050</v>
      </c>
      <c r="P716" s="576">
        <v>12.3</v>
      </c>
      <c r="Q716" s="883">
        <f t="shared" si="100"/>
        <v>43.050000000000004</v>
      </c>
      <c r="S716" s="576">
        <v>8.1999999999999993</v>
      </c>
      <c r="AG716" s="494">
        <v>78</v>
      </c>
      <c r="AH716" s="546">
        <v>8.3000000000000007</v>
      </c>
      <c r="AI716" s="548">
        <v>3270</v>
      </c>
      <c r="AJ716" s="576">
        <v>12.9</v>
      </c>
      <c r="AK716" s="883">
        <v>53</v>
      </c>
      <c r="AM716" s="213">
        <v>12.8</v>
      </c>
      <c r="AQ716" s="494">
        <v>535</v>
      </c>
      <c r="AR716" s="546">
        <v>7.82</v>
      </c>
      <c r="AS716" s="548">
        <v>4480</v>
      </c>
      <c r="AT716" s="576">
        <v>57.8</v>
      </c>
      <c r="AU716" s="883">
        <f t="shared" si="111"/>
        <v>184.96</v>
      </c>
      <c r="AW716" s="576">
        <v>14.8</v>
      </c>
      <c r="BA716" s="231">
        <v>377</v>
      </c>
      <c r="BB716" s="546">
        <v>7.83</v>
      </c>
      <c r="BC716" s="467">
        <v>3160</v>
      </c>
      <c r="BD716" s="576">
        <v>34.799999999999997</v>
      </c>
      <c r="BE716" s="883">
        <f t="shared" si="102"/>
        <v>125.27999999999999</v>
      </c>
      <c r="BG716" s="576">
        <v>22.5</v>
      </c>
      <c r="BU716" s="494">
        <v>7</v>
      </c>
      <c r="BV716" s="546">
        <v>7.62</v>
      </c>
      <c r="BW716" s="548">
        <v>14670</v>
      </c>
      <c r="BX716" s="548">
        <v>441.6</v>
      </c>
      <c r="BY716" s="883">
        <v>1083</v>
      </c>
      <c r="BZ716" s="539">
        <v>309.39999999999998</v>
      </c>
      <c r="CA716" s="576">
        <v>313</v>
      </c>
      <c r="CO716" s="494">
        <v>94</v>
      </c>
      <c r="CP716" s="546">
        <v>7.48</v>
      </c>
      <c r="CQ716" s="467">
        <v>4310</v>
      </c>
      <c r="CR716" s="576">
        <v>11.3</v>
      </c>
      <c r="CS716" s="883">
        <v>36</v>
      </c>
      <c r="CU716" s="576">
        <v>15</v>
      </c>
      <c r="CY716" s="494">
        <v>139</v>
      </c>
      <c r="CZ716" s="546">
        <v>7.39</v>
      </c>
      <c r="DA716" s="467">
        <v>4940</v>
      </c>
      <c r="DB716" s="576">
        <v>131.69999999999999</v>
      </c>
      <c r="DC716" s="883">
        <f t="shared" si="108"/>
        <v>335.83499999999992</v>
      </c>
      <c r="DE716" s="576">
        <v>34.200000000000003</v>
      </c>
      <c r="DI716" s="494">
        <v>245</v>
      </c>
      <c r="DJ716" s="546">
        <v>8.17</v>
      </c>
      <c r="DK716" s="549">
        <v>3620</v>
      </c>
      <c r="DL716" s="576">
        <v>110.9</v>
      </c>
      <c r="DM716" s="883">
        <v>399</v>
      </c>
      <c r="DO716" s="576">
        <v>39.200000000000003</v>
      </c>
      <c r="FG716" s="494">
        <v>30</v>
      </c>
      <c r="FH716" s="546">
        <v>8.56</v>
      </c>
      <c r="FI716" s="467">
        <v>4100</v>
      </c>
      <c r="FJ716" s="576">
        <v>45.4</v>
      </c>
      <c r="FK716" s="883">
        <v>141</v>
      </c>
      <c r="FM716" s="576">
        <v>7.6</v>
      </c>
      <c r="FQ716" s="1262">
        <v>27</v>
      </c>
      <c r="FR716" s="1263">
        <v>7.2</v>
      </c>
      <c r="FS716" s="1444">
        <v>8280</v>
      </c>
      <c r="FT716" s="1263">
        <v>62.3</v>
      </c>
      <c r="FU716" s="980">
        <f t="shared" si="115"/>
        <v>186.89999999999998</v>
      </c>
      <c r="FW716" s="954">
        <v>56.2</v>
      </c>
      <c r="HH716" s="954"/>
    </row>
    <row r="717" spans="1:523" s="472" customFormat="1" ht="15" customHeight="1" x14ac:dyDescent="0.15">
      <c r="A717" s="581">
        <v>44234</v>
      </c>
      <c r="B717" s="1204">
        <f t="shared" si="116"/>
        <v>7767</v>
      </c>
      <c r="C717" s="241">
        <v>3643</v>
      </c>
      <c r="D717" s="552">
        <v>8.14</v>
      </c>
      <c r="E717" s="471">
        <v>1633</v>
      </c>
      <c r="F717" s="577">
        <v>4.8</v>
      </c>
      <c r="G717" s="577">
        <f t="shared" si="117"/>
        <v>14.399999999999999</v>
      </c>
      <c r="H717" s="541"/>
      <c r="I717" s="577">
        <v>3.3</v>
      </c>
      <c r="J717" s="553">
        <v>0.2</v>
      </c>
      <c r="K717" s="471"/>
      <c r="L717" s="557"/>
      <c r="M717" s="241">
        <v>2488</v>
      </c>
      <c r="N717" s="552">
        <v>8.52</v>
      </c>
      <c r="O717" s="471">
        <v>2040</v>
      </c>
      <c r="P717" s="577">
        <v>13.8</v>
      </c>
      <c r="Q717" s="577">
        <f t="shared" si="100"/>
        <v>48.300000000000004</v>
      </c>
      <c r="R717" s="541"/>
      <c r="S717" s="577">
        <v>7.8</v>
      </c>
      <c r="T717" s="553"/>
      <c r="U717" s="471"/>
      <c r="V717" s="557"/>
      <c r="W717" s="554"/>
      <c r="X717" s="552"/>
      <c r="Y717" s="555"/>
      <c r="Z717" s="577"/>
      <c r="AA717" s="577"/>
      <c r="AB717" s="541"/>
      <c r="AC717" s="577"/>
      <c r="AD717" s="541"/>
      <c r="AE717" s="471"/>
      <c r="AF717" s="557"/>
      <c r="AG717" s="554">
        <v>90</v>
      </c>
      <c r="AH717" s="552">
        <v>8.2899999999999991</v>
      </c>
      <c r="AI717" s="555">
        <v>6860</v>
      </c>
      <c r="AJ717" s="577">
        <v>13</v>
      </c>
      <c r="AK717" s="577">
        <v>55.9</v>
      </c>
      <c r="AL717" s="541"/>
      <c r="AM717" s="180">
        <v>9.8000000000000007</v>
      </c>
      <c r="AN717" s="541"/>
      <c r="AO717" s="471"/>
      <c r="AP717" s="619"/>
      <c r="AQ717" s="554">
        <v>443</v>
      </c>
      <c r="AR717" s="552">
        <v>7.86</v>
      </c>
      <c r="AS717" s="555">
        <v>4300</v>
      </c>
      <c r="AT717" s="577">
        <v>56.7</v>
      </c>
      <c r="AU717" s="577">
        <f t="shared" si="111"/>
        <v>181.44000000000003</v>
      </c>
      <c r="AV717" s="541"/>
      <c r="AW717" s="577">
        <v>16.7</v>
      </c>
      <c r="AX717" s="541"/>
      <c r="AY717" s="471"/>
      <c r="AZ717" s="557"/>
      <c r="BA717" s="241">
        <v>450</v>
      </c>
      <c r="BB717" s="552">
        <v>7.82</v>
      </c>
      <c r="BC717" s="471">
        <v>3940</v>
      </c>
      <c r="BD717" s="577">
        <v>42.1</v>
      </c>
      <c r="BE717" s="577">
        <f t="shared" si="102"/>
        <v>151.56</v>
      </c>
      <c r="BF717" s="541"/>
      <c r="BG717" s="577">
        <v>33.9</v>
      </c>
      <c r="BH717" s="541"/>
      <c r="BI717" s="471"/>
      <c r="BJ717" s="557"/>
      <c r="BK717" s="554"/>
      <c r="BL717" s="552"/>
      <c r="BM717" s="555"/>
      <c r="BN717" s="577"/>
      <c r="BO717" s="577"/>
      <c r="BP717" s="541"/>
      <c r="BQ717" s="577"/>
      <c r="BR717" s="541"/>
      <c r="BS717" s="471"/>
      <c r="BT717" s="557"/>
      <c r="BU717" s="554">
        <v>307</v>
      </c>
      <c r="BV717" s="552">
        <v>6.95</v>
      </c>
      <c r="BW717" s="555">
        <v>2790</v>
      </c>
      <c r="BX717" s="555">
        <v>16.3</v>
      </c>
      <c r="BY717" s="577">
        <f t="shared" si="107"/>
        <v>63.57</v>
      </c>
      <c r="BZ717" s="541"/>
      <c r="CA717" s="577">
        <v>25</v>
      </c>
      <c r="CB717" s="541"/>
      <c r="CC717" s="471"/>
      <c r="CD717" s="557"/>
      <c r="CE717" s="554"/>
      <c r="CF717" s="552"/>
      <c r="CG717" s="555"/>
      <c r="CH717" s="577"/>
      <c r="CI717" s="577"/>
      <c r="CJ717" s="541"/>
      <c r="CK717" s="577"/>
      <c r="CL717" s="541"/>
      <c r="CM717" s="471"/>
      <c r="CN717" s="557"/>
      <c r="CO717" s="554">
        <v>85</v>
      </c>
      <c r="CP717" s="552">
        <v>7.55</v>
      </c>
      <c r="CQ717" s="471">
        <v>4020</v>
      </c>
      <c r="CR717" s="577">
        <v>10</v>
      </c>
      <c r="CS717" s="577">
        <v>32</v>
      </c>
      <c r="CT717" s="541"/>
      <c r="CU717" s="577">
        <v>14.5</v>
      </c>
      <c r="CV717" s="541"/>
      <c r="CW717" s="471"/>
      <c r="CX717" s="557"/>
      <c r="CY717" s="554"/>
      <c r="CZ717" s="552"/>
      <c r="DA717" s="471"/>
      <c r="DB717" s="577"/>
      <c r="DC717" s="577"/>
      <c r="DD717" s="541"/>
      <c r="DE717" s="577"/>
      <c r="DF717" s="541"/>
      <c r="DG717" s="558"/>
      <c r="DH717" s="557"/>
      <c r="DI717" s="554">
        <v>199</v>
      </c>
      <c r="DJ717" s="552">
        <v>7.92</v>
      </c>
      <c r="DK717" s="556">
        <v>3200</v>
      </c>
      <c r="DL717" s="577">
        <v>24.6</v>
      </c>
      <c r="DM717" s="577">
        <v>88.6</v>
      </c>
      <c r="DN717" s="541"/>
      <c r="DO717" s="577">
        <v>31.9</v>
      </c>
      <c r="DP717" s="541"/>
      <c r="DQ717" s="471"/>
      <c r="DR717" s="557"/>
      <c r="DS717" s="554"/>
      <c r="DT717" s="552"/>
      <c r="DU717" s="470"/>
      <c r="DV717" s="577"/>
      <c r="DW717" s="577"/>
      <c r="DX717" s="541"/>
      <c r="DY717" s="577"/>
      <c r="DZ717" s="541"/>
      <c r="EA717" s="577"/>
      <c r="EB717" s="557"/>
      <c r="EC717" s="554">
        <v>10</v>
      </c>
      <c r="ED717" s="552">
        <v>8.34</v>
      </c>
      <c r="EE717" s="558">
        <v>6060</v>
      </c>
      <c r="EF717" s="577">
        <v>9</v>
      </c>
      <c r="EG717" s="577">
        <v>34</v>
      </c>
      <c r="EH717" s="541"/>
      <c r="EI717" s="577">
        <v>21</v>
      </c>
      <c r="EJ717" s="541"/>
      <c r="EK717" s="471"/>
      <c r="EL717" s="557"/>
      <c r="EM717" s="554"/>
      <c r="EN717" s="552"/>
      <c r="EO717" s="471"/>
      <c r="EP717" s="577"/>
      <c r="EQ717" s="577"/>
      <c r="ER717" s="541"/>
      <c r="ES717" s="577"/>
      <c r="ET717" s="470"/>
      <c r="EU717" s="471"/>
      <c r="EV717" s="557"/>
      <c r="EW717" s="554"/>
      <c r="EX717" s="552"/>
      <c r="EY717" s="471"/>
      <c r="EZ717" s="577"/>
      <c r="FA717" s="577"/>
      <c r="FB717" s="541"/>
      <c r="FC717" s="577"/>
      <c r="FD717" s="470"/>
      <c r="FE717" s="471"/>
      <c r="FF717" s="557"/>
      <c r="FG717" s="554">
        <v>31</v>
      </c>
      <c r="FH717" s="552">
        <v>8.5399999999999991</v>
      </c>
      <c r="FI717" s="471">
        <v>3950</v>
      </c>
      <c r="FJ717" s="577">
        <v>48.6</v>
      </c>
      <c r="FK717" s="577">
        <v>151</v>
      </c>
      <c r="FL717" s="541"/>
      <c r="FM717" s="577">
        <v>6.9</v>
      </c>
      <c r="FN717" s="470"/>
      <c r="FO717" s="471"/>
      <c r="FP717" s="557"/>
      <c r="FQ717" s="1261">
        <v>21</v>
      </c>
      <c r="FR717" s="584">
        <v>7.2</v>
      </c>
      <c r="FS717" s="589">
        <v>8280</v>
      </c>
      <c r="FT717" s="584">
        <v>62.5</v>
      </c>
      <c r="FU717" s="590">
        <f t="shared" si="115"/>
        <v>187.5</v>
      </c>
      <c r="FV717" s="584"/>
      <c r="FW717" s="590">
        <v>56</v>
      </c>
      <c r="FX717" s="584"/>
      <c r="FY717" s="584"/>
      <c r="FZ717" s="591"/>
      <c r="GA717" s="1261"/>
      <c r="GB717" s="584"/>
      <c r="GC717" s="584"/>
      <c r="GD717" s="584"/>
      <c r="GE717" s="590"/>
      <c r="GF717" s="584"/>
      <c r="GG717" s="590"/>
      <c r="GH717" s="584"/>
      <c r="GI717" s="584"/>
      <c r="GJ717" s="591"/>
      <c r="GK717" s="241"/>
      <c r="GL717" s="940"/>
      <c r="GM717" s="471"/>
      <c r="GN717" s="471"/>
      <c r="GO717" s="471"/>
      <c r="GP717" s="471"/>
      <c r="GQ717" s="471"/>
      <c r="GR717" s="471"/>
      <c r="GS717" s="471"/>
      <c r="GT717" s="557"/>
      <c r="GU717" s="241"/>
      <c r="GV717" s="471"/>
      <c r="GW717" s="471"/>
      <c r="GX717" s="471"/>
      <c r="GY717" s="471"/>
      <c r="GZ717" s="541"/>
      <c r="HA717" s="471"/>
      <c r="HB717" s="471"/>
      <c r="HC717" s="471"/>
      <c r="HD717" s="557"/>
      <c r="HE717" s="554"/>
      <c r="HF717" s="552"/>
      <c r="HG717" s="471"/>
      <c r="HH717" s="590"/>
      <c r="HI717" s="556"/>
      <c r="HJ717" s="541"/>
      <c r="HK717" s="577"/>
      <c r="HL717" s="541"/>
      <c r="HM717" s="471"/>
      <c r="HN717" s="557"/>
      <c r="HO717" s="554"/>
      <c r="HP717" s="552"/>
      <c r="HQ717" s="471"/>
      <c r="HR717" s="577"/>
      <c r="HS717" s="577"/>
      <c r="HT717" s="541"/>
      <c r="HU717" s="577"/>
      <c r="HV717" s="541"/>
      <c r="HW717" s="471"/>
      <c r="HX717" s="557"/>
      <c r="HY717" s="1587"/>
      <c r="HZ717" s="1587"/>
      <c r="IA717" s="1587"/>
      <c r="IB717" s="1587"/>
      <c r="IC717" s="1587"/>
      <c r="ID717" s="1587"/>
      <c r="IE717" s="1587"/>
      <c r="IF717" s="1587"/>
      <c r="IG717" s="1587"/>
      <c r="IH717" s="1587"/>
      <c r="II717" s="1587"/>
      <c r="IJ717" s="1587"/>
      <c r="IK717" s="1587"/>
      <c r="IL717" s="1587"/>
      <c r="IM717" s="1587"/>
      <c r="IN717" s="1587"/>
      <c r="IO717" s="1587"/>
      <c r="IP717" s="1587"/>
      <c r="IQ717" s="1587"/>
      <c r="IR717" s="1587"/>
      <c r="IS717" s="1587"/>
      <c r="IT717" s="1587"/>
      <c r="IU717" s="1587"/>
      <c r="IV717" s="1587"/>
      <c r="IW717" s="1587"/>
      <c r="IX717" s="1587"/>
      <c r="IY717" s="1587"/>
      <c r="IZ717" s="1587"/>
      <c r="JA717" s="1587"/>
      <c r="JB717" s="1587"/>
      <c r="JC717" s="1587"/>
      <c r="JD717" s="1587"/>
      <c r="JE717" s="1587"/>
      <c r="JF717" s="1587"/>
      <c r="JG717" s="1587"/>
      <c r="JH717" s="1587"/>
      <c r="JI717" s="1587"/>
      <c r="JJ717" s="1587"/>
      <c r="JK717" s="1587"/>
      <c r="JL717" s="1587"/>
      <c r="JM717" s="1587"/>
      <c r="JN717" s="1587"/>
      <c r="JO717" s="1587"/>
      <c r="JP717" s="1587"/>
      <c r="JQ717" s="1587"/>
      <c r="JR717" s="1587"/>
      <c r="JS717" s="1587"/>
      <c r="JT717" s="1587"/>
      <c r="JU717" s="1587"/>
      <c r="JV717" s="1587"/>
      <c r="JW717" s="1587"/>
      <c r="JX717" s="1587"/>
      <c r="JY717" s="1587"/>
      <c r="JZ717" s="1587"/>
      <c r="KA717" s="1587"/>
      <c r="KB717" s="1587"/>
      <c r="KC717" s="1587"/>
      <c r="KD717" s="1587"/>
      <c r="KE717" s="1587"/>
      <c r="KF717" s="1587"/>
      <c r="KG717" s="1587"/>
      <c r="KH717" s="1587"/>
      <c r="KI717" s="1587"/>
      <c r="KJ717" s="1587"/>
      <c r="KK717" s="1587"/>
      <c r="KL717" s="1587"/>
      <c r="KM717" s="1587"/>
      <c r="KN717" s="1587"/>
      <c r="KO717" s="1587"/>
      <c r="KP717" s="1587"/>
      <c r="KQ717" s="1587"/>
      <c r="KR717" s="1587"/>
      <c r="KS717" s="1587"/>
      <c r="KT717" s="1587"/>
      <c r="KU717" s="1587"/>
      <c r="KV717" s="1587"/>
      <c r="KW717" s="1587"/>
      <c r="KX717" s="1587"/>
      <c r="KY717" s="1587"/>
      <c r="KZ717" s="1587"/>
      <c r="LA717" s="1587"/>
      <c r="LB717" s="1587"/>
      <c r="LC717" s="1587"/>
      <c r="LD717" s="1587"/>
      <c r="LE717" s="1587"/>
      <c r="LF717" s="1587"/>
      <c r="LG717" s="1587"/>
      <c r="LH717" s="1587"/>
      <c r="LI717" s="1587"/>
      <c r="LJ717" s="1587"/>
      <c r="LK717" s="1587"/>
      <c r="LL717" s="1587"/>
      <c r="LM717" s="1587"/>
      <c r="LN717" s="1587"/>
      <c r="LO717" s="1587"/>
      <c r="LP717" s="1587"/>
      <c r="LQ717" s="1587"/>
      <c r="LR717" s="1587"/>
      <c r="LS717" s="1587"/>
      <c r="LT717" s="1587"/>
      <c r="LU717" s="1587"/>
      <c r="LV717" s="1587"/>
      <c r="LW717" s="1587"/>
      <c r="LX717" s="1587"/>
      <c r="LY717" s="1587"/>
      <c r="LZ717" s="1587"/>
      <c r="MA717" s="1587"/>
      <c r="MB717" s="1587"/>
      <c r="MC717" s="1587"/>
      <c r="MD717" s="1587"/>
      <c r="ME717" s="1587"/>
      <c r="MF717" s="1587"/>
      <c r="MG717" s="1587"/>
      <c r="MH717" s="1587"/>
      <c r="MI717" s="1587"/>
      <c r="MJ717" s="1587"/>
      <c r="MK717" s="1587"/>
      <c r="ML717" s="1587"/>
      <c r="MM717" s="1587"/>
      <c r="MN717" s="1587"/>
      <c r="MO717" s="1587"/>
      <c r="MP717" s="1587"/>
      <c r="MQ717" s="1587"/>
      <c r="MR717" s="1587"/>
      <c r="MS717" s="1587"/>
      <c r="MT717" s="1587"/>
      <c r="MU717" s="1587"/>
      <c r="MV717" s="1587"/>
      <c r="MW717" s="1587"/>
      <c r="MX717" s="1587"/>
      <c r="MY717" s="1587"/>
      <c r="MZ717" s="1587"/>
      <c r="NA717" s="1587"/>
      <c r="NB717" s="1587"/>
      <c r="NC717" s="1587"/>
      <c r="ND717" s="1587"/>
      <c r="NE717" s="1587"/>
      <c r="NF717" s="1587"/>
      <c r="NG717" s="1587"/>
      <c r="NH717" s="1587"/>
      <c r="NI717" s="1587"/>
      <c r="NJ717" s="1587"/>
      <c r="NK717" s="1587"/>
      <c r="NL717" s="1587"/>
      <c r="NM717" s="1587"/>
      <c r="NN717" s="1587"/>
      <c r="NO717" s="1587"/>
      <c r="NP717" s="1587"/>
      <c r="NQ717" s="1587"/>
      <c r="NR717" s="1587"/>
      <c r="NS717" s="1587"/>
      <c r="NT717" s="1587"/>
      <c r="NU717" s="1587"/>
      <c r="NV717" s="1587"/>
      <c r="NW717" s="1587"/>
      <c r="NX717" s="1587"/>
      <c r="NY717" s="1587"/>
      <c r="NZ717" s="1587"/>
      <c r="OA717" s="1587"/>
      <c r="OB717" s="1587"/>
      <c r="OC717" s="1587"/>
      <c r="OD717" s="1587"/>
      <c r="OE717" s="1587"/>
      <c r="OF717" s="1587"/>
      <c r="OG717" s="1587"/>
      <c r="OH717" s="1587"/>
      <c r="OI717" s="1587"/>
      <c r="OJ717" s="1587"/>
      <c r="OK717" s="1587"/>
      <c r="OL717" s="1587"/>
      <c r="OM717" s="1587"/>
      <c r="ON717" s="1587"/>
      <c r="OO717" s="1587"/>
      <c r="OP717" s="1587"/>
      <c r="OQ717" s="1587"/>
      <c r="OR717" s="1587"/>
      <c r="OS717" s="1587"/>
      <c r="OT717" s="1587"/>
      <c r="OU717" s="1587"/>
      <c r="OV717" s="1587"/>
      <c r="OW717" s="1587"/>
      <c r="OX717" s="1587"/>
      <c r="OY717" s="1587"/>
      <c r="OZ717" s="1587"/>
      <c r="PA717" s="1587"/>
      <c r="PB717" s="1587"/>
      <c r="PC717" s="1587"/>
      <c r="PD717" s="1587"/>
      <c r="PE717" s="1587"/>
      <c r="PF717" s="1587"/>
      <c r="PG717" s="1588"/>
      <c r="PH717" s="1588"/>
      <c r="PI717" s="1588"/>
      <c r="PJ717" s="1588"/>
      <c r="PK717" s="1588"/>
      <c r="PL717" s="1588"/>
      <c r="PM717" s="1588"/>
      <c r="PN717" s="1588"/>
      <c r="PO717" s="1588"/>
      <c r="PP717" s="1588"/>
      <c r="PQ717" s="1588"/>
      <c r="PR717" s="1588"/>
      <c r="PS717" s="1588"/>
      <c r="PT717" s="1588"/>
      <c r="PU717" s="1588"/>
      <c r="PV717" s="1588"/>
      <c r="PW717" s="1588"/>
      <c r="PX717" s="1588"/>
      <c r="PY717" s="1588"/>
      <c r="PZ717" s="1588"/>
      <c r="QA717" s="1588"/>
      <c r="QB717" s="1588"/>
      <c r="QC717" s="1588"/>
      <c r="QD717" s="1588"/>
      <c r="QE717" s="1588"/>
      <c r="QF717" s="1588"/>
      <c r="QG717" s="1588"/>
      <c r="QH717" s="1588"/>
      <c r="QI717" s="1588"/>
      <c r="QJ717" s="1588"/>
      <c r="QK717" s="1588"/>
      <c r="QL717" s="1588"/>
      <c r="QM717" s="1588"/>
      <c r="QN717" s="1588"/>
      <c r="QO717" s="1588"/>
      <c r="QP717" s="1588"/>
      <c r="QQ717" s="1588"/>
      <c r="QR717" s="1588"/>
      <c r="QS717" s="1588"/>
      <c r="QT717" s="1588"/>
      <c r="QU717" s="1588"/>
      <c r="QV717" s="1588"/>
      <c r="QW717" s="1588"/>
      <c r="QX717" s="1588"/>
      <c r="QY717" s="1588"/>
      <c r="QZ717" s="1588"/>
      <c r="RA717" s="1588"/>
      <c r="RB717" s="1588"/>
      <c r="RC717" s="1588"/>
      <c r="RD717" s="1588"/>
      <c r="RE717" s="1588"/>
      <c r="RF717" s="1588"/>
      <c r="RG717" s="1588"/>
      <c r="RH717" s="1588"/>
      <c r="RI717" s="1588"/>
      <c r="RJ717" s="1588"/>
      <c r="RK717" s="1588"/>
      <c r="RL717" s="1588"/>
      <c r="RM717" s="1588"/>
      <c r="RN717" s="1588"/>
      <c r="RO717" s="1588"/>
      <c r="RP717" s="1588"/>
      <c r="RQ717" s="1588"/>
      <c r="RR717" s="1588"/>
      <c r="RS717" s="1588"/>
      <c r="RT717" s="1588"/>
      <c r="RU717" s="1588"/>
      <c r="RV717" s="1588"/>
      <c r="RW717" s="1588"/>
      <c r="RX717" s="1588"/>
      <c r="RY717" s="1588"/>
      <c r="RZ717" s="1588"/>
      <c r="SA717" s="1588"/>
      <c r="SB717" s="1588"/>
      <c r="SC717" s="1588"/>
      <c r="SD717" s="1588"/>
      <c r="SE717" s="1588"/>
      <c r="SF717" s="1588"/>
      <c r="SG717" s="1588"/>
      <c r="SH717" s="1588"/>
      <c r="SI717" s="1588"/>
      <c r="SJ717" s="1588"/>
      <c r="SK717" s="1588"/>
      <c r="SL717" s="1588"/>
      <c r="SM717" s="1588"/>
      <c r="SN717" s="1588"/>
      <c r="SO717" s="1588"/>
      <c r="SP717" s="1588"/>
      <c r="SQ717" s="1588"/>
      <c r="SR717" s="1588"/>
      <c r="SS717" s="1588"/>
      <c r="ST717" s="1588"/>
      <c r="SU717" s="1588"/>
      <c r="SV717" s="1588"/>
      <c r="SW717" s="1588"/>
      <c r="SX717" s="1588"/>
      <c r="SY717" s="1588"/>
      <c r="SZ717" s="1588"/>
      <c r="TA717" s="1588"/>
      <c r="TB717" s="1588"/>
      <c r="TC717" s="1588"/>
    </row>
    <row r="718" spans="1:523" ht="15" customHeight="1" x14ac:dyDescent="0.15">
      <c r="A718" s="1033">
        <v>44235</v>
      </c>
      <c r="B718" s="1205">
        <f t="shared" si="116"/>
        <v>8152</v>
      </c>
      <c r="C718" s="231">
        <v>4688</v>
      </c>
      <c r="D718" s="546">
        <v>8.31</v>
      </c>
      <c r="E718" s="467">
        <v>1657</v>
      </c>
      <c r="F718" s="576">
        <v>5.8</v>
      </c>
      <c r="G718" s="883">
        <f>F718*3</f>
        <v>17.399999999999999</v>
      </c>
      <c r="I718" s="576">
        <v>2.8</v>
      </c>
      <c r="M718" s="231">
        <v>1993</v>
      </c>
      <c r="N718" s="546">
        <v>8.4700000000000006</v>
      </c>
      <c r="O718" s="467">
        <v>2360</v>
      </c>
      <c r="P718" s="576">
        <v>13.8</v>
      </c>
      <c r="Q718" s="883">
        <f t="shared" si="100"/>
        <v>48.300000000000004</v>
      </c>
      <c r="S718" s="576">
        <v>8.4</v>
      </c>
      <c r="AG718" s="494">
        <v>101</v>
      </c>
      <c r="AH718" s="546">
        <v>8.2899999999999991</v>
      </c>
      <c r="AI718" s="548">
        <v>2370</v>
      </c>
      <c r="AJ718" s="576">
        <v>10.1</v>
      </c>
      <c r="AK718" s="883">
        <v>43.4</v>
      </c>
      <c r="AM718" s="213">
        <v>9.6999999999999993</v>
      </c>
      <c r="AQ718" s="494">
        <v>371</v>
      </c>
      <c r="AR718" s="546">
        <v>7.75</v>
      </c>
      <c r="AS718" s="548">
        <v>4120</v>
      </c>
      <c r="AT718" s="576">
        <v>42.3</v>
      </c>
      <c r="AU718" s="883">
        <f t="shared" si="111"/>
        <v>135.35999999999999</v>
      </c>
      <c r="AW718" s="576">
        <v>14.3</v>
      </c>
      <c r="BA718" s="231">
        <v>527</v>
      </c>
      <c r="BB718" s="546">
        <v>7.94</v>
      </c>
      <c r="BC718" s="467">
        <v>4510</v>
      </c>
      <c r="BD718" s="576">
        <v>42.1</v>
      </c>
      <c r="BE718" s="883">
        <f t="shared" si="102"/>
        <v>151.56</v>
      </c>
      <c r="BG718" s="576">
        <v>36.6</v>
      </c>
      <c r="BU718" s="494">
        <v>239</v>
      </c>
      <c r="BV718" s="546">
        <v>7.23</v>
      </c>
      <c r="BW718" s="548">
        <v>3630</v>
      </c>
      <c r="BX718" s="548">
        <v>12.3</v>
      </c>
      <c r="BY718" s="883">
        <f t="shared" si="107"/>
        <v>47.97</v>
      </c>
      <c r="CA718" s="576">
        <v>30.6</v>
      </c>
      <c r="CO718" s="494">
        <v>79</v>
      </c>
      <c r="CP718" s="546">
        <v>7.31</v>
      </c>
      <c r="CQ718" s="467">
        <v>4000</v>
      </c>
      <c r="CR718" s="576">
        <v>9.6</v>
      </c>
      <c r="CS718" s="883">
        <v>30.7</v>
      </c>
      <c r="CU718" s="576">
        <v>14.4</v>
      </c>
      <c r="DI718" s="494">
        <v>116</v>
      </c>
      <c r="DJ718" s="546">
        <v>8.0299999999999994</v>
      </c>
      <c r="DK718" s="549">
        <v>3260</v>
      </c>
      <c r="DL718" s="576">
        <v>27.4</v>
      </c>
      <c r="DM718" s="883">
        <v>98.6</v>
      </c>
      <c r="DO718" s="576">
        <v>34.799999999999997</v>
      </c>
      <c r="EC718" s="494">
        <v>2</v>
      </c>
      <c r="ED718" s="546">
        <v>8.34</v>
      </c>
      <c r="EE718" s="551">
        <v>6060</v>
      </c>
      <c r="EF718" s="576">
        <v>9</v>
      </c>
      <c r="EG718" s="883">
        <v>34</v>
      </c>
      <c r="EI718" s="576">
        <v>21</v>
      </c>
      <c r="FG718" s="494">
        <v>12</v>
      </c>
      <c r="FH718" s="546">
        <v>8.5399999999999991</v>
      </c>
      <c r="FI718" s="467">
        <v>3950</v>
      </c>
      <c r="FJ718" s="576">
        <v>49</v>
      </c>
      <c r="FK718" s="883">
        <v>151</v>
      </c>
      <c r="FM718" s="576">
        <v>7</v>
      </c>
      <c r="FQ718" s="1262">
        <v>24</v>
      </c>
      <c r="FR718" s="1263">
        <v>8.6</v>
      </c>
      <c r="FS718" s="1444">
        <v>4020</v>
      </c>
      <c r="FT718" s="1263">
        <v>48.5</v>
      </c>
      <c r="FU718" s="980">
        <f t="shared" si="115"/>
        <v>145.5</v>
      </c>
      <c r="FW718" s="954">
        <v>7.4</v>
      </c>
      <c r="HH718" s="954"/>
    </row>
    <row r="719" spans="1:523" ht="15" customHeight="1" x14ac:dyDescent="0.15">
      <c r="A719" s="1033">
        <v>44236</v>
      </c>
      <c r="B719" s="1205">
        <f t="shared" si="116"/>
        <v>10143</v>
      </c>
      <c r="C719" s="231">
        <v>5911</v>
      </c>
      <c r="D719" s="546">
        <v>8.0500000000000007</v>
      </c>
      <c r="E719" s="467">
        <v>1720</v>
      </c>
      <c r="F719" s="576">
        <v>5.3</v>
      </c>
      <c r="G719" s="883">
        <f t="shared" ref="G719:G737" si="118">F719*3</f>
        <v>15.899999999999999</v>
      </c>
      <c r="I719" s="576">
        <v>4.3</v>
      </c>
      <c r="M719" s="231">
        <v>2739</v>
      </c>
      <c r="N719" s="546">
        <v>8.4700000000000006</v>
      </c>
      <c r="O719" s="467">
        <v>1930</v>
      </c>
      <c r="P719" s="576">
        <v>14.1</v>
      </c>
      <c r="Q719" s="883">
        <f t="shared" si="100"/>
        <v>49.35</v>
      </c>
      <c r="S719" s="576">
        <v>9.8000000000000007</v>
      </c>
      <c r="AG719" s="494">
        <v>171</v>
      </c>
      <c r="AH719" s="546">
        <v>8.26</v>
      </c>
      <c r="AI719" s="548">
        <v>2690</v>
      </c>
      <c r="AJ719" s="576">
        <v>12.1</v>
      </c>
      <c r="AK719" s="883">
        <v>47.2</v>
      </c>
      <c r="AM719" s="213">
        <v>11.9</v>
      </c>
      <c r="AQ719" s="494">
        <v>408</v>
      </c>
      <c r="AR719" s="546">
        <v>8.08</v>
      </c>
      <c r="AS719" s="548">
        <v>3170</v>
      </c>
      <c r="AT719" s="576">
        <v>40.799999999999997</v>
      </c>
      <c r="AU719" s="883">
        <f t="shared" si="111"/>
        <v>130.56</v>
      </c>
      <c r="AW719" s="576">
        <v>15.2</v>
      </c>
      <c r="BA719" s="231">
        <v>558</v>
      </c>
      <c r="BB719" s="546">
        <v>7.74</v>
      </c>
      <c r="BC719" s="467">
        <v>3340</v>
      </c>
      <c r="BD719" s="576">
        <v>58.4</v>
      </c>
      <c r="BE719" s="883">
        <f t="shared" si="102"/>
        <v>210.24</v>
      </c>
      <c r="BG719" s="576">
        <v>38.700000000000003</v>
      </c>
      <c r="BU719" s="494">
        <v>48</v>
      </c>
      <c r="BV719" s="546">
        <v>7.49</v>
      </c>
      <c r="BW719" s="548">
        <v>3660</v>
      </c>
      <c r="BX719" s="548">
        <v>12.6</v>
      </c>
      <c r="BY719" s="883">
        <f t="shared" si="107"/>
        <v>49.14</v>
      </c>
      <c r="CA719" s="576">
        <v>29.8</v>
      </c>
      <c r="CO719" s="494">
        <v>78</v>
      </c>
      <c r="CP719" s="546">
        <v>7.64</v>
      </c>
      <c r="CQ719" s="467">
        <v>3590</v>
      </c>
      <c r="CR719" s="576">
        <v>11.5</v>
      </c>
      <c r="CS719" s="883">
        <f t="shared" ref="CS719:CS725" si="119">CR719*3.2</f>
        <v>36.800000000000004</v>
      </c>
      <c r="CU719" s="576">
        <v>13.8</v>
      </c>
      <c r="DI719" s="494">
        <v>203</v>
      </c>
      <c r="DJ719" s="546">
        <v>8.52</v>
      </c>
      <c r="DK719" s="549">
        <v>4010</v>
      </c>
      <c r="DL719" s="576">
        <v>50.4</v>
      </c>
      <c r="DM719" s="883">
        <v>156</v>
      </c>
      <c r="DO719" s="576">
        <v>7.8</v>
      </c>
      <c r="EC719" s="494">
        <v>2</v>
      </c>
      <c r="ED719" s="546">
        <v>8.34</v>
      </c>
      <c r="EE719" s="551">
        <v>6060</v>
      </c>
      <c r="EF719" s="576">
        <v>9</v>
      </c>
      <c r="EG719" s="883">
        <v>34</v>
      </c>
      <c r="EI719" s="576">
        <v>21</v>
      </c>
      <c r="FG719" s="494">
        <v>25</v>
      </c>
      <c r="FH719" s="546">
        <v>8.7799999999999994</v>
      </c>
      <c r="FI719" s="467">
        <v>3990</v>
      </c>
      <c r="FJ719" s="576">
        <v>47.8</v>
      </c>
      <c r="FK719" s="883">
        <v>148</v>
      </c>
      <c r="FM719" s="576">
        <v>7.1</v>
      </c>
      <c r="HH719" s="954"/>
    </row>
    <row r="720" spans="1:523" ht="15" customHeight="1" x14ac:dyDescent="0.15">
      <c r="A720" s="1033">
        <v>44237</v>
      </c>
      <c r="B720" s="1205">
        <f>C720+M720+W720+AG720+AQ720+BA720+BK720+BU720+CE720+CO720+CY720+DI720+DS720+EC720+EM720+EW720+FQ720+FG720+GK720+GU720+HE720+HO720+GA720</f>
        <v>10114</v>
      </c>
      <c r="C720" s="231">
        <v>5905</v>
      </c>
      <c r="D720" s="546">
        <v>8.3000000000000007</v>
      </c>
      <c r="E720" s="467">
        <v>1663</v>
      </c>
      <c r="F720" s="576">
        <v>5.8</v>
      </c>
      <c r="G720" s="883">
        <f t="shared" si="118"/>
        <v>17.399999999999999</v>
      </c>
      <c r="I720" s="576">
        <v>4.7</v>
      </c>
      <c r="M720" s="231">
        <v>2785</v>
      </c>
      <c r="N720" s="546">
        <v>8.73</v>
      </c>
      <c r="O720" s="467">
        <v>1969</v>
      </c>
      <c r="P720" s="576">
        <v>14.5</v>
      </c>
      <c r="Q720" s="883">
        <f t="shared" si="100"/>
        <v>50.75</v>
      </c>
      <c r="S720" s="576">
        <v>11.6</v>
      </c>
      <c r="AG720" s="494">
        <v>167</v>
      </c>
      <c r="AH720" s="546">
        <v>8.24</v>
      </c>
      <c r="AI720" s="548">
        <v>3370</v>
      </c>
      <c r="AJ720" s="576">
        <v>14.2</v>
      </c>
      <c r="AK720" s="883">
        <v>61.2</v>
      </c>
      <c r="AM720" s="213">
        <v>14.5</v>
      </c>
      <c r="AQ720" s="494">
        <v>73</v>
      </c>
      <c r="AR720" s="546">
        <v>8</v>
      </c>
      <c r="AS720" s="548">
        <v>2330</v>
      </c>
      <c r="AT720" s="576">
        <v>28</v>
      </c>
      <c r="AU720" s="883">
        <f t="shared" si="111"/>
        <v>89.600000000000009</v>
      </c>
      <c r="AW720" s="576">
        <v>12</v>
      </c>
      <c r="BA720" s="231">
        <v>546</v>
      </c>
      <c r="BB720" s="546">
        <v>7.82</v>
      </c>
      <c r="BC720" s="467">
        <v>3710</v>
      </c>
      <c r="BD720" s="576">
        <v>52.1</v>
      </c>
      <c r="BE720" s="883">
        <f t="shared" si="102"/>
        <v>187.56</v>
      </c>
      <c r="BG720" s="576">
        <v>38.200000000000003</v>
      </c>
      <c r="BU720" s="494">
        <v>334</v>
      </c>
      <c r="BV720" s="546">
        <v>7.49</v>
      </c>
      <c r="BW720" s="548">
        <v>3660</v>
      </c>
      <c r="BX720" s="548">
        <v>12.6</v>
      </c>
      <c r="BY720" s="883">
        <f t="shared" si="107"/>
        <v>49.14</v>
      </c>
      <c r="CA720" s="576">
        <v>30.8</v>
      </c>
      <c r="CO720" s="494">
        <v>66</v>
      </c>
      <c r="CP720" s="546">
        <v>7.42</v>
      </c>
      <c r="CQ720" s="467">
        <v>6210</v>
      </c>
      <c r="CR720" s="576">
        <v>15.6</v>
      </c>
      <c r="CS720" s="883">
        <f t="shared" si="119"/>
        <v>49.92</v>
      </c>
      <c r="CU720" s="576">
        <v>22.2</v>
      </c>
      <c r="DI720" s="494">
        <v>191</v>
      </c>
      <c r="DJ720" s="546">
        <v>8.59</v>
      </c>
      <c r="DK720" s="549">
        <v>3730</v>
      </c>
      <c r="DL720" s="576">
        <v>22.8</v>
      </c>
      <c r="DM720" s="883">
        <v>82.1</v>
      </c>
      <c r="DO720" s="576">
        <v>41.2</v>
      </c>
      <c r="FG720" s="494">
        <v>22</v>
      </c>
      <c r="FH720" s="546">
        <v>8.4499999999999993</v>
      </c>
      <c r="FI720" s="467">
        <v>3900</v>
      </c>
      <c r="FJ720" s="576">
        <v>50.7</v>
      </c>
      <c r="FK720" s="883">
        <v>50.7</v>
      </c>
      <c r="FM720" s="576">
        <v>8.1</v>
      </c>
      <c r="FQ720" s="1262">
        <v>25</v>
      </c>
      <c r="FR720" s="1263">
        <v>5.92</v>
      </c>
      <c r="FS720" s="1444">
        <v>7420</v>
      </c>
      <c r="FT720" s="1263">
        <v>58.6</v>
      </c>
      <c r="FU720" s="980">
        <f t="shared" si="115"/>
        <v>175.8</v>
      </c>
      <c r="FW720" s="954">
        <v>45</v>
      </c>
      <c r="HH720" s="954"/>
    </row>
    <row r="721" spans="1:523" ht="15" customHeight="1" x14ac:dyDescent="0.15">
      <c r="A721" s="1033">
        <v>44238</v>
      </c>
      <c r="B721" s="1205">
        <f t="shared" si="116"/>
        <v>10385</v>
      </c>
      <c r="C721" s="231">
        <v>6093</v>
      </c>
      <c r="D721" s="546">
        <v>8.26</v>
      </c>
      <c r="E721" s="467">
        <v>1665</v>
      </c>
      <c r="F721" s="576">
        <v>7.8</v>
      </c>
      <c r="G721" s="883">
        <f t="shared" si="118"/>
        <v>23.4</v>
      </c>
      <c r="I721" s="576">
        <v>4.8</v>
      </c>
      <c r="M721" s="231">
        <v>2625</v>
      </c>
      <c r="N721" s="546">
        <v>8.41</v>
      </c>
      <c r="O721" s="467">
        <v>1981</v>
      </c>
      <c r="P721" s="576">
        <v>13.9</v>
      </c>
      <c r="Q721" s="883">
        <f t="shared" si="100"/>
        <v>48.65</v>
      </c>
      <c r="S721" s="576">
        <v>11.6</v>
      </c>
      <c r="AG721" s="494">
        <v>1</v>
      </c>
      <c r="AH721" s="546">
        <v>8.2799999999999994</v>
      </c>
      <c r="AI721" s="548">
        <v>3040</v>
      </c>
      <c r="AJ721" s="576">
        <v>12.1</v>
      </c>
      <c r="AK721" s="883">
        <v>59.3</v>
      </c>
      <c r="AM721" s="213">
        <v>12.8</v>
      </c>
      <c r="AQ721" s="494">
        <v>546</v>
      </c>
      <c r="AR721" s="546">
        <v>7.88</v>
      </c>
      <c r="AS721" s="548">
        <v>4650</v>
      </c>
      <c r="AT721" s="576">
        <v>64.7</v>
      </c>
      <c r="AU721" s="883">
        <f t="shared" si="111"/>
        <v>207.04000000000002</v>
      </c>
      <c r="AW721" s="576">
        <v>23.7</v>
      </c>
      <c r="BA721" s="231">
        <v>509</v>
      </c>
      <c r="BB721" s="546">
        <v>7.92</v>
      </c>
      <c r="BC721" s="467">
        <v>4150</v>
      </c>
      <c r="BD721" s="576">
        <v>69.7</v>
      </c>
      <c r="BE721" s="883">
        <f t="shared" si="102"/>
        <v>250.92000000000002</v>
      </c>
      <c r="BG721" s="576">
        <v>48.5</v>
      </c>
      <c r="BU721" s="494">
        <v>203</v>
      </c>
      <c r="BV721" s="546">
        <v>8.11</v>
      </c>
      <c r="BW721" s="548">
        <v>7880</v>
      </c>
      <c r="BX721" s="548">
        <v>29.1</v>
      </c>
      <c r="BY721" s="883">
        <f t="shared" si="107"/>
        <v>113.49000000000001</v>
      </c>
      <c r="CA721" s="576">
        <v>39.700000000000003</v>
      </c>
      <c r="CO721" s="494">
        <v>54</v>
      </c>
      <c r="CP721" s="546">
        <v>7.64</v>
      </c>
      <c r="CQ721" s="467">
        <v>6640</v>
      </c>
      <c r="CR721" s="576">
        <v>15.9</v>
      </c>
      <c r="CS721" s="883">
        <f t="shared" si="119"/>
        <v>50.88</v>
      </c>
      <c r="CU721" s="576">
        <v>23.2</v>
      </c>
      <c r="CY721" s="494">
        <v>102</v>
      </c>
      <c r="CZ721" s="546">
        <v>7.17</v>
      </c>
      <c r="DA721" s="467">
        <v>4330</v>
      </c>
      <c r="DB721" s="576">
        <v>117.6</v>
      </c>
      <c r="DC721" s="883">
        <f t="shared" ref="DC721:DC737" si="120">DB721*2.55</f>
        <v>299.87999999999994</v>
      </c>
      <c r="DE721" s="576">
        <v>30.1</v>
      </c>
      <c r="DI721" s="494">
        <v>217</v>
      </c>
      <c r="DJ721" s="546">
        <v>8.24</v>
      </c>
      <c r="DK721" s="549">
        <v>3460</v>
      </c>
      <c r="DL721" s="576">
        <v>18.2</v>
      </c>
      <c r="DM721" s="883">
        <v>65.5</v>
      </c>
      <c r="DO721" s="576">
        <v>44.1</v>
      </c>
      <c r="FG721" s="494">
        <v>12</v>
      </c>
      <c r="FH721" s="546">
        <v>8.4499999999999993</v>
      </c>
      <c r="FI721" s="467">
        <v>3900</v>
      </c>
      <c r="FJ721" s="576">
        <v>50.7</v>
      </c>
      <c r="FK721" s="883">
        <v>50.7</v>
      </c>
      <c r="FM721" s="576">
        <v>8.1</v>
      </c>
      <c r="FQ721" s="1262">
        <v>23</v>
      </c>
      <c r="HH721" s="954"/>
    </row>
    <row r="722" spans="1:523" ht="15" customHeight="1" x14ac:dyDescent="0.15">
      <c r="A722" s="1033">
        <v>44239</v>
      </c>
      <c r="B722" s="1205">
        <f t="shared" si="116"/>
        <v>9449</v>
      </c>
      <c r="C722" s="231">
        <v>6173</v>
      </c>
      <c r="D722" s="546">
        <v>8.32</v>
      </c>
      <c r="E722" s="467">
        <v>1648</v>
      </c>
      <c r="F722" s="576">
        <v>4.8</v>
      </c>
      <c r="G722" s="883">
        <f t="shared" si="118"/>
        <v>14.399999999999999</v>
      </c>
      <c r="I722" s="576">
        <v>4.2</v>
      </c>
      <c r="M722" s="231">
        <v>1552</v>
      </c>
      <c r="N722" s="546">
        <v>8.58</v>
      </c>
      <c r="O722" s="467">
        <v>1920</v>
      </c>
      <c r="P722" s="576">
        <v>13.7</v>
      </c>
      <c r="Q722" s="883">
        <f t="shared" si="100"/>
        <v>47.949999999999996</v>
      </c>
      <c r="S722" s="576">
        <v>9.6999999999999993</v>
      </c>
      <c r="AQ722" s="494">
        <v>424</v>
      </c>
      <c r="AR722" s="546">
        <v>8.01</v>
      </c>
      <c r="AS722" s="548">
        <v>4270</v>
      </c>
      <c r="AT722" s="576">
        <v>67.099999999999994</v>
      </c>
      <c r="AU722" s="883">
        <f t="shared" si="111"/>
        <v>214.72</v>
      </c>
      <c r="AW722" s="576">
        <v>25.4</v>
      </c>
      <c r="BA722" s="231">
        <v>617</v>
      </c>
      <c r="BB722" s="546">
        <v>8.07</v>
      </c>
      <c r="BC722" s="467">
        <v>3860</v>
      </c>
      <c r="BD722" s="576">
        <v>45.9</v>
      </c>
      <c r="BE722" s="883">
        <f t="shared" si="102"/>
        <v>165.24</v>
      </c>
      <c r="BG722" s="576">
        <v>37.200000000000003</v>
      </c>
      <c r="BU722" s="494">
        <v>428</v>
      </c>
      <c r="BV722" s="546">
        <v>7.99</v>
      </c>
      <c r="BW722" s="548">
        <v>4140</v>
      </c>
      <c r="BX722" s="548">
        <v>15.7</v>
      </c>
      <c r="BY722" s="883">
        <f t="shared" si="107"/>
        <v>61.23</v>
      </c>
      <c r="CA722" s="576">
        <v>28.8</v>
      </c>
      <c r="CO722" s="494">
        <v>60</v>
      </c>
      <c r="CP722" s="596">
        <v>8.1999999999999993</v>
      </c>
      <c r="CQ722" s="602">
        <v>7360</v>
      </c>
      <c r="CR722" s="603">
        <v>15.3</v>
      </c>
      <c r="CS722" s="883">
        <f t="shared" si="119"/>
        <v>48.960000000000008</v>
      </c>
      <c r="CT722" s="543"/>
      <c r="CU722" s="603">
        <v>22.4</v>
      </c>
      <c r="DI722" s="494">
        <v>156</v>
      </c>
      <c r="DJ722" s="546">
        <v>8.2799999999999994</v>
      </c>
      <c r="DK722" s="549">
        <v>3050</v>
      </c>
      <c r="DL722" s="576">
        <v>15.9</v>
      </c>
      <c r="DM722" s="883">
        <v>57.2</v>
      </c>
      <c r="DO722" s="576">
        <v>41.9</v>
      </c>
      <c r="FG722" s="494">
        <v>17</v>
      </c>
      <c r="FH722" s="546">
        <v>8.68</v>
      </c>
      <c r="FI722" s="467">
        <v>4100</v>
      </c>
      <c r="FJ722" s="576">
        <v>46.4</v>
      </c>
      <c r="FK722" s="883">
        <v>144</v>
      </c>
      <c r="FM722" s="576">
        <v>7.8</v>
      </c>
      <c r="FQ722" s="1262">
        <v>22</v>
      </c>
      <c r="HH722" s="954"/>
    </row>
    <row r="723" spans="1:523" ht="15" customHeight="1" x14ac:dyDescent="0.15">
      <c r="A723" s="1033">
        <v>44240</v>
      </c>
      <c r="B723" s="1205">
        <f t="shared" si="116"/>
        <v>8505</v>
      </c>
      <c r="C723" s="231">
        <v>4390</v>
      </c>
      <c r="D723" s="546">
        <v>8.26</v>
      </c>
      <c r="E723" s="467">
        <v>1797</v>
      </c>
      <c r="F723" s="576">
        <v>5.9</v>
      </c>
      <c r="G723" s="883">
        <f t="shared" si="118"/>
        <v>17.700000000000003</v>
      </c>
      <c r="I723" s="576">
        <v>5.8</v>
      </c>
      <c r="M723" s="231">
        <v>2176</v>
      </c>
      <c r="N723" s="546">
        <v>8.61</v>
      </c>
      <c r="O723" s="467">
        <v>2070</v>
      </c>
      <c r="P723" s="576">
        <v>12.8</v>
      </c>
      <c r="Q723" s="883">
        <f t="shared" si="100"/>
        <v>44.800000000000004</v>
      </c>
      <c r="S723" s="576">
        <v>7.9</v>
      </c>
      <c r="AG723" s="494">
        <v>132</v>
      </c>
      <c r="AH723" s="546">
        <v>8.32</v>
      </c>
      <c r="AI723" s="548">
        <v>3170</v>
      </c>
      <c r="AJ723" s="576">
        <v>13.1</v>
      </c>
      <c r="AK723" s="883">
        <v>53.7</v>
      </c>
      <c r="AM723" s="213">
        <v>13.1</v>
      </c>
      <c r="AQ723" s="494">
        <v>454</v>
      </c>
      <c r="AR723" s="546">
        <v>8.11</v>
      </c>
      <c r="AS723" s="548">
        <v>2850</v>
      </c>
      <c r="AT723" s="576">
        <v>37.5</v>
      </c>
      <c r="AU723" s="883">
        <f t="shared" si="111"/>
        <v>120</v>
      </c>
      <c r="AW723" s="576">
        <v>14.1</v>
      </c>
      <c r="BA723" s="231">
        <v>486</v>
      </c>
      <c r="BB723" s="546">
        <v>7.81</v>
      </c>
      <c r="BC723" s="467">
        <v>3300</v>
      </c>
      <c r="BD723" s="576">
        <v>38.9</v>
      </c>
      <c r="BE723" s="883">
        <f t="shared" si="102"/>
        <v>140.04</v>
      </c>
      <c r="BG723" s="576">
        <v>30.3</v>
      </c>
      <c r="BU723" s="494">
        <v>470</v>
      </c>
      <c r="BV723" s="546">
        <v>7.95</v>
      </c>
      <c r="BW723" s="548">
        <v>4230</v>
      </c>
      <c r="BX723" s="548">
        <v>14.3</v>
      </c>
      <c r="BY723" s="883">
        <f t="shared" si="107"/>
        <v>55.77</v>
      </c>
      <c r="CA723" s="576">
        <v>26.1</v>
      </c>
      <c r="CO723" s="494">
        <v>60</v>
      </c>
      <c r="CP723" s="596">
        <v>8.1999999999999993</v>
      </c>
      <c r="CQ723" s="602">
        <v>7360</v>
      </c>
      <c r="CR723" s="603">
        <v>15.3</v>
      </c>
      <c r="CS723" s="883">
        <f t="shared" si="119"/>
        <v>48.960000000000008</v>
      </c>
      <c r="CT723" s="543"/>
      <c r="CU723" s="603">
        <v>22.4</v>
      </c>
      <c r="CY723" s="494">
        <v>126</v>
      </c>
      <c r="CZ723" s="546">
        <v>7.36</v>
      </c>
      <c r="DA723" s="467">
        <v>4160</v>
      </c>
      <c r="DB723" s="576">
        <v>101</v>
      </c>
      <c r="DC723" s="883">
        <f t="shared" si="120"/>
        <v>257.54999999999995</v>
      </c>
      <c r="DE723" s="576">
        <v>26.2</v>
      </c>
      <c r="DI723" s="494">
        <v>174</v>
      </c>
      <c r="DJ723" s="546">
        <v>8.06</v>
      </c>
      <c r="DK723" s="549">
        <v>2960</v>
      </c>
      <c r="DL723" s="576">
        <v>14</v>
      </c>
      <c r="DM723" s="883">
        <v>50.8</v>
      </c>
      <c r="DO723" s="576">
        <v>39.58</v>
      </c>
      <c r="FG723" s="494">
        <v>14</v>
      </c>
      <c r="FH723" s="546">
        <v>8.68</v>
      </c>
      <c r="FI723" s="467">
        <v>4100</v>
      </c>
      <c r="FJ723" s="576">
        <v>46.4</v>
      </c>
      <c r="FK723" s="883">
        <v>144</v>
      </c>
      <c r="FM723" s="576">
        <v>7.8</v>
      </c>
      <c r="FQ723" s="1262">
        <v>23</v>
      </c>
      <c r="HH723" s="954"/>
    </row>
    <row r="724" spans="1:523" s="472" customFormat="1" ht="15" customHeight="1" x14ac:dyDescent="0.15">
      <c r="A724" s="581">
        <v>44241</v>
      </c>
      <c r="B724" s="1204">
        <f t="shared" si="116"/>
        <v>7388</v>
      </c>
      <c r="C724" s="241">
        <v>3056</v>
      </c>
      <c r="D724" s="552">
        <v>8.39</v>
      </c>
      <c r="E724" s="471">
        <v>2020</v>
      </c>
      <c r="F724" s="577">
        <v>6.1</v>
      </c>
      <c r="G724" s="577">
        <f t="shared" si="118"/>
        <v>18.299999999999997</v>
      </c>
      <c r="H724" s="541"/>
      <c r="I724" s="577">
        <v>6.8</v>
      </c>
      <c r="J724" s="553"/>
      <c r="K724" s="471"/>
      <c r="L724" s="557"/>
      <c r="M724" s="241">
        <v>2370</v>
      </c>
      <c r="N724" s="552">
        <v>8.2799999999999994</v>
      </c>
      <c r="O724" s="471">
        <v>2300</v>
      </c>
      <c r="P724" s="577">
        <v>14.8</v>
      </c>
      <c r="Q724" s="577">
        <f t="shared" si="100"/>
        <v>51.800000000000004</v>
      </c>
      <c r="R724" s="541"/>
      <c r="S724" s="577">
        <v>8.9</v>
      </c>
      <c r="T724" s="553"/>
      <c r="U724" s="471"/>
      <c r="V724" s="557"/>
      <c r="W724" s="554"/>
      <c r="X724" s="552"/>
      <c r="Y724" s="555"/>
      <c r="Z724" s="577"/>
      <c r="AA724" s="577"/>
      <c r="AB724" s="541"/>
      <c r="AC724" s="577"/>
      <c r="AD724" s="541"/>
      <c r="AE724" s="471"/>
      <c r="AF724" s="557"/>
      <c r="AG724" s="554">
        <v>141</v>
      </c>
      <c r="AH724" s="552">
        <v>8.32</v>
      </c>
      <c r="AI724" s="555">
        <v>3170</v>
      </c>
      <c r="AJ724" s="577">
        <v>13.1</v>
      </c>
      <c r="AK724" s="577">
        <v>53.7</v>
      </c>
      <c r="AL724" s="541"/>
      <c r="AM724" s="180">
        <v>13.1</v>
      </c>
      <c r="AN724" s="541"/>
      <c r="AO724" s="471"/>
      <c r="AP724" s="619"/>
      <c r="AQ724" s="554">
        <v>451</v>
      </c>
      <c r="AR724" s="552">
        <v>8.74</v>
      </c>
      <c r="AS724" s="555">
        <v>4240</v>
      </c>
      <c r="AT724" s="577">
        <v>57.1</v>
      </c>
      <c r="AU724" s="577">
        <f t="shared" si="111"/>
        <v>182.72000000000003</v>
      </c>
      <c r="AV724" s="541"/>
      <c r="AW724" s="577">
        <v>17.3</v>
      </c>
      <c r="AX724" s="541"/>
      <c r="AY724" s="471"/>
      <c r="AZ724" s="557"/>
      <c r="BA724" s="241">
        <v>611</v>
      </c>
      <c r="BB724" s="552">
        <v>8.16</v>
      </c>
      <c r="BC724" s="471">
        <v>4580</v>
      </c>
      <c r="BD724" s="577">
        <v>30.8</v>
      </c>
      <c r="BE724" s="577">
        <f t="shared" si="102"/>
        <v>110.88000000000001</v>
      </c>
      <c r="BF724" s="541"/>
      <c r="BG724" s="577">
        <v>30.3</v>
      </c>
      <c r="BH724" s="541"/>
      <c r="BI724" s="471"/>
      <c r="BJ724" s="557"/>
      <c r="BK724" s="554">
        <v>2</v>
      </c>
      <c r="BL724" s="552"/>
      <c r="BM724" s="555"/>
      <c r="BN724" s="577"/>
      <c r="BO724" s="577"/>
      <c r="BP724" s="541"/>
      <c r="BQ724" s="577"/>
      <c r="BR724" s="541"/>
      <c r="BS724" s="471"/>
      <c r="BT724" s="557"/>
      <c r="BU724" s="554">
        <v>382</v>
      </c>
      <c r="BV724" s="552">
        <v>8.17</v>
      </c>
      <c r="BW724" s="555">
        <v>8110</v>
      </c>
      <c r="BX724" s="555">
        <v>26.7</v>
      </c>
      <c r="BY724" s="577">
        <f t="shared" si="107"/>
        <v>104.13</v>
      </c>
      <c r="BZ724" s="541"/>
      <c r="CA724" s="577">
        <v>45.6</v>
      </c>
      <c r="CB724" s="541"/>
      <c r="CC724" s="471"/>
      <c r="CD724" s="557"/>
      <c r="CE724" s="554"/>
      <c r="CF724" s="552"/>
      <c r="CG724" s="555"/>
      <c r="CH724" s="577"/>
      <c r="CI724" s="577"/>
      <c r="CJ724" s="541"/>
      <c r="CK724" s="577"/>
      <c r="CL724" s="541"/>
      <c r="CM724" s="471"/>
      <c r="CN724" s="557"/>
      <c r="CO724" s="554">
        <v>65</v>
      </c>
      <c r="CP724" s="552">
        <v>8.1999999999999993</v>
      </c>
      <c r="CQ724" s="471">
        <v>7360</v>
      </c>
      <c r="CR724" s="577">
        <v>15.3</v>
      </c>
      <c r="CS724" s="577">
        <f t="shared" si="119"/>
        <v>48.960000000000008</v>
      </c>
      <c r="CT724" s="541"/>
      <c r="CU724" s="577">
        <v>22.4</v>
      </c>
      <c r="CV724" s="541"/>
      <c r="CW724" s="471"/>
      <c r="CX724" s="557"/>
      <c r="CY724" s="554">
        <v>141</v>
      </c>
      <c r="CZ724" s="552">
        <v>7.82</v>
      </c>
      <c r="DA724" s="471">
        <v>5930</v>
      </c>
      <c r="DB724" s="577">
        <v>144</v>
      </c>
      <c r="DC724" s="577">
        <f t="shared" si="120"/>
        <v>367.2</v>
      </c>
      <c r="DD724" s="541"/>
      <c r="DE724" s="577">
        <v>36.200000000000003</v>
      </c>
      <c r="DF724" s="541"/>
      <c r="DG724" s="558"/>
      <c r="DH724" s="557"/>
      <c r="DI724" s="554">
        <v>136</v>
      </c>
      <c r="DJ724" s="552">
        <v>7.46</v>
      </c>
      <c r="DK724" s="556">
        <v>3570</v>
      </c>
      <c r="DL724" s="577">
        <v>13.6</v>
      </c>
      <c r="DM724" s="577">
        <v>43.5</v>
      </c>
      <c r="DN724" s="541"/>
      <c r="DO724" s="577">
        <v>40.200000000000003</v>
      </c>
      <c r="DP724" s="541"/>
      <c r="DQ724" s="471"/>
      <c r="DR724" s="557"/>
      <c r="DS724" s="554"/>
      <c r="DT724" s="552"/>
      <c r="DU724" s="470"/>
      <c r="DV724" s="577"/>
      <c r="DW724" s="577"/>
      <c r="DX724" s="541"/>
      <c r="DY724" s="577"/>
      <c r="DZ724" s="541"/>
      <c r="EA724" s="577"/>
      <c r="EB724" s="557"/>
      <c r="EC724" s="554"/>
      <c r="ED724" s="552"/>
      <c r="EE724" s="558"/>
      <c r="EF724" s="577"/>
      <c r="EG724" s="577"/>
      <c r="EH724" s="541"/>
      <c r="EI724" s="577"/>
      <c r="EJ724" s="541"/>
      <c r="EK724" s="471"/>
      <c r="EL724" s="557"/>
      <c r="EM724" s="554"/>
      <c r="EN724" s="552"/>
      <c r="EO724" s="471"/>
      <c r="EP724" s="577"/>
      <c r="EQ724" s="577"/>
      <c r="ER724" s="541"/>
      <c r="ES724" s="577"/>
      <c r="ET724" s="470"/>
      <c r="EU724" s="471"/>
      <c r="EV724" s="557"/>
      <c r="EW724" s="554"/>
      <c r="EX724" s="552"/>
      <c r="EY724" s="471"/>
      <c r="EZ724" s="577"/>
      <c r="FA724" s="577"/>
      <c r="FB724" s="541"/>
      <c r="FC724" s="577"/>
      <c r="FD724" s="470"/>
      <c r="FE724" s="471"/>
      <c r="FF724" s="557"/>
      <c r="FG724" s="554">
        <v>12</v>
      </c>
      <c r="FH724" s="552">
        <v>8.68</v>
      </c>
      <c r="FI724" s="471">
        <v>4100</v>
      </c>
      <c r="FJ724" s="577">
        <v>46.4</v>
      </c>
      <c r="FK724" s="577">
        <v>144</v>
      </c>
      <c r="FL724" s="541"/>
      <c r="FM724" s="577">
        <v>7.8</v>
      </c>
      <c r="FN724" s="470"/>
      <c r="FO724" s="471"/>
      <c r="FP724" s="557"/>
      <c r="FQ724" s="1261">
        <v>21</v>
      </c>
      <c r="FR724" s="584"/>
      <c r="FS724" s="589"/>
      <c r="FT724" s="584"/>
      <c r="FU724" s="590"/>
      <c r="FV724" s="584"/>
      <c r="FW724" s="590"/>
      <c r="FX724" s="584"/>
      <c r="FY724" s="584"/>
      <c r="FZ724" s="591"/>
      <c r="GA724" s="1261"/>
      <c r="GB724" s="584"/>
      <c r="GC724" s="584"/>
      <c r="GD724" s="584"/>
      <c r="GE724" s="590"/>
      <c r="GF724" s="584"/>
      <c r="GG724" s="590"/>
      <c r="GH724" s="584"/>
      <c r="GI724" s="584"/>
      <c r="GJ724" s="591"/>
      <c r="GK724" s="241"/>
      <c r="GL724" s="940"/>
      <c r="GM724" s="471"/>
      <c r="GN724" s="471"/>
      <c r="GO724" s="471"/>
      <c r="GP724" s="471"/>
      <c r="GQ724" s="471"/>
      <c r="GR724" s="471"/>
      <c r="GS724" s="471"/>
      <c r="GT724" s="557"/>
      <c r="GU724" s="241"/>
      <c r="GV724" s="471"/>
      <c r="GW724" s="471"/>
      <c r="GX724" s="471"/>
      <c r="GY724" s="471"/>
      <c r="GZ724" s="541"/>
      <c r="HA724" s="471"/>
      <c r="HB724" s="471"/>
      <c r="HC724" s="471"/>
      <c r="HD724" s="557"/>
      <c r="HE724" s="554"/>
      <c r="HF724" s="552"/>
      <c r="HG724" s="471"/>
      <c r="HH724" s="590"/>
      <c r="HI724" s="556"/>
      <c r="HJ724" s="541"/>
      <c r="HK724" s="577"/>
      <c r="HL724" s="541"/>
      <c r="HM724" s="471"/>
      <c r="HN724" s="557"/>
      <c r="HO724" s="554"/>
      <c r="HP724" s="552"/>
      <c r="HQ724" s="471"/>
      <c r="HR724" s="577"/>
      <c r="HS724" s="577"/>
      <c r="HT724" s="541"/>
      <c r="HU724" s="577"/>
      <c r="HV724" s="541"/>
      <c r="HW724" s="471"/>
      <c r="HX724" s="557"/>
      <c r="HY724" s="1587"/>
      <c r="HZ724" s="1587"/>
      <c r="IA724" s="1587"/>
      <c r="IB724" s="1587"/>
      <c r="IC724" s="1587"/>
      <c r="ID724" s="1587"/>
      <c r="IE724" s="1587"/>
      <c r="IF724" s="1587"/>
      <c r="IG724" s="1587"/>
      <c r="IH724" s="1587"/>
      <c r="II724" s="1587"/>
      <c r="IJ724" s="1587"/>
      <c r="IK724" s="1587"/>
      <c r="IL724" s="1587"/>
      <c r="IM724" s="1587"/>
      <c r="IN724" s="1587"/>
      <c r="IO724" s="1587"/>
      <c r="IP724" s="1587"/>
      <c r="IQ724" s="1587"/>
      <c r="IR724" s="1587"/>
      <c r="IS724" s="1587"/>
      <c r="IT724" s="1587"/>
      <c r="IU724" s="1587"/>
      <c r="IV724" s="1587"/>
      <c r="IW724" s="1587"/>
      <c r="IX724" s="1587"/>
      <c r="IY724" s="1587"/>
      <c r="IZ724" s="1587"/>
      <c r="JA724" s="1587"/>
      <c r="JB724" s="1587"/>
      <c r="JC724" s="1587"/>
      <c r="JD724" s="1587"/>
      <c r="JE724" s="1587"/>
      <c r="JF724" s="1587"/>
      <c r="JG724" s="1587"/>
      <c r="JH724" s="1587"/>
      <c r="JI724" s="1587"/>
      <c r="JJ724" s="1587"/>
      <c r="JK724" s="1587"/>
      <c r="JL724" s="1587"/>
      <c r="JM724" s="1587"/>
      <c r="JN724" s="1587"/>
      <c r="JO724" s="1587"/>
      <c r="JP724" s="1587"/>
      <c r="JQ724" s="1587"/>
      <c r="JR724" s="1587"/>
      <c r="JS724" s="1587"/>
      <c r="JT724" s="1587"/>
      <c r="JU724" s="1587"/>
      <c r="JV724" s="1587"/>
      <c r="JW724" s="1587"/>
      <c r="JX724" s="1587"/>
      <c r="JY724" s="1587"/>
      <c r="JZ724" s="1587"/>
      <c r="KA724" s="1587"/>
      <c r="KB724" s="1587"/>
      <c r="KC724" s="1587"/>
      <c r="KD724" s="1587"/>
      <c r="KE724" s="1587"/>
      <c r="KF724" s="1587"/>
      <c r="KG724" s="1587"/>
      <c r="KH724" s="1587"/>
      <c r="KI724" s="1587"/>
      <c r="KJ724" s="1587"/>
      <c r="KK724" s="1587"/>
      <c r="KL724" s="1587"/>
      <c r="KM724" s="1587"/>
      <c r="KN724" s="1587"/>
      <c r="KO724" s="1587"/>
      <c r="KP724" s="1587"/>
      <c r="KQ724" s="1587"/>
      <c r="KR724" s="1587"/>
      <c r="KS724" s="1587"/>
      <c r="KT724" s="1587"/>
      <c r="KU724" s="1587"/>
      <c r="KV724" s="1587"/>
      <c r="KW724" s="1587"/>
      <c r="KX724" s="1587"/>
      <c r="KY724" s="1587"/>
      <c r="KZ724" s="1587"/>
      <c r="LA724" s="1587"/>
      <c r="LB724" s="1587"/>
      <c r="LC724" s="1587"/>
      <c r="LD724" s="1587"/>
      <c r="LE724" s="1587"/>
      <c r="LF724" s="1587"/>
      <c r="LG724" s="1587"/>
      <c r="LH724" s="1587"/>
      <c r="LI724" s="1587"/>
      <c r="LJ724" s="1587"/>
      <c r="LK724" s="1587"/>
      <c r="LL724" s="1587"/>
      <c r="LM724" s="1587"/>
      <c r="LN724" s="1587"/>
      <c r="LO724" s="1587"/>
      <c r="LP724" s="1587"/>
      <c r="LQ724" s="1587"/>
      <c r="LR724" s="1587"/>
      <c r="LS724" s="1587"/>
      <c r="LT724" s="1587"/>
      <c r="LU724" s="1587"/>
      <c r="LV724" s="1587"/>
      <c r="LW724" s="1587"/>
      <c r="LX724" s="1587"/>
      <c r="LY724" s="1587"/>
      <c r="LZ724" s="1587"/>
      <c r="MA724" s="1587"/>
      <c r="MB724" s="1587"/>
      <c r="MC724" s="1587"/>
      <c r="MD724" s="1587"/>
      <c r="ME724" s="1587"/>
      <c r="MF724" s="1587"/>
      <c r="MG724" s="1587"/>
      <c r="MH724" s="1587"/>
      <c r="MI724" s="1587"/>
      <c r="MJ724" s="1587"/>
      <c r="MK724" s="1587"/>
      <c r="ML724" s="1587"/>
      <c r="MM724" s="1587"/>
      <c r="MN724" s="1587"/>
      <c r="MO724" s="1587"/>
      <c r="MP724" s="1587"/>
      <c r="MQ724" s="1587"/>
      <c r="MR724" s="1587"/>
      <c r="MS724" s="1587"/>
      <c r="MT724" s="1587"/>
      <c r="MU724" s="1587"/>
      <c r="MV724" s="1587"/>
      <c r="MW724" s="1587"/>
      <c r="MX724" s="1587"/>
      <c r="MY724" s="1587"/>
      <c r="MZ724" s="1587"/>
      <c r="NA724" s="1587"/>
      <c r="NB724" s="1587"/>
      <c r="NC724" s="1587"/>
      <c r="ND724" s="1587"/>
      <c r="NE724" s="1587"/>
      <c r="NF724" s="1587"/>
      <c r="NG724" s="1587"/>
      <c r="NH724" s="1587"/>
      <c r="NI724" s="1587"/>
      <c r="NJ724" s="1587"/>
      <c r="NK724" s="1587"/>
      <c r="NL724" s="1587"/>
      <c r="NM724" s="1587"/>
      <c r="NN724" s="1587"/>
      <c r="NO724" s="1587"/>
      <c r="NP724" s="1587"/>
      <c r="NQ724" s="1587"/>
      <c r="NR724" s="1587"/>
      <c r="NS724" s="1587"/>
      <c r="NT724" s="1587"/>
      <c r="NU724" s="1587"/>
      <c r="NV724" s="1587"/>
      <c r="NW724" s="1587"/>
      <c r="NX724" s="1587"/>
      <c r="NY724" s="1587"/>
      <c r="NZ724" s="1587"/>
      <c r="OA724" s="1587"/>
      <c r="OB724" s="1587"/>
      <c r="OC724" s="1587"/>
      <c r="OD724" s="1587"/>
      <c r="OE724" s="1587"/>
      <c r="OF724" s="1587"/>
      <c r="OG724" s="1587"/>
      <c r="OH724" s="1587"/>
      <c r="OI724" s="1587"/>
      <c r="OJ724" s="1587"/>
      <c r="OK724" s="1587"/>
      <c r="OL724" s="1587"/>
      <c r="OM724" s="1587"/>
      <c r="ON724" s="1587"/>
      <c r="OO724" s="1587"/>
      <c r="OP724" s="1587"/>
      <c r="OQ724" s="1587"/>
      <c r="OR724" s="1587"/>
      <c r="OS724" s="1587"/>
      <c r="OT724" s="1587"/>
      <c r="OU724" s="1587"/>
      <c r="OV724" s="1587"/>
      <c r="OW724" s="1587"/>
      <c r="OX724" s="1587"/>
      <c r="OY724" s="1587"/>
      <c r="OZ724" s="1587"/>
      <c r="PA724" s="1587"/>
      <c r="PB724" s="1587"/>
      <c r="PC724" s="1587"/>
      <c r="PD724" s="1587"/>
      <c r="PE724" s="1587"/>
      <c r="PF724" s="1587"/>
      <c r="PG724" s="1588"/>
      <c r="PH724" s="1588"/>
      <c r="PI724" s="1588"/>
      <c r="PJ724" s="1588"/>
      <c r="PK724" s="1588"/>
      <c r="PL724" s="1588"/>
      <c r="PM724" s="1588"/>
      <c r="PN724" s="1588"/>
      <c r="PO724" s="1588"/>
      <c r="PP724" s="1588"/>
      <c r="PQ724" s="1588"/>
      <c r="PR724" s="1588"/>
      <c r="PS724" s="1588"/>
      <c r="PT724" s="1588"/>
      <c r="PU724" s="1588"/>
      <c r="PV724" s="1588"/>
      <c r="PW724" s="1588"/>
      <c r="PX724" s="1588"/>
      <c r="PY724" s="1588"/>
      <c r="PZ724" s="1588"/>
      <c r="QA724" s="1588"/>
      <c r="QB724" s="1588"/>
      <c r="QC724" s="1588"/>
      <c r="QD724" s="1588"/>
      <c r="QE724" s="1588"/>
      <c r="QF724" s="1588"/>
      <c r="QG724" s="1588"/>
      <c r="QH724" s="1588"/>
      <c r="QI724" s="1588"/>
      <c r="QJ724" s="1588"/>
      <c r="QK724" s="1588"/>
      <c r="QL724" s="1588"/>
      <c r="QM724" s="1588"/>
      <c r="QN724" s="1588"/>
      <c r="QO724" s="1588"/>
      <c r="QP724" s="1588"/>
      <c r="QQ724" s="1588"/>
      <c r="QR724" s="1588"/>
      <c r="QS724" s="1588"/>
      <c r="QT724" s="1588"/>
      <c r="QU724" s="1588"/>
      <c r="QV724" s="1588"/>
      <c r="QW724" s="1588"/>
      <c r="QX724" s="1588"/>
      <c r="QY724" s="1588"/>
      <c r="QZ724" s="1588"/>
      <c r="RA724" s="1588"/>
      <c r="RB724" s="1588"/>
      <c r="RC724" s="1588"/>
      <c r="RD724" s="1588"/>
      <c r="RE724" s="1588"/>
      <c r="RF724" s="1588"/>
      <c r="RG724" s="1588"/>
      <c r="RH724" s="1588"/>
      <c r="RI724" s="1588"/>
      <c r="RJ724" s="1588"/>
      <c r="RK724" s="1588"/>
      <c r="RL724" s="1588"/>
      <c r="RM724" s="1588"/>
      <c r="RN724" s="1588"/>
      <c r="RO724" s="1588"/>
      <c r="RP724" s="1588"/>
      <c r="RQ724" s="1588"/>
      <c r="RR724" s="1588"/>
      <c r="RS724" s="1588"/>
      <c r="RT724" s="1588"/>
      <c r="RU724" s="1588"/>
      <c r="RV724" s="1588"/>
      <c r="RW724" s="1588"/>
      <c r="RX724" s="1588"/>
      <c r="RY724" s="1588"/>
      <c r="RZ724" s="1588"/>
      <c r="SA724" s="1588"/>
      <c r="SB724" s="1588"/>
      <c r="SC724" s="1588"/>
      <c r="SD724" s="1588"/>
      <c r="SE724" s="1588"/>
      <c r="SF724" s="1588"/>
      <c r="SG724" s="1588"/>
      <c r="SH724" s="1588"/>
      <c r="SI724" s="1588"/>
      <c r="SJ724" s="1588"/>
      <c r="SK724" s="1588"/>
      <c r="SL724" s="1588"/>
      <c r="SM724" s="1588"/>
      <c r="SN724" s="1588"/>
      <c r="SO724" s="1588"/>
      <c r="SP724" s="1588"/>
      <c r="SQ724" s="1588"/>
      <c r="SR724" s="1588"/>
      <c r="SS724" s="1588"/>
      <c r="ST724" s="1588"/>
      <c r="SU724" s="1588"/>
      <c r="SV724" s="1588"/>
      <c r="SW724" s="1588"/>
      <c r="SX724" s="1588"/>
      <c r="SY724" s="1588"/>
      <c r="SZ724" s="1588"/>
      <c r="TA724" s="1588"/>
      <c r="TB724" s="1588"/>
      <c r="TC724" s="1588"/>
    </row>
    <row r="725" spans="1:523" ht="15" customHeight="1" x14ac:dyDescent="0.15">
      <c r="A725" s="1033">
        <v>44242</v>
      </c>
      <c r="B725" s="1205">
        <f t="shared" si="116"/>
        <v>8824</v>
      </c>
      <c r="C725" s="231">
        <v>4773</v>
      </c>
      <c r="D725" s="546">
        <v>8.33</v>
      </c>
      <c r="E725" s="467">
        <v>1952</v>
      </c>
      <c r="F725" s="576">
        <v>5.5</v>
      </c>
      <c r="G725" s="883">
        <f t="shared" si="118"/>
        <v>16.5</v>
      </c>
      <c r="I725" s="576">
        <v>2.5</v>
      </c>
      <c r="M725" s="231">
        <v>2210</v>
      </c>
      <c r="N725" s="546">
        <v>8.6199999999999992</v>
      </c>
      <c r="O725" s="467">
        <v>2270</v>
      </c>
      <c r="P725" s="576">
        <v>15.1</v>
      </c>
      <c r="Q725" s="883">
        <f t="shared" ref="Q725:Q737" si="121">P725*3.5</f>
        <v>52.85</v>
      </c>
      <c r="S725" s="576">
        <v>8.6999999999999993</v>
      </c>
      <c r="AG725" s="494">
        <v>159</v>
      </c>
      <c r="AH725" s="546">
        <v>8.1300000000000008</v>
      </c>
      <c r="AI725" s="548">
        <v>3030</v>
      </c>
      <c r="AJ725" s="576">
        <v>11.7</v>
      </c>
      <c r="AK725" s="883">
        <v>45.6</v>
      </c>
      <c r="AM725" s="213">
        <v>12</v>
      </c>
      <c r="AQ725" s="494">
        <v>488</v>
      </c>
      <c r="AR725" s="546">
        <v>8.01</v>
      </c>
      <c r="AS725" s="548">
        <v>4600</v>
      </c>
      <c r="AT725" s="576">
        <v>65.8</v>
      </c>
      <c r="AU725" s="883">
        <f t="shared" si="111"/>
        <v>210.56</v>
      </c>
      <c r="AW725" s="576">
        <v>18</v>
      </c>
      <c r="BA725" s="231">
        <v>436</v>
      </c>
      <c r="BB725" s="546">
        <v>8.2200000000000006</v>
      </c>
      <c r="BC725" s="467">
        <v>5290</v>
      </c>
      <c r="BD725" s="576">
        <v>32.5</v>
      </c>
      <c r="BE725" s="883">
        <f t="shared" ref="BE725:BE737" si="122">BD725*3.6</f>
        <v>117</v>
      </c>
      <c r="BG725" s="576">
        <v>36.299999999999997</v>
      </c>
      <c r="BK725" s="494">
        <v>6</v>
      </c>
      <c r="BL725" s="546">
        <v>8.06</v>
      </c>
      <c r="BM725" s="548">
        <v>2450</v>
      </c>
      <c r="BN725" s="576">
        <v>100</v>
      </c>
      <c r="BO725" s="883">
        <v>237</v>
      </c>
      <c r="BQ725" s="576">
        <v>2</v>
      </c>
      <c r="BU725" s="494">
        <v>432</v>
      </c>
      <c r="BV725" s="546">
        <v>8.33</v>
      </c>
      <c r="BW725" s="548">
        <v>6890</v>
      </c>
      <c r="BX725" s="548">
        <v>23.1</v>
      </c>
      <c r="BY725" s="883">
        <f t="shared" si="107"/>
        <v>90.09</v>
      </c>
      <c r="CA725" s="576">
        <v>45.3</v>
      </c>
      <c r="CO725" s="494">
        <v>51</v>
      </c>
      <c r="CP725" s="546">
        <v>7.5</v>
      </c>
      <c r="CQ725" s="467">
        <v>7340</v>
      </c>
      <c r="CR725" s="576">
        <v>15.5</v>
      </c>
      <c r="CS725" s="883">
        <f t="shared" si="119"/>
        <v>49.6</v>
      </c>
      <c r="CU725" s="576">
        <v>22.6</v>
      </c>
      <c r="CY725" s="494">
        <v>125</v>
      </c>
      <c r="CZ725" s="546">
        <v>7.61</v>
      </c>
      <c r="DA725" s="467">
        <v>4280</v>
      </c>
      <c r="DB725" s="576">
        <v>101</v>
      </c>
      <c r="DC725" s="883">
        <f t="shared" si="120"/>
        <v>257.54999999999995</v>
      </c>
      <c r="DE725" s="576">
        <v>25.1</v>
      </c>
      <c r="DI725" s="494">
        <v>108</v>
      </c>
      <c r="DJ725" s="546">
        <v>8.32</v>
      </c>
      <c r="DK725" s="549">
        <v>3790</v>
      </c>
      <c r="DL725" s="576">
        <v>15.1</v>
      </c>
      <c r="DM725" s="883">
        <v>54.4</v>
      </c>
      <c r="DO725" s="576">
        <v>44</v>
      </c>
      <c r="FG725" s="494">
        <v>12</v>
      </c>
      <c r="FH725" s="596">
        <v>8.68</v>
      </c>
      <c r="FI725" s="602">
        <v>4100</v>
      </c>
      <c r="FJ725" s="603">
        <v>46.4</v>
      </c>
      <c r="FK725" s="883">
        <v>144</v>
      </c>
      <c r="FL725" s="543"/>
      <c r="FM725" s="603">
        <v>7.8</v>
      </c>
      <c r="FQ725" s="1262">
        <v>24</v>
      </c>
      <c r="FR725" s="1263">
        <v>6.78</v>
      </c>
      <c r="FS725" s="1444">
        <v>9170</v>
      </c>
      <c r="FT725" s="1263">
        <v>53.3</v>
      </c>
      <c r="FU725" s="980">
        <f t="shared" si="115"/>
        <v>159.89999999999998</v>
      </c>
      <c r="FW725" s="954">
        <v>34.6</v>
      </c>
      <c r="HH725" s="954"/>
    </row>
    <row r="726" spans="1:523" ht="15" customHeight="1" x14ac:dyDescent="0.15">
      <c r="A726" s="1033">
        <v>44243</v>
      </c>
      <c r="B726" s="1205">
        <f t="shared" si="116"/>
        <v>9046</v>
      </c>
      <c r="C726" s="231">
        <v>5093</v>
      </c>
      <c r="D726" s="546">
        <v>8.07</v>
      </c>
      <c r="E726" s="467">
        <v>1868</v>
      </c>
      <c r="F726" s="576">
        <v>5.4</v>
      </c>
      <c r="G726" s="883">
        <f t="shared" si="118"/>
        <v>16.200000000000003</v>
      </c>
      <c r="I726" s="576">
        <v>1.9</v>
      </c>
      <c r="M726" s="231">
        <v>2546</v>
      </c>
      <c r="N726" s="546">
        <v>8.33</v>
      </c>
      <c r="O726" s="467">
        <v>2220</v>
      </c>
      <c r="P726" s="576">
        <v>12.9</v>
      </c>
      <c r="Q726" s="883">
        <f t="shared" si="121"/>
        <v>45.15</v>
      </c>
      <c r="S726" s="576">
        <v>9.1</v>
      </c>
      <c r="AG726" s="494">
        <v>141</v>
      </c>
      <c r="AH726" s="546">
        <v>8.1300000000000008</v>
      </c>
      <c r="AI726" s="548">
        <v>3030</v>
      </c>
      <c r="AJ726" s="576">
        <v>11.7</v>
      </c>
      <c r="AK726" s="883">
        <v>45.6</v>
      </c>
      <c r="AM726" s="213">
        <v>12</v>
      </c>
      <c r="AQ726" s="494">
        <v>411</v>
      </c>
      <c r="AR726" s="546">
        <v>7.7</v>
      </c>
      <c r="AS726" s="548">
        <v>4480</v>
      </c>
      <c r="AT726" s="576">
        <v>58.7</v>
      </c>
      <c r="AU726" s="883">
        <f t="shared" si="111"/>
        <v>187.84000000000003</v>
      </c>
      <c r="AW726" s="576">
        <v>17.600000000000001</v>
      </c>
      <c r="BA726" s="231">
        <v>465</v>
      </c>
      <c r="BB726" s="546">
        <v>7.94</v>
      </c>
      <c r="BC726" s="467">
        <v>4820</v>
      </c>
      <c r="BD726" s="576">
        <v>33.6</v>
      </c>
      <c r="BE726" s="883">
        <f t="shared" si="122"/>
        <v>120.96000000000001</v>
      </c>
      <c r="BG726" s="576">
        <v>33.6</v>
      </c>
      <c r="BK726" s="494">
        <v>5</v>
      </c>
      <c r="BL726" s="546">
        <v>8.06</v>
      </c>
      <c r="BM726" s="548">
        <v>2450</v>
      </c>
      <c r="BN726" s="576">
        <v>100</v>
      </c>
      <c r="BO726" s="883">
        <v>237</v>
      </c>
      <c r="BQ726" s="576">
        <v>2</v>
      </c>
      <c r="BU726" s="494">
        <v>86</v>
      </c>
      <c r="BV726" s="546">
        <v>7.95</v>
      </c>
      <c r="BW726" s="548">
        <v>6850</v>
      </c>
      <c r="BX726" s="548">
        <v>24.1</v>
      </c>
      <c r="BY726" s="883">
        <f t="shared" si="107"/>
        <v>93.990000000000009</v>
      </c>
      <c r="CA726" s="576">
        <v>48.6</v>
      </c>
      <c r="CO726" s="494">
        <v>64</v>
      </c>
      <c r="CP726" s="546">
        <v>7.23</v>
      </c>
      <c r="CQ726" s="467">
        <v>7180</v>
      </c>
      <c r="CR726" s="576">
        <v>11.9</v>
      </c>
      <c r="CS726" s="883">
        <v>38.1</v>
      </c>
      <c r="CU726" s="576">
        <v>17.8</v>
      </c>
      <c r="CY726" s="494">
        <v>177</v>
      </c>
      <c r="CZ726" s="546">
        <v>7.48</v>
      </c>
      <c r="DA726" s="467">
        <v>3880</v>
      </c>
      <c r="DB726" s="576">
        <v>91</v>
      </c>
      <c r="DC726" s="883">
        <f t="shared" si="120"/>
        <v>232.04999999999998</v>
      </c>
      <c r="DE726" s="576">
        <v>22.9</v>
      </c>
      <c r="DI726" s="494">
        <v>41</v>
      </c>
      <c r="DJ726" s="546">
        <v>8.06</v>
      </c>
      <c r="DK726" s="549">
        <v>3790</v>
      </c>
      <c r="DL726" s="576">
        <v>13.7</v>
      </c>
      <c r="DM726" s="883">
        <v>43.8</v>
      </c>
      <c r="DO726" s="576">
        <v>41.7</v>
      </c>
      <c r="FG726" s="494">
        <v>17</v>
      </c>
      <c r="FH726" s="546">
        <v>8.5</v>
      </c>
      <c r="FI726" s="467">
        <v>4060</v>
      </c>
      <c r="FJ726" s="576">
        <v>51.2</v>
      </c>
      <c r="FK726" s="883">
        <v>159</v>
      </c>
      <c r="FM726" s="576">
        <v>7.3</v>
      </c>
      <c r="HH726" s="954"/>
    </row>
    <row r="727" spans="1:523" ht="15" customHeight="1" x14ac:dyDescent="0.15">
      <c r="A727" s="1033">
        <v>44244</v>
      </c>
      <c r="B727" s="1205">
        <f t="shared" si="116"/>
        <v>9621</v>
      </c>
      <c r="C727" s="231">
        <v>5481</v>
      </c>
      <c r="D727" s="546">
        <v>8.09</v>
      </c>
      <c r="E727" s="467">
        <v>1884</v>
      </c>
      <c r="F727" s="576">
        <v>5</v>
      </c>
      <c r="G727" s="883">
        <f t="shared" si="118"/>
        <v>15</v>
      </c>
      <c r="I727" s="576">
        <v>2.9</v>
      </c>
      <c r="M727" s="231">
        <v>2605</v>
      </c>
      <c r="N727" s="546">
        <v>8.52</v>
      </c>
      <c r="O727" s="467">
        <v>2120</v>
      </c>
      <c r="P727" s="576">
        <v>12.7</v>
      </c>
      <c r="Q727" s="883">
        <f t="shared" si="121"/>
        <v>44.449999999999996</v>
      </c>
      <c r="S727" s="576">
        <v>8.3000000000000007</v>
      </c>
      <c r="AG727" s="494">
        <v>152</v>
      </c>
      <c r="AH727" s="546">
        <v>8.19</v>
      </c>
      <c r="AI727" s="548">
        <v>3110</v>
      </c>
      <c r="AJ727" s="576">
        <v>12.5</v>
      </c>
      <c r="AK727" s="883">
        <v>51.3</v>
      </c>
      <c r="AM727" s="213">
        <v>14.3</v>
      </c>
      <c r="AQ727" s="494">
        <v>460</v>
      </c>
      <c r="AR727" s="546">
        <v>7.96</v>
      </c>
      <c r="AS727" s="548">
        <v>4480</v>
      </c>
      <c r="AT727" s="576">
        <v>61.2</v>
      </c>
      <c r="AU727" s="883">
        <f t="shared" si="111"/>
        <v>195.84000000000003</v>
      </c>
      <c r="AW727" s="576">
        <v>18.2</v>
      </c>
      <c r="BA727" s="231">
        <v>291</v>
      </c>
      <c r="BB727" s="546">
        <v>7.73</v>
      </c>
      <c r="BC727" s="467">
        <v>4240</v>
      </c>
      <c r="BD727" s="576">
        <v>77.2</v>
      </c>
      <c r="BE727" s="883">
        <f t="shared" si="122"/>
        <v>277.92</v>
      </c>
      <c r="BG727" s="576">
        <v>47.5</v>
      </c>
      <c r="BK727" s="494">
        <v>1</v>
      </c>
      <c r="BL727" s="546">
        <v>8.06</v>
      </c>
      <c r="BM727" s="548">
        <v>2450</v>
      </c>
      <c r="BN727" s="576">
        <v>100</v>
      </c>
      <c r="BO727" s="883">
        <v>237</v>
      </c>
      <c r="BQ727" s="576">
        <v>2</v>
      </c>
      <c r="BU727" s="494">
        <v>237</v>
      </c>
      <c r="BV727" s="546">
        <v>7.67</v>
      </c>
      <c r="BW727" s="548">
        <v>4440</v>
      </c>
      <c r="BX727" s="548">
        <v>19.2</v>
      </c>
      <c r="BY727" s="883">
        <f t="shared" si="107"/>
        <v>74.88</v>
      </c>
      <c r="CA727" s="576">
        <v>36.4</v>
      </c>
      <c r="CO727" s="494">
        <v>64</v>
      </c>
      <c r="CP727" s="546">
        <v>7.5</v>
      </c>
      <c r="CQ727" s="467">
        <v>7360</v>
      </c>
      <c r="CR727" s="576">
        <v>14.7</v>
      </c>
      <c r="CS727" s="883">
        <v>47</v>
      </c>
      <c r="CU727" s="576">
        <v>22.5</v>
      </c>
      <c r="CY727" s="494">
        <v>201</v>
      </c>
      <c r="CZ727" s="546">
        <v>7.4</v>
      </c>
      <c r="DA727" s="467">
        <v>4910</v>
      </c>
      <c r="DB727" s="576">
        <v>125</v>
      </c>
      <c r="DC727" s="883">
        <f t="shared" si="120"/>
        <v>318.75</v>
      </c>
      <c r="DE727" s="576">
        <v>31.1</v>
      </c>
      <c r="DI727" s="494">
        <v>113</v>
      </c>
      <c r="DJ727" s="546">
        <v>8.3000000000000007</v>
      </c>
      <c r="DK727" s="549">
        <v>3660</v>
      </c>
      <c r="DL727" s="576">
        <v>13.6</v>
      </c>
      <c r="DM727" s="883">
        <v>48.9</v>
      </c>
      <c r="DO727" s="576">
        <v>47.4</v>
      </c>
      <c r="FG727" s="494">
        <v>16</v>
      </c>
      <c r="FH727" s="546">
        <v>8.5</v>
      </c>
      <c r="FI727" s="467">
        <v>4060</v>
      </c>
      <c r="FJ727" s="576">
        <v>51.2</v>
      </c>
      <c r="FK727" s="883">
        <v>159</v>
      </c>
      <c r="FM727" s="576">
        <v>7.3</v>
      </c>
      <c r="HH727" s="954"/>
    </row>
    <row r="728" spans="1:523" ht="15" customHeight="1" x14ac:dyDescent="0.15">
      <c r="A728" s="1033">
        <v>44245</v>
      </c>
      <c r="B728" s="1205">
        <f t="shared" si="116"/>
        <v>9814</v>
      </c>
      <c r="C728" s="231">
        <v>5697</v>
      </c>
      <c r="D728" s="546">
        <v>8.14</v>
      </c>
      <c r="E728" s="467">
        <v>1808</v>
      </c>
      <c r="F728" s="576">
        <v>5.5</v>
      </c>
      <c r="G728" s="883">
        <f t="shared" si="118"/>
        <v>16.5</v>
      </c>
      <c r="I728" s="576">
        <v>5.0999999999999996</v>
      </c>
      <c r="M728" s="231">
        <v>2795</v>
      </c>
      <c r="N728" s="546">
        <v>8.58</v>
      </c>
      <c r="O728" s="467">
        <v>2090</v>
      </c>
      <c r="P728" s="576">
        <v>12.9</v>
      </c>
      <c r="Q728" s="883">
        <f t="shared" si="121"/>
        <v>45.15</v>
      </c>
      <c r="S728" s="576">
        <v>7.3</v>
      </c>
      <c r="AG728" s="494">
        <v>134</v>
      </c>
      <c r="AH728" s="546">
        <v>8.19</v>
      </c>
      <c r="AI728" s="548">
        <v>3110</v>
      </c>
      <c r="AJ728" s="576">
        <v>12.5</v>
      </c>
      <c r="AK728" s="883">
        <v>51.3</v>
      </c>
      <c r="AM728" s="213">
        <v>14.3</v>
      </c>
      <c r="AQ728" s="494">
        <v>389</v>
      </c>
      <c r="AR728" s="546">
        <v>7.9</v>
      </c>
      <c r="AS728" s="548">
        <v>4720</v>
      </c>
      <c r="AT728" s="576">
        <v>64.400000000000006</v>
      </c>
      <c r="AU728" s="883">
        <f t="shared" si="111"/>
        <v>206.08000000000004</v>
      </c>
      <c r="AW728" s="576">
        <v>17.2</v>
      </c>
      <c r="BA728" s="231">
        <v>207</v>
      </c>
      <c r="BB728" s="546">
        <v>7.64</v>
      </c>
      <c r="BC728" s="467">
        <v>2890</v>
      </c>
      <c r="BD728" s="576">
        <v>55.4</v>
      </c>
      <c r="BE728" s="883">
        <f t="shared" si="122"/>
        <v>199.44</v>
      </c>
      <c r="BG728" s="576">
        <v>34.700000000000003</v>
      </c>
      <c r="BK728" s="494">
        <v>7</v>
      </c>
      <c r="BL728" s="546">
        <v>8.06</v>
      </c>
      <c r="BM728" s="548">
        <v>2450</v>
      </c>
      <c r="BN728" s="576">
        <v>100</v>
      </c>
      <c r="BO728" s="883">
        <v>237</v>
      </c>
      <c r="BQ728" s="576">
        <v>2</v>
      </c>
      <c r="BU728" s="494">
        <v>179</v>
      </c>
      <c r="BV728" s="546">
        <v>8.0399999999999991</v>
      </c>
      <c r="BW728" s="548">
        <v>3230</v>
      </c>
      <c r="BX728" s="548">
        <v>13.2</v>
      </c>
      <c r="BY728" s="883">
        <f t="shared" si="107"/>
        <v>51.48</v>
      </c>
      <c r="CA728" s="576">
        <v>26.8</v>
      </c>
      <c r="CO728" s="494">
        <v>65</v>
      </c>
      <c r="CP728" s="546">
        <v>7.57</v>
      </c>
      <c r="CQ728" s="467">
        <v>6860</v>
      </c>
      <c r="CR728" s="576">
        <v>14.1</v>
      </c>
      <c r="CS728" s="883">
        <v>45.1</v>
      </c>
      <c r="CU728" s="576">
        <v>22.1</v>
      </c>
      <c r="CY728" s="494">
        <v>227</v>
      </c>
      <c r="CZ728" s="546">
        <v>7.51</v>
      </c>
      <c r="DA728" s="467">
        <v>3670</v>
      </c>
      <c r="DB728" s="576">
        <v>90</v>
      </c>
      <c r="DC728" s="883">
        <f t="shared" si="120"/>
        <v>229.49999999999997</v>
      </c>
      <c r="DE728" s="576">
        <v>23.1</v>
      </c>
      <c r="DI728" s="494">
        <v>94</v>
      </c>
      <c r="DJ728" s="546">
        <v>8.16</v>
      </c>
      <c r="DK728" s="549">
        <v>3570</v>
      </c>
      <c r="DL728" s="576">
        <v>13.5</v>
      </c>
      <c r="DM728" s="883">
        <v>48.6</v>
      </c>
      <c r="DO728" s="576">
        <v>52</v>
      </c>
      <c r="FG728" s="494">
        <v>20</v>
      </c>
      <c r="FH728" s="546">
        <v>8.57</v>
      </c>
      <c r="FI728" s="467">
        <v>4030</v>
      </c>
      <c r="FJ728" s="576">
        <v>48.3</v>
      </c>
      <c r="FK728" s="883">
        <v>150</v>
      </c>
      <c r="FM728" s="576">
        <v>6.3</v>
      </c>
      <c r="HH728" s="954"/>
    </row>
    <row r="729" spans="1:523" ht="15" customHeight="1" x14ac:dyDescent="0.15">
      <c r="A729" s="1033">
        <v>44246</v>
      </c>
      <c r="B729" s="1205">
        <f t="shared" si="116"/>
        <v>10254</v>
      </c>
      <c r="C729" s="231">
        <v>5783</v>
      </c>
      <c r="D729" s="546">
        <v>8.14</v>
      </c>
      <c r="E729" s="467">
        <v>1963</v>
      </c>
      <c r="F729" s="576">
        <v>5.9</v>
      </c>
      <c r="G729" s="883">
        <f t="shared" si="118"/>
        <v>17.700000000000003</v>
      </c>
      <c r="I729" s="576">
        <v>7.8</v>
      </c>
      <c r="M729" s="231">
        <v>2855</v>
      </c>
      <c r="N729" s="546">
        <v>8.4700000000000006</v>
      </c>
      <c r="O729" s="467">
        <v>2000</v>
      </c>
      <c r="P729" s="576">
        <v>11.9</v>
      </c>
      <c r="Q729" s="883">
        <f t="shared" si="121"/>
        <v>41.65</v>
      </c>
      <c r="S729" s="576">
        <v>7.5</v>
      </c>
      <c r="AG729" s="494">
        <v>146</v>
      </c>
      <c r="AH729" s="546">
        <v>8.4</v>
      </c>
      <c r="AI729" s="548">
        <v>3160</v>
      </c>
      <c r="AJ729" s="576">
        <v>12.1</v>
      </c>
      <c r="AK729" s="883">
        <v>47.2</v>
      </c>
      <c r="AM729" s="213">
        <v>13.9</v>
      </c>
      <c r="AQ729" s="494">
        <v>293</v>
      </c>
      <c r="AR729" s="546">
        <v>8.11</v>
      </c>
      <c r="AS729" s="548">
        <v>5150</v>
      </c>
      <c r="AT729" s="576">
        <v>66</v>
      </c>
      <c r="AU729" s="883">
        <f t="shared" si="111"/>
        <v>211.20000000000002</v>
      </c>
      <c r="AW729" s="576">
        <v>24</v>
      </c>
      <c r="BA729" s="231">
        <v>282</v>
      </c>
      <c r="BB729" s="546">
        <v>7.54</v>
      </c>
      <c r="BC729" s="467">
        <v>3540</v>
      </c>
      <c r="BD729" s="576">
        <v>88.3</v>
      </c>
      <c r="BE729" s="883">
        <f t="shared" si="122"/>
        <v>317.88</v>
      </c>
      <c r="BG729" s="576">
        <v>50.8</v>
      </c>
      <c r="BK729" s="494">
        <v>3</v>
      </c>
      <c r="BL729" s="546">
        <v>8.06</v>
      </c>
      <c r="BM729" s="548">
        <v>2450</v>
      </c>
      <c r="BN729" s="576">
        <v>100</v>
      </c>
      <c r="BO729" s="883">
        <v>237</v>
      </c>
      <c r="BQ729" s="576">
        <v>2</v>
      </c>
      <c r="BU729" s="494">
        <v>405</v>
      </c>
      <c r="BV729" s="546">
        <v>8.08</v>
      </c>
      <c r="BW729" s="548">
        <v>4380</v>
      </c>
      <c r="BX729" s="548">
        <v>15.5</v>
      </c>
      <c r="BY729" s="883">
        <f t="shared" si="107"/>
        <v>60.449999999999996</v>
      </c>
      <c r="CA729" s="576">
        <v>34.299999999999997</v>
      </c>
      <c r="CO729" s="494">
        <v>62</v>
      </c>
      <c r="CP729" s="546">
        <v>7.38</v>
      </c>
      <c r="CQ729" s="467">
        <v>7020</v>
      </c>
      <c r="CR729" s="576">
        <v>13</v>
      </c>
      <c r="CS729" s="883">
        <v>41.6</v>
      </c>
      <c r="CU729" s="576">
        <v>22.1</v>
      </c>
      <c r="CY729" s="494">
        <v>209</v>
      </c>
      <c r="CZ729" s="546">
        <v>7.59</v>
      </c>
      <c r="DA729" s="467">
        <v>4750</v>
      </c>
      <c r="DB729" s="576">
        <v>110</v>
      </c>
      <c r="DC729" s="883">
        <f t="shared" si="120"/>
        <v>280.5</v>
      </c>
      <c r="DE729" s="576">
        <v>29.7</v>
      </c>
      <c r="DI729" s="494">
        <v>191</v>
      </c>
      <c r="DJ729" s="546">
        <v>8.11</v>
      </c>
      <c r="DK729" s="549">
        <v>3670</v>
      </c>
      <c r="DL729" s="576">
        <v>13.1</v>
      </c>
      <c r="DM729" s="883">
        <v>47.6</v>
      </c>
      <c r="DO729" s="576">
        <v>49</v>
      </c>
      <c r="FG729" s="494">
        <v>25</v>
      </c>
      <c r="FH729" s="546">
        <v>8.77</v>
      </c>
      <c r="FI729" s="467">
        <v>4080</v>
      </c>
      <c r="FJ729" s="576">
        <v>48.3</v>
      </c>
      <c r="FK729" s="883">
        <v>149.69999999999999</v>
      </c>
      <c r="FM729" s="576">
        <v>8</v>
      </c>
      <c r="HH729" s="954"/>
    </row>
    <row r="730" spans="1:523" ht="15" customHeight="1" x14ac:dyDescent="0.15">
      <c r="A730" s="1033">
        <v>44247</v>
      </c>
      <c r="B730" s="1205">
        <f t="shared" si="116"/>
        <v>9324</v>
      </c>
      <c r="C730" s="231">
        <v>5731</v>
      </c>
      <c r="D730" s="546">
        <v>8.15</v>
      </c>
      <c r="E730" s="467">
        <v>1860</v>
      </c>
      <c r="F730" s="576">
        <v>6.3</v>
      </c>
      <c r="G730" s="883">
        <f t="shared" si="118"/>
        <v>18.899999999999999</v>
      </c>
      <c r="I730" s="576">
        <v>5.4</v>
      </c>
      <c r="M730" s="231">
        <v>1871</v>
      </c>
      <c r="N730" s="546">
        <v>8.27</v>
      </c>
      <c r="O730" s="467">
        <v>1919</v>
      </c>
      <c r="P730" s="576">
        <v>11.7</v>
      </c>
      <c r="Q730" s="883">
        <f t="shared" si="121"/>
        <v>40.949999999999996</v>
      </c>
      <c r="S730" s="576">
        <v>7.7</v>
      </c>
      <c r="AG730" s="494">
        <v>126</v>
      </c>
      <c r="AH730" s="546">
        <v>7.99</v>
      </c>
      <c r="AI730" s="548">
        <v>3390</v>
      </c>
      <c r="AJ730" s="576">
        <v>12</v>
      </c>
      <c r="AK730" s="883">
        <v>47</v>
      </c>
      <c r="AM730" s="213">
        <v>14</v>
      </c>
      <c r="AQ730" s="494">
        <v>345</v>
      </c>
      <c r="AR730" s="546">
        <v>8.15</v>
      </c>
      <c r="AS730" s="548">
        <v>5080</v>
      </c>
      <c r="AT730" s="576">
        <v>66.099999999999994</v>
      </c>
      <c r="AU730" s="883">
        <f t="shared" si="111"/>
        <v>211.51999999999998</v>
      </c>
      <c r="AW730" s="576">
        <v>26.4</v>
      </c>
      <c r="BA730" s="231">
        <v>241</v>
      </c>
      <c r="BB730" s="546">
        <v>7.67</v>
      </c>
      <c r="BC730" s="467">
        <v>3890</v>
      </c>
      <c r="BD730" s="576">
        <v>127</v>
      </c>
      <c r="BE730" s="883">
        <f t="shared" si="122"/>
        <v>457.2</v>
      </c>
      <c r="BG730" s="576">
        <v>71.900000000000006</v>
      </c>
      <c r="BU730" s="494">
        <v>381</v>
      </c>
      <c r="BV730" s="546">
        <v>8.0299999999999994</v>
      </c>
      <c r="BW730" s="548">
        <v>5550</v>
      </c>
      <c r="BX730" s="548">
        <v>18.2</v>
      </c>
      <c r="BY730" s="883">
        <f t="shared" si="107"/>
        <v>70.97999999999999</v>
      </c>
      <c r="CA730" s="576">
        <v>37.700000000000003</v>
      </c>
      <c r="CO730" s="494">
        <v>68</v>
      </c>
      <c r="CP730" s="546">
        <v>7.27</v>
      </c>
      <c r="CQ730" s="467">
        <v>6950</v>
      </c>
      <c r="CR730" s="576">
        <v>11.2</v>
      </c>
      <c r="CS730" s="883">
        <v>35.799999999999997</v>
      </c>
      <c r="CU730" s="576">
        <v>20.9</v>
      </c>
      <c r="CY730" s="494">
        <v>342</v>
      </c>
      <c r="CZ730" s="546">
        <v>7.48</v>
      </c>
      <c r="DA730" s="467">
        <v>5200</v>
      </c>
      <c r="DB730" s="576">
        <v>120.1</v>
      </c>
      <c r="DC730" s="883">
        <f t="shared" si="120"/>
        <v>306.25499999999994</v>
      </c>
      <c r="DE730" s="576">
        <v>31.5</v>
      </c>
      <c r="DI730" s="494">
        <v>130</v>
      </c>
      <c r="DJ730" s="546">
        <v>8.14</v>
      </c>
      <c r="DK730" s="549">
        <v>3730</v>
      </c>
      <c r="DL730" s="576">
        <v>13.2</v>
      </c>
      <c r="DM730" s="883">
        <v>42.2</v>
      </c>
      <c r="DO730" s="576">
        <v>49.7</v>
      </c>
      <c r="FG730" s="494">
        <v>39</v>
      </c>
      <c r="FH730" s="546">
        <v>8.5500000000000007</v>
      </c>
      <c r="FI730" s="467">
        <v>4340</v>
      </c>
      <c r="FJ730" s="576">
        <v>51.7</v>
      </c>
      <c r="FK730" s="883">
        <v>160.30000000000001</v>
      </c>
      <c r="FM730" s="576">
        <v>11.7</v>
      </c>
      <c r="FQ730" s="1262">
        <v>24</v>
      </c>
      <c r="FR730" s="1263">
        <v>6.78</v>
      </c>
      <c r="FS730" s="1444">
        <v>9170</v>
      </c>
      <c r="FT730" s="1263">
        <v>53</v>
      </c>
      <c r="FW730" s="954">
        <v>35</v>
      </c>
      <c r="HH730" s="954"/>
      <c r="HO730" s="494">
        <v>26</v>
      </c>
      <c r="HP730" s="546">
        <v>7.1</v>
      </c>
      <c r="HQ730" s="467">
        <v>4660</v>
      </c>
      <c r="HR730" s="576">
        <v>31.6</v>
      </c>
      <c r="HS730" s="576">
        <v>158</v>
      </c>
      <c r="HU730" s="576">
        <v>117</v>
      </c>
    </row>
    <row r="731" spans="1:523" s="472" customFormat="1" ht="15" customHeight="1" x14ac:dyDescent="0.15">
      <c r="A731" s="581">
        <v>44248</v>
      </c>
      <c r="B731" s="1204">
        <f t="shared" si="116"/>
        <v>10032</v>
      </c>
      <c r="C731" s="241">
        <v>5554</v>
      </c>
      <c r="D731" s="552">
        <v>8.02</v>
      </c>
      <c r="E731" s="471">
        <v>2030</v>
      </c>
      <c r="F731" s="577">
        <v>5.2</v>
      </c>
      <c r="G731" s="577">
        <f t="shared" si="118"/>
        <v>15.600000000000001</v>
      </c>
      <c r="H731" s="541"/>
      <c r="I731" s="577">
        <v>3.6</v>
      </c>
      <c r="J731" s="553"/>
      <c r="K731" s="471"/>
      <c r="L731" s="557"/>
      <c r="M731" s="241">
        <v>2798</v>
      </c>
      <c r="N731" s="552">
        <v>8.43</v>
      </c>
      <c r="O731" s="471">
        <v>2090</v>
      </c>
      <c r="P731" s="577">
        <v>13.6</v>
      </c>
      <c r="Q731" s="577">
        <f t="shared" si="121"/>
        <v>47.6</v>
      </c>
      <c r="R731" s="541"/>
      <c r="S731" s="577">
        <v>8.1999999999999993</v>
      </c>
      <c r="T731" s="553"/>
      <c r="U731" s="471"/>
      <c r="V731" s="557"/>
      <c r="W731" s="554"/>
      <c r="X731" s="552"/>
      <c r="Y731" s="555"/>
      <c r="Z731" s="577"/>
      <c r="AA731" s="577"/>
      <c r="AB731" s="541"/>
      <c r="AC731" s="577"/>
      <c r="AD731" s="541"/>
      <c r="AE731" s="471"/>
      <c r="AF731" s="557"/>
      <c r="AG731" s="554">
        <v>162</v>
      </c>
      <c r="AH731" s="552">
        <v>7.99</v>
      </c>
      <c r="AI731" s="555">
        <v>3390</v>
      </c>
      <c r="AJ731" s="577">
        <v>12.7</v>
      </c>
      <c r="AK731" s="577">
        <v>52.1</v>
      </c>
      <c r="AL731" s="541"/>
      <c r="AM731" s="180">
        <v>16.2</v>
      </c>
      <c r="AN731" s="541"/>
      <c r="AO731" s="471"/>
      <c r="AP731" s="619"/>
      <c r="AQ731" s="554">
        <v>320</v>
      </c>
      <c r="AR731" s="552">
        <v>8.01</v>
      </c>
      <c r="AS731" s="555">
        <v>5890</v>
      </c>
      <c r="AT731" s="577">
        <v>68.5</v>
      </c>
      <c r="AU731" s="577">
        <f t="shared" si="111"/>
        <v>219.20000000000002</v>
      </c>
      <c r="AV731" s="541"/>
      <c r="AW731" s="577">
        <v>29.1</v>
      </c>
      <c r="AX731" s="541"/>
      <c r="AY731" s="471"/>
      <c r="AZ731" s="557"/>
      <c r="BA731" s="241">
        <v>234</v>
      </c>
      <c r="BB731" s="552">
        <v>7.52</v>
      </c>
      <c r="BC731" s="471">
        <v>3790</v>
      </c>
      <c r="BD731" s="577">
        <v>82.5</v>
      </c>
      <c r="BE731" s="577">
        <f t="shared" si="122"/>
        <v>297</v>
      </c>
      <c r="BF731" s="541"/>
      <c r="BG731" s="577">
        <v>52.6</v>
      </c>
      <c r="BH731" s="541"/>
      <c r="BI731" s="471"/>
      <c r="BJ731" s="557"/>
      <c r="BK731" s="554">
        <v>1</v>
      </c>
      <c r="BL731" s="552">
        <v>8.0500000000000007</v>
      </c>
      <c r="BM731" s="555">
        <v>2450</v>
      </c>
      <c r="BN731" s="577">
        <v>100</v>
      </c>
      <c r="BO731" s="577">
        <v>237</v>
      </c>
      <c r="BP731" s="541"/>
      <c r="BQ731" s="577">
        <v>2</v>
      </c>
      <c r="BR731" s="541"/>
      <c r="BS731" s="471"/>
      <c r="BT731" s="557"/>
      <c r="BU731" s="554">
        <v>386</v>
      </c>
      <c r="BV731" s="552">
        <v>8.0500000000000007</v>
      </c>
      <c r="BW731" s="555">
        <v>6830</v>
      </c>
      <c r="BX731" s="555">
        <v>19.600000000000001</v>
      </c>
      <c r="BY731" s="577">
        <f t="shared" si="107"/>
        <v>76.44</v>
      </c>
      <c r="BZ731" s="541"/>
      <c r="CA731" s="577">
        <v>29.4</v>
      </c>
      <c r="CB731" s="541"/>
      <c r="CC731" s="471"/>
      <c r="CD731" s="557"/>
      <c r="CE731" s="554"/>
      <c r="CF731" s="552"/>
      <c r="CG731" s="555"/>
      <c r="CH731" s="577"/>
      <c r="CI731" s="577"/>
      <c r="CJ731" s="541"/>
      <c r="CK731" s="577"/>
      <c r="CL731" s="541"/>
      <c r="CM731" s="471"/>
      <c r="CN731" s="557"/>
      <c r="CO731" s="554">
        <v>52</v>
      </c>
      <c r="CP731" s="552">
        <v>7.27</v>
      </c>
      <c r="CQ731" s="471">
        <v>6950</v>
      </c>
      <c r="CR731" s="577">
        <v>11</v>
      </c>
      <c r="CS731" s="577">
        <v>36</v>
      </c>
      <c r="CT731" s="541"/>
      <c r="CU731" s="577">
        <v>21</v>
      </c>
      <c r="CV731" s="541"/>
      <c r="CW731" s="471"/>
      <c r="CX731" s="557"/>
      <c r="CY731" s="554">
        <v>346</v>
      </c>
      <c r="CZ731" s="552">
        <v>7.49</v>
      </c>
      <c r="DA731" s="471">
        <v>6000</v>
      </c>
      <c r="DB731" s="577">
        <v>132</v>
      </c>
      <c r="DC731" s="577">
        <f t="shared" si="120"/>
        <v>336.59999999999997</v>
      </c>
      <c r="DD731" s="541"/>
      <c r="DE731" s="577">
        <v>34.799999999999997</v>
      </c>
      <c r="DF731" s="541"/>
      <c r="DG731" s="558"/>
      <c r="DH731" s="557"/>
      <c r="DI731" s="554">
        <v>106</v>
      </c>
      <c r="DJ731" s="552">
        <v>8.09</v>
      </c>
      <c r="DK731" s="556">
        <v>3670</v>
      </c>
      <c r="DL731" s="577">
        <v>12.8</v>
      </c>
      <c r="DM731" s="577">
        <v>46.1</v>
      </c>
      <c r="DN731" s="541"/>
      <c r="DO731" s="577">
        <v>44.7</v>
      </c>
      <c r="DP731" s="541"/>
      <c r="DQ731" s="471"/>
      <c r="DR731" s="557"/>
      <c r="DS731" s="554"/>
      <c r="DT731" s="552"/>
      <c r="DU731" s="470"/>
      <c r="DV731" s="577"/>
      <c r="DW731" s="577"/>
      <c r="DX731" s="541"/>
      <c r="DY731" s="577"/>
      <c r="DZ731" s="541"/>
      <c r="EA731" s="577"/>
      <c r="EB731" s="557"/>
      <c r="EC731" s="554"/>
      <c r="ED731" s="552"/>
      <c r="EE731" s="558"/>
      <c r="EF731" s="577"/>
      <c r="EG731" s="577"/>
      <c r="EH731" s="541"/>
      <c r="EI731" s="577"/>
      <c r="EJ731" s="541"/>
      <c r="EK731" s="471"/>
      <c r="EL731" s="557"/>
      <c r="EM731" s="554"/>
      <c r="EN731" s="552"/>
      <c r="EO731" s="471"/>
      <c r="EP731" s="577"/>
      <c r="EQ731" s="577"/>
      <c r="ER731" s="541"/>
      <c r="ES731" s="577"/>
      <c r="ET731" s="470"/>
      <c r="EU731" s="471"/>
      <c r="EV731" s="557"/>
      <c r="EW731" s="554"/>
      <c r="EX731" s="552"/>
      <c r="EY731" s="471"/>
      <c r="EZ731" s="577"/>
      <c r="FA731" s="577"/>
      <c r="FB731" s="541"/>
      <c r="FC731" s="577"/>
      <c r="FD731" s="470"/>
      <c r="FE731" s="471"/>
      <c r="FF731" s="557"/>
      <c r="FG731" s="554">
        <v>36</v>
      </c>
      <c r="FH731" s="552">
        <v>8.4</v>
      </c>
      <c r="FI731" s="471">
        <v>4600</v>
      </c>
      <c r="FJ731" s="577">
        <v>51.3</v>
      </c>
      <c r="FK731" s="577">
        <v>159</v>
      </c>
      <c r="FL731" s="541"/>
      <c r="FM731" s="577">
        <v>11.8</v>
      </c>
      <c r="FN731" s="470"/>
      <c r="FO731" s="471"/>
      <c r="FP731" s="557"/>
      <c r="FQ731" s="1261"/>
      <c r="FR731" s="584"/>
      <c r="FS731" s="589"/>
      <c r="FT731" s="584"/>
      <c r="FU731" s="590"/>
      <c r="FV731" s="584"/>
      <c r="FW731" s="590"/>
      <c r="FX731" s="584"/>
      <c r="FY731" s="584"/>
      <c r="FZ731" s="591"/>
      <c r="GA731" s="1261"/>
      <c r="GB731" s="584"/>
      <c r="GC731" s="584"/>
      <c r="GD731" s="584"/>
      <c r="GE731" s="590"/>
      <c r="GF731" s="584"/>
      <c r="GG731" s="590"/>
      <c r="GH731" s="584"/>
      <c r="GI731" s="584"/>
      <c r="GJ731" s="591"/>
      <c r="GK731" s="241"/>
      <c r="GL731" s="940"/>
      <c r="GM731" s="471"/>
      <c r="GN731" s="471"/>
      <c r="GO731" s="471"/>
      <c r="GP731" s="471"/>
      <c r="GQ731" s="471"/>
      <c r="GR731" s="471"/>
      <c r="GS731" s="471"/>
      <c r="GT731" s="557"/>
      <c r="GU731" s="241"/>
      <c r="GV731" s="471"/>
      <c r="GW731" s="471"/>
      <c r="GX731" s="471"/>
      <c r="GY731" s="471"/>
      <c r="GZ731" s="541"/>
      <c r="HA731" s="471"/>
      <c r="HB731" s="471"/>
      <c r="HC731" s="471"/>
      <c r="HD731" s="557"/>
      <c r="HE731" s="554">
        <v>27</v>
      </c>
      <c r="HF731" s="552">
        <v>6.51</v>
      </c>
      <c r="HG731" s="471">
        <v>12790</v>
      </c>
      <c r="HH731" s="590">
        <v>83.3</v>
      </c>
      <c r="HI731" s="556">
        <v>317</v>
      </c>
      <c r="HJ731" s="541"/>
      <c r="HK731" s="577">
        <v>18.8</v>
      </c>
      <c r="HL731" s="541"/>
      <c r="HM731" s="471"/>
      <c r="HN731" s="557"/>
      <c r="HO731" s="554">
        <v>10</v>
      </c>
      <c r="HP731" s="552">
        <v>6.79</v>
      </c>
      <c r="HQ731" s="471">
        <v>5250</v>
      </c>
      <c r="HR731" s="577">
        <v>36.9</v>
      </c>
      <c r="HS731" s="577">
        <v>163</v>
      </c>
      <c r="HT731" s="541"/>
      <c r="HU731" s="577">
        <v>132</v>
      </c>
      <c r="HV731" s="541"/>
      <c r="HW731" s="471"/>
      <c r="HX731" s="557"/>
      <c r="HY731" s="1587"/>
      <c r="HZ731" s="1587"/>
      <c r="IA731" s="1587"/>
      <c r="IB731" s="1587"/>
      <c r="IC731" s="1587"/>
      <c r="ID731" s="1587"/>
      <c r="IE731" s="1587"/>
      <c r="IF731" s="1587"/>
      <c r="IG731" s="1587"/>
      <c r="IH731" s="1587"/>
      <c r="II731" s="1587"/>
      <c r="IJ731" s="1587"/>
      <c r="IK731" s="1587"/>
      <c r="IL731" s="1587"/>
      <c r="IM731" s="1587"/>
      <c r="IN731" s="1587"/>
      <c r="IO731" s="1587"/>
      <c r="IP731" s="1587"/>
      <c r="IQ731" s="1587"/>
      <c r="IR731" s="1587"/>
      <c r="IS731" s="1587"/>
      <c r="IT731" s="1587"/>
      <c r="IU731" s="1587"/>
      <c r="IV731" s="1587"/>
      <c r="IW731" s="1587"/>
      <c r="IX731" s="1587"/>
      <c r="IY731" s="1587"/>
      <c r="IZ731" s="1587"/>
      <c r="JA731" s="1587"/>
      <c r="JB731" s="1587"/>
      <c r="JC731" s="1587"/>
      <c r="JD731" s="1587"/>
      <c r="JE731" s="1587"/>
      <c r="JF731" s="1587"/>
      <c r="JG731" s="1587"/>
      <c r="JH731" s="1587"/>
      <c r="JI731" s="1587"/>
      <c r="JJ731" s="1587"/>
      <c r="JK731" s="1587"/>
      <c r="JL731" s="1587"/>
      <c r="JM731" s="1587"/>
      <c r="JN731" s="1587"/>
      <c r="JO731" s="1587"/>
      <c r="JP731" s="1587"/>
      <c r="JQ731" s="1587"/>
      <c r="JR731" s="1587"/>
      <c r="JS731" s="1587"/>
      <c r="JT731" s="1587"/>
      <c r="JU731" s="1587"/>
      <c r="JV731" s="1587"/>
      <c r="JW731" s="1587"/>
      <c r="JX731" s="1587"/>
      <c r="JY731" s="1587"/>
      <c r="JZ731" s="1587"/>
      <c r="KA731" s="1587"/>
      <c r="KB731" s="1587"/>
      <c r="KC731" s="1587"/>
      <c r="KD731" s="1587"/>
      <c r="KE731" s="1587"/>
      <c r="KF731" s="1587"/>
      <c r="KG731" s="1587"/>
      <c r="KH731" s="1587"/>
      <c r="KI731" s="1587"/>
      <c r="KJ731" s="1587"/>
      <c r="KK731" s="1587"/>
      <c r="KL731" s="1587"/>
      <c r="KM731" s="1587"/>
      <c r="KN731" s="1587"/>
      <c r="KO731" s="1587"/>
      <c r="KP731" s="1587"/>
      <c r="KQ731" s="1587"/>
      <c r="KR731" s="1587"/>
      <c r="KS731" s="1587"/>
      <c r="KT731" s="1587"/>
      <c r="KU731" s="1587"/>
      <c r="KV731" s="1587"/>
      <c r="KW731" s="1587"/>
      <c r="KX731" s="1587"/>
      <c r="KY731" s="1587"/>
      <c r="KZ731" s="1587"/>
      <c r="LA731" s="1587"/>
      <c r="LB731" s="1587"/>
      <c r="LC731" s="1587"/>
      <c r="LD731" s="1587"/>
      <c r="LE731" s="1587"/>
      <c r="LF731" s="1587"/>
      <c r="LG731" s="1587"/>
      <c r="LH731" s="1587"/>
      <c r="LI731" s="1587"/>
      <c r="LJ731" s="1587"/>
      <c r="LK731" s="1587"/>
      <c r="LL731" s="1587"/>
      <c r="LM731" s="1587"/>
      <c r="LN731" s="1587"/>
      <c r="LO731" s="1587"/>
      <c r="LP731" s="1587"/>
      <c r="LQ731" s="1587"/>
      <c r="LR731" s="1587"/>
      <c r="LS731" s="1587"/>
      <c r="LT731" s="1587"/>
      <c r="LU731" s="1587"/>
      <c r="LV731" s="1587"/>
      <c r="LW731" s="1587"/>
      <c r="LX731" s="1587"/>
      <c r="LY731" s="1587"/>
      <c r="LZ731" s="1587"/>
      <c r="MA731" s="1587"/>
      <c r="MB731" s="1587"/>
      <c r="MC731" s="1587"/>
      <c r="MD731" s="1587"/>
      <c r="ME731" s="1587"/>
      <c r="MF731" s="1587"/>
      <c r="MG731" s="1587"/>
      <c r="MH731" s="1587"/>
      <c r="MI731" s="1587"/>
      <c r="MJ731" s="1587"/>
      <c r="MK731" s="1587"/>
      <c r="ML731" s="1587"/>
      <c r="MM731" s="1587"/>
      <c r="MN731" s="1587"/>
      <c r="MO731" s="1587"/>
      <c r="MP731" s="1587"/>
      <c r="MQ731" s="1587"/>
      <c r="MR731" s="1587"/>
      <c r="MS731" s="1587"/>
      <c r="MT731" s="1587"/>
      <c r="MU731" s="1587"/>
      <c r="MV731" s="1587"/>
      <c r="MW731" s="1587"/>
      <c r="MX731" s="1587"/>
      <c r="MY731" s="1587"/>
      <c r="MZ731" s="1587"/>
      <c r="NA731" s="1587"/>
      <c r="NB731" s="1587"/>
      <c r="NC731" s="1587"/>
      <c r="ND731" s="1587"/>
      <c r="NE731" s="1587"/>
      <c r="NF731" s="1587"/>
      <c r="NG731" s="1587"/>
      <c r="NH731" s="1587"/>
      <c r="NI731" s="1587"/>
      <c r="NJ731" s="1587"/>
      <c r="NK731" s="1587"/>
      <c r="NL731" s="1587"/>
      <c r="NM731" s="1587"/>
      <c r="NN731" s="1587"/>
      <c r="NO731" s="1587"/>
      <c r="NP731" s="1587"/>
      <c r="NQ731" s="1587"/>
      <c r="NR731" s="1587"/>
      <c r="NS731" s="1587"/>
      <c r="NT731" s="1587"/>
      <c r="NU731" s="1587"/>
      <c r="NV731" s="1587"/>
      <c r="NW731" s="1587"/>
      <c r="NX731" s="1587"/>
      <c r="NY731" s="1587"/>
      <c r="NZ731" s="1587"/>
      <c r="OA731" s="1587"/>
      <c r="OB731" s="1587"/>
      <c r="OC731" s="1587"/>
      <c r="OD731" s="1587"/>
      <c r="OE731" s="1587"/>
      <c r="OF731" s="1587"/>
      <c r="OG731" s="1587"/>
      <c r="OH731" s="1587"/>
      <c r="OI731" s="1587"/>
      <c r="OJ731" s="1587"/>
      <c r="OK731" s="1587"/>
      <c r="OL731" s="1587"/>
      <c r="OM731" s="1587"/>
      <c r="ON731" s="1587"/>
      <c r="OO731" s="1587"/>
      <c r="OP731" s="1587"/>
      <c r="OQ731" s="1587"/>
      <c r="OR731" s="1587"/>
      <c r="OS731" s="1587"/>
      <c r="OT731" s="1587"/>
      <c r="OU731" s="1587"/>
      <c r="OV731" s="1587"/>
      <c r="OW731" s="1587"/>
      <c r="OX731" s="1587"/>
      <c r="OY731" s="1587"/>
      <c r="OZ731" s="1587"/>
      <c r="PA731" s="1587"/>
      <c r="PB731" s="1587"/>
      <c r="PC731" s="1587"/>
      <c r="PD731" s="1587"/>
      <c r="PE731" s="1587"/>
      <c r="PF731" s="1587"/>
      <c r="PG731" s="1588"/>
      <c r="PH731" s="1588"/>
      <c r="PI731" s="1588"/>
      <c r="PJ731" s="1588"/>
      <c r="PK731" s="1588"/>
      <c r="PL731" s="1588"/>
      <c r="PM731" s="1588"/>
      <c r="PN731" s="1588"/>
      <c r="PO731" s="1588"/>
      <c r="PP731" s="1588"/>
      <c r="PQ731" s="1588"/>
      <c r="PR731" s="1588"/>
      <c r="PS731" s="1588"/>
      <c r="PT731" s="1588"/>
      <c r="PU731" s="1588"/>
      <c r="PV731" s="1588"/>
      <c r="PW731" s="1588"/>
      <c r="PX731" s="1588"/>
      <c r="PY731" s="1588"/>
      <c r="PZ731" s="1588"/>
      <c r="QA731" s="1588"/>
      <c r="QB731" s="1588"/>
      <c r="QC731" s="1588"/>
      <c r="QD731" s="1588"/>
      <c r="QE731" s="1588"/>
      <c r="QF731" s="1588"/>
      <c r="QG731" s="1588"/>
      <c r="QH731" s="1588"/>
      <c r="QI731" s="1588"/>
      <c r="QJ731" s="1588"/>
      <c r="QK731" s="1588"/>
      <c r="QL731" s="1588"/>
      <c r="QM731" s="1588"/>
      <c r="QN731" s="1588"/>
      <c r="QO731" s="1588"/>
      <c r="QP731" s="1588"/>
      <c r="QQ731" s="1588"/>
      <c r="QR731" s="1588"/>
      <c r="QS731" s="1588"/>
      <c r="QT731" s="1588"/>
      <c r="QU731" s="1588"/>
      <c r="QV731" s="1588"/>
      <c r="QW731" s="1588"/>
      <c r="QX731" s="1588"/>
      <c r="QY731" s="1588"/>
      <c r="QZ731" s="1588"/>
      <c r="RA731" s="1588"/>
      <c r="RB731" s="1588"/>
      <c r="RC731" s="1588"/>
      <c r="RD731" s="1588"/>
      <c r="RE731" s="1588"/>
      <c r="RF731" s="1588"/>
      <c r="RG731" s="1588"/>
      <c r="RH731" s="1588"/>
      <c r="RI731" s="1588"/>
      <c r="RJ731" s="1588"/>
      <c r="RK731" s="1588"/>
      <c r="RL731" s="1588"/>
      <c r="RM731" s="1588"/>
      <c r="RN731" s="1588"/>
      <c r="RO731" s="1588"/>
      <c r="RP731" s="1588"/>
      <c r="RQ731" s="1588"/>
      <c r="RR731" s="1588"/>
      <c r="RS731" s="1588"/>
      <c r="RT731" s="1588"/>
      <c r="RU731" s="1588"/>
      <c r="RV731" s="1588"/>
      <c r="RW731" s="1588"/>
      <c r="RX731" s="1588"/>
      <c r="RY731" s="1588"/>
      <c r="RZ731" s="1588"/>
      <c r="SA731" s="1588"/>
      <c r="SB731" s="1588"/>
      <c r="SC731" s="1588"/>
      <c r="SD731" s="1588"/>
      <c r="SE731" s="1588"/>
      <c r="SF731" s="1588"/>
      <c r="SG731" s="1588"/>
      <c r="SH731" s="1588"/>
      <c r="SI731" s="1588"/>
      <c r="SJ731" s="1588"/>
      <c r="SK731" s="1588"/>
      <c r="SL731" s="1588"/>
      <c r="SM731" s="1588"/>
      <c r="SN731" s="1588"/>
      <c r="SO731" s="1588"/>
      <c r="SP731" s="1588"/>
      <c r="SQ731" s="1588"/>
      <c r="SR731" s="1588"/>
      <c r="SS731" s="1588"/>
      <c r="ST731" s="1588"/>
      <c r="SU731" s="1588"/>
      <c r="SV731" s="1588"/>
      <c r="SW731" s="1588"/>
      <c r="SX731" s="1588"/>
      <c r="SY731" s="1588"/>
      <c r="SZ731" s="1588"/>
      <c r="TA731" s="1588"/>
      <c r="TB731" s="1588"/>
      <c r="TC731" s="1588"/>
    </row>
    <row r="732" spans="1:523" ht="15" customHeight="1" x14ac:dyDescent="0.15">
      <c r="A732" s="1033">
        <v>44249</v>
      </c>
      <c r="B732" s="1205">
        <f t="shared" si="116"/>
        <v>8323</v>
      </c>
      <c r="C732" s="231">
        <v>4391</v>
      </c>
      <c r="D732" s="546">
        <v>8.02</v>
      </c>
      <c r="E732" s="467">
        <v>1960</v>
      </c>
      <c r="F732" s="576">
        <v>6.3</v>
      </c>
      <c r="G732" s="883">
        <f t="shared" si="118"/>
        <v>18.899999999999999</v>
      </c>
      <c r="I732" s="576">
        <v>5.3</v>
      </c>
      <c r="M732" s="231">
        <v>2327</v>
      </c>
      <c r="N732" s="546">
        <v>8.3800000000000008</v>
      </c>
      <c r="O732" s="467">
        <v>2080</v>
      </c>
      <c r="P732" s="576">
        <v>13.2</v>
      </c>
      <c r="Q732" s="883">
        <f t="shared" si="121"/>
        <v>46.199999999999996</v>
      </c>
      <c r="S732" s="576">
        <v>9.4</v>
      </c>
      <c r="AQ732" s="494">
        <v>334</v>
      </c>
      <c r="AR732" s="546">
        <v>8.15</v>
      </c>
      <c r="AS732" s="548">
        <v>5360</v>
      </c>
      <c r="AT732" s="576">
        <v>66.5</v>
      </c>
      <c r="AU732" s="883">
        <f t="shared" si="111"/>
        <v>212.8</v>
      </c>
      <c r="AW732" s="576">
        <v>24.4</v>
      </c>
      <c r="BA732" s="231">
        <v>305</v>
      </c>
      <c r="BB732" s="546">
        <v>7.72</v>
      </c>
      <c r="BC732" s="467">
        <v>4060</v>
      </c>
      <c r="BD732" s="576">
        <v>92.4</v>
      </c>
      <c r="BE732" s="883">
        <f t="shared" si="122"/>
        <v>332.64000000000004</v>
      </c>
      <c r="BG732" s="576">
        <v>60.9</v>
      </c>
      <c r="BK732" s="494">
        <v>4</v>
      </c>
      <c r="BL732" s="596">
        <v>8.0500000000000007</v>
      </c>
      <c r="BM732" s="600">
        <v>2450</v>
      </c>
      <c r="BN732" s="603">
        <v>100</v>
      </c>
      <c r="BO732" s="883">
        <v>237</v>
      </c>
      <c r="BP732" s="543"/>
      <c r="BQ732" s="603">
        <v>2</v>
      </c>
      <c r="BU732" s="494">
        <v>213</v>
      </c>
      <c r="BV732" s="546">
        <v>7.79</v>
      </c>
      <c r="BW732" s="548">
        <v>8080</v>
      </c>
      <c r="BX732" s="548">
        <v>21.4</v>
      </c>
      <c r="BY732" s="883">
        <f t="shared" si="107"/>
        <v>83.46</v>
      </c>
      <c r="CA732" s="576">
        <v>22.5</v>
      </c>
      <c r="CO732" s="494">
        <v>167</v>
      </c>
      <c r="CP732" s="546">
        <v>7.37</v>
      </c>
      <c r="CQ732" s="467">
        <v>6280</v>
      </c>
      <c r="CR732" s="576">
        <v>9.9</v>
      </c>
      <c r="CS732" s="883">
        <v>31.7</v>
      </c>
      <c r="CU732" s="576">
        <v>17.3</v>
      </c>
      <c r="CY732" s="494">
        <v>384</v>
      </c>
      <c r="CZ732" s="546">
        <v>7.48</v>
      </c>
      <c r="DA732" s="467">
        <v>5420</v>
      </c>
      <c r="DB732" s="576">
        <v>117</v>
      </c>
      <c r="DC732" s="883">
        <f t="shared" si="120"/>
        <v>298.34999999999997</v>
      </c>
      <c r="DE732" s="576">
        <v>32.200000000000003</v>
      </c>
      <c r="DI732" s="494">
        <v>138</v>
      </c>
      <c r="DJ732" s="596">
        <v>8.09</v>
      </c>
      <c r="DK732" s="601">
        <v>3670</v>
      </c>
      <c r="DL732" s="603">
        <v>12.8</v>
      </c>
      <c r="DM732" s="883">
        <v>46.1</v>
      </c>
      <c r="DN732" s="543"/>
      <c r="DO732" s="603">
        <v>44.7</v>
      </c>
      <c r="FG732" s="494">
        <v>31</v>
      </c>
      <c r="FH732" s="546">
        <v>8.64</v>
      </c>
      <c r="FI732" s="467">
        <v>4570</v>
      </c>
      <c r="FJ732" s="576">
        <v>51.1</v>
      </c>
      <c r="FK732" s="883">
        <v>158</v>
      </c>
      <c r="FM732" s="576">
        <v>11.5</v>
      </c>
      <c r="HE732" s="494">
        <v>14</v>
      </c>
      <c r="HF732" s="546">
        <v>6.67</v>
      </c>
      <c r="HG732" s="467">
        <v>20220</v>
      </c>
      <c r="HH732" s="954">
        <v>157</v>
      </c>
      <c r="HI732" s="1432">
        <v>597</v>
      </c>
      <c r="HK732" s="576">
        <v>32.9</v>
      </c>
      <c r="HO732" s="494">
        <v>15</v>
      </c>
      <c r="HP732" s="546">
        <v>6.84</v>
      </c>
      <c r="HQ732" s="467">
        <v>4930</v>
      </c>
      <c r="HR732" s="576">
        <v>37.6</v>
      </c>
      <c r="HS732" s="576">
        <v>158</v>
      </c>
      <c r="HT732" s="539">
        <v>128</v>
      </c>
      <c r="HU732" s="576">
        <v>136</v>
      </c>
    </row>
    <row r="733" spans="1:523" ht="15" customHeight="1" x14ac:dyDescent="0.15">
      <c r="A733" s="1033">
        <v>44250</v>
      </c>
      <c r="B733" s="1205">
        <f t="shared" si="116"/>
        <v>8003</v>
      </c>
      <c r="C733" s="231">
        <v>4305</v>
      </c>
      <c r="D733" s="546">
        <v>8.1</v>
      </c>
      <c r="E733" s="467">
        <v>1736</v>
      </c>
      <c r="F733" s="576">
        <v>4.9000000000000004</v>
      </c>
      <c r="G733" s="883">
        <f t="shared" si="118"/>
        <v>14.700000000000001</v>
      </c>
      <c r="I733" s="576">
        <v>8.6999999999999993</v>
      </c>
      <c r="M733" s="231">
        <v>2243</v>
      </c>
      <c r="N733" s="546">
        <v>8.44</v>
      </c>
      <c r="O733" s="467">
        <v>2000</v>
      </c>
      <c r="P733" s="576">
        <v>14.3</v>
      </c>
      <c r="Q733" s="883">
        <f t="shared" si="121"/>
        <v>50.050000000000004</v>
      </c>
      <c r="S733" s="576">
        <v>10.7</v>
      </c>
      <c r="AQ733" s="494">
        <v>463</v>
      </c>
      <c r="AR733" s="546">
        <v>8.19</v>
      </c>
      <c r="AS733" s="548">
        <v>5400</v>
      </c>
      <c r="AT733" s="576">
        <v>69.400000000000006</v>
      </c>
      <c r="AU733" s="883">
        <f t="shared" si="111"/>
        <v>222.08000000000004</v>
      </c>
      <c r="AW733" s="576">
        <v>25.8</v>
      </c>
      <c r="BA733" s="231">
        <v>240</v>
      </c>
      <c r="BB733" s="546">
        <v>7.79</v>
      </c>
      <c r="BC733" s="467">
        <v>3800</v>
      </c>
      <c r="BD733" s="576">
        <v>106.7</v>
      </c>
      <c r="BE733" s="883">
        <f t="shared" si="122"/>
        <v>384.12</v>
      </c>
      <c r="BF733" s="539">
        <v>40.700000000000003</v>
      </c>
      <c r="BG733" s="576">
        <v>68</v>
      </c>
      <c r="BK733" s="494">
        <v>11</v>
      </c>
      <c r="BL733" s="596">
        <v>8.0500000000000007</v>
      </c>
      <c r="BM733" s="600">
        <v>2450</v>
      </c>
      <c r="BN733" s="603">
        <v>100</v>
      </c>
      <c r="BO733" s="883">
        <v>237</v>
      </c>
      <c r="BP733" s="543"/>
      <c r="BQ733" s="603">
        <v>2</v>
      </c>
      <c r="BU733" s="494">
        <v>168</v>
      </c>
      <c r="BV733" s="546">
        <v>8.31</v>
      </c>
      <c r="BW733" s="548">
        <v>9350</v>
      </c>
      <c r="BX733" s="548">
        <v>29.5</v>
      </c>
      <c r="BY733" s="883">
        <f t="shared" si="107"/>
        <v>115.05</v>
      </c>
      <c r="CA733" s="576">
        <v>14.7</v>
      </c>
      <c r="CO733" s="494">
        <v>41</v>
      </c>
      <c r="CP733" s="546">
        <v>7.25</v>
      </c>
      <c r="CQ733" s="467">
        <v>4630</v>
      </c>
      <c r="CR733" s="576">
        <v>8.6</v>
      </c>
      <c r="CS733" s="883">
        <v>27.5</v>
      </c>
      <c r="CU733" s="576">
        <v>12.9</v>
      </c>
      <c r="CY733" s="494">
        <v>321</v>
      </c>
      <c r="CZ733" s="546">
        <v>7.58</v>
      </c>
      <c r="DA733" s="467">
        <v>4410</v>
      </c>
      <c r="DB733" s="576">
        <v>104</v>
      </c>
      <c r="DC733" s="883">
        <f t="shared" si="120"/>
        <v>265.2</v>
      </c>
      <c r="DE733" s="576">
        <v>30.1</v>
      </c>
      <c r="DI733" s="494">
        <v>149</v>
      </c>
      <c r="DJ733" s="546">
        <v>8</v>
      </c>
      <c r="DK733" s="549">
        <v>3390</v>
      </c>
      <c r="DL733" s="576">
        <v>12.2</v>
      </c>
      <c r="DM733" s="883">
        <v>39</v>
      </c>
      <c r="DO733" s="576">
        <v>39</v>
      </c>
      <c r="FG733" s="494">
        <v>31</v>
      </c>
      <c r="FH733" s="546">
        <v>8.5500000000000007</v>
      </c>
      <c r="FI733" s="467">
        <v>4480</v>
      </c>
      <c r="FJ733" s="576">
        <v>53.9</v>
      </c>
      <c r="FK733" s="883">
        <v>167</v>
      </c>
      <c r="FM733" s="576">
        <v>11</v>
      </c>
      <c r="HE733" s="494">
        <v>15</v>
      </c>
      <c r="HF733" s="546">
        <v>6.78</v>
      </c>
      <c r="HG733" s="467">
        <v>21200</v>
      </c>
      <c r="HH733" s="954">
        <v>170</v>
      </c>
      <c r="HI733" s="1432">
        <v>612</v>
      </c>
      <c r="HK733" s="576">
        <v>38.200000000000003</v>
      </c>
      <c r="HO733" s="494">
        <v>16</v>
      </c>
      <c r="HP733" s="546">
        <v>6.85</v>
      </c>
      <c r="HQ733" s="467">
        <v>4320</v>
      </c>
      <c r="HR733" s="576">
        <v>40.6</v>
      </c>
      <c r="HS733" s="576">
        <v>207</v>
      </c>
      <c r="HT733" s="539">
        <v>119</v>
      </c>
      <c r="HU733" s="576">
        <v>129</v>
      </c>
    </row>
    <row r="734" spans="1:523" ht="15" customHeight="1" x14ac:dyDescent="0.15">
      <c r="A734" s="1033">
        <v>44251</v>
      </c>
      <c r="B734" s="1205">
        <f t="shared" si="116"/>
        <v>8523</v>
      </c>
      <c r="C734" s="231">
        <v>4374</v>
      </c>
      <c r="D734" s="546">
        <v>8.1</v>
      </c>
      <c r="E734" s="467">
        <v>1643</v>
      </c>
      <c r="F734" s="576">
        <v>5.3</v>
      </c>
      <c r="G734" s="883">
        <f t="shared" si="118"/>
        <v>15.899999999999999</v>
      </c>
      <c r="I734" s="576">
        <v>4.5999999999999996</v>
      </c>
      <c r="M734" s="231">
        <v>2215</v>
      </c>
      <c r="N734" s="546">
        <v>8.34</v>
      </c>
      <c r="O734" s="467">
        <v>2180</v>
      </c>
      <c r="P734" s="576">
        <v>15.8</v>
      </c>
      <c r="Q734" s="883">
        <f t="shared" si="121"/>
        <v>55.300000000000004</v>
      </c>
      <c r="S734" s="576">
        <v>10.3</v>
      </c>
      <c r="AQ734" s="494">
        <v>462</v>
      </c>
      <c r="AR734" s="546">
        <v>8.15</v>
      </c>
      <c r="AS734" s="548">
        <v>4910</v>
      </c>
      <c r="AT734" s="576">
        <v>54.4</v>
      </c>
      <c r="AU734" s="883">
        <f t="shared" si="111"/>
        <v>174.08</v>
      </c>
      <c r="AW734" s="576">
        <v>21</v>
      </c>
      <c r="BA734" s="231">
        <v>287</v>
      </c>
      <c r="BB734" s="546">
        <v>7.8</v>
      </c>
      <c r="BC734" s="467">
        <v>3010</v>
      </c>
      <c r="BD734" s="576">
        <v>48.4</v>
      </c>
      <c r="BE734" s="883">
        <f t="shared" si="122"/>
        <v>174.24</v>
      </c>
      <c r="BG734" s="576">
        <v>31.5</v>
      </c>
      <c r="BK734" s="494">
        <v>78</v>
      </c>
      <c r="BL734" s="546">
        <v>8.11</v>
      </c>
      <c r="BM734" s="548">
        <v>2180</v>
      </c>
      <c r="BN734" s="576">
        <v>69.3</v>
      </c>
      <c r="BO734" s="883">
        <v>173</v>
      </c>
      <c r="BQ734" s="576">
        <v>1.9</v>
      </c>
      <c r="BU734" s="494">
        <v>202</v>
      </c>
      <c r="BV734" s="546">
        <v>7.57</v>
      </c>
      <c r="BW734" s="548">
        <v>6720</v>
      </c>
      <c r="BX734" s="548">
        <v>19.5</v>
      </c>
      <c r="BY734" s="883">
        <f t="shared" si="107"/>
        <v>76.05</v>
      </c>
      <c r="CA734" s="576">
        <v>12.3</v>
      </c>
      <c r="CO734" s="494">
        <v>26</v>
      </c>
      <c r="CP734" s="546">
        <v>7.25</v>
      </c>
      <c r="CQ734" s="467">
        <v>4630</v>
      </c>
      <c r="CR734" s="576">
        <v>8.6</v>
      </c>
      <c r="CS734" s="883">
        <v>27.5</v>
      </c>
      <c r="CU734" s="576">
        <v>12.9</v>
      </c>
      <c r="CY734" s="494">
        <v>409</v>
      </c>
      <c r="CZ734" s="546">
        <v>7.53</v>
      </c>
      <c r="DA734" s="467">
        <v>3950</v>
      </c>
      <c r="DB734" s="576">
        <v>84.5</v>
      </c>
      <c r="DC734" s="883">
        <f t="shared" si="120"/>
        <v>215.47499999999999</v>
      </c>
      <c r="DE734" s="576">
        <v>25.1</v>
      </c>
      <c r="DI734" s="494">
        <v>185</v>
      </c>
      <c r="DJ734" s="546">
        <v>8.16</v>
      </c>
      <c r="DK734" s="549">
        <v>3010</v>
      </c>
      <c r="DL734" s="576">
        <v>10.199999999999999</v>
      </c>
      <c r="DM734" s="883">
        <v>36.700000000000003</v>
      </c>
      <c r="DO734" s="576">
        <v>26.2</v>
      </c>
      <c r="EC734" s="494">
        <v>18</v>
      </c>
      <c r="ED734" s="546">
        <v>8.34</v>
      </c>
      <c r="EE734" s="551">
        <v>5910</v>
      </c>
      <c r="EF734" s="576">
        <v>9</v>
      </c>
      <c r="EG734" s="883">
        <v>34</v>
      </c>
      <c r="EI734" s="576">
        <v>19</v>
      </c>
      <c r="EW734" s="494">
        <v>149</v>
      </c>
      <c r="EX734" s="546">
        <v>7.89</v>
      </c>
      <c r="EY734" s="467">
        <v>2960</v>
      </c>
      <c r="EZ734" s="576">
        <v>9.9</v>
      </c>
      <c r="FA734" s="883">
        <v>39.6</v>
      </c>
      <c r="FC734" s="576">
        <v>4.4000000000000004</v>
      </c>
      <c r="FG734" s="494">
        <v>26</v>
      </c>
      <c r="FH734" s="546">
        <v>8.8000000000000007</v>
      </c>
      <c r="FI734" s="467">
        <v>4300</v>
      </c>
      <c r="FJ734" s="576">
        <v>43</v>
      </c>
      <c r="FK734" s="883">
        <v>133</v>
      </c>
      <c r="FM734" s="576">
        <v>7.9</v>
      </c>
      <c r="FQ734" s="1262">
        <v>27</v>
      </c>
      <c r="FR734" s="1263">
        <v>6.14</v>
      </c>
      <c r="FS734" s="1444">
        <v>9960</v>
      </c>
      <c r="FT734" s="1263">
        <v>42.5</v>
      </c>
      <c r="FU734" s="980">
        <v>216.8</v>
      </c>
      <c r="FW734" s="954">
        <v>36.799999999999997</v>
      </c>
      <c r="HE734" s="494">
        <v>42</v>
      </c>
      <c r="HF734" s="546">
        <v>6.59</v>
      </c>
      <c r="HG734" s="467">
        <v>12000</v>
      </c>
      <c r="HH734" s="954">
        <v>163</v>
      </c>
      <c r="HI734" s="1432">
        <v>489</v>
      </c>
      <c r="HK734" s="576">
        <v>37</v>
      </c>
      <c r="HO734" s="494">
        <v>23</v>
      </c>
      <c r="HP734" s="546">
        <v>7.01</v>
      </c>
      <c r="HQ734" s="467">
        <v>3690</v>
      </c>
      <c r="HR734" s="576">
        <v>31.1</v>
      </c>
      <c r="HS734" s="576">
        <v>159</v>
      </c>
      <c r="HT734" s="539">
        <v>119</v>
      </c>
      <c r="HU734" s="576">
        <v>139</v>
      </c>
    </row>
    <row r="735" spans="1:523" ht="15" customHeight="1" x14ac:dyDescent="0.15">
      <c r="A735" s="1033">
        <v>44252</v>
      </c>
      <c r="B735" s="1205">
        <f t="shared" si="116"/>
        <v>10452</v>
      </c>
      <c r="C735" s="231">
        <v>5714</v>
      </c>
      <c r="D735" s="546">
        <v>8.07</v>
      </c>
      <c r="E735" s="467">
        <v>1854</v>
      </c>
      <c r="F735" s="576">
        <v>5.3</v>
      </c>
      <c r="G735" s="883">
        <f t="shared" si="118"/>
        <v>15.899999999999999</v>
      </c>
      <c r="I735" s="576">
        <v>4.0999999999999996</v>
      </c>
      <c r="M735" s="231">
        <v>2877</v>
      </c>
      <c r="N735" s="546">
        <v>8.1</v>
      </c>
      <c r="O735" s="467">
        <v>2180</v>
      </c>
      <c r="P735" s="576">
        <v>15.3</v>
      </c>
      <c r="Q735" s="883">
        <f t="shared" si="121"/>
        <v>53.550000000000004</v>
      </c>
      <c r="S735" s="576">
        <v>11</v>
      </c>
      <c r="AQ735" s="494">
        <v>493</v>
      </c>
      <c r="AR735" s="546">
        <v>7.79</v>
      </c>
      <c r="AS735" s="548">
        <v>5050</v>
      </c>
      <c r="AT735" s="576">
        <v>60.3</v>
      </c>
      <c r="AU735" s="883">
        <f t="shared" si="111"/>
        <v>192.96</v>
      </c>
      <c r="AW735" s="576">
        <v>24</v>
      </c>
      <c r="BA735" s="231">
        <v>525</v>
      </c>
      <c r="BB735" s="546">
        <v>7.87</v>
      </c>
      <c r="BC735" s="467">
        <v>3780</v>
      </c>
      <c r="BD735" s="576">
        <v>61.5</v>
      </c>
      <c r="BE735" s="883">
        <f t="shared" si="122"/>
        <v>221.4</v>
      </c>
      <c r="BG735" s="576">
        <v>42.7</v>
      </c>
      <c r="BK735" s="494">
        <v>112</v>
      </c>
      <c r="BL735" s="546">
        <v>8.0399999999999991</v>
      </c>
      <c r="BM735" s="548">
        <v>2350</v>
      </c>
      <c r="BN735" s="576">
        <v>65</v>
      </c>
      <c r="BO735" s="883">
        <v>162.5</v>
      </c>
      <c r="BQ735" s="576">
        <v>2.6</v>
      </c>
      <c r="BU735" s="494">
        <v>145</v>
      </c>
      <c r="BV735" s="546">
        <v>7.65</v>
      </c>
      <c r="BW735" s="548">
        <v>7480</v>
      </c>
      <c r="BX735" s="548">
        <v>22.9</v>
      </c>
      <c r="BY735" s="883">
        <f t="shared" si="107"/>
        <v>89.309999999999988</v>
      </c>
      <c r="CA735" s="576">
        <v>12.6</v>
      </c>
      <c r="CO735" s="494">
        <v>57</v>
      </c>
      <c r="CP735" s="546">
        <v>7.44</v>
      </c>
      <c r="CQ735" s="467">
        <v>4050</v>
      </c>
      <c r="CR735" s="576">
        <v>7.4</v>
      </c>
      <c r="CS735" s="883">
        <v>23.7</v>
      </c>
      <c r="CU735" s="576">
        <v>10.9</v>
      </c>
      <c r="CY735" s="494">
        <v>245</v>
      </c>
      <c r="CZ735" s="546">
        <v>7.53</v>
      </c>
      <c r="DA735" s="467">
        <v>3950</v>
      </c>
      <c r="DB735" s="576">
        <v>84.5</v>
      </c>
      <c r="DC735" s="883">
        <f t="shared" si="120"/>
        <v>215.47499999999999</v>
      </c>
      <c r="DE735" s="576">
        <v>26.1</v>
      </c>
      <c r="DI735" s="494">
        <v>135</v>
      </c>
      <c r="DJ735" s="546">
        <v>8.15</v>
      </c>
      <c r="DK735" s="549">
        <v>3130</v>
      </c>
      <c r="DL735" s="576">
        <v>10.3</v>
      </c>
      <c r="DM735" s="883">
        <v>37.1</v>
      </c>
      <c r="DO735" s="576">
        <v>29.6</v>
      </c>
      <c r="DS735" s="494">
        <v>2</v>
      </c>
      <c r="DT735" s="546">
        <v>7.35</v>
      </c>
      <c r="DU735" s="466">
        <v>490</v>
      </c>
      <c r="DV735" s="576">
        <v>56</v>
      </c>
      <c r="DW735" s="883">
        <v>158</v>
      </c>
      <c r="DY735" s="576">
        <v>3</v>
      </c>
      <c r="FG735" s="494">
        <v>26</v>
      </c>
      <c r="FH735" s="546">
        <v>8.7899999999999991</v>
      </c>
      <c r="FI735" s="467">
        <v>4320</v>
      </c>
      <c r="FJ735" s="576">
        <v>37.700000000000003</v>
      </c>
      <c r="FK735" s="883">
        <v>119.9</v>
      </c>
      <c r="FM735" s="576">
        <v>6.9</v>
      </c>
      <c r="HE735" s="494">
        <v>97</v>
      </c>
      <c r="HF735" s="546">
        <v>6</v>
      </c>
      <c r="HG735" s="467">
        <v>14000</v>
      </c>
      <c r="HH735" s="954">
        <v>154</v>
      </c>
      <c r="HI735" s="1432">
        <v>452</v>
      </c>
      <c r="HK735" s="576">
        <v>32</v>
      </c>
      <c r="HO735" s="494">
        <v>24</v>
      </c>
      <c r="HP735" s="546">
        <v>7.3140000000000001</v>
      </c>
      <c r="HQ735" s="467">
        <v>3550</v>
      </c>
      <c r="HR735" s="576">
        <v>35.4</v>
      </c>
      <c r="HS735" s="576">
        <v>159.30000000000001</v>
      </c>
      <c r="HT735" s="539">
        <v>100</v>
      </c>
      <c r="HU735" s="576">
        <v>104</v>
      </c>
    </row>
    <row r="736" spans="1:523" ht="15" customHeight="1" x14ac:dyDescent="0.15">
      <c r="A736" s="1033">
        <v>44253</v>
      </c>
      <c r="B736" s="1205">
        <f t="shared" si="116"/>
        <v>11478</v>
      </c>
      <c r="C736" s="231">
        <v>6272</v>
      </c>
      <c r="D736" s="546">
        <v>8.07</v>
      </c>
      <c r="E736" s="467">
        <v>1854</v>
      </c>
      <c r="F736" s="576">
        <v>5.3</v>
      </c>
      <c r="G736" s="883">
        <f t="shared" si="118"/>
        <v>15.899999999999999</v>
      </c>
      <c r="I736" s="576">
        <v>4.0999999999999996</v>
      </c>
      <c r="M736" s="231">
        <v>2730</v>
      </c>
      <c r="N736" s="546">
        <v>8.42</v>
      </c>
      <c r="O736" s="467">
        <v>1955</v>
      </c>
      <c r="P736" s="576">
        <v>16.899999999999999</v>
      </c>
      <c r="Q736" s="883">
        <f t="shared" si="121"/>
        <v>59.149999999999991</v>
      </c>
      <c r="S736" s="576">
        <v>13.2</v>
      </c>
      <c r="AQ736" s="494">
        <v>552</v>
      </c>
      <c r="AR736" s="546">
        <v>7.77</v>
      </c>
      <c r="AS736" s="548">
        <v>4550</v>
      </c>
      <c r="AT736" s="576">
        <v>63.2</v>
      </c>
      <c r="AU736" s="883">
        <f t="shared" si="111"/>
        <v>202.24</v>
      </c>
      <c r="AW736" s="576">
        <v>29</v>
      </c>
      <c r="BA736" s="231">
        <v>752</v>
      </c>
      <c r="BB736" s="546">
        <v>7.97</v>
      </c>
      <c r="BC736" s="467">
        <v>3300</v>
      </c>
      <c r="BD736" s="576">
        <v>38.1</v>
      </c>
      <c r="BE736" s="883">
        <f t="shared" si="122"/>
        <v>137.16</v>
      </c>
      <c r="BG736" s="576">
        <v>34.299999999999997</v>
      </c>
      <c r="BK736" s="494">
        <v>110</v>
      </c>
      <c r="BL736" s="546">
        <v>8.15</v>
      </c>
      <c r="BM736" s="548">
        <v>2180</v>
      </c>
      <c r="BN736" s="576">
        <v>78.7</v>
      </c>
      <c r="BO736" s="883">
        <v>197</v>
      </c>
      <c r="BQ736" s="576">
        <v>2.2999999999999998</v>
      </c>
      <c r="BU736" s="494">
        <v>266</v>
      </c>
      <c r="BV736" s="546">
        <v>7.51</v>
      </c>
      <c r="BW736" s="548">
        <v>5090</v>
      </c>
      <c r="BX736" s="548">
        <v>17.3</v>
      </c>
      <c r="BY736" s="883">
        <f t="shared" si="107"/>
        <v>67.47</v>
      </c>
      <c r="CA736" s="576">
        <v>14.3</v>
      </c>
      <c r="CO736" s="494">
        <v>96</v>
      </c>
      <c r="CP736" s="546">
        <v>7.36</v>
      </c>
      <c r="CQ736" s="467">
        <v>3210</v>
      </c>
      <c r="CR736" s="576">
        <v>9.8000000000000007</v>
      </c>
      <c r="CS736" s="883">
        <f t="shared" ref="CS736:CS737" si="123">CR736*3.2</f>
        <v>31.360000000000003</v>
      </c>
      <c r="CU736" s="576">
        <v>11.1</v>
      </c>
      <c r="CY736" s="494">
        <v>163</v>
      </c>
      <c r="CZ736" s="546">
        <v>8.2100000000000009</v>
      </c>
      <c r="DA736" s="467">
        <v>2550</v>
      </c>
      <c r="DB736" s="576">
        <v>50.9</v>
      </c>
      <c r="DC736" s="883">
        <f t="shared" si="120"/>
        <v>129.79499999999999</v>
      </c>
      <c r="DE736" s="576">
        <v>20.399999999999999</v>
      </c>
      <c r="DI736" s="494">
        <v>208</v>
      </c>
      <c r="DJ736" s="546">
        <v>8.15</v>
      </c>
      <c r="DK736" s="549">
        <v>3130</v>
      </c>
      <c r="DL736" s="576">
        <v>10.3</v>
      </c>
      <c r="DM736" s="883">
        <v>37.1</v>
      </c>
      <c r="DO736" s="576">
        <v>29.6</v>
      </c>
      <c r="EC736" s="494">
        <v>196</v>
      </c>
      <c r="ED736" s="546">
        <v>8.34</v>
      </c>
      <c r="EE736" s="551">
        <v>5910</v>
      </c>
      <c r="EF736" s="576">
        <v>9</v>
      </c>
      <c r="EG736" s="883">
        <v>34</v>
      </c>
      <c r="EI736" s="576">
        <v>19</v>
      </c>
      <c r="FG736" s="494">
        <v>21</v>
      </c>
      <c r="FH736" s="546">
        <v>8.49</v>
      </c>
      <c r="FI736" s="467">
        <v>4120</v>
      </c>
      <c r="FJ736" s="576">
        <v>49.3</v>
      </c>
      <c r="FK736" s="883">
        <v>153</v>
      </c>
      <c r="FM736" s="576">
        <v>8.6999999999999993</v>
      </c>
      <c r="HE736" s="494">
        <v>87</v>
      </c>
      <c r="HF736" s="546">
        <v>5.83</v>
      </c>
      <c r="HG736" s="467">
        <v>9100</v>
      </c>
      <c r="HH736" s="954">
        <v>78.900000000000006</v>
      </c>
      <c r="HI736" s="1432">
        <v>300</v>
      </c>
      <c r="HK736" s="576">
        <v>25.3</v>
      </c>
      <c r="HO736" s="494">
        <v>25</v>
      </c>
      <c r="HP736" s="546">
        <v>7.24</v>
      </c>
      <c r="HQ736" s="467">
        <v>3210</v>
      </c>
      <c r="HR736" s="576">
        <v>28.9</v>
      </c>
      <c r="HS736" s="576">
        <v>144</v>
      </c>
      <c r="HT736" s="539">
        <v>90.5</v>
      </c>
      <c r="HU736" s="576">
        <v>102</v>
      </c>
    </row>
    <row r="737" spans="1:523" ht="15" customHeight="1" x14ac:dyDescent="0.15">
      <c r="A737" s="1033">
        <v>44254</v>
      </c>
      <c r="B737" s="1205">
        <f t="shared" si="116"/>
        <v>10290</v>
      </c>
      <c r="C737" s="231">
        <v>5739</v>
      </c>
      <c r="D737" s="546">
        <v>8.02</v>
      </c>
      <c r="E737" s="467">
        <v>1774</v>
      </c>
      <c r="F737" s="576">
        <v>6.3</v>
      </c>
      <c r="G737" s="883">
        <f t="shared" si="118"/>
        <v>18.899999999999999</v>
      </c>
      <c r="I737" s="576">
        <v>3.5</v>
      </c>
      <c r="M737" s="231">
        <v>2617</v>
      </c>
      <c r="N737" s="546">
        <v>8.4</v>
      </c>
      <c r="O737" s="467">
        <v>1950</v>
      </c>
      <c r="P737" s="576">
        <v>13.9</v>
      </c>
      <c r="Q737" s="883">
        <f t="shared" si="121"/>
        <v>48.65</v>
      </c>
      <c r="S737" s="576">
        <v>11.9</v>
      </c>
      <c r="AQ737" s="494">
        <v>387</v>
      </c>
      <c r="AR737" s="546">
        <v>7.87</v>
      </c>
      <c r="AS737" s="548">
        <v>4380</v>
      </c>
      <c r="AT737" s="576">
        <v>52.6</v>
      </c>
      <c r="AU737" s="883">
        <f t="shared" si="111"/>
        <v>168.32000000000002</v>
      </c>
      <c r="AW737" s="576">
        <v>27.8</v>
      </c>
      <c r="BA737" s="231">
        <v>340</v>
      </c>
      <c r="BB737" s="546">
        <v>8.66</v>
      </c>
      <c r="BC737" s="467">
        <v>9920</v>
      </c>
      <c r="BD737" s="576">
        <v>83.4</v>
      </c>
      <c r="BE737" s="883">
        <f t="shared" si="122"/>
        <v>300.24</v>
      </c>
      <c r="BG737" s="576">
        <v>29.4</v>
      </c>
      <c r="BK737" s="494">
        <v>113</v>
      </c>
      <c r="BL737" s="546">
        <v>8</v>
      </c>
      <c r="BM737" s="548">
        <v>2180</v>
      </c>
      <c r="BN737" s="576">
        <v>67.400000000000006</v>
      </c>
      <c r="BO737" s="883">
        <v>168.5</v>
      </c>
      <c r="BQ737" s="576">
        <v>2</v>
      </c>
      <c r="BU737" s="494">
        <v>197</v>
      </c>
      <c r="BV737" s="546">
        <v>8.01</v>
      </c>
      <c r="BW737" s="548">
        <v>7190</v>
      </c>
      <c r="BX737" s="548">
        <v>21.3</v>
      </c>
      <c r="BY737" s="883">
        <f t="shared" si="107"/>
        <v>83.070000000000007</v>
      </c>
      <c r="CA737" s="576">
        <v>20</v>
      </c>
      <c r="CO737" s="494">
        <v>96</v>
      </c>
      <c r="CP737" s="546">
        <v>7.63</v>
      </c>
      <c r="CQ737" s="467">
        <v>2820</v>
      </c>
      <c r="CR737" s="576">
        <v>15.1</v>
      </c>
      <c r="CS737" s="883">
        <f t="shared" si="123"/>
        <v>48.32</v>
      </c>
      <c r="CU737" s="576">
        <v>7.1</v>
      </c>
      <c r="CY737" s="494">
        <v>175</v>
      </c>
      <c r="CZ737" s="546">
        <v>7.55</v>
      </c>
      <c r="DA737" s="467">
        <v>3250</v>
      </c>
      <c r="DB737" s="576">
        <v>78</v>
      </c>
      <c r="DC737" s="883">
        <f t="shared" si="120"/>
        <v>198.89999999999998</v>
      </c>
      <c r="DE737" s="576">
        <v>22.9</v>
      </c>
      <c r="DI737" s="494">
        <v>171</v>
      </c>
      <c r="DJ737" s="546">
        <v>7.83</v>
      </c>
      <c r="DK737" s="549">
        <v>2930</v>
      </c>
      <c r="DL737" s="576">
        <v>78.8</v>
      </c>
      <c r="DM737" s="883">
        <v>252.2</v>
      </c>
      <c r="DO737" s="576">
        <v>13</v>
      </c>
      <c r="DS737" s="494">
        <v>37</v>
      </c>
      <c r="DT737" s="546">
        <v>6.83</v>
      </c>
      <c r="DU737" s="466">
        <v>751</v>
      </c>
      <c r="DV737" s="576">
        <v>95.6</v>
      </c>
      <c r="DW737" s="883">
        <v>267.7</v>
      </c>
      <c r="DY737" s="576">
        <v>11.9</v>
      </c>
      <c r="EC737" s="494">
        <v>225</v>
      </c>
      <c r="ED737" s="546">
        <v>6.89</v>
      </c>
      <c r="EE737" s="551">
        <v>3570</v>
      </c>
      <c r="EF737" s="576">
        <v>11.3</v>
      </c>
      <c r="EG737" s="883">
        <v>41.8</v>
      </c>
      <c r="EI737" s="576">
        <v>2.2000000000000002</v>
      </c>
      <c r="FG737" s="494">
        <v>28</v>
      </c>
      <c r="FH737" s="546">
        <v>8.49</v>
      </c>
      <c r="FI737" s="467">
        <v>4120</v>
      </c>
      <c r="FJ737" s="576">
        <v>49.3</v>
      </c>
      <c r="FK737" s="883">
        <v>153</v>
      </c>
      <c r="FM737" s="576">
        <v>8.6999999999999993</v>
      </c>
      <c r="FQ737" s="1262">
        <v>28</v>
      </c>
      <c r="FR737" s="1263">
        <v>6.28</v>
      </c>
      <c r="FS737" s="1444">
        <v>11330</v>
      </c>
      <c r="FU737" s="980">
        <v>269</v>
      </c>
      <c r="FV737" s="1263">
        <v>27.2</v>
      </c>
      <c r="HE737" s="494">
        <v>80</v>
      </c>
      <c r="HF737" s="546">
        <v>5.68</v>
      </c>
      <c r="HG737" s="467">
        <v>9720</v>
      </c>
      <c r="HH737" s="954">
        <v>95.7</v>
      </c>
      <c r="HI737" s="1432">
        <v>373.2</v>
      </c>
      <c r="HK737" s="576">
        <v>27.5</v>
      </c>
      <c r="HO737" s="494">
        <v>57</v>
      </c>
      <c r="HP737" s="546">
        <v>7.24</v>
      </c>
      <c r="HQ737" s="467">
        <v>3210</v>
      </c>
      <c r="HR737" s="576">
        <v>28.9</v>
      </c>
      <c r="HS737" s="576">
        <v>144</v>
      </c>
      <c r="HT737" s="539">
        <v>90.5</v>
      </c>
      <c r="HU737" s="576">
        <v>102</v>
      </c>
    </row>
    <row r="738" spans="1:523" s="472" customFormat="1" ht="15" customHeight="1" x14ac:dyDescent="0.15">
      <c r="A738" s="581">
        <v>44255</v>
      </c>
      <c r="B738" s="1204">
        <f t="shared" si="116"/>
        <v>10551</v>
      </c>
      <c r="C738" s="241">
        <v>5621</v>
      </c>
      <c r="D738" s="552">
        <v>7.67</v>
      </c>
      <c r="E738" s="471">
        <v>2140</v>
      </c>
      <c r="F738" s="577"/>
      <c r="G738" s="577">
        <v>25</v>
      </c>
      <c r="H738" s="541">
        <v>0.2</v>
      </c>
      <c r="I738" s="577"/>
      <c r="J738" s="553"/>
      <c r="K738" s="471"/>
      <c r="L738" s="557"/>
      <c r="M738" s="241">
        <v>2615</v>
      </c>
      <c r="N738" s="552">
        <v>8.3000000000000007</v>
      </c>
      <c r="O738" s="471">
        <v>2060</v>
      </c>
      <c r="P738" s="577"/>
      <c r="Q738" s="577">
        <v>63</v>
      </c>
      <c r="R738" s="541">
        <v>6</v>
      </c>
      <c r="S738" s="577"/>
      <c r="T738" s="553"/>
      <c r="U738" s="471"/>
      <c r="V738" s="557"/>
      <c r="W738" s="554"/>
      <c r="X738" s="552"/>
      <c r="Y738" s="555"/>
      <c r="Z738" s="577"/>
      <c r="AA738" s="577"/>
      <c r="AB738" s="541"/>
      <c r="AC738" s="577"/>
      <c r="AD738" s="541"/>
      <c r="AE738" s="471"/>
      <c r="AF738" s="557"/>
      <c r="AG738" s="554"/>
      <c r="AH738" s="552"/>
      <c r="AI738" s="555"/>
      <c r="AJ738" s="577"/>
      <c r="AK738" s="577"/>
      <c r="AL738" s="541"/>
      <c r="AM738" s="180"/>
      <c r="AN738" s="541"/>
      <c r="AO738" s="471"/>
      <c r="AP738" s="619"/>
      <c r="AQ738" s="554">
        <v>390</v>
      </c>
      <c r="AR738" s="552">
        <v>7.69</v>
      </c>
      <c r="AS738" s="555">
        <v>4750</v>
      </c>
      <c r="AT738" s="577"/>
      <c r="AU738" s="577">
        <v>217</v>
      </c>
      <c r="AV738" s="541">
        <v>4.5999999999999996</v>
      </c>
      <c r="AW738" s="577"/>
      <c r="AX738" s="541"/>
      <c r="AY738" s="471"/>
      <c r="AZ738" s="557"/>
      <c r="BA738" s="241">
        <v>543</v>
      </c>
      <c r="BB738" s="552">
        <v>7.95</v>
      </c>
      <c r="BC738" s="471">
        <v>4740</v>
      </c>
      <c r="BD738" s="577"/>
      <c r="BE738" s="577">
        <v>123</v>
      </c>
      <c r="BF738" s="541">
        <v>29.5</v>
      </c>
      <c r="BG738" s="577"/>
      <c r="BH738" s="541"/>
      <c r="BI738" s="471"/>
      <c r="BJ738" s="557"/>
      <c r="BK738" s="554">
        <v>114</v>
      </c>
      <c r="BL738" s="552">
        <v>7.96</v>
      </c>
      <c r="BM738" s="555">
        <v>2340</v>
      </c>
      <c r="BN738" s="577"/>
      <c r="BO738" s="577">
        <v>158</v>
      </c>
      <c r="BP738" s="541">
        <v>0.2</v>
      </c>
      <c r="BQ738" s="577"/>
      <c r="BR738" s="541"/>
      <c r="BS738" s="471"/>
      <c r="BT738" s="557"/>
      <c r="BU738" s="554">
        <v>231</v>
      </c>
      <c r="BV738" s="552">
        <v>8.1300000000000008</v>
      </c>
      <c r="BW738" s="555">
        <v>7950</v>
      </c>
      <c r="BX738" s="555"/>
      <c r="BY738" s="577">
        <v>107</v>
      </c>
      <c r="BZ738" s="541">
        <v>3.9</v>
      </c>
      <c r="CA738" s="577"/>
      <c r="CB738" s="541"/>
      <c r="CC738" s="471"/>
      <c r="CD738" s="557"/>
      <c r="CE738" s="554"/>
      <c r="CF738" s="552"/>
      <c r="CG738" s="555"/>
      <c r="CH738" s="577"/>
      <c r="CI738" s="577"/>
      <c r="CJ738" s="541"/>
      <c r="CK738" s="577"/>
      <c r="CL738" s="541"/>
      <c r="CM738" s="471"/>
      <c r="CN738" s="557"/>
      <c r="CO738" s="554">
        <v>114</v>
      </c>
      <c r="CP738" s="552">
        <v>7.16</v>
      </c>
      <c r="CQ738" s="471">
        <v>1865</v>
      </c>
      <c r="CR738" s="577"/>
      <c r="CS738" s="577">
        <v>107</v>
      </c>
      <c r="CT738" s="541">
        <v>5.2</v>
      </c>
      <c r="CU738" s="577"/>
      <c r="CV738" s="541"/>
      <c r="CW738" s="471"/>
      <c r="CX738" s="557"/>
      <c r="CY738" s="554">
        <v>318</v>
      </c>
      <c r="CZ738" s="552">
        <v>7.39</v>
      </c>
      <c r="DA738" s="471">
        <v>3360</v>
      </c>
      <c r="DB738" s="577"/>
      <c r="DC738" s="577">
        <v>215</v>
      </c>
      <c r="DD738" s="541">
        <v>8.8000000000000007</v>
      </c>
      <c r="DE738" s="577"/>
      <c r="DF738" s="541"/>
      <c r="DG738" s="558"/>
      <c r="DH738" s="557"/>
      <c r="DI738" s="554">
        <v>202</v>
      </c>
      <c r="DJ738" s="552">
        <v>8.07</v>
      </c>
      <c r="DK738" s="556">
        <v>3350</v>
      </c>
      <c r="DL738" s="577"/>
      <c r="DM738" s="577">
        <v>241</v>
      </c>
      <c r="DN738" s="541">
        <v>14.6</v>
      </c>
      <c r="DO738" s="577"/>
      <c r="DP738" s="541"/>
      <c r="DQ738" s="471"/>
      <c r="DR738" s="557"/>
      <c r="DS738" s="554"/>
      <c r="DT738" s="552"/>
      <c r="DU738" s="470"/>
      <c r="DV738" s="577"/>
      <c r="DW738" s="577"/>
      <c r="DX738" s="541"/>
      <c r="DY738" s="577"/>
      <c r="DZ738" s="541"/>
      <c r="EA738" s="577"/>
      <c r="EB738" s="557"/>
      <c r="EC738" s="554">
        <v>223</v>
      </c>
      <c r="ED738" s="552">
        <v>6.67</v>
      </c>
      <c r="EE738" s="558">
        <v>4750</v>
      </c>
      <c r="EF738" s="577"/>
      <c r="EG738" s="577">
        <v>328</v>
      </c>
      <c r="EH738" s="541">
        <v>15.4</v>
      </c>
      <c r="EI738" s="577"/>
      <c r="EJ738" s="541"/>
      <c r="EK738" s="471"/>
      <c r="EL738" s="557"/>
      <c r="EM738" s="554"/>
      <c r="EN738" s="552"/>
      <c r="EO738" s="471"/>
      <c r="EP738" s="577"/>
      <c r="EQ738" s="577"/>
      <c r="ER738" s="541"/>
      <c r="ES738" s="577"/>
      <c r="ET738" s="470"/>
      <c r="EU738" s="471"/>
      <c r="EV738" s="557"/>
      <c r="EW738" s="554"/>
      <c r="EX738" s="552"/>
      <c r="EY738" s="471"/>
      <c r="EZ738" s="577"/>
      <c r="FA738" s="577"/>
      <c r="FB738" s="541"/>
      <c r="FC738" s="577"/>
      <c r="FD738" s="470"/>
      <c r="FE738" s="471"/>
      <c r="FF738" s="557"/>
      <c r="FG738" s="554">
        <v>35</v>
      </c>
      <c r="FH738" s="552">
        <v>8.5399999999999991</v>
      </c>
      <c r="FI738" s="471">
        <v>4390</v>
      </c>
      <c r="FJ738" s="577"/>
      <c r="FK738" s="577">
        <v>199</v>
      </c>
      <c r="FL738" s="541">
        <v>1.6</v>
      </c>
      <c r="FM738" s="577"/>
      <c r="FN738" s="470"/>
      <c r="FO738" s="471"/>
      <c r="FP738" s="557"/>
      <c r="FQ738" s="1261"/>
      <c r="FR738" s="584"/>
      <c r="FS738" s="589"/>
      <c r="FT738" s="584"/>
      <c r="FU738" s="590"/>
      <c r="FV738" s="584"/>
      <c r="FW738" s="590"/>
      <c r="FX738" s="584"/>
      <c r="FY738" s="584"/>
      <c r="FZ738" s="591"/>
      <c r="GA738" s="1261"/>
      <c r="GB738" s="584"/>
      <c r="GC738" s="584"/>
      <c r="GD738" s="584"/>
      <c r="GE738" s="590"/>
      <c r="GF738" s="584"/>
      <c r="GG738" s="590"/>
      <c r="GH738" s="584"/>
      <c r="GI738" s="584"/>
      <c r="GJ738" s="591"/>
      <c r="GK738" s="241"/>
      <c r="GL738" s="940"/>
      <c r="GM738" s="471"/>
      <c r="GN738" s="471"/>
      <c r="GO738" s="471"/>
      <c r="GP738" s="471"/>
      <c r="GQ738" s="471"/>
      <c r="GR738" s="471"/>
      <c r="GS738" s="471"/>
      <c r="GT738" s="557"/>
      <c r="GU738" s="241"/>
      <c r="GV738" s="471"/>
      <c r="GW738" s="471"/>
      <c r="GX738" s="471"/>
      <c r="GY738" s="471"/>
      <c r="GZ738" s="541"/>
      <c r="HA738" s="471"/>
      <c r="HB738" s="471"/>
      <c r="HC738" s="471"/>
      <c r="HD738" s="557"/>
      <c r="HE738" s="554">
        <v>107</v>
      </c>
      <c r="HF738" s="552">
        <v>5.62</v>
      </c>
      <c r="HG738" s="471">
        <v>15040</v>
      </c>
      <c r="HH738" s="590"/>
      <c r="HI738" s="556">
        <v>1084</v>
      </c>
      <c r="HJ738" s="541">
        <v>24.4</v>
      </c>
      <c r="HK738" s="577"/>
      <c r="HL738" s="541"/>
      <c r="HM738" s="471"/>
      <c r="HN738" s="557"/>
      <c r="HO738" s="554">
        <v>38</v>
      </c>
      <c r="HP738" s="552">
        <v>7.44</v>
      </c>
      <c r="HQ738" s="471">
        <v>3130</v>
      </c>
      <c r="HR738" s="577"/>
      <c r="HS738" s="577">
        <v>139</v>
      </c>
      <c r="HT738" s="541">
        <v>56.3</v>
      </c>
      <c r="HU738" s="577"/>
      <c r="HV738" s="541"/>
      <c r="HW738" s="471"/>
      <c r="HX738" s="557"/>
      <c r="HY738" s="1587"/>
      <c r="HZ738" s="1587"/>
      <c r="IA738" s="1587"/>
      <c r="IB738" s="1587"/>
      <c r="IC738" s="1587"/>
      <c r="ID738" s="1587"/>
      <c r="IE738" s="1587"/>
      <c r="IF738" s="1587"/>
      <c r="IG738" s="1587"/>
      <c r="IH738" s="1587"/>
      <c r="II738" s="1587"/>
      <c r="IJ738" s="1587"/>
      <c r="IK738" s="1587"/>
      <c r="IL738" s="1587"/>
      <c r="IM738" s="1587"/>
      <c r="IN738" s="1587"/>
      <c r="IO738" s="1587"/>
      <c r="IP738" s="1587"/>
      <c r="IQ738" s="1587"/>
      <c r="IR738" s="1587"/>
      <c r="IS738" s="1587"/>
      <c r="IT738" s="1587"/>
      <c r="IU738" s="1587"/>
      <c r="IV738" s="1587"/>
      <c r="IW738" s="1587"/>
      <c r="IX738" s="1587"/>
      <c r="IY738" s="1587"/>
      <c r="IZ738" s="1587"/>
      <c r="JA738" s="1587"/>
      <c r="JB738" s="1587"/>
      <c r="JC738" s="1587"/>
      <c r="JD738" s="1587"/>
      <c r="JE738" s="1587"/>
      <c r="JF738" s="1587"/>
      <c r="JG738" s="1587"/>
      <c r="JH738" s="1587"/>
      <c r="JI738" s="1587"/>
      <c r="JJ738" s="1587"/>
      <c r="JK738" s="1587"/>
      <c r="JL738" s="1587"/>
      <c r="JM738" s="1587"/>
      <c r="JN738" s="1587"/>
      <c r="JO738" s="1587"/>
      <c r="JP738" s="1587"/>
      <c r="JQ738" s="1587"/>
      <c r="JR738" s="1587"/>
      <c r="JS738" s="1587"/>
      <c r="JT738" s="1587"/>
      <c r="JU738" s="1587"/>
      <c r="JV738" s="1587"/>
      <c r="JW738" s="1587"/>
      <c r="JX738" s="1587"/>
      <c r="JY738" s="1587"/>
      <c r="JZ738" s="1587"/>
      <c r="KA738" s="1587"/>
      <c r="KB738" s="1587"/>
      <c r="KC738" s="1587"/>
      <c r="KD738" s="1587"/>
      <c r="KE738" s="1587"/>
      <c r="KF738" s="1587"/>
      <c r="KG738" s="1587"/>
      <c r="KH738" s="1587"/>
      <c r="KI738" s="1587"/>
      <c r="KJ738" s="1587"/>
      <c r="KK738" s="1587"/>
      <c r="KL738" s="1587"/>
      <c r="KM738" s="1587"/>
      <c r="KN738" s="1587"/>
      <c r="KO738" s="1587"/>
      <c r="KP738" s="1587"/>
      <c r="KQ738" s="1587"/>
      <c r="KR738" s="1587"/>
      <c r="KS738" s="1587"/>
      <c r="KT738" s="1587"/>
      <c r="KU738" s="1587"/>
      <c r="KV738" s="1587"/>
      <c r="KW738" s="1587"/>
      <c r="KX738" s="1587"/>
      <c r="KY738" s="1587"/>
      <c r="KZ738" s="1587"/>
      <c r="LA738" s="1587"/>
      <c r="LB738" s="1587"/>
      <c r="LC738" s="1587"/>
      <c r="LD738" s="1587"/>
      <c r="LE738" s="1587"/>
      <c r="LF738" s="1587"/>
      <c r="LG738" s="1587"/>
      <c r="LH738" s="1587"/>
      <c r="LI738" s="1587"/>
      <c r="LJ738" s="1587"/>
      <c r="LK738" s="1587"/>
      <c r="LL738" s="1587"/>
      <c r="LM738" s="1587"/>
      <c r="LN738" s="1587"/>
      <c r="LO738" s="1587"/>
      <c r="LP738" s="1587"/>
      <c r="LQ738" s="1587"/>
      <c r="LR738" s="1587"/>
      <c r="LS738" s="1587"/>
      <c r="LT738" s="1587"/>
      <c r="LU738" s="1587"/>
      <c r="LV738" s="1587"/>
      <c r="LW738" s="1587"/>
      <c r="LX738" s="1587"/>
      <c r="LY738" s="1587"/>
      <c r="LZ738" s="1587"/>
      <c r="MA738" s="1587"/>
      <c r="MB738" s="1587"/>
      <c r="MC738" s="1587"/>
      <c r="MD738" s="1587"/>
      <c r="ME738" s="1587"/>
      <c r="MF738" s="1587"/>
      <c r="MG738" s="1587"/>
      <c r="MH738" s="1587"/>
      <c r="MI738" s="1587"/>
      <c r="MJ738" s="1587"/>
      <c r="MK738" s="1587"/>
      <c r="ML738" s="1587"/>
      <c r="MM738" s="1587"/>
      <c r="MN738" s="1587"/>
      <c r="MO738" s="1587"/>
      <c r="MP738" s="1587"/>
      <c r="MQ738" s="1587"/>
      <c r="MR738" s="1587"/>
      <c r="MS738" s="1587"/>
      <c r="MT738" s="1587"/>
      <c r="MU738" s="1587"/>
      <c r="MV738" s="1587"/>
      <c r="MW738" s="1587"/>
      <c r="MX738" s="1587"/>
      <c r="MY738" s="1587"/>
      <c r="MZ738" s="1587"/>
      <c r="NA738" s="1587"/>
      <c r="NB738" s="1587"/>
      <c r="NC738" s="1587"/>
      <c r="ND738" s="1587"/>
      <c r="NE738" s="1587"/>
      <c r="NF738" s="1587"/>
      <c r="NG738" s="1587"/>
      <c r="NH738" s="1587"/>
      <c r="NI738" s="1587"/>
      <c r="NJ738" s="1587"/>
      <c r="NK738" s="1587"/>
      <c r="NL738" s="1587"/>
      <c r="NM738" s="1587"/>
      <c r="NN738" s="1587"/>
      <c r="NO738" s="1587"/>
      <c r="NP738" s="1587"/>
      <c r="NQ738" s="1587"/>
      <c r="NR738" s="1587"/>
      <c r="NS738" s="1587"/>
      <c r="NT738" s="1587"/>
      <c r="NU738" s="1587"/>
      <c r="NV738" s="1587"/>
      <c r="NW738" s="1587"/>
      <c r="NX738" s="1587"/>
      <c r="NY738" s="1587"/>
      <c r="NZ738" s="1587"/>
      <c r="OA738" s="1587"/>
      <c r="OB738" s="1587"/>
      <c r="OC738" s="1587"/>
      <c r="OD738" s="1587"/>
      <c r="OE738" s="1587"/>
      <c r="OF738" s="1587"/>
      <c r="OG738" s="1587"/>
      <c r="OH738" s="1587"/>
      <c r="OI738" s="1587"/>
      <c r="OJ738" s="1587"/>
      <c r="OK738" s="1587"/>
      <c r="OL738" s="1587"/>
      <c r="OM738" s="1587"/>
      <c r="ON738" s="1587"/>
      <c r="OO738" s="1587"/>
      <c r="OP738" s="1587"/>
      <c r="OQ738" s="1587"/>
      <c r="OR738" s="1587"/>
      <c r="OS738" s="1587"/>
      <c r="OT738" s="1587"/>
      <c r="OU738" s="1587"/>
      <c r="OV738" s="1587"/>
      <c r="OW738" s="1587"/>
      <c r="OX738" s="1587"/>
      <c r="OY738" s="1587"/>
      <c r="OZ738" s="1587"/>
      <c r="PA738" s="1587"/>
      <c r="PB738" s="1587"/>
      <c r="PC738" s="1587"/>
      <c r="PD738" s="1587"/>
      <c r="PE738" s="1587"/>
      <c r="PF738" s="1587"/>
      <c r="PG738" s="1588"/>
      <c r="PH738" s="1588"/>
      <c r="PI738" s="1588"/>
      <c r="PJ738" s="1588"/>
      <c r="PK738" s="1588"/>
      <c r="PL738" s="1588"/>
      <c r="PM738" s="1588"/>
      <c r="PN738" s="1588"/>
      <c r="PO738" s="1588"/>
      <c r="PP738" s="1588"/>
      <c r="PQ738" s="1588"/>
      <c r="PR738" s="1588"/>
      <c r="PS738" s="1588"/>
      <c r="PT738" s="1588"/>
      <c r="PU738" s="1588"/>
      <c r="PV738" s="1588"/>
      <c r="PW738" s="1588"/>
      <c r="PX738" s="1588"/>
      <c r="PY738" s="1588"/>
      <c r="PZ738" s="1588"/>
      <c r="QA738" s="1588"/>
      <c r="QB738" s="1588"/>
      <c r="QC738" s="1588"/>
      <c r="QD738" s="1588"/>
      <c r="QE738" s="1588"/>
      <c r="QF738" s="1588"/>
      <c r="QG738" s="1588"/>
      <c r="QH738" s="1588"/>
      <c r="QI738" s="1588"/>
      <c r="QJ738" s="1588"/>
      <c r="QK738" s="1588"/>
      <c r="QL738" s="1588"/>
      <c r="QM738" s="1588"/>
      <c r="QN738" s="1588"/>
      <c r="QO738" s="1588"/>
      <c r="QP738" s="1588"/>
      <c r="QQ738" s="1588"/>
      <c r="QR738" s="1588"/>
      <c r="QS738" s="1588"/>
      <c r="QT738" s="1588"/>
      <c r="QU738" s="1588"/>
      <c r="QV738" s="1588"/>
      <c r="QW738" s="1588"/>
      <c r="QX738" s="1588"/>
      <c r="QY738" s="1588"/>
      <c r="QZ738" s="1588"/>
      <c r="RA738" s="1588"/>
      <c r="RB738" s="1588"/>
      <c r="RC738" s="1588"/>
      <c r="RD738" s="1588"/>
      <c r="RE738" s="1588"/>
      <c r="RF738" s="1588"/>
      <c r="RG738" s="1588"/>
      <c r="RH738" s="1588"/>
      <c r="RI738" s="1588"/>
      <c r="RJ738" s="1588"/>
      <c r="RK738" s="1588"/>
      <c r="RL738" s="1588"/>
      <c r="RM738" s="1588"/>
      <c r="RN738" s="1588"/>
      <c r="RO738" s="1588"/>
      <c r="RP738" s="1588"/>
      <c r="RQ738" s="1588"/>
      <c r="RR738" s="1588"/>
      <c r="RS738" s="1588"/>
      <c r="RT738" s="1588"/>
      <c r="RU738" s="1588"/>
      <c r="RV738" s="1588"/>
      <c r="RW738" s="1588"/>
      <c r="RX738" s="1588"/>
      <c r="RY738" s="1588"/>
      <c r="RZ738" s="1588"/>
      <c r="SA738" s="1588"/>
      <c r="SB738" s="1588"/>
      <c r="SC738" s="1588"/>
      <c r="SD738" s="1588"/>
      <c r="SE738" s="1588"/>
      <c r="SF738" s="1588"/>
      <c r="SG738" s="1588"/>
      <c r="SH738" s="1588"/>
      <c r="SI738" s="1588"/>
      <c r="SJ738" s="1588"/>
      <c r="SK738" s="1588"/>
      <c r="SL738" s="1588"/>
      <c r="SM738" s="1588"/>
      <c r="SN738" s="1588"/>
      <c r="SO738" s="1588"/>
      <c r="SP738" s="1588"/>
      <c r="SQ738" s="1588"/>
      <c r="SR738" s="1588"/>
      <c r="SS738" s="1588"/>
      <c r="ST738" s="1588"/>
      <c r="SU738" s="1588"/>
      <c r="SV738" s="1588"/>
      <c r="SW738" s="1588"/>
      <c r="SX738" s="1588"/>
      <c r="SY738" s="1588"/>
      <c r="SZ738" s="1588"/>
      <c r="TA738" s="1588"/>
      <c r="TB738" s="1588"/>
      <c r="TC738" s="1588"/>
    </row>
    <row r="739" spans="1:523" ht="15" customHeight="1" x14ac:dyDescent="0.15">
      <c r="A739" s="1033">
        <v>44256</v>
      </c>
      <c r="B739" s="1205">
        <f t="shared" si="116"/>
        <v>12212</v>
      </c>
      <c r="C739" s="231">
        <v>5968</v>
      </c>
      <c r="D739" s="546">
        <v>7.92</v>
      </c>
      <c r="E739" s="467">
        <v>2400</v>
      </c>
      <c r="G739" s="883">
        <v>38</v>
      </c>
      <c r="H739" s="539">
        <v>1.1000000000000001</v>
      </c>
      <c r="M739" s="231">
        <v>2811</v>
      </c>
      <c r="N739" s="546">
        <v>8.2899999999999991</v>
      </c>
      <c r="O739" s="467">
        <v>2210</v>
      </c>
      <c r="Q739" s="883">
        <v>48.2</v>
      </c>
      <c r="R739" s="539">
        <v>0.4</v>
      </c>
      <c r="AG739" s="494">
        <v>133</v>
      </c>
      <c r="AH739" s="546">
        <v>8.02</v>
      </c>
      <c r="AI739" s="548">
        <v>3720</v>
      </c>
      <c r="AK739" s="883">
        <v>65</v>
      </c>
      <c r="AL739" s="539">
        <v>0.6</v>
      </c>
      <c r="AQ739" s="494">
        <v>473</v>
      </c>
      <c r="AR739" s="546">
        <v>7.79</v>
      </c>
      <c r="AS739" s="548">
        <v>5230</v>
      </c>
      <c r="AU739" s="883">
        <v>179</v>
      </c>
      <c r="AV739" s="539">
        <v>1.6</v>
      </c>
      <c r="BA739" s="231">
        <v>1129</v>
      </c>
      <c r="BB739" s="546">
        <v>7.82</v>
      </c>
      <c r="BC739" s="467">
        <v>4930</v>
      </c>
      <c r="BE739" s="883">
        <v>101</v>
      </c>
      <c r="BF739" s="539">
        <v>23.5</v>
      </c>
      <c r="BK739" s="494">
        <v>108</v>
      </c>
      <c r="BL739" s="546">
        <v>8.02</v>
      </c>
      <c r="BM739" s="548">
        <v>2520</v>
      </c>
      <c r="BO739" s="883">
        <v>95</v>
      </c>
      <c r="BP739" s="539">
        <v>0.11</v>
      </c>
      <c r="BU739" s="494">
        <v>216</v>
      </c>
      <c r="BV739" s="546">
        <v>7.08</v>
      </c>
      <c r="BW739" s="548">
        <v>7320</v>
      </c>
      <c r="BY739" s="883">
        <v>137</v>
      </c>
      <c r="BZ739" s="539">
        <v>12.5</v>
      </c>
      <c r="CO739" s="494">
        <v>294</v>
      </c>
      <c r="CP739" s="546">
        <v>7.07</v>
      </c>
      <c r="CQ739" s="467">
        <v>1509</v>
      </c>
      <c r="CS739" s="883">
        <v>122</v>
      </c>
      <c r="CT739" s="539">
        <v>3.5</v>
      </c>
      <c r="CY739" s="494">
        <v>351</v>
      </c>
      <c r="CZ739" s="546">
        <v>7.6</v>
      </c>
      <c r="DA739" s="467">
        <v>3780</v>
      </c>
      <c r="DC739" s="883">
        <v>208</v>
      </c>
      <c r="DD739" s="539">
        <v>8.4</v>
      </c>
      <c r="DI739" s="494">
        <v>224</v>
      </c>
      <c r="DJ739" s="546">
        <v>7.82</v>
      </c>
      <c r="DK739" s="549">
        <v>3830</v>
      </c>
      <c r="DM739" s="883">
        <v>199</v>
      </c>
      <c r="DN739" s="539">
        <v>6.9</v>
      </c>
      <c r="EC739" s="494">
        <v>228</v>
      </c>
      <c r="ED739" s="546">
        <v>6.5</v>
      </c>
      <c r="EE739" s="551">
        <v>5500</v>
      </c>
      <c r="EG739" s="883">
        <v>351</v>
      </c>
      <c r="EH739" s="539">
        <v>15.2</v>
      </c>
      <c r="FG739" s="494">
        <v>33</v>
      </c>
      <c r="FH739" s="546">
        <v>8.56</v>
      </c>
      <c r="FI739" s="467">
        <v>4630</v>
      </c>
      <c r="FK739" s="883">
        <v>176</v>
      </c>
      <c r="FL739" s="539">
        <v>1.3</v>
      </c>
      <c r="FQ739" s="1262">
        <v>28</v>
      </c>
      <c r="FR739" s="1263">
        <v>6.31</v>
      </c>
      <c r="FS739" s="1444">
        <v>10000</v>
      </c>
      <c r="FU739" s="980">
        <v>262</v>
      </c>
      <c r="FV739" s="1263">
        <v>29.5</v>
      </c>
      <c r="GK739" s="231">
        <v>4</v>
      </c>
      <c r="GU739" s="231">
        <v>8</v>
      </c>
      <c r="HE739" s="494">
        <v>156</v>
      </c>
      <c r="HF739" s="546">
        <v>5.77</v>
      </c>
      <c r="HG739" s="467">
        <v>11430</v>
      </c>
      <c r="HH739" s="954"/>
      <c r="HI739" s="1432">
        <v>638</v>
      </c>
      <c r="HJ739" s="539">
        <v>15.9</v>
      </c>
      <c r="HO739" s="494">
        <v>48</v>
      </c>
      <c r="HP739" s="546">
        <v>7.24</v>
      </c>
      <c r="HQ739" s="467">
        <v>2520</v>
      </c>
      <c r="HS739" s="576">
        <v>96</v>
      </c>
      <c r="HT739" s="539">
        <v>59.2</v>
      </c>
    </row>
    <row r="740" spans="1:523" ht="15" customHeight="1" x14ac:dyDescent="0.15">
      <c r="A740" s="1033">
        <v>44257</v>
      </c>
      <c r="B740" s="1205">
        <f t="shared" si="116"/>
        <v>11428</v>
      </c>
      <c r="C740" s="231">
        <v>5971</v>
      </c>
      <c r="D740" s="546">
        <v>7.66</v>
      </c>
      <c r="E740" s="467">
        <v>2350</v>
      </c>
      <c r="G740" s="883">
        <v>53</v>
      </c>
      <c r="H740" s="539">
        <v>1.1000000000000001</v>
      </c>
      <c r="I740" s="576">
        <v>2.5</v>
      </c>
      <c r="M740" s="231">
        <v>2793</v>
      </c>
      <c r="N740" s="546">
        <v>8.3800000000000008</v>
      </c>
      <c r="O740" s="467">
        <v>2210</v>
      </c>
      <c r="Q740" s="883">
        <v>48.2</v>
      </c>
      <c r="R740" s="539">
        <v>1.2</v>
      </c>
      <c r="S740" s="576">
        <v>18.8</v>
      </c>
      <c r="AG740" s="494">
        <v>61</v>
      </c>
      <c r="AH740" s="546">
        <v>8.34</v>
      </c>
      <c r="AI740" s="548">
        <v>3310</v>
      </c>
      <c r="AK740" s="883">
        <v>40.6</v>
      </c>
      <c r="AL740" s="539">
        <v>13.4</v>
      </c>
      <c r="AM740" s="213">
        <v>16.600000000000001</v>
      </c>
      <c r="AQ740" s="494">
        <v>483</v>
      </c>
      <c r="AR740" s="546">
        <v>7.71</v>
      </c>
      <c r="AS740" s="548">
        <v>5320</v>
      </c>
      <c r="AU740" s="883">
        <v>175</v>
      </c>
      <c r="AV740" s="539">
        <v>4.0999999999999996</v>
      </c>
      <c r="AW740" s="576">
        <v>56.4</v>
      </c>
      <c r="BA740" s="231">
        <v>622</v>
      </c>
      <c r="BB740" s="546">
        <v>7.5</v>
      </c>
      <c r="BC740" s="467">
        <v>3440</v>
      </c>
      <c r="BE740" s="883">
        <v>72.2</v>
      </c>
      <c r="BF740" s="539">
        <v>10.199999999999999</v>
      </c>
      <c r="BG740" s="576">
        <v>12</v>
      </c>
      <c r="BK740" s="494">
        <v>112</v>
      </c>
      <c r="BL740" s="546">
        <v>8.11</v>
      </c>
      <c r="BM740" s="548">
        <v>2480</v>
      </c>
      <c r="BO740" s="883">
        <v>129.4</v>
      </c>
      <c r="BP740" s="539">
        <v>1.1000000000000001</v>
      </c>
      <c r="BQ740" s="576">
        <v>2</v>
      </c>
      <c r="BU740" s="494">
        <v>224</v>
      </c>
      <c r="BV740" s="546">
        <v>7.83</v>
      </c>
      <c r="BW740" s="548">
        <v>7070</v>
      </c>
      <c r="BY740" s="883">
        <v>176</v>
      </c>
      <c r="BZ740" s="539">
        <v>45.6</v>
      </c>
      <c r="CA740" s="576">
        <v>49.6</v>
      </c>
      <c r="CO740" s="494">
        <v>195</v>
      </c>
      <c r="CP740" s="546">
        <v>7.2</v>
      </c>
      <c r="CQ740" s="467">
        <v>1433</v>
      </c>
      <c r="CS740" s="883">
        <v>105.3</v>
      </c>
      <c r="CT740" s="539">
        <v>4.4000000000000004</v>
      </c>
      <c r="CU740" s="576">
        <v>5</v>
      </c>
      <c r="CY740" s="494">
        <v>256</v>
      </c>
      <c r="CZ740" s="546">
        <v>7.62</v>
      </c>
      <c r="DA740" s="467">
        <v>5330</v>
      </c>
      <c r="DC740" s="883">
        <v>320.5</v>
      </c>
      <c r="DD740" s="539">
        <v>14.5</v>
      </c>
      <c r="DE740" s="576">
        <v>27.3</v>
      </c>
      <c r="DI740" s="494">
        <v>225</v>
      </c>
      <c r="DJ740" s="546">
        <v>8.02</v>
      </c>
      <c r="DK740" s="549">
        <v>3650</v>
      </c>
      <c r="DM740" s="883">
        <v>81.3</v>
      </c>
      <c r="DN740" s="539">
        <v>3</v>
      </c>
      <c r="DO740" s="576">
        <v>7.2</v>
      </c>
      <c r="DS740" s="494">
        <v>33</v>
      </c>
      <c r="DT740" s="546">
        <v>7.53</v>
      </c>
      <c r="DU740" s="466">
        <v>693</v>
      </c>
      <c r="DW740" s="883">
        <v>245.3</v>
      </c>
      <c r="DX740" s="539">
        <v>12.2</v>
      </c>
      <c r="DY740" s="576">
        <v>17.2</v>
      </c>
      <c r="EC740" s="494">
        <v>221</v>
      </c>
      <c r="ED740" s="546">
        <v>6.64</v>
      </c>
      <c r="EE740" s="551">
        <v>5070</v>
      </c>
      <c r="EG740" s="883">
        <v>416.8</v>
      </c>
      <c r="EH740" s="539">
        <v>13.8</v>
      </c>
      <c r="EI740" s="576">
        <v>25.2</v>
      </c>
      <c r="FG740" s="494">
        <v>47</v>
      </c>
      <c r="FH740" s="546">
        <v>8.48</v>
      </c>
      <c r="FI740" s="467">
        <v>4570</v>
      </c>
      <c r="FK740" s="883">
        <v>153.5</v>
      </c>
      <c r="FL740" s="539">
        <v>2.6</v>
      </c>
      <c r="FM740" s="576">
        <v>9.4</v>
      </c>
      <c r="FQ740" s="1262">
        <v>8</v>
      </c>
      <c r="FR740" s="1263">
        <v>7.04</v>
      </c>
      <c r="FS740" s="1444">
        <v>9510</v>
      </c>
      <c r="FU740" s="980">
        <v>156.5</v>
      </c>
      <c r="FV740" s="1263">
        <v>8.3000000000000007</v>
      </c>
      <c r="HE740" s="494">
        <v>133</v>
      </c>
      <c r="HF740" s="546">
        <v>3.56</v>
      </c>
      <c r="HG740" s="467">
        <v>5610</v>
      </c>
      <c r="HH740" s="954"/>
      <c r="HI740" s="1432">
        <v>170</v>
      </c>
      <c r="HJ740" s="539">
        <v>13.7</v>
      </c>
      <c r="HK740" s="576">
        <v>100</v>
      </c>
      <c r="HO740" s="494">
        <v>44</v>
      </c>
      <c r="HP740" s="546">
        <v>7.11</v>
      </c>
      <c r="HQ740" s="467">
        <v>2650</v>
      </c>
      <c r="HS740" s="576">
        <v>90.3</v>
      </c>
      <c r="HT740" s="539">
        <v>78.5</v>
      </c>
      <c r="HU740" s="576">
        <v>83</v>
      </c>
    </row>
    <row r="741" spans="1:523" ht="15" customHeight="1" x14ac:dyDescent="0.15">
      <c r="A741" s="1033">
        <v>44258</v>
      </c>
      <c r="B741" s="1205">
        <f t="shared" si="116"/>
        <v>12747</v>
      </c>
      <c r="C741" s="231">
        <v>7273</v>
      </c>
      <c r="D741" s="546">
        <v>7.24</v>
      </c>
      <c r="E741" s="467">
        <v>2430</v>
      </c>
      <c r="F741" s="576">
        <v>7.7</v>
      </c>
      <c r="G741" s="883">
        <f t="shared" ref="G741" si="124">F741*3</f>
        <v>23.1</v>
      </c>
      <c r="H741" s="539">
        <v>0.3</v>
      </c>
      <c r="I741" s="576">
        <v>1.3</v>
      </c>
      <c r="M741" s="231">
        <v>2839</v>
      </c>
      <c r="N741" s="546">
        <v>8.32</v>
      </c>
      <c r="O741" s="467">
        <v>2220</v>
      </c>
      <c r="P741" s="576">
        <v>17.100000000000001</v>
      </c>
      <c r="Q741" s="883">
        <f>P741*3.5</f>
        <v>59.850000000000009</v>
      </c>
      <c r="R741" s="539">
        <v>3.2</v>
      </c>
      <c r="S741" s="576">
        <v>16.2</v>
      </c>
      <c r="AG741" s="494">
        <v>144</v>
      </c>
      <c r="AH741" s="546">
        <v>8.34</v>
      </c>
      <c r="AI741" s="548">
        <v>3310</v>
      </c>
      <c r="AK741" s="883">
        <v>40.6</v>
      </c>
      <c r="AL741" s="539">
        <v>13.4</v>
      </c>
      <c r="AQ741" s="494">
        <v>539</v>
      </c>
      <c r="AR741" s="546">
        <v>7.68</v>
      </c>
      <c r="AS741" s="548">
        <v>5390</v>
      </c>
      <c r="AT741" s="576">
        <v>44.2</v>
      </c>
      <c r="AU741" s="883">
        <f>AT741*3.2</f>
        <v>141.44000000000003</v>
      </c>
      <c r="AV741" s="539">
        <v>11.5</v>
      </c>
      <c r="AW741" s="576">
        <v>56.4</v>
      </c>
      <c r="BA741" s="231">
        <v>614</v>
      </c>
      <c r="BB741" s="546">
        <v>7.32</v>
      </c>
      <c r="BC741" s="467">
        <v>5100</v>
      </c>
      <c r="BD741" s="576">
        <v>107</v>
      </c>
      <c r="BE741" s="883">
        <v>385.2</v>
      </c>
      <c r="BF741" s="539">
        <v>30.5</v>
      </c>
      <c r="BG741" s="576">
        <v>36</v>
      </c>
      <c r="BK741" s="494">
        <v>112</v>
      </c>
      <c r="BL741" s="546">
        <v>7.95</v>
      </c>
      <c r="BM741" s="548">
        <v>2500</v>
      </c>
      <c r="BN741" s="576">
        <v>55.6</v>
      </c>
      <c r="BO741" s="883">
        <v>139</v>
      </c>
      <c r="BP741" s="539">
        <v>0.3</v>
      </c>
      <c r="BQ741" s="576">
        <v>5.2</v>
      </c>
      <c r="BU741" s="494">
        <v>383</v>
      </c>
      <c r="BV741" s="546">
        <v>7.9</v>
      </c>
      <c r="BW741" s="548">
        <v>8910</v>
      </c>
      <c r="BX741" s="548">
        <v>18.399999999999999</v>
      </c>
      <c r="BY741" s="883">
        <v>71.8</v>
      </c>
      <c r="BZ741" s="539">
        <v>7.1</v>
      </c>
      <c r="CA741" s="576">
        <v>34.799999999999997</v>
      </c>
      <c r="CO741" s="494">
        <v>79</v>
      </c>
      <c r="CP741" s="546">
        <v>7.4</v>
      </c>
      <c r="CQ741" s="467">
        <v>1062</v>
      </c>
      <c r="CR741" s="576">
        <v>23.1</v>
      </c>
      <c r="CS741" s="883">
        <v>73.900000000000006</v>
      </c>
      <c r="CT741" s="539">
        <v>3.3</v>
      </c>
      <c r="CU741" s="576">
        <v>3.6</v>
      </c>
      <c r="CY741" s="494">
        <v>181</v>
      </c>
      <c r="CZ741" s="546">
        <v>7.46</v>
      </c>
      <c r="DA741" s="467">
        <v>4860</v>
      </c>
      <c r="DB741" s="576">
        <v>118.3</v>
      </c>
      <c r="DC741" s="883">
        <v>301.7</v>
      </c>
      <c r="DD741" s="539">
        <v>12.8</v>
      </c>
      <c r="DE741" s="576">
        <v>44</v>
      </c>
      <c r="DI741" s="494">
        <v>188</v>
      </c>
      <c r="DJ741" s="546">
        <v>7.75</v>
      </c>
      <c r="DK741" s="549">
        <v>3700</v>
      </c>
      <c r="DL741" s="576">
        <v>27.5</v>
      </c>
      <c r="DM741" s="883">
        <v>88</v>
      </c>
      <c r="DN741" s="539">
        <v>5.8</v>
      </c>
      <c r="DO741" s="576">
        <v>32</v>
      </c>
      <c r="EC741" s="494">
        <v>233</v>
      </c>
      <c r="ED741" s="546">
        <v>7.31</v>
      </c>
      <c r="EE741" s="551">
        <v>5230</v>
      </c>
      <c r="EF741" s="576">
        <v>83.4</v>
      </c>
      <c r="EG741" s="883">
        <v>267</v>
      </c>
      <c r="EH741" s="539">
        <v>12.2</v>
      </c>
      <c r="EI741" s="576">
        <v>22.4</v>
      </c>
      <c r="FG741" s="494">
        <v>32</v>
      </c>
      <c r="FH741" s="546">
        <v>8.43</v>
      </c>
      <c r="FI741" s="467">
        <v>4550</v>
      </c>
      <c r="FJ741" s="576">
        <v>46.8</v>
      </c>
      <c r="FK741" s="883">
        <v>145</v>
      </c>
      <c r="FL741" s="539">
        <v>1.3</v>
      </c>
      <c r="FM741" s="576">
        <v>8.4</v>
      </c>
      <c r="FQ741" s="1262">
        <v>27</v>
      </c>
      <c r="FR741" s="1263">
        <v>7.04</v>
      </c>
      <c r="FS741" s="1444">
        <v>9510</v>
      </c>
      <c r="FU741" s="980">
        <v>156.5</v>
      </c>
      <c r="FV741" s="1263">
        <v>8.3000000000000007</v>
      </c>
      <c r="GU741" s="231">
        <v>9</v>
      </c>
      <c r="HE741" s="494">
        <v>58</v>
      </c>
      <c r="HF741" s="546">
        <v>5.98</v>
      </c>
      <c r="HG741" s="467">
        <v>11070</v>
      </c>
      <c r="HH741" s="954">
        <v>85.8</v>
      </c>
      <c r="HI741" s="1432">
        <v>343.2</v>
      </c>
      <c r="HJ741" s="539">
        <v>15.2</v>
      </c>
      <c r="HK741" s="576">
        <v>33</v>
      </c>
      <c r="HO741" s="494">
        <v>36</v>
      </c>
      <c r="HP741" s="546">
        <v>7.06</v>
      </c>
      <c r="HQ741" s="467">
        <v>2540</v>
      </c>
      <c r="HR741" s="576">
        <v>18.8</v>
      </c>
      <c r="HS741" s="576">
        <v>94</v>
      </c>
      <c r="HT741" s="539">
        <v>72.400000000000006</v>
      </c>
      <c r="HU741" s="576">
        <v>86</v>
      </c>
    </row>
    <row r="742" spans="1:523" ht="15" customHeight="1" x14ac:dyDescent="0.15">
      <c r="A742" s="1033">
        <v>44259</v>
      </c>
      <c r="B742" s="1205">
        <f t="shared" si="116"/>
        <v>9825</v>
      </c>
      <c r="C742" s="231">
        <v>4327</v>
      </c>
      <c r="D742" s="546">
        <v>7.16</v>
      </c>
      <c r="E742" s="467">
        <v>2460</v>
      </c>
      <c r="G742" s="883">
        <v>50</v>
      </c>
      <c r="H742" s="539">
        <v>1.4</v>
      </c>
      <c r="M742" s="231">
        <v>2882</v>
      </c>
      <c r="N742" s="546">
        <v>8.26</v>
      </c>
      <c r="O742" s="467">
        <v>2170</v>
      </c>
      <c r="Q742" s="883">
        <v>56</v>
      </c>
      <c r="R742" s="539">
        <v>2.2999999999999998</v>
      </c>
      <c r="AG742" s="494">
        <v>143</v>
      </c>
      <c r="AH742" s="546">
        <v>8.3800000000000008</v>
      </c>
      <c r="AI742" s="548">
        <v>3600</v>
      </c>
      <c r="AK742" s="883">
        <v>60</v>
      </c>
      <c r="AL742" s="539">
        <v>13.8</v>
      </c>
      <c r="AQ742" s="494">
        <v>418</v>
      </c>
      <c r="AR742" s="546">
        <v>7.92</v>
      </c>
      <c r="AS742" s="548">
        <v>5200</v>
      </c>
      <c r="AU742" s="883">
        <v>184</v>
      </c>
      <c r="AV742" s="539">
        <v>1.6</v>
      </c>
      <c r="BA742" s="231">
        <v>641</v>
      </c>
      <c r="BB742" s="546">
        <v>7.71</v>
      </c>
      <c r="BC742" s="467">
        <v>3520</v>
      </c>
      <c r="BE742" s="883">
        <v>143</v>
      </c>
      <c r="BF742" s="539">
        <v>20.399999999999999</v>
      </c>
      <c r="BK742" s="494">
        <v>116</v>
      </c>
      <c r="BL742" s="546">
        <v>7.89</v>
      </c>
      <c r="BM742" s="548">
        <v>2440</v>
      </c>
      <c r="BO742" s="883">
        <v>149</v>
      </c>
      <c r="BP742" s="539">
        <v>0.4</v>
      </c>
      <c r="BU742" s="494">
        <v>452</v>
      </c>
      <c r="BV742" s="546">
        <v>7.6</v>
      </c>
      <c r="BW742" s="548">
        <v>6490</v>
      </c>
      <c r="BY742" s="883">
        <v>75</v>
      </c>
      <c r="BZ742" s="539">
        <v>2.4</v>
      </c>
      <c r="CO742" s="494">
        <v>95</v>
      </c>
      <c r="CP742" s="546">
        <v>7.81</v>
      </c>
      <c r="CQ742" s="467">
        <v>2070</v>
      </c>
      <c r="CS742" s="883">
        <v>83</v>
      </c>
      <c r="CT742" s="539">
        <v>4</v>
      </c>
      <c r="CY742" s="494">
        <v>259</v>
      </c>
      <c r="CZ742" s="546">
        <v>7.63</v>
      </c>
      <c r="DA742" s="467">
        <v>4060</v>
      </c>
      <c r="DC742" s="883">
        <v>278</v>
      </c>
      <c r="DD742" s="539">
        <v>9.8000000000000007</v>
      </c>
      <c r="DI742" s="494">
        <v>209</v>
      </c>
      <c r="DJ742" s="546">
        <v>7.88</v>
      </c>
      <c r="DK742" s="549">
        <v>3230</v>
      </c>
      <c r="DM742" s="883">
        <v>89</v>
      </c>
      <c r="DN742" s="539">
        <v>5.4</v>
      </c>
      <c r="DS742" s="494">
        <v>66</v>
      </c>
      <c r="DT742" s="546">
        <v>7.41</v>
      </c>
      <c r="DU742" s="466">
        <v>582</v>
      </c>
      <c r="DW742" s="883">
        <v>86</v>
      </c>
      <c r="DX742" s="539">
        <v>5.4</v>
      </c>
      <c r="EC742" s="494">
        <v>88</v>
      </c>
      <c r="ED742" s="546">
        <v>7.01</v>
      </c>
      <c r="EE742" s="551">
        <v>5190</v>
      </c>
      <c r="EG742" s="883">
        <v>360</v>
      </c>
      <c r="EH742" s="539">
        <v>11.8</v>
      </c>
      <c r="FG742" s="494">
        <v>35</v>
      </c>
      <c r="FH742" s="546">
        <v>8.3800000000000008</v>
      </c>
      <c r="FI742" s="467">
        <v>4390</v>
      </c>
      <c r="FK742" s="883">
        <v>194</v>
      </c>
      <c r="FL742" s="539">
        <v>1.9</v>
      </c>
      <c r="GU742" s="231">
        <v>10</v>
      </c>
      <c r="GV742" s="467">
        <v>5.88</v>
      </c>
      <c r="GW742" s="467">
        <v>9040</v>
      </c>
      <c r="GY742" s="467">
        <v>1077</v>
      </c>
      <c r="GZ742" s="539">
        <v>94.3</v>
      </c>
      <c r="HE742" s="494">
        <v>43</v>
      </c>
      <c r="HF742" s="546">
        <v>5.95</v>
      </c>
      <c r="HG742" s="467">
        <v>15120</v>
      </c>
      <c r="HH742" s="954"/>
      <c r="HI742" s="1432">
        <v>850</v>
      </c>
      <c r="HJ742" s="539">
        <v>28.4</v>
      </c>
      <c r="HO742" s="494">
        <v>41</v>
      </c>
      <c r="HP742" s="546">
        <v>6.37</v>
      </c>
      <c r="HQ742" s="467">
        <v>2800</v>
      </c>
      <c r="HS742" s="576">
        <v>132</v>
      </c>
      <c r="HT742" s="539">
        <v>83.2</v>
      </c>
    </row>
    <row r="743" spans="1:523" ht="15" customHeight="1" x14ac:dyDescent="0.15">
      <c r="A743" s="1033">
        <v>44260</v>
      </c>
      <c r="B743" s="1205">
        <f t="shared" si="116"/>
        <v>11388</v>
      </c>
      <c r="C743" s="231">
        <v>5562</v>
      </c>
      <c r="D743" s="546">
        <v>7.72</v>
      </c>
      <c r="E743" s="467">
        <v>2390</v>
      </c>
      <c r="F743" s="576">
        <v>5.3</v>
      </c>
      <c r="G743" s="883">
        <f>F743*3</f>
        <v>15.899999999999999</v>
      </c>
      <c r="I743" s="576">
        <v>11.1</v>
      </c>
      <c r="M743" s="231">
        <v>2926</v>
      </c>
      <c r="N743" s="546">
        <v>8.3800000000000008</v>
      </c>
      <c r="O743" s="467">
        <v>2090</v>
      </c>
      <c r="P743" s="576">
        <v>14.6</v>
      </c>
      <c r="Q743" s="883">
        <f>P743*3.5</f>
        <v>51.1</v>
      </c>
      <c r="S743" s="576">
        <v>23.2</v>
      </c>
      <c r="W743" s="494">
        <v>70</v>
      </c>
      <c r="X743" s="546">
        <v>8.6999999999999993</v>
      </c>
      <c r="Y743" s="548">
        <v>7080</v>
      </c>
      <c r="Z743" s="576">
        <v>10.9</v>
      </c>
      <c r="AA743" s="883">
        <f>Z743*4.1</f>
        <v>44.69</v>
      </c>
      <c r="AC743" s="576">
        <v>5.6</v>
      </c>
      <c r="AQ743" s="494">
        <v>397</v>
      </c>
      <c r="AR743" s="546">
        <v>7.62</v>
      </c>
      <c r="AS743" s="548">
        <v>4880</v>
      </c>
      <c r="AT743" s="576">
        <v>50.8</v>
      </c>
      <c r="AU743" s="883">
        <f>AT743*3.2</f>
        <v>162.56</v>
      </c>
      <c r="AW743" s="576">
        <v>70.7</v>
      </c>
      <c r="BA743" s="231">
        <v>807</v>
      </c>
      <c r="BB743" s="546">
        <v>7.6</v>
      </c>
      <c r="BC743" s="467">
        <v>3160</v>
      </c>
      <c r="BD743" s="576">
        <v>22.9</v>
      </c>
      <c r="BE743" s="883">
        <f>BD743*3.6</f>
        <v>82.44</v>
      </c>
      <c r="BG743" s="576">
        <v>25</v>
      </c>
      <c r="BK743" s="494">
        <v>119</v>
      </c>
      <c r="BL743" s="546">
        <v>8.1999999999999993</v>
      </c>
      <c r="BM743" s="548">
        <v>2260</v>
      </c>
      <c r="BN743" s="576">
        <v>56.8</v>
      </c>
      <c r="BO743" s="883">
        <f>BN743*2.5</f>
        <v>142</v>
      </c>
      <c r="BQ743" s="576">
        <v>2.6</v>
      </c>
      <c r="BU743" s="494">
        <v>335</v>
      </c>
      <c r="BV743" s="546">
        <v>7.75</v>
      </c>
      <c r="BW743" s="548">
        <v>5660</v>
      </c>
      <c r="BX743" s="548">
        <v>21.6</v>
      </c>
      <c r="BY743" s="883">
        <f>BX743*3.9</f>
        <v>84.240000000000009</v>
      </c>
      <c r="CA743" s="576">
        <v>36.1</v>
      </c>
      <c r="CO743" s="494">
        <v>212</v>
      </c>
      <c r="CP743" s="546">
        <v>7.81</v>
      </c>
      <c r="CQ743" s="467">
        <v>2070</v>
      </c>
      <c r="CS743" s="883">
        <v>83</v>
      </c>
      <c r="CT743" s="539">
        <v>4</v>
      </c>
      <c r="CY743" s="494">
        <v>206</v>
      </c>
      <c r="CZ743" s="546">
        <v>7.78</v>
      </c>
      <c r="DA743" s="467">
        <v>3530</v>
      </c>
      <c r="DB743" s="576">
        <v>136</v>
      </c>
      <c r="DC743" s="883">
        <f>DB743*2.55</f>
        <v>346.79999999999995</v>
      </c>
      <c r="DE743" s="576">
        <v>40.9</v>
      </c>
      <c r="DI743" s="494">
        <v>201</v>
      </c>
      <c r="DJ743" s="546">
        <v>7.87</v>
      </c>
      <c r="DK743" s="549">
        <v>3110</v>
      </c>
      <c r="DL743" s="576">
        <v>23.9</v>
      </c>
      <c r="DM743" s="883">
        <f>DL743*3.2</f>
        <v>76.48</v>
      </c>
      <c r="DO743" s="576">
        <v>21.3</v>
      </c>
      <c r="DS743" s="494">
        <v>54</v>
      </c>
      <c r="DT743" s="546">
        <v>7.41</v>
      </c>
      <c r="DU743" s="466">
        <v>582</v>
      </c>
      <c r="DW743" s="883">
        <v>86</v>
      </c>
      <c r="DX743" s="539">
        <v>5.4</v>
      </c>
      <c r="EC743" s="494">
        <v>141</v>
      </c>
      <c r="ED743" s="546">
        <v>7.09</v>
      </c>
      <c r="EE743" s="551">
        <v>5240</v>
      </c>
      <c r="EF743" s="576">
        <v>84.9</v>
      </c>
      <c r="EG743" s="883">
        <f>EF743*3.7</f>
        <v>314.13000000000005</v>
      </c>
      <c r="EI743" s="576">
        <v>23.7</v>
      </c>
      <c r="EW743" s="494">
        <v>152</v>
      </c>
      <c r="FG743" s="494">
        <v>31</v>
      </c>
      <c r="FH743" s="546">
        <v>8.43</v>
      </c>
      <c r="FI743" s="467">
        <v>4290</v>
      </c>
      <c r="FJ743" s="576">
        <v>21.9</v>
      </c>
      <c r="FK743" s="883">
        <f>FJ743*3.1</f>
        <v>67.89</v>
      </c>
      <c r="FM743" s="576">
        <v>10</v>
      </c>
      <c r="GU743" s="231">
        <v>9</v>
      </c>
      <c r="GV743" s="467">
        <v>6.07</v>
      </c>
      <c r="GW743" s="467">
        <v>8410</v>
      </c>
      <c r="GX743" s="467">
        <v>123</v>
      </c>
      <c r="GY743" s="467">
        <v>689</v>
      </c>
      <c r="HA743" s="467">
        <v>143.30000000000001</v>
      </c>
      <c r="HE743" s="494">
        <v>114</v>
      </c>
      <c r="HF743" s="546">
        <v>5.82</v>
      </c>
      <c r="HG743" s="467">
        <v>15190</v>
      </c>
      <c r="HH743" s="954">
        <v>131</v>
      </c>
      <c r="HI743" s="1432">
        <v>499</v>
      </c>
      <c r="HK743" s="576">
        <v>61.8</v>
      </c>
      <c r="HO743" s="494">
        <v>52</v>
      </c>
      <c r="HP743" s="546">
        <v>6.92</v>
      </c>
      <c r="HQ743" s="467">
        <v>2870</v>
      </c>
      <c r="HU743" s="576">
        <v>90.7</v>
      </c>
    </row>
    <row r="744" spans="1:523" ht="15" customHeight="1" x14ac:dyDescent="0.15">
      <c r="A744" s="1033">
        <v>44261</v>
      </c>
      <c r="B744" s="1205">
        <f t="shared" si="116"/>
        <v>12510</v>
      </c>
      <c r="C744" s="231">
        <v>7182</v>
      </c>
      <c r="D744" s="546">
        <v>7.89</v>
      </c>
      <c r="E744" s="467">
        <v>2160</v>
      </c>
      <c r="F744" s="576">
        <v>9</v>
      </c>
      <c r="G744" s="883">
        <f>F744*3</f>
        <v>27</v>
      </c>
      <c r="H744" s="539">
        <v>0.4</v>
      </c>
      <c r="M744" s="231">
        <v>2908</v>
      </c>
      <c r="N744" s="546">
        <v>8.35</v>
      </c>
      <c r="O744" s="467">
        <v>2110</v>
      </c>
      <c r="P744" s="576">
        <v>11.8</v>
      </c>
      <c r="Q744" s="883">
        <f>P744*3.5</f>
        <v>41.300000000000004</v>
      </c>
      <c r="S744" s="576">
        <v>16</v>
      </c>
      <c r="AQ744" s="494">
        <v>355</v>
      </c>
      <c r="AR744" s="546">
        <v>7.72</v>
      </c>
      <c r="AS744" s="548">
        <v>5120</v>
      </c>
      <c r="AT744" s="576">
        <v>46.1</v>
      </c>
      <c r="AU744" s="883">
        <f>AT744*3.2</f>
        <v>147.52000000000001</v>
      </c>
      <c r="AW744" s="576">
        <v>82.4</v>
      </c>
      <c r="BA744" s="231">
        <v>611</v>
      </c>
      <c r="BB744" s="546">
        <v>7.52</v>
      </c>
      <c r="BC744" s="467">
        <v>3000</v>
      </c>
      <c r="BD744" s="576">
        <v>63</v>
      </c>
      <c r="BE744" s="883">
        <f>BD744*3.6</f>
        <v>226.8</v>
      </c>
      <c r="BG744" s="576">
        <v>25.5</v>
      </c>
      <c r="BK744" s="494">
        <v>118</v>
      </c>
      <c r="BL744" s="546">
        <v>8.14</v>
      </c>
      <c r="BM744" s="548">
        <v>2330</v>
      </c>
      <c r="BN744" s="576">
        <v>59.5</v>
      </c>
      <c r="BO744" s="883">
        <f>BN744*2.5</f>
        <v>148.75</v>
      </c>
      <c r="BQ744" s="576">
        <v>1.7</v>
      </c>
      <c r="BU744" s="494">
        <v>287</v>
      </c>
      <c r="BV744" s="546">
        <v>7.6</v>
      </c>
      <c r="BW744" s="548">
        <v>4550</v>
      </c>
      <c r="BX744" s="548">
        <v>13.2</v>
      </c>
      <c r="BY744" s="883">
        <f>BX744*3.9</f>
        <v>51.48</v>
      </c>
      <c r="CA744" s="576">
        <v>13.6</v>
      </c>
      <c r="CO744" s="494">
        <v>199</v>
      </c>
      <c r="CP744" s="546">
        <v>6.88</v>
      </c>
      <c r="CQ744" s="467">
        <v>7100</v>
      </c>
      <c r="CR744" s="576">
        <v>21.8</v>
      </c>
      <c r="CS744" s="883">
        <f>CR744*3.2</f>
        <v>69.760000000000005</v>
      </c>
      <c r="CU744" s="576">
        <v>16.3</v>
      </c>
      <c r="CY744" s="494">
        <v>246</v>
      </c>
      <c r="CZ744" s="546">
        <v>7.72</v>
      </c>
      <c r="DA744" s="467">
        <v>3390</v>
      </c>
      <c r="DB744" s="576">
        <v>95.3</v>
      </c>
      <c r="DC744" s="883">
        <f>DB744*2.55</f>
        <v>243.01499999999999</v>
      </c>
      <c r="DE744" s="576">
        <v>32.5</v>
      </c>
      <c r="DI744" s="494">
        <v>262</v>
      </c>
      <c r="DJ744" s="546">
        <v>8.31</v>
      </c>
      <c r="DK744" s="549">
        <v>3070</v>
      </c>
      <c r="DL744" s="576">
        <v>16.100000000000001</v>
      </c>
      <c r="DM744" s="883">
        <f>DL744*3.2</f>
        <v>51.52000000000001</v>
      </c>
      <c r="DO744" s="576">
        <v>20.8</v>
      </c>
      <c r="EC744" s="494">
        <v>65</v>
      </c>
      <c r="ED744" s="546">
        <v>7.12</v>
      </c>
      <c r="EE744" s="551">
        <v>5690</v>
      </c>
      <c r="EF744" s="576">
        <v>91.5</v>
      </c>
      <c r="EG744" s="883">
        <f>EF744*3.7</f>
        <v>338.55</v>
      </c>
      <c r="EI744" s="576">
        <v>19.100000000000001</v>
      </c>
      <c r="EW744" s="494">
        <v>97</v>
      </c>
      <c r="EX744" s="546">
        <v>7.96</v>
      </c>
      <c r="EY744" s="467">
        <v>5810</v>
      </c>
      <c r="EZ744" s="576">
        <v>4.3</v>
      </c>
      <c r="FA744" s="883">
        <v>17.2</v>
      </c>
      <c r="FC744" s="576">
        <v>0.8</v>
      </c>
      <c r="FG744" s="494">
        <v>35</v>
      </c>
      <c r="FH744" s="546">
        <v>8.42</v>
      </c>
      <c r="FI744" s="467">
        <v>4370</v>
      </c>
      <c r="FJ744" s="576">
        <v>37.5</v>
      </c>
      <c r="FK744" s="883">
        <f>FJ744*3.1</f>
        <v>116.25</v>
      </c>
      <c r="FM744" s="576">
        <v>6.2</v>
      </c>
      <c r="GU744" s="231">
        <v>10</v>
      </c>
      <c r="GV744" s="467">
        <v>6.15</v>
      </c>
      <c r="GW744" s="467">
        <v>8910</v>
      </c>
      <c r="GY744" s="467">
        <v>819</v>
      </c>
      <c r="GZ744" s="539">
        <v>137</v>
      </c>
      <c r="HE744" s="494">
        <v>74</v>
      </c>
      <c r="HF744" s="546">
        <v>5.66</v>
      </c>
      <c r="HG744" s="467">
        <v>8800</v>
      </c>
      <c r="HH744" s="954"/>
      <c r="HI744" s="1432">
        <v>378</v>
      </c>
      <c r="HK744" s="576">
        <v>12.3</v>
      </c>
      <c r="HO744" s="494">
        <v>61</v>
      </c>
      <c r="HP744" s="546">
        <v>6.96</v>
      </c>
      <c r="HQ744" s="467">
        <v>2580</v>
      </c>
      <c r="HS744" s="576">
        <v>85.8</v>
      </c>
      <c r="HT744" s="539">
        <v>69.099999999999994</v>
      </c>
    </row>
    <row r="745" spans="1:523" s="472" customFormat="1" ht="15" customHeight="1" x14ac:dyDescent="0.15">
      <c r="A745" s="581">
        <v>44262</v>
      </c>
      <c r="B745" s="1204">
        <f t="shared" si="116"/>
        <v>12960</v>
      </c>
      <c r="C745" s="241">
        <v>6726</v>
      </c>
      <c r="D745" s="552">
        <v>7.97</v>
      </c>
      <c r="E745" s="471">
        <v>2000</v>
      </c>
      <c r="F745" s="577">
        <v>4.5</v>
      </c>
      <c r="G745" s="577">
        <f t="shared" ref="G745:G753" si="125">F745*3</f>
        <v>13.5</v>
      </c>
      <c r="H745" s="541"/>
      <c r="I745" s="577">
        <v>5.6</v>
      </c>
      <c r="J745" s="553"/>
      <c r="K745" s="471"/>
      <c r="L745" s="557"/>
      <c r="M745" s="241">
        <v>2815</v>
      </c>
      <c r="N745" s="552">
        <v>8.4700000000000006</v>
      </c>
      <c r="O745" s="471">
        <v>2060</v>
      </c>
      <c r="P745" s="577">
        <v>12.1</v>
      </c>
      <c r="Q745" s="577">
        <f t="shared" ref="Q745:Q753" si="126">P745*3.5</f>
        <v>42.35</v>
      </c>
      <c r="R745" s="541"/>
      <c r="S745" s="577">
        <v>15.7</v>
      </c>
      <c r="T745" s="553"/>
      <c r="U745" s="471"/>
      <c r="V745" s="557"/>
      <c r="W745" s="554">
        <v>284</v>
      </c>
      <c r="X745" s="552">
        <v>8.6999999999999993</v>
      </c>
      <c r="Y745" s="555">
        <v>7080</v>
      </c>
      <c r="Z745" s="577">
        <v>10.9</v>
      </c>
      <c r="AA745" s="577">
        <f t="shared" ref="AA745:AA753" si="127">Z745*4.1</f>
        <v>44.69</v>
      </c>
      <c r="AB745" s="541"/>
      <c r="AC745" s="577">
        <v>7.6</v>
      </c>
      <c r="AD745" s="541"/>
      <c r="AE745" s="471"/>
      <c r="AF745" s="557"/>
      <c r="AG745" s="554"/>
      <c r="AH745" s="552"/>
      <c r="AI745" s="555"/>
      <c r="AJ745" s="577"/>
      <c r="AK745" s="577"/>
      <c r="AL745" s="541"/>
      <c r="AM745" s="180"/>
      <c r="AN745" s="541"/>
      <c r="AO745" s="471"/>
      <c r="AP745" s="619"/>
      <c r="AQ745" s="554">
        <v>483</v>
      </c>
      <c r="AR745" s="552">
        <v>7.87</v>
      </c>
      <c r="AS745" s="555">
        <v>4790</v>
      </c>
      <c r="AT745" s="577">
        <v>42.9</v>
      </c>
      <c r="AU745" s="577">
        <f t="shared" ref="AU745:AU753" si="128">AT745*3.2</f>
        <v>137.28</v>
      </c>
      <c r="AV745" s="541"/>
      <c r="AW745" s="577">
        <v>82.4</v>
      </c>
      <c r="AX745" s="541"/>
      <c r="AY745" s="471"/>
      <c r="AZ745" s="557"/>
      <c r="BA745" s="241">
        <v>616</v>
      </c>
      <c r="BB745" s="552">
        <v>7.81</v>
      </c>
      <c r="BC745" s="471">
        <v>4020</v>
      </c>
      <c r="BD745" s="577">
        <v>28.3</v>
      </c>
      <c r="BE745" s="577">
        <f t="shared" ref="BE745" si="129">BD745*3.6</f>
        <v>101.88000000000001</v>
      </c>
      <c r="BF745" s="541"/>
      <c r="BG745" s="577">
        <v>28.5</v>
      </c>
      <c r="BH745" s="541"/>
      <c r="BI745" s="471"/>
      <c r="BJ745" s="557"/>
      <c r="BK745" s="554">
        <v>114</v>
      </c>
      <c r="BL745" s="552">
        <v>8.17</v>
      </c>
      <c r="BM745" s="555">
        <v>2230</v>
      </c>
      <c r="BN745" s="577">
        <v>55.6</v>
      </c>
      <c r="BO745" s="577">
        <f t="shared" ref="BO745" si="130">BN745*2.5</f>
        <v>139</v>
      </c>
      <c r="BP745" s="541"/>
      <c r="BQ745" s="577">
        <v>1.7</v>
      </c>
      <c r="BR745" s="541"/>
      <c r="BS745" s="471"/>
      <c r="BT745" s="557"/>
      <c r="BU745" s="554">
        <v>423</v>
      </c>
      <c r="BV745" s="552">
        <v>7.84</v>
      </c>
      <c r="BW745" s="555">
        <v>4110</v>
      </c>
      <c r="BX745" s="555">
        <v>12.1</v>
      </c>
      <c r="BY745" s="577">
        <f t="shared" ref="BY745:BY753" si="131">BX745*3.9</f>
        <v>47.19</v>
      </c>
      <c r="BZ745" s="541"/>
      <c r="CA745" s="577">
        <v>23.9</v>
      </c>
      <c r="CB745" s="541"/>
      <c r="CC745" s="471"/>
      <c r="CD745" s="557"/>
      <c r="CE745" s="554"/>
      <c r="CF745" s="552"/>
      <c r="CG745" s="555"/>
      <c r="CH745" s="577"/>
      <c r="CI745" s="577"/>
      <c r="CJ745" s="541"/>
      <c r="CK745" s="577"/>
      <c r="CL745" s="541"/>
      <c r="CM745" s="471"/>
      <c r="CN745" s="557"/>
      <c r="CO745" s="554">
        <v>302</v>
      </c>
      <c r="CP745" s="552">
        <v>6.78</v>
      </c>
      <c r="CQ745" s="471">
        <v>8440</v>
      </c>
      <c r="CR745" s="577">
        <v>21.9</v>
      </c>
      <c r="CS745" s="577">
        <f t="shared" ref="CS745" si="132">CR745*3.2</f>
        <v>70.08</v>
      </c>
      <c r="CT745" s="541"/>
      <c r="CU745" s="577">
        <v>19</v>
      </c>
      <c r="CV745" s="541"/>
      <c r="CW745" s="471"/>
      <c r="CX745" s="557"/>
      <c r="CY745" s="554">
        <v>353</v>
      </c>
      <c r="CZ745" s="552">
        <v>7.79</v>
      </c>
      <c r="DA745" s="471">
        <v>3470</v>
      </c>
      <c r="DB745" s="577">
        <v>97.4</v>
      </c>
      <c r="DC745" s="577">
        <f t="shared" ref="DC745" si="133">DB745*2.55</f>
        <v>248.37</v>
      </c>
      <c r="DD745" s="541"/>
      <c r="DE745" s="577">
        <v>23.3</v>
      </c>
      <c r="DF745" s="541"/>
      <c r="DG745" s="558"/>
      <c r="DH745" s="557"/>
      <c r="DI745" s="554">
        <v>268</v>
      </c>
      <c r="DJ745" s="552">
        <v>8.07</v>
      </c>
      <c r="DK745" s="556">
        <v>3830</v>
      </c>
      <c r="DL745" s="577">
        <v>13.7</v>
      </c>
      <c r="DM745" s="577">
        <f t="shared" ref="DM745" si="134">DL745*3.2</f>
        <v>43.84</v>
      </c>
      <c r="DN745" s="541"/>
      <c r="DO745" s="577">
        <v>32.5</v>
      </c>
      <c r="DP745" s="541"/>
      <c r="DQ745" s="471"/>
      <c r="DR745" s="557"/>
      <c r="DS745" s="554">
        <v>60</v>
      </c>
      <c r="DT745" s="552">
        <v>7.6</v>
      </c>
      <c r="DU745" s="470">
        <v>542</v>
      </c>
      <c r="DV745" s="577">
        <v>16.5</v>
      </c>
      <c r="DW745" s="577">
        <v>46.2</v>
      </c>
      <c r="DX745" s="541"/>
      <c r="DY745" s="577">
        <v>6.8</v>
      </c>
      <c r="DZ745" s="541"/>
      <c r="EA745" s="577"/>
      <c r="EB745" s="557"/>
      <c r="EC745" s="554">
        <v>198</v>
      </c>
      <c r="ED745" s="552">
        <v>7.23</v>
      </c>
      <c r="EE745" s="558">
        <v>5000</v>
      </c>
      <c r="EF745" s="577">
        <v>87.6</v>
      </c>
      <c r="EG745" s="577">
        <f>EF745*3.7</f>
        <v>324.12</v>
      </c>
      <c r="EH745" s="541"/>
      <c r="EI745" s="577">
        <v>18.3</v>
      </c>
      <c r="EJ745" s="541"/>
      <c r="EK745" s="471"/>
      <c r="EL745" s="557"/>
      <c r="EM745" s="554"/>
      <c r="EN745" s="552"/>
      <c r="EO745" s="471"/>
      <c r="EP745" s="577"/>
      <c r="EQ745" s="577"/>
      <c r="ER745" s="541"/>
      <c r="ES745" s="577"/>
      <c r="ET745" s="470"/>
      <c r="EU745" s="471"/>
      <c r="EV745" s="557"/>
      <c r="EW745" s="554">
        <v>186</v>
      </c>
      <c r="EX745" s="552">
        <v>8.01</v>
      </c>
      <c r="EY745" s="471">
        <v>5950</v>
      </c>
      <c r="EZ745" s="577">
        <v>3.6</v>
      </c>
      <c r="FA745" s="577">
        <v>14.4</v>
      </c>
      <c r="FB745" s="541"/>
      <c r="FC745" s="577">
        <v>0.5</v>
      </c>
      <c r="FD745" s="470"/>
      <c r="FE745" s="471"/>
      <c r="FF745" s="557"/>
      <c r="FG745" s="554">
        <v>32</v>
      </c>
      <c r="FH745" s="552">
        <v>8.42</v>
      </c>
      <c r="FI745" s="471">
        <v>4370</v>
      </c>
      <c r="FJ745" s="577">
        <v>37.5</v>
      </c>
      <c r="FK745" s="577">
        <f>FJ745*3.1</f>
        <v>116.25</v>
      </c>
      <c r="FL745" s="541"/>
      <c r="FM745" s="577">
        <v>7.2</v>
      </c>
      <c r="FN745" s="470"/>
      <c r="FO745" s="471"/>
      <c r="FP745" s="557"/>
      <c r="FQ745" s="1261"/>
      <c r="FR745" s="584"/>
      <c r="FS745" s="589"/>
      <c r="FT745" s="584"/>
      <c r="FU745" s="590"/>
      <c r="FV745" s="584"/>
      <c r="FW745" s="590"/>
      <c r="FX745" s="584"/>
      <c r="FY745" s="584"/>
      <c r="FZ745" s="591"/>
      <c r="GA745" s="1261"/>
      <c r="GB745" s="584"/>
      <c r="GC745" s="584"/>
      <c r="GD745" s="584"/>
      <c r="GE745" s="590"/>
      <c r="GF745" s="584"/>
      <c r="GG745" s="590"/>
      <c r="GH745" s="584"/>
      <c r="GI745" s="584"/>
      <c r="GJ745" s="591"/>
      <c r="GK745" s="241"/>
      <c r="GL745" s="940"/>
      <c r="GM745" s="471"/>
      <c r="GN745" s="471"/>
      <c r="GO745" s="471"/>
      <c r="GP745" s="471"/>
      <c r="GQ745" s="471"/>
      <c r="GR745" s="471"/>
      <c r="GS745" s="471"/>
      <c r="GT745" s="557"/>
      <c r="GU745" s="241">
        <v>8</v>
      </c>
      <c r="GV745" s="471">
        <v>6.14</v>
      </c>
      <c r="GW745" s="471">
        <v>8280</v>
      </c>
      <c r="GX745" s="471">
        <v>140</v>
      </c>
      <c r="GY745" s="471">
        <v>630</v>
      </c>
      <c r="GZ745" s="541"/>
      <c r="HA745" s="471">
        <v>193</v>
      </c>
      <c r="HB745" s="471"/>
      <c r="HC745" s="471"/>
      <c r="HD745" s="557"/>
      <c r="HE745" s="554">
        <v>47</v>
      </c>
      <c r="HF745" s="552">
        <v>5.97</v>
      </c>
      <c r="HG745" s="471">
        <v>10810</v>
      </c>
      <c r="HH745" s="590">
        <v>85.1</v>
      </c>
      <c r="HI745" s="556">
        <v>227</v>
      </c>
      <c r="HJ745" s="541"/>
      <c r="HK745" s="577">
        <v>21.4</v>
      </c>
      <c r="HL745" s="541"/>
      <c r="HM745" s="471"/>
      <c r="HN745" s="557"/>
      <c r="HO745" s="554">
        <v>45</v>
      </c>
      <c r="HP745" s="552">
        <v>7.16</v>
      </c>
      <c r="HQ745" s="471">
        <v>2560</v>
      </c>
      <c r="HR745" s="577">
        <v>20</v>
      </c>
      <c r="HS745" s="577">
        <v>104</v>
      </c>
      <c r="HT745" s="541"/>
      <c r="HU745" s="577">
        <v>69.599999999999994</v>
      </c>
      <c r="HV745" s="541"/>
      <c r="HW745" s="471"/>
      <c r="HX745" s="557"/>
      <c r="HY745" s="1587"/>
      <c r="HZ745" s="1587"/>
      <c r="IA745" s="1587"/>
      <c r="IB745" s="1587"/>
      <c r="IC745" s="1587"/>
      <c r="ID745" s="1587"/>
      <c r="IE745" s="1587"/>
      <c r="IF745" s="1587"/>
      <c r="IG745" s="1587"/>
      <c r="IH745" s="1587"/>
      <c r="II745" s="1587"/>
      <c r="IJ745" s="1587"/>
      <c r="IK745" s="1587"/>
      <c r="IL745" s="1587"/>
      <c r="IM745" s="1587"/>
      <c r="IN745" s="1587"/>
      <c r="IO745" s="1587"/>
      <c r="IP745" s="1587"/>
      <c r="IQ745" s="1587"/>
      <c r="IR745" s="1587"/>
      <c r="IS745" s="1587"/>
      <c r="IT745" s="1587"/>
      <c r="IU745" s="1587"/>
      <c r="IV745" s="1587"/>
      <c r="IW745" s="1587"/>
      <c r="IX745" s="1587"/>
      <c r="IY745" s="1587"/>
      <c r="IZ745" s="1587"/>
      <c r="JA745" s="1587"/>
      <c r="JB745" s="1587"/>
      <c r="JC745" s="1587"/>
      <c r="JD745" s="1587"/>
      <c r="JE745" s="1587"/>
      <c r="JF745" s="1587"/>
      <c r="JG745" s="1587"/>
      <c r="JH745" s="1587"/>
      <c r="JI745" s="1587"/>
      <c r="JJ745" s="1587"/>
      <c r="JK745" s="1587"/>
      <c r="JL745" s="1587"/>
      <c r="JM745" s="1587"/>
      <c r="JN745" s="1587"/>
      <c r="JO745" s="1587"/>
      <c r="JP745" s="1587"/>
      <c r="JQ745" s="1587"/>
      <c r="JR745" s="1587"/>
      <c r="JS745" s="1587"/>
      <c r="JT745" s="1587"/>
      <c r="JU745" s="1587"/>
      <c r="JV745" s="1587"/>
      <c r="JW745" s="1587"/>
      <c r="JX745" s="1587"/>
      <c r="JY745" s="1587"/>
      <c r="JZ745" s="1587"/>
      <c r="KA745" s="1587"/>
      <c r="KB745" s="1587"/>
      <c r="KC745" s="1587"/>
      <c r="KD745" s="1587"/>
      <c r="KE745" s="1587"/>
      <c r="KF745" s="1587"/>
      <c r="KG745" s="1587"/>
      <c r="KH745" s="1587"/>
      <c r="KI745" s="1587"/>
      <c r="KJ745" s="1587"/>
      <c r="KK745" s="1587"/>
      <c r="KL745" s="1587"/>
      <c r="KM745" s="1587"/>
      <c r="KN745" s="1587"/>
      <c r="KO745" s="1587"/>
      <c r="KP745" s="1587"/>
      <c r="KQ745" s="1587"/>
      <c r="KR745" s="1587"/>
      <c r="KS745" s="1587"/>
      <c r="KT745" s="1587"/>
      <c r="KU745" s="1587"/>
      <c r="KV745" s="1587"/>
      <c r="KW745" s="1587"/>
      <c r="KX745" s="1587"/>
      <c r="KY745" s="1587"/>
      <c r="KZ745" s="1587"/>
      <c r="LA745" s="1587"/>
      <c r="LB745" s="1587"/>
      <c r="LC745" s="1587"/>
      <c r="LD745" s="1587"/>
      <c r="LE745" s="1587"/>
      <c r="LF745" s="1587"/>
      <c r="LG745" s="1587"/>
      <c r="LH745" s="1587"/>
      <c r="LI745" s="1587"/>
      <c r="LJ745" s="1587"/>
      <c r="LK745" s="1587"/>
      <c r="LL745" s="1587"/>
      <c r="LM745" s="1587"/>
      <c r="LN745" s="1587"/>
      <c r="LO745" s="1587"/>
      <c r="LP745" s="1587"/>
      <c r="LQ745" s="1587"/>
      <c r="LR745" s="1587"/>
      <c r="LS745" s="1587"/>
      <c r="LT745" s="1587"/>
      <c r="LU745" s="1587"/>
      <c r="LV745" s="1587"/>
      <c r="LW745" s="1587"/>
      <c r="LX745" s="1587"/>
      <c r="LY745" s="1587"/>
      <c r="LZ745" s="1587"/>
      <c r="MA745" s="1587"/>
      <c r="MB745" s="1587"/>
      <c r="MC745" s="1587"/>
      <c r="MD745" s="1587"/>
      <c r="ME745" s="1587"/>
      <c r="MF745" s="1587"/>
      <c r="MG745" s="1587"/>
      <c r="MH745" s="1587"/>
      <c r="MI745" s="1587"/>
      <c r="MJ745" s="1587"/>
      <c r="MK745" s="1587"/>
      <c r="ML745" s="1587"/>
      <c r="MM745" s="1587"/>
      <c r="MN745" s="1587"/>
      <c r="MO745" s="1587"/>
      <c r="MP745" s="1587"/>
      <c r="MQ745" s="1587"/>
      <c r="MR745" s="1587"/>
      <c r="MS745" s="1587"/>
      <c r="MT745" s="1587"/>
      <c r="MU745" s="1587"/>
      <c r="MV745" s="1587"/>
      <c r="MW745" s="1587"/>
      <c r="MX745" s="1587"/>
      <c r="MY745" s="1587"/>
      <c r="MZ745" s="1587"/>
      <c r="NA745" s="1587"/>
      <c r="NB745" s="1587"/>
      <c r="NC745" s="1587"/>
      <c r="ND745" s="1587"/>
      <c r="NE745" s="1587"/>
      <c r="NF745" s="1587"/>
      <c r="NG745" s="1587"/>
      <c r="NH745" s="1587"/>
      <c r="NI745" s="1587"/>
      <c r="NJ745" s="1587"/>
      <c r="NK745" s="1587"/>
      <c r="NL745" s="1587"/>
      <c r="NM745" s="1587"/>
      <c r="NN745" s="1587"/>
      <c r="NO745" s="1587"/>
      <c r="NP745" s="1587"/>
      <c r="NQ745" s="1587"/>
      <c r="NR745" s="1587"/>
      <c r="NS745" s="1587"/>
      <c r="NT745" s="1587"/>
      <c r="NU745" s="1587"/>
      <c r="NV745" s="1587"/>
      <c r="NW745" s="1587"/>
      <c r="NX745" s="1587"/>
      <c r="NY745" s="1587"/>
      <c r="NZ745" s="1587"/>
      <c r="OA745" s="1587"/>
      <c r="OB745" s="1587"/>
      <c r="OC745" s="1587"/>
      <c r="OD745" s="1587"/>
      <c r="OE745" s="1587"/>
      <c r="OF745" s="1587"/>
      <c r="OG745" s="1587"/>
      <c r="OH745" s="1587"/>
      <c r="OI745" s="1587"/>
      <c r="OJ745" s="1587"/>
      <c r="OK745" s="1587"/>
      <c r="OL745" s="1587"/>
      <c r="OM745" s="1587"/>
      <c r="ON745" s="1587"/>
      <c r="OO745" s="1587"/>
      <c r="OP745" s="1587"/>
      <c r="OQ745" s="1587"/>
      <c r="OR745" s="1587"/>
      <c r="OS745" s="1587"/>
      <c r="OT745" s="1587"/>
      <c r="OU745" s="1587"/>
      <c r="OV745" s="1587"/>
      <c r="OW745" s="1587"/>
      <c r="OX745" s="1587"/>
      <c r="OY745" s="1587"/>
      <c r="OZ745" s="1587"/>
      <c r="PA745" s="1587"/>
      <c r="PB745" s="1587"/>
      <c r="PC745" s="1587"/>
      <c r="PD745" s="1587"/>
      <c r="PE745" s="1587"/>
      <c r="PF745" s="1587"/>
      <c r="PG745" s="1588"/>
      <c r="PH745" s="1588"/>
      <c r="PI745" s="1588"/>
      <c r="PJ745" s="1588"/>
      <c r="PK745" s="1588"/>
      <c r="PL745" s="1588"/>
      <c r="PM745" s="1588"/>
      <c r="PN745" s="1588"/>
      <c r="PO745" s="1588"/>
      <c r="PP745" s="1588"/>
      <c r="PQ745" s="1588"/>
      <c r="PR745" s="1588"/>
      <c r="PS745" s="1588"/>
      <c r="PT745" s="1588"/>
      <c r="PU745" s="1588"/>
      <c r="PV745" s="1588"/>
      <c r="PW745" s="1588"/>
      <c r="PX745" s="1588"/>
      <c r="PY745" s="1588"/>
      <c r="PZ745" s="1588"/>
      <c r="QA745" s="1588"/>
      <c r="QB745" s="1588"/>
      <c r="QC745" s="1588"/>
      <c r="QD745" s="1588"/>
      <c r="QE745" s="1588"/>
      <c r="QF745" s="1588"/>
      <c r="QG745" s="1588"/>
      <c r="QH745" s="1588"/>
      <c r="QI745" s="1588"/>
      <c r="QJ745" s="1588"/>
      <c r="QK745" s="1588"/>
      <c r="QL745" s="1588"/>
      <c r="QM745" s="1588"/>
      <c r="QN745" s="1588"/>
      <c r="QO745" s="1588"/>
      <c r="QP745" s="1588"/>
      <c r="QQ745" s="1588"/>
      <c r="QR745" s="1588"/>
      <c r="QS745" s="1588"/>
      <c r="QT745" s="1588"/>
      <c r="QU745" s="1588"/>
      <c r="QV745" s="1588"/>
      <c r="QW745" s="1588"/>
      <c r="QX745" s="1588"/>
      <c r="QY745" s="1588"/>
      <c r="QZ745" s="1588"/>
      <c r="RA745" s="1588"/>
      <c r="RB745" s="1588"/>
      <c r="RC745" s="1588"/>
      <c r="RD745" s="1588"/>
      <c r="RE745" s="1588"/>
      <c r="RF745" s="1588"/>
      <c r="RG745" s="1588"/>
      <c r="RH745" s="1588"/>
      <c r="RI745" s="1588"/>
      <c r="RJ745" s="1588"/>
      <c r="RK745" s="1588"/>
      <c r="RL745" s="1588"/>
      <c r="RM745" s="1588"/>
      <c r="RN745" s="1588"/>
      <c r="RO745" s="1588"/>
      <c r="RP745" s="1588"/>
      <c r="RQ745" s="1588"/>
      <c r="RR745" s="1588"/>
      <c r="RS745" s="1588"/>
      <c r="RT745" s="1588"/>
      <c r="RU745" s="1588"/>
      <c r="RV745" s="1588"/>
      <c r="RW745" s="1588"/>
      <c r="RX745" s="1588"/>
      <c r="RY745" s="1588"/>
      <c r="RZ745" s="1588"/>
      <c r="SA745" s="1588"/>
      <c r="SB745" s="1588"/>
      <c r="SC745" s="1588"/>
      <c r="SD745" s="1588"/>
      <c r="SE745" s="1588"/>
      <c r="SF745" s="1588"/>
      <c r="SG745" s="1588"/>
      <c r="SH745" s="1588"/>
      <c r="SI745" s="1588"/>
      <c r="SJ745" s="1588"/>
      <c r="SK745" s="1588"/>
      <c r="SL745" s="1588"/>
      <c r="SM745" s="1588"/>
      <c r="SN745" s="1588"/>
      <c r="SO745" s="1588"/>
      <c r="SP745" s="1588"/>
      <c r="SQ745" s="1588"/>
      <c r="SR745" s="1588"/>
      <c r="SS745" s="1588"/>
      <c r="ST745" s="1588"/>
      <c r="SU745" s="1588"/>
      <c r="SV745" s="1588"/>
      <c r="SW745" s="1588"/>
      <c r="SX745" s="1588"/>
      <c r="SY745" s="1588"/>
      <c r="SZ745" s="1588"/>
      <c r="TA745" s="1588"/>
      <c r="TB745" s="1588"/>
      <c r="TC745" s="1588"/>
    </row>
    <row r="746" spans="1:523" ht="15" customHeight="1" x14ac:dyDescent="0.15">
      <c r="A746" s="1033">
        <v>44263</v>
      </c>
      <c r="B746" s="1205">
        <f t="shared" si="116"/>
        <v>12809</v>
      </c>
      <c r="C746" s="231">
        <v>6473</v>
      </c>
      <c r="D746" s="546">
        <v>7.71</v>
      </c>
      <c r="E746" s="467">
        <v>1974</v>
      </c>
      <c r="F746" s="576">
        <v>5</v>
      </c>
      <c r="G746" s="883">
        <f t="shared" si="125"/>
        <v>15</v>
      </c>
      <c r="I746" s="576">
        <v>8.4</v>
      </c>
      <c r="M746" s="231">
        <v>2893</v>
      </c>
      <c r="N746" s="546">
        <v>8.4</v>
      </c>
      <c r="O746" s="467">
        <v>2160</v>
      </c>
      <c r="P746" s="576">
        <v>18.3</v>
      </c>
      <c r="Q746" s="883">
        <f t="shared" si="126"/>
        <v>64.05</v>
      </c>
      <c r="S746" s="576">
        <v>25.6</v>
      </c>
      <c r="W746" s="494">
        <v>283</v>
      </c>
      <c r="X746" s="546">
        <v>8.33</v>
      </c>
      <c r="Y746" s="548">
        <v>6570</v>
      </c>
      <c r="Z746" s="576">
        <v>11.8</v>
      </c>
      <c r="AA746" s="883">
        <f t="shared" si="127"/>
        <v>48.379999999999995</v>
      </c>
      <c r="AC746" s="576">
        <v>4</v>
      </c>
      <c r="AQ746" s="494">
        <v>480</v>
      </c>
      <c r="AR746" s="546">
        <v>8.1199999999999992</v>
      </c>
      <c r="AS746" s="548">
        <v>4870</v>
      </c>
      <c r="AT746" s="576">
        <v>43.3</v>
      </c>
      <c r="AU746" s="883">
        <f t="shared" si="128"/>
        <v>138.56</v>
      </c>
      <c r="AW746" s="576">
        <v>81.7</v>
      </c>
      <c r="BA746" s="231">
        <v>464</v>
      </c>
      <c r="BB746" s="546">
        <v>7.8</v>
      </c>
      <c r="BC746" s="467">
        <v>3150</v>
      </c>
      <c r="BD746" s="576">
        <v>44.8</v>
      </c>
      <c r="BE746" s="883">
        <v>161</v>
      </c>
      <c r="BG746" s="576">
        <v>26.7</v>
      </c>
      <c r="BK746" s="494">
        <v>110</v>
      </c>
      <c r="BL746" s="546">
        <v>8.18</v>
      </c>
      <c r="BM746" s="548">
        <v>2210</v>
      </c>
      <c r="BN746" s="576">
        <v>58.9</v>
      </c>
      <c r="BO746" s="883">
        <v>147</v>
      </c>
      <c r="BQ746" s="576">
        <v>1.6</v>
      </c>
      <c r="BU746" s="494">
        <v>437</v>
      </c>
      <c r="BV746" s="546">
        <v>8.14</v>
      </c>
      <c r="BW746" s="548">
        <v>6350</v>
      </c>
      <c r="BX746" s="548">
        <v>14.8</v>
      </c>
      <c r="BY746" s="883">
        <f t="shared" si="131"/>
        <v>57.72</v>
      </c>
      <c r="CA746" s="576">
        <v>35.799999999999997</v>
      </c>
      <c r="CO746" s="494">
        <v>273</v>
      </c>
      <c r="CP746" s="546">
        <v>6.96</v>
      </c>
      <c r="CQ746" s="467">
        <v>9620</v>
      </c>
      <c r="CR746" s="576">
        <v>23.4</v>
      </c>
      <c r="CS746" s="883">
        <v>75</v>
      </c>
      <c r="CU746" s="576">
        <v>23.3</v>
      </c>
      <c r="CY746" s="494">
        <v>520</v>
      </c>
      <c r="CZ746" s="546">
        <v>7.5</v>
      </c>
      <c r="DA746" s="467">
        <v>3210</v>
      </c>
      <c r="DB746" s="576">
        <v>101</v>
      </c>
      <c r="DC746" s="883">
        <v>258</v>
      </c>
      <c r="DE746" s="576">
        <v>24.2</v>
      </c>
      <c r="DI746" s="494">
        <v>299</v>
      </c>
      <c r="DJ746" s="546">
        <v>8</v>
      </c>
      <c r="DK746" s="549">
        <v>3230</v>
      </c>
      <c r="DL746" s="576">
        <v>17.600000000000001</v>
      </c>
      <c r="DM746" s="883">
        <v>63.4</v>
      </c>
      <c r="DO746" s="576">
        <v>42.7</v>
      </c>
      <c r="EC746" s="494">
        <v>203</v>
      </c>
      <c r="ED746" s="546">
        <v>7.17</v>
      </c>
      <c r="EE746" s="551">
        <v>5200</v>
      </c>
      <c r="EF746" s="576">
        <v>86.7</v>
      </c>
      <c r="EG746" s="883">
        <v>321</v>
      </c>
      <c r="EI746" s="576">
        <v>20.5</v>
      </c>
      <c r="EW746" s="494">
        <v>235</v>
      </c>
      <c r="EX746" s="546">
        <v>7.81</v>
      </c>
      <c r="EY746" s="467">
        <v>6720</v>
      </c>
      <c r="EZ746" s="576">
        <v>3.6</v>
      </c>
      <c r="FA746" s="883">
        <v>14.4</v>
      </c>
      <c r="FC746" s="576">
        <v>0.5</v>
      </c>
      <c r="FG746" s="494">
        <v>27</v>
      </c>
      <c r="FH746" s="596">
        <v>8.42</v>
      </c>
      <c r="FI746" s="602">
        <v>4370</v>
      </c>
      <c r="FJ746" s="603">
        <v>37.5</v>
      </c>
      <c r="FK746" s="883">
        <f>FJ746*3.1</f>
        <v>116.25</v>
      </c>
      <c r="FL746" s="543"/>
      <c r="FM746" s="603">
        <v>8.1999999999999993</v>
      </c>
      <c r="GU746" s="231">
        <v>9</v>
      </c>
      <c r="GV746" s="467">
        <v>6.14</v>
      </c>
      <c r="GW746" s="467">
        <v>7710</v>
      </c>
      <c r="GX746" s="467">
        <v>128</v>
      </c>
      <c r="GY746" s="467">
        <v>858</v>
      </c>
      <c r="GZ746" s="539">
        <v>100</v>
      </c>
      <c r="HA746" s="467">
        <v>159</v>
      </c>
      <c r="HE746" s="494">
        <v>49</v>
      </c>
      <c r="HF746" s="546">
        <v>5.83</v>
      </c>
      <c r="HG746" s="467">
        <v>12650</v>
      </c>
      <c r="HH746" s="954">
        <v>119</v>
      </c>
      <c r="HI746" s="1432">
        <v>452</v>
      </c>
      <c r="HK746" s="576">
        <v>30</v>
      </c>
      <c r="HO746" s="494">
        <v>54</v>
      </c>
      <c r="HP746" s="546">
        <v>6.4</v>
      </c>
      <c r="HQ746" s="467">
        <v>3040</v>
      </c>
      <c r="HR746" s="576">
        <v>25.7</v>
      </c>
      <c r="HS746" s="576">
        <v>135</v>
      </c>
      <c r="HU746" s="576">
        <v>80.400000000000006</v>
      </c>
    </row>
    <row r="747" spans="1:523" ht="15" customHeight="1" x14ac:dyDescent="0.15">
      <c r="A747" s="1033">
        <v>44264</v>
      </c>
      <c r="B747" s="1205">
        <f t="shared" si="116"/>
        <v>13192</v>
      </c>
      <c r="C747" s="231">
        <v>6668</v>
      </c>
      <c r="D747" s="546">
        <v>7.94</v>
      </c>
      <c r="E747" s="467">
        <v>2460</v>
      </c>
      <c r="F747" s="576">
        <v>17.3</v>
      </c>
      <c r="G747" s="883">
        <f t="shared" si="125"/>
        <v>51.900000000000006</v>
      </c>
      <c r="I747" s="576">
        <v>11.6</v>
      </c>
      <c r="M747" s="231">
        <v>2916</v>
      </c>
      <c r="N747" s="546">
        <v>8.24</v>
      </c>
      <c r="O747" s="467">
        <v>2930</v>
      </c>
      <c r="P747" s="576">
        <v>13.4</v>
      </c>
      <c r="Q747" s="883">
        <f t="shared" si="126"/>
        <v>46.9</v>
      </c>
      <c r="S747" s="576">
        <v>15.8</v>
      </c>
      <c r="W747" s="494">
        <v>381</v>
      </c>
      <c r="X747" s="546">
        <v>8.08</v>
      </c>
      <c r="Y747" s="548">
        <v>6100</v>
      </c>
      <c r="Z747" s="576">
        <v>10.199999999999999</v>
      </c>
      <c r="AA747" s="883">
        <f t="shared" si="127"/>
        <v>41.819999999999993</v>
      </c>
      <c r="AC747" s="576">
        <v>3.2</v>
      </c>
      <c r="AG747" s="494">
        <v>128</v>
      </c>
      <c r="AH747" s="546">
        <v>8.08</v>
      </c>
      <c r="AI747" s="548">
        <v>3720</v>
      </c>
      <c r="AJ747" s="576">
        <v>14</v>
      </c>
      <c r="AK747" s="883">
        <v>51</v>
      </c>
      <c r="AM747" s="213">
        <v>15</v>
      </c>
      <c r="AQ747" s="494">
        <v>482</v>
      </c>
      <c r="AR747" s="546">
        <v>7.9</v>
      </c>
      <c r="AS747" s="548">
        <v>3880</v>
      </c>
      <c r="AT747" s="576">
        <v>41.1</v>
      </c>
      <c r="AU747" s="883">
        <f t="shared" si="128"/>
        <v>131.52000000000001</v>
      </c>
      <c r="AW747" s="576">
        <v>68.400000000000006</v>
      </c>
      <c r="BA747" s="231">
        <v>418</v>
      </c>
      <c r="BB747" s="546">
        <v>7.87</v>
      </c>
      <c r="BC747" s="467">
        <v>3600</v>
      </c>
      <c r="BD747" s="576">
        <v>51.3</v>
      </c>
      <c r="BE747" s="883">
        <f t="shared" ref="BE747:BE753" si="135">BD747*3.6</f>
        <v>184.68</v>
      </c>
      <c r="BG747" s="576">
        <v>44.8</v>
      </c>
      <c r="BK747" s="494">
        <v>115</v>
      </c>
      <c r="BL747" s="546">
        <v>8.15</v>
      </c>
      <c r="BM747" s="548">
        <v>2110</v>
      </c>
      <c r="BN747" s="576">
        <v>69.7</v>
      </c>
      <c r="BO747" s="883">
        <f t="shared" ref="BO747:BO753" si="136">BN747*2.5</f>
        <v>174.25</v>
      </c>
      <c r="BQ747" s="576">
        <v>1.8</v>
      </c>
      <c r="BU747" s="494">
        <v>407</v>
      </c>
      <c r="BV747" s="546">
        <v>8.17</v>
      </c>
      <c r="BW747" s="548">
        <v>5480</v>
      </c>
      <c r="BX747" s="548">
        <v>15.4</v>
      </c>
      <c r="BY747" s="883">
        <f t="shared" si="131"/>
        <v>60.06</v>
      </c>
      <c r="CA747" s="576">
        <v>52.7</v>
      </c>
      <c r="CO747" s="494">
        <v>351</v>
      </c>
      <c r="CP747" s="546">
        <v>7.36</v>
      </c>
      <c r="CQ747" s="467">
        <v>8230</v>
      </c>
      <c r="CR747" s="576">
        <v>21.8</v>
      </c>
      <c r="CS747" s="883">
        <f t="shared" ref="CS747:CS753" si="137">CR747*3.2</f>
        <v>69.760000000000005</v>
      </c>
      <c r="CU747" s="576">
        <v>21</v>
      </c>
      <c r="CY747" s="494">
        <v>570</v>
      </c>
      <c r="CZ747" s="546">
        <v>8.07</v>
      </c>
      <c r="DA747" s="467">
        <v>3190</v>
      </c>
      <c r="DB747" s="576">
        <v>117</v>
      </c>
      <c r="DC747" s="883">
        <f t="shared" ref="DC747:DC753" si="138">DB747*2.55</f>
        <v>298.34999999999997</v>
      </c>
      <c r="DE747" s="576">
        <v>26.7</v>
      </c>
      <c r="DI747" s="494">
        <v>266</v>
      </c>
      <c r="DJ747" s="546">
        <v>7.71</v>
      </c>
      <c r="DK747" s="549">
        <v>3530</v>
      </c>
      <c r="DL747" s="576">
        <v>35.1</v>
      </c>
      <c r="DM747" s="883">
        <f t="shared" ref="DM747:DM753" si="139">DL747*3.2</f>
        <v>112.32000000000001</v>
      </c>
      <c r="DO747" s="576">
        <v>42.6</v>
      </c>
      <c r="EC747" s="494">
        <v>225</v>
      </c>
      <c r="ED747" s="546">
        <v>7.17</v>
      </c>
      <c r="EE747" s="551">
        <v>4880</v>
      </c>
      <c r="EF747" s="576">
        <v>101</v>
      </c>
      <c r="EG747" s="883">
        <f t="shared" ref="EG747:EG753" si="140">EF747*3.7</f>
        <v>373.70000000000005</v>
      </c>
      <c r="EI747" s="576">
        <v>24.1</v>
      </c>
      <c r="EW747" s="494">
        <v>108</v>
      </c>
      <c r="EX747" s="546">
        <v>7.9</v>
      </c>
      <c r="EY747" s="467">
        <v>5700</v>
      </c>
      <c r="EZ747" s="576">
        <v>9.5</v>
      </c>
      <c r="FA747" s="883">
        <v>38</v>
      </c>
      <c r="FC747" s="576">
        <v>6.1</v>
      </c>
      <c r="FG747" s="494">
        <v>30</v>
      </c>
      <c r="FH747" s="596">
        <v>8.42</v>
      </c>
      <c r="FI747" s="602">
        <v>4370</v>
      </c>
      <c r="FJ747" s="603">
        <v>37.5</v>
      </c>
      <c r="FK747" s="883">
        <f>FJ747*3.1</f>
        <v>116.25</v>
      </c>
      <c r="FL747" s="543"/>
      <c r="FM747" s="603">
        <v>9.1999999999999993</v>
      </c>
      <c r="FQ747" s="1262">
        <v>32</v>
      </c>
      <c r="FR747" s="1263">
        <v>5.9</v>
      </c>
      <c r="FS747" s="1444">
        <v>8940</v>
      </c>
      <c r="FT747" s="1263">
        <v>36.299999999999997</v>
      </c>
      <c r="FU747" s="980">
        <v>182</v>
      </c>
      <c r="FW747" s="954">
        <v>20.8</v>
      </c>
      <c r="GV747" s="467">
        <v>6.19</v>
      </c>
      <c r="GW747" s="467">
        <v>7440</v>
      </c>
      <c r="GX747" s="467">
        <v>160</v>
      </c>
      <c r="GY747" s="467">
        <v>832</v>
      </c>
      <c r="HA747" s="467">
        <v>230</v>
      </c>
      <c r="HE747" s="494">
        <v>42</v>
      </c>
      <c r="HF747" s="546">
        <v>5.94</v>
      </c>
      <c r="HG747" s="467">
        <v>12130</v>
      </c>
      <c r="HH747" s="954">
        <v>121</v>
      </c>
      <c r="HI747" s="1432">
        <v>460</v>
      </c>
      <c r="HK747" s="576">
        <v>29.7</v>
      </c>
      <c r="HO747" s="494">
        <v>53</v>
      </c>
      <c r="HP747" s="546">
        <v>7.01</v>
      </c>
      <c r="HQ747" s="467">
        <v>3050</v>
      </c>
      <c r="HR747" s="576">
        <v>31.7</v>
      </c>
      <c r="HS747" s="576">
        <v>158</v>
      </c>
      <c r="HU747" s="576">
        <v>105</v>
      </c>
    </row>
    <row r="748" spans="1:523" ht="15" customHeight="1" x14ac:dyDescent="0.15">
      <c r="A748" s="1033">
        <v>44265</v>
      </c>
      <c r="B748" s="1205">
        <f t="shared" si="116"/>
        <v>13477</v>
      </c>
      <c r="C748" s="231">
        <v>7733</v>
      </c>
      <c r="D748" s="546">
        <v>7.74</v>
      </c>
      <c r="E748" s="467">
        <v>1870</v>
      </c>
      <c r="F748" s="576">
        <v>5.8</v>
      </c>
      <c r="G748" s="883">
        <f t="shared" si="125"/>
        <v>17.399999999999999</v>
      </c>
      <c r="I748" s="576">
        <v>6</v>
      </c>
      <c r="M748" s="231">
        <v>2869</v>
      </c>
      <c r="N748" s="546">
        <v>8.3699999999999992</v>
      </c>
      <c r="O748" s="467">
        <v>2110</v>
      </c>
      <c r="P748" s="576">
        <v>14.5</v>
      </c>
      <c r="Q748" s="883">
        <f t="shared" si="126"/>
        <v>50.75</v>
      </c>
      <c r="S748" s="576">
        <v>15.9</v>
      </c>
      <c r="W748" s="494">
        <v>453</v>
      </c>
      <c r="X748" s="546">
        <v>8.4600000000000009</v>
      </c>
      <c r="Y748" s="548">
        <v>6050</v>
      </c>
      <c r="Z748" s="576">
        <v>18.899999999999999</v>
      </c>
      <c r="AA748" s="883">
        <f t="shared" si="127"/>
        <v>77.489999999999981</v>
      </c>
      <c r="AC748" s="576">
        <v>6.1</v>
      </c>
      <c r="AG748" s="494">
        <v>1</v>
      </c>
      <c r="AH748" s="546">
        <v>8.08</v>
      </c>
      <c r="AI748" s="548">
        <v>3720</v>
      </c>
      <c r="AJ748" s="576">
        <v>14</v>
      </c>
      <c r="AK748" s="883">
        <v>51</v>
      </c>
      <c r="AM748" s="213">
        <v>15</v>
      </c>
      <c r="AQ748" s="494">
        <v>562</v>
      </c>
      <c r="AR748" s="546">
        <v>7.88</v>
      </c>
      <c r="AS748" s="548">
        <v>4620</v>
      </c>
      <c r="AT748" s="576">
        <v>50.5</v>
      </c>
      <c r="AU748" s="883">
        <f t="shared" si="128"/>
        <v>161.60000000000002</v>
      </c>
      <c r="AW748" s="576">
        <v>68.400000000000006</v>
      </c>
      <c r="BA748" s="231">
        <v>417</v>
      </c>
      <c r="BB748" s="546">
        <v>7.82</v>
      </c>
      <c r="BC748" s="467">
        <v>3740</v>
      </c>
      <c r="BD748" s="576">
        <v>80.2</v>
      </c>
      <c r="BE748" s="883">
        <f t="shared" si="135"/>
        <v>288.72000000000003</v>
      </c>
      <c r="BG748" s="576">
        <v>53.2</v>
      </c>
      <c r="BK748" s="494">
        <v>114</v>
      </c>
      <c r="BL748" s="546">
        <v>8.16</v>
      </c>
      <c r="BM748" s="548">
        <v>2090</v>
      </c>
      <c r="BN748" s="576">
        <v>69</v>
      </c>
      <c r="BO748" s="883">
        <f t="shared" si="136"/>
        <v>172.5</v>
      </c>
      <c r="BQ748" s="576">
        <v>2</v>
      </c>
      <c r="BU748" s="494">
        <v>297</v>
      </c>
      <c r="BV748" s="546">
        <v>7.86</v>
      </c>
      <c r="BW748" s="548">
        <v>4620</v>
      </c>
      <c r="BX748" s="548">
        <v>20.9</v>
      </c>
      <c r="BY748" s="883">
        <f t="shared" si="131"/>
        <v>81.509999999999991</v>
      </c>
      <c r="CA748" s="576">
        <v>45.5</v>
      </c>
      <c r="CO748" s="494">
        <v>145</v>
      </c>
      <c r="CP748" s="546">
        <v>7.31</v>
      </c>
      <c r="CQ748" s="467">
        <v>7260</v>
      </c>
      <c r="CR748" s="576">
        <v>20.3</v>
      </c>
      <c r="CS748" s="883">
        <f t="shared" si="137"/>
        <v>64.960000000000008</v>
      </c>
      <c r="CU748" s="576">
        <v>19.3</v>
      </c>
      <c r="CY748" s="494">
        <v>373</v>
      </c>
      <c r="CZ748" s="546">
        <v>7.9</v>
      </c>
      <c r="DA748" s="467">
        <v>3380</v>
      </c>
      <c r="DB748" s="576">
        <v>140</v>
      </c>
      <c r="DC748" s="883">
        <f t="shared" si="138"/>
        <v>357</v>
      </c>
      <c r="DE748" s="576">
        <v>30.9</v>
      </c>
      <c r="DI748" s="494">
        <v>142</v>
      </c>
      <c r="DJ748" s="546">
        <v>7.85</v>
      </c>
      <c r="DK748" s="549">
        <v>3670</v>
      </c>
      <c r="DL748" s="576">
        <v>47</v>
      </c>
      <c r="DM748" s="883">
        <f t="shared" si="139"/>
        <v>150.4</v>
      </c>
      <c r="DO748" s="576">
        <v>55.6</v>
      </c>
      <c r="DS748" s="494">
        <v>58</v>
      </c>
      <c r="DT748" s="546">
        <v>7.61</v>
      </c>
      <c r="DU748" s="466">
        <v>732</v>
      </c>
      <c r="DV748" s="576">
        <v>47.5</v>
      </c>
      <c r="DW748" s="883">
        <v>133</v>
      </c>
      <c r="DY748" s="576">
        <v>30.9</v>
      </c>
      <c r="EC748" s="494">
        <v>233</v>
      </c>
      <c r="ED748" s="546">
        <v>6.16</v>
      </c>
      <c r="EE748" s="551">
        <v>4930</v>
      </c>
      <c r="EF748" s="576">
        <v>95.8</v>
      </c>
      <c r="EG748" s="883">
        <f t="shared" si="140"/>
        <v>354.46</v>
      </c>
      <c r="EI748" s="576">
        <v>24.8</v>
      </c>
      <c r="FG748" s="494">
        <v>29</v>
      </c>
      <c r="FH748" s="546">
        <v>8.64</v>
      </c>
      <c r="FI748" s="467">
        <v>4020</v>
      </c>
      <c r="FJ748" s="576">
        <v>41.5</v>
      </c>
      <c r="FK748" s="883">
        <f t="shared" ref="FK748:FK749" si="141">FJ748*3.1</f>
        <v>128.65</v>
      </c>
      <c r="FM748" s="576">
        <v>6</v>
      </c>
      <c r="HE748" s="494">
        <v>51</v>
      </c>
      <c r="HF748" s="546">
        <v>5.8</v>
      </c>
      <c r="HG748" s="467">
        <v>12480</v>
      </c>
      <c r="HH748" s="954">
        <v>121</v>
      </c>
      <c r="HI748" s="1432">
        <v>460</v>
      </c>
      <c r="HK748" s="576">
        <v>28.9</v>
      </c>
    </row>
    <row r="749" spans="1:523" ht="15" customHeight="1" x14ac:dyDescent="0.15">
      <c r="A749" s="1033">
        <v>44266</v>
      </c>
      <c r="B749" s="1205">
        <f t="shared" si="116"/>
        <v>13554</v>
      </c>
      <c r="C749" s="231">
        <v>7024</v>
      </c>
      <c r="D749" s="546">
        <v>7.75</v>
      </c>
      <c r="E749" s="467">
        <v>1967</v>
      </c>
      <c r="F749" s="576">
        <v>6.8</v>
      </c>
      <c r="G749" s="883">
        <f t="shared" si="125"/>
        <v>20.399999999999999</v>
      </c>
      <c r="I749" s="576">
        <v>7.1</v>
      </c>
      <c r="M749" s="231">
        <v>2883</v>
      </c>
      <c r="N749" s="546">
        <v>8.34</v>
      </c>
      <c r="O749" s="467">
        <v>2160</v>
      </c>
      <c r="P749" s="576">
        <v>14.5</v>
      </c>
      <c r="Q749" s="883">
        <f t="shared" si="126"/>
        <v>50.75</v>
      </c>
      <c r="S749" s="576">
        <v>14.9</v>
      </c>
      <c r="W749" s="494">
        <v>408</v>
      </c>
      <c r="X749" s="546">
        <v>8.4600000000000009</v>
      </c>
      <c r="Y749" s="548">
        <v>7880</v>
      </c>
      <c r="Z749" s="576">
        <v>41.9</v>
      </c>
      <c r="AA749" s="883">
        <f t="shared" si="127"/>
        <v>171.79</v>
      </c>
      <c r="AC749" s="576">
        <v>11.6</v>
      </c>
      <c r="AG749" s="494">
        <v>126</v>
      </c>
      <c r="AH749" s="546">
        <v>8.08</v>
      </c>
      <c r="AI749" s="548">
        <v>3720</v>
      </c>
      <c r="AJ749" s="576">
        <v>14</v>
      </c>
      <c r="AK749" s="883">
        <v>51</v>
      </c>
      <c r="AM749" s="213">
        <v>15</v>
      </c>
      <c r="AQ749" s="494">
        <v>580</v>
      </c>
      <c r="AR749" s="546">
        <v>7.51</v>
      </c>
      <c r="AS749" s="548">
        <v>5080</v>
      </c>
      <c r="AT749" s="576">
        <v>52</v>
      </c>
      <c r="AU749" s="883">
        <f t="shared" si="128"/>
        <v>166.4</v>
      </c>
      <c r="AW749" s="576">
        <v>75.2</v>
      </c>
      <c r="BA749" s="231">
        <v>539</v>
      </c>
      <c r="BB749" s="546">
        <v>7.55</v>
      </c>
      <c r="BC749" s="467">
        <v>3300</v>
      </c>
      <c r="BD749" s="576">
        <v>54</v>
      </c>
      <c r="BE749" s="883">
        <f t="shared" si="135"/>
        <v>194.4</v>
      </c>
      <c r="BG749" s="576">
        <v>34.1</v>
      </c>
      <c r="BK749" s="494">
        <v>132</v>
      </c>
      <c r="BL749" s="546">
        <v>8.01</v>
      </c>
      <c r="BM749" s="548">
        <v>2330</v>
      </c>
      <c r="BN749" s="576">
        <v>71.8</v>
      </c>
      <c r="BO749" s="883">
        <f t="shared" si="136"/>
        <v>179.5</v>
      </c>
      <c r="BQ749" s="576">
        <v>1.8</v>
      </c>
      <c r="BU749" s="494">
        <v>137</v>
      </c>
      <c r="BV749" s="546">
        <v>7.75</v>
      </c>
      <c r="BW749" s="548">
        <v>4780</v>
      </c>
      <c r="BX749" s="548">
        <v>13.3</v>
      </c>
      <c r="BY749" s="883">
        <f t="shared" si="131"/>
        <v>51.870000000000005</v>
      </c>
      <c r="CA749" s="576">
        <v>32.1</v>
      </c>
      <c r="CO749" s="494">
        <v>312</v>
      </c>
      <c r="CP749" s="546">
        <v>7.07</v>
      </c>
      <c r="CQ749" s="467">
        <v>7860</v>
      </c>
      <c r="CR749" s="576">
        <v>18.2</v>
      </c>
      <c r="CS749" s="883">
        <f t="shared" si="137"/>
        <v>58.24</v>
      </c>
      <c r="CU749" s="576">
        <v>18.2</v>
      </c>
      <c r="CY749" s="494">
        <v>557</v>
      </c>
      <c r="CZ749" s="546">
        <v>7.72</v>
      </c>
      <c r="DA749" s="467">
        <v>3370</v>
      </c>
      <c r="DB749" s="576">
        <v>139</v>
      </c>
      <c r="DC749" s="883">
        <f t="shared" si="138"/>
        <v>354.45</v>
      </c>
      <c r="DE749" s="576">
        <v>29.5</v>
      </c>
      <c r="DI749" s="494">
        <v>300</v>
      </c>
      <c r="DJ749" s="546">
        <v>7.76</v>
      </c>
      <c r="DK749" s="549">
        <v>3930</v>
      </c>
      <c r="DL749" s="576">
        <v>29</v>
      </c>
      <c r="DM749" s="883">
        <f t="shared" si="139"/>
        <v>92.800000000000011</v>
      </c>
      <c r="DO749" s="576">
        <v>52.3</v>
      </c>
      <c r="EC749" s="494">
        <v>212</v>
      </c>
      <c r="ED749" s="546">
        <v>5.78</v>
      </c>
      <c r="EE749" s="551">
        <v>5650</v>
      </c>
      <c r="EF749" s="576">
        <v>88.9</v>
      </c>
      <c r="EG749" s="883">
        <f t="shared" si="140"/>
        <v>328.93000000000006</v>
      </c>
      <c r="EI749" s="576">
        <v>23.5</v>
      </c>
      <c r="EW749" s="494">
        <v>107</v>
      </c>
      <c r="EX749" s="546">
        <v>7.9</v>
      </c>
      <c r="EY749" s="467">
        <v>5700</v>
      </c>
      <c r="EZ749" s="576">
        <v>10</v>
      </c>
      <c r="FA749" s="883">
        <v>38</v>
      </c>
      <c r="FC749" s="576">
        <v>6</v>
      </c>
      <c r="FG749" s="494">
        <v>28</v>
      </c>
      <c r="FH749" s="546">
        <v>8.5399999999999991</v>
      </c>
      <c r="FI749" s="467">
        <v>4200</v>
      </c>
      <c r="FJ749" s="576">
        <v>43.1</v>
      </c>
      <c r="FK749" s="883">
        <f t="shared" si="141"/>
        <v>133.61000000000001</v>
      </c>
      <c r="FM749" s="576">
        <v>5.2</v>
      </c>
      <c r="GA749" s="1262">
        <v>29</v>
      </c>
      <c r="HE749" s="494">
        <v>59</v>
      </c>
      <c r="HF749" s="546">
        <v>5.88</v>
      </c>
      <c r="HG749" s="467">
        <v>12450</v>
      </c>
      <c r="HH749" s="954">
        <v>115</v>
      </c>
      <c r="HI749" s="1432">
        <v>437</v>
      </c>
      <c r="HK749" s="576">
        <v>26.5</v>
      </c>
      <c r="HO749" s="494">
        <v>121</v>
      </c>
      <c r="HP749" s="546">
        <v>7.01</v>
      </c>
      <c r="HQ749" s="467">
        <v>3400</v>
      </c>
      <c r="HR749" s="576">
        <v>31</v>
      </c>
      <c r="HS749" s="576">
        <v>152</v>
      </c>
      <c r="HU749" s="576">
        <v>97</v>
      </c>
    </row>
    <row r="750" spans="1:523" ht="15" customHeight="1" x14ac:dyDescent="0.15">
      <c r="A750" s="1033">
        <v>44267</v>
      </c>
      <c r="B750" s="1205">
        <f t="shared" si="116"/>
        <v>14618</v>
      </c>
      <c r="C750" s="231">
        <v>8074</v>
      </c>
      <c r="D750" s="546">
        <v>7.41</v>
      </c>
      <c r="E750" s="467">
        <v>2040</v>
      </c>
      <c r="F750" s="576">
        <v>5.4</v>
      </c>
      <c r="G750" s="883">
        <f t="shared" si="125"/>
        <v>16.200000000000003</v>
      </c>
      <c r="I750" s="576">
        <v>5</v>
      </c>
      <c r="M750" s="231">
        <v>2938</v>
      </c>
      <c r="N750" s="546">
        <v>8.36</v>
      </c>
      <c r="O750" s="467">
        <v>2170</v>
      </c>
      <c r="P750" s="576">
        <v>15.1</v>
      </c>
      <c r="Q750" s="883">
        <f t="shared" si="126"/>
        <v>52.85</v>
      </c>
      <c r="S750" s="576">
        <v>15.7</v>
      </c>
      <c r="W750" s="494">
        <v>576</v>
      </c>
      <c r="X750" s="546">
        <v>8.4600000000000009</v>
      </c>
      <c r="Y750" s="548">
        <v>7880</v>
      </c>
      <c r="Z750" s="576">
        <v>41.9</v>
      </c>
      <c r="AA750" s="883">
        <f t="shared" si="127"/>
        <v>171.79</v>
      </c>
      <c r="AC750" s="576">
        <v>12.6</v>
      </c>
      <c r="AG750" s="494">
        <v>163</v>
      </c>
      <c r="AH750" s="546">
        <v>8.08</v>
      </c>
      <c r="AI750" s="548">
        <v>3720</v>
      </c>
      <c r="AJ750" s="576">
        <v>14</v>
      </c>
      <c r="AK750" s="883">
        <v>51</v>
      </c>
      <c r="AM750" s="213">
        <v>15</v>
      </c>
      <c r="AQ750" s="494">
        <v>548</v>
      </c>
      <c r="AR750" s="546">
        <v>7.69</v>
      </c>
      <c r="AS750" s="548">
        <v>5010</v>
      </c>
      <c r="AT750" s="576">
        <v>53.2</v>
      </c>
      <c r="AU750" s="883">
        <f t="shared" si="128"/>
        <v>170.24</v>
      </c>
      <c r="AW750" s="576">
        <v>72.2</v>
      </c>
      <c r="BA750" s="231">
        <v>567</v>
      </c>
      <c r="BB750" s="546">
        <v>7.5</v>
      </c>
      <c r="BC750" s="467">
        <v>2260</v>
      </c>
      <c r="BD750" s="576">
        <v>47.3</v>
      </c>
      <c r="BE750" s="883">
        <f t="shared" si="135"/>
        <v>170.28</v>
      </c>
      <c r="BG750" s="576">
        <v>12.7</v>
      </c>
      <c r="BK750" s="494">
        <v>132</v>
      </c>
      <c r="BL750" s="546">
        <v>7.54</v>
      </c>
      <c r="BM750" s="548">
        <v>3220</v>
      </c>
      <c r="BN750" s="576">
        <v>124</v>
      </c>
      <c r="BO750" s="883">
        <f t="shared" si="136"/>
        <v>310</v>
      </c>
      <c r="BQ750" s="576">
        <v>36.6</v>
      </c>
      <c r="BU750" s="494">
        <v>391</v>
      </c>
      <c r="BV750" s="546">
        <v>7.54</v>
      </c>
      <c r="BW750" s="548">
        <v>6240</v>
      </c>
      <c r="BX750" s="548">
        <v>23.8</v>
      </c>
      <c r="BY750" s="883">
        <f t="shared" si="131"/>
        <v>92.820000000000007</v>
      </c>
      <c r="CA750" s="576">
        <v>49</v>
      </c>
      <c r="CO750" s="494">
        <v>287</v>
      </c>
      <c r="CP750" s="546">
        <v>7.04</v>
      </c>
      <c r="CQ750" s="467">
        <v>8010</v>
      </c>
      <c r="CR750" s="576">
        <v>18.3</v>
      </c>
      <c r="CS750" s="883">
        <f t="shared" si="137"/>
        <v>58.56</v>
      </c>
      <c r="CU750" s="576">
        <v>17.399999999999999</v>
      </c>
      <c r="CY750" s="494">
        <v>316</v>
      </c>
      <c r="CZ750" s="546">
        <v>7.51</v>
      </c>
      <c r="DA750" s="467">
        <v>3220</v>
      </c>
      <c r="DB750" s="576">
        <v>132.19999999999999</v>
      </c>
      <c r="DC750" s="883">
        <f t="shared" si="138"/>
        <v>337.10999999999996</v>
      </c>
      <c r="DE750" s="576">
        <v>27.2</v>
      </c>
      <c r="DI750" s="494">
        <v>240</v>
      </c>
      <c r="DJ750" s="546">
        <v>7.76</v>
      </c>
      <c r="DK750" s="549">
        <v>3800</v>
      </c>
      <c r="DL750" s="576">
        <v>28.4</v>
      </c>
      <c r="DM750" s="883">
        <f t="shared" si="139"/>
        <v>90.88</v>
      </c>
      <c r="DO750" s="576">
        <v>50.6</v>
      </c>
      <c r="DS750" s="494">
        <v>44</v>
      </c>
      <c r="DT750" s="546">
        <v>7.61</v>
      </c>
      <c r="DU750" s="466">
        <v>732</v>
      </c>
      <c r="DV750" s="576">
        <v>47.5</v>
      </c>
      <c r="DW750" s="883">
        <v>133</v>
      </c>
      <c r="DY750" s="576">
        <v>30.9</v>
      </c>
      <c r="EC750" s="494">
        <v>70</v>
      </c>
      <c r="ED750" s="546">
        <v>6.78</v>
      </c>
      <c r="EE750" s="551">
        <v>5500</v>
      </c>
      <c r="EF750" s="576">
        <v>91</v>
      </c>
      <c r="EG750" s="883">
        <f t="shared" si="140"/>
        <v>336.7</v>
      </c>
      <c r="EI750" s="576">
        <v>23.3</v>
      </c>
      <c r="EW750" s="494">
        <v>148</v>
      </c>
      <c r="EX750" s="546">
        <v>7.49</v>
      </c>
      <c r="EY750" s="467">
        <v>7770</v>
      </c>
      <c r="EZ750" s="576">
        <v>5.4</v>
      </c>
      <c r="FA750" s="883">
        <v>22</v>
      </c>
      <c r="FC750" s="576">
        <v>0.5</v>
      </c>
      <c r="FG750" s="494">
        <v>29</v>
      </c>
      <c r="FH750" s="546">
        <v>8.7799999999999994</v>
      </c>
      <c r="FI750" s="467">
        <v>4110</v>
      </c>
      <c r="FJ750" s="576">
        <v>39.700000000000003</v>
      </c>
      <c r="FK750" s="883">
        <v>132</v>
      </c>
      <c r="FM750" s="576">
        <v>5.4</v>
      </c>
      <c r="GA750" s="1262">
        <v>40</v>
      </c>
      <c r="HE750" s="494">
        <v>2</v>
      </c>
      <c r="HF750" s="546">
        <v>5.94</v>
      </c>
      <c r="HG750" s="467">
        <v>10720</v>
      </c>
      <c r="HH750" s="954">
        <v>97.7</v>
      </c>
      <c r="HI750" s="1432">
        <v>391</v>
      </c>
      <c r="HK750" s="576">
        <v>22.7</v>
      </c>
      <c r="HO750" s="494">
        <v>53</v>
      </c>
      <c r="HP750" s="546">
        <v>6.69</v>
      </c>
      <c r="HQ750" s="467">
        <v>3290</v>
      </c>
      <c r="HR750" s="576">
        <v>56.6</v>
      </c>
      <c r="HS750" s="576">
        <v>283</v>
      </c>
      <c r="HU750" s="576">
        <v>188</v>
      </c>
    </row>
    <row r="751" spans="1:523" s="532" customFormat="1" ht="15" customHeight="1" x14ac:dyDescent="0.15">
      <c r="A751" s="1033">
        <v>44268</v>
      </c>
      <c r="B751" s="1205">
        <f t="shared" si="116"/>
        <v>14421</v>
      </c>
      <c r="C751" s="595">
        <v>7923</v>
      </c>
      <c r="D751" s="596">
        <v>7.65</v>
      </c>
      <c r="E751" s="602">
        <v>1941</v>
      </c>
      <c r="F751" s="603">
        <v>5.0999999999999996</v>
      </c>
      <c r="G751" s="883">
        <f t="shared" si="125"/>
        <v>15.299999999999999</v>
      </c>
      <c r="H751" s="543"/>
      <c r="I751" s="603">
        <v>6.4</v>
      </c>
      <c r="J751" s="598"/>
      <c r="K751" s="602"/>
      <c r="L751" s="1496"/>
      <c r="M751" s="595">
        <v>2936</v>
      </c>
      <c r="N751" s="596">
        <v>8.26</v>
      </c>
      <c r="O751" s="602">
        <v>2540</v>
      </c>
      <c r="P751" s="603">
        <v>19.7</v>
      </c>
      <c r="Q751" s="883">
        <f t="shared" si="126"/>
        <v>68.95</v>
      </c>
      <c r="R751" s="543"/>
      <c r="S751" s="603">
        <v>24.9</v>
      </c>
      <c r="T751" s="598"/>
      <c r="U751" s="602"/>
      <c r="V751" s="1496"/>
      <c r="W751" s="599">
        <v>611</v>
      </c>
      <c r="X751" s="596">
        <v>8.44</v>
      </c>
      <c r="Y751" s="600">
        <v>5590</v>
      </c>
      <c r="Z751" s="603">
        <v>17.600000000000001</v>
      </c>
      <c r="AA751" s="883">
        <f t="shared" si="127"/>
        <v>72.16</v>
      </c>
      <c r="AB751" s="543"/>
      <c r="AC751" s="603">
        <v>9</v>
      </c>
      <c r="AD751" s="543"/>
      <c r="AE751" s="602"/>
      <c r="AF751" s="604"/>
      <c r="AG751" s="599"/>
      <c r="AH751" s="596"/>
      <c r="AI751" s="600"/>
      <c r="AJ751" s="603"/>
      <c r="AK751" s="603"/>
      <c r="AL751" s="543"/>
      <c r="AM751" s="135"/>
      <c r="AN751" s="543"/>
      <c r="AO751" s="602"/>
      <c r="AP751" s="621"/>
      <c r="AQ751" s="599">
        <v>549</v>
      </c>
      <c r="AR751" s="596">
        <v>7.88</v>
      </c>
      <c r="AS751" s="600">
        <v>4410</v>
      </c>
      <c r="AT751" s="603">
        <v>45.9</v>
      </c>
      <c r="AU751" s="883">
        <f t="shared" si="128"/>
        <v>146.88</v>
      </c>
      <c r="AV751" s="543"/>
      <c r="AW751" s="603">
        <v>64.5</v>
      </c>
      <c r="AX751" s="543"/>
      <c r="AY751" s="602"/>
      <c r="AZ751" s="1497"/>
      <c r="BA751" s="595">
        <v>521</v>
      </c>
      <c r="BB751" s="596">
        <v>7.49</v>
      </c>
      <c r="BC751" s="602">
        <v>3730</v>
      </c>
      <c r="BD751" s="603">
        <v>101.7</v>
      </c>
      <c r="BE751" s="883">
        <f t="shared" si="135"/>
        <v>366.12</v>
      </c>
      <c r="BF751" s="543"/>
      <c r="BG751" s="603">
        <v>55.1</v>
      </c>
      <c r="BH751" s="543"/>
      <c r="BI751" s="602"/>
      <c r="BJ751" s="604"/>
      <c r="BK751" s="599">
        <v>133</v>
      </c>
      <c r="BL751" s="596">
        <v>7.98</v>
      </c>
      <c r="BM751" s="600">
        <v>2290</v>
      </c>
      <c r="BN751" s="603">
        <v>82.4</v>
      </c>
      <c r="BO751" s="883">
        <f t="shared" si="136"/>
        <v>206</v>
      </c>
      <c r="BP751" s="543"/>
      <c r="BQ751" s="603">
        <v>2</v>
      </c>
      <c r="BR751" s="543"/>
      <c r="BS751" s="602"/>
      <c r="BT751" s="604"/>
      <c r="BU751" s="599">
        <v>217</v>
      </c>
      <c r="BV751" s="596">
        <v>7.57</v>
      </c>
      <c r="BW751" s="600">
        <v>3930</v>
      </c>
      <c r="BX751" s="600">
        <v>33.799999999999997</v>
      </c>
      <c r="BY751" s="883">
        <f t="shared" si="131"/>
        <v>131.82</v>
      </c>
      <c r="BZ751" s="543"/>
      <c r="CA751" s="603">
        <v>37.700000000000003</v>
      </c>
      <c r="CB751" s="543"/>
      <c r="CC751" s="602"/>
      <c r="CD751" s="604"/>
      <c r="CE751" s="599"/>
      <c r="CF751" s="596"/>
      <c r="CG751" s="600"/>
      <c r="CH751" s="603"/>
      <c r="CI751" s="603"/>
      <c r="CJ751" s="543"/>
      <c r="CK751" s="603"/>
      <c r="CL751" s="543"/>
      <c r="CM751" s="602"/>
      <c r="CN751" s="1497"/>
      <c r="CO751" s="599">
        <v>267</v>
      </c>
      <c r="CP751" s="596">
        <v>7.16</v>
      </c>
      <c r="CQ751" s="602">
        <v>7040</v>
      </c>
      <c r="CR751" s="603">
        <v>26.1</v>
      </c>
      <c r="CS751" s="883">
        <f t="shared" si="137"/>
        <v>83.52000000000001</v>
      </c>
      <c r="CT751" s="543"/>
      <c r="CU751" s="603">
        <v>16.100000000000001</v>
      </c>
      <c r="CV751" s="543"/>
      <c r="CW751" s="602"/>
      <c r="CX751" s="604"/>
      <c r="CY751" s="599">
        <v>523</v>
      </c>
      <c r="CZ751" s="596">
        <v>7.39</v>
      </c>
      <c r="DA751" s="602">
        <v>4500</v>
      </c>
      <c r="DB751" s="603">
        <v>235.4</v>
      </c>
      <c r="DC751" s="883">
        <f t="shared" si="138"/>
        <v>600.27</v>
      </c>
      <c r="DD751" s="543"/>
      <c r="DE751" s="603">
        <v>47.5</v>
      </c>
      <c r="DF751" s="543"/>
      <c r="DG751" s="605"/>
      <c r="DH751" s="1497"/>
      <c r="DI751" s="599">
        <v>206</v>
      </c>
      <c r="DJ751" s="596">
        <v>7.87</v>
      </c>
      <c r="DK751" s="601">
        <v>3860</v>
      </c>
      <c r="DL751" s="603">
        <v>26.9</v>
      </c>
      <c r="DM751" s="883">
        <f t="shared" si="139"/>
        <v>86.08</v>
      </c>
      <c r="DN751" s="543"/>
      <c r="DO751" s="603">
        <v>48.2</v>
      </c>
      <c r="DP751" s="543"/>
      <c r="DQ751" s="602"/>
      <c r="DR751" s="1497"/>
      <c r="DS751" s="599">
        <v>25</v>
      </c>
      <c r="DT751" s="596">
        <v>7.66</v>
      </c>
      <c r="DU751" s="597">
        <v>666</v>
      </c>
      <c r="DV751" s="603">
        <v>39.1</v>
      </c>
      <c r="DW751" s="883">
        <v>109.5</v>
      </c>
      <c r="DX751" s="543"/>
      <c r="DY751" s="603">
        <v>29.1</v>
      </c>
      <c r="DZ751" s="543"/>
      <c r="EA751" s="603"/>
      <c r="EB751" s="604"/>
      <c r="EC751" s="599">
        <v>207</v>
      </c>
      <c r="ED751" s="596">
        <v>6.44</v>
      </c>
      <c r="EE751" s="605">
        <v>4720</v>
      </c>
      <c r="EF751" s="603">
        <v>74.7</v>
      </c>
      <c r="EG751" s="883">
        <f t="shared" si="140"/>
        <v>276.39000000000004</v>
      </c>
      <c r="EH751" s="543"/>
      <c r="EI751" s="603">
        <v>21.4</v>
      </c>
      <c r="EJ751" s="543"/>
      <c r="EK751" s="602"/>
      <c r="EL751" s="1497"/>
      <c r="EM751" s="599"/>
      <c r="EN751" s="596"/>
      <c r="EO751" s="602"/>
      <c r="EP751" s="603"/>
      <c r="EQ751" s="603"/>
      <c r="ER751" s="543"/>
      <c r="ES751" s="603"/>
      <c r="ET751" s="597"/>
      <c r="EU751" s="602"/>
      <c r="EV751" s="1497"/>
      <c r="EW751" s="599">
        <v>158</v>
      </c>
      <c r="EX751" s="596">
        <v>7.39</v>
      </c>
      <c r="EY751" s="602">
        <v>8010</v>
      </c>
      <c r="EZ751" s="603">
        <v>5.8</v>
      </c>
      <c r="FA751" s="883">
        <v>23.3</v>
      </c>
      <c r="FB751" s="543"/>
      <c r="FC751" s="603">
        <v>0.5</v>
      </c>
      <c r="FD751" s="597"/>
      <c r="FE751" s="602"/>
      <c r="FF751" s="1497"/>
      <c r="FG751" s="599">
        <v>19</v>
      </c>
      <c r="FH751" s="596">
        <v>8.44</v>
      </c>
      <c r="FI751" s="602">
        <v>4150</v>
      </c>
      <c r="FJ751" s="603">
        <v>42.3</v>
      </c>
      <c r="FK751" s="883">
        <v>131.1</v>
      </c>
      <c r="FL751" s="543"/>
      <c r="FM751" s="603">
        <v>5.0999999999999996</v>
      </c>
      <c r="FN751" s="597"/>
      <c r="FO751" s="602"/>
      <c r="FP751" s="1497"/>
      <c r="FQ751" s="1259"/>
      <c r="FR751" s="1260"/>
      <c r="FS751" s="1260"/>
      <c r="FT751" s="1260"/>
      <c r="FU751" s="980"/>
      <c r="FV751" s="1260"/>
      <c r="FW751" s="1288"/>
      <c r="FX751" s="1260"/>
      <c r="FY751" s="1260"/>
      <c r="FZ751" s="1498"/>
      <c r="GA751" s="1262"/>
      <c r="GB751" s="1260"/>
      <c r="GC751" s="1260"/>
      <c r="GD751" s="1260"/>
      <c r="GE751" s="980"/>
      <c r="GF751" s="1260"/>
      <c r="GG751" s="1288"/>
      <c r="GH751" s="1260"/>
      <c r="GI751" s="1260"/>
      <c r="GJ751" s="1498"/>
      <c r="GK751" s="595"/>
      <c r="GL751" s="952"/>
      <c r="GM751" s="602"/>
      <c r="GN751" s="602"/>
      <c r="GO751" s="602"/>
      <c r="GP751" s="602"/>
      <c r="GQ751" s="602"/>
      <c r="GR751" s="602"/>
      <c r="GS751" s="602"/>
      <c r="GT751" s="1497"/>
      <c r="GU751" s="595"/>
      <c r="GV751" s="602"/>
      <c r="GW751" s="602"/>
      <c r="GX751" s="602"/>
      <c r="GY751" s="602"/>
      <c r="GZ751" s="602"/>
      <c r="HA751" s="602"/>
      <c r="HB751" s="602"/>
      <c r="HC751" s="602"/>
      <c r="HD751" s="1497"/>
      <c r="HE751" s="599">
        <v>72</v>
      </c>
      <c r="HF751" s="596">
        <v>6.29</v>
      </c>
      <c r="HG751" s="602">
        <v>5840</v>
      </c>
      <c r="HH751" s="1288">
        <v>29.5</v>
      </c>
      <c r="HI751" s="883">
        <v>112</v>
      </c>
      <c r="HJ751" s="543"/>
      <c r="HK751" s="603">
        <v>7.4</v>
      </c>
      <c r="HL751" s="543"/>
      <c r="HM751" s="602"/>
      <c r="HN751" s="1497"/>
      <c r="HO751" s="599">
        <v>54</v>
      </c>
      <c r="HP751" s="596">
        <v>7.04</v>
      </c>
      <c r="HQ751" s="602">
        <v>3630</v>
      </c>
      <c r="HR751" s="603">
        <v>37.799999999999997</v>
      </c>
      <c r="HS751" s="603">
        <v>189</v>
      </c>
      <c r="HT751" s="543"/>
      <c r="HU751" s="603">
        <v>117</v>
      </c>
      <c r="HV751" s="543"/>
      <c r="HW751" s="602"/>
      <c r="HX751" s="1497"/>
      <c r="HY751" s="1587"/>
      <c r="HZ751" s="1587"/>
      <c r="IA751" s="1587"/>
      <c r="IB751" s="1587"/>
      <c r="IC751" s="1587"/>
      <c r="ID751" s="1587"/>
      <c r="IE751" s="1587"/>
      <c r="IF751" s="1587"/>
      <c r="IG751" s="1587"/>
      <c r="IH751" s="1587"/>
      <c r="II751" s="1587"/>
      <c r="IJ751" s="1587"/>
      <c r="IK751" s="1587"/>
      <c r="IL751" s="1587"/>
      <c r="IM751" s="1587"/>
      <c r="IN751" s="1587"/>
      <c r="IO751" s="1587"/>
      <c r="IP751" s="1587"/>
      <c r="IQ751" s="1587"/>
      <c r="IR751" s="1587"/>
      <c r="IS751" s="1587"/>
      <c r="IT751" s="1587"/>
      <c r="IU751" s="1587"/>
      <c r="IV751" s="1587"/>
      <c r="IW751" s="1587"/>
      <c r="IX751" s="1587"/>
      <c r="IY751" s="1587"/>
      <c r="IZ751" s="1587"/>
      <c r="JA751" s="1587"/>
      <c r="JB751" s="1587"/>
      <c r="JC751" s="1587"/>
      <c r="JD751" s="1587"/>
      <c r="JE751" s="1587"/>
      <c r="JF751" s="1587"/>
      <c r="JG751" s="1587"/>
      <c r="JH751" s="1587"/>
      <c r="JI751" s="1587"/>
      <c r="JJ751" s="1587"/>
      <c r="JK751" s="1587"/>
      <c r="JL751" s="1587"/>
      <c r="JM751" s="1587"/>
      <c r="JN751" s="1587"/>
      <c r="JO751" s="1587"/>
      <c r="JP751" s="1587"/>
      <c r="JQ751" s="1587"/>
      <c r="JR751" s="1587"/>
      <c r="JS751" s="1587"/>
      <c r="JT751" s="1587"/>
      <c r="JU751" s="1587"/>
      <c r="JV751" s="1587"/>
      <c r="JW751" s="1587"/>
      <c r="JX751" s="1587"/>
      <c r="JY751" s="1587"/>
      <c r="JZ751" s="1587"/>
      <c r="KA751" s="1587"/>
      <c r="KB751" s="1587"/>
      <c r="KC751" s="1587"/>
      <c r="KD751" s="1587"/>
      <c r="KE751" s="1587"/>
      <c r="KF751" s="1587"/>
      <c r="KG751" s="1587"/>
      <c r="KH751" s="1587"/>
      <c r="KI751" s="1587"/>
      <c r="KJ751" s="1587"/>
      <c r="KK751" s="1587"/>
      <c r="KL751" s="1587"/>
      <c r="KM751" s="1587"/>
      <c r="KN751" s="1587"/>
      <c r="KO751" s="1587"/>
      <c r="KP751" s="1587"/>
      <c r="KQ751" s="1587"/>
      <c r="KR751" s="1587"/>
      <c r="KS751" s="1587"/>
      <c r="KT751" s="1587"/>
      <c r="KU751" s="1587"/>
      <c r="KV751" s="1587"/>
      <c r="KW751" s="1587"/>
      <c r="KX751" s="1587"/>
      <c r="KY751" s="1587"/>
      <c r="KZ751" s="1587"/>
      <c r="LA751" s="1587"/>
      <c r="LB751" s="1587"/>
      <c r="LC751" s="1587"/>
      <c r="LD751" s="1587"/>
      <c r="LE751" s="1587"/>
      <c r="LF751" s="1587"/>
      <c r="LG751" s="1587"/>
      <c r="LH751" s="1587"/>
      <c r="LI751" s="1587"/>
      <c r="LJ751" s="1587"/>
      <c r="LK751" s="1587"/>
      <c r="LL751" s="1587"/>
      <c r="LM751" s="1587"/>
      <c r="LN751" s="1587"/>
      <c r="LO751" s="1587"/>
      <c r="LP751" s="1587"/>
      <c r="LQ751" s="1587"/>
      <c r="LR751" s="1587"/>
      <c r="LS751" s="1587"/>
      <c r="LT751" s="1587"/>
      <c r="LU751" s="1587"/>
      <c r="LV751" s="1587"/>
      <c r="LW751" s="1587"/>
      <c r="LX751" s="1587"/>
      <c r="LY751" s="1587"/>
      <c r="LZ751" s="1587"/>
      <c r="MA751" s="1587"/>
      <c r="MB751" s="1587"/>
      <c r="MC751" s="1587"/>
      <c r="MD751" s="1587"/>
      <c r="ME751" s="1587"/>
      <c r="MF751" s="1587"/>
      <c r="MG751" s="1587"/>
      <c r="MH751" s="1587"/>
      <c r="MI751" s="1587"/>
      <c r="MJ751" s="1587"/>
      <c r="MK751" s="1587"/>
      <c r="ML751" s="1587"/>
      <c r="MM751" s="1587"/>
      <c r="MN751" s="1587"/>
      <c r="MO751" s="1587"/>
      <c r="MP751" s="1587"/>
      <c r="MQ751" s="1587"/>
      <c r="MR751" s="1587"/>
      <c r="MS751" s="1587"/>
      <c r="MT751" s="1587"/>
      <c r="MU751" s="1587"/>
      <c r="MV751" s="1587"/>
      <c r="MW751" s="1587"/>
      <c r="MX751" s="1587"/>
      <c r="MY751" s="1587"/>
      <c r="MZ751" s="1587"/>
      <c r="NA751" s="1587"/>
      <c r="NB751" s="1587"/>
      <c r="NC751" s="1587"/>
      <c r="ND751" s="1587"/>
      <c r="NE751" s="1587"/>
      <c r="NF751" s="1587"/>
      <c r="NG751" s="1587"/>
      <c r="NH751" s="1587"/>
      <c r="NI751" s="1587"/>
      <c r="NJ751" s="1587"/>
      <c r="NK751" s="1587"/>
      <c r="NL751" s="1587"/>
      <c r="NM751" s="1587"/>
      <c r="NN751" s="1587"/>
      <c r="NO751" s="1587"/>
      <c r="NP751" s="1587"/>
      <c r="NQ751" s="1587"/>
      <c r="NR751" s="1587"/>
      <c r="NS751" s="1587"/>
      <c r="NT751" s="1587"/>
      <c r="NU751" s="1587"/>
      <c r="NV751" s="1587"/>
      <c r="NW751" s="1587"/>
      <c r="NX751" s="1587"/>
      <c r="NY751" s="1587"/>
      <c r="NZ751" s="1587"/>
      <c r="OA751" s="1587"/>
      <c r="OB751" s="1587"/>
      <c r="OC751" s="1587"/>
      <c r="OD751" s="1587"/>
      <c r="OE751" s="1587"/>
      <c r="OF751" s="1587"/>
      <c r="OG751" s="1587"/>
      <c r="OH751" s="1587"/>
      <c r="OI751" s="1587"/>
      <c r="OJ751" s="1587"/>
      <c r="OK751" s="1587"/>
      <c r="OL751" s="1587"/>
      <c r="OM751" s="1587"/>
      <c r="ON751" s="1587"/>
      <c r="OO751" s="1587"/>
      <c r="OP751" s="1587"/>
      <c r="OQ751" s="1587"/>
      <c r="OR751" s="1587"/>
      <c r="OS751" s="1587"/>
      <c r="OT751" s="1587"/>
      <c r="OU751" s="1587"/>
      <c r="OV751" s="1587"/>
      <c r="OW751" s="1587"/>
      <c r="OX751" s="1587"/>
      <c r="OY751" s="1587"/>
      <c r="OZ751" s="1587"/>
      <c r="PA751" s="1587"/>
      <c r="PB751" s="1587"/>
      <c r="PC751" s="1587"/>
      <c r="PD751" s="1587"/>
      <c r="PE751" s="1587"/>
      <c r="PF751" s="1587"/>
      <c r="PG751" s="1588"/>
      <c r="PH751" s="1588"/>
      <c r="PI751" s="1588"/>
      <c r="PJ751" s="1588"/>
      <c r="PK751" s="1588"/>
      <c r="PL751" s="1588"/>
      <c r="PM751" s="1588"/>
      <c r="PN751" s="1588"/>
      <c r="PO751" s="1588"/>
      <c r="PP751" s="1588"/>
      <c r="PQ751" s="1588"/>
      <c r="PR751" s="1588"/>
      <c r="PS751" s="1588"/>
      <c r="PT751" s="1588"/>
      <c r="PU751" s="1588"/>
      <c r="PV751" s="1588"/>
      <c r="PW751" s="1588"/>
      <c r="PX751" s="1588"/>
      <c r="PY751" s="1588"/>
      <c r="PZ751" s="1588"/>
      <c r="QA751" s="1588"/>
      <c r="QB751" s="1588"/>
      <c r="QC751" s="1588"/>
      <c r="QD751" s="1588"/>
      <c r="QE751" s="1588"/>
      <c r="QF751" s="1588"/>
      <c r="QG751" s="1588"/>
      <c r="QH751" s="1588"/>
      <c r="QI751" s="1588"/>
      <c r="QJ751" s="1588"/>
      <c r="QK751" s="1588"/>
      <c r="QL751" s="1588"/>
      <c r="QM751" s="1588"/>
      <c r="QN751" s="1588"/>
      <c r="QO751" s="1588"/>
      <c r="QP751" s="1588"/>
      <c r="QQ751" s="1588"/>
      <c r="QR751" s="1588"/>
      <c r="QS751" s="1588"/>
      <c r="QT751" s="1588"/>
      <c r="QU751" s="1588"/>
      <c r="QV751" s="1588"/>
      <c r="QW751" s="1588"/>
      <c r="QX751" s="1588"/>
      <c r="QY751" s="1588"/>
      <c r="QZ751" s="1588"/>
      <c r="RA751" s="1588"/>
      <c r="RB751" s="1588"/>
      <c r="RC751" s="1588"/>
      <c r="RD751" s="1588"/>
      <c r="RE751" s="1588"/>
      <c r="RF751" s="1588"/>
      <c r="RG751" s="1588"/>
      <c r="RH751" s="1588"/>
      <c r="RI751" s="1588"/>
      <c r="RJ751" s="1588"/>
      <c r="RK751" s="1588"/>
      <c r="RL751" s="1588"/>
      <c r="RM751" s="1588"/>
      <c r="RN751" s="1588"/>
      <c r="RO751" s="1588"/>
      <c r="RP751" s="1588"/>
      <c r="RQ751" s="1588"/>
      <c r="RR751" s="1588"/>
      <c r="RS751" s="1588"/>
      <c r="RT751" s="1588"/>
      <c r="RU751" s="1588"/>
      <c r="RV751" s="1588"/>
      <c r="RW751" s="1588"/>
      <c r="RX751" s="1588"/>
      <c r="RY751" s="1588"/>
      <c r="RZ751" s="1588"/>
      <c r="SA751" s="1588"/>
      <c r="SB751" s="1588"/>
      <c r="SC751" s="1588"/>
      <c r="SD751" s="1588"/>
      <c r="SE751" s="1588"/>
      <c r="SF751" s="1588"/>
      <c r="SG751" s="1588"/>
      <c r="SH751" s="1588"/>
      <c r="SI751" s="1588"/>
      <c r="SJ751" s="1588"/>
      <c r="SK751" s="1588"/>
      <c r="SL751" s="1588"/>
      <c r="SM751" s="1588"/>
      <c r="SN751" s="1588"/>
      <c r="SO751" s="1588"/>
      <c r="SP751" s="1588"/>
      <c r="SQ751" s="1588"/>
      <c r="SR751" s="1588"/>
      <c r="SS751" s="1588"/>
      <c r="ST751" s="1588"/>
      <c r="SU751" s="1588"/>
      <c r="SV751" s="1588"/>
      <c r="SW751" s="1588"/>
      <c r="SX751" s="1588"/>
      <c r="SY751" s="1588"/>
      <c r="SZ751" s="1588"/>
      <c r="TA751" s="1588"/>
      <c r="TB751" s="1588"/>
      <c r="TC751" s="1588"/>
    </row>
    <row r="752" spans="1:523" s="472" customFormat="1" ht="15" customHeight="1" x14ac:dyDescent="0.15">
      <c r="A752" s="581">
        <v>44269</v>
      </c>
      <c r="B752" s="1204">
        <f t="shared" si="116"/>
        <v>14703</v>
      </c>
      <c r="C752" s="241">
        <v>7987</v>
      </c>
      <c r="D752" s="552">
        <v>7.74</v>
      </c>
      <c r="E752" s="471">
        <v>1928</v>
      </c>
      <c r="F752" s="577">
        <v>5.7</v>
      </c>
      <c r="G752" s="577">
        <f t="shared" si="125"/>
        <v>17.100000000000001</v>
      </c>
      <c r="H752" s="541"/>
      <c r="I752" s="577">
        <v>5.7</v>
      </c>
      <c r="J752" s="553"/>
      <c r="K752" s="471"/>
      <c r="L752" s="1499"/>
      <c r="M752" s="241">
        <v>2966</v>
      </c>
      <c r="N752" s="552">
        <v>8.51</v>
      </c>
      <c r="O752" s="471">
        <v>2190</v>
      </c>
      <c r="P752" s="577">
        <v>15.5</v>
      </c>
      <c r="Q752" s="577">
        <f t="shared" si="126"/>
        <v>54.25</v>
      </c>
      <c r="R752" s="541"/>
      <c r="S752" s="577">
        <v>14.7</v>
      </c>
      <c r="T752" s="553"/>
      <c r="U752" s="471"/>
      <c r="V752" s="1499"/>
      <c r="W752" s="554">
        <v>688</v>
      </c>
      <c r="X752" s="552">
        <v>8.44</v>
      </c>
      <c r="Y752" s="555">
        <v>5590</v>
      </c>
      <c r="Z752" s="577">
        <v>17.600000000000001</v>
      </c>
      <c r="AA752" s="577">
        <f t="shared" si="127"/>
        <v>72.16</v>
      </c>
      <c r="AB752" s="541"/>
      <c r="AC752" s="577">
        <v>10</v>
      </c>
      <c r="AD752" s="541"/>
      <c r="AE752" s="471"/>
      <c r="AF752" s="557"/>
      <c r="AG752" s="554"/>
      <c r="AH752" s="552"/>
      <c r="AI752" s="555"/>
      <c r="AJ752" s="577"/>
      <c r="AK752" s="577"/>
      <c r="AL752" s="541"/>
      <c r="AM752" s="180"/>
      <c r="AN752" s="541"/>
      <c r="AO752" s="471"/>
      <c r="AP752" s="619"/>
      <c r="AQ752" s="554">
        <v>553</v>
      </c>
      <c r="AR752" s="552">
        <v>7.69</v>
      </c>
      <c r="AS752" s="555">
        <v>4690</v>
      </c>
      <c r="AT752" s="577">
        <v>48.9</v>
      </c>
      <c r="AU752" s="577">
        <f t="shared" si="128"/>
        <v>156.48000000000002</v>
      </c>
      <c r="AV752" s="541"/>
      <c r="AW752" s="577">
        <v>68.5</v>
      </c>
      <c r="AX752" s="541"/>
      <c r="AY752" s="471"/>
      <c r="AZ752" s="1500"/>
      <c r="BA752" s="241">
        <v>561</v>
      </c>
      <c r="BB752" s="552">
        <v>7.62</v>
      </c>
      <c r="BC752" s="471">
        <v>3940</v>
      </c>
      <c r="BD752" s="577">
        <v>94.2</v>
      </c>
      <c r="BE752" s="577">
        <f t="shared" si="135"/>
        <v>339.12</v>
      </c>
      <c r="BF752" s="541"/>
      <c r="BG752" s="577">
        <v>57.7</v>
      </c>
      <c r="BH752" s="541"/>
      <c r="BI752" s="471"/>
      <c r="BJ752" s="557"/>
      <c r="BK752" s="554">
        <v>133</v>
      </c>
      <c r="BL752" s="552">
        <v>7.58</v>
      </c>
      <c r="BM752" s="555">
        <v>3070</v>
      </c>
      <c r="BN752" s="577">
        <v>89.2</v>
      </c>
      <c r="BO752" s="577">
        <f t="shared" si="136"/>
        <v>223</v>
      </c>
      <c r="BP752" s="541"/>
      <c r="BQ752" s="577">
        <v>6.8</v>
      </c>
      <c r="BR752" s="541"/>
      <c r="BS752" s="471"/>
      <c r="BT752" s="557"/>
      <c r="BU752" s="554">
        <v>433</v>
      </c>
      <c r="BV752" s="552">
        <v>7.61</v>
      </c>
      <c r="BW752" s="555">
        <v>6070</v>
      </c>
      <c r="BX752" s="555">
        <v>20</v>
      </c>
      <c r="BY752" s="577">
        <f t="shared" si="131"/>
        <v>78</v>
      </c>
      <c r="BZ752" s="541"/>
      <c r="CA752" s="577">
        <v>43.2</v>
      </c>
      <c r="CB752" s="541"/>
      <c r="CC752" s="471"/>
      <c r="CD752" s="557"/>
      <c r="CE752" s="554"/>
      <c r="CF752" s="552"/>
      <c r="CG752" s="555"/>
      <c r="CH752" s="577"/>
      <c r="CI752" s="577"/>
      <c r="CJ752" s="541"/>
      <c r="CK752" s="577"/>
      <c r="CL752" s="541"/>
      <c r="CM752" s="471"/>
      <c r="CN752" s="1500"/>
      <c r="CO752" s="554">
        <v>291</v>
      </c>
      <c r="CP752" s="552">
        <v>6.98</v>
      </c>
      <c r="CQ752" s="471">
        <v>6990</v>
      </c>
      <c r="CR752" s="577">
        <v>22.7</v>
      </c>
      <c r="CS752" s="577">
        <f t="shared" si="137"/>
        <v>72.64</v>
      </c>
      <c r="CT752" s="541"/>
      <c r="CU752" s="577">
        <v>13.7</v>
      </c>
      <c r="CV752" s="541"/>
      <c r="CW752" s="471"/>
      <c r="CX752" s="557"/>
      <c r="CY752" s="554">
        <v>538</v>
      </c>
      <c r="CZ752" s="552">
        <v>7.53</v>
      </c>
      <c r="DA752" s="471">
        <v>4420</v>
      </c>
      <c r="DB752" s="577">
        <v>225</v>
      </c>
      <c r="DC752" s="577">
        <f t="shared" si="138"/>
        <v>573.75</v>
      </c>
      <c r="DD752" s="541"/>
      <c r="DE752" s="577">
        <v>45.7</v>
      </c>
      <c r="DF752" s="541"/>
      <c r="DG752" s="558"/>
      <c r="DH752" s="1500"/>
      <c r="DI752" s="554">
        <v>176</v>
      </c>
      <c r="DJ752" s="552">
        <v>7.9</v>
      </c>
      <c r="DK752" s="556">
        <v>4080</v>
      </c>
      <c r="DL752" s="577">
        <v>28.8</v>
      </c>
      <c r="DM752" s="577">
        <f t="shared" si="139"/>
        <v>92.160000000000011</v>
      </c>
      <c r="DN752" s="541"/>
      <c r="DO752" s="577">
        <v>53</v>
      </c>
      <c r="DP752" s="541"/>
      <c r="DQ752" s="471"/>
      <c r="DR752" s="1500"/>
      <c r="DS752" s="554"/>
      <c r="DT752" s="552"/>
      <c r="DU752" s="470"/>
      <c r="DV752" s="577"/>
      <c r="DW752" s="577"/>
      <c r="DX752" s="541"/>
      <c r="DY752" s="577"/>
      <c r="DZ752" s="541"/>
      <c r="EA752" s="577"/>
      <c r="EB752" s="557"/>
      <c r="EC752" s="554">
        <v>232</v>
      </c>
      <c r="ED752" s="552">
        <v>6.65</v>
      </c>
      <c r="EE752" s="558">
        <v>5320</v>
      </c>
      <c r="EF752" s="577">
        <v>89.2</v>
      </c>
      <c r="EG752" s="577">
        <f t="shared" si="140"/>
        <v>330.04</v>
      </c>
      <c r="EH752" s="541"/>
      <c r="EI752" s="577">
        <v>20.399999999999999</v>
      </c>
      <c r="EJ752" s="541"/>
      <c r="EK752" s="471"/>
      <c r="EL752" s="1500"/>
      <c r="EM752" s="554"/>
      <c r="EN752" s="552"/>
      <c r="EO752" s="471"/>
      <c r="EP752" s="577"/>
      <c r="EQ752" s="577"/>
      <c r="ER752" s="541"/>
      <c r="ES752" s="577"/>
      <c r="ET752" s="470"/>
      <c r="EU752" s="471"/>
      <c r="EV752" s="1500"/>
      <c r="EW752" s="554"/>
      <c r="EX752" s="552"/>
      <c r="EY752" s="471"/>
      <c r="EZ752" s="577"/>
      <c r="FA752" s="577"/>
      <c r="FB752" s="541"/>
      <c r="FC752" s="577"/>
      <c r="FD752" s="470"/>
      <c r="FE752" s="471"/>
      <c r="FF752" s="1500"/>
      <c r="FG752" s="554">
        <v>28</v>
      </c>
      <c r="FH752" s="552">
        <v>8.6</v>
      </c>
      <c r="FI752" s="471">
        <v>4210</v>
      </c>
      <c r="FJ752" s="577">
        <v>44.1</v>
      </c>
      <c r="FK752" s="577">
        <v>137</v>
      </c>
      <c r="FL752" s="541"/>
      <c r="FM752" s="577">
        <v>5.0999999999999996</v>
      </c>
      <c r="FN752" s="470"/>
      <c r="FO752" s="471"/>
      <c r="FP752" s="1500"/>
      <c r="FQ752" s="1261"/>
      <c r="FR752" s="584"/>
      <c r="FS752" s="584"/>
      <c r="FT752" s="584"/>
      <c r="FU752" s="590"/>
      <c r="FV752" s="584"/>
      <c r="FW752" s="590"/>
      <c r="FX752" s="584"/>
      <c r="FY752" s="584"/>
      <c r="FZ752" s="1501"/>
      <c r="GA752" s="1261">
        <v>40</v>
      </c>
      <c r="GB752" s="584">
        <v>7.97</v>
      </c>
      <c r="GC752" s="584">
        <v>2390</v>
      </c>
      <c r="GD752" s="584">
        <v>11.4</v>
      </c>
      <c r="GE752" s="590"/>
      <c r="GF752" s="584"/>
      <c r="GG752" s="590">
        <v>12.3</v>
      </c>
      <c r="GH752" s="584"/>
      <c r="GI752" s="584"/>
      <c r="GJ752" s="1501"/>
      <c r="GK752" s="241"/>
      <c r="GL752" s="940"/>
      <c r="GM752" s="471"/>
      <c r="GN752" s="471"/>
      <c r="GO752" s="471"/>
      <c r="GP752" s="471"/>
      <c r="GQ752" s="471"/>
      <c r="GR752" s="471"/>
      <c r="GS752" s="471"/>
      <c r="GT752" s="1500"/>
      <c r="GU752" s="241"/>
      <c r="GV752" s="471"/>
      <c r="GW752" s="471"/>
      <c r="GX752" s="471"/>
      <c r="GY752" s="471"/>
      <c r="GZ752" s="471"/>
      <c r="HA752" s="471"/>
      <c r="HB752" s="471"/>
      <c r="HC752" s="471"/>
      <c r="HD752" s="1500"/>
      <c r="HE752" s="554">
        <v>31</v>
      </c>
      <c r="HF752" s="552">
        <v>3.92</v>
      </c>
      <c r="HG752" s="471">
        <v>11870</v>
      </c>
      <c r="HH752" s="590">
        <v>112</v>
      </c>
      <c r="HI752" s="577">
        <v>426</v>
      </c>
      <c r="HJ752" s="541"/>
      <c r="HK752" s="577">
        <v>24.6</v>
      </c>
      <c r="HL752" s="541"/>
      <c r="HM752" s="471"/>
      <c r="HN752" s="1500"/>
      <c r="HO752" s="554">
        <v>46</v>
      </c>
      <c r="HP752" s="552">
        <v>6.82</v>
      </c>
      <c r="HQ752" s="471">
        <v>3750</v>
      </c>
      <c r="HR752" s="577">
        <v>39.9</v>
      </c>
      <c r="HS752" s="577">
        <v>207</v>
      </c>
      <c r="HT752" s="541"/>
      <c r="HU752" s="577">
        <v>122</v>
      </c>
      <c r="HV752" s="541"/>
      <c r="HW752" s="471"/>
      <c r="HX752" s="1500"/>
      <c r="HY752" s="1587"/>
      <c r="HZ752" s="1587"/>
      <c r="IA752" s="1587"/>
      <c r="IB752" s="1587"/>
      <c r="IC752" s="1587"/>
      <c r="ID752" s="1587"/>
      <c r="IE752" s="1587"/>
      <c r="IF752" s="1587"/>
      <c r="IG752" s="1587"/>
      <c r="IH752" s="1587"/>
      <c r="II752" s="1587"/>
      <c r="IJ752" s="1587"/>
      <c r="IK752" s="1587"/>
      <c r="IL752" s="1587"/>
      <c r="IM752" s="1587"/>
      <c r="IN752" s="1587"/>
      <c r="IO752" s="1587"/>
      <c r="IP752" s="1587"/>
      <c r="IQ752" s="1587"/>
      <c r="IR752" s="1587"/>
      <c r="IS752" s="1587"/>
      <c r="IT752" s="1587"/>
      <c r="IU752" s="1587"/>
      <c r="IV752" s="1587"/>
      <c r="IW752" s="1587"/>
      <c r="IX752" s="1587"/>
      <c r="IY752" s="1587"/>
      <c r="IZ752" s="1587"/>
      <c r="JA752" s="1587"/>
      <c r="JB752" s="1587"/>
      <c r="JC752" s="1587"/>
      <c r="JD752" s="1587"/>
      <c r="JE752" s="1587"/>
      <c r="JF752" s="1587"/>
      <c r="JG752" s="1587"/>
      <c r="JH752" s="1587"/>
      <c r="JI752" s="1587"/>
      <c r="JJ752" s="1587"/>
      <c r="JK752" s="1587"/>
      <c r="JL752" s="1587"/>
      <c r="JM752" s="1587"/>
      <c r="JN752" s="1587"/>
      <c r="JO752" s="1587"/>
      <c r="JP752" s="1587"/>
      <c r="JQ752" s="1587"/>
      <c r="JR752" s="1587"/>
      <c r="JS752" s="1587"/>
      <c r="JT752" s="1587"/>
      <c r="JU752" s="1587"/>
      <c r="JV752" s="1587"/>
      <c r="JW752" s="1587"/>
      <c r="JX752" s="1587"/>
      <c r="JY752" s="1587"/>
      <c r="JZ752" s="1587"/>
      <c r="KA752" s="1587"/>
      <c r="KB752" s="1587"/>
      <c r="KC752" s="1587"/>
      <c r="KD752" s="1587"/>
      <c r="KE752" s="1587"/>
      <c r="KF752" s="1587"/>
      <c r="KG752" s="1587"/>
      <c r="KH752" s="1587"/>
      <c r="KI752" s="1587"/>
      <c r="KJ752" s="1587"/>
      <c r="KK752" s="1587"/>
      <c r="KL752" s="1587"/>
      <c r="KM752" s="1587"/>
      <c r="KN752" s="1587"/>
      <c r="KO752" s="1587"/>
      <c r="KP752" s="1587"/>
      <c r="KQ752" s="1587"/>
      <c r="KR752" s="1587"/>
      <c r="KS752" s="1587"/>
      <c r="KT752" s="1587"/>
      <c r="KU752" s="1587"/>
      <c r="KV752" s="1587"/>
      <c r="KW752" s="1587"/>
      <c r="KX752" s="1587"/>
      <c r="KY752" s="1587"/>
      <c r="KZ752" s="1587"/>
      <c r="LA752" s="1587"/>
      <c r="LB752" s="1587"/>
      <c r="LC752" s="1587"/>
      <c r="LD752" s="1587"/>
      <c r="LE752" s="1587"/>
      <c r="LF752" s="1587"/>
      <c r="LG752" s="1587"/>
      <c r="LH752" s="1587"/>
      <c r="LI752" s="1587"/>
      <c r="LJ752" s="1587"/>
      <c r="LK752" s="1587"/>
      <c r="LL752" s="1587"/>
      <c r="LM752" s="1587"/>
      <c r="LN752" s="1587"/>
      <c r="LO752" s="1587"/>
      <c r="LP752" s="1587"/>
      <c r="LQ752" s="1587"/>
      <c r="LR752" s="1587"/>
      <c r="LS752" s="1587"/>
      <c r="LT752" s="1587"/>
      <c r="LU752" s="1587"/>
      <c r="LV752" s="1587"/>
      <c r="LW752" s="1587"/>
      <c r="LX752" s="1587"/>
      <c r="LY752" s="1587"/>
      <c r="LZ752" s="1587"/>
      <c r="MA752" s="1587"/>
      <c r="MB752" s="1587"/>
      <c r="MC752" s="1587"/>
      <c r="MD752" s="1587"/>
      <c r="ME752" s="1587"/>
      <c r="MF752" s="1587"/>
      <c r="MG752" s="1587"/>
      <c r="MH752" s="1587"/>
      <c r="MI752" s="1587"/>
      <c r="MJ752" s="1587"/>
      <c r="MK752" s="1587"/>
      <c r="ML752" s="1587"/>
      <c r="MM752" s="1587"/>
      <c r="MN752" s="1587"/>
      <c r="MO752" s="1587"/>
      <c r="MP752" s="1587"/>
      <c r="MQ752" s="1587"/>
      <c r="MR752" s="1587"/>
      <c r="MS752" s="1587"/>
      <c r="MT752" s="1587"/>
      <c r="MU752" s="1587"/>
      <c r="MV752" s="1587"/>
      <c r="MW752" s="1587"/>
      <c r="MX752" s="1587"/>
      <c r="MY752" s="1587"/>
      <c r="MZ752" s="1587"/>
      <c r="NA752" s="1587"/>
      <c r="NB752" s="1587"/>
      <c r="NC752" s="1587"/>
      <c r="ND752" s="1587"/>
      <c r="NE752" s="1587"/>
      <c r="NF752" s="1587"/>
      <c r="NG752" s="1587"/>
      <c r="NH752" s="1587"/>
      <c r="NI752" s="1587"/>
      <c r="NJ752" s="1587"/>
      <c r="NK752" s="1587"/>
      <c r="NL752" s="1587"/>
      <c r="NM752" s="1587"/>
      <c r="NN752" s="1587"/>
      <c r="NO752" s="1587"/>
      <c r="NP752" s="1587"/>
      <c r="NQ752" s="1587"/>
      <c r="NR752" s="1587"/>
      <c r="NS752" s="1587"/>
      <c r="NT752" s="1587"/>
      <c r="NU752" s="1587"/>
      <c r="NV752" s="1587"/>
      <c r="NW752" s="1587"/>
      <c r="NX752" s="1587"/>
      <c r="NY752" s="1587"/>
      <c r="NZ752" s="1587"/>
      <c r="OA752" s="1587"/>
      <c r="OB752" s="1587"/>
      <c r="OC752" s="1587"/>
      <c r="OD752" s="1587"/>
      <c r="OE752" s="1587"/>
      <c r="OF752" s="1587"/>
      <c r="OG752" s="1587"/>
      <c r="OH752" s="1587"/>
      <c r="OI752" s="1587"/>
      <c r="OJ752" s="1587"/>
      <c r="OK752" s="1587"/>
      <c r="OL752" s="1587"/>
      <c r="OM752" s="1587"/>
      <c r="ON752" s="1587"/>
      <c r="OO752" s="1587"/>
      <c r="OP752" s="1587"/>
      <c r="OQ752" s="1587"/>
      <c r="OR752" s="1587"/>
      <c r="OS752" s="1587"/>
      <c r="OT752" s="1587"/>
      <c r="OU752" s="1587"/>
      <c r="OV752" s="1587"/>
      <c r="OW752" s="1587"/>
      <c r="OX752" s="1587"/>
      <c r="OY752" s="1587"/>
      <c r="OZ752" s="1587"/>
      <c r="PA752" s="1587"/>
      <c r="PB752" s="1587"/>
      <c r="PC752" s="1587"/>
      <c r="PD752" s="1587"/>
      <c r="PE752" s="1587"/>
      <c r="PF752" s="1587"/>
      <c r="PG752" s="1588"/>
      <c r="PH752" s="1588"/>
      <c r="PI752" s="1588"/>
      <c r="PJ752" s="1588"/>
      <c r="PK752" s="1588"/>
      <c r="PL752" s="1588"/>
      <c r="PM752" s="1588"/>
      <c r="PN752" s="1588"/>
      <c r="PO752" s="1588"/>
      <c r="PP752" s="1588"/>
      <c r="PQ752" s="1588"/>
      <c r="PR752" s="1588"/>
      <c r="PS752" s="1588"/>
      <c r="PT752" s="1588"/>
      <c r="PU752" s="1588"/>
      <c r="PV752" s="1588"/>
      <c r="PW752" s="1588"/>
      <c r="PX752" s="1588"/>
      <c r="PY752" s="1588"/>
      <c r="PZ752" s="1588"/>
      <c r="QA752" s="1588"/>
      <c r="QB752" s="1588"/>
      <c r="QC752" s="1588"/>
      <c r="QD752" s="1588"/>
      <c r="QE752" s="1588"/>
      <c r="QF752" s="1588"/>
      <c r="QG752" s="1588"/>
      <c r="QH752" s="1588"/>
      <c r="QI752" s="1588"/>
      <c r="QJ752" s="1588"/>
      <c r="QK752" s="1588"/>
      <c r="QL752" s="1588"/>
      <c r="QM752" s="1588"/>
      <c r="QN752" s="1588"/>
      <c r="QO752" s="1588"/>
      <c r="QP752" s="1588"/>
      <c r="QQ752" s="1588"/>
      <c r="QR752" s="1588"/>
      <c r="QS752" s="1588"/>
      <c r="QT752" s="1588"/>
      <c r="QU752" s="1588"/>
      <c r="QV752" s="1588"/>
      <c r="QW752" s="1588"/>
      <c r="QX752" s="1588"/>
      <c r="QY752" s="1588"/>
      <c r="QZ752" s="1588"/>
      <c r="RA752" s="1588"/>
      <c r="RB752" s="1588"/>
      <c r="RC752" s="1588"/>
      <c r="RD752" s="1588"/>
      <c r="RE752" s="1588"/>
      <c r="RF752" s="1588"/>
      <c r="RG752" s="1588"/>
      <c r="RH752" s="1588"/>
      <c r="RI752" s="1588"/>
      <c r="RJ752" s="1588"/>
      <c r="RK752" s="1588"/>
      <c r="RL752" s="1588"/>
      <c r="RM752" s="1588"/>
      <c r="RN752" s="1588"/>
      <c r="RO752" s="1588"/>
      <c r="RP752" s="1588"/>
      <c r="RQ752" s="1588"/>
      <c r="RR752" s="1588"/>
      <c r="RS752" s="1588"/>
      <c r="RT752" s="1588"/>
      <c r="RU752" s="1588"/>
      <c r="RV752" s="1588"/>
      <c r="RW752" s="1588"/>
      <c r="RX752" s="1588"/>
      <c r="RY752" s="1588"/>
      <c r="RZ752" s="1588"/>
      <c r="SA752" s="1588"/>
      <c r="SB752" s="1588"/>
      <c r="SC752" s="1588"/>
      <c r="SD752" s="1588"/>
      <c r="SE752" s="1588"/>
      <c r="SF752" s="1588"/>
      <c r="SG752" s="1588"/>
      <c r="SH752" s="1588"/>
      <c r="SI752" s="1588"/>
      <c r="SJ752" s="1588"/>
      <c r="SK752" s="1588"/>
      <c r="SL752" s="1588"/>
      <c r="SM752" s="1588"/>
      <c r="SN752" s="1588"/>
      <c r="SO752" s="1588"/>
      <c r="SP752" s="1588"/>
      <c r="SQ752" s="1588"/>
      <c r="SR752" s="1588"/>
      <c r="SS752" s="1588"/>
      <c r="ST752" s="1588"/>
      <c r="SU752" s="1588"/>
      <c r="SV752" s="1588"/>
      <c r="SW752" s="1588"/>
      <c r="SX752" s="1588"/>
      <c r="SY752" s="1588"/>
      <c r="SZ752" s="1588"/>
      <c r="TA752" s="1588"/>
      <c r="TB752" s="1588"/>
      <c r="TC752" s="1588"/>
    </row>
    <row r="753" spans="1:232" ht="15" customHeight="1" x14ac:dyDescent="0.15">
      <c r="A753" s="1033">
        <v>44270</v>
      </c>
      <c r="B753" s="1205">
        <f t="shared" si="116"/>
        <v>14951</v>
      </c>
      <c r="C753" s="231">
        <v>8250</v>
      </c>
      <c r="D753" s="546">
        <v>7.4</v>
      </c>
      <c r="E753" s="467">
        <v>1926</v>
      </c>
      <c r="F753" s="576">
        <v>6.2</v>
      </c>
      <c r="G753" s="883">
        <f t="shared" si="125"/>
        <v>18.600000000000001</v>
      </c>
      <c r="I753" s="576">
        <v>5.6</v>
      </c>
      <c r="L753" s="1502"/>
      <c r="M753" s="231">
        <v>3020</v>
      </c>
      <c r="N753" s="546">
        <v>8.25</v>
      </c>
      <c r="O753" s="467">
        <v>2352</v>
      </c>
      <c r="P753" s="576">
        <v>10.5</v>
      </c>
      <c r="Q753" s="883">
        <f t="shared" si="126"/>
        <v>36.75</v>
      </c>
      <c r="S753" s="576">
        <v>10.9</v>
      </c>
      <c r="V753" s="1502"/>
      <c r="W753" s="494">
        <v>708</v>
      </c>
      <c r="X753" s="546">
        <v>8.1300000000000008</v>
      </c>
      <c r="Y753" s="548">
        <v>4960</v>
      </c>
      <c r="Z753" s="576">
        <v>11.5</v>
      </c>
      <c r="AA753" s="883">
        <f t="shared" si="127"/>
        <v>47.15</v>
      </c>
      <c r="AC753" s="576">
        <v>8.1999999999999993</v>
      </c>
      <c r="AQ753" s="494">
        <v>336</v>
      </c>
      <c r="AR753" s="546">
        <v>7.29</v>
      </c>
      <c r="AS753" s="548">
        <v>5330</v>
      </c>
      <c r="AT753" s="576">
        <v>47.1</v>
      </c>
      <c r="AU753" s="883">
        <f t="shared" si="128"/>
        <v>150.72</v>
      </c>
      <c r="AW753" s="576">
        <v>61.2</v>
      </c>
      <c r="AZ753" s="1503"/>
      <c r="BA753" s="231">
        <v>549</v>
      </c>
      <c r="BB753" s="546">
        <v>7.56</v>
      </c>
      <c r="BC753" s="467">
        <v>2760</v>
      </c>
      <c r="BD753" s="576">
        <v>77</v>
      </c>
      <c r="BE753" s="883">
        <f t="shared" si="135"/>
        <v>277.2</v>
      </c>
      <c r="BG753" s="576">
        <v>19.8</v>
      </c>
      <c r="BK753" s="494">
        <v>97</v>
      </c>
      <c r="BL753" s="546">
        <v>7.28</v>
      </c>
      <c r="BM753" s="548">
        <v>4230</v>
      </c>
      <c r="BN753" s="576">
        <v>92.2</v>
      </c>
      <c r="BO753" s="883">
        <f t="shared" si="136"/>
        <v>230.5</v>
      </c>
      <c r="BQ753" s="576">
        <v>6.9</v>
      </c>
      <c r="BU753" s="494">
        <v>284</v>
      </c>
      <c r="BV753" s="546">
        <v>7.89</v>
      </c>
      <c r="BW753" s="548">
        <v>2630</v>
      </c>
      <c r="BX753" s="548">
        <v>7.1</v>
      </c>
      <c r="BY753" s="883">
        <f t="shared" si="131"/>
        <v>27.689999999999998</v>
      </c>
      <c r="CA753" s="576">
        <v>15.8</v>
      </c>
      <c r="CN753" s="1503"/>
      <c r="CO753" s="494">
        <v>324</v>
      </c>
      <c r="CP753" s="546">
        <v>7.14</v>
      </c>
      <c r="CQ753" s="467">
        <v>6170</v>
      </c>
      <c r="CR753" s="576">
        <v>29.8</v>
      </c>
      <c r="CS753" s="883">
        <f t="shared" si="137"/>
        <v>95.360000000000014</v>
      </c>
      <c r="CU753" s="576">
        <v>34.200000000000003</v>
      </c>
      <c r="CY753" s="494">
        <v>618</v>
      </c>
      <c r="CZ753" s="546">
        <v>7.63</v>
      </c>
      <c r="DA753" s="467">
        <v>8240</v>
      </c>
      <c r="DB753" s="576">
        <v>189</v>
      </c>
      <c r="DC753" s="883">
        <f t="shared" si="138"/>
        <v>481.95</v>
      </c>
      <c r="DE753" s="576">
        <v>42.3</v>
      </c>
      <c r="DH753" s="1503"/>
      <c r="DI753" s="494">
        <v>266</v>
      </c>
      <c r="DJ753" s="546">
        <v>7.8</v>
      </c>
      <c r="DK753" s="549">
        <v>4190</v>
      </c>
      <c r="DL753" s="576">
        <v>26.2</v>
      </c>
      <c r="DM753" s="883">
        <f t="shared" si="139"/>
        <v>83.84</v>
      </c>
      <c r="DO753" s="576">
        <v>53.9</v>
      </c>
      <c r="DR753" s="1503"/>
      <c r="DS753" s="494">
        <v>11</v>
      </c>
      <c r="DT753" s="546">
        <v>7.66</v>
      </c>
      <c r="DU753" s="466">
        <v>666</v>
      </c>
      <c r="DV753" s="576">
        <v>39</v>
      </c>
      <c r="DW753" s="883">
        <v>110</v>
      </c>
      <c r="DY753" s="576">
        <v>30</v>
      </c>
      <c r="EC753" s="494">
        <v>93</v>
      </c>
      <c r="ED753" s="546">
        <v>6.42</v>
      </c>
      <c r="EE753" s="551">
        <v>5720</v>
      </c>
      <c r="EF753" s="576">
        <v>92.3</v>
      </c>
      <c r="EG753" s="883">
        <f t="shared" si="140"/>
        <v>341.51</v>
      </c>
      <c r="EI753" s="576">
        <v>24.1</v>
      </c>
      <c r="EL753" s="1503"/>
      <c r="EV753" s="1503"/>
      <c r="EW753" s="494">
        <v>259</v>
      </c>
      <c r="EX753" s="546">
        <v>7.27</v>
      </c>
      <c r="EY753" s="467">
        <v>8250</v>
      </c>
      <c r="EZ753" s="576">
        <v>4.2</v>
      </c>
      <c r="FA753" s="883">
        <v>16.8</v>
      </c>
      <c r="FC753" s="576">
        <v>0.5</v>
      </c>
      <c r="FF753" s="1503"/>
      <c r="FG753" s="494">
        <v>22</v>
      </c>
      <c r="FH753" s="546">
        <v>8.6</v>
      </c>
      <c r="FI753" s="467">
        <v>4210</v>
      </c>
      <c r="FJ753" s="576">
        <v>44</v>
      </c>
      <c r="FK753" s="883">
        <v>137</v>
      </c>
      <c r="FM753" s="576">
        <v>5</v>
      </c>
      <c r="FP753" s="1503"/>
      <c r="FS753" s="1263"/>
      <c r="FZ753" s="1504"/>
      <c r="GJ753" s="1504"/>
      <c r="GT753" s="1503"/>
      <c r="GZ753" s="467"/>
      <c r="HD753" s="1503"/>
      <c r="HE753" s="494">
        <v>60</v>
      </c>
      <c r="HF753" s="546">
        <v>6.06</v>
      </c>
      <c r="HG753" s="467">
        <v>12460</v>
      </c>
      <c r="HH753" s="954">
        <v>149</v>
      </c>
      <c r="HI753" s="883">
        <v>566</v>
      </c>
      <c r="HK753" s="576">
        <v>28.3</v>
      </c>
      <c r="HN753" s="1503"/>
      <c r="HO753" s="494">
        <v>54</v>
      </c>
      <c r="HP753" s="546">
        <v>6.84</v>
      </c>
      <c r="HQ753" s="467">
        <v>3850</v>
      </c>
      <c r="HR753" s="576">
        <v>44.9</v>
      </c>
      <c r="HS753" s="576">
        <v>258</v>
      </c>
      <c r="HU753" s="576">
        <v>133</v>
      </c>
      <c r="HX753" s="1503"/>
    </row>
  </sheetData>
  <mergeCells count="28">
    <mergeCell ref="C2:L2"/>
    <mergeCell ref="GA2:GJ2"/>
    <mergeCell ref="HY1:PF1048576"/>
    <mergeCell ref="PG1:TC1048576"/>
    <mergeCell ref="EC2:EL2"/>
    <mergeCell ref="FG2:FP2"/>
    <mergeCell ref="EM2:EV2"/>
    <mergeCell ref="EW2:FF2"/>
    <mergeCell ref="A1:HX1"/>
    <mergeCell ref="BK2:BT2"/>
    <mergeCell ref="BU2:CD2"/>
    <mergeCell ref="CE2:CN2"/>
    <mergeCell ref="HE2:HN2"/>
    <mergeCell ref="HO2:HX2"/>
    <mergeCell ref="A2:A4"/>
    <mergeCell ref="B2:B3"/>
    <mergeCell ref="M2:V2"/>
    <mergeCell ref="W2:AF2"/>
    <mergeCell ref="DI2:DR2"/>
    <mergeCell ref="DS2:EB2"/>
    <mergeCell ref="GK2:GT2"/>
    <mergeCell ref="GU2:HD2"/>
    <mergeCell ref="AG2:AP2"/>
    <mergeCell ref="AQ2:AZ2"/>
    <mergeCell ref="BA2:BJ2"/>
    <mergeCell ref="CO2:CX2"/>
    <mergeCell ref="CY2:DH2"/>
    <mergeCell ref="FQ2:FZ2"/>
  </mergeCells>
  <phoneticPr fontId="25" type="noConversion"/>
  <pageMargins left="0.69930555555555596" right="0.69930555555555596" top="0.75" bottom="0.75" header="0.3" footer="0.3"/>
  <pageSetup paperSize="9" orientation="portrait" r:id="rId1"/>
  <ignoredErrors>
    <ignoredError sqref="B220" evalError="1"/>
    <ignoredError sqref="M157:S157 W157:AN157 AQ157:BG157 BK157:BR157 BU157:CA157 CE157 CO157:DE157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2"/>
  <sheetViews>
    <sheetView workbookViewId="0">
      <pane xSplit="1" ySplit="6" topLeftCell="B13" activePane="bottomRight" state="frozen"/>
      <selection pane="topRight" activeCell="B1" sqref="B1"/>
      <selection pane="bottomLeft" activeCell="A7" sqref="A7"/>
      <selection pane="bottomRight" activeCell="P11" sqref="P11"/>
    </sheetView>
  </sheetViews>
  <sheetFormatPr defaultColWidth="9" defaultRowHeight="20.100000000000001" customHeight="1" x14ac:dyDescent="0.25"/>
  <cols>
    <col min="1" max="1" width="7.625" style="1395" customWidth="1"/>
    <col min="2" max="2" width="5.75" style="1395" customWidth="1"/>
    <col min="3" max="3" width="6.25" style="1395" customWidth="1"/>
    <col min="4" max="4" width="5.75" style="1395" customWidth="1"/>
    <col min="5" max="5" width="4.25" style="1395" customWidth="1"/>
    <col min="6" max="6" width="4.625" style="1395" customWidth="1"/>
    <col min="7" max="7" width="4.625" style="1397" customWidth="1"/>
    <col min="8" max="8" width="5.5" style="1398" customWidth="1"/>
    <col min="9" max="9" width="5.25" style="1399" customWidth="1"/>
    <col min="10" max="10" width="4.625" style="1395" customWidth="1"/>
    <col min="11" max="11" width="4.625" style="1397" customWidth="1"/>
    <col min="12" max="12" width="4.625" style="1395" customWidth="1"/>
    <col min="13" max="13" width="4.625" style="1454" customWidth="1"/>
    <col min="14" max="15" width="4.625" style="1395" customWidth="1"/>
    <col min="16" max="16" width="5.625" style="1395" customWidth="1"/>
    <col min="17" max="17" width="4.625" style="1454" customWidth="1"/>
    <col min="18" max="18" width="6" style="1395" customWidth="1"/>
    <col min="19" max="19" width="4.625" style="1454" customWidth="1"/>
    <col min="20" max="20" width="4.625" style="1395" customWidth="1"/>
    <col min="21" max="21" width="4.625" style="1397" customWidth="1"/>
    <col min="22" max="22" width="5.5" style="1395" customWidth="1"/>
    <col min="23" max="23" width="4.625" style="1397" customWidth="1"/>
    <col min="24" max="24" width="4.625" style="1395" customWidth="1"/>
    <col min="25" max="25" width="4.625" style="1454" customWidth="1"/>
    <col min="26" max="26" width="4.625" style="1395" customWidth="1"/>
    <col min="27" max="27" width="4.625" style="1397" customWidth="1"/>
    <col min="28" max="30" width="5.25" style="1395" customWidth="1"/>
    <col min="31" max="31" width="5.625" style="1395" customWidth="1"/>
    <col min="32" max="32" width="43.5" style="1395" customWidth="1"/>
    <col min="33" max="16384" width="9" style="677"/>
  </cols>
  <sheetData>
    <row r="1" spans="1:32" ht="23.25" customHeight="1" thickBot="1" x14ac:dyDescent="0.35">
      <c r="A1" s="1602" t="s">
        <v>213</v>
      </c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3"/>
      <c r="P1" s="1603"/>
      <c r="Q1" s="1603"/>
      <c r="R1" s="1603"/>
      <c r="S1" s="1603"/>
      <c r="T1" s="1603"/>
      <c r="U1" s="1603"/>
      <c r="V1" s="1603"/>
      <c r="W1" s="1603"/>
      <c r="X1" s="1603"/>
      <c r="Y1" s="1603"/>
      <c r="Z1" s="1603"/>
      <c r="AA1" s="1603"/>
      <c r="AB1" s="1603"/>
      <c r="AC1" s="1603"/>
      <c r="AD1" s="1603"/>
      <c r="AE1" s="1603"/>
      <c r="AF1" s="1604"/>
    </row>
    <row r="2" spans="1:32" ht="12.75" customHeight="1" x14ac:dyDescent="0.25">
      <c r="A2" s="1605" t="s">
        <v>165</v>
      </c>
      <c r="B2" s="1608" t="s">
        <v>224</v>
      </c>
      <c r="C2" s="1609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  <c r="Z2" s="1610"/>
      <c r="AA2" s="1610"/>
      <c r="AB2" s="1610"/>
      <c r="AC2" s="1610"/>
      <c r="AD2" s="1610"/>
      <c r="AE2" s="1610"/>
      <c r="AF2" s="1614" t="s">
        <v>0</v>
      </c>
    </row>
    <row r="3" spans="1:32" ht="13.5" customHeight="1" thickBot="1" x14ac:dyDescent="0.3">
      <c r="A3" s="1606"/>
      <c r="B3" s="1611"/>
      <c r="C3" s="1612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3"/>
      <c r="Q3" s="1613"/>
      <c r="R3" s="1613"/>
      <c r="S3" s="1613"/>
      <c r="T3" s="1613"/>
      <c r="U3" s="1613"/>
      <c r="V3" s="1613"/>
      <c r="W3" s="1613"/>
      <c r="X3" s="1613"/>
      <c r="Y3" s="1613"/>
      <c r="Z3" s="1613"/>
      <c r="AA3" s="1613"/>
      <c r="AB3" s="1613"/>
      <c r="AC3" s="1613"/>
      <c r="AD3" s="1613"/>
      <c r="AE3" s="1613"/>
      <c r="AF3" s="1615"/>
    </row>
    <row r="4" spans="1:32" s="1389" customFormat="1" ht="21.75" customHeight="1" x14ac:dyDescent="0.2">
      <c r="A4" s="1606"/>
      <c r="B4" s="1617" t="s">
        <v>225</v>
      </c>
      <c r="C4" s="1619" t="s">
        <v>214</v>
      </c>
      <c r="D4" s="1620"/>
      <c r="E4" s="1619" t="s">
        <v>215</v>
      </c>
      <c r="F4" s="1621"/>
      <c r="G4" s="1622" t="s">
        <v>216</v>
      </c>
      <c r="H4" s="1622"/>
      <c r="I4" s="1623" t="s">
        <v>217</v>
      </c>
      <c r="J4" s="1624"/>
      <c r="K4" s="1624"/>
      <c r="L4" s="1624"/>
      <c r="M4" s="1624"/>
      <c r="N4" s="1624"/>
      <c r="O4" s="1624"/>
      <c r="P4" s="1624"/>
      <c r="Q4" s="1624"/>
      <c r="R4" s="1624"/>
      <c r="S4" s="1624"/>
      <c r="T4" s="1624"/>
      <c r="U4" s="1624"/>
      <c r="V4" s="1624"/>
      <c r="W4" s="1624"/>
      <c r="X4" s="1624"/>
      <c r="Y4" s="1624"/>
      <c r="Z4" s="1624"/>
      <c r="AA4" s="1624"/>
      <c r="AB4" s="1624"/>
      <c r="AC4" s="1625"/>
      <c r="AD4" s="1629" t="s">
        <v>288</v>
      </c>
      <c r="AE4" s="1626" t="s">
        <v>226</v>
      </c>
      <c r="AF4" s="1615"/>
    </row>
    <row r="5" spans="1:32" s="1389" customFormat="1" ht="21.75" customHeight="1" x14ac:dyDescent="0.2">
      <c r="A5" s="1606"/>
      <c r="B5" s="1618"/>
      <c r="C5" s="862" t="s">
        <v>156</v>
      </c>
      <c r="D5" s="862" t="s">
        <v>157</v>
      </c>
      <c r="E5" s="863" t="s">
        <v>158</v>
      </c>
      <c r="F5" s="863" t="s">
        <v>159</v>
      </c>
      <c r="G5" s="864" t="s">
        <v>158</v>
      </c>
      <c r="H5" s="1377" t="s">
        <v>159</v>
      </c>
      <c r="I5" s="1632" t="s">
        <v>128</v>
      </c>
      <c r="J5" s="1633"/>
      <c r="K5" s="1596" t="s">
        <v>160</v>
      </c>
      <c r="L5" s="1597"/>
      <c r="M5" s="1598" t="s">
        <v>218</v>
      </c>
      <c r="N5" s="1597"/>
      <c r="O5" s="1599" t="s">
        <v>219</v>
      </c>
      <c r="P5" s="1600"/>
      <c r="Q5" s="1599" t="s">
        <v>161</v>
      </c>
      <c r="R5" s="1600"/>
      <c r="S5" s="1598" t="s">
        <v>162</v>
      </c>
      <c r="T5" s="1601"/>
      <c r="U5" s="1596" t="s">
        <v>129</v>
      </c>
      <c r="V5" s="1628"/>
      <c r="W5" s="1596" t="s">
        <v>12</v>
      </c>
      <c r="X5" s="1628"/>
      <c r="Y5" s="1596" t="s">
        <v>163</v>
      </c>
      <c r="Z5" s="1628"/>
      <c r="AA5" s="1631" t="s">
        <v>220</v>
      </c>
      <c r="AB5" s="1628"/>
      <c r="AC5" s="1377" t="s">
        <v>164</v>
      </c>
      <c r="AD5" s="1630"/>
      <c r="AE5" s="1627"/>
      <c r="AF5" s="1616"/>
    </row>
    <row r="6" spans="1:32" s="1390" customFormat="1" ht="18.75" customHeight="1" x14ac:dyDescent="0.25">
      <c r="A6" s="1607"/>
      <c r="B6" s="1112" t="s">
        <v>181</v>
      </c>
      <c r="C6" s="1113" t="s">
        <v>212</v>
      </c>
      <c r="D6" s="1113" t="s">
        <v>182</v>
      </c>
      <c r="E6" s="1112" t="s">
        <v>181</v>
      </c>
      <c r="F6" s="1116" t="s">
        <v>182</v>
      </c>
      <c r="G6" s="1114" t="s">
        <v>181</v>
      </c>
      <c r="H6" s="1116" t="s">
        <v>182</v>
      </c>
      <c r="I6" s="1115" t="s">
        <v>130</v>
      </c>
      <c r="J6" s="1116" t="s">
        <v>182</v>
      </c>
      <c r="K6" s="1114" t="s">
        <v>130</v>
      </c>
      <c r="L6" s="1116" t="s">
        <v>182</v>
      </c>
      <c r="M6" s="1450" t="s">
        <v>131</v>
      </c>
      <c r="N6" s="1116" t="s">
        <v>182</v>
      </c>
      <c r="O6" s="1116" t="s">
        <v>131</v>
      </c>
      <c r="P6" s="1116" t="s">
        <v>182</v>
      </c>
      <c r="Q6" s="1450" t="s">
        <v>183</v>
      </c>
      <c r="R6" s="1116" t="s">
        <v>182</v>
      </c>
      <c r="S6" s="1450" t="s">
        <v>131</v>
      </c>
      <c r="T6" s="1116" t="s">
        <v>182</v>
      </c>
      <c r="U6" s="1114" t="s">
        <v>181</v>
      </c>
      <c r="V6" s="1116" t="s">
        <v>182</v>
      </c>
      <c r="W6" s="1114" t="s">
        <v>130</v>
      </c>
      <c r="X6" s="1116" t="s">
        <v>182</v>
      </c>
      <c r="Y6" s="1450" t="s">
        <v>131</v>
      </c>
      <c r="Z6" s="1116" t="s">
        <v>182</v>
      </c>
      <c r="AA6" s="1114" t="s">
        <v>131</v>
      </c>
      <c r="AB6" s="1116" t="s">
        <v>182</v>
      </c>
      <c r="AC6" s="1116" t="s">
        <v>182</v>
      </c>
      <c r="AD6" s="1116" t="s">
        <v>182</v>
      </c>
      <c r="AE6" s="1116" t="s">
        <v>184</v>
      </c>
      <c r="AF6" s="1449" t="s">
        <v>281</v>
      </c>
    </row>
    <row r="7" spans="1:32" ht="20.100000000000001" customHeight="1" x14ac:dyDescent="0.25">
      <c r="A7" s="846">
        <v>43770</v>
      </c>
      <c r="B7" s="1385">
        <v>97944</v>
      </c>
      <c r="C7" s="1385">
        <v>92604</v>
      </c>
      <c r="D7" s="1385">
        <v>55769.4</v>
      </c>
      <c r="E7" s="525" t="s">
        <v>155</v>
      </c>
      <c r="F7" s="847">
        <v>0</v>
      </c>
      <c r="G7" s="848">
        <v>0</v>
      </c>
      <c r="H7" s="847">
        <v>0</v>
      </c>
      <c r="I7" s="849">
        <v>50</v>
      </c>
      <c r="J7" s="849">
        <v>156.53</v>
      </c>
      <c r="K7" s="848">
        <v>50</v>
      </c>
      <c r="L7" s="849">
        <v>242.48</v>
      </c>
      <c r="M7" s="1451">
        <v>33.049999999999997</v>
      </c>
      <c r="N7" s="849">
        <v>74922.559999999998</v>
      </c>
      <c r="O7" s="850">
        <v>2</v>
      </c>
      <c r="P7" s="849">
        <v>6106.18</v>
      </c>
      <c r="Q7" s="1451">
        <v>0</v>
      </c>
      <c r="R7" s="849">
        <v>0</v>
      </c>
      <c r="S7" s="1451">
        <v>1.25</v>
      </c>
      <c r="T7" s="849">
        <v>2192.2800000000002</v>
      </c>
      <c r="U7" s="848">
        <v>94.8</v>
      </c>
      <c r="V7" s="849">
        <v>43794.77</v>
      </c>
      <c r="W7" s="848">
        <v>475</v>
      </c>
      <c r="X7" s="849">
        <v>5884.96</v>
      </c>
      <c r="Y7" s="1451">
        <v>5.4</v>
      </c>
      <c r="Z7" s="849">
        <v>31539.83</v>
      </c>
      <c r="AA7" s="848">
        <v>0</v>
      </c>
      <c r="AB7" s="849">
        <v>0</v>
      </c>
      <c r="AC7" s="851">
        <f>J7+L7+P7+R7+T7+V7+X7+Z7+AB7+N7</f>
        <v>164839.59</v>
      </c>
      <c r="AD7" s="851">
        <f>AC7+H7+F7+D7</f>
        <v>220608.99</v>
      </c>
      <c r="AE7" s="852">
        <f>AD7/B7</f>
        <v>2.25239922813036</v>
      </c>
      <c r="AF7" s="853"/>
    </row>
    <row r="8" spans="1:32" ht="20.100000000000001" customHeight="1" x14ac:dyDescent="0.25">
      <c r="A8" s="846">
        <v>43801</v>
      </c>
      <c r="B8" s="854">
        <v>103845</v>
      </c>
      <c r="C8" s="854">
        <v>133000</v>
      </c>
      <c r="D8" s="854">
        <v>76608</v>
      </c>
      <c r="E8" s="525" t="s">
        <v>155</v>
      </c>
      <c r="F8" s="847">
        <v>0</v>
      </c>
      <c r="G8" s="848">
        <v>162</v>
      </c>
      <c r="H8" s="847">
        <f>G8*200</f>
        <v>32400</v>
      </c>
      <c r="I8" s="849">
        <v>0</v>
      </c>
      <c r="J8" s="849">
        <v>0</v>
      </c>
      <c r="K8" s="848">
        <v>200</v>
      </c>
      <c r="L8" s="849">
        <v>969.91</v>
      </c>
      <c r="M8" s="1451">
        <v>24.1</v>
      </c>
      <c r="N8" s="849">
        <v>53550.2</v>
      </c>
      <c r="O8" s="850">
        <v>4.63</v>
      </c>
      <c r="P8" s="849">
        <v>14529.85</v>
      </c>
      <c r="Q8" s="1451">
        <v>0</v>
      </c>
      <c r="R8" s="849">
        <v>0</v>
      </c>
      <c r="S8" s="1451">
        <v>1.5</v>
      </c>
      <c r="T8" s="849">
        <v>2746.94</v>
      </c>
      <c r="U8" s="848">
        <v>86.42</v>
      </c>
      <c r="V8" s="849">
        <v>39920.85</v>
      </c>
      <c r="W8" s="848">
        <v>550</v>
      </c>
      <c r="X8" s="849">
        <v>4716.49</v>
      </c>
      <c r="Y8" s="1451">
        <v>7.9</v>
      </c>
      <c r="Z8" s="849">
        <v>46141.61</v>
      </c>
      <c r="AA8" s="848">
        <v>0</v>
      </c>
      <c r="AB8" s="849">
        <v>0</v>
      </c>
      <c r="AC8" s="851">
        <f>J8+L8+P8+R8+T8+V8+X8+Z8+AB8+N8</f>
        <v>162575.84999999998</v>
      </c>
      <c r="AD8" s="851">
        <f t="shared" ref="AD8:AD22" si="0">AC8+H8+F8+D8</f>
        <v>271583.84999999998</v>
      </c>
      <c r="AE8" s="852">
        <f t="shared" ref="AE8:AE21" si="1">AD8/B8</f>
        <v>2.6152809475660836</v>
      </c>
      <c r="AF8" s="853"/>
    </row>
    <row r="9" spans="1:32" ht="20.100000000000001" customHeight="1" x14ac:dyDescent="0.25">
      <c r="A9" s="855">
        <v>43831</v>
      </c>
      <c r="B9" s="595">
        <v>75489</v>
      </c>
      <c r="C9" s="595">
        <v>254040</v>
      </c>
      <c r="D9" s="602">
        <v>156158</v>
      </c>
      <c r="E9" s="525" t="s">
        <v>155</v>
      </c>
      <c r="F9" s="847">
        <v>0</v>
      </c>
      <c r="G9" s="603">
        <v>845</v>
      </c>
      <c r="H9" s="847">
        <f t="shared" ref="H9:H10" si="2">G9*200</f>
        <v>169000</v>
      </c>
      <c r="I9" s="134">
        <v>50</v>
      </c>
      <c r="J9" s="134">
        <v>156.53</v>
      </c>
      <c r="K9" s="135">
        <v>50</v>
      </c>
      <c r="L9" s="134">
        <v>242.48</v>
      </c>
      <c r="M9" s="810">
        <v>18.72</v>
      </c>
      <c r="N9" s="134">
        <v>42045.31</v>
      </c>
      <c r="O9" s="856">
        <v>1.85</v>
      </c>
      <c r="P9" s="134">
        <v>5811.94</v>
      </c>
      <c r="Q9" s="1451">
        <v>0</v>
      </c>
      <c r="R9" s="849">
        <v>0</v>
      </c>
      <c r="S9" s="810">
        <v>4.0999999999999996</v>
      </c>
      <c r="T9" s="134">
        <v>7562.53</v>
      </c>
      <c r="U9" s="135">
        <v>43.22</v>
      </c>
      <c r="V9" s="134">
        <v>19965.150000000001</v>
      </c>
      <c r="W9" s="135">
        <v>530</v>
      </c>
      <c r="X9" s="134">
        <v>4144.54</v>
      </c>
      <c r="Y9" s="810">
        <v>1.7</v>
      </c>
      <c r="Z9" s="134">
        <v>9929.19</v>
      </c>
      <c r="AA9" s="135">
        <v>101.98</v>
      </c>
      <c r="AB9" s="134">
        <v>65880.88</v>
      </c>
      <c r="AC9" s="851">
        <f>J9+L9+P9+R9+T9+V9+X9+Z9+AB9+N9</f>
        <v>155738.55000000002</v>
      </c>
      <c r="AD9" s="851">
        <f t="shared" si="0"/>
        <v>480896.55000000005</v>
      </c>
      <c r="AE9" s="852">
        <f t="shared" si="1"/>
        <v>6.370418868974288</v>
      </c>
      <c r="AF9" s="857"/>
    </row>
    <row r="10" spans="1:32" ht="20.100000000000001" customHeight="1" x14ac:dyDescent="0.25">
      <c r="A10" s="855">
        <v>43862</v>
      </c>
      <c r="B10" s="858">
        <v>24619</v>
      </c>
      <c r="C10" s="858">
        <v>90320</v>
      </c>
      <c r="D10" s="601">
        <v>55519</v>
      </c>
      <c r="E10" s="525" t="s">
        <v>155</v>
      </c>
      <c r="F10" s="847">
        <v>0</v>
      </c>
      <c r="G10" s="603">
        <v>328</v>
      </c>
      <c r="H10" s="525">
        <f t="shared" si="2"/>
        <v>65600</v>
      </c>
      <c r="I10" s="859">
        <v>0</v>
      </c>
      <c r="J10" s="859">
        <v>0</v>
      </c>
      <c r="K10" s="860">
        <v>0</v>
      </c>
      <c r="L10" s="859">
        <v>0</v>
      </c>
      <c r="M10" s="598">
        <v>13.21</v>
      </c>
      <c r="N10" s="859">
        <v>30096.080000000002</v>
      </c>
      <c r="O10" s="861">
        <v>1.52</v>
      </c>
      <c r="P10" s="859">
        <v>4790.9399999999996</v>
      </c>
      <c r="Q10" s="1451">
        <v>0</v>
      </c>
      <c r="R10" s="533">
        <v>0</v>
      </c>
      <c r="S10" s="598">
        <v>1.9</v>
      </c>
      <c r="T10" s="859">
        <v>3504.59</v>
      </c>
      <c r="U10" s="860">
        <v>0</v>
      </c>
      <c r="V10" s="859">
        <v>0</v>
      </c>
      <c r="W10" s="860">
        <v>0</v>
      </c>
      <c r="X10" s="859">
        <v>0</v>
      </c>
      <c r="Y10" s="598">
        <v>0.6</v>
      </c>
      <c r="Z10" s="859">
        <v>3504.43</v>
      </c>
      <c r="AA10" s="860">
        <v>23.99</v>
      </c>
      <c r="AB10" s="859">
        <v>15497.97</v>
      </c>
      <c r="AC10" s="851">
        <f>J10+L10+P10+R10+T10+V10+X10+Z10+AB10+N10</f>
        <v>57394.01</v>
      </c>
      <c r="AD10" s="851">
        <f t="shared" si="0"/>
        <v>178513.01</v>
      </c>
      <c r="AE10" s="852">
        <f t="shared" si="1"/>
        <v>7.2510260368008455</v>
      </c>
      <c r="AF10" s="1214" t="s">
        <v>193</v>
      </c>
    </row>
    <row r="11" spans="1:32" ht="20.100000000000001" customHeight="1" x14ac:dyDescent="0.25">
      <c r="A11" s="855">
        <v>43891</v>
      </c>
      <c r="B11" s="523">
        <v>106597</v>
      </c>
      <c r="C11" s="595">
        <v>318680</v>
      </c>
      <c r="D11" s="595">
        <v>195892</v>
      </c>
      <c r="E11" s="525" t="s">
        <v>155</v>
      </c>
      <c r="F11" s="847">
        <v>0</v>
      </c>
      <c r="G11" s="603">
        <v>592</v>
      </c>
      <c r="H11" s="525">
        <f>G11*200</f>
        <v>118400</v>
      </c>
      <c r="I11" s="859">
        <v>100</v>
      </c>
      <c r="J11" s="859">
        <v>268.89999999999998</v>
      </c>
      <c r="K11" s="860">
        <v>180</v>
      </c>
      <c r="L11" s="859">
        <v>848.67</v>
      </c>
      <c r="M11" s="598">
        <v>14.07</v>
      </c>
      <c r="N11" s="859">
        <v>30732.75</v>
      </c>
      <c r="O11" s="861">
        <v>2</v>
      </c>
      <c r="P11" s="859">
        <v>6283.19</v>
      </c>
      <c r="Q11" s="598">
        <v>4.3</v>
      </c>
      <c r="R11" s="859">
        <v>8371.67</v>
      </c>
      <c r="S11" s="598">
        <v>1.55</v>
      </c>
      <c r="T11" s="859">
        <v>2859.01</v>
      </c>
      <c r="U11" s="860">
        <v>70.64</v>
      </c>
      <c r="V11" s="859">
        <v>30006.46</v>
      </c>
      <c r="W11" s="860">
        <v>280</v>
      </c>
      <c r="X11" s="859">
        <v>2227.14</v>
      </c>
      <c r="Y11" s="598">
        <v>2</v>
      </c>
      <c r="Z11" s="859">
        <v>11681.4</v>
      </c>
      <c r="AA11" s="860">
        <v>121.6</v>
      </c>
      <c r="AB11" s="859">
        <v>78556.03</v>
      </c>
      <c r="AC11" s="851">
        <f>J11+L11+P11+R11+T11+V11+X11+Z11+AB11+N11</f>
        <v>171835.22</v>
      </c>
      <c r="AD11" s="851">
        <f t="shared" si="0"/>
        <v>486127.22</v>
      </c>
      <c r="AE11" s="852">
        <f t="shared" si="1"/>
        <v>4.5604212126044823</v>
      </c>
      <c r="AF11" s="1215"/>
    </row>
    <row r="12" spans="1:32" ht="20.100000000000001" customHeight="1" x14ac:dyDescent="0.25">
      <c r="A12" s="855">
        <v>43922</v>
      </c>
      <c r="B12" s="858">
        <v>107142</v>
      </c>
      <c r="C12" s="858">
        <v>337720</v>
      </c>
      <c r="D12" s="601">
        <v>207596</v>
      </c>
      <c r="E12" s="525" t="s">
        <v>155</v>
      </c>
      <c r="F12" s="847">
        <v>0</v>
      </c>
      <c r="G12" s="603">
        <v>0</v>
      </c>
      <c r="H12" s="525">
        <f t="shared" ref="H12:H20" si="3">G12*200</f>
        <v>0</v>
      </c>
      <c r="I12" s="859">
        <v>2925</v>
      </c>
      <c r="J12" s="859">
        <v>7865.44</v>
      </c>
      <c r="K12" s="859">
        <v>175</v>
      </c>
      <c r="L12" s="859">
        <v>823.14</v>
      </c>
      <c r="M12" s="598">
        <v>0</v>
      </c>
      <c r="N12" s="859">
        <v>0</v>
      </c>
      <c r="O12" s="859">
        <v>0</v>
      </c>
      <c r="P12" s="859">
        <v>0</v>
      </c>
      <c r="Q12" s="598">
        <v>53.7</v>
      </c>
      <c r="R12" s="859">
        <v>104548.53</v>
      </c>
      <c r="S12" s="598">
        <v>0.1</v>
      </c>
      <c r="T12" s="859">
        <v>184.45</v>
      </c>
      <c r="U12" s="860">
        <v>84.24</v>
      </c>
      <c r="V12" s="859">
        <v>35783.47</v>
      </c>
      <c r="W12" s="859">
        <v>475</v>
      </c>
      <c r="X12" s="859">
        <v>3712.73</v>
      </c>
      <c r="Y12" s="598">
        <v>2.44</v>
      </c>
      <c r="Z12" s="859">
        <v>14251.33</v>
      </c>
      <c r="AA12" s="860">
        <v>155.13</v>
      </c>
      <c r="AB12" s="859">
        <v>100216.45</v>
      </c>
      <c r="AC12" s="851">
        <f t="shared" ref="AC12:AC16" si="4">F12+H12+L12+N12+P12+R12+T12+Z12+AB12+J12+V12</f>
        <v>263672.81</v>
      </c>
      <c r="AD12" s="851">
        <f t="shared" si="0"/>
        <v>471268.81</v>
      </c>
      <c r="AE12" s="852">
        <f t="shared" si="1"/>
        <v>4.3985440816859871</v>
      </c>
      <c r="AF12" s="1214" t="s">
        <v>221</v>
      </c>
    </row>
    <row r="13" spans="1:32" ht="20.100000000000001" customHeight="1" x14ac:dyDescent="0.25">
      <c r="A13" s="855">
        <v>43953</v>
      </c>
      <c r="B13" s="858">
        <v>122906</v>
      </c>
      <c r="C13" s="858">
        <v>402000</v>
      </c>
      <c r="D13" s="601">
        <v>218681.19</v>
      </c>
      <c r="E13" s="525" t="s">
        <v>155</v>
      </c>
      <c r="F13" s="847">
        <v>0</v>
      </c>
      <c r="G13" s="603">
        <v>0</v>
      </c>
      <c r="H13" s="525">
        <f t="shared" si="3"/>
        <v>0</v>
      </c>
      <c r="I13" s="859">
        <v>625</v>
      </c>
      <c r="J13" s="859">
        <v>1680.66</v>
      </c>
      <c r="K13" s="859">
        <v>200</v>
      </c>
      <c r="L13" s="859">
        <v>940.73</v>
      </c>
      <c r="M13" s="598">
        <v>0</v>
      </c>
      <c r="N13" s="859">
        <v>0</v>
      </c>
      <c r="O13" s="859">
        <v>0</v>
      </c>
      <c r="P13" s="859">
        <v>0</v>
      </c>
      <c r="Q13" s="598">
        <v>116</v>
      </c>
      <c r="R13" s="859">
        <v>225840.4</v>
      </c>
      <c r="S13" s="598">
        <v>0.6</v>
      </c>
      <c r="T13" s="859">
        <v>1106.71</v>
      </c>
      <c r="U13" s="860">
        <v>104.18</v>
      </c>
      <c r="V13" s="859">
        <v>44253.58</v>
      </c>
      <c r="W13" s="859">
        <v>425</v>
      </c>
      <c r="X13" s="859">
        <v>2424.88</v>
      </c>
      <c r="Y13" s="598">
        <v>0</v>
      </c>
      <c r="Z13" s="859">
        <v>0</v>
      </c>
      <c r="AA13" s="860">
        <v>193.9</v>
      </c>
      <c r="AB13" s="859">
        <v>125263.28</v>
      </c>
      <c r="AC13" s="851">
        <f t="shared" si="4"/>
        <v>399085.36</v>
      </c>
      <c r="AD13" s="851">
        <f t="shared" si="0"/>
        <v>617766.55000000005</v>
      </c>
      <c r="AE13" s="852">
        <f t="shared" si="1"/>
        <v>5.0263335394529154</v>
      </c>
      <c r="AF13" s="1287"/>
    </row>
    <row r="14" spans="1:32" ht="20.100000000000001" customHeight="1" x14ac:dyDescent="0.25">
      <c r="A14" s="855">
        <v>43983</v>
      </c>
      <c r="B14" s="858">
        <v>126554</v>
      </c>
      <c r="C14" s="601">
        <v>409760</v>
      </c>
      <c r="D14" s="601">
        <v>229060.38</v>
      </c>
      <c r="E14" s="525" t="s">
        <v>155</v>
      </c>
      <c r="F14" s="847">
        <v>0</v>
      </c>
      <c r="G14" s="603">
        <v>0</v>
      </c>
      <c r="H14" s="525">
        <f t="shared" si="3"/>
        <v>0</v>
      </c>
      <c r="I14" s="859">
        <v>875</v>
      </c>
      <c r="J14" s="859">
        <v>2353</v>
      </c>
      <c r="K14" s="525">
        <v>0</v>
      </c>
      <c r="L14" s="859">
        <v>0</v>
      </c>
      <c r="M14" s="598">
        <v>0</v>
      </c>
      <c r="N14" s="859">
        <v>0</v>
      </c>
      <c r="O14" s="859">
        <v>0</v>
      </c>
      <c r="P14" s="859">
        <v>0</v>
      </c>
      <c r="Q14" s="598">
        <v>101</v>
      </c>
      <c r="R14" s="859">
        <v>196637.91</v>
      </c>
      <c r="S14" s="598">
        <v>1.5</v>
      </c>
      <c r="T14" s="859">
        <v>2766.78</v>
      </c>
      <c r="U14" s="860">
        <v>107.16</v>
      </c>
      <c r="V14" s="859">
        <v>45519.42</v>
      </c>
      <c r="W14" s="859">
        <v>450</v>
      </c>
      <c r="X14" s="859">
        <v>3068.8</v>
      </c>
      <c r="Y14" s="598">
        <v>0</v>
      </c>
      <c r="Z14" s="859">
        <v>0</v>
      </c>
      <c r="AA14" s="860">
        <v>210.5</v>
      </c>
      <c r="AB14" s="859">
        <v>135987.21</v>
      </c>
      <c r="AC14" s="851">
        <f t="shared" si="4"/>
        <v>383264.32</v>
      </c>
      <c r="AD14" s="851">
        <f t="shared" si="0"/>
        <v>612324.69999999995</v>
      </c>
      <c r="AE14" s="852">
        <f t="shared" si="1"/>
        <v>4.8384460388450776</v>
      </c>
      <c r="AF14" s="1391"/>
    </row>
    <row r="15" spans="1:32" s="1393" customFormat="1" ht="20.100000000000001" customHeight="1" x14ac:dyDescent="0.25">
      <c r="A15" s="1206">
        <v>44014</v>
      </c>
      <c r="B15" s="1210">
        <v>145019</v>
      </c>
      <c r="C15" s="1117">
        <v>443480</v>
      </c>
      <c r="D15" s="1117">
        <v>272607</v>
      </c>
      <c r="E15" s="525" t="s">
        <v>155</v>
      </c>
      <c r="F15" s="847">
        <v>0</v>
      </c>
      <c r="G15" s="603">
        <v>0</v>
      </c>
      <c r="H15" s="525">
        <f t="shared" si="3"/>
        <v>0</v>
      </c>
      <c r="I15" s="859">
        <v>0</v>
      </c>
      <c r="J15" s="859">
        <v>0</v>
      </c>
      <c r="K15" s="525">
        <v>0</v>
      </c>
      <c r="L15" s="859">
        <v>0</v>
      </c>
      <c r="M15" s="598">
        <v>0</v>
      </c>
      <c r="N15" s="859">
        <v>0</v>
      </c>
      <c r="O15" s="859">
        <v>0</v>
      </c>
      <c r="P15" s="859">
        <v>0</v>
      </c>
      <c r="Q15" s="1455">
        <v>78</v>
      </c>
      <c r="R15" s="859">
        <v>137260.5</v>
      </c>
      <c r="S15" s="598">
        <v>0.5</v>
      </c>
      <c r="T15" s="859">
        <v>880.3</v>
      </c>
      <c r="U15" s="860">
        <v>105.17</v>
      </c>
      <c r="V15" s="859">
        <v>44673.06</v>
      </c>
      <c r="W15" s="859">
        <v>350</v>
      </c>
      <c r="X15" s="859">
        <v>2930.68</v>
      </c>
      <c r="Y15" s="598">
        <v>0</v>
      </c>
      <c r="Z15" s="859">
        <v>0</v>
      </c>
      <c r="AA15" s="860">
        <v>201.33</v>
      </c>
      <c r="AB15" s="859">
        <v>130061.19</v>
      </c>
      <c r="AC15" s="851">
        <f t="shared" si="4"/>
        <v>312875.05</v>
      </c>
      <c r="AD15" s="851">
        <f t="shared" si="0"/>
        <v>585482.05000000005</v>
      </c>
      <c r="AE15" s="852">
        <f t="shared" si="1"/>
        <v>4.0372782187161684</v>
      </c>
      <c r="AF15" s="1392"/>
    </row>
    <row r="16" spans="1:32" s="1395" customFormat="1" ht="20.100000000000001" customHeight="1" x14ac:dyDescent="0.15">
      <c r="A16" s="1206">
        <v>44044</v>
      </c>
      <c r="B16" s="1387">
        <v>150477</v>
      </c>
      <c r="C16" s="1207">
        <v>415040</v>
      </c>
      <c r="D16" s="1207">
        <v>214485.99</v>
      </c>
      <c r="E16" s="525" t="s">
        <v>75</v>
      </c>
      <c r="F16" s="847">
        <v>0</v>
      </c>
      <c r="G16" s="603">
        <v>0</v>
      </c>
      <c r="H16" s="525">
        <f t="shared" si="3"/>
        <v>0</v>
      </c>
      <c r="I16" s="1207">
        <v>100</v>
      </c>
      <c r="J16" s="1207">
        <v>256.64</v>
      </c>
      <c r="K16" s="1207">
        <v>950</v>
      </c>
      <c r="L16" s="1207">
        <v>4468.46</v>
      </c>
      <c r="M16" s="598">
        <v>0</v>
      </c>
      <c r="N16" s="859">
        <v>0</v>
      </c>
      <c r="O16" s="859">
        <v>0</v>
      </c>
      <c r="P16" s="859">
        <v>0</v>
      </c>
      <c r="Q16" s="1452">
        <v>73.38</v>
      </c>
      <c r="R16" s="1207">
        <v>126805.04</v>
      </c>
      <c r="S16" s="1452">
        <v>0.05</v>
      </c>
      <c r="T16" s="1207">
        <v>88.03</v>
      </c>
      <c r="U16" s="1324">
        <v>96.27</v>
      </c>
      <c r="V16" s="1207">
        <v>40893.57</v>
      </c>
      <c r="W16" s="1207">
        <v>350</v>
      </c>
      <c r="X16" s="1207">
        <v>2930.68</v>
      </c>
      <c r="Y16" s="1452">
        <v>0.66</v>
      </c>
      <c r="Z16" s="1207">
        <v>3854.87</v>
      </c>
      <c r="AA16" s="1324">
        <v>189.23</v>
      </c>
      <c r="AB16" s="1207">
        <v>122246.36</v>
      </c>
      <c r="AC16" s="851">
        <f t="shared" si="4"/>
        <v>298612.97000000003</v>
      </c>
      <c r="AD16" s="851">
        <f t="shared" si="0"/>
        <v>513098.96</v>
      </c>
      <c r="AE16" s="852">
        <f t="shared" si="1"/>
        <v>3.4098165168098782</v>
      </c>
      <c r="AF16" s="1394" t="s">
        <v>222</v>
      </c>
    </row>
    <row r="17" spans="1:32" ht="20.100000000000001" customHeight="1" x14ac:dyDescent="0.25">
      <c r="A17" s="1206">
        <v>44075</v>
      </c>
      <c r="B17" s="1387">
        <v>144252</v>
      </c>
      <c r="C17" s="1207">
        <v>383160</v>
      </c>
      <c r="D17" s="1207">
        <v>208433</v>
      </c>
      <c r="E17" s="525" t="s">
        <v>75</v>
      </c>
      <c r="F17" s="847">
        <v>0</v>
      </c>
      <c r="G17" s="603">
        <v>0</v>
      </c>
      <c r="H17" s="525">
        <f t="shared" si="3"/>
        <v>0</v>
      </c>
      <c r="I17" s="1207">
        <v>0</v>
      </c>
      <c r="J17" s="1207">
        <v>0</v>
      </c>
      <c r="K17" s="525">
        <v>0</v>
      </c>
      <c r="L17" s="859">
        <v>0</v>
      </c>
      <c r="M17" s="598">
        <v>0</v>
      </c>
      <c r="N17" s="859">
        <v>0</v>
      </c>
      <c r="O17" s="859">
        <v>0</v>
      </c>
      <c r="P17" s="859">
        <v>0</v>
      </c>
      <c r="Q17" s="1452">
        <v>49.7</v>
      </c>
      <c r="R17" s="1207">
        <v>85817.98</v>
      </c>
      <c r="S17" s="1452">
        <v>0</v>
      </c>
      <c r="T17" s="1207">
        <v>0</v>
      </c>
      <c r="U17" s="1324">
        <v>0</v>
      </c>
      <c r="V17" s="1208">
        <v>0</v>
      </c>
      <c r="W17" s="1207">
        <v>0</v>
      </c>
      <c r="X17" s="1207">
        <v>0</v>
      </c>
      <c r="Y17" s="598">
        <v>0</v>
      </c>
      <c r="Z17" s="859">
        <v>0</v>
      </c>
      <c r="AA17" s="1324">
        <v>177.18</v>
      </c>
      <c r="AB17" s="1207">
        <v>114461.82</v>
      </c>
      <c r="AC17" s="851">
        <f>F17+H17+L17+N17+P17+R17+T17+Z17+AB17+J17+V17</f>
        <v>200279.8</v>
      </c>
      <c r="AD17" s="851">
        <f t="shared" si="0"/>
        <v>408712.8</v>
      </c>
      <c r="AE17" s="852">
        <f t="shared" si="1"/>
        <v>2.833325014557857</v>
      </c>
      <c r="AF17" s="1285" t="s">
        <v>227</v>
      </c>
    </row>
    <row r="18" spans="1:32" ht="20.100000000000001" customHeight="1" x14ac:dyDescent="0.25">
      <c r="A18" s="1206">
        <v>44105</v>
      </c>
      <c r="B18" s="1387">
        <v>146609</v>
      </c>
      <c r="C18" s="1207">
        <v>438798</v>
      </c>
      <c r="D18" s="1207">
        <v>226685</v>
      </c>
      <c r="E18" s="525" t="s">
        <v>75</v>
      </c>
      <c r="F18" s="847">
        <v>0</v>
      </c>
      <c r="G18" s="603">
        <v>0</v>
      </c>
      <c r="H18" s="525">
        <f t="shared" si="3"/>
        <v>0</v>
      </c>
      <c r="I18" s="1207">
        <v>0</v>
      </c>
      <c r="J18" s="1207">
        <v>0</v>
      </c>
      <c r="K18" s="525">
        <v>0</v>
      </c>
      <c r="L18" s="859">
        <v>0</v>
      </c>
      <c r="M18" s="598">
        <v>0</v>
      </c>
      <c r="N18" s="859">
        <v>0</v>
      </c>
      <c r="O18" s="859">
        <v>0</v>
      </c>
      <c r="P18" s="859">
        <v>0</v>
      </c>
      <c r="Q18" s="1452">
        <v>46.6</v>
      </c>
      <c r="R18" s="1207">
        <v>80416</v>
      </c>
      <c r="S18" s="1452">
        <v>0</v>
      </c>
      <c r="T18" s="1207">
        <v>0</v>
      </c>
      <c r="U18" s="1324">
        <v>2.1</v>
      </c>
      <c r="V18" s="1207">
        <v>893</v>
      </c>
      <c r="W18" s="1207">
        <v>9</v>
      </c>
      <c r="X18" s="1207">
        <v>48</v>
      </c>
      <c r="Y18" s="598">
        <v>0.68</v>
      </c>
      <c r="Z18" s="859">
        <v>3972</v>
      </c>
      <c r="AA18" s="1324">
        <v>193.22</v>
      </c>
      <c r="AB18" s="1207">
        <v>124823</v>
      </c>
      <c r="AC18" s="851">
        <f>F18+H18+L18+N18+P18+R18+T18+Z18+AB18+J18+V18</f>
        <v>210104</v>
      </c>
      <c r="AD18" s="851">
        <f t="shared" si="0"/>
        <v>436789</v>
      </c>
      <c r="AE18" s="852">
        <f t="shared" si="1"/>
        <v>2.979278216207736</v>
      </c>
      <c r="AF18" s="1285" t="s">
        <v>202</v>
      </c>
    </row>
    <row r="19" spans="1:32" ht="21.75" customHeight="1" x14ac:dyDescent="0.25">
      <c r="A19" s="1206">
        <v>44136</v>
      </c>
      <c r="B19" s="1387">
        <v>147191</v>
      </c>
      <c r="C19" s="595">
        <v>465698</v>
      </c>
      <c r="D19" s="595">
        <v>240579</v>
      </c>
      <c r="E19" s="525" t="s">
        <v>75</v>
      </c>
      <c r="F19" s="847">
        <v>0</v>
      </c>
      <c r="G19" s="603">
        <v>0</v>
      </c>
      <c r="H19" s="525">
        <f t="shared" si="3"/>
        <v>0</v>
      </c>
      <c r="I19" s="1207">
        <v>0</v>
      </c>
      <c r="J19" s="1207">
        <v>0</v>
      </c>
      <c r="K19" s="525">
        <v>0</v>
      </c>
      <c r="L19" s="859">
        <v>0</v>
      </c>
      <c r="M19" s="598">
        <v>0</v>
      </c>
      <c r="N19" s="859">
        <v>0</v>
      </c>
      <c r="O19" s="859">
        <v>0</v>
      </c>
      <c r="P19" s="859">
        <v>0</v>
      </c>
      <c r="Q19" s="1453">
        <v>60.55</v>
      </c>
      <c r="R19" s="1284">
        <v>104491.14</v>
      </c>
      <c r="S19" s="1452">
        <v>0</v>
      </c>
      <c r="T19" s="1207">
        <v>0</v>
      </c>
      <c r="U19" s="1324">
        <v>31.18</v>
      </c>
      <c r="V19" s="1207">
        <v>13258</v>
      </c>
      <c r="W19" s="1284">
        <v>87.5</v>
      </c>
      <c r="X19" s="1284">
        <v>469.12</v>
      </c>
      <c r="Y19" s="1453">
        <v>4.4000000000000004</v>
      </c>
      <c r="Z19" s="1284">
        <v>25699.119999999999</v>
      </c>
      <c r="AA19" s="1294">
        <v>240.33</v>
      </c>
      <c r="AB19" s="1284">
        <v>155257.99</v>
      </c>
      <c r="AC19" s="851">
        <f>F19+H19+L19+N19+P19+R19+T19+Z19+AB19+J19+V19</f>
        <v>298706.25</v>
      </c>
      <c r="AD19" s="851">
        <f t="shared" si="0"/>
        <v>539285.25</v>
      </c>
      <c r="AE19" s="852">
        <f t="shared" si="1"/>
        <v>3.6638466346447811</v>
      </c>
      <c r="AF19" s="1286" t="s">
        <v>203</v>
      </c>
    </row>
    <row r="20" spans="1:32" ht="20.100000000000001" customHeight="1" x14ac:dyDescent="0.25">
      <c r="A20" s="1206">
        <v>44166</v>
      </c>
      <c r="B20" s="1387">
        <v>163508</v>
      </c>
      <c r="C20" s="858">
        <v>489010</v>
      </c>
      <c r="D20" s="858">
        <v>252615.46</v>
      </c>
      <c r="E20" s="525" t="s">
        <v>75</v>
      </c>
      <c r="F20" s="847">
        <v>0</v>
      </c>
      <c r="G20" s="603">
        <v>0</v>
      </c>
      <c r="H20" s="525">
        <f t="shared" si="3"/>
        <v>0</v>
      </c>
      <c r="I20" s="1284">
        <v>775</v>
      </c>
      <c r="J20" s="1284">
        <v>1988.94</v>
      </c>
      <c r="K20" s="1294">
        <v>200</v>
      </c>
      <c r="L20" s="851">
        <v>940.73</v>
      </c>
      <c r="M20" s="598">
        <v>0</v>
      </c>
      <c r="N20" s="859">
        <v>0</v>
      </c>
      <c r="O20" s="859">
        <v>0</v>
      </c>
      <c r="P20" s="859">
        <v>0</v>
      </c>
      <c r="Q20" s="1453">
        <v>65.8</v>
      </c>
      <c r="R20" s="1284">
        <v>113549.74</v>
      </c>
      <c r="S20" s="1453">
        <v>1.1000000000000001</v>
      </c>
      <c r="T20" s="1284">
        <v>1936.67</v>
      </c>
      <c r="U20" s="1294">
        <v>74.260000000000005</v>
      </c>
      <c r="V20" s="1284">
        <v>31544.16</v>
      </c>
      <c r="W20" s="1294">
        <v>250</v>
      </c>
      <c r="X20" s="1284">
        <v>1867</v>
      </c>
      <c r="Y20" s="1453">
        <v>4.34</v>
      </c>
      <c r="Z20" s="1284">
        <v>25348.68</v>
      </c>
      <c r="AA20" s="1294">
        <v>240.27</v>
      </c>
      <c r="AB20" s="1284">
        <v>155216.82</v>
      </c>
      <c r="AC20" s="851">
        <f>F20+H20+L20+N20+P20+R20+T20+Z20+AB20+J20+V20</f>
        <v>330525.74</v>
      </c>
      <c r="AD20" s="851">
        <f t="shared" si="0"/>
        <v>583141.19999999995</v>
      </c>
      <c r="AE20" s="852">
        <f t="shared" si="1"/>
        <v>3.5664383394084691</v>
      </c>
      <c r="AF20" s="851"/>
    </row>
    <row r="21" spans="1:32" ht="20.100000000000001" customHeight="1" x14ac:dyDescent="0.25">
      <c r="A21" s="1206">
        <v>44197</v>
      </c>
      <c r="B21" s="1387">
        <v>145004</v>
      </c>
      <c r="C21" s="595">
        <v>509868</v>
      </c>
      <c r="D21" s="595">
        <v>277285.34999999998</v>
      </c>
      <c r="E21" s="525" t="s">
        <v>75</v>
      </c>
      <c r="F21" s="847">
        <v>0</v>
      </c>
      <c r="G21" s="1388">
        <v>1533</v>
      </c>
      <c r="H21" s="525">
        <v>306600</v>
      </c>
      <c r="I21" s="1207">
        <v>0</v>
      </c>
      <c r="J21" s="1207">
        <v>0</v>
      </c>
      <c r="K21" s="525">
        <v>0</v>
      </c>
      <c r="L21" s="859">
        <v>0</v>
      </c>
      <c r="M21" s="1453">
        <v>16.8</v>
      </c>
      <c r="N21" s="1284">
        <v>44155.75</v>
      </c>
      <c r="O21" s="851">
        <v>0</v>
      </c>
      <c r="P21" s="859">
        <v>0</v>
      </c>
      <c r="Q21" s="1453">
        <v>35.39</v>
      </c>
      <c r="R21" s="1284">
        <v>61071.24</v>
      </c>
      <c r="S21" s="1452">
        <v>0</v>
      </c>
      <c r="T21" s="1207">
        <v>0</v>
      </c>
      <c r="U21" s="1294">
        <v>70.14</v>
      </c>
      <c r="V21" s="1284">
        <v>29793.98</v>
      </c>
      <c r="W21" s="1284">
        <v>500</v>
      </c>
      <c r="X21" s="1284">
        <v>2654.87</v>
      </c>
      <c r="Y21" s="1453">
        <v>1.2</v>
      </c>
      <c r="Z21" s="1284">
        <v>7008.94</v>
      </c>
      <c r="AA21" s="1294">
        <v>259.38</v>
      </c>
      <c r="AB21" s="1284">
        <v>167564.07</v>
      </c>
      <c r="AC21" s="851">
        <f>J21+L21+N21+P21+R21+T21+V21+X21+Z21+AB21</f>
        <v>312248.84999999998</v>
      </c>
      <c r="AD21" s="851">
        <f t="shared" si="0"/>
        <v>896134.2</v>
      </c>
      <c r="AE21" s="852">
        <f t="shared" si="1"/>
        <v>6.1800653775068275</v>
      </c>
      <c r="AF21" s="1396" t="s">
        <v>223</v>
      </c>
    </row>
    <row r="22" spans="1:32" ht="20.100000000000001" customHeight="1" x14ac:dyDescent="0.25">
      <c r="A22" s="1206">
        <v>44228</v>
      </c>
      <c r="B22" s="1387">
        <v>243771</v>
      </c>
      <c r="C22" s="595">
        <v>363818</v>
      </c>
      <c r="D22" s="595">
        <v>197859.4</v>
      </c>
      <c r="E22" s="525" t="s">
        <v>75</v>
      </c>
      <c r="F22" s="847">
        <v>0</v>
      </c>
      <c r="G22" s="1388">
        <v>358</v>
      </c>
      <c r="H22" s="525">
        <v>71600</v>
      </c>
      <c r="I22" s="1207">
        <v>0</v>
      </c>
      <c r="J22" s="1207">
        <v>0</v>
      </c>
      <c r="K22" s="525">
        <v>0</v>
      </c>
      <c r="L22" s="859">
        <v>0</v>
      </c>
      <c r="M22" s="1453">
        <v>17.34</v>
      </c>
      <c r="N22" s="1284">
        <v>45096.83</v>
      </c>
      <c r="O22" s="851">
        <v>0</v>
      </c>
      <c r="P22" s="859">
        <v>0</v>
      </c>
      <c r="Q22" s="598">
        <v>0</v>
      </c>
      <c r="R22" s="859">
        <v>0</v>
      </c>
      <c r="S22" s="1453">
        <v>2.65</v>
      </c>
      <c r="T22" s="1284">
        <v>4767.6899999999996</v>
      </c>
      <c r="U22" s="1294">
        <v>57.5</v>
      </c>
      <c r="V22" s="1284">
        <v>23205.85</v>
      </c>
      <c r="W22" s="1284">
        <v>300</v>
      </c>
      <c r="X22" s="1284">
        <v>1951</v>
      </c>
      <c r="Y22" s="543">
        <v>0</v>
      </c>
      <c r="Z22" s="859">
        <v>0</v>
      </c>
      <c r="AA22" s="1294">
        <v>143.108</v>
      </c>
      <c r="AB22" s="1284">
        <v>92450.63</v>
      </c>
      <c r="AC22" s="851">
        <f>J22+L22+N22+P22+R22+T22+V22+X22+Z22+AB22</f>
        <v>167472</v>
      </c>
      <c r="AD22" s="851">
        <f t="shared" si="0"/>
        <v>436931.4</v>
      </c>
      <c r="AE22" s="852">
        <f>AD22/B22</f>
        <v>1.7923846560911676</v>
      </c>
      <c r="AF22" s="1396"/>
    </row>
  </sheetData>
  <mergeCells count="21">
    <mergeCell ref="A1:AF1"/>
    <mergeCell ref="A2:A6"/>
    <mergeCell ref="B2:AE3"/>
    <mergeCell ref="AF2:AF5"/>
    <mergeCell ref="B4:B5"/>
    <mergeCell ref="C4:D4"/>
    <mergeCell ref="E4:F4"/>
    <mergeCell ref="G4:H4"/>
    <mergeCell ref="I4:AC4"/>
    <mergeCell ref="AE4:AE5"/>
    <mergeCell ref="U5:V5"/>
    <mergeCell ref="W5:X5"/>
    <mergeCell ref="AD4:AD5"/>
    <mergeCell ref="Y5:Z5"/>
    <mergeCell ref="AA5:AB5"/>
    <mergeCell ref="I5:J5"/>
    <mergeCell ref="K5:L5"/>
    <mergeCell ref="M5:N5"/>
    <mergeCell ref="O5:P5"/>
    <mergeCell ref="Q5:R5"/>
    <mergeCell ref="S5:T5"/>
  </mergeCells>
  <phoneticPr fontId="2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9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C21" sqref="C21"/>
    </sheetView>
  </sheetViews>
  <sheetFormatPr defaultColWidth="9" defaultRowHeight="20.100000000000001" customHeight="1" x14ac:dyDescent="0.15"/>
  <cols>
    <col min="1" max="1" width="11.75" style="762" customWidth="1"/>
    <col min="2" max="2" width="7.5" style="1462" customWidth="1"/>
    <col min="3" max="3" width="7.25" style="1469" customWidth="1"/>
    <col min="4" max="4" width="7.625" style="1474" customWidth="1"/>
    <col min="5" max="5" width="7.25" style="1476" customWidth="1"/>
    <col min="6" max="6" width="7.5" style="763" customWidth="1"/>
    <col min="7" max="7" width="7.625" style="790" customWidth="1"/>
    <col min="8" max="8" width="9.75" style="799" customWidth="1"/>
    <col min="9" max="9" width="86.25" style="762" customWidth="1"/>
    <col min="10" max="16384" width="9" style="9"/>
  </cols>
  <sheetData>
    <row r="1" spans="1:9" ht="23.25" customHeight="1" thickBot="1" x14ac:dyDescent="0.3">
      <c r="A1" s="1634" t="s">
        <v>49</v>
      </c>
      <c r="B1" s="1635"/>
      <c r="C1" s="1635"/>
      <c r="D1" s="1635"/>
      <c r="E1" s="1635"/>
      <c r="F1" s="1635"/>
      <c r="G1" s="1635"/>
      <c r="H1" s="1635"/>
      <c r="I1" s="1636"/>
    </row>
    <row r="2" spans="1:9" ht="14.25" customHeight="1" x14ac:dyDescent="0.15">
      <c r="A2" s="1637" t="s">
        <v>133</v>
      </c>
      <c r="B2" s="1643" t="s">
        <v>147</v>
      </c>
      <c r="C2" s="1644"/>
      <c r="D2" s="1645"/>
      <c r="E2" s="1645"/>
      <c r="F2" s="1645"/>
      <c r="G2" s="1645"/>
      <c r="H2" s="1646"/>
      <c r="I2" s="1640" t="s">
        <v>0</v>
      </c>
    </row>
    <row r="3" spans="1:9" ht="17.25" customHeight="1" x14ac:dyDescent="0.15">
      <c r="A3" s="1638"/>
      <c r="B3" s="1647"/>
      <c r="C3" s="1648"/>
      <c r="D3" s="1648"/>
      <c r="E3" s="1648"/>
      <c r="F3" s="1648"/>
      <c r="G3" s="1648"/>
      <c r="H3" s="1649"/>
      <c r="I3" s="1641"/>
    </row>
    <row r="4" spans="1:9" ht="21.75" customHeight="1" x14ac:dyDescent="0.15">
      <c r="A4" s="1638"/>
      <c r="B4" s="1650" t="s">
        <v>140</v>
      </c>
      <c r="C4" s="1651"/>
      <c r="D4" s="1652" t="s">
        <v>141</v>
      </c>
      <c r="E4" s="1653"/>
      <c r="F4" s="1652" t="s">
        <v>142</v>
      </c>
      <c r="G4" s="1654"/>
      <c r="H4" s="795" t="s">
        <v>148</v>
      </c>
      <c r="I4" s="1642"/>
    </row>
    <row r="5" spans="1:9" ht="18.75" customHeight="1" x14ac:dyDescent="0.15">
      <c r="A5" s="1639"/>
      <c r="B5" s="1464" t="s">
        <v>132</v>
      </c>
      <c r="C5" s="1467" t="s">
        <v>152</v>
      </c>
      <c r="D5" s="1470" t="s">
        <v>132</v>
      </c>
      <c r="E5" s="788" t="s">
        <v>152</v>
      </c>
      <c r="F5" s="1463" t="s">
        <v>132</v>
      </c>
      <c r="G5" s="786" t="s">
        <v>152</v>
      </c>
      <c r="H5" s="796" t="s">
        <v>132</v>
      </c>
      <c r="I5" s="751"/>
    </row>
    <row r="6" spans="1:9" ht="20.100000000000001" customHeight="1" x14ac:dyDescent="0.15">
      <c r="A6" s="10">
        <v>43861</v>
      </c>
      <c r="B6" s="1460">
        <v>75489</v>
      </c>
      <c r="C6" s="1468">
        <f>B6/15000/30</f>
        <v>0.16775333333333334</v>
      </c>
      <c r="D6" s="1471">
        <v>75489</v>
      </c>
      <c r="E6" s="1475">
        <f>D6/15000/30</f>
        <v>0.16775333333333334</v>
      </c>
      <c r="F6" s="679">
        <v>108659</v>
      </c>
      <c r="G6" s="789">
        <f>F6/15000/30</f>
        <v>0.24146444444444445</v>
      </c>
      <c r="H6" s="791">
        <f>F6-B6</f>
        <v>33170</v>
      </c>
      <c r="I6" s="761" t="s">
        <v>192</v>
      </c>
    </row>
    <row r="7" spans="1:9" ht="20.100000000000001" customHeight="1" x14ac:dyDescent="0.15">
      <c r="A7" s="10">
        <v>43862</v>
      </c>
      <c r="B7" s="1409">
        <v>24619</v>
      </c>
      <c r="C7" s="1468">
        <f t="shared" ref="C7:C19" si="0">B7/15000/30</f>
        <v>5.470888888888889E-2</v>
      </c>
      <c r="D7" s="1410">
        <v>24619</v>
      </c>
      <c r="E7" s="1475">
        <f t="shared" ref="E7:E16" si="1">D7/15000/30</f>
        <v>5.470888888888889E-2</v>
      </c>
      <c r="F7" s="1382">
        <v>23874</v>
      </c>
      <c r="G7" s="789">
        <f t="shared" ref="G7:G19" si="2">F7/15000/30</f>
        <v>5.3053333333333327E-2</v>
      </c>
      <c r="H7" s="792">
        <f>F7-B7</f>
        <v>-745</v>
      </c>
      <c r="I7" s="793"/>
    </row>
    <row r="8" spans="1:9" ht="20.100000000000001" customHeight="1" x14ac:dyDescent="0.15">
      <c r="A8" s="10">
        <v>43892</v>
      </c>
      <c r="B8" s="1409">
        <v>106597</v>
      </c>
      <c r="C8" s="1468">
        <f t="shared" si="0"/>
        <v>0.23688222222222224</v>
      </c>
      <c r="D8" s="1410">
        <v>106597</v>
      </c>
      <c r="E8" s="1475">
        <f t="shared" si="1"/>
        <v>0.23688222222222224</v>
      </c>
      <c r="F8" s="1382">
        <v>137895</v>
      </c>
      <c r="G8" s="789">
        <f t="shared" si="2"/>
        <v>0.30643333333333334</v>
      </c>
      <c r="H8" s="791">
        <f t="shared" ref="H8:H17" si="3">F8-B8</f>
        <v>31298</v>
      </c>
      <c r="I8" s="761" t="s">
        <v>143</v>
      </c>
    </row>
    <row r="9" spans="1:9" ht="20.100000000000001" customHeight="1" x14ac:dyDescent="0.15">
      <c r="A9" s="10">
        <v>43924</v>
      </c>
      <c r="B9" s="1409">
        <v>107142</v>
      </c>
      <c r="C9" s="1468">
        <f t="shared" si="0"/>
        <v>0.23809333333333335</v>
      </c>
      <c r="D9" s="1410">
        <v>107142</v>
      </c>
      <c r="E9" s="1475">
        <f t="shared" si="1"/>
        <v>0.23809333333333335</v>
      </c>
      <c r="F9" s="1382">
        <v>128619</v>
      </c>
      <c r="G9" s="789">
        <f t="shared" si="2"/>
        <v>0.28582000000000002</v>
      </c>
      <c r="H9" s="791">
        <f t="shared" si="3"/>
        <v>21477</v>
      </c>
      <c r="I9" s="761" t="s">
        <v>143</v>
      </c>
    </row>
    <row r="10" spans="1:9" ht="20.100000000000001" customHeight="1" x14ac:dyDescent="0.15">
      <c r="A10" s="10">
        <v>43952</v>
      </c>
      <c r="B10" s="1409">
        <v>122906</v>
      </c>
      <c r="C10" s="1468">
        <f t="shared" si="0"/>
        <v>0.27312444444444445</v>
      </c>
      <c r="D10" s="1410">
        <v>122906</v>
      </c>
      <c r="E10" s="1475">
        <f t="shared" si="1"/>
        <v>0.27312444444444445</v>
      </c>
      <c r="F10" s="1382">
        <v>148846</v>
      </c>
      <c r="G10" s="789">
        <f t="shared" si="2"/>
        <v>0.33076888888888889</v>
      </c>
      <c r="H10" s="791">
        <f t="shared" si="3"/>
        <v>25940</v>
      </c>
      <c r="I10" s="1111" t="s">
        <v>282</v>
      </c>
    </row>
    <row r="11" spans="1:9" ht="20.100000000000001" customHeight="1" x14ac:dyDescent="0.15">
      <c r="A11" s="10">
        <v>43983</v>
      </c>
      <c r="B11" s="1409">
        <v>126554</v>
      </c>
      <c r="C11" s="1468">
        <f t="shared" si="0"/>
        <v>0.28123111111111115</v>
      </c>
      <c r="D11" s="1410">
        <v>126554</v>
      </c>
      <c r="E11" s="1475">
        <f t="shared" si="1"/>
        <v>0.28123111111111115</v>
      </c>
      <c r="F11" s="1382">
        <v>151430</v>
      </c>
      <c r="G11" s="789">
        <f t="shared" si="2"/>
        <v>0.33651111111111109</v>
      </c>
      <c r="H11" s="797">
        <f t="shared" si="3"/>
        <v>24876</v>
      </c>
      <c r="I11" s="1111"/>
    </row>
    <row r="12" spans="1:9" ht="20.100000000000001" customHeight="1" x14ac:dyDescent="0.15">
      <c r="A12" s="10">
        <v>44014</v>
      </c>
      <c r="B12" s="1409">
        <v>145019</v>
      </c>
      <c r="C12" s="1468">
        <f t="shared" si="0"/>
        <v>0.32226444444444446</v>
      </c>
      <c r="D12" s="1410">
        <v>145019</v>
      </c>
      <c r="E12" s="1475">
        <f t="shared" si="1"/>
        <v>0.32226444444444446</v>
      </c>
      <c r="F12" s="1382">
        <v>163452</v>
      </c>
      <c r="G12" s="789">
        <f t="shared" si="2"/>
        <v>0.3632266666666667</v>
      </c>
      <c r="H12" s="797">
        <f t="shared" si="3"/>
        <v>18433</v>
      </c>
      <c r="I12" s="1111"/>
    </row>
    <row r="13" spans="1:9" ht="20.100000000000001" customHeight="1" x14ac:dyDescent="0.15">
      <c r="A13" s="10">
        <v>44044</v>
      </c>
      <c r="B13" s="1465">
        <v>150477</v>
      </c>
      <c r="C13" s="1468">
        <f t="shared" si="0"/>
        <v>0.33439333333333338</v>
      </c>
      <c r="D13" s="1461">
        <v>150477</v>
      </c>
      <c r="E13" s="1475">
        <f t="shared" si="1"/>
        <v>0.33439333333333338</v>
      </c>
      <c r="F13" s="1382">
        <v>173832</v>
      </c>
      <c r="G13" s="789">
        <f t="shared" si="2"/>
        <v>0.38629333333333338</v>
      </c>
      <c r="H13" s="797">
        <f t="shared" si="3"/>
        <v>23355</v>
      </c>
      <c r="I13" s="1111"/>
    </row>
    <row r="14" spans="1:9" ht="20.100000000000001" customHeight="1" x14ac:dyDescent="0.15">
      <c r="A14" s="10">
        <v>44075</v>
      </c>
      <c r="B14" s="1409">
        <v>144252</v>
      </c>
      <c r="C14" s="1468">
        <f t="shared" si="0"/>
        <v>0.32056000000000001</v>
      </c>
      <c r="D14" s="1472">
        <v>144252</v>
      </c>
      <c r="E14" s="1475">
        <f t="shared" si="1"/>
        <v>0.32056000000000001</v>
      </c>
      <c r="F14" s="1382">
        <v>159032</v>
      </c>
      <c r="G14" s="789">
        <f t="shared" si="2"/>
        <v>0.35340444444444441</v>
      </c>
      <c r="H14" s="797">
        <f t="shared" si="3"/>
        <v>14780</v>
      </c>
      <c r="I14" s="1111"/>
    </row>
    <row r="15" spans="1:9" ht="20.100000000000001" customHeight="1" x14ac:dyDescent="0.15">
      <c r="A15" s="10">
        <v>44105</v>
      </c>
      <c r="B15" s="1409">
        <v>146609</v>
      </c>
      <c r="C15" s="1468">
        <f t="shared" si="0"/>
        <v>0.3257977777777778</v>
      </c>
      <c r="D15" s="1472">
        <v>146609</v>
      </c>
      <c r="E15" s="1475">
        <f t="shared" si="1"/>
        <v>0.3257977777777778</v>
      </c>
      <c r="F15" s="1382">
        <v>157752</v>
      </c>
      <c r="G15" s="789">
        <f t="shared" si="2"/>
        <v>0.35055999999999998</v>
      </c>
      <c r="H15" s="797">
        <f t="shared" si="3"/>
        <v>11143</v>
      </c>
      <c r="I15" s="1111"/>
    </row>
    <row r="16" spans="1:9" ht="20.100000000000001" customHeight="1" x14ac:dyDescent="0.15">
      <c r="A16" s="10">
        <v>44136</v>
      </c>
      <c r="B16" s="1409">
        <v>147191</v>
      </c>
      <c r="C16" s="1468">
        <f t="shared" si="0"/>
        <v>0.32709111111111111</v>
      </c>
      <c r="D16" s="1472">
        <v>147191</v>
      </c>
      <c r="E16" s="1475">
        <f t="shared" si="1"/>
        <v>0.32709111111111111</v>
      </c>
      <c r="F16" s="1382">
        <v>156781</v>
      </c>
      <c r="G16" s="789">
        <f t="shared" si="2"/>
        <v>0.34840222222222222</v>
      </c>
      <c r="H16" s="797">
        <f t="shared" si="3"/>
        <v>9590</v>
      </c>
      <c r="I16" s="1111"/>
    </row>
    <row r="17" spans="1:9" ht="20.100000000000001" customHeight="1" x14ac:dyDescent="0.15">
      <c r="A17" s="10">
        <v>44166</v>
      </c>
      <c r="B17" s="1466">
        <v>163508</v>
      </c>
      <c r="C17" s="1468">
        <f t="shared" si="0"/>
        <v>0.36335111111111112</v>
      </c>
      <c r="D17" s="1473">
        <v>163508</v>
      </c>
      <c r="E17" s="1475">
        <f>D17/15000/30</f>
        <v>0.36335111111111112</v>
      </c>
      <c r="F17" s="93">
        <v>164023</v>
      </c>
      <c r="G17" s="789">
        <f t="shared" si="2"/>
        <v>0.36449555555555552</v>
      </c>
      <c r="H17" s="798">
        <f t="shared" si="3"/>
        <v>515</v>
      </c>
      <c r="I17" s="794"/>
    </row>
    <row r="18" spans="1:9" ht="20.100000000000001" customHeight="1" x14ac:dyDescent="0.15">
      <c r="A18" s="10">
        <v>44197</v>
      </c>
      <c r="B18" s="1466">
        <v>145004</v>
      </c>
      <c r="C18" s="1468">
        <f t="shared" si="0"/>
        <v>0.32223111111111108</v>
      </c>
      <c r="D18" s="1473">
        <v>145004</v>
      </c>
      <c r="E18" s="1475">
        <f>D18/15000/30</f>
        <v>0.32223111111111108</v>
      </c>
      <c r="F18" s="93">
        <v>151510</v>
      </c>
      <c r="G18" s="789">
        <f t="shared" si="2"/>
        <v>0.33668888888888893</v>
      </c>
      <c r="H18" s="798">
        <f>F18-B18</f>
        <v>6506</v>
      </c>
      <c r="I18" s="1458"/>
    </row>
    <row r="19" spans="1:9" ht="20.100000000000001" customHeight="1" x14ac:dyDescent="0.15">
      <c r="A19" s="10">
        <v>44228</v>
      </c>
      <c r="B19" s="1466">
        <v>243771</v>
      </c>
      <c r="C19" s="1468">
        <f t="shared" si="0"/>
        <v>0.54171333333333338</v>
      </c>
      <c r="D19" s="1473">
        <v>174862</v>
      </c>
      <c r="E19" s="1475">
        <f>D19/15000/30</f>
        <v>0.38858222222222222</v>
      </c>
      <c r="F19" s="93">
        <v>212934</v>
      </c>
      <c r="G19" s="789">
        <f t="shared" si="2"/>
        <v>0.4731866666666667</v>
      </c>
      <c r="H19" s="1376">
        <f>F19-B19</f>
        <v>-30837</v>
      </c>
      <c r="I19" s="1494" t="s">
        <v>291</v>
      </c>
    </row>
    <row r="20" spans="1:9" ht="20.100000000000001" customHeight="1" x14ac:dyDescent="0.15">
      <c r="A20" s="10">
        <v>44256</v>
      </c>
      <c r="B20" s="1466"/>
      <c r="C20" s="1468"/>
      <c r="D20" s="1473"/>
      <c r="E20" s="1475"/>
      <c r="F20" s="93"/>
      <c r="G20" s="789"/>
      <c r="H20" s="798"/>
      <c r="I20" s="1458"/>
    </row>
    <row r="21" spans="1:9" ht="20.100000000000001" customHeight="1" x14ac:dyDescent="0.15">
      <c r="A21" s="10">
        <v>44287</v>
      </c>
      <c r="B21" s="1466"/>
      <c r="C21" s="1468"/>
      <c r="D21" s="1473"/>
      <c r="E21" s="1475"/>
      <c r="F21" s="93"/>
      <c r="G21" s="789"/>
      <c r="H21" s="1376"/>
      <c r="I21" s="1459"/>
    </row>
    <row r="22" spans="1:9" ht="20.100000000000001" customHeight="1" x14ac:dyDescent="0.15">
      <c r="A22" s="10">
        <v>44317</v>
      </c>
      <c r="B22" s="1466"/>
      <c r="C22" s="1468"/>
      <c r="D22" s="1473"/>
      <c r="E22" s="1475"/>
      <c r="F22" s="93"/>
      <c r="G22" s="789"/>
      <c r="H22" s="798"/>
      <c r="I22" s="1458"/>
    </row>
    <row r="23" spans="1:9" ht="20.100000000000001" customHeight="1" x14ac:dyDescent="0.15">
      <c r="A23" s="10">
        <v>44348</v>
      </c>
      <c r="B23" s="1466"/>
      <c r="C23" s="1468"/>
      <c r="D23" s="1473"/>
      <c r="E23" s="1475"/>
      <c r="F23" s="93"/>
      <c r="G23" s="789"/>
      <c r="H23" s="1376"/>
      <c r="I23" s="1459"/>
    </row>
    <row r="24" spans="1:9" ht="20.100000000000001" customHeight="1" x14ac:dyDescent="0.15">
      <c r="A24" s="10">
        <v>44378</v>
      </c>
      <c r="B24" s="1466"/>
      <c r="C24" s="1468"/>
      <c r="D24" s="1473"/>
      <c r="E24" s="1475"/>
      <c r="F24" s="93"/>
      <c r="G24" s="789"/>
      <c r="H24" s="798"/>
      <c r="I24" s="1458"/>
    </row>
    <row r="25" spans="1:9" ht="20.100000000000001" customHeight="1" x14ac:dyDescent="0.15">
      <c r="A25" s="10">
        <v>44409</v>
      </c>
      <c r="B25" s="1466"/>
      <c r="C25" s="1468"/>
      <c r="D25" s="1473"/>
      <c r="E25" s="1475"/>
      <c r="F25" s="93"/>
      <c r="G25" s="789"/>
      <c r="H25" s="1376"/>
      <c r="I25" s="1459"/>
    </row>
    <row r="26" spans="1:9" ht="20.100000000000001" customHeight="1" x14ac:dyDescent="0.15">
      <c r="A26" s="10">
        <v>44440</v>
      </c>
      <c r="B26" s="1466"/>
      <c r="C26" s="1468"/>
      <c r="D26" s="1473"/>
      <c r="E26" s="1475"/>
      <c r="F26" s="93"/>
      <c r="G26" s="789"/>
      <c r="H26" s="798"/>
      <c r="I26" s="1458"/>
    </row>
    <row r="27" spans="1:9" ht="20.100000000000001" customHeight="1" x14ac:dyDescent="0.15">
      <c r="A27" s="10">
        <v>44470</v>
      </c>
      <c r="B27" s="1466"/>
      <c r="C27" s="1468"/>
      <c r="D27" s="1473"/>
      <c r="E27" s="1475"/>
      <c r="F27" s="93"/>
      <c r="G27" s="789"/>
      <c r="H27" s="1376"/>
      <c r="I27" s="1459"/>
    </row>
    <row r="28" spans="1:9" ht="20.100000000000001" customHeight="1" x14ac:dyDescent="0.15">
      <c r="A28" s="10">
        <v>44501</v>
      </c>
      <c r="B28" s="1466"/>
      <c r="C28" s="1468"/>
      <c r="D28" s="1473"/>
      <c r="E28" s="1475"/>
      <c r="F28" s="93"/>
      <c r="G28" s="789"/>
      <c r="H28" s="798"/>
      <c r="I28" s="1458"/>
    </row>
    <row r="29" spans="1:9" ht="20.100000000000001" customHeight="1" x14ac:dyDescent="0.15">
      <c r="A29" s="1477"/>
      <c r="B29" s="1478"/>
      <c r="C29" s="1479"/>
      <c r="D29" s="1477"/>
      <c r="E29" s="1480"/>
      <c r="F29" s="1477"/>
      <c r="G29" s="1480"/>
      <c r="H29" s="1480"/>
      <c r="I29" s="1456"/>
    </row>
    <row r="30" spans="1:9" ht="20.100000000000001" customHeight="1" x14ac:dyDescent="0.15">
      <c r="A30" s="1456"/>
      <c r="C30" s="787"/>
      <c r="D30" s="1456"/>
      <c r="E30" s="1457"/>
      <c r="F30" s="1456"/>
      <c r="G30" s="1457"/>
      <c r="H30" s="1457"/>
      <c r="I30" s="1456"/>
    </row>
    <row r="31" spans="1:9" ht="20.100000000000001" customHeight="1" x14ac:dyDescent="0.15">
      <c r="A31" s="1456"/>
      <c r="C31" s="787"/>
      <c r="D31" s="1456"/>
      <c r="E31" s="1457"/>
      <c r="F31" s="1456"/>
      <c r="G31" s="1457"/>
      <c r="H31" s="1457"/>
      <c r="I31" s="1456"/>
    </row>
    <row r="32" spans="1:9" ht="20.100000000000001" customHeight="1" x14ac:dyDescent="0.15">
      <c r="A32" s="1456"/>
      <c r="C32" s="787"/>
      <c r="D32" s="1456"/>
      <c r="E32" s="1457"/>
      <c r="F32" s="1456"/>
      <c r="G32" s="1457"/>
      <c r="H32" s="1457"/>
      <c r="I32" s="1456"/>
    </row>
    <row r="33" spans="1:9" ht="20.100000000000001" customHeight="1" x14ac:dyDescent="0.15">
      <c r="A33" s="1456"/>
      <c r="C33" s="787"/>
      <c r="D33" s="1456"/>
      <c r="E33" s="1457"/>
      <c r="F33" s="1456"/>
      <c r="G33" s="1457"/>
      <c r="H33" s="1457"/>
      <c r="I33" s="1456"/>
    </row>
    <row r="34" spans="1:9" ht="20.100000000000001" customHeight="1" x14ac:dyDescent="0.15">
      <c r="A34" s="1456"/>
      <c r="C34" s="787"/>
      <c r="D34" s="1456"/>
      <c r="E34" s="1457"/>
      <c r="F34" s="1456"/>
      <c r="G34" s="1457"/>
      <c r="H34" s="1457"/>
      <c r="I34" s="1456"/>
    </row>
    <row r="35" spans="1:9" ht="20.100000000000001" customHeight="1" x14ac:dyDescent="0.15">
      <c r="A35" s="1456"/>
      <c r="C35" s="787"/>
      <c r="D35" s="1456"/>
      <c r="E35" s="1457"/>
      <c r="F35" s="1456"/>
      <c r="G35" s="1457"/>
      <c r="H35" s="1457"/>
      <c r="I35" s="1456"/>
    </row>
    <row r="36" spans="1:9" ht="20.100000000000001" customHeight="1" x14ac:dyDescent="0.15">
      <c r="A36" s="1456"/>
      <c r="C36" s="787"/>
      <c r="D36" s="1456"/>
      <c r="E36" s="1457"/>
      <c r="F36" s="1456"/>
      <c r="G36" s="1457"/>
      <c r="H36" s="1457"/>
      <c r="I36" s="1456"/>
    </row>
    <row r="37" spans="1:9" ht="20.100000000000001" customHeight="1" x14ac:dyDescent="0.15">
      <c r="A37" s="1456"/>
      <c r="C37" s="787"/>
      <c r="D37" s="1456"/>
      <c r="E37" s="1457"/>
      <c r="F37" s="1456"/>
      <c r="G37" s="1457"/>
      <c r="H37" s="1457"/>
      <c r="I37" s="1456"/>
    </row>
    <row r="38" spans="1:9" ht="20.100000000000001" customHeight="1" x14ac:dyDescent="0.15">
      <c r="A38" s="1456"/>
      <c r="C38" s="787"/>
      <c r="D38" s="1456"/>
      <c r="E38" s="1457"/>
      <c r="F38" s="1456"/>
      <c r="G38" s="1457"/>
      <c r="H38" s="1457"/>
      <c r="I38" s="1456"/>
    </row>
    <row r="39" spans="1:9" ht="20.100000000000001" customHeight="1" x14ac:dyDescent="0.15">
      <c r="A39" s="1456"/>
      <c r="C39" s="787"/>
      <c r="D39" s="1456"/>
      <c r="E39" s="1457"/>
      <c r="F39" s="1456"/>
      <c r="G39" s="1457"/>
      <c r="H39" s="1457"/>
      <c r="I39" s="1456"/>
    </row>
    <row r="40" spans="1:9" ht="20.100000000000001" customHeight="1" x14ac:dyDescent="0.15">
      <c r="A40" s="1456"/>
      <c r="C40" s="787"/>
      <c r="D40" s="1456"/>
      <c r="E40" s="1457"/>
      <c r="F40" s="1456"/>
      <c r="G40" s="1457"/>
      <c r="H40" s="1457"/>
      <c r="I40" s="1456"/>
    </row>
    <row r="41" spans="1:9" ht="20.100000000000001" customHeight="1" x14ac:dyDescent="0.15">
      <c r="A41" s="1456"/>
      <c r="C41" s="787"/>
      <c r="D41" s="1456"/>
      <c r="E41" s="1457"/>
      <c r="F41" s="1456"/>
      <c r="G41" s="1457"/>
      <c r="H41" s="1457"/>
      <c r="I41" s="1456"/>
    </row>
    <row r="42" spans="1:9" ht="20.100000000000001" customHeight="1" x14ac:dyDescent="0.15">
      <c r="A42" s="1456"/>
      <c r="C42" s="787"/>
      <c r="D42" s="1456"/>
      <c r="E42" s="1457"/>
      <c r="F42" s="1456"/>
      <c r="G42" s="1457"/>
      <c r="H42" s="1457"/>
      <c r="I42" s="1456"/>
    </row>
    <row r="43" spans="1:9" ht="20.100000000000001" customHeight="1" x14ac:dyDescent="0.15">
      <c r="A43" s="1456"/>
      <c r="C43" s="787"/>
      <c r="D43" s="1456"/>
      <c r="E43" s="1457"/>
      <c r="F43" s="1456"/>
      <c r="G43" s="1457"/>
      <c r="H43" s="1457"/>
      <c r="I43" s="1456"/>
    </row>
    <row r="44" spans="1:9" ht="20.100000000000001" customHeight="1" x14ac:dyDescent="0.15">
      <c r="A44" s="1456"/>
      <c r="C44" s="787"/>
      <c r="D44" s="1456"/>
      <c r="E44" s="1457"/>
      <c r="F44" s="1456"/>
      <c r="G44" s="1457"/>
      <c r="H44" s="1457"/>
      <c r="I44" s="1456"/>
    </row>
    <row r="45" spans="1:9" ht="20.100000000000001" customHeight="1" x14ac:dyDescent="0.15">
      <c r="A45" s="1456"/>
      <c r="C45" s="787"/>
      <c r="D45" s="1456"/>
      <c r="E45" s="1457"/>
      <c r="F45" s="1456"/>
      <c r="G45" s="1457"/>
      <c r="H45" s="1457"/>
      <c r="I45" s="1456"/>
    </row>
    <row r="46" spans="1:9" ht="20.100000000000001" customHeight="1" x14ac:dyDescent="0.15">
      <c r="A46" s="1456"/>
      <c r="C46" s="787"/>
      <c r="D46" s="1456"/>
      <c r="E46" s="1457"/>
      <c r="F46" s="1456"/>
      <c r="G46" s="1457"/>
      <c r="H46" s="1457"/>
      <c r="I46" s="1456"/>
    </row>
    <row r="47" spans="1:9" ht="20.100000000000001" customHeight="1" x14ac:dyDescent="0.15">
      <c r="A47" s="1456"/>
      <c r="C47" s="787"/>
      <c r="D47" s="1456"/>
      <c r="E47" s="1457"/>
      <c r="F47" s="1456"/>
      <c r="G47" s="1457"/>
      <c r="H47" s="1457"/>
      <c r="I47" s="1456"/>
    </row>
    <row r="48" spans="1:9" ht="20.100000000000001" customHeight="1" x14ac:dyDescent="0.15">
      <c r="A48" s="1456"/>
      <c r="C48" s="787"/>
      <c r="D48" s="1456"/>
      <c r="E48" s="1457"/>
      <c r="F48" s="1456"/>
      <c r="G48" s="1457"/>
      <c r="H48" s="1457"/>
      <c r="I48" s="1456"/>
    </row>
    <row r="49" spans="1:9" ht="20.100000000000001" customHeight="1" x14ac:dyDescent="0.15">
      <c r="A49" s="1456"/>
      <c r="C49" s="787"/>
      <c r="D49" s="1456"/>
      <c r="E49" s="1457"/>
      <c r="F49" s="1456"/>
      <c r="G49" s="1457"/>
      <c r="H49" s="1457"/>
      <c r="I49" s="1456"/>
    </row>
    <row r="50" spans="1:9" ht="20.100000000000001" customHeight="1" x14ac:dyDescent="0.15">
      <c r="A50" s="1456"/>
      <c r="C50" s="787"/>
      <c r="D50" s="1456"/>
      <c r="E50" s="1457"/>
      <c r="F50" s="1456"/>
      <c r="G50" s="1457"/>
      <c r="H50" s="1457"/>
      <c r="I50" s="1456"/>
    </row>
    <row r="51" spans="1:9" ht="20.100000000000001" customHeight="1" x14ac:dyDescent="0.15">
      <c r="A51" s="1456"/>
      <c r="C51" s="787"/>
      <c r="D51" s="1456"/>
      <c r="E51" s="1457"/>
      <c r="F51" s="1456"/>
      <c r="G51" s="1457"/>
      <c r="H51" s="1457"/>
      <c r="I51" s="1456"/>
    </row>
    <row r="52" spans="1:9" ht="20.100000000000001" customHeight="1" x14ac:dyDescent="0.15">
      <c r="A52" s="1456"/>
      <c r="C52" s="787"/>
      <c r="D52" s="1456"/>
      <c r="E52" s="1457"/>
      <c r="F52" s="1456"/>
      <c r="G52" s="1457"/>
      <c r="H52" s="1457"/>
      <c r="I52" s="1456"/>
    </row>
    <row r="53" spans="1:9" ht="20.100000000000001" customHeight="1" x14ac:dyDescent="0.15">
      <c r="A53" s="1456"/>
      <c r="C53" s="787"/>
      <c r="D53" s="1456"/>
      <c r="E53" s="1457"/>
      <c r="F53" s="1456"/>
      <c r="G53" s="1457"/>
      <c r="H53" s="1457"/>
      <c r="I53" s="1456"/>
    </row>
    <row r="54" spans="1:9" ht="20.100000000000001" customHeight="1" x14ac:dyDescent="0.15">
      <c r="A54" s="1456"/>
      <c r="C54" s="787"/>
      <c r="D54" s="1456"/>
      <c r="E54" s="1457"/>
      <c r="F54" s="1456"/>
      <c r="G54" s="1457"/>
      <c r="H54" s="1457"/>
      <c r="I54" s="1456"/>
    </row>
    <row r="55" spans="1:9" ht="20.100000000000001" customHeight="1" x14ac:dyDescent="0.15">
      <c r="A55" s="1456"/>
      <c r="C55" s="787"/>
      <c r="D55" s="1456"/>
      <c r="E55" s="1457"/>
      <c r="F55" s="1456"/>
      <c r="G55" s="1457"/>
      <c r="H55" s="1457"/>
      <c r="I55" s="1456"/>
    </row>
    <row r="56" spans="1:9" ht="20.100000000000001" customHeight="1" x14ac:dyDescent="0.15">
      <c r="A56" s="1456"/>
      <c r="C56" s="787"/>
      <c r="D56" s="1456"/>
      <c r="E56" s="1457"/>
      <c r="F56" s="1456"/>
      <c r="G56" s="1457"/>
      <c r="H56" s="1457"/>
      <c r="I56" s="1456"/>
    </row>
    <row r="57" spans="1:9" ht="20.100000000000001" customHeight="1" x14ac:dyDescent="0.15">
      <c r="A57" s="1456"/>
      <c r="C57" s="787"/>
      <c r="D57" s="1456"/>
      <c r="E57" s="1457"/>
      <c r="F57" s="1456"/>
      <c r="G57" s="1457"/>
      <c r="H57" s="1457"/>
      <c r="I57" s="1456"/>
    </row>
    <row r="58" spans="1:9" ht="20.100000000000001" customHeight="1" x14ac:dyDescent="0.15">
      <c r="A58" s="1456"/>
      <c r="C58" s="787"/>
      <c r="D58" s="1456"/>
      <c r="E58" s="1457"/>
      <c r="F58" s="1456"/>
      <c r="G58" s="1457"/>
      <c r="H58" s="1457"/>
      <c r="I58" s="1456"/>
    </row>
    <row r="59" spans="1:9" ht="20.100000000000001" customHeight="1" x14ac:dyDescent="0.15">
      <c r="A59" s="1456"/>
      <c r="C59" s="787"/>
      <c r="D59" s="1456"/>
      <c r="E59" s="1457"/>
      <c r="F59" s="1456"/>
      <c r="G59" s="1457"/>
      <c r="H59" s="1457"/>
      <c r="I59" s="1456"/>
    </row>
    <row r="60" spans="1:9" ht="20.100000000000001" customHeight="1" x14ac:dyDescent="0.15">
      <c r="A60" s="1456"/>
      <c r="C60" s="787"/>
      <c r="D60" s="1456"/>
      <c r="E60" s="1457"/>
      <c r="F60" s="1456"/>
      <c r="G60" s="1457"/>
      <c r="H60" s="1457"/>
      <c r="I60" s="1456"/>
    </row>
    <row r="61" spans="1:9" ht="20.100000000000001" customHeight="1" x14ac:dyDescent="0.15">
      <c r="A61" s="1456"/>
      <c r="C61" s="787"/>
      <c r="D61" s="1456"/>
      <c r="E61" s="1457"/>
      <c r="F61" s="1456"/>
      <c r="G61" s="1457"/>
      <c r="H61" s="1457"/>
      <c r="I61" s="1456"/>
    </row>
    <row r="62" spans="1:9" ht="20.100000000000001" customHeight="1" x14ac:dyDescent="0.15">
      <c r="A62" s="1456"/>
      <c r="C62" s="787"/>
      <c r="D62" s="1456"/>
      <c r="E62" s="1457"/>
      <c r="F62" s="1456"/>
      <c r="G62" s="1457"/>
      <c r="H62" s="1457"/>
      <c r="I62" s="1456"/>
    </row>
    <row r="63" spans="1:9" ht="20.100000000000001" customHeight="1" x14ac:dyDescent="0.15">
      <c r="A63" s="1456"/>
      <c r="C63" s="787"/>
      <c r="D63" s="1456"/>
      <c r="E63" s="1457"/>
      <c r="F63" s="1456"/>
      <c r="G63" s="1457"/>
      <c r="H63" s="1457"/>
      <c r="I63" s="1456"/>
    </row>
    <row r="64" spans="1:9" ht="20.100000000000001" customHeight="1" x14ac:dyDescent="0.15">
      <c r="A64" s="1456"/>
      <c r="C64" s="787"/>
      <c r="D64" s="1456"/>
      <c r="E64" s="1457"/>
      <c r="F64" s="1456"/>
      <c r="G64" s="1457"/>
      <c r="H64" s="1457"/>
      <c r="I64" s="1456"/>
    </row>
    <row r="65" spans="1:9" ht="20.100000000000001" customHeight="1" x14ac:dyDescent="0.15">
      <c r="A65" s="1456"/>
      <c r="C65" s="787"/>
      <c r="D65" s="1456"/>
      <c r="E65" s="1457"/>
      <c r="F65" s="1456"/>
      <c r="G65" s="1457"/>
      <c r="H65" s="1457"/>
      <c r="I65" s="1456"/>
    </row>
    <row r="66" spans="1:9" ht="20.100000000000001" customHeight="1" x14ac:dyDescent="0.15">
      <c r="A66" s="1456"/>
      <c r="C66" s="787"/>
      <c r="D66" s="1456"/>
      <c r="E66" s="1457"/>
      <c r="F66" s="1456"/>
      <c r="G66" s="1457"/>
      <c r="H66" s="1457"/>
      <c r="I66" s="1456"/>
    </row>
    <row r="67" spans="1:9" ht="20.100000000000001" customHeight="1" x14ac:dyDescent="0.15">
      <c r="A67" s="1456"/>
      <c r="C67" s="787"/>
      <c r="D67" s="1456"/>
      <c r="E67" s="1457"/>
      <c r="F67" s="1456"/>
      <c r="G67" s="1457"/>
      <c r="H67" s="1457"/>
      <c r="I67" s="1456"/>
    </row>
    <row r="68" spans="1:9" ht="20.100000000000001" customHeight="1" x14ac:dyDescent="0.15">
      <c r="A68" s="1456"/>
      <c r="C68" s="787"/>
      <c r="D68" s="1456"/>
      <c r="E68" s="1457"/>
      <c r="F68" s="1456"/>
      <c r="G68" s="1457"/>
      <c r="H68" s="1457"/>
      <c r="I68" s="1456"/>
    </row>
    <row r="69" spans="1:9" ht="20.100000000000001" customHeight="1" x14ac:dyDescent="0.15">
      <c r="A69" s="1456"/>
      <c r="C69" s="787"/>
      <c r="D69" s="1456"/>
      <c r="E69" s="1457"/>
      <c r="F69" s="1456"/>
      <c r="G69" s="1457"/>
      <c r="H69" s="1457"/>
      <c r="I69" s="1456"/>
    </row>
    <row r="70" spans="1:9" ht="20.100000000000001" customHeight="1" x14ac:dyDescent="0.15">
      <c r="A70" s="1456"/>
      <c r="C70" s="787"/>
      <c r="D70" s="1456"/>
      <c r="E70" s="1457"/>
      <c r="F70" s="1456"/>
      <c r="G70" s="1457"/>
      <c r="H70" s="1457"/>
      <c r="I70" s="1456"/>
    </row>
    <row r="71" spans="1:9" ht="20.100000000000001" customHeight="1" x14ac:dyDescent="0.15">
      <c r="A71" s="1456"/>
      <c r="C71" s="787"/>
      <c r="D71" s="1456"/>
      <c r="E71" s="1457"/>
      <c r="F71" s="1456"/>
      <c r="G71" s="1457"/>
      <c r="H71" s="1457"/>
      <c r="I71" s="1456"/>
    </row>
    <row r="72" spans="1:9" ht="20.100000000000001" customHeight="1" x14ac:dyDescent="0.15">
      <c r="A72" s="1456"/>
      <c r="C72" s="787"/>
      <c r="D72" s="1456"/>
      <c r="E72" s="1457"/>
      <c r="F72" s="1456"/>
      <c r="G72" s="1457"/>
      <c r="H72" s="1457"/>
      <c r="I72" s="1456"/>
    </row>
    <row r="73" spans="1:9" ht="20.100000000000001" customHeight="1" x14ac:dyDescent="0.15">
      <c r="A73" s="1456"/>
      <c r="C73" s="787"/>
      <c r="D73" s="1456"/>
      <c r="E73" s="1457"/>
      <c r="F73" s="1456"/>
      <c r="G73" s="1457"/>
      <c r="H73" s="1457"/>
      <c r="I73" s="1456"/>
    </row>
    <row r="74" spans="1:9" ht="20.100000000000001" customHeight="1" x14ac:dyDescent="0.15">
      <c r="A74" s="1456"/>
      <c r="C74" s="787"/>
      <c r="D74" s="1456"/>
      <c r="E74" s="1457"/>
      <c r="F74" s="1456"/>
      <c r="G74" s="1457"/>
      <c r="H74" s="1457"/>
      <c r="I74" s="1456"/>
    </row>
    <row r="75" spans="1:9" ht="20.100000000000001" customHeight="1" x14ac:dyDescent="0.15">
      <c r="A75" s="1456"/>
      <c r="C75" s="787"/>
      <c r="D75" s="1456"/>
      <c r="E75" s="1457"/>
      <c r="F75" s="1456"/>
      <c r="G75" s="1457"/>
      <c r="H75" s="1457"/>
      <c r="I75" s="1456"/>
    </row>
    <row r="76" spans="1:9" ht="20.100000000000001" customHeight="1" x14ac:dyDescent="0.15">
      <c r="A76" s="1456"/>
      <c r="C76" s="787"/>
      <c r="D76" s="1456"/>
      <c r="E76" s="1457"/>
      <c r="F76" s="1456"/>
      <c r="G76" s="1457"/>
      <c r="H76" s="1457"/>
      <c r="I76" s="1456"/>
    </row>
    <row r="77" spans="1:9" ht="20.100000000000001" customHeight="1" x14ac:dyDescent="0.15">
      <c r="A77" s="1456"/>
      <c r="C77" s="787"/>
      <c r="D77" s="1456"/>
      <c r="E77" s="1457"/>
      <c r="F77" s="1456"/>
      <c r="G77" s="1457"/>
      <c r="H77" s="1457"/>
      <c r="I77" s="1456"/>
    </row>
    <row r="78" spans="1:9" ht="20.100000000000001" customHeight="1" x14ac:dyDescent="0.15">
      <c r="A78" s="1456"/>
      <c r="C78" s="787"/>
      <c r="D78" s="1456"/>
      <c r="E78" s="1457"/>
      <c r="F78" s="1456"/>
      <c r="G78" s="1457"/>
      <c r="H78" s="1457"/>
      <c r="I78" s="1456"/>
    </row>
    <row r="79" spans="1:9" ht="20.100000000000001" customHeight="1" x14ac:dyDescent="0.15">
      <c r="A79" s="1456"/>
      <c r="C79" s="787"/>
      <c r="D79" s="1456"/>
      <c r="E79" s="1457"/>
      <c r="F79" s="1456"/>
      <c r="G79" s="1457"/>
      <c r="H79" s="1457"/>
      <c r="I79" s="1456"/>
    </row>
    <row r="80" spans="1:9" ht="20.100000000000001" customHeight="1" x14ac:dyDescent="0.15">
      <c r="A80" s="1456"/>
      <c r="C80" s="787"/>
      <c r="D80" s="1456"/>
      <c r="E80" s="1457"/>
      <c r="F80" s="1456"/>
      <c r="G80" s="1457"/>
      <c r="H80" s="1457"/>
      <c r="I80" s="1456"/>
    </row>
    <row r="81" spans="1:9" ht="20.100000000000001" customHeight="1" x14ac:dyDescent="0.15">
      <c r="A81" s="1456"/>
      <c r="C81" s="787"/>
      <c r="D81" s="1456"/>
      <c r="E81" s="1457"/>
      <c r="F81" s="1456"/>
      <c r="G81" s="1457"/>
      <c r="H81" s="1457"/>
      <c r="I81" s="1456"/>
    </row>
    <row r="82" spans="1:9" ht="20.100000000000001" customHeight="1" x14ac:dyDescent="0.15">
      <c r="A82" s="1456"/>
      <c r="C82" s="787"/>
      <c r="D82" s="1456"/>
      <c r="E82" s="1457"/>
      <c r="F82" s="1456"/>
      <c r="G82" s="1457"/>
      <c r="H82" s="1457"/>
      <c r="I82" s="1456"/>
    </row>
    <row r="83" spans="1:9" ht="20.100000000000001" customHeight="1" x14ac:dyDescent="0.15">
      <c r="A83" s="1456"/>
      <c r="C83" s="787"/>
      <c r="D83" s="1456"/>
      <c r="E83" s="1457"/>
      <c r="F83" s="1456"/>
      <c r="G83" s="1457"/>
      <c r="H83" s="1457"/>
      <c r="I83" s="1456"/>
    </row>
    <row r="84" spans="1:9" ht="20.100000000000001" customHeight="1" x14ac:dyDescent="0.15">
      <c r="A84" s="1456"/>
      <c r="C84" s="787"/>
      <c r="D84" s="1456"/>
      <c r="E84" s="1457"/>
      <c r="F84" s="1456"/>
      <c r="G84" s="1457"/>
      <c r="H84" s="1457"/>
      <c r="I84" s="1456"/>
    </row>
    <row r="85" spans="1:9" ht="20.100000000000001" customHeight="1" x14ac:dyDescent="0.15">
      <c r="A85" s="1456"/>
      <c r="C85" s="787"/>
      <c r="D85" s="1456"/>
      <c r="E85" s="1457"/>
      <c r="F85" s="1456"/>
      <c r="G85" s="1457"/>
      <c r="H85" s="1457"/>
      <c r="I85" s="1456"/>
    </row>
    <row r="86" spans="1:9" ht="20.100000000000001" customHeight="1" x14ac:dyDescent="0.15">
      <c r="A86" s="1456"/>
      <c r="C86" s="787"/>
      <c r="D86" s="1456"/>
      <c r="E86" s="1457"/>
      <c r="F86" s="1456"/>
      <c r="G86" s="1457"/>
      <c r="H86" s="1457"/>
      <c r="I86" s="1456"/>
    </row>
    <row r="87" spans="1:9" ht="20.100000000000001" customHeight="1" x14ac:dyDescent="0.15">
      <c r="A87" s="1456"/>
      <c r="C87" s="787"/>
      <c r="D87" s="1456"/>
      <c r="E87" s="1457"/>
      <c r="F87" s="1456"/>
      <c r="G87" s="1457"/>
      <c r="H87" s="1457"/>
      <c r="I87" s="1456"/>
    </row>
    <row r="88" spans="1:9" ht="20.100000000000001" customHeight="1" x14ac:dyDescent="0.15">
      <c r="A88" s="1456"/>
      <c r="C88" s="787"/>
      <c r="D88" s="1456"/>
      <c r="E88" s="1457"/>
      <c r="F88" s="1456"/>
      <c r="G88" s="1457"/>
      <c r="H88" s="1457"/>
      <c r="I88" s="1456"/>
    </row>
    <row r="89" spans="1:9" ht="20.100000000000001" customHeight="1" x14ac:dyDescent="0.15">
      <c r="A89" s="1456"/>
      <c r="C89" s="787"/>
      <c r="D89" s="1456"/>
      <c r="E89" s="1457"/>
      <c r="F89" s="1456"/>
      <c r="G89" s="1457"/>
      <c r="H89" s="1457"/>
      <c r="I89" s="1456"/>
    </row>
    <row r="90" spans="1:9" ht="20.100000000000001" customHeight="1" x14ac:dyDescent="0.15">
      <c r="A90" s="1456"/>
      <c r="C90" s="787"/>
      <c r="D90" s="1456"/>
      <c r="E90" s="1457"/>
      <c r="F90" s="1456"/>
      <c r="G90" s="1457"/>
      <c r="H90" s="1457"/>
      <c r="I90" s="1456"/>
    </row>
    <row r="91" spans="1:9" ht="20.100000000000001" customHeight="1" x14ac:dyDescent="0.15">
      <c r="A91" s="1456"/>
      <c r="C91" s="787"/>
      <c r="D91" s="1456"/>
      <c r="E91" s="1457"/>
      <c r="F91" s="1456"/>
      <c r="G91" s="1457"/>
      <c r="H91" s="1457"/>
      <c r="I91" s="1456"/>
    </row>
    <row r="92" spans="1:9" ht="20.100000000000001" customHeight="1" x14ac:dyDescent="0.15">
      <c r="A92" s="1456"/>
      <c r="C92" s="787"/>
      <c r="D92" s="1456"/>
      <c r="E92" s="1457"/>
      <c r="F92" s="1456"/>
      <c r="G92" s="1457"/>
      <c r="H92" s="1457"/>
      <c r="I92" s="1456"/>
    </row>
    <row r="93" spans="1:9" ht="20.100000000000001" customHeight="1" x14ac:dyDescent="0.15">
      <c r="A93" s="1456"/>
      <c r="C93" s="787"/>
      <c r="D93" s="1456"/>
      <c r="E93" s="1457"/>
      <c r="F93" s="1456"/>
      <c r="G93" s="1457"/>
      <c r="H93" s="1457"/>
      <c r="I93" s="1456"/>
    </row>
    <row r="94" spans="1:9" ht="20.100000000000001" customHeight="1" x14ac:dyDescent="0.15">
      <c r="A94" s="1456"/>
      <c r="C94" s="787"/>
      <c r="D94" s="1456"/>
      <c r="E94" s="1457"/>
      <c r="F94" s="1456"/>
      <c r="G94" s="1457"/>
      <c r="H94" s="1457"/>
      <c r="I94" s="1456"/>
    </row>
    <row r="95" spans="1:9" ht="20.100000000000001" customHeight="1" x14ac:dyDescent="0.15">
      <c r="A95" s="1456"/>
      <c r="C95" s="787"/>
      <c r="D95" s="1456"/>
      <c r="E95" s="1457"/>
      <c r="F95" s="1456"/>
      <c r="G95" s="1457"/>
      <c r="H95" s="1457"/>
      <c r="I95" s="1456"/>
    </row>
    <row r="96" spans="1:9" ht="20.100000000000001" customHeight="1" x14ac:dyDescent="0.15">
      <c r="A96" s="1456"/>
      <c r="C96" s="787"/>
      <c r="D96" s="1456"/>
      <c r="E96" s="1457"/>
      <c r="F96" s="1456"/>
      <c r="G96" s="1457"/>
      <c r="H96" s="1457"/>
      <c r="I96" s="1456"/>
    </row>
    <row r="97" spans="1:9" ht="20.100000000000001" customHeight="1" x14ac:dyDescent="0.15">
      <c r="A97" s="1456"/>
      <c r="C97" s="787"/>
      <c r="D97" s="1456"/>
      <c r="E97" s="1457"/>
      <c r="F97" s="1456"/>
      <c r="G97" s="1457"/>
      <c r="H97" s="1457"/>
      <c r="I97" s="1456"/>
    </row>
    <row r="98" spans="1:9" ht="20.100000000000001" customHeight="1" x14ac:dyDescent="0.15">
      <c r="A98" s="1456"/>
      <c r="C98" s="787"/>
      <c r="D98" s="1456"/>
      <c r="E98" s="1457"/>
      <c r="F98" s="1456"/>
      <c r="G98" s="1457"/>
      <c r="H98" s="1457"/>
      <c r="I98" s="1456"/>
    </row>
    <row r="99" spans="1:9" ht="20.100000000000001" customHeight="1" x14ac:dyDescent="0.15">
      <c r="A99" s="1456"/>
      <c r="C99" s="787"/>
      <c r="D99" s="1456"/>
      <c r="E99" s="1457"/>
      <c r="F99" s="1456"/>
      <c r="G99" s="1457"/>
      <c r="H99" s="1457"/>
      <c r="I99" s="1456"/>
    </row>
    <row r="100" spans="1:9" ht="20.100000000000001" customHeight="1" x14ac:dyDescent="0.15">
      <c r="A100" s="1456"/>
      <c r="C100" s="787"/>
      <c r="D100" s="1456"/>
      <c r="E100" s="1457"/>
      <c r="F100" s="1456"/>
      <c r="G100" s="1457"/>
      <c r="H100" s="1457"/>
      <c r="I100" s="1456"/>
    </row>
    <row r="101" spans="1:9" ht="20.100000000000001" customHeight="1" x14ac:dyDescent="0.15">
      <c r="A101" s="1456"/>
      <c r="C101" s="787"/>
      <c r="D101" s="1456"/>
      <c r="E101" s="1457"/>
      <c r="F101" s="1456"/>
      <c r="G101" s="1457"/>
      <c r="H101" s="1457"/>
      <c r="I101" s="1456"/>
    </row>
    <row r="102" spans="1:9" ht="20.100000000000001" customHeight="1" x14ac:dyDescent="0.15">
      <c r="A102" s="1456"/>
      <c r="C102" s="787"/>
      <c r="D102" s="1456"/>
      <c r="E102" s="1457"/>
      <c r="F102" s="1456"/>
      <c r="G102" s="1457"/>
      <c r="H102" s="1457"/>
      <c r="I102" s="1456"/>
    </row>
    <row r="103" spans="1:9" ht="20.100000000000001" customHeight="1" x14ac:dyDescent="0.15">
      <c r="A103" s="1456"/>
      <c r="C103" s="787"/>
      <c r="D103" s="1456"/>
      <c r="E103" s="1457"/>
      <c r="F103" s="1456"/>
      <c r="G103" s="1457"/>
      <c r="H103" s="1457"/>
      <c r="I103" s="1456"/>
    </row>
    <row r="104" spans="1:9" ht="20.100000000000001" customHeight="1" x14ac:dyDescent="0.15">
      <c r="A104" s="1456"/>
      <c r="C104" s="787"/>
      <c r="D104" s="1456"/>
      <c r="E104" s="1457"/>
      <c r="F104" s="1456"/>
      <c r="G104" s="1457"/>
      <c r="H104" s="1457"/>
      <c r="I104" s="1456"/>
    </row>
    <row r="105" spans="1:9" ht="20.100000000000001" customHeight="1" x14ac:dyDescent="0.15">
      <c r="A105" s="1456"/>
      <c r="C105" s="787"/>
      <c r="D105" s="1456"/>
      <c r="E105" s="1457"/>
      <c r="F105" s="1456"/>
      <c r="G105" s="1457"/>
      <c r="H105" s="1457"/>
      <c r="I105" s="1456"/>
    </row>
    <row r="106" spans="1:9" ht="20.100000000000001" customHeight="1" x14ac:dyDescent="0.15">
      <c r="A106" s="1456"/>
      <c r="C106" s="787"/>
      <c r="D106" s="1456"/>
      <c r="E106" s="1457"/>
      <c r="F106" s="1456"/>
      <c r="G106" s="1457"/>
      <c r="H106" s="1457"/>
      <c r="I106" s="1456"/>
    </row>
    <row r="107" spans="1:9" ht="20.100000000000001" customHeight="1" x14ac:dyDescent="0.15">
      <c r="A107" s="1456"/>
      <c r="C107" s="787"/>
      <c r="D107" s="1456"/>
      <c r="E107" s="1457"/>
      <c r="F107" s="1456"/>
      <c r="G107" s="1457"/>
      <c r="H107" s="1457"/>
      <c r="I107" s="1456"/>
    </row>
    <row r="108" spans="1:9" ht="20.100000000000001" customHeight="1" x14ac:dyDescent="0.15">
      <c r="A108" s="1456"/>
      <c r="C108" s="787"/>
      <c r="D108" s="1456"/>
      <c r="E108" s="1457"/>
      <c r="F108" s="1456"/>
      <c r="G108" s="1457"/>
      <c r="H108" s="1457"/>
      <c r="I108" s="1456"/>
    </row>
    <row r="109" spans="1:9" ht="20.100000000000001" customHeight="1" x14ac:dyDescent="0.15">
      <c r="A109" s="1456"/>
      <c r="C109" s="787"/>
      <c r="D109" s="1456"/>
      <c r="E109" s="1457"/>
      <c r="F109" s="1456"/>
      <c r="G109" s="1457"/>
      <c r="H109" s="1457"/>
      <c r="I109" s="1456"/>
    </row>
    <row r="110" spans="1:9" ht="20.100000000000001" customHeight="1" x14ac:dyDescent="0.15">
      <c r="A110" s="1456"/>
      <c r="C110" s="787"/>
      <c r="D110" s="1456"/>
      <c r="E110" s="1457"/>
      <c r="F110" s="1456"/>
      <c r="G110" s="1457"/>
      <c r="H110" s="1457"/>
      <c r="I110" s="1456"/>
    </row>
    <row r="111" spans="1:9" ht="20.100000000000001" customHeight="1" x14ac:dyDescent="0.15">
      <c r="A111" s="1456"/>
      <c r="C111" s="787"/>
      <c r="D111" s="1456"/>
      <c r="E111" s="1457"/>
      <c r="F111" s="1456"/>
      <c r="G111" s="1457"/>
      <c r="H111" s="1457"/>
      <c r="I111" s="1456"/>
    </row>
    <row r="112" spans="1:9" ht="20.100000000000001" customHeight="1" x14ac:dyDescent="0.15">
      <c r="A112" s="1456"/>
      <c r="C112" s="787"/>
      <c r="D112" s="1456"/>
      <c r="E112" s="1457"/>
      <c r="F112" s="1456"/>
      <c r="G112" s="1457"/>
      <c r="H112" s="1457"/>
      <c r="I112" s="1456"/>
    </row>
    <row r="113" spans="1:9" ht="20.100000000000001" customHeight="1" x14ac:dyDescent="0.15">
      <c r="A113" s="1456"/>
      <c r="C113" s="787"/>
      <c r="D113" s="1456"/>
      <c r="E113" s="1457"/>
      <c r="F113" s="1456"/>
      <c r="G113" s="1457"/>
      <c r="H113" s="1457"/>
      <c r="I113" s="1456"/>
    </row>
    <row r="114" spans="1:9" ht="20.100000000000001" customHeight="1" x14ac:dyDescent="0.15">
      <c r="A114" s="1456"/>
      <c r="C114" s="787"/>
      <c r="D114" s="1456"/>
      <c r="E114" s="1457"/>
      <c r="F114" s="1456"/>
      <c r="G114" s="1457"/>
      <c r="H114" s="1457"/>
      <c r="I114" s="1456"/>
    </row>
    <row r="115" spans="1:9" ht="20.100000000000001" customHeight="1" x14ac:dyDescent="0.15">
      <c r="A115" s="1456"/>
      <c r="C115" s="787"/>
      <c r="D115" s="1456"/>
      <c r="E115" s="1457"/>
      <c r="F115" s="1456"/>
      <c r="G115" s="1457"/>
      <c r="H115" s="1457"/>
      <c r="I115" s="1456"/>
    </row>
    <row r="116" spans="1:9" ht="20.100000000000001" customHeight="1" x14ac:dyDescent="0.15">
      <c r="A116" s="1456"/>
      <c r="C116" s="787"/>
      <c r="D116" s="1456"/>
      <c r="E116" s="1457"/>
      <c r="F116" s="1456"/>
      <c r="G116" s="1457"/>
      <c r="H116" s="1457"/>
      <c r="I116" s="1456"/>
    </row>
    <row r="117" spans="1:9" ht="20.100000000000001" customHeight="1" x14ac:dyDescent="0.15">
      <c r="A117" s="1456"/>
      <c r="C117" s="787"/>
      <c r="D117" s="1456"/>
      <c r="E117" s="1457"/>
      <c r="F117" s="1456"/>
      <c r="G117" s="1457"/>
      <c r="H117" s="1457"/>
      <c r="I117" s="1456"/>
    </row>
    <row r="118" spans="1:9" ht="20.100000000000001" customHeight="1" x14ac:dyDescent="0.15">
      <c r="A118" s="1456"/>
      <c r="C118" s="787"/>
      <c r="D118" s="1456"/>
      <c r="E118" s="1457"/>
      <c r="F118" s="1456"/>
      <c r="G118" s="1457"/>
      <c r="H118" s="1457"/>
      <c r="I118" s="1456"/>
    </row>
    <row r="119" spans="1:9" ht="20.100000000000001" customHeight="1" x14ac:dyDescent="0.15">
      <c r="A119" s="1456"/>
      <c r="C119" s="787"/>
      <c r="D119" s="1456"/>
      <c r="E119" s="1457"/>
      <c r="F119" s="1456"/>
      <c r="G119" s="1457"/>
      <c r="H119" s="1457"/>
      <c r="I119" s="1456"/>
    </row>
    <row r="120" spans="1:9" ht="20.100000000000001" customHeight="1" x14ac:dyDescent="0.15">
      <c r="A120" s="1456"/>
      <c r="C120" s="787"/>
      <c r="D120" s="1456"/>
      <c r="E120" s="1457"/>
      <c r="F120" s="1456"/>
      <c r="G120" s="1457"/>
      <c r="H120" s="1457"/>
      <c r="I120" s="1456"/>
    </row>
    <row r="121" spans="1:9" ht="20.100000000000001" customHeight="1" x14ac:dyDescent="0.15">
      <c r="A121" s="1456"/>
      <c r="C121" s="787"/>
      <c r="D121" s="1456"/>
      <c r="E121" s="1457"/>
      <c r="F121" s="1456"/>
      <c r="G121" s="1457"/>
      <c r="H121" s="1457"/>
      <c r="I121" s="1456"/>
    </row>
    <row r="122" spans="1:9" ht="20.100000000000001" customHeight="1" x14ac:dyDescent="0.15">
      <c r="A122" s="1456"/>
      <c r="C122" s="787"/>
      <c r="D122" s="1456"/>
      <c r="E122" s="1457"/>
      <c r="F122" s="1456"/>
      <c r="G122" s="1457"/>
      <c r="H122" s="1457"/>
      <c r="I122" s="1456"/>
    </row>
    <row r="123" spans="1:9" ht="20.100000000000001" customHeight="1" x14ac:dyDescent="0.15">
      <c r="A123" s="1456"/>
      <c r="C123" s="787"/>
      <c r="D123" s="1456"/>
      <c r="E123" s="1457"/>
      <c r="F123" s="1456"/>
      <c r="G123" s="1457"/>
      <c r="H123" s="1457"/>
      <c r="I123" s="1456"/>
    </row>
    <row r="124" spans="1:9" ht="20.100000000000001" customHeight="1" x14ac:dyDescent="0.15">
      <c r="A124" s="1456"/>
      <c r="C124" s="787"/>
      <c r="D124" s="1456"/>
      <c r="E124" s="1457"/>
      <c r="F124" s="1456"/>
      <c r="G124" s="1457"/>
      <c r="H124" s="1457"/>
      <c r="I124" s="1456"/>
    </row>
    <row r="125" spans="1:9" ht="20.100000000000001" customHeight="1" x14ac:dyDescent="0.15">
      <c r="A125" s="1456"/>
      <c r="C125" s="787"/>
      <c r="D125" s="1456"/>
      <c r="E125" s="1457"/>
      <c r="F125" s="1456"/>
      <c r="G125" s="1457"/>
      <c r="H125" s="1457"/>
      <c r="I125" s="1456"/>
    </row>
    <row r="126" spans="1:9" ht="20.100000000000001" customHeight="1" x14ac:dyDescent="0.15">
      <c r="A126" s="1456"/>
      <c r="C126" s="787"/>
      <c r="D126" s="1456"/>
      <c r="E126" s="1457"/>
      <c r="F126" s="1456"/>
      <c r="G126" s="1457"/>
      <c r="H126" s="1457"/>
      <c r="I126" s="1456"/>
    </row>
    <row r="127" spans="1:9" ht="20.100000000000001" customHeight="1" x14ac:dyDescent="0.15">
      <c r="A127" s="1456"/>
      <c r="C127" s="787"/>
      <c r="D127" s="1456"/>
      <c r="E127" s="1457"/>
      <c r="F127" s="1456"/>
      <c r="G127" s="1457"/>
      <c r="H127" s="1457"/>
      <c r="I127" s="1456"/>
    </row>
    <row r="128" spans="1:9" ht="20.100000000000001" customHeight="1" x14ac:dyDescent="0.15">
      <c r="A128" s="1456"/>
      <c r="C128" s="787"/>
      <c r="D128" s="1456"/>
      <c r="E128" s="1457"/>
      <c r="F128" s="1456"/>
      <c r="G128" s="1457"/>
      <c r="H128" s="1457"/>
      <c r="I128" s="1456"/>
    </row>
    <row r="129" spans="1:9" ht="20.100000000000001" customHeight="1" x14ac:dyDescent="0.15">
      <c r="A129" s="1456"/>
      <c r="C129" s="787"/>
      <c r="D129" s="1456"/>
      <c r="E129" s="1457"/>
      <c r="F129" s="1456"/>
      <c r="G129" s="1457"/>
      <c r="H129" s="1457"/>
      <c r="I129" s="1456"/>
    </row>
    <row r="130" spans="1:9" ht="20.100000000000001" customHeight="1" x14ac:dyDescent="0.15">
      <c r="A130" s="1456"/>
      <c r="C130" s="787"/>
      <c r="D130" s="1456"/>
      <c r="E130" s="1457"/>
      <c r="F130" s="1456"/>
      <c r="G130" s="1457"/>
      <c r="H130" s="1457"/>
      <c r="I130" s="1456"/>
    </row>
    <row r="131" spans="1:9" ht="20.100000000000001" customHeight="1" x14ac:dyDescent="0.15">
      <c r="A131" s="1456"/>
      <c r="C131" s="787"/>
      <c r="D131" s="1456"/>
      <c r="E131" s="1457"/>
      <c r="F131" s="1456"/>
      <c r="G131" s="1457"/>
      <c r="H131" s="1457"/>
      <c r="I131" s="1456"/>
    </row>
    <row r="132" spans="1:9" ht="20.100000000000001" customHeight="1" x14ac:dyDescent="0.15">
      <c r="A132" s="1456"/>
      <c r="C132" s="787"/>
      <c r="D132" s="1456"/>
      <c r="E132" s="1457"/>
      <c r="F132" s="1456"/>
      <c r="G132" s="1457"/>
      <c r="H132" s="1457"/>
      <c r="I132" s="1456"/>
    </row>
    <row r="133" spans="1:9" ht="20.100000000000001" customHeight="1" x14ac:dyDescent="0.15">
      <c r="A133" s="1456"/>
      <c r="C133" s="787"/>
      <c r="D133" s="1456"/>
      <c r="E133" s="1457"/>
      <c r="F133" s="1456"/>
      <c r="G133" s="1457"/>
      <c r="H133" s="1457"/>
      <c r="I133" s="1456"/>
    </row>
    <row r="134" spans="1:9" ht="20.100000000000001" customHeight="1" x14ac:dyDescent="0.15">
      <c r="A134" s="1456"/>
      <c r="C134" s="787"/>
      <c r="D134" s="1456"/>
      <c r="E134" s="1457"/>
      <c r="F134" s="1456"/>
      <c r="G134" s="1457"/>
      <c r="H134" s="1457"/>
      <c r="I134" s="1456"/>
    </row>
    <row r="135" spans="1:9" ht="20.100000000000001" customHeight="1" x14ac:dyDescent="0.15">
      <c r="A135" s="1456"/>
      <c r="C135" s="787"/>
      <c r="D135" s="1456"/>
      <c r="E135" s="1457"/>
      <c r="F135" s="1456"/>
      <c r="G135" s="1457"/>
      <c r="H135" s="1457"/>
      <c r="I135" s="1456"/>
    </row>
    <row r="136" spans="1:9" ht="20.100000000000001" customHeight="1" x14ac:dyDescent="0.15">
      <c r="A136" s="1456"/>
      <c r="C136" s="787"/>
      <c r="D136" s="1456"/>
      <c r="E136" s="1457"/>
      <c r="F136" s="1456"/>
      <c r="G136" s="1457"/>
      <c r="H136" s="1457"/>
      <c r="I136" s="1456"/>
    </row>
    <row r="137" spans="1:9" ht="20.100000000000001" customHeight="1" x14ac:dyDescent="0.15">
      <c r="A137" s="1456"/>
      <c r="C137" s="787"/>
      <c r="D137" s="1456"/>
      <c r="E137" s="1457"/>
      <c r="F137" s="1456"/>
      <c r="G137" s="1457"/>
      <c r="H137" s="1457"/>
      <c r="I137" s="1456"/>
    </row>
    <row r="138" spans="1:9" ht="20.100000000000001" customHeight="1" x14ac:dyDescent="0.15">
      <c r="A138" s="1456"/>
      <c r="C138" s="787"/>
      <c r="D138" s="1456"/>
      <c r="E138" s="1457"/>
      <c r="F138" s="1456"/>
      <c r="G138" s="1457"/>
      <c r="H138" s="1457"/>
      <c r="I138" s="1456"/>
    </row>
    <row r="139" spans="1:9" ht="20.100000000000001" customHeight="1" x14ac:dyDescent="0.15">
      <c r="A139" s="1456"/>
      <c r="C139" s="787"/>
      <c r="D139" s="1456"/>
      <c r="E139" s="1457"/>
      <c r="F139" s="1456"/>
      <c r="G139" s="1457"/>
      <c r="H139" s="1457"/>
      <c r="I139" s="1456"/>
    </row>
    <row r="140" spans="1:9" ht="20.100000000000001" customHeight="1" x14ac:dyDescent="0.15">
      <c r="A140" s="1456"/>
      <c r="C140" s="787"/>
      <c r="D140" s="1456"/>
      <c r="E140" s="1457"/>
      <c r="F140" s="1456"/>
      <c r="G140" s="1457"/>
      <c r="H140" s="1457"/>
      <c r="I140" s="1456"/>
    </row>
    <row r="141" spans="1:9" ht="20.100000000000001" customHeight="1" x14ac:dyDescent="0.15">
      <c r="A141" s="1456"/>
      <c r="C141" s="787"/>
      <c r="D141" s="1456"/>
      <c r="E141" s="1457"/>
      <c r="F141" s="1456"/>
      <c r="G141" s="1457"/>
      <c r="H141" s="1457"/>
      <c r="I141" s="1456"/>
    </row>
    <row r="142" spans="1:9" ht="20.100000000000001" customHeight="1" x14ac:dyDescent="0.15">
      <c r="A142" s="1456"/>
      <c r="C142" s="787"/>
      <c r="D142" s="1456"/>
      <c r="E142" s="1457"/>
      <c r="F142" s="1456"/>
      <c r="G142" s="1457"/>
      <c r="H142" s="1457"/>
      <c r="I142" s="1456"/>
    </row>
    <row r="143" spans="1:9" ht="20.100000000000001" customHeight="1" x14ac:dyDescent="0.15">
      <c r="A143" s="1456"/>
      <c r="C143" s="787"/>
      <c r="D143" s="1456"/>
      <c r="E143" s="1457"/>
      <c r="F143" s="1456"/>
      <c r="G143" s="1457"/>
      <c r="H143" s="1457"/>
      <c r="I143" s="1456"/>
    </row>
    <row r="144" spans="1:9" ht="20.100000000000001" customHeight="1" x14ac:dyDescent="0.15">
      <c r="A144" s="1456"/>
      <c r="C144" s="787"/>
      <c r="D144" s="1456"/>
      <c r="E144" s="1457"/>
      <c r="F144" s="1456"/>
      <c r="G144" s="1457"/>
      <c r="H144" s="1457"/>
      <c r="I144" s="1456"/>
    </row>
    <row r="145" spans="1:9" ht="20.100000000000001" customHeight="1" x14ac:dyDescent="0.15">
      <c r="A145" s="1456"/>
      <c r="C145" s="787"/>
      <c r="D145" s="1456"/>
      <c r="E145" s="1457"/>
      <c r="F145" s="1456"/>
      <c r="G145" s="1457"/>
      <c r="H145" s="1457"/>
      <c r="I145" s="1456"/>
    </row>
    <row r="146" spans="1:9" ht="20.100000000000001" customHeight="1" x14ac:dyDescent="0.15">
      <c r="A146" s="1456"/>
      <c r="C146" s="787"/>
      <c r="D146" s="1456"/>
      <c r="E146" s="1457"/>
      <c r="F146" s="1456"/>
      <c r="G146" s="1457"/>
      <c r="H146" s="1457"/>
      <c r="I146" s="1456"/>
    </row>
    <row r="147" spans="1:9" ht="20.100000000000001" customHeight="1" x14ac:dyDescent="0.15">
      <c r="A147" s="1456"/>
      <c r="C147" s="787"/>
      <c r="D147" s="1456"/>
      <c r="E147" s="1457"/>
      <c r="F147" s="1456"/>
      <c r="G147" s="1457"/>
      <c r="H147" s="1457"/>
      <c r="I147" s="1456"/>
    </row>
    <row r="148" spans="1:9" ht="20.100000000000001" customHeight="1" x14ac:dyDescent="0.15">
      <c r="A148" s="1456"/>
      <c r="C148" s="787"/>
      <c r="D148" s="1456"/>
      <c r="E148" s="1457"/>
      <c r="F148" s="1456"/>
      <c r="G148" s="1457"/>
      <c r="H148" s="1457"/>
      <c r="I148" s="1456"/>
    </row>
    <row r="149" spans="1:9" ht="20.100000000000001" customHeight="1" x14ac:dyDescent="0.15">
      <c r="A149" s="1456"/>
      <c r="C149" s="787"/>
      <c r="D149" s="1456"/>
      <c r="E149" s="1457"/>
      <c r="F149" s="1456"/>
      <c r="G149" s="1457"/>
      <c r="H149" s="1457"/>
      <c r="I149" s="1456"/>
    </row>
    <row r="150" spans="1:9" ht="20.100000000000001" customHeight="1" x14ac:dyDescent="0.15">
      <c r="A150" s="1456"/>
      <c r="C150" s="787"/>
      <c r="D150" s="1456"/>
      <c r="E150" s="1457"/>
      <c r="F150" s="1456"/>
      <c r="G150" s="1457"/>
      <c r="H150" s="1457"/>
      <c r="I150" s="1456"/>
    </row>
    <row r="151" spans="1:9" ht="20.100000000000001" customHeight="1" x14ac:dyDescent="0.15">
      <c r="A151" s="1456"/>
      <c r="C151" s="787"/>
      <c r="D151" s="1456"/>
      <c r="E151" s="1457"/>
      <c r="F151" s="1456"/>
      <c r="G151" s="1457"/>
      <c r="H151" s="1457"/>
      <c r="I151" s="1456"/>
    </row>
    <row r="152" spans="1:9" ht="20.100000000000001" customHeight="1" x14ac:dyDescent="0.15">
      <c r="A152" s="1456"/>
      <c r="C152" s="787"/>
      <c r="D152" s="1456"/>
      <c r="E152" s="1457"/>
      <c r="F152" s="1456"/>
      <c r="G152" s="1457"/>
      <c r="H152" s="1457"/>
      <c r="I152" s="1456"/>
    </row>
    <row r="153" spans="1:9" ht="20.100000000000001" customHeight="1" x14ac:dyDescent="0.15">
      <c r="A153" s="1456"/>
      <c r="C153" s="787"/>
      <c r="D153" s="1456"/>
      <c r="E153" s="1457"/>
      <c r="F153" s="1456"/>
      <c r="G153" s="1457"/>
      <c r="H153" s="1457"/>
      <c r="I153" s="1456"/>
    </row>
    <row r="154" spans="1:9" ht="20.100000000000001" customHeight="1" x14ac:dyDescent="0.15">
      <c r="A154" s="1456"/>
      <c r="C154" s="787"/>
      <c r="D154" s="1456"/>
      <c r="E154" s="1457"/>
      <c r="F154" s="1456"/>
      <c r="G154" s="1457"/>
      <c r="H154" s="1457"/>
      <c r="I154" s="1456"/>
    </row>
    <row r="155" spans="1:9" ht="20.100000000000001" customHeight="1" x14ac:dyDescent="0.15">
      <c r="A155" s="1456"/>
      <c r="C155" s="787"/>
      <c r="D155" s="1456"/>
      <c r="E155" s="1457"/>
      <c r="F155" s="1456"/>
      <c r="G155" s="1457"/>
      <c r="H155" s="1457"/>
      <c r="I155" s="1456"/>
    </row>
    <row r="156" spans="1:9" ht="20.100000000000001" customHeight="1" x14ac:dyDescent="0.15">
      <c r="A156" s="1456"/>
      <c r="C156" s="787"/>
      <c r="D156" s="1456"/>
      <c r="E156" s="1457"/>
      <c r="F156" s="1456"/>
      <c r="G156" s="1457"/>
      <c r="H156" s="1457"/>
      <c r="I156" s="1456"/>
    </row>
    <row r="157" spans="1:9" ht="20.100000000000001" customHeight="1" x14ac:dyDescent="0.15">
      <c r="A157" s="1456"/>
      <c r="C157" s="787"/>
      <c r="D157" s="1456"/>
      <c r="E157" s="1457"/>
      <c r="F157" s="1456"/>
      <c r="G157" s="1457"/>
      <c r="H157" s="1457"/>
      <c r="I157" s="1456"/>
    </row>
    <row r="158" spans="1:9" ht="20.100000000000001" customHeight="1" x14ac:dyDescent="0.15">
      <c r="A158" s="1456"/>
      <c r="C158" s="787"/>
      <c r="D158" s="1456"/>
      <c r="E158" s="1457"/>
      <c r="F158" s="1456"/>
      <c r="G158" s="1457"/>
      <c r="H158" s="1457"/>
      <c r="I158" s="1456"/>
    </row>
    <row r="159" spans="1:9" ht="20.100000000000001" customHeight="1" x14ac:dyDescent="0.15">
      <c r="A159" s="1456"/>
      <c r="C159" s="787"/>
      <c r="D159" s="1456"/>
      <c r="E159" s="1457"/>
      <c r="F159" s="1456"/>
      <c r="G159" s="1457"/>
      <c r="H159" s="1457"/>
      <c r="I159" s="1456"/>
    </row>
    <row r="160" spans="1:9" ht="20.100000000000001" customHeight="1" x14ac:dyDescent="0.15">
      <c r="A160" s="1456"/>
      <c r="C160" s="787"/>
      <c r="D160" s="1456"/>
      <c r="E160" s="1457"/>
      <c r="F160" s="1456"/>
      <c r="G160" s="1457"/>
      <c r="H160" s="1457"/>
      <c r="I160" s="1456"/>
    </row>
    <row r="161" spans="1:9" ht="20.100000000000001" customHeight="1" x14ac:dyDescent="0.15">
      <c r="A161" s="1456"/>
      <c r="C161" s="787"/>
      <c r="D161" s="1456"/>
      <c r="E161" s="1457"/>
      <c r="F161" s="1456"/>
      <c r="G161" s="1457"/>
      <c r="H161" s="1457"/>
      <c r="I161" s="1456"/>
    </row>
    <row r="162" spans="1:9" ht="20.100000000000001" customHeight="1" x14ac:dyDescent="0.15">
      <c r="A162" s="1456"/>
      <c r="C162" s="787"/>
      <c r="D162" s="1456"/>
      <c r="E162" s="1457"/>
      <c r="F162" s="1456"/>
      <c r="G162" s="1457"/>
      <c r="H162" s="1457"/>
      <c r="I162" s="1456"/>
    </row>
    <row r="163" spans="1:9" ht="20.100000000000001" customHeight="1" x14ac:dyDescent="0.15">
      <c r="A163" s="1456"/>
      <c r="C163" s="787"/>
      <c r="D163" s="1456"/>
      <c r="E163" s="1457"/>
      <c r="F163" s="1456"/>
      <c r="G163" s="1457"/>
      <c r="H163" s="1457"/>
      <c r="I163" s="1456"/>
    </row>
    <row r="164" spans="1:9" ht="20.100000000000001" customHeight="1" x14ac:dyDescent="0.15">
      <c r="A164" s="1456"/>
      <c r="C164" s="787"/>
      <c r="D164" s="1456"/>
      <c r="E164" s="1457"/>
      <c r="F164" s="1456"/>
      <c r="G164" s="1457"/>
      <c r="H164" s="1457"/>
      <c r="I164" s="1456"/>
    </row>
    <row r="165" spans="1:9" ht="20.100000000000001" customHeight="1" x14ac:dyDescent="0.15">
      <c r="A165" s="1456"/>
      <c r="C165" s="787"/>
      <c r="D165" s="1456"/>
      <c r="E165" s="1457"/>
      <c r="F165" s="1456"/>
      <c r="G165" s="1457"/>
      <c r="H165" s="1457"/>
      <c r="I165" s="1456"/>
    </row>
    <row r="166" spans="1:9" ht="20.100000000000001" customHeight="1" x14ac:dyDescent="0.15">
      <c r="A166" s="1456"/>
      <c r="C166" s="787"/>
      <c r="D166" s="1456"/>
      <c r="E166" s="1457"/>
      <c r="F166" s="1456"/>
      <c r="G166" s="1457"/>
      <c r="H166" s="1457"/>
      <c r="I166" s="1456"/>
    </row>
    <row r="167" spans="1:9" ht="20.100000000000001" customHeight="1" x14ac:dyDescent="0.15">
      <c r="A167" s="1456"/>
      <c r="C167" s="787"/>
      <c r="D167" s="1456"/>
      <c r="E167" s="1457"/>
      <c r="F167" s="1456"/>
      <c r="G167" s="1457"/>
      <c r="H167" s="1457"/>
      <c r="I167" s="1456"/>
    </row>
    <row r="168" spans="1:9" ht="20.100000000000001" customHeight="1" x14ac:dyDescent="0.15">
      <c r="A168" s="1456"/>
      <c r="C168" s="787"/>
      <c r="D168" s="1456"/>
      <c r="E168" s="1457"/>
      <c r="F168" s="1456"/>
      <c r="G168" s="1457"/>
      <c r="H168" s="1457"/>
      <c r="I168" s="1456"/>
    </row>
    <row r="169" spans="1:9" ht="20.100000000000001" customHeight="1" x14ac:dyDescent="0.15">
      <c r="A169" s="1456"/>
      <c r="C169" s="787"/>
      <c r="D169" s="1456"/>
      <c r="E169" s="1457"/>
      <c r="F169" s="1456"/>
      <c r="G169" s="1457"/>
      <c r="H169" s="1457"/>
      <c r="I169" s="1456"/>
    </row>
    <row r="170" spans="1:9" ht="20.100000000000001" customHeight="1" x14ac:dyDescent="0.15">
      <c r="A170" s="1456"/>
      <c r="C170" s="787"/>
      <c r="D170" s="1456"/>
      <c r="E170" s="1457"/>
      <c r="F170" s="1456"/>
      <c r="G170" s="1457"/>
      <c r="H170" s="1457"/>
      <c r="I170" s="1456"/>
    </row>
    <row r="171" spans="1:9" ht="20.100000000000001" customHeight="1" x14ac:dyDescent="0.15">
      <c r="A171" s="1456"/>
      <c r="C171" s="787"/>
      <c r="D171" s="1456"/>
      <c r="E171" s="1457"/>
      <c r="F171" s="1456"/>
      <c r="G171" s="1457"/>
      <c r="H171" s="1457"/>
      <c r="I171" s="1456"/>
    </row>
    <row r="172" spans="1:9" ht="20.100000000000001" customHeight="1" x14ac:dyDescent="0.15">
      <c r="A172" s="1456"/>
      <c r="C172" s="787"/>
      <c r="D172" s="1456"/>
      <c r="E172" s="1457"/>
      <c r="F172" s="1456"/>
      <c r="G172" s="1457"/>
      <c r="H172" s="1457"/>
      <c r="I172" s="1456"/>
    </row>
    <row r="173" spans="1:9" ht="20.100000000000001" customHeight="1" x14ac:dyDescent="0.15">
      <c r="A173" s="1456"/>
      <c r="C173" s="787"/>
      <c r="D173" s="1456"/>
      <c r="E173" s="1457"/>
      <c r="F173" s="1456"/>
      <c r="G173" s="1457"/>
      <c r="H173" s="1457"/>
      <c r="I173" s="1456"/>
    </row>
    <row r="174" spans="1:9" ht="20.100000000000001" customHeight="1" x14ac:dyDescent="0.15">
      <c r="A174" s="1456"/>
      <c r="C174" s="787"/>
      <c r="D174" s="1456"/>
      <c r="E174" s="1457"/>
      <c r="F174" s="1456"/>
      <c r="G174" s="1457"/>
      <c r="H174" s="1457"/>
      <c r="I174" s="1456"/>
    </row>
    <row r="175" spans="1:9" ht="20.100000000000001" customHeight="1" x14ac:dyDescent="0.15">
      <c r="A175" s="1456"/>
      <c r="C175" s="787"/>
      <c r="D175" s="1456"/>
      <c r="E175" s="1457"/>
      <c r="F175" s="1456"/>
      <c r="G175" s="1457"/>
      <c r="H175" s="1457"/>
      <c r="I175" s="1456"/>
    </row>
    <row r="176" spans="1:9" ht="20.100000000000001" customHeight="1" x14ac:dyDescent="0.15">
      <c r="A176" s="1456"/>
      <c r="C176" s="787"/>
      <c r="D176" s="1456"/>
      <c r="E176" s="1457"/>
      <c r="F176" s="1456"/>
      <c r="G176" s="1457"/>
      <c r="H176" s="1457"/>
      <c r="I176" s="1456"/>
    </row>
    <row r="177" spans="1:9" ht="20.100000000000001" customHeight="1" x14ac:dyDescent="0.15">
      <c r="A177" s="1456"/>
      <c r="C177" s="787"/>
      <c r="D177" s="1456"/>
      <c r="E177" s="1457"/>
      <c r="F177" s="1456"/>
      <c r="G177" s="1457"/>
      <c r="H177" s="1457"/>
      <c r="I177" s="1456"/>
    </row>
    <row r="178" spans="1:9" ht="20.100000000000001" customHeight="1" x14ac:dyDescent="0.15">
      <c r="A178" s="1456"/>
      <c r="C178" s="787"/>
      <c r="D178" s="1456"/>
      <c r="E178" s="1457"/>
      <c r="F178" s="1456"/>
      <c r="G178" s="1457"/>
      <c r="H178" s="1457"/>
      <c r="I178" s="1456"/>
    </row>
    <row r="179" spans="1:9" ht="20.100000000000001" customHeight="1" x14ac:dyDescent="0.15">
      <c r="A179" s="1456"/>
      <c r="C179" s="787"/>
      <c r="D179" s="1456"/>
      <c r="E179" s="1457"/>
      <c r="F179" s="1456"/>
      <c r="G179" s="1457"/>
      <c r="H179" s="1457"/>
      <c r="I179" s="1456"/>
    </row>
    <row r="180" spans="1:9" ht="20.100000000000001" customHeight="1" x14ac:dyDescent="0.15">
      <c r="A180" s="1456"/>
      <c r="C180" s="787"/>
      <c r="D180" s="1456"/>
      <c r="E180" s="1457"/>
      <c r="F180" s="1456"/>
      <c r="G180" s="1457"/>
      <c r="H180" s="1457"/>
      <c r="I180" s="1456"/>
    </row>
    <row r="181" spans="1:9" ht="20.100000000000001" customHeight="1" x14ac:dyDescent="0.15">
      <c r="A181" s="1456"/>
      <c r="C181" s="787"/>
      <c r="D181" s="1456"/>
      <c r="E181" s="1457"/>
      <c r="F181" s="1456"/>
      <c r="G181" s="1457"/>
      <c r="H181" s="1457"/>
      <c r="I181" s="1456"/>
    </row>
    <row r="182" spans="1:9" ht="20.100000000000001" customHeight="1" x14ac:dyDescent="0.15">
      <c r="A182" s="1456"/>
      <c r="C182" s="787"/>
      <c r="D182" s="1456"/>
      <c r="E182" s="1457"/>
      <c r="F182" s="1456"/>
      <c r="G182" s="1457"/>
      <c r="H182" s="1457"/>
      <c r="I182" s="1456"/>
    </row>
    <row r="183" spans="1:9" ht="20.100000000000001" customHeight="1" x14ac:dyDescent="0.15">
      <c r="A183" s="1456"/>
      <c r="C183" s="787"/>
      <c r="D183" s="1456"/>
      <c r="E183" s="1457"/>
      <c r="F183" s="1456"/>
      <c r="G183" s="1457"/>
      <c r="H183" s="1457"/>
      <c r="I183" s="1456"/>
    </row>
    <row r="184" spans="1:9" ht="20.100000000000001" customHeight="1" x14ac:dyDescent="0.15">
      <c r="A184" s="1456"/>
      <c r="C184" s="787"/>
      <c r="D184" s="1456"/>
      <c r="E184" s="1457"/>
      <c r="F184" s="1456"/>
      <c r="G184" s="1457"/>
      <c r="H184" s="1457"/>
      <c r="I184" s="1456"/>
    </row>
    <row r="185" spans="1:9" ht="20.100000000000001" customHeight="1" x14ac:dyDescent="0.15">
      <c r="A185" s="1456"/>
      <c r="C185" s="787"/>
      <c r="D185" s="1456"/>
      <c r="E185" s="1457"/>
      <c r="F185" s="1456"/>
      <c r="G185" s="1457"/>
      <c r="H185" s="1457"/>
      <c r="I185" s="1456"/>
    </row>
    <row r="186" spans="1:9" ht="20.100000000000001" customHeight="1" x14ac:dyDescent="0.15">
      <c r="A186" s="1456"/>
      <c r="C186" s="787"/>
      <c r="D186" s="1456"/>
      <c r="E186" s="1457"/>
      <c r="F186" s="1456"/>
      <c r="G186" s="1457"/>
      <c r="H186" s="1457"/>
      <c r="I186" s="1456"/>
    </row>
    <row r="187" spans="1:9" ht="20.100000000000001" customHeight="1" x14ac:dyDescent="0.15">
      <c r="A187" s="1456"/>
      <c r="C187" s="787"/>
      <c r="D187" s="1456"/>
      <c r="E187" s="1457"/>
      <c r="F187" s="1456"/>
      <c r="G187" s="1457"/>
      <c r="H187" s="1457"/>
      <c r="I187" s="1456"/>
    </row>
    <row r="188" spans="1:9" ht="20.100000000000001" customHeight="1" x14ac:dyDescent="0.15">
      <c r="A188" s="1456"/>
      <c r="C188" s="787"/>
      <c r="D188" s="1456"/>
      <c r="E188" s="1457"/>
      <c r="F188" s="1456"/>
      <c r="G188" s="1457"/>
      <c r="H188" s="1457"/>
      <c r="I188" s="1456"/>
    </row>
    <row r="189" spans="1:9" ht="20.100000000000001" customHeight="1" x14ac:dyDescent="0.15">
      <c r="A189" s="1456"/>
      <c r="C189" s="787"/>
      <c r="D189" s="1456"/>
      <c r="E189" s="1457"/>
      <c r="F189" s="1456"/>
      <c r="G189" s="1457"/>
      <c r="H189" s="1457"/>
      <c r="I189" s="1456"/>
    </row>
    <row r="190" spans="1:9" ht="20.100000000000001" customHeight="1" x14ac:dyDescent="0.15">
      <c r="A190" s="1456"/>
      <c r="C190" s="787"/>
      <c r="D190" s="1456"/>
      <c r="E190" s="1457"/>
      <c r="F190" s="1456"/>
      <c r="G190" s="1457"/>
      <c r="H190" s="1457"/>
      <c r="I190" s="1456"/>
    </row>
    <row r="191" spans="1:9" ht="20.100000000000001" customHeight="1" x14ac:dyDescent="0.15">
      <c r="A191" s="1456"/>
      <c r="C191" s="787"/>
      <c r="D191" s="1456"/>
      <c r="E191" s="1457"/>
      <c r="F191" s="1456"/>
      <c r="G191" s="1457"/>
      <c r="H191" s="1457"/>
      <c r="I191" s="1456"/>
    </row>
    <row r="192" spans="1:9" ht="20.100000000000001" customHeight="1" x14ac:dyDescent="0.15">
      <c r="A192" s="1456"/>
      <c r="C192" s="787"/>
      <c r="D192" s="1456"/>
      <c r="E192" s="1457"/>
      <c r="F192" s="1456"/>
      <c r="G192" s="1457"/>
      <c r="H192" s="1457"/>
      <c r="I192" s="1456"/>
    </row>
    <row r="193" spans="1:9" ht="20.100000000000001" customHeight="1" x14ac:dyDescent="0.15">
      <c r="A193" s="1456"/>
      <c r="C193" s="787"/>
      <c r="D193" s="1456"/>
      <c r="E193" s="1457"/>
      <c r="F193" s="1456"/>
      <c r="G193" s="1457"/>
      <c r="H193" s="1457"/>
      <c r="I193" s="1456"/>
    </row>
    <row r="194" spans="1:9" ht="20.100000000000001" customHeight="1" x14ac:dyDescent="0.15">
      <c r="A194" s="1456"/>
      <c r="C194" s="787"/>
      <c r="D194" s="1456"/>
      <c r="E194" s="1457"/>
      <c r="F194" s="1456"/>
      <c r="G194" s="1457"/>
      <c r="H194" s="1457"/>
      <c r="I194" s="1456"/>
    </row>
    <row r="195" spans="1:9" ht="20.100000000000001" customHeight="1" x14ac:dyDescent="0.15">
      <c r="A195" s="1456"/>
      <c r="C195" s="787"/>
      <c r="D195" s="1456"/>
      <c r="E195" s="1457"/>
      <c r="F195" s="1456"/>
      <c r="G195" s="1457"/>
      <c r="H195" s="1457"/>
      <c r="I195" s="1456"/>
    </row>
    <row r="196" spans="1:9" ht="20.100000000000001" customHeight="1" x14ac:dyDescent="0.15">
      <c r="A196" s="1456"/>
      <c r="C196" s="787"/>
      <c r="D196" s="1456"/>
      <c r="E196" s="1457"/>
      <c r="F196" s="1456"/>
      <c r="G196" s="1457"/>
      <c r="H196" s="1457"/>
      <c r="I196" s="1456"/>
    </row>
    <row r="197" spans="1:9" ht="20.100000000000001" customHeight="1" x14ac:dyDescent="0.15">
      <c r="A197" s="1456"/>
      <c r="C197" s="787"/>
      <c r="D197" s="1456"/>
      <c r="E197" s="1457"/>
      <c r="F197" s="1456"/>
      <c r="G197" s="1457"/>
      <c r="H197" s="1457"/>
      <c r="I197" s="1456"/>
    </row>
  </sheetData>
  <mergeCells count="7">
    <mergeCell ref="A1:I1"/>
    <mergeCell ref="A2:A5"/>
    <mergeCell ref="I2:I4"/>
    <mergeCell ref="B2:H3"/>
    <mergeCell ref="B4:C4"/>
    <mergeCell ref="D4:E4"/>
    <mergeCell ref="F4:G4"/>
  </mergeCells>
  <phoneticPr fontId="2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O751"/>
  <sheetViews>
    <sheetView workbookViewId="0">
      <pane xSplit="1" ySplit="4" topLeftCell="B208" activePane="bottomRight" state="frozen"/>
      <selection pane="topRight" activeCell="B1" sqref="B1"/>
      <selection pane="bottomLeft" activeCell="A5" sqref="A5"/>
      <selection pane="bottomRight" activeCell="F312" sqref="F312:F399"/>
    </sheetView>
  </sheetViews>
  <sheetFormatPr defaultColWidth="9" defaultRowHeight="20.100000000000001" customHeight="1" x14ac:dyDescent="0.15"/>
  <cols>
    <col min="1" max="1" width="9.75" style="59" customWidth="1"/>
    <col min="2" max="2" width="8.5" style="662" customWidth="1"/>
    <col min="3" max="3" width="10.5" style="19" customWidth="1"/>
    <col min="4" max="4" width="11.125" style="19" customWidth="1"/>
    <col min="5" max="5" width="9.5" style="1066" customWidth="1"/>
    <col min="6" max="6" width="7.125" style="1326" customWidth="1"/>
    <col min="7" max="7" width="8.25" style="17" customWidth="1"/>
    <col min="8" max="8" width="8.25" style="19" customWidth="1"/>
    <col min="9" max="9" width="7.5" style="19" customWidth="1"/>
    <col min="10" max="10" width="7.75" style="1079" customWidth="1"/>
    <col min="11" max="11" width="7.75" style="19" customWidth="1"/>
    <col min="12" max="12" width="8.25" style="1094" customWidth="1"/>
    <col min="13" max="13" width="9" style="27"/>
    <col min="14" max="14" width="28.25" style="55" customWidth="1"/>
    <col min="15" max="23" width="9" style="26"/>
    <col min="24" max="119" width="9" style="18"/>
    <col min="120" max="16384" width="9" style="61"/>
  </cols>
  <sheetData>
    <row r="1" spans="1:23" ht="30" customHeight="1" thickBot="1" x14ac:dyDescent="0.2">
      <c r="A1" s="1655" t="s">
        <v>124</v>
      </c>
      <c r="B1" s="1656"/>
      <c r="C1" s="1656"/>
      <c r="D1" s="1656"/>
      <c r="E1" s="1656"/>
      <c r="F1" s="1656"/>
      <c r="G1" s="1656"/>
      <c r="H1" s="1656"/>
      <c r="I1" s="1656"/>
      <c r="J1" s="1656"/>
      <c r="K1" s="1656"/>
      <c r="L1" s="1656"/>
      <c r="M1" s="1656"/>
      <c r="N1" s="1656"/>
    </row>
    <row r="2" spans="1:23" s="89" customFormat="1" ht="24.75" customHeight="1" x14ac:dyDescent="0.15">
      <c r="A2" s="1657" t="s">
        <v>66</v>
      </c>
      <c r="B2" s="1663" t="s">
        <v>135</v>
      </c>
      <c r="C2" s="1664"/>
      <c r="D2" s="1664"/>
      <c r="E2" s="1664"/>
      <c r="F2" s="1664"/>
      <c r="G2" s="1664"/>
      <c r="H2" s="1664"/>
      <c r="I2" s="1664"/>
      <c r="J2" s="1664"/>
      <c r="K2" s="1664"/>
      <c r="L2" s="1664"/>
      <c r="M2" s="1665"/>
      <c r="N2" s="1658" t="s">
        <v>0</v>
      </c>
      <c r="O2" s="1198"/>
      <c r="P2" s="1198"/>
      <c r="Q2" s="1198"/>
      <c r="R2" s="1198"/>
      <c r="S2" s="1198"/>
      <c r="T2" s="1198"/>
      <c r="U2" s="1198"/>
      <c r="V2" s="1198"/>
      <c r="W2" s="1198"/>
    </row>
    <row r="3" spans="1:23" s="18" customFormat="1" ht="20.100000000000001" customHeight="1" x14ac:dyDescent="0.15">
      <c r="A3" s="1657"/>
      <c r="B3" s="1306" t="s">
        <v>63</v>
      </c>
      <c r="C3" s="37" t="s">
        <v>64</v>
      </c>
      <c r="D3" s="1037" t="s">
        <v>125</v>
      </c>
      <c r="E3" s="1066" t="s">
        <v>126</v>
      </c>
      <c r="F3" s="1325" t="s">
        <v>127</v>
      </c>
      <c r="G3" s="17" t="s">
        <v>50</v>
      </c>
      <c r="H3" s="37" t="s">
        <v>61</v>
      </c>
      <c r="I3" s="1661" t="s">
        <v>62</v>
      </c>
      <c r="J3" s="1662"/>
      <c r="K3" s="37" t="s">
        <v>12</v>
      </c>
      <c r="L3" s="1093" t="s">
        <v>67</v>
      </c>
      <c r="M3" s="38" t="s">
        <v>65</v>
      </c>
      <c r="N3" s="1659"/>
      <c r="O3" s="26"/>
      <c r="P3" s="26"/>
      <c r="Q3" s="26"/>
      <c r="R3" s="26"/>
      <c r="S3" s="26"/>
      <c r="T3" s="26"/>
      <c r="U3" s="26"/>
      <c r="V3" s="26"/>
      <c r="W3" s="26"/>
    </row>
    <row r="4" spans="1:23" s="18" customFormat="1" ht="20.100000000000001" customHeight="1" x14ac:dyDescent="0.15">
      <c r="A4" s="1657"/>
      <c r="B4" s="20" t="s">
        <v>30</v>
      </c>
      <c r="C4" s="19" t="s">
        <v>30</v>
      </c>
      <c r="D4" s="19" t="s">
        <v>30</v>
      </c>
      <c r="E4" s="1067" t="s">
        <v>30</v>
      </c>
      <c r="F4" s="1326" t="s">
        <v>30</v>
      </c>
      <c r="G4" s="17" t="s">
        <v>30</v>
      </c>
      <c r="H4" s="19" t="s">
        <v>30</v>
      </c>
      <c r="I4" s="19" t="s">
        <v>51</v>
      </c>
      <c r="J4" s="1079" t="s">
        <v>283</v>
      </c>
      <c r="K4" s="19" t="s">
        <v>30</v>
      </c>
      <c r="L4" s="1094" t="s">
        <v>30</v>
      </c>
      <c r="M4" s="21" t="s">
        <v>59</v>
      </c>
      <c r="N4" s="1660"/>
      <c r="O4" s="26"/>
      <c r="P4" s="26"/>
      <c r="Q4" s="26"/>
      <c r="R4" s="26"/>
      <c r="S4" s="26"/>
      <c r="T4" s="26"/>
      <c r="U4" s="26"/>
      <c r="V4" s="26"/>
      <c r="W4" s="26"/>
    </row>
    <row r="5" spans="1:23" s="26" customFormat="1" ht="20.100000000000001" customHeight="1" x14ac:dyDescent="0.15">
      <c r="A5" s="22">
        <v>43525</v>
      </c>
      <c r="B5" s="1038"/>
      <c r="C5" s="24"/>
      <c r="D5" s="24">
        <v>200</v>
      </c>
      <c r="E5" s="11"/>
      <c r="F5" s="1319">
        <v>550</v>
      </c>
      <c r="G5" s="23">
        <v>200</v>
      </c>
      <c r="H5" s="24"/>
      <c r="I5" s="24"/>
      <c r="J5" s="1080"/>
      <c r="K5" s="1039"/>
      <c r="L5" s="1095"/>
      <c r="M5" s="25"/>
      <c r="N5" s="55"/>
    </row>
    <row r="6" spans="1:23" s="26" customFormat="1" ht="20.100000000000001" customHeight="1" x14ac:dyDescent="0.15">
      <c r="A6" s="22">
        <v>43526</v>
      </c>
      <c r="B6" s="1038"/>
      <c r="C6" s="24"/>
      <c r="D6" s="19">
        <v>200</v>
      </c>
      <c r="E6" s="11"/>
      <c r="F6" s="1326">
        <v>500</v>
      </c>
      <c r="G6" s="17">
        <v>175</v>
      </c>
      <c r="H6" s="19"/>
      <c r="I6" s="19"/>
      <c r="J6" s="1079"/>
      <c r="K6" s="19"/>
      <c r="L6" s="1094"/>
      <c r="M6" s="27"/>
      <c r="N6" s="55"/>
    </row>
    <row r="7" spans="1:23" s="32" customFormat="1" ht="20.100000000000001" customHeight="1" x14ac:dyDescent="0.15">
      <c r="A7" s="28">
        <v>43527</v>
      </c>
      <c r="B7" s="1040"/>
      <c r="C7" s="30"/>
      <c r="D7" s="30">
        <v>200</v>
      </c>
      <c r="E7" s="1068"/>
      <c r="F7" s="1327">
        <v>550</v>
      </c>
      <c r="G7" s="29">
        <v>225</v>
      </c>
      <c r="H7" s="30"/>
      <c r="I7" s="30"/>
      <c r="J7" s="1081"/>
      <c r="K7" s="30"/>
      <c r="L7" s="1096"/>
      <c r="M7" s="31"/>
      <c r="N7" s="90"/>
      <c r="O7" s="39"/>
      <c r="P7" s="39"/>
      <c r="Q7" s="39"/>
      <c r="R7" s="39"/>
      <c r="S7" s="39"/>
      <c r="T7" s="39"/>
      <c r="U7" s="39"/>
      <c r="V7" s="39"/>
      <c r="W7" s="39"/>
    </row>
    <row r="8" spans="1:23" s="26" customFormat="1" ht="20.100000000000001" customHeight="1" x14ac:dyDescent="0.15">
      <c r="A8" s="22">
        <v>43528</v>
      </c>
      <c r="B8" s="1038"/>
      <c r="C8" s="24"/>
      <c r="D8" s="19">
        <v>200</v>
      </c>
      <c r="E8" s="11"/>
      <c r="F8" s="1326">
        <v>675</v>
      </c>
      <c r="G8" s="17">
        <v>150</v>
      </c>
      <c r="H8" s="19"/>
      <c r="I8" s="19"/>
      <c r="J8" s="1079"/>
      <c r="K8" s="19"/>
      <c r="L8" s="1094"/>
      <c r="M8" s="27"/>
      <c r="N8" s="55"/>
    </row>
    <row r="9" spans="1:23" s="26" customFormat="1" ht="20.100000000000001" customHeight="1" x14ac:dyDescent="0.15">
      <c r="A9" s="22">
        <v>43529</v>
      </c>
      <c r="B9" s="1038"/>
      <c r="C9" s="24"/>
      <c r="D9" s="19">
        <v>150</v>
      </c>
      <c r="E9" s="11"/>
      <c r="F9" s="1326">
        <v>275</v>
      </c>
      <c r="G9" s="17">
        <v>450</v>
      </c>
      <c r="H9" s="19"/>
      <c r="I9" s="19"/>
      <c r="J9" s="1079"/>
      <c r="K9" s="19"/>
      <c r="L9" s="1094"/>
      <c r="M9" s="27"/>
      <c r="N9" s="55"/>
    </row>
    <row r="10" spans="1:23" s="26" customFormat="1" ht="20.100000000000001" customHeight="1" x14ac:dyDescent="0.15">
      <c r="A10" s="22">
        <v>43530</v>
      </c>
      <c r="B10" s="1038"/>
      <c r="C10" s="24"/>
      <c r="D10" s="19">
        <v>175</v>
      </c>
      <c r="E10" s="11"/>
      <c r="F10" s="1326">
        <v>725</v>
      </c>
      <c r="G10" s="17">
        <v>675</v>
      </c>
      <c r="H10" s="19"/>
      <c r="I10" s="19"/>
      <c r="J10" s="1079"/>
      <c r="K10" s="19"/>
      <c r="L10" s="1094"/>
      <c r="M10" s="27"/>
      <c r="N10" s="55"/>
    </row>
    <row r="11" spans="1:23" s="26" customFormat="1" ht="20.100000000000001" customHeight="1" x14ac:dyDescent="0.15">
      <c r="A11" s="22">
        <v>43531</v>
      </c>
      <c r="B11" s="1038"/>
      <c r="C11" s="24"/>
      <c r="D11" s="19">
        <v>200</v>
      </c>
      <c r="E11" s="11"/>
      <c r="F11" s="1326">
        <v>725</v>
      </c>
      <c r="G11" s="17">
        <v>325</v>
      </c>
      <c r="H11" s="19"/>
      <c r="I11" s="19"/>
      <c r="J11" s="1079"/>
      <c r="K11" s="19"/>
      <c r="L11" s="1094"/>
      <c r="M11" s="27"/>
      <c r="N11" s="55"/>
    </row>
    <row r="12" spans="1:23" s="26" customFormat="1" ht="20.100000000000001" customHeight="1" x14ac:dyDescent="0.15">
      <c r="A12" s="22">
        <v>43532</v>
      </c>
      <c r="B12" s="1038"/>
      <c r="C12" s="24"/>
      <c r="D12" s="19">
        <v>150</v>
      </c>
      <c r="E12" s="11"/>
      <c r="F12" s="1326">
        <v>675</v>
      </c>
      <c r="G12" s="17">
        <v>250</v>
      </c>
      <c r="H12" s="19"/>
      <c r="I12" s="19"/>
      <c r="J12" s="1079"/>
      <c r="K12" s="19"/>
      <c r="L12" s="1094"/>
      <c r="M12" s="27"/>
      <c r="N12" s="55"/>
    </row>
    <row r="13" spans="1:23" s="26" customFormat="1" ht="20.100000000000001" customHeight="1" x14ac:dyDescent="0.15">
      <c r="A13" s="22">
        <v>43533</v>
      </c>
      <c r="B13" s="1038"/>
      <c r="C13" s="24"/>
      <c r="D13" s="19">
        <v>200</v>
      </c>
      <c r="E13" s="11"/>
      <c r="F13" s="1326">
        <v>825</v>
      </c>
      <c r="G13" s="17">
        <v>150</v>
      </c>
      <c r="H13" s="19"/>
      <c r="I13" s="19"/>
      <c r="J13" s="1079"/>
      <c r="K13" s="19"/>
      <c r="L13" s="1094"/>
      <c r="M13" s="27"/>
      <c r="N13" s="55"/>
    </row>
    <row r="14" spans="1:23" s="32" customFormat="1" ht="20.100000000000001" customHeight="1" x14ac:dyDescent="0.15">
      <c r="A14" s="28">
        <v>43534</v>
      </c>
      <c r="B14" s="1040"/>
      <c r="C14" s="30"/>
      <c r="D14" s="34">
        <v>200</v>
      </c>
      <c r="E14" s="1068"/>
      <c r="F14" s="1328">
        <v>1075</v>
      </c>
      <c r="G14" s="33">
        <v>250</v>
      </c>
      <c r="H14" s="34"/>
      <c r="I14" s="34"/>
      <c r="J14" s="1082"/>
      <c r="K14" s="34"/>
      <c r="L14" s="1097"/>
      <c r="M14" s="35"/>
      <c r="N14" s="55"/>
      <c r="O14" s="39"/>
      <c r="P14" s="39"/>
      <c r="Q14" s="39"/>
      <c r="R14" s="39"/>
      <c r="S14" s="39"/>
      <c r="T14" s="39"/>
      <c r="U14" s="39"/>
      <c r="V14" s="39"/>
      <c r="W14" s="39"/>
    </row>
    <row r="15" spans="1:23" s="26" customFormat="1" ht="20.100000000000001" customHeight="1" x14ac:dyDescent="0.15">
      <c r="A15" s="22">
        <v>43535</v>
      </c>
      <c r="B15" s="1038"/>
      <c r="C15" s="24"/>
      <c r="D15" s="19">
        <v>200</v>
      </c>
      <c r="E15" s="11"/>
      <c r="F15" s="1326">
        <v>200</v>
      </c>
      <c r="G15" s="17">
        <v>125</v>
      </c>
      <c r="H15" s="19"/>
      <c r="I15" s="19"/>
      <c r="J15" s="1079"/>
      <c r="K15" s="19"/>
      <c r="L15" s="1094"/>
      <c r="M15" s="27"/>
      <c r="N15" s="55"/>
    </row>
    <row r="16" spans="1:23" s="26" customFormat="1" ht="20.100000000000001" customHeight="1" x14ac:dyDescent="0.15">
      <c r="A16" s="22">
        <v>43536</v>
      </c>
      <c r="B16" s="1038"/>
      <c r="C16" s="24"/>
      <c r="D16" s="19">
        <v>200</v>
      </c>
      <c r="E16" s="11"/>
      <c r="F16" s="1326">
        <v>700</v>
      </c>
      <c r="G16" s="17">
        <v>225</v>
      </c>
      <c r="H16" s="19"/>
      <c r="I16" s="19"/>
      <c r="J16" s="1079"/>
      <c r="K16" s="19"/>
      <c r="L16" s="1094"/>
      <c r="M16" s="27"/>
      <c r="N16" s="55"/>
    </row>
    <row r="17" spans="1:23" s="26" customFormat="1" ht="20.100000000000001" customHeight="1" x14ac:dyDescent="0.15">
      <c r="A17" s="22">
        <v>43537</v>
      </c>
      <c r="B17" s="1038"/>
      <c r="C17" s="24"/>
      <c r="D17" s="19">
        <v>200</v>
      </c>
      <c r="E17" s="11"/>
      <c r="F17" s="1326">
        <v>725</v>
      </c>
      <c r="G17" s="17">
        <v>150</v>
      </c>
      <c r="H17" s="19"/>
      <c r="I17" s="19"/>
      <c r="J17" s="1079"/>
      <c r="K17" s="19"/>
      <c r="L17" s="1094"/>
      <c r="M17" s="27"/>
      <c r="N17" s="55"/>
    </row>
    <row r="18" spans="1:23" s="26" customFormat="1" ht="20.100000000000001" customHeight="1" x14ac:dyDescent="0.15">
      <c r="A18" s="22">
        <v>43538</v>
      </c>
      <c r="B18" s="1038"/>
      <c r="C18" s="24"/>
      <c r="D18" s="24">
        <v>150</v>
      </c>
      <c r="E18" s="11"/>
      <c r="F18" s="1319">
        <v>600</v>
      </c>
      <c r="G18" s="23">
        <v>875</v>
      </c>
      <c r="H18" s="24"/>
      <c r="I18" s="24"/>
      <c r="J18" s="1080"/>
      <c r="K18" s="1039"/>
      <c r="L18" s="1095"/>
      <c r="M18" s="25"/>
      <c r="N18" s="55"/>
    </row>
    <row r="19" spans="1:23" s="26" customFormat="1" ht="20.100000000000001" customHeight="1" x14ac:dyDescent="0.15">
      <c r="A19" s="22">
        <v>43539</v>
      </c>
      <c r="B19" s="1038"/>
      <c r="C19" s="24"/>
      <c r="D19" s="19">
        <v>100</v>
      </c>
      <c r="E19" s="11"/>
      <c r="F19" s="1326">
        <v>875</v>
      </c>
      <c r="G19" s="17">
        <v>475</v>
      </c>
      <c r="H19" s="19"/>
      <c r="I19" s="19"/>
      <c r="J19" s="1079"/>
      <c r="K19" s="19"/>
      <c r="L19" s="1094"/>
      <c r="M19" s="27"/>
      <c r="N19" s="55"/>
    </row>
    <row r="20" spans="1:23" s="26" customFormat="1" ht="20.100000000000001" customHeight="1" x14ac:dyDescent="0.15">
      <c r="A20" s="22">
        <v>43540</v>
      </c>
      <c r="B20" s="1038"/>
      <c r="C20" s="24"/>
      <c r="D20" s="19">
        <v>150</v>
      </c>
      <c r="E20" s="11"/>
      <c r="F20" s="1326">
        <v>1031</v>
      </c>
      <c r="G20" s="17">
        <v>575</v>
      </c>
      <c r="H20" s="19"/>
      <c r="I20" s="19"/>
      <c r="J20" s="1079"/>
      <c r="K20" s="19"/>
      <c r="L20" s="1094"/>
      <c r="M20" s="27"/>
      <c r="N20" s="55"/>
    </row>
    <row r="21" spans="1:23" s="32" customFormat="1" ht="20.100000000000001" customHeight="1" x14ac:dyDescent="0.15">
      <c r="A21" s="28">
        <v>43541</v>
      </c>
      <c r="B21" s="1040"/>
      <c r="C21" s="30"/>
      <c r="D21" s="34">
        <v>150</v>
      </c>
      <c r="E21" s="1068"/>
      <c r="F21" s="1328">
        <v>544</v>
      </c>
      <c r="G21" s="33">
        <v>150</v>
      </c>
      <c r="H21" s="34"/>
      <c r="I21" s="34"/>
      <c r="J21" s="1082"/>
      <c r="K21" s="34"/>
      <c r="L21" s="1097"/>
      <c r="M21" s="35"/>
      <c r="N21" s="55"/>
      <c r="O21" s="39"/>
      <c r="P21" s="39"/>
      <c r="Q21" s="39"/>
      <c r="R21" s="39"/>
      <c r="S21" s="39"/>
      <c r="T21" s="39"/>
      <c r="U21" s="39"/>
      <c r="V21" s="39"/>
      <c r="W21" s="39"/>
    </row>
    <row r="22" spans="1:23" s="26" customFormat="1" ht="20.100000000000001" customHeight="1" x14ac:dyDescent="0.15">
      <c r="A22" s="22">
        <v>43542</v>
      </c>
      <c r="B22" s="1038"/>
      <c r="C22" s="24"/>
      <c r="D22" s="19">
        <v>100</v>
      </c>
      <c r="E22" s="11"/>
      <c r="F22" s="1326">
        <v>458</v>
      </c>
      <c r="G22" s="17">
        <v>150</v>
      </c>
      <c r="H22" s="19"/>
      <c r="I22" s="19"/>
      <c r="J22" s="1079"/>
      <c r="K22" s="19"/>
      <c r="L22" s="1094"/>
      <c r="M22" s="27"/>
      <c r="N22" s="55"/>
    </row>
    <row r="23" spans="1:23" s="26" customFormat="1" ht="20.100000000000001" customHeight="1" x14ac:dyDescent="0.15">
      <c r="A23" s="22">
        <v>43543</v>
      </c>
      <c r="B23" s="1038"/>
      <c r="C23" s="24"/>
      <c r="D23" s="19">
        <v>100</v>
      </c>
      <c r="E23" s="11"/>
      <c r="F23" s="1326">
        <v>802</v>
      </c>
      <c r="G23" s="17">
        <v>775</v>
      </c>
      <c r="H23" s="19"/>
      <c r="I23" s="19"/>
      <c r="J23" s="1079"/>
      <c r="K23" s="19"/>
      <c r="L23" s="1094"/>
      <c r="M23" s="27"/>
      <c r="N23" s="55"/>
    </row>
    <row r="24" spans="1:23" s="26" customFormat="1" ht="20.100000000000001" customHeight="1" x14ac:dyDescent="0.15">
      <c r="A24" s="22">
        <v>43544</v>
      </c>
      <c r="B24" s="1038"/>
      <c r="C24" s="24"/>
      <c r="D24" s="19">
        <v>150</v>
      </c>
      <c r="E24" s="11"/>
      <c r="F24" s="1326">
        <v>859</v>
      </c>
      <c r="G24" s="17">
        <v>350</v>
      </c>
      <c r="H24" s="19"/>
      <c r="I24" s="19"/>
      <c r="J24" s="1079"/>
      <c r="K24" s="19"/>
      <c r="L24" s="1094"/>
      <c r="M24" s="27"/>
      <c r="N24" s="55"/>
    </row>
    <row r="25" spans="1:23" s="26" customFormat="1" ht="20.100000000000001" customHeight="1" x14ac:dyDescent="0.15">
      <c r="A25" s="22">
        <v>43545</v>
      </c>
      <c r="B25" s="1038"/>
      <c r="C25" s="24"/>
      <c r="D25" s="19">
        <v>100</v>
      </c>
      <c r="E25" s="11"/>
      <c r="F25" s="1326">
        <v>1089</v>
      </c>
      <c r="G25" s="17">
        <v>575</v>
      </c>
      <c r="H25" s="19"/>
      <c r="I25" s="19"/>
      <c r="J25" s="1079"/>
      <c r="K25" s="19"/>
      <c r="L25" s="1094"/>
      <c r="M25" s="27"/>
      <c r="N25" s="55"/>
    </row>
    <row r="26" spans="1:23" s="26" customFormat="1" ht="20.100000000000001" customHeight="1" x14ac:dyDescent="0.15">
      <c r="A26" s="22">
        <v>43546</v>
      </c>
      <c r="B26" s="1038"/>
      <c r="C26" s="24"/>
      <c r="D26" s="19">
        <v>150</v>
      </c>
      <c r="E26" s="11"/>
      <c r="F26" s="1326">
        <v>1031</v>
      </c>
      <c r="G26" s="17">
        <v>800</v>
      </c>
      <c r="H26" s="19"/>
      <c r="I26" s="19"/>
      <c r="J26" s="1079"/>
      <c r="K26" s="19"/>
      <c r="L26" s="1094"/>
      <c r="M26" s="27"/>
      <c r="N26" s="55"/>
    </row>
    <row r="27" spans="1:23" s="26" customFormat="1" ht="20.100000000000001" customHeight="1" x14ac:dyDescent="0.15">
      <c r="A27" s="22">
        <v>43547</v>
      </c>
      <c r="B27" s="1038"/>
      <c r="C27" s="24"/>
      <c r="D27" s="19">
        <v>150</v>
      </c>
      <c r="E27" s="11"/>
      <c r="F27" s="1326">
        <v>1089</v>
      </c>
      <c r="G27" s="17">
        <v>125</v>
      </c>
      <c r="H27" s="19"/>
      <c r="I27" s="19"/>
      <c r="J27" s="1079"/>
      <c r="K27" s="19"/>
      <c r="L27" s="1094"/>
      <c r="M27" s="27"/>
      <c r="N27" s="55"/>
    </row>
    <row r="28" spans="1:23" s="32" customFormat="1" ht="20.100000000000001" customHeight="1" x14ac:dyDescent="0.15">
      <c r="A28" s="28">
        <v>43548</v>
      </c>
      <c r="B28" s="1040"/>
      <c r="C28" s="30"/>
      <c r="D28" s="30">
        <v>100</v>
      </c>
      <c r="E28" s="1068"/>
      <c r="F28" s="1327">
        <v>1031</v>
      </c>
      <c r="G28" s="29">
        <v>250</v>
      </c>
      <c r="H28" s="30"/>
      <c r="I28" s="30"/>
      <c r="J28" s="1081"/>
      <c r="K28" s="30"/>
      <c r="L28" s="1096"/>
      <c r="M28" s="31"/>
      <c r="N28" s="90"/>
      <c r="O28" s="39"/>
      <c r="P28" s="39"/>
      <c r="Q28" s="39"/>
      <c r="R28" s="39"/>
      <c r="S28" s="39"/>
      <c r="T28" s="39"/>
      <c r="U28" s="39"/>
      <c r="V28" s="39"/>
      <c r="W28" s="39"/>
    </row>
    <row r="29" spans="1:23" s="26" customFormat="1" ht="20.100000000000001" customHeight="1" x14ac:dyDescent="0.15">
      <c r="A29" s="22">
        <v>43549</v>
      </c>
      <c r="B29" s="1038"/>
      <c r="C29" s="24"/>
      <c r="D29" s="19">
        <v>100</v>
      </c>
      <c r="E29" s="11"/>
      <c r="F29" s="1326">
        <v>1117</v>
      </c>
      <c r="G29" s="17">
        <v>575</v>
      </c>
      <c r="H29" s="19"/>
      <c r="I29" s="19"/>
      <c r="J29" s="1079"/>
      <c r="K29" s="19"/>
      <c r="L29" s="1094"/>
      <c r="M29" s="27"/>
      <c r="N29" s="55"/>
    </row>
    <row r="30" spans="1:23" s="26" customFormat="1" ht="20.100000000000001" customHeight="1" x14ac:dyDescent="0.15">
      <c r="A30" s="22">
        <v>43550</v>
      </c>
      <c r="B30" s="1038"/>
      <c r="C30" s="24"/>
      <c r="D30" s="19">
        <v>150</v>
      </c>
      <c r="E30" s="11"/>
      <c r="F30" s="1326">
        <v>1089</v>
      </c>
      <c r="G30" s="17">
        <v>450</v>
      </c>
      <c r="H30" s="19"/>
      <c r="I30" s="19"/>
      <c r="J30" s="1079"/>
      <c r="K30" s="19"/>
      <c r="L30" s="1094"/>
      <c r="M30" s="27"/>
      <c r="N30" s="55"/>
    </row>
    <row r="31" spans="1:23" s="26" customFormat="1" ht="20.100000000000001" customHeight="1" x14ac:dyDescent="0.15">
      <c r="A31" s="22">
        <v>43551</v>
      </c>
      <c r="B31" s="1038"/>
      <c r="C31" s="24"/>
      <c r="D31" s="19">
        <v>100</v>
      </c>
      <c r="E31" s="11"/>
      <c r="F31" s="1329">
        <v>429</v>
      </c>
      <c r="G31" s="36">
        <v>100</v>
      </c>
      <c r="H31" s="37"/>
      <c r="I31" s="37"/>
      <c r="J31" s="1083"/>
      <c r="K31" s="37"/>
      <c r="L31" s="1098"/>
      <c r="M31" s="27"/>
      <c r="N31" s="55"/>
    </row>
    <row r="32" spans="1:23" s="26" customFormat="1" ht="20.100000000000001" customHeight="1" x14ac:dyDescent="0.15">
      <c r="A32" s="22">
        <v>43552</v>
      </c>
      <c r="B32" s="1038"/>
      <c r="C32" s="24"/>
      <c r="D32" s="19">
        <v>100</v>
      </c>
      <c r="E32" s="11"/>
      <c r="F32" s="1326">
        <v>917</v>
      </c>
      <c r="G32" s="17">
        <v>700</v>
      </c>
      <c r="H32" s="19"/>
      <c r="I32" s="19"/>
      <c r="J32" s="1079"/>
      <c r="K32" s="19"/>
      <c r="L32" s="1094"/>
      <c r="M32" s="27"/>
      <c r="N32" s="55"/>
    </row>
    <row r="33" spans="1:23" s="26" customFormat="1" ht="20.100000000000001" customHeight="1" x14ac:dyDescent="0.15">
      <c r="A33" s="22">
        <v>43553</v>
      </c>
      <c r="B33" s="1038"/>
      <c r="C33" s="24"/>
      <c r="D33" s="19">
        <v>150</v>
      </c>
      <c r="E33" s="11"/>
      <c r="F33" s="1326">
        <v>888</v>
      </c>
      <c r="G33" s="17">
        <v>300</v>
      </c>
      <c r="H33" s="19"/>
      <c r="I33" s="19"/>
      <c r="J33" s="1079"/>
      <c r="K33" s="19"/>
      <c r="L33" s="1094"/>
      <c r="M33" s="27"/>
      <c r="N33" s="55"/>
    </row>
    <row r="34" spans="1:23" s="26" customFormat="1" ht="20.100000000000001" customHeight="1" x14ac:dyDescent="0.15">
      <c r="A34" s="22">
        <v>43554</v>
      </c>
      <c r="B34" s="1038"/>
      <c r="C34" s="24"/>
      <c r="D34" s="19">
        <v>100</v>
      </c>
      <c r="E34" s="11"/>
      <c r="F34" s="1326">
        <v>888</v>
      </c>
      <c r="G34" s="17">
        <v>225</v>
      </c>
      <c r="H34" s="19"/>
      <c r="I34" s="19"/>
      <c r="J34" s="1079"/>
      <c r="K34" s="19"/>
      <c r="L34" s="1094"/>
      <c r="M34" s="27"/>
      <c r="N34" s="55"/>
    </row>
    <row r="35" spans="1:23" s="32" customFormat="1" ht="20.100000000000001" customHeight="1" x14ac:dyDescent="0.15">
      <c r="A35" s="28">
        <v>43555</v>
      </c>
      <c r="B35" s="1040"/>
      <c r="C35" s="30"/>
      <c r="D35" s="34">
        <v>100</v>
      </c>
      <c r="E35" s="1068"/>
      <c r="F35" s="1328">
        <v>1175</v>
      </c>
      <c r="G35" s="33">
        <v>225</v>
      </c>
      <c r="H35" s="34"/>
      <c r="I35" s="34"/>
      <c r="J35" s="1082"/>
      <c r="K35" s="34"/>
      <c r="L35" s="1097"/>
      <c r="M35" s="35"/>
      <c r="N35" s="55"/>
      <c r="O35" s="39"/>
      <c r="P35" s="39"/>
      <c r="Q35" s="39"/>
      <c r="R35" s="39"/>
      <c r="S35" s="39"/>
      <c r="T35" s="39"/>
      <c r="U35" s="39"/>
      <c r="V35" s="39"/>
      <c r="W35" s="39"/>
    </row>
    <row r="36" spans="1:23" s="39" customFormat="1" ht="20.100000000000001" customHeight="1" x14ac:dyDescent="0.15">
      <c r="A36" s="22">
        <v>43556</v>
      </c>
      <c r="B36" s="1038"/>
      <c r="C36" s="24"/>
      <c r="D36" s="37">
        <v>150</v>
      </c>
      <c r="E36" s="11"/>
      <c r="F36" s="1329">
        <v>812.82039999999995</v>
      </c>
      <c r="G36" s="36">
        <v>175</v>
      </c>
      <c r="H36" s="37"/>
      <c r="I36" s="37"/>
      <c r="J36" s="1083"/>
      <c r="K36" s="37"/>
      <c r="L36" s="1098"/>
      <c r="M36" s="38"/>
      <c r="N36" s="90"/>
    </row>
    <row r="37" spans="1:23" s="26" customFormat="1" ht="20.100000000000001" customHeight="1" x14ac:dyDescent="0.15">
      <c r="A37" s="22">
        <v>43557</v>
      </c>
      <c r="B37" s="1038"/>
      <c r="C37" s="24"/>
      <c r="D37" s="19">
        <v>100</v>
      </c>
      <c r="E37" s="11"/>
      <c r="F37" s="1326">
        <v>1190.2012999999999</v>
      </c>
      <c r="G37" s="17">
        <v>225</v>
      </c>
      <c r="H37" s="19"/>
      <c r="I37" s="19"/>
      <c r="J37" s="1079"/>
      <c r="K37" s="19"/>
      <c r="L37" s="1094"/>
      <c r="M37" s="27"/>
      <c r="N37" s="55"/>
    </row>
    <row r="38" spans="1:23" s="26" customFormat="1" ht="20.100000000000001" customHeight="1" x14ac:dyDescent="0.15">
      <c r="A38" s="22">
        <v>43558</v>
      </c>
      <c r="B38" s="1038"/>
      <c r="C38" s="24"/>
      <c r="D38" s="19">
        <v>100</v>
      </c>
      <c r="E38" s="11"/>
      <c r="F38" s="1326">
        <v>1248.2599</v>
      </c>
      <c r="G38" s="17">
        <v>400</v>
      </c>
      <c r="H38" s="19"/>
      <c r="I38" s="19"/>
      <c r="J38" s="1079"/>
      <c r="K38" s="19"/>
      <c r="L38" s="1094"/>
      <c r="M38" s="27"/>
      <c r="N38" s="55"/>
    </row>
    <row r="39" spans="1:23" s="26" customFormat="1" ht="20.100000000000001" customHeight="1" x14ac:dyDescent="0.15">
      <c r="A39" s="22">
        <v>43559</v>
      </c>
      <c r="B39" s="1038"/>
      <c r="C39" s="24"/>
      <c r="D39" s="19">
        <v>150</v>
      </c>
      <c r="E39" s="11"/>
      <c r="F39" s="1326">
        <v>1219.2306000000001</v>
      </c>
      <c r="G39" s="17">
        <v>175</v>
      </c>
      <c r="H39" s="19"/>
      <c r="I39" s="19"/>
      <c r="J39" s="1079"/>
      <c r="K39" s="19"/>
      <c r="L39" s="1094"/>
      <c r="M39" s="27"/>
      <c r="N39" s="55"/>
    </row>
    <row r="40" spans="1:23" s="26" customFormat="1" ht="20.100000000000001" customHeight="1" x14ac:dyDescent="0.15">
      <c r="A40" s="22">
        <v>43560</v>
      </c>
      <c r="B40" s="1038"/>
      <c r="C40" s="24"/>
      <c r="D40" s="19">
        <v>100</v>
      </c>
      <c r="E40" s="11"/>
      <c r="F40" s="1326">
        <v>1016.0255</v>
      </c>
      <c r="G40" s="17">
        <v>175</v>
      </c>
      <c r="H40" s="19"/>
      <c r="I40" s="19"/>
      <c r="J40" s="1079"/>
      <c r="K40" s="19"/>
      <c r="L40" s="1094"/>
      <c r="M40" s="27"/>
      <c r="N40" s="55"/>
    </row>
    <row r="41" spans="1:23" s="26" customFormat="1" ht="20.100000000000001" customHeight="1" x14ac:dyDescent="0.15">
      <c r="A41" s="22">
        <v>43561</v>
      </c>
      <c r="B41" s="1038"/>
      <c r="C41" s="24"/>
      <c r="D41" s="19">
        <v>100</v>
      </c>
      <c r="E41" s="11"/>
      <c r="F41" s="1326">
        <v>1306.3185000000001</v>
      </c>
      <c r="G41" s="17">
        <v>275</v>
      </c>
      <c r="H41" s="19"/>
      <c r="I41" s="19"/>
      <c r="J41" s="1079"/>
      <c r="K41" s="19"/>
      <c r="L41" s="1094"/>
      <c r="M41" s="27"/>
      <c r="N41" s="55"/>
    </row>
    <row r="42" spans="1:23" s="32" customFormat="1" ht="20.100000000000001" customHeight="1" x14ac:dyDescent="0.15">
      <c r="A42" s="28">
        <v>43562</v>
      </c>
      <c r="B42" s="1040"/>
      <c r="C42" s="30"/>
      <c r="D42" s="34">
        <v>150</v>
      </c>
      <c r="E42" s="1068"/>
      <c r="F42" s="1328">
        <v>1016.0255</v>
      </c>
      <c r="G42" s="33">
        <v>350</v>
      </c>
      <c r="H42" s="34"/>
      <c r="I42" s="34"/>
      <c r="J42" s="1082"/>
      <c r="K42" s="34"/>
      <c r="L42" s="1097"/>
      <c r="M42" s="35"/>
      <c r="N42" s="55"/>
      <c r="O42" s="39"/>
      <c r="P42" s="39"/>
      <c r="Q42" s="39"/>
      <c r="R42" s="39"/>
      <c r="S42" s="39"/>
      <c r="T42" s="39"/>
      <c r="U42" s="39"/>
      <c r="V42" s="39"/>
      <c r="W42" s="39"/>
    </row>
    <row r="43" spans="1:23" s="26" customFormat="1" ht="20.100000000000001" customHeight="1" x14ac:dyDescent="0.15">
      <c r="A43" s="22">
        <v>43563</v>
      </c>
      <c r="B43" s="1038"/>
      <c r="C43" s="24"/>
      <c r="D43" s="19">
        <v>100</v>
      </c>
      <c r="E43" s="11"/>
      <c r="F43" s="1326">
        <v>812.82039999999995</v>
      </c>
      <c r="G43" s="17">
        <v>200</v>
      </c>
      <c r="H43" s="19"/>
      <c r="I43" s="19"/>
      <c r="J43" s="1079"/>
      <c r="K43" s="19"/>
      <c r="L43" s="1094"/>
      <c r="M43" s="27"/>
      <c r="N43" s="55"/>
    </row>
    <row r="44" spans="1:23" s="26" customFormat="1" ht="20.100000000000001" customHeight="1" x14ac:dyDescent="0.15">
      <c r="A44" s="22">
        <v>43564</v>
      </c>
      <c r="B44" s="1038"/>
      <c r="C44" s="24"/>
      <c r="D44" s="19">
        <v>100</v>
      </c>
      <c r="E44" s="11"/>
      <c r="F44" s="1326">
        <v>928.93759999999997</v>
      </c>
      <c r="G44" s="17">
        <v>350</v>
      </c>
      <c r="H44" s="19"/>
      <c r="I44" s="19"/>
      <c r="J44" s="1079"/>
      <c r="K44" s="19"/>
      <c r="L44" s="1094"/>
      <c r="M44" s="27"/>
      <c r="N44" s="55"/>
    </row>
    <row r="45" spans="1:23" s="26" customFormat="1" ht="20.100000000000001" customHeight="1" x14ac:dyDescent="0.15">
      <c r="A45" s="22">
        <v>43565</v>
      </c>
      <c r="B45" s="1038"/>
      <c r="C45" s="24"/>
      <c r="D45" s="19">
        <v>150</v>
      </c>
      <c r="E45" s="11"/>
      <c r="F45" s="1326">
        <v>1451.4649999999999</v>
      </c>
      <c r="G45" s="17">
        <v>475</v>
      </c>
      <c r="H45" s="19"/>
      <c r="I45" s="19"/>
      <c r="J45" s="1079"/>
      <c r="K45" s="19"/>
      <c r="L45" s="1094"/>
      <c r="M45" s="27"/>
      <c r="N45" s="55"/>
    </row>
    <row r="46" spans="1:23" s="26" customFormat="1" ht="20.100000000000001" customHeight="1" x14ac:dyDescent="0.15">
      <c r="A46" s="22">
        <v>43566</v>
      </c>
      <c r="B46" s="1038"/>
      <c r="C46" s="24"/>
      <c r="D46" s="19">
        <v>100</v>
      </c>
      <c r="E46" s="11"/>
      <c r="F46" s="1326">
        <v>1451.4649999999999</v>
      </c>
      <c r="G46" s="17">
        <v>200</v>
      </c>
      <c r="H46" s="19"/>
      <c r="I46" s="19"/>
      <c r="J46" s="1079"/>
      <c r="K46" s="19"/>
      <c r="L46" s="1094"/>
      <c r="M46" s="27"/>
      <c r="N46" s="55"/>
    </row>
    <row r="47" spans="1:23" s="26" customFormat="1" ht="20.100000000000001" customHeight="1" x14ac:dyDescent="0.15">
      <c r="A47" s="22">
        <v>43567</v>
      </c>
      <c r="B47" s="1038"/>
      <c r="C47" s="24"/>
      <c r="D47" s="19">
        <v>100</v>
      </c>
      <c r="E47" s="11"/>
      <c r="F47" s="1326">
        <v>1277.2891999999999</v>
      </c>
      <c r="G47" s="17">
        <v>350</v>
      </c>
      <c r="H47" s="19"/>
      <c r="I47" s="19"/>
      <c r="J47" s="1079"/>
      <c r="K47" s="19"/>
      <c r="L47" s="1094"/>
      <c r="M47" s="27"/>
      <c r="N47" s="55"/>
    </row>
    <row r="48" spans="1:23" s="26" customFormat="1" ht="20.100000000000001" customHeight="1" x14ac:dyDescent="0.15">
      <c r="A48" s="22">
        <v>43568</v>
      </c>
      <c r="B48" s="1038"/>
      <c r="C48" s="24"/>
      <c r="D48" s="19">
        <v>100</v>
      </c>
      <c r="E48" s="11"/>
      <c r="F48" s="1326">
        <v>928.93759999999997</v>
      </c>
      <c r="G48" s="17">
        <v>250</v>
      </c>
      <c r="H48" s="19"/>
      <c r="I48" s="19"/>
      <c r="J48" s="1079"/>
      <c r="K48" s="19"/>
      <c r="L48" s="1094"/>
      <c r="M48" s="27"/>
      <c r="N48" s="55"/>
    </row>
    <row r="49" spans="1:23" s="32" customFormat="1" ht="20.100000000000001" customHeight="1" x14ac:dyDescent="0.15">
      <c r="A49" s="28">
        <v>43569</v>
      </c>
      <c r="B49" s="1040"/>
      <c r="C49" s="30"/>
      <c r="D49" s="34">
        <v>100</v>
      </c>
      <c r="E49" s="1068"/>
      <c r="F49" s="1328">
        <v>1045.0547999999999</v>
      </c>
      <c r="G49" s="33">
        <v>200</v>
      </c>
      <c r="H49" s="34"/>
      <c r="I49" s="34"/>
      <c r="J49" s="1082"/>
      <c r="K49" s="34"/>
      <c r="L49" s="1097"/>
      <c r="M49" s="35"/>
      <c r="N49" s="55"/>
      <c r="O49" s="39"/>
      <c r="P49" s="39"/>
      <c r="Q49" s="39"/>
      <c r="R49" s="39"/>
      <c r="S49" s="39"/>
      <c r="T49" s="39"/>
      <c r="U49" s="39"/>
      <c r="V49" s="39"/>
      <c r="W49" s="39"/>
    </row>
    <row r="50" spans="1:23" s="26" customFormat="1" ht="20.100000000000001" customHeight="1" x14ac:dyDescent="0.15">
      <c r="A50" s="22">
        <v>43570</v>
      </c>
      <c r="B50" s="1038"/>
      <c r="C50" s="24"/>
      <c r="D50" s="19">
        <v>100</v>
      </c>
      <c r="E50" s="11"/>
      <c r="F50" s="1326">
        <v>1132.1427000000001</v>
      </c>
      <c r="G50" s="17">
        <v>300</v>
      </c>
      <c r="H50" s="19"/>
      <c r="I50" s="19"/>
      <c r="J50" s="1079"/>
      <c r="K50" s="19"/>
      <c r="L50" s="1094"/>
      <c r="M50" s="27"/>
      <c r="N50" s="55"/>
    </row>
    <row r="51" spans="1:23" s="26" customFormat="1" ht="20.100000000000001" customHeight="1" x14ac:dyDescent="0.15">
      <c r="A51" s="22">
        <v>43571</v>
      </c>
      <c r="B51" s="1038"/>
      <c r="C51" s="24"/>
      <c r="D51" s="19">
        <v>150</v>
      </c>
      <c r="E51" s="11"/>
      <c r="F51" s="1330">
        <v>1203.9902175</v>
      </c>
      <c r="G51" s="17">
        <v>175</v>
      </c>
      <c r="H51" s="1042"/>
      <c r="I51" s="1042"/>
      <c r="J51" s="1084"/>
      <c r="K51" s="1042"/>
      <c r="L51" s="1099"/>
      <c r="M51" s="27"/>
      <c r="N51" s="55"/>
    </row>
    <row r="52" spans="1:23" s="26" customFormat="1" ht="20.100000000000001" customHeight="1" x14ac:dyDescent="0.15">
      <c r="A52" s="22">
        <v>43572</v>
      </c>
      <c r="B52" s="1038"/>
      <c r="C52" s="24"/>
      <c r="D52" s="19">
        <v>100</v>
      </c>
      <c r="E52" s="11"/>
      <c r="F52" s="1330">
        <v>1175.3237837500001</v>
      </c>
      <c r="G52" s="17">
        <v>200</v>
      </c>
      <c r="H52" s="1042"/>
      <c r="I52" s="1042"/>
      <c r="J52" s="1084"/>
      <c r="K52" s="1042"/>
      <c r="L52" s="1099"/>
      <c r="M52" s="27"/>
      <c r="N52" s="55"/>
    </row>
    <row r="53" spans="1:23" s="26" customFormat="1" ht="20.100000000000001" customHeight="1" x14ac:dyDescent="0.15">
      <c r="A53" s="22">
        <v>43573</v>
      </c>
      <c r="B53" s="1038"/>
      <c r="C53" s="24"/>
      <c r="D53" s="19">
        <v>100</v>
      </c>
      <c r="E53" s="11"/>
      <c r="F53" s="1330">
        <v>1232.6566512500001</v>
      </c>
      <c r="G53" s="17">
        <v>275</v>
      </c>
      <c r="H53" s="1042"/>
      <c r="I53" s="1042"/>
      <c r="J53" s="1084"/>
      <c r="K53" s="1042"/>
      <c r="L53" s="1099"/>
      <c r="M53" s="27"/>
      <c r="N53" s="55"/>
    </row>
    <row r="54" spans="1:23" s="26" customFormat="1" ht="20.100000000000001" customHeight="1" x14ac:dyDescent="0.15">
      <c r="A54" s="22">
        <v>43574</v>
      </c>
      <c r="B54" s="1038"/>
      <c r="C54" s="24"/>
      <c r="D54" s="19">
        <v>150</v>
      </c>
      <c r="E54" s="11"/>
      <c r="F54" s="1330">
        <v>1146.65735</v>
      </c>
      <c r="G54" s="17">
        <v>175</v>
      </c>
      <c r="H54" s="1042"/>
      <c r="I54" s="1042"/>
      <c r="J54" s="1084"/>
      <c r="K54" s="1042"/>
      <c r="L54" s="1099"/>
      <c r="M54" s="27"/>
      <c r="N54" s="55"/>
    </row>
    <row r="55" spans="1:23" s="26" customFormat="1" ht="20.100000000000001" customHeight="1" x14ac:dyDescent="0.15">
      <c r="A55" s="22">
        <v>43575</v>
      </c>
      <c r="B55" s="1038"/>
      <c r="C55" s="24"/>
      <c r="D55" s="19">
        <v>100</v>
      </c>
      <c r="E55" s="11"/>
      <c r="F55" s="1330">
        <v>1031.9916149999999</v>
      </c>
      <c r="G55" s="17">
        <v>175</v>
      </c>
      <c r="H55" s="1042"/>
      <c r="I55" s="1042"/>
      <c r="J55" s="1084"/>
      <c r="K55" s="1042"/>
      <c r="L55" s="1099"/>
      <c r="M55" s="27"/>
      <c r="N55" s="55"/>
    </row>
    <row r="56" spans="1:23" s="32" customFormat="1" ht="20.100000000000001" customHeight="1" x14ac:dyDescent="0.15">
      <c r="A56" s="28">
        <v>43576</v>
      </c>
      <c r="B56" s="1040"/>
      <c r="C56" s="30"/>
      <c r="D56" s="34">
        <v>100</v>
      </c>
      <c r="E56" s="1068"/>
      <c r="F56" s="1328">
        <v>1261.323085</v>
      </c>
      <c r="G56" s="33">
        <v>275</v>
      </c>
      <c r="H56" s="34"/>
      <c r="I56" s="34"/>
      <c r="J56" s="1082"/>
      <c r="K56" s="34"/>
      <c r="L56" s="1097"/>
      <c r="M56" s="35"/>
      <c r="N56" s="55"/>
      <c r="O56" s="39"/>
      <c r="P56" s="39"/>
      <c r="Q56" s="39"/>
      <c r="R56" s="39"/>
      <c r="S56" s="39"/>
      <c r="T56" s="39"/>
      <c r="U56" s="39"/>
      <c r="V56" s="39"/>
      <c r="W56" s="39"/>
    </row>
    <row r="57" spans="1:23" s="26" customFormat="1" ht="20.100000000000001" customHeight="1" x14ac:dyDescent="0.15">
      <c r="A57" s="22">
        <v>43577</v>
      </c>
      <c r="B57" s="1038"/>
      <c r="C57" s="24"/>
      <c r="D57" s="19">
        <v>150</v>
      </c>
      <c r="E57" s="11"/>
      <c r="F57" s="1326">
        <v>974.6587475</v>
      </c>
      <c r="G57" s="17">
        <v>390</v>
      </c>
      <c r="H57" s="19"/>
      <c r="I57" s="19"/>
      <c r="J57" s="1079"/>
      <c r="K57" s="19"/>
      <c r="L57" s="1094"/>
      <c r="M57" s="27"/>
      <c r="N57" s="55"/>
    </row>
    <row r="58" spans="1:23" s="26" customFormat="1" ht="20.100000000000001" customHeight="1" x14ac:dyDescent="0.15">
      <c r="A58" s="22">
        <v>43578</v>
      </c>
      <c r="B58" s="1038"/>
      <c r="C58" s="24"/>
      <c r="D58" s="19">
        <v>100</v>
      </c>
      <c r="E58" s="11"/>
      <c r="F58" s="1330">
        <v>1089.3244824999999</v>
      </c>
      <c r="G58" s="17">
        <v>200</v>
      </c>
      <c r="H58" s="1042"/>
      <c r="I58" s="1042"/>
      <c r="J58" s="1084"/>
      <c r="K58" s="1042"/>
      <c r="L58" s="1099"/>
      <c r="M58" s="27"/>
      <c r="N58" s="55"/>
    </row>
    <row r="59" spans="1:23" s="26" customFormat="1" ht="20.100000000000001" customHeight="1" x14ac:dyDescent="0.15">
      <c r="A59" s="22">
        <v>43579</v>
      </c>
      <c r="B59" s="1038"/>
      <c r="C59" s="24"/>
      <c r="D59" s="19">
        <v>100</v>
      </c>
      <c r="E59" s="11"/>
      <c r="F59" s="1330">
        <v>1146.65735</v>
      </c>
      <c r="G59" s="17">
        <v>275</v>
      </c>
      <c r="H59" s="1042"/>
      <c r="I59" s="1042"/>
      <c r="J59" s="1084"/>
      <c r="K59" s="1042"/>
      <c r="L59" s="1099"/>
      <c r="M59" s="27"/>
      <c r="N59" s="55"/>
    </row>
    <row r="60" spans="1:23" s="26" customFormat="1" ht="20.100000000000001" customHeight="1" x14ac:dyDescent="0.15">
      <c r="A60" s="22">
        <v>43580</v>
      </c>
      <c r="B60" s="1038"/>
      <c r="C60" s="24"/>
      <c r="D60" s="19">
        <v>100</v>
      </c>
      <c r="E60" s="11"/>
      <c r="F60" s="1330">
        <v>1060.65804875</v>
      </c>
      <c r="G60" s="17">
        <v>350</v>
      </c>
      <c r="H60" s="1042"/>
      <c r="I60" s="1042"/>
      <c r="J60" s="1084"/>
      <c r="K60" s="1042"/>
      <c r="L60" s="1099"/>
      <c r="M60" s="27"/>
      <c r="N60" s="55"/>
    </row>
    <row r="61" spans="1:23" s="26" customFormat="1" ht="20.100000000000001" customHeight="1" x14ac:dyDescent="0.15">
      <c r="A61" s="22">
        <v>43581</v>
      </c>
      <c r="B61" s="1038"/>
      <c r="C61" s="24"/>
      <c r="D61" s="19">
        <v>100</v>
      </c>
      <c r="E61" s="11"/>
      <c r="F61" s="1330">
        <v>1261.323085</v>
      </c>
      <c r="G61" s="17">
        <v>200</v>
      </c>
      <c r="H61" s="1042"/>
      <c r="I61" s="1042"/>
      <c r="J61" s="1084"/>
      <c r="K61" s="1042"/>
      <c r="L61" s="1099"/>
      <c r="M61" s="27"/>
      <c r="N61" s="55"/>
    </row>
    <row r="62" spans="1:23" s="26" customFormat="1" ht="20.100000000000001" customHeight="1" x14ac:dyDescent="0.15">
      <c r="A62" s="22">
        <v>43582</v>
      </c>
      <c r="B62" s="1038"/>
      <c r="C62" s="24"/>
      <c r="D62" s="19">
        <v>100</v>
      </c>
      <c r="E62" s="11"/>
      <c r="F62" s="1330">
        <v>1117.9909162500001</v>
      </c>
      <c r="G62" s="17">
        <v>475</v>
      </c>
      <c r="H62" s="1042"/>
      <c r="I62" s="1042"/>
      <c r="J62" s="1084"/>
      <c r="K62" s="1042"/>
      <c r="L62" s="1099"/>
      <c r="M62" s="27"/>
      <c r="N62" s="55"/>
    </row>
    <row r="63" spans="1:23" s="32" customFormat="1" ht="20.100000000000001" customHeight="1" x14ac:dyDescent="0.15">
      <c r="A63" s="28">
        <v>43583</v>
      </c>
      <c r="B63" s="1040"/>
      <c r="C63" s="30"/>
      <c r="D63" s="34">
        <v>100</v>
      </c>
      <c r="E63" s="1068"/>
      <c r="F63" s="1328"/>
      <c r="G63" s="33"/>
      <c r="H63" s="34"/>
      <c r="I63" s="34"/>
      <c r="J63" s="1082"/>
      <c r="K63" s="34"/>
      <c r="L63" s="1097"/>
      <c r="M63" s="35"/>
      <c r="N63" s="55"/>
      <c r="O63" s="39"/>
      <c r="P63" s="39"/>
      <c r="Q63" s="39"/>
      <c r="R63" s="39"/>
      <c r="S63" s="39"/>
      <c r="T63" s="39"/>
      <c r="U63" s="39"/>
      <c r="V63" s="39"/>
      <c r="W63" s="39"/>
    </row>
    <row r="64" spans="1:23" s="26" customFormat="1" ht="20.100000000000001" customHeight="1" x14ac:dyDescent="0.15">
      <c r="A64" s="22">
        <v>43584</v>
      </c>
      <c r="B64" s="1038"/>
      <c r="C64" s="24"/>
      <c r="D64" s="19">
        <v>100</v>
      </c>
      <c r="E64" s="11"/>
      <c r="F64" s="1326"/>
      <c r="G64" s="17"/>
      <c r="H64" s="19"/>
      <c r="I64" s="19"/>
      <c r="J64" s="1079"/>
      <c r="K64" s="19"/>
      <c r="L64" s="1094"/>
      <c r="M64" s="27"/>
      <c r="N64" s="55"/>
    </row>
    <row r="65" spans="1:23" s="26" customFormat="1" ht="20.100000000000001" customHeight="1" x14ac:dyDescent="0.15">
      <c r="A65" s="22">
        <v>43585</v>
      </c>
      <c r="B65" s="1038"/>
      <c r="C65" s="24"/>
      <c r="D65" s="19">
        <v>100</v>
      </c>
      <c r="E65" s="11"/>
      <c r="F65" s="1330"/>
      <c r="G65" s="17"/>
      <c r="H65" s="1042"/>
      <c r="I65" s="1042"/>
      <c r="J65" s="1084"/>
      <c r="K65" s="1042"/>
      <c r="L65" s="1099"/>
      <c r="M65" s="27"/>
      <c r="N65" s="55"/>
    </row>
    <row r="66" spans="1:23" s="26" customFormat="1" ht="20.100000000000001" customHeight="1" x14ac:dyDescent="0.15">
      <c r="A66" s="22">
        <v>43586</v>
      </c>
      <c r="B66" s="1038"/>
      <c r="C66" s="24"/>
      <c r="D66" s="19">
        <v>100</v>
      </c>
      <c r="E66" s="11"/>
      <c r="F66" s="1330">
        <v>1490.6545550000001</v>
      </c>
      <c r="G66" s="17">
        <v>300</v>
      </c>
      <c r="H66" s="1042"/>
      <c r="I66" s="1042"/>
      <c r="J66" s="1084"/>
      <c r="K66" s="1042"/>
      <c r="L66" s="1099"/>
      <c r="M66" s="27"/>
      <c r="N66" s="55"/>
    </row>
    <row r="67" spans="1:23" s="26" customFormat="1" ht="20.100000000000001" customHeight="1" x14ac:dyDescent="0.15">
      <c r="A67" s="22">
        <v>43587</v>
      </c>
      <c r="B67" s="1038"/>
      <c r="C67" s="24"/>
      <c r="D67" s="19">
        <v>100</v>
      </c>
      <c r="E67" s="11"/>
      <c r="F67" s="1330">
        <v>1089.3244825000002</v>
      </c>
      <c r="G67" s="17">
        <v>400</v>
      </c>
      <c r="H67" s="1042"/>
      <c r="I67" s="1042"/>
      <c r="J67" s="1084"/>
      <c r="K67" s="1042"/>
      <c r="L67" s="1099"/>
      <c r="M67" s="27"/>
      <c r="N67" s="55"/>
    </row>
    <row r="68" spans="1:23" s="26" customFormat="1" ht="20.100000000000001" customHeight="1" x14ac:dyDescent="0.15">
      <c r="A68" s="22">
        <v>43588</v>
      </c>
      <c r="B68" s="1038"/>
      <c r="C68" s="24"/>
      <c r="D68" s="19">
        <v>100</v>
      </c>
      <c r="E68" s="11"/>
      <c r="F68" s="1330">
        <v>1347.3223862499999</v>
      </c>
      <c r="G68" s="17">
        <v>450</v>
      </c>
      <c r="H68" s="1042"/>
      <c r="I68" s="1042"/>
      <c r="J68" s="1084"/>
      <c r="K68" s="1042"/>
      <c r="L68" s="1099"/>
      <c r="M68" s="27"/>
      <c r="N68" s="55"/>
    </row>
    <row r="69" spans="1:23" s="26" customFormat="1" ht="20.100000000000001" customHeight="1" x14ac:dyDescent="0.15">
      <c r="A69" s="22">
        <v>43589</v>
      </c>
      <c r="B69" s="1038"/>
      <c r="C69" s="24"/>
      <c r="D69" s="19">
        <v>100</v>
      </c>
      <c r="E69" s="11"/>
      <c r="F69" s="1330">
        <v>1232.6566512500001</v>
      </c>
      <c r="G69" s="17">
        <v>325</v>
      </c>
      <c r="H69" s="1042"/>
      <c r="I69" s="1042"/>
      <c r="J69" s="1084"/>
      <c r="K69" s="1042"/>
      <c r="L69" s="1099"/>
      <c r="M69" s="27"/>
      <c r="N69" s="55"/>
    </row>
    <row r="70" spans="1:23" s="32" customFormat="1" ht="20.100000000000001" customHeight="1" x14ac:dyDescent="0.15">
      <c r="A70" s="28">
        <v>43590</v>
      </c>
      <c r="B70" s="1040"/>
      <c r="C70" s="30"/>
      <c r="D70" s="34">
        <v>100</v>
      </c>
      <c r="E70" s="1068"/>
      <c r="F70" s="1328">
        <v>1175.3237837499998</v>
      </c>
      <c r="G70" s="33">
        <v>275</v>
      </c>
      <c r="H70" s="34"/>
      <c r="I70" s="34"/>
      <c r="J70" s="1082"/>
      <c r="K70" s="34"/>
      <c r="L70" s="1097"/>
      <c r="M70" s="35"/>
      <c r="N70" s="55"/>
      <c r="O70" s="39"/>
      <c r="P70" s="39"/>
      <c r="Q70" s="39"/>
      <c r="R70" s="39"/>
      <c r="S70" s="39"/>
      <c r="T70" s="39"/>
      <c r="U70" s="39"/>
      <c r="V70" s="39"/>
      <c r="W70" s="39"/>
    </row>
    <row r="71" spans="1:23" s="26" customFormat="1" ht="20.100000000000001" customHeight="1" x14ac:dyDescent="0.15">
      <c r="A71" s="22">
        <v>43591</v>
      </c>
      <c r="B71" s="1038"/>
      <c r="C71" s="24"/>
      <c r="D71" s="19">
        <v>100</v>
      </c>
      <c r="E71" s="11"/>
      <c r="F71" s="1326">
        <v>1289.9895187500001</v>
      </c>
      <c r="G71" s="17">
        <v>325</v>
      </c>
      <c r="H71" s="19"/>
      <c r="I71" s="19"/>
      <c r="J71" s="1079"/>
      <c r="K71" s="19"/>
      <c r="L71" s="1094"/>
      <c r="M71" s="27"/>
      <c r="N71" s="55"/>
    </row>
    <row r="72" spans="1:23" s="26" customFormat="1" ht="20.100000000000001" customHeight="1" x14ac:dyDescent="0.15">
      <c r="A72" s="22">
        <v>43592</v>
      </c>
      <c r="B72" s="1038"/>
      <c r="C72" s="24"/>
      <c r="D72" s="19">
        <v>100</v>
      </c>
      <c r="E72" s="11"/>
      <c r="F72" s="1330">
        <v>1289.9895187500001</v>
      </c>
      <c r="G72" s="17">
        <v>200</v>
      </c>
      <c r="H72" s="1042"/>
      <c r="I72" s="1042"/>
      <c r="J72" s="1084"/>
      <c r="K72" s="1042"/>
      <c r="L72" s="1099"/>
      <c r="M72" s="27"/>
      <c r="N72" s="55"/>
    </row>
    <row r="73" spans="1:23" s="26" customFormat="1" ht="20.100000000000001" customHeight="1" x14ac:dyDescent="0.15">
      <c r="A73" s="22">
        <v>43593</v>
      </c>
      <c r="B73" s="1038"/>
      <c r="C73" s="24"/>
      <c r="D73" s="19">
        <v>100</v>
      </c>
      <c r="E73" s="11"/>
      <c r="F73" s="1330">
        <v>1318.6559525000002</v>
      </c>
      <c r="G73" s="17">
        <v>200</v>
      </c>
      <c r="H73" s="1042"/>
      <c r="I73" s="1042"/>
      <c r="J73" s="1084"/>
      <c r="K73" s="1042"/>
      <c r="L73" s="1099"/>
      <c r="M73" s="27"/>
      <c r="N73" s="55"/>
    </row>
    <row r="74" spans="1:23" s="26" customFormat="1" ht="20.100000000000001" customHeight="1" x14ac:dyDescent="0.15">
      <c r="A74" s="22">
        <v>43594</v>
      </c>
      <c r="B74" s="1038"/>
      <c r="C74" s="24"/>
      <c r="D74" s="19">
        <v>100</v>
      </c>
      <c r="E74" s="11"/>
      <c r="F74" s="1330">
        <v>1232.6566512500001</v>
      </c>
      <c r="G74" s="17">
        <v>200</v>
      </c>
      <c r="H74" s="1042"/>
      <c r="I74" s="1042"/>
      <c r="J74" s="1084"/>
      <c r="K74" s="1042"/>
      <c r="L74" s="1099"/>
      <c r="M74" s="27"/>
      <c r="N74" s="55"/>
    </row>
    <row r="75" spans="1:23" s="26" customFormat="1" ht="20.100000000000001" customHeight="1" x14ac:dyDescent="0.15">
      <c r="A75" s="22">
        <v>43595</v>
      </c>
      <c r="B75" s="1038"/>
      <c r="C75" s="24"/>
      <c r="D75" s="19">
        <v>100</v>
      </c>
      <c r="E75" s="11"/>
      <c r="F75" s="1330">
        <v>745.32727750000004</v>
      </c>
      <c r="G75" s="17">
        <v>200</v>
      </c>
      <c r="H75" s="1042"/>
      <c r="I75" s="1042"/>
      <c r="J75" s="1084"/>
      <c r="K75" s="1042"/>
      <c r="L75" s="1099"/>
      <c r="M75" s="27"/>
      <c r="N75" s="55"/>
    </row>
    <row r="76" spans="1:23" s="26" customFormat="1" ht="20.100000000000001" customHeight="1" x14ac:dyDescent="0.15">
      <c r="A76" s="22">
        <v>43596</v>
      </c>
      <c r="B76" s="1038"/>
      <c r="C76" s="24"/>
      <c r="D76" s="19">
        <v>100</v>
      </c>
      <c r="E76" s="11"/>
      <c r="F76" s="1330">
        <v>1633.9867237499996</v>
      </c>
      <c r="G76" s="17">
        <v>175</v>
      </c>
      <c r="H76" s="1042"/>
      <c r="I76" s="1042"/>
      <c r="J76" s="1084"/>
      <c r="K76" s="1042"/>
      <c r="L76" s="1099"/>
      <c r="M76" s="27"/>
      <c r="N76" s="55"/>
    </row>
    <row r="77" spans="1:23" s="32" customFormat="1" ht="20.100000000000001" customHeight="1" x14ac:dyDescent="0.15">
      <c r="A77" s="28">
        <v>43597</v>
      </c>
      <c r="B77" s="1040"/>
      <c r="C77" s="30"/>
      <c r="D77" s="34">
        <v>100</v>
      </c>
      <c r="E77" s="1068"/>
      <c r="F77" s="1328">
        <v>1261.3230849999998</v>
      </c>
      <c r="G77" s="33">
        <v>250</v>
      </c>
      <c r="H77" s="34"/>
      <c r="I77" s="34"/>
      <c r="J77" s="1082"/>
      <c r="K77" s="34"/>
      <c r="L77" s="1097"/>
      <c r="M77" s="35"/>
      <c r="N77" s="55"/>
      <c r="O77" s="39"/>
      <c r="P77" s="39"/>
      <c r="Q77" s="39"/>
      <c r="R77" s="39"/>
      <c r="S77" s="39"/>
      <c r="T77" s="39"/>
      <c r="U77" s="39"/>
      <c r="V77" s="39"/>
      <c r="W77" s="39"/>
    </row>
    <row r="78" spans="1:23" s="26" customFormat="1" ht="20.100000000000001" customHeight="1" x14ac:dyDescent="0.15">
      <c r="A78" s="22">
        <v>43598</v>
      </c>
      <c r="B78" s="1038"/>
      <c r="C78" s="24"/>
      <c r="D78" s="19">
        <v>100</v>
      </c>
      <c r="E78" s="11"/>
      <c r="F78" s="1326">
        <v>1146.65735</v>
      </c>
      <c r="G78" s="17">
        <v>225</v>
      </c>
      <c r="H78" s="19"/>
      <c r="I78" s="19"/>
      <c r="J78" s="1079"/>
      <c r="K78" s="19"/>
      <c r="L78" s="1094"/>
      <c r="M78" s="27"/>
      <c r="N78" s="55"/>
    </row>
    <row r="79" spans="1:23" s="26" customFormat="1" ht="20.100000000000001" customHeight="1" x14ac:dyDescent="0.15">
      <c r="A79" s="22">
        <v>43599</v>
      </c>
      <c r="B79" s="1038"/>
      <c r="C79" s="24"/>
      <c r="D79" s="19">
        <v>100</v>
      </c>
      <c r="E79" s="11"/>
      <c r="F79" s="1330">
        <v>1490.6545550000001</v>
      </c>
      <c r="G79" s="17">
        <v>225</v>
      </c>
      <c r="H79" s="1042"/>
      <c r="I79" s="1042"/>
      <c r="J79" s="1084"/>
      <c r="K79" s="1042"/>
      <c r="L79" s="1099"/>
      <c r="M79" s="27"/>
      <c r="N79" s="55"/>
    </row>
    <row r="80" spans="1:23" s="26" customFormat="1" ht="20.100000000000001" customHeight="1" x14ac:dyDescent="0.15">
      <c r="A80" s="22">
        <v>43600</v>
      </c>
      <c r="B80" s="1038"/>
      <c r="C80" s="24"/>
      <c r="D80" s="19">
        <v>100</v>
      </c>
      <c r="E80" s="11"/>
      <c r="F80" s="1330">
        <v>1289.9895187500001</v>
      </c>
      <c r="G80" s="17">
        <v>250</v>
      </c>
      <c r="H80" s="1042"/>
      <c r="I80" s="1042"/>
      <c r="J80" s="1084"/>
      <c r="K80" s="1042"/>
      <c r="L80" s="1099"/>
      <c r="M80" s="27"/>
      <c r="N80" s="55"/>
    </row>
    <row r="81" spans="1:23" s="26" customFormat="1" ht="20.100000000000001" customHeight="1" x14ac:dyDescent="0.15">
      <c r="A81" s="22">
        <v>43601</v>
      </c>
      <c r="B81" s="1038"/>
      <c r="C81" s="24"/>
      <c r="D81" s="19">
        <v>100</v>
      </c>
      <c r="E81" s="11"/>
      <c r="F81" s="1330">
        <v>1289.9895187500001</v>
      </c>
      <c r="G81" s="17">
        <v>250</v>
      </c>
      <c r="H81" s="1042"/>
      <c r="I81" s="1042"/>
      <c r="J81" s="1084"/>
      <c r="K81" s="1042"/>
      <c r="L81" s="1099"/>
      <c r="M81" s="27"/>
      <c r="N81" s="55"/>
    </row>
    <row r="82" spans="1:23" s="26" customFormat="1" ht="20.100000000000001" customHeight="1" x14ac:dyDescent="0.15">
      <c r="A82" s="22">
        <v>43602</v>
      </c>
      <c r="B82" s="1038"/>
      <c r="C82" s="24"/>
      <c r="D82" s="19">
        <v>100</v>
      </c>
      <c r="E82" s="11"/>
      <c r="F82" s="1330">
        <v>1404.6552537499999</v>
      </c>
      <c r="G82" s="17">
        <v>200</v>
      </c>
      <c r="H82" s="1042"/>
      <c r="I82" s="1042"/>
      <c r="J82" s="1084"/>
      <c r="K82" s="1042"/>
      <c r="L82" s="1099"/>
      <c r="M82" s="27"/>
      <c r="N82" s="55"/>
    </row>
    <row r="83" spans="1:23" s="26" customFormat="1" ht="20.100000000000001" customHeight="1" x14ac:dyDescent="0.15">
      <c r="A83" s="22">
        <v>43603</v>
      </c>
      <c r="B83" s="1038"/>
      <c r="C83" s="24"/>
      <c r="D83" s="19">
        <v>100</v>
      </c>
      <c r="E83" s="11"/>
      <c r="F83" s="1330">
        <v>1375.9888199999998</v>
      </c>
      <c r="G83" s="17">
        <v>250</v>
      </c>
      <c r="H83" s="1042"/>
      <c r="I83" s="1042"/>
      <c r="J83" s="1084"/>
      <c r="K83" s="1042"/>
      <c r="L83" s="1099"/>
      <c r="M83" s="27"/>
      <c r="N83" s="55"/>
    </row>
    <row r="84" spans="1:23" s="32" customFormat="1" ht="20.100000000000001" customHeight="1" x14ac:dyDescent="0.15">
      <c r="A84" s="28">
        <v>43604</v>
      </c>
      <c r="B84" s="1040"/>
      <c r="C84" s="30"/>
      <c r="D84" s="34">
        <v>100</v>
      </c>
      <c r="E84" s="1068"/>
      <c r="F84" s="1328">
        <v>1232.6566512500001</v>
      </c>
      <c r="G84" s="33">
        <v>325</v>
      </c>
      <c r="H84" s="34"/>
      <c r="I84" s="34"/>
      <c r="J84" s="1082"/>
      <c r="K84" s="34"/>
      <c r="L84" s="1097"/>
      <c r="M84" s="35"/>
      <c r="N84" s="55"/>
      <c r="O84" s="39"/>
      <c r="P84" s="39"/>
      <c r="Q84" s="39"/>
      <c r="R84" s="39"/>
      <c r="S84" s="39"/>
      <c r="T84" s="39"/>
      <c r="U84" s="39"/>
      <c r="V84" s="39"/>
      <c r="W84" s="39"/>
    </row>
    <row r="85" spans="1:23" s="26" customFormat="1" ht="20.100000000000001" customHeight="1" x14ac:dyDescent="0.15">
      <c r="A85" s="22">
        <v>43605</v>
      </c>
      <c r="B85" s="1038"/>
      <c r="C85" s="24"/>
      <c r="D85" s="19">
        <v>100</v>
      </c>
      <c r="E85" s="11"/>
      <c r="F85" s="1330">
        <v>1519.3209887500002</v>
      </c>
      <c r="G85" s="17">
        <v>225</v>
      </c>
      <c r="H85" s="1042"/>
      <c r="I85" s="1042"/>
      <c r="J85" s="1084"/>
      <c r="K85" s="1042"/>
      <c r="L85" s="1099"/>
      <c r="M85" s="27"/>
      <c r="N85" s="55"/>
    </row>
    <row r="86" spans="1:23" s="26" customFormat="1" ht="20.100000000000001" customHeight="1" x14ac:dyDescent="0.15">
      <c r="A86" s="22">
        <v>43606</v>
      </c>
      <c r="B86" s="1038"/>
      <c r="C86" s="24"/>
      <c r="D86" s="19">
        <v>100</v>
      </c>
      <c r="E86" s="11"/>
      <c r="F86" s="1326">
        <v>1289.9895187500001</v>
      </c>
      <c r="G86" s="17">
        <v>325</v>
      </c>
      <c r="H86" s="19"/>
      <c r="I86" s="19"/>
      <c r="J86" s="1079"/>
      <c r="K86" s="19"/>
      <c r="L86" s="1094"/>
      <c r="M86" s="27"/>
      <c r="N86" s="55"/>
    </row>
    <row r="87" spans="1:23" s="26" customFormat="1" ht="20.100000000000001" customHeight="1" x14ac:dyDescent="0.15">
      <c r="A87" s="22">
        <v>43607</v>
      </c>
      <c r="B87" s="1038"/>
      <c r="C87" s="24"/>
      <c r="D87" s="19">
        <v>100</v>
      </c>
      <c r="E87" s="11"/>
      <c r="F87" s="1326">
        <v>1318.6559525000002</v>
      </c>
      <c r="G87" s="17">
        <v>275</v>
      </c>
      <c r="H87" s="19"/>
      <c r="I87" s="19"/>
      <c r="J87" s="1079"/>
      <c r="K87" s="19"/>
      <c r="L87" s="1094"/>
      <c r="M87" s="27"/>
      <c r="N87" s="55"/>
    </row>
    <row r="88" spans="1:23" s="26" customFormat="1" ht="20.100000000000001" customHeight="1" x14ac:dyDescent="0.15">
      <c r="A88" s="22">
        <v>43608</v>
      </c>
      <c r="B88" s="1038"/>
      <c r="C88" s="24"/>
      <c r="D88" s="19">
        <v>100</v>
      </c>
      <c r="E88" s="11"/>
      <c r="F88" s="1326">
        <v>1261.3230849999998</v>
      </c>
      <c r="G88" s="17">
        <v>225</v>
      </c>
      <c r="H88" s="19"/>
      <c r="I88" s="19"/>
      <c r="J88" s="1079"/>
      <c r="K88" s="19"/>
      <c r="L88" s="1094"/>
      <c r="M88" s="27"/>
      <c r="N88" s="55"/>
    </row>
    <row r="89" spans="1:23" s="26" customFormat="1" ht="20.100000000000001" customHeight="1" x14ac:dyDescent="0.15">
      <c r="A89" s="22">
        <v>43609</v>
      </c>
      <c r="B89" s="1038"/>
      <c r="C89" s="24"/>
      <c r="D89" s="19">
        <v>100</v>
      </c>
      <c r="E89" s="11"/>
      <c r="F89" s="1326">
        <v>1089.3244825000002</v>
      </c>
      <c r="G89" s="17">
        <v>250</v>
      </c>
      <c r="H89" s="19"/>
      <c r="I89" s="19"/>
      <c r="J89" s="1079"/>
      <c r="K89" s="19"/>
      <c r="L89" s="1094"/>
      <c r="M89" s="27"/>
      <c r="N89" s="55"/>
    </row>
    <row r="90" spans="1:23" s="26" customFormat="1" ht="20.100000000000001" customHeight="1" x14ac:dyDescent="0.15">
      <c r="A90" s="22">
        <v>43610</v>
      </c>
      <c r="B90" s="1038"/>
      <c r="C90" s="24"/>
      <c r="D90" s="19">
        <v>100</v>
      </c>
      <c r="E90" s="11"/>
      <c r="F90" s="1326">
        <v>1261.3230849999998</v>
      </c>
      <c r="G90" s="17">
        <v>275</v>
      </c>
      <c r="H90" s="19"/>
      <c r="I90" s="19"/>
      <c r="J90" s="1079"/>
      <c r="K90" s="19"/>
      <c r="L90" s="1094"/>
      <c r="M90" s="27"/>
      <c r="N90" s="55"/>
    </row>
    <row r="91" spans="1:23" s="32" customFormat="1" ht="20.100000000000001" customHeight="1" x14ac:dyDescent="0.15">
      <c r="A91" s="28">
        <v>43611</v>
      </c>
      <c r="B91" s="1040"/>
      <c r="C91" s="30"/>
      <c r="D91" s="34">
        <v>100</v>
      </c>
      <c r="E91" s="1068"/>
      <c r="F91" s="1328">
        <v>1433.3216875000001</v>
      </c>
      <c r="G91" s="33">
        <v>225</v>
      </c>
      <c r="H91" s="34"/>
      <c r="I91" s="34"/>
      <c r="J91" s="1082"/>
      <c r="K91" s="34"/>
      <c r="L91" s="1097"/>
      <c r="M91" s="35"/>
      <c r="N91" s="55"/>
      <c r="O91" s="39"/>
      <c r="P91" s="39"/>
      <c r="Q91" s="39"/>
      <c r="R91" s="39"/>
      <c r="S91" s="39"/>
      <c r="T91" s="39"/>
      <c r="U91" s="39"/>
      <c r="V91" s="39"/>
      <c r="W91" s="39"/>
    </row>
    <row r="92" spans="1:23" s="26" customFormat="1" ht="20.100000000000001" customHeight="1" x14ac:dyDescent="0.15">
      <c r="A92" s="22">
        <v>43612</v>
      </c>
      <c r="B92" s="1038"/>
      <c r="C92" s="24"/>
      <c r="D92" s="19">
        <v>100</v>
      </c>
      <c r="E92" s="11"/>
      <c r="F92" s="1326">
        <v>1404.6552537499999</v>
      </c>
      <c r="G92" s="17">
        <v>250</v>
      </c>
      <c r="H92" s="19"/>
      <c r="I92" s="19"/>
      <c r="J92" s="1079"/>
      <c r="K92" s="19"/>
      <c r="L92" s="1094"/>
      <c r="M92" s="27"/>
      <c r="N92" s="55"/>
    </row>
    <row r="93" spans="1:23" s="26" customFormat="1" ht="20.100000000000001" customHeight="1" x14ac:dyDescent="0.15">
      <c r="A93" s="22">
        <v>43613</v>
      </c>
      <c r="B93" s="1038"/>
      <c r="C93" s="24"/>
      <c r="D93" s="19">
        <v>100</v>
      </c>
      <c r="E93" s="11"/>
      <c r="F93" s="1326">
        <v>1289.9895187500001</v>
      </c>
      <c r="G93" s="17">
        <v>275</v>
      </c>
      <c r="H93" s="19"/>
      <c r="I93" s="19"/>
      <c r="J93" s="1079"/>
      <c r="K93" s="19"/>
      <c r="L93" s="1094"/>
      <c r="M93" s="27"/>
      <c r="N93" s="55"/>
    </row>
    <row r="94" spans="1:23" s="26" customFormat="1" ht="20.100000000000001" customHeight="1" x14ac:dyDescent="0.15">
      <c r="A94" s="22">
        <v>43614</v>
      </c>
      <c r="B94" s="1038"/>
      <c r="C94" s="24"/>
      <c r="D94" s="19">
        <v>100</v>
      </c>
      <c r="E94" s="11"/>
      <c r="F94" s="1326">
        <v>1289.9895187500001</v>
      </c>
      <c r="G94" s="17">
        <v>325</v>
      </c>
      <c r="H94" s="19"/>
      <c r="I94" s="19"/>
      <c r="J94" s="1079"/>
      <c r="K94" s="19"/>
      <c r="L94" s="1094"/>
      <c r="M94" s="27"/>
      <c r="N94" s="55"/>
    </row>
    <row r="95" spans="1:23" s="26" customFormat="1" ht="20.100000000000001" customHeight="1" x14ac:dyDescent="0.15">
      <c r="A95" s="22">
        <v>43615</v>
      </c>
      <c r="B95" s="1038"/>
      <c r="C95" s="24"/>
      <c r="D95" s="19">
        <v>100</v>
      </c>
      <c r="E95" s="11"/>
      <c r="F95" s="1326">
        <v>1232.6566512500001</v>
      </c>
      <c r="G95" s="17">
        <v>325</v>
      </c>
      <c r="H95" s="19"/>
      <c r="I95" s="19"/>
      <c r="J95" s="1079"/>
      <c r="K95" s="19"/>
      <c r="L95" s="1094"/>
      <c r="M95" s="27"/>
      <c r="N95" s="55"/>
    </row>
    <row r="96" spans="1:23" s="26" customFormat="1" ht="20.100000000000001" customHeight="1" x14ac:dyDescent="0.15">
      <c r="A96" s="22">
        <v>43616</v>
      </c>
      <c r="B96" s="1038"/>
      <c r="C96" s="24"/>
      <c r="D96" s="19">
        <v>100</v>
      </c>
      <c r="E96" s="11"/>
      <c r="F96" s="1326">
        <v>1203.9902175</v>
      </c>
      <c r="G96" s="17">
        <v>450</v>
      </c>
      <c r="H96" s="19"/>
      <c r="I96" s="19"/>
      <c r="J96" s="1079"/>
      <c r="K96" s="19"/>
      <c r="L96" s="1094"/>
      <c r="M96" s="27"/>
      <c r="N96" s="55"/>
    </row>
    <row r="97" spans="1:23" s="26" customFormat="1" ht="20.100000000000001" customHeight="1" x14ac:dyDescent="0.15">
      <c r="A97" s="22">
        <v>43617</v>
      </c>
      <c r="B97" s="1038"/>
      <c r="C97" s="24"/>
      <c r="D97" s="24">
        <v>100</v>
      </c>
      <c r="E97" s="11"/>
      <c r="F97" s="1319">
        <v>1318.6559525000002</v>
      </c>
      <c r="G97" s="23">
        <v>600</v>
      </c>
      <c r="H97" s="24"/>
      <c r="I97" s="24"/>
      <c r="J97" s="1085"/>
      <c r="K97" s="24"/>
      <c r="L97" s="1100"/>
      <c r="M97" s="40"/>
      <c r="N97" s="55"/>
    </row>
    <row r="98" spans="1:23" s="32" customFormat="1" ht="20.100000000000001" customHeight="1" x14ac:dyDescent="0.15">
      <c r="A98" s="28">
        <v>43618</v>
      </c>
      <c r="B98" s="1040"/>
      <c r="C98" s="30"/>
      <c r="D98" s="34">
        <v>100</v>
      </c>
      <c r="E98" s="1068"/>
      <c r="F98" s="1328">
        <v>974.65874750000023</v>
      </c>
      <c r="G98" s="33">
        <v>425</v>
      </c>
      <c r="H98" s="34"/>
      <c r="I98" s="34"/>
      <c r="J98" s="1082"/>
      <c r="K98" s="34"/>
      <c r="L98" s="1097"/>
      <c r="M98" s="35"/>
      <c r="N98" s="55"/>
      <c r="O98" s="39"/>
      <c r="P98" s="39"/>
      <c r="Q98" s="39"/>
      <c r="R98" s="39"/>
      <c r="S98" s="39"/>
      <c r="T98" s="39"/>
      <c r="U98" s="39"/>
      <c r="V98" s="39"/>
      <c r="W98" s="39"/>
    </row>
    <row r="99" spans="1:23" s="26" customFormat="1" ht="20.100000000000001" customHeight="1" x14ac:dyDescent="0.15">
      <c r="A99" s="22">
        <v>43619</v>
      </c>
      <c r="B99" s="1038"/>
      <c r="C99" s="24"/>
      <c r="D99" s="19">
        <v>100</v>
      </c>
      <c r="E99" s="11"/>
      <c r="F99" s="1326">
        <v>1089.3244825000002</v>
      </c>
      <c r="G99" s="17">
        <v>300</v>
      </c>
      <c r="H99" s="19"/>
      <c r="I99" s="19"/>
      <c r="J99" s="1079"/>
      <c r="K99" s="19"/>
      <c r="L99" s="1094"/>
      <c r="M99" s="27"/>
      <c r="N99" s="55"/>
    </row>
    <row r="100" spans="1:23" s="26" customFormat="1" ht="20.100000000000001" customHeight="1" x14ac:dyDescent="0.15">
      <c r="A100" s="22">
        <v>43620</v>
      </c>
      <c r="B100" s="1038"/>
      <c r="C100" s="24"/>
      <c r="D100" s="19">
        <v>100</v>
      </c>
      <c r="E100" s="11"/>
      <c r="F100" s="1326">
        <v>1261.3230849999998</v>
      </c>
      <c r="G100" s="17">
        <v>200</v>
      </c>
      <c r="H100" s="19"/>
      <c r="I100" s="19"/>
      <c r="J100" s="1079"/>
      <c r="K100" s="19"/>
      <c r="L100" s="1094"/>
      <c r="M100" s="27"/>
      <c r="N100" s="55"/>
    </row>
    <row r="101" spans="1:23" s="26" customFormat="1" ht="20.100000000000001" customHeight="1" x14ac:dyDescent="0.15">
      <c r="A101" s="22">
        <v>43621</v>
      </c>
      <c r="B101" s="1038"/>
      <c r="C101" s="24"/>
      <c r="D101" s="19">
        <v>100</v>
      </c>
      <c r="E101" s="11"/>
      <c r="F101" s="1326">
        <v>1261.3230849999998</v>
      </c>
      <c r="G101" s="17">
        <v>250</v>
      </c>
      <c r="H101" s="19"/>
      <c r="I101" s="19"/>
      <c r="J101" s="1079"/>
      <c r="K101" s="19"/>
      <c r="L101" s="1094"/>
      <c r="M101" s="27"/>
      <c r="N101" s="55"/>
    </row>
    <row r="102" spans="1:23" s="26" customFormat="1" ht="20.100000000000001" customHeight="1" x14ac:dyDescent="0.15">
      <c r="A102" s="22">
        <v>43622</v>
      </c>
      <c r="B102" s="1038"/>
      <c r="C102" s="24"/>
      <c r="D102" s="19">
        <v>100</v>
      </c>
      <c r="E102" s="11"/>
      <c r="F102" s="1326">
        <v>1175.3237837499998</v>
      </c>
      <c r="G102" s="17">
        <v>225</v>
      </c>
      <c r="H102" s="19"/>
      <c r="I102" s="19"/>
      <c r="J102" s="1079"/>
      <c r="K102" s="19"/>
      <c r="L102" s="1094"/>
      <c r="M102" s="27"/>
      <c r="N102" s="55"/>
    </row>
    <row r="103" spans="1:23" s="26" customFormat="1" ht="20.100000000000001" customHeight="1" x14ac:dyDescent="0.15">
      <c r="A103" s="22">
        <v>43623</v>
      </c>
      <c r="B103" s="1038"/>
      <c r="C103" s="24"/>
      <c r="D103" s="19">
        <v>100</v>
      </c>
      <c r="E103" s="11"/>
      <c r="F103" s="1326">
        <v>1261.3230849999998</v>
      </c>
      <c r="G103" s="17">
        <v>245</v>
      </c>
      <c r="H103" s="19"/>
      <c r="I103" s="19"/>
      <c r="J103" s="1079"/>
      <c r="K103" s="19"/>
      <c r="L103" s="1094"/>
      <c r="M103" s="27"/>
      <c r="N103" s="55"/>
    </row>
    <row r="104" spans="1:23" s="26" customFormat="1" ht="20.100000000000001" customHeight="1" x14ac:dyDescent="0.15">
      <c r="A104" s="22">
        <v>43624</v>
      </c>
      <c r="B104" s="1038"/>
      <c r="C104" s="24"/>
      <c r="D104" s="19">
        <v>100</v>
      </c>
      <c r="E104" s="11"/>
      <c r="F104" s="1326">
        <v>1404.6552537499999</v>
      </c>
      <c r="G104" s="17">
        <v>300</v>
      </c>
      <c r="H104" s="19"/>
      <c r="I104" s="19"/>
      <c r="J104" s="1079"/>
      <c r="K104" s="19"/>
      <c r="L104" s="1094"/>
      <c r="M104" s="27"/>
      <c r="N104" s="55"/>
    </row>
    <row r="105" spans="1:23" s="32" customFormat="1" ht="20.100000000000001" customHeight="1" x14ac:dyDescent="0.15">
      <c r="A105" s="28">
        <v>43625</v>
      </c>
      <c r="B105" s="1040"/>
      <c r="C105" s="30"/>
      <c r="D105" s="34">
        <v>100</v>
      </c>
      <c r="E105" s="1068"/>
      <c r="F105" s="1328">
        <v>1232.6566512500001</v>
      </c>
      <c r="G105" s="33">
        <v>350</v>
      </c>
      <c r="H105" s="34"/>
      <c r="I105" s="34"/>
      <c r="J105" s="1082"/>
      <c r="K105" s="34"/>
      <c r="L105" s="1097"/>
      <c r="M105" s="35"/>
      <c r="N105" s="55"/>
      <c r="O105" s="39"/>
      <c r="P105" s="39"/>
      <c r="Q105" s="39"/>
      <c r="R105" s="39"/>
      <c r="S105" s="39"/>
      <c r="T105" s="39"/>
      <c r="U105" s="39"/>
      <c r="V105" s="39"/>
      <c r="W105" s="39"/>
    </row>
    <row r="106" spans="1:23" s="26" customFormat="1" ht="20.100000000000001" customHeight="1" x14ac:dyDescent="0.15">
      <c r="A106" s="22">
        <v>43626</v>
      </c>
      <c r="B106" s="1038"/>
      <c r="C106" s="24"/>
      <c r="D106" s="19">
        <v>100</v>
      </c>
      <c r="E106" s="11"/>
      <c r="F106" s="1326">
        <v>1433.3216875000001</v>
      </c>
      <c r="G106" s="17">
        <v>300</v>
      </c>
      <c r="H106" s="19"/>
      <c r="I106" s="19"/>
      <c r="J106" s="1079"/>
      <c r="K106" s="19"/>
      <c r="L106" s="1094"/>
      <c r="M106" s="27"/>
      <c r="N106" s="55"/>
    </row>
    <row r="107" spans="1:23" s="26" customFormat="1" ht="20.100000000000001" customHeight="1" x14ac:dyDescent="0.15">
      <c r="A107" s="22">
        <v>43627</v>
      </c>
      <c r="B107" s="1038"/>
      <c r="C107" s="24"/>
      <c r="D107" s="19">
        <v>100</v>
      </c>
      <c r="E107" s="11"/>
      <c r="F107" s="1326">
        <v>1146.65735</v>
      </c>
      <c r="G107" s="17">
        <v>280</v>
      </c>
      <c r="H107" s="19"/>
      <c r="I107" s="19"/>
      <c r="J107" s="1079"/>
      <c r="K107" s="19"/>
      <c r="L107" s="1094"/>
      <c r="M107" s="27"/>
      <c r="N107" s="55"/>
    </row>
    <row r="108" spans="1:23" s="26" customFormat="1" ht="20.100000000000001" customHeight="1" x14ac:dyDescent="0.15">
      <c r="A108" s="22">
        <v>43628</v>
      </c>
      <c r="B108" s="1038"/>
      <c r="C108" s="24"/>
      <c r="D108" s="19">
        <v>100</v>
      </c>
      <c r="E108" s="11"/>
      <c r="F108" s="1326">
        <v>1031.9916149999997</v>
      </c>
      <c r="G108" s="17">
        <v>260</v>
      </c>
      <c r="H108" s="19"/>
      <c r="I108" s="19"/>
      <c r="J108" s="1079"/>
      <c r="K108" s="19"/>
      <c r="L108" s="1094"/>
      <c r="M108" s="27"/>
      <c r="N108" s="55"/>
    </row>
    <row r="109" spans="1:23" s="26" customFormat="1" ht="20.100000000000001" customHeight="1" x14ac:dyDescent="0.15">
      <c r="A109" s="22">
        <v>43629</v>
      </c>
      <c r="B109" s="1038"/>
      <c r="C109" s="24"/>
      <c r="D109" s="19">
        <v>100</v>
      </c>
      <c r="E109" s="11"/>
      <c r="F109" s="1326">
        <v>1175.3237837499998</v>
      </c>
      <c r="G109" s="17">
        <v>300</v>
      </c>
      <c r="H109" s="19"/>
      <c r="I109" s="19"/>
      <c r="J109" s="1079"/>
      <c r="K109" s="19"/>
      <c r="L109" s="1094"/>
      <c r="M109" s="27"/>
      <c r="N109" s="55"/>
    </row>
    <row r="110" spans="1:23" s="26" customFormat="1" ht="20.100000000000001" customHeight="1" x14ac:dyDescent="0.15">
      <c r="A110" s="22">
        <v>43630</v>
      </c>
      <c r="B110" s="1038"/>
      <c r="C110" s="24"/>
      <c r="D110" s="19">
        <v>100</v>
      </c>
      <c r="E110" s="11"/>
      <c r="F110" s="1326">
        <v>1175.3237837499998</v>
      </c>
      <c r="G110" s="17">
        <v>160</v>
      </c>
      <c r="H110" s="19"/>
      <c r="I110" s="19"/>
      <c r="J110" s="1079"/>
      <c r="K110" s="19"/>
      <c r="L110" s="1094"/>
      <c r="M110" s="27"/>
      <c r="N110" s="55"/>
    </row>
    <row r="111" spans="1:23" s="26" customFormat="1" ht="20.100000000000001" customHeight="1" x14ac:dyDescent="0.15">
      <c r="A111" s="22">
        <v>43631</v>
      </c>
      <c r="B111" s="1038"/>
      <c r="C111" s="24"/>
      <c r="D111" s="19">
        <v>100</v>
      </c>
      <c r="E111" s="11"/>
      <c r="F111" s="1326">
        <v>1117.9909162500001</v>
      </c>
      <c r="G111" s="17">
        <v>160</v>
      </c>
      <c r="H111" s="19"/>
      <c r="I111" s="19"/>
      <c r="J111" s="1079"/>
      <c r="K111" s="19"/>
      <c r="L111" s="1094"/>
      <c r="M111" s="27"/>
      <c r="N111" s="55"/>
    </row>
    <row r="112" spans="1:23" s="32" customFormat="1" ht="20.100000000000001" customHeight="1" x14ac:dyDescent="0.15">
      <c r="A112" s="28">
        <v>43632</v>
      </c>
      <c r="B112" s="1040"/>
      <c r="C112" s="30"/>
      <c r="D112" s="34">
        <v>100</v>
      </c>
      <c r="E112" s="1068"/>
      <c r="F112" s="1328">
        <v>1117.9909162500001</v>
      </c>
      <c r="G112" s="33">
        <v>280</v>
      </c>
      <c r="H112" s="34"/>
      <c r="I112" s="34"/>
      <c r="J112" s="1082"/>
      <c r="K112" s="34"/>
      <c r="L112" s="1097"/>
      <c r="M112" s="35"/>
      <c r="N112" s="55"/>
      <c r="O112" s="39"/>
      <c r="P112" s="39"/>
      <c r="Q112" s="39"/>
      <c r="R112" s="39"/>
      <c r="S112" s="39"/>
      <c r="T112" s="39"/>
      <c r="U112" s="39"/>
      <c r="V112" s="39"/>
      <c r="W112" s="39"/>
    </row>
    <row r="113" spans="1:23" s="26" customFormat="1" ht="20.100000000000001" customHeight="1" x14ac:dyDescent="0.15">
      <c r="A113" s="22">
        <v>43633</v>
      </c>
      <c r="B113" s="1038"/>
      <c r="C113" s="24"/>
      <c r="D113" s="19">
        <v>100</v>
      </c>
      <c r="E113" s="11"/>
      <c r="F113" s="1326">
        <v>1060.65804875</v>
      </c>
      <c r="G113" s="17">
        <v>260</v>
      </c>
      <c r="H113" s="19"/>
      <c r="I113" s="19"/>
      <c r="J113" s="1079"/>
      <c r="K113" s="19"/>
      <c r="L113" s="1094"/>
      <c r="M113" s="27"/>
      <c r="N113" s="55"/>
    </row>
    <row r="114" spans="1:23" s="26" customFormat="1" ht="20.100000000000001" customHeight="1" x14ac:dyDescent="0.15">
      <c r="A114" s="22">
        <v>43634</v>
      </c>
      <c r="B114" s="1038"/>
      <c r="C114" s="24"/>
      <c r="D114" s="19">
        <v>100</v>
      </c>
      <c r="E114" s="11"/>
      <c r="F114" s="1326">
        <v>1089.3244825000002</v>
      </c>
      <c r="G114" s="17">
        <v>300</v>
      </c>
      <c r="H114" s="19"/>
      <c r="I114" s="19"/>
      <c r="J114" s="1079"/>
      <c r="K114" s="19"/>
      <c r="L114" s="1094"/>
      <c r="M114" s="27"/>
      <c r="N114" s="55"/>
    </row>
    <row r="115" spans="1:23" s="26" customFormat="1" ht="20.100000000000001" customHeight="1" x14ac:dyDescent="0.15">
      <c r="A115" s="22">
        <v>43635</v>
      </c>
      <c r="B115" s="1038"/>
      <c r="C115" s="24"/>
      <c r="D115" s="19">
        <v>100</v>
      </c>
      <c r="E115" s="11"/>
      <c r="F115" s="1326">
        <v>1232.6566512500001</v>
      </c>
      <c r="G115" s="17">
        <v>280</v>
      </c>
      <c r="H115" s="19"/>
      <c r="I115" s="19"/>
      <c r="J115" s="1079"/>
      <c r="K115" s="19"/>
      <c r="L115" s="1094"/>
      <c r="M115" s="27"/>
      <c r="N115" s="55"/>
    </row>
    <row r="116" spans="1:23" s="26" customFormat="1" ht="20.100000000000001" customHeight="1" x14ac:dyDescent="0.15">
      <c r="A116" s="22">
        <v>43636</v>
      </c>
      <c r="B116" s="1038"/>
      <c r="C116" s="24"/>
      <c r="D116" s="19">
        <v>100</v>
      </c>
      <c r="E116" s="11"/>
      <c r="F116" s="1326">
        <v>1232.6566512500001</v>
      </c>
      <c r="G116" s="17">
        <v>260</v>
      </c>
      <c r="H116" s="19"/>
      <c r="I116" s="19"/>
      <c r="J116" s="1079"/>
      <c r="K116" s="19"/>
      <c r="L116" s="1094"/>
      <c r="M116" s="27"/>
      <c r="N116" s="55"/>
    </row>
    <row r="117" spans="1:23" s="26" customFormat="1" ht="20.100000000000001" customHeight="1" x14ac:dyDescent="0.15">
      <c r="A117" s="22">
        <v>43637</v>
      </c>
      <c r="B117" s="1038"/>
      <c r="C117" s="24"/>
      <c r="D117" s="19">
        <v>100</v>
      </c>
      <c r="E117" s="11"/>
      <c r="F117" s="1326">
        <v>1261.3230849999998</v>
      </c>
      <c r="G117" s="17">
        <v>300</v>
      </c>
      <c r="H117" s="19"/>
      <c r="I117" s="19"/>
      <c r="J117" s="1079"/>
      <c r="K117" s="19"/>
      <c r="L117" s="1094"/>
      <c r="M117" s="27"/>
      <c r="N117" s="55"/>
    </row>
    <row r="118" spans="1:23" s="26" customFormat="1" ht="20.100000000000001" customHeight="1" x14ac:dyDescent="0.15">
      <c r="A118" s="22">
        <v>43638</v>
      </c>
      <c r="B118" s="1038"/>
      <c r="C118" s="24"/>
      <c r="D118" s="19">
        <v>100</v>
      </c>
      <c r="E118" s="11"/>
      <c r="F118" s="1326">
        <v>1146.65735</v>
      </c>
      <c r="G118" s="17">
        <v>280</v>
      </c>
      <c r="H118" s="19"/>
      <c r="I118" s="19"/>
      <c r="J118" s="1079"/>
      <c r="K118" s="19"/>
      <c r="L118" s="1094"/>
      <c r="M118" s="27"/>
      <c r="N118" s="55"/>
    </row>
    <row r="119" spans="1:23" s="32" customFormat="1" ht="20.100000000000001" customHeight="1" x14ac:dyDescent="0.15">
      <c r="A119" s="28">
        <v>43639</v>
      </c>
      <c r="B119" s="1040"/>
      <c r="C119" s="30"/>
      <c r="D119" s="34"/>
      <c r="E119" s="1068"/>
      <c r="F119" s="1328">
        <v>0</v>
      </c>
      <c r="G119" s="33"/>
      <c r="H119" s="34"/>
      <c r="I119" s="34"/>
      <c r="J119" s="1082"/>
      <c r="K119" s="34"/>
      <c r="L119" s="1097"/>
      <c r="M119" s="35"/>
      <c r="N119" s="55"/>
      <c r="O119" s="39"/>
      <c r="P119" s="39"/>
      <c r="Q119" s="39"/>
      <c r="R119" s="39"/>
      <c r="S119" s="39"/>
      <c r="T119" s="39"/>
      <c r="U119" s="39"/>
      <c r="V119" s="39"/>
      <c r="W119" s="39"/>
    </row>
    <row r="120" spans="1:23" s="26" customFormat="1" ht="20.100000000000001" customHeight="1" x14ac:dyDescent="0.15">
      <c r="A120" s="22">
        <v>43640</v>
      </c>
      <c r="B120" s="1038"/>
      <c r="C120" s="24"/>
      <c r="D120" s="19">
        <v>100</v>
      </c>
      <c r="E120" s="11"/>
      <c r="F120" s="1326">
        <v>1261.3230849999998</v>
      </c>
      <c r="G120" s="17">
        <v>340</v>
      </c>
      <c r="H120" s="19"/>
      <c r="I120" s="19"/>
      <c r="J120" s="1079"/>
      <c r="K120" s="19"/>
      <c r="L120" s="1094"/>
      <c r="M120" s="27"/>
      <c r="N120" s="55"/>
    </row>
    <row r="121" spans="1:23" s="26" customFormat="1" ht="20.100000000000001" customHeight="1" x14ac:dyDescent="0.15">
      <c r="A121" s="22">
        <v>43641</v>
      </c>
      <c r="B121" s="1038"/>
      <c r="C121" s="24"/>
      <c r="D121" s="19">
        <v>100</v>
      </c>
      <c r="E121" s="11"/>
      <c r="F121" s="1326">
        <v>1289.9895187500001</v>
      </c>
      <c r="G121" s="17">
        <v>240</v>
      </c>
      <c r="H121" s="19"/>
      <c r="I121" s="19"/>
      <c r="J121" s="1079"/>
      <c r="K121" s="19"/>
      <c r="L121" s="1094"/>
      <c r="M121" s="27"/>
      <c r="N121" s="55"/>
    </row>
    <row r="122" spans="1:23" s="26" customFormat="1" ht="20.100000000000001" customHeight="1" x14ac:dyDescent="0.15">
      <c r="A122" s="22">
        <v>43642</v>
      </c>
      <c r="B122" s="1038"/>
      <c r="C122" s="24"/>
      <c r="D122" s="19">
        <v>100</v>
      </c>
      <c r="E122" s="11"/>
      <c r="F122" s="1326">
        <v>1289.9895187500001</v>
      </c>
      <c r="G122" s="17">
        <v>150</v>
      </c>
      <c r="H122" s="19"/>
      <c r="I122" s="19"/>
      <c r="J122" s="1079"/>
      <c r="K122" s="19"/>
      <c r="L122" s="1094"/>
      <c r="M122" s="27"/>
      <c r="N122" s="55"/>
    </row>
    <row r="123" spans="1:23" s="26" customFormat="1" ht="20.100000000000001" customHeight="1" x14ac:dyDescent="0.15">
      <c r="A123" s="22">
        <v>43643</v>
      </c>
      <c r="B123" s="1038"/>
      <c r="C123" s="24"/>
      <c r="D123" s="19">
        <v>100</v>
      </c>
      <c r="E123" s="11"/>
      <c r="F123" s="1326">
        <v>1261.3230849999998</v>
      </c>
      <c r="G123" s="17">
        <v>350</v>
      </c>
      <c r="H123" s="19"/>
      <c r="I123" s="19"/>
      <c r="J123" s="1079"/>
      <c r="K123" s="19"/>
      <c r="L123" s="1094"/>
      <c r="M123" s="27"/>
      <c r="N123" s="55"/>
    </row>
    <row r="124" spans="1:23" s="26" customFormat="1" ht="20.100000000000001" customHeight="1" x14ac:dyDescent="0.15">
      <c r="A124" s="22">
        <v>43644</v>
      </c>
      <c r="B124" s="1038"/>
      <c r="C124" s="24"/>
      <c r="D124" s="19">
        <v>100</v>
      </c>
      <c r="E124" s="11"/>
      <c r="F124" s="1326">
        <v>1060.65804875</v>
      </c>
      <c r="G124" s="17">
        <v>270</v>
      </c>
      <c r="H124" s="19"/>
      <c r="I124" s="19"/>
      <c r="J124" s="1079"/>
      <c r="K124" s="19"/>
      <c r="L124" s="1094"/>
      <c r="M124" s="27"/>
      <c r="N124" s="55"/>
    </row>
    <row r="125" spans="1:23" s="26" customFormat="1" ht="20.100000000000001" customHeight="1" x14ac:dyDescent="0.15">
      <c r="A125" s="22">
        <v>43645</v>
      </c>
      <c r="B125" s="1038"/>
      <c r="C125" s="24"/>
      <c r="D125" s="19">
        <v>100</v>
      </c>
      <c r="E125" s="11"/>
      <c r="F125" s="1326">
        <v>1203.9902175</v>
      </c>
      <c r="G125" s="17">
        <v>350</v>
      </c>
      <c r="H125" s="19"/>
      <c r="I125" s="19"/>
      <c r="J125" s="1079"/>
      <c r="K125" s="19"/>
      <c r="L125" s="1094"/>
      <c r="M125" s="27"/>
      <c r="N125" s="55"/>
    </row>
    <row r="126" spans="1:23" s="32" customFormat="1" ht="20.100000000000001" customHeight="1" x14ac:dyDescent="0.15">
      <c r="A126" s="28">
        <v>43646</v>
      </c>
      <c r="B126" s="1040"/>
      <c r="C126" s="30"/>
      <c r="D126" s="34"/>
      <c r="E126" s="1068"/>
      <c r="F126" s="1328">
        <v>974.65874750000023</v>
      </c>
      <c r="G126" s="33">
        <v>225</v>
      </c>
      <c r="H126" s="34"/>
      <c r="I126" s="34"/>
      <c r="J126" s="1082"/>
      <c r="K126" s="34"/>
      <c r="L126" s="1097"/>
      <c r="M126" s="35"/>
      <c r="N126" s="55"/>
      <c r="O126" s="39"/>
      <c r="P126" s="39"/>
      <c r="Q126" s="39"/>
      <c r="R126" s="39"/>
      <c r="S126" s="39"/>
      <c r="T126" s="39"/>
      <c r="U126" s="39"/>
      <c r="V126" s="39"/>
      <c r="W126" s="39"/>
    </row>
    <row r="127" spans="1:23" s="26" customFormat="1" ht="20.100000000000001" customHeight="1" x14ac:dyDescent="0.15">
      <c r="A127" s="22">
        <v>43647</v>
      </c>
      <c r="B127" s="1038"/>
      <c r="C127" s="24"/>
      <c r="D127" s="24">
        <v>100</v>
      </c>
      <c r="E127" s="11"/>
      <c r="F127" s="1319">
        <v>1175.3237837499998</v>
      </c>
      <c r="G127" s="23">
        <v>320</v>
      </c>
      <c r="H127" s="24"/>
      <c r="I127" s="24"/>
      <c r="J127" s="1085"/>
      <c r="K127" s="24"/>
      <c r="L127" s="1100"/>
      <c r="M127" s="40"/>
      <c r="N127" s="55"/>
    </row>
    <row r="128" spans="1:23" s="26" customFormat="1" ht="20.100000000000001" customHeight="1" x14ac:dyDescent="0.15">
      <c r="A128" s="22">
        <v>43648</v>
      </c>
      <c r="B128" s="1038"/>
      <c r="C128" s="24"/>
      <c r="D128" s="19">
        <v>100</v>
      </c>
      <c r="E128" s="11"/>
      <c r="F128" s="1326">
        <v>1203.9902175</v>
      </c>
      <c r="G128" s="17">
        <v>260</v>
      </c>
      <c r="H128" s="19"/>
      <c r="I128" s="19"/>
      <c r="J128" s="1079"/>
      <c r="K128" s="19"/>
      <c r="L128" s="1094"/>
      <c r="M128" s="27"/>
      <c r="N128" s="55"/>
    </row>
    <row r="129" spans="1:23" s="26" customFormat="1" ht="20.100000000000001" customHeight="1" x14ac:dyDescent="0.15">
      <c r="A129" s="22">
        <v>43649</v>
      </c>
      <c r="B129" s="1038"/>
      <c r="C129" s="24"/>
      <c r="D129" s="19">
        <v>100</v>
      </c>
      <c r="E129" s="11"/>
      <c r="F129" s="1326">
        <v>1203.9902175</v>
      </c>
      <c r="G129" s="17">
        <v>320</v>
      </c>
      <c r="H129" s="19"/>
      <c r="I129" s="19"/>
      <c r="J129" s="1079"/>
      <c r="K129" s="19"/>
      <c r="L129" s="1094"/>
      <c r="M129" s="27"/>
      <c r="N129" s="55"/>
    </row>
    <row r="130" spans="1:23" s="26" customFormat="1" ht="20.100000000000001" customHeight="1" x14ac:dyDescent="0.15">
      <c r="A130" s="22">
        <v>43650</v>
      </c>
      <c r="B130" s="1038"/>
      <c r="C130" s="24"/>
      <c r="D130" s="19">
        <v>100</v>
      </c>
      <c r="E130" s="11"/>
      <c r="F130" s="1326">
        <v>1232.6566512500001</v>
      </c>
      <c r="G130" s="17">
        <v>300</v>
      </c>
      <c r="H130" s="19"/>
      <c r="I130" s="19"/>
      <c r="J130" s="1079"/>
      <c r="K130" s="19"/>
      <c r="L130" s="1094"/>
      <c r="M130" s="27"/>
      <c r="N130" s="55"/>
    </row>
    <row r="131" spans="1:23" s="26" customFormat="1" ht="20.100000000000001" customHeight="1" x14ac:dyDescent="0.15">
      <c r="A131" s="22">
        <v>43651</v>
      </c>
      <c r="B131" s="1038"/>
      <c r="C131" s="24"/>
      <c r="D131" s="19">
        <v>100</v>
      </c>
      <c r="E131" s="11"/>
      <c r="F131" s="1326">
        <v>1289.9895187500001</v>
      </c>
      <c r="G131" s="17">
        <v>260</v>
      </c>
      <c r="H131" s="19"/>
      <c r="I131" s="19"/>
      <c r="J131" s="1079"/>
      <c r="K131" s="19"/>
      <c r="L131" s="1094"/>
      <c r="M131" s="27"/>
      <c r="N131" s="55"/>
    </row>
    <row r="132" spans="1:23" s="26" customFormat="1" ht="20.100000000000001" customHeight="1" x14ac:dyDescent="0.15">
      <c r="A132" s="22">
        <v>43652</v>
      </c>
      <c r="B132" s="1038"/>
      <c r="C132" s="24"/>
      <c r="D132" s="19">
        <v>100</v>
      </c>
      <c r="E132" s="11"/>
      <c r="F132" s="1326">
        <v>1232.6566512500001</v>
      </c>
      <c r="G132" s="17">
        <v>340</v>
      </c>
      <c r="H132" s="19"/>
      <c r="I132" s="19"/>
      <c r="J132" s="1079"/>
      <c r="K132" s="19"/>
      <c r="L132" s="1094"/>
      <c r="M132" s="27"/>
      <c r="N132" s="55"/>
    </row>
    <row r="133" spans="1:23" s="32" customFormat="1" ht="20.100000000000001" customHeight="1" x14ac:dyDescent="0.15">
      <c r="A133" s="28">
        <v>43653</v>
      </c>
      <c r="B133" s="1040"/>
      <c r="C133" s="30"/>
      <c r="D133" s="34">
        <v>100</v>
      </c>
      <c r="E133" s="1068"/>
      <c r="F133" s="1328">
        <v>1203.9902175</v>
      </c>
      <c r="G133" s="33">
        <v>220</v>
      </c>
      <c r="H133" s="34"/>
      <c r="I133" s="34"/>
      <c r="J133" s="1082"/>
      <c r="K133" s="34"/>
      <c r="L133" s="1097"/>
      <c r="M133" s="35"/>
      <c r="N133" s="55"/>
      <c r="O133" s="39"/>
      <c r="P133" s="39"/>
      <c r="Q133" s="39"/>
      <c r="R133" s="39"/>
      <c r="S133" s="39"/>
      <c r="T133" s="39"/>
      <c r="U133" s="39"/>
      <c r="V133" s="39"/>
      <c r="W133" s="39"/>
    </row>
    <row r="134" spans="1:23" s="26" customFormat="1" ht="20.100000000000001" customHeight="1" x14ac:dyDescent="0.15">
      <c r="A134" s="22">
        <v>43654</v>
      </c>
      <c r="B134" s="1038"/>
      <c r="C134" s="24"/>
      <c r="D134" s="19">
        <v>100</v>
      </c>
      <c r="E134" s="11"/>
      <c r="F134" s="1326">
        <v>1232.6566512500001</v>
      </c>
      <c r="G134" s="17">
        <v>280</v>
      </c>
      <c r="H134" s="19"/>
      <c r="I134" s="19"/>
      <c r="J134" s="1079"/>
      <c r="K134" s="19"/>
      <c r="L134" s="1094"/>
      <c r="M134" s="27"/>
      <c r="N134" s="55"/>
    </row>
    <row r="135" spans="1:23" s="26" customFormat="1" ht="20.100000000000001" customHeight="1" x14ac:dyDescent="0.15">
      <c r="A135" s="22">
        <v>43655</v>
      </c>
      <c r="B135" s="1038"/>
      <c r="C135" s="24"/>
      <c r="D135" s="19">
        <v>100</v>
      </c>
      <c r="E135" s="11"/>
      <c r="F135" s="1326">
        <v>1404.6552537499999</v>
      </c>
      <c r="G135" s="17">
        <v>185</v>
      </c>
      <c r="H135" s="19"/>
      <c r="I135" s="19"/>
      <c r="J135" s="1079"/>
      <c r="K135" s="19"/>
      <c r="L135" s="1094"/>
      <c r="M135" s="27"/>
      <c r="N135" s="55"/>
    </row>
    <row r="136" spans="1:23" s="26" customFormat="1" ht="20.100000000000001" customHeight="1" x14ac:dyDescent="0.15">
      <c r="A136" s="22">
        <v>43656</v>
      </c>
      <c r="B136" s="1038"/>
      <c r="C136" s="24"/>
      <c r="D136" s="19">
        <v>100</v>
      </c>
      <c r="E136" s="11"/>
      <c r="F136" s="1326">
        <v>1232.6566512500001</v>
      </c>
      <c r="G136" s="17">
        <v>160</v>
      </c>
      <c r="H136" s="19"/>
      <c r="I136" s="19"/>
      <c r="J136" s="1079"/>
      <c r="K136" s="19"/>
      <c r="L136" s="1094"/>
      <c r="M136" s="27"/>
      <c r="N136" s="55"/>
    </row>
    <row r="137" spans="1:23" s="26" customFormat="1" ht="20.100000000000001" customHeight="1" x14ac:dyDescent="0.15">
      <c r="A137" s="22">
        <v>43657</v>
      </c>
      <c r="B137" s="1038"/>
      <c r="C137" s="24"/>
      <c r="D137" s="19">
        <v>100</v>
      </c>
      <c r="E137" s="11"/>
      <c r="F137" s="1326">
        <v>945.99231375000022</v>
      </c>
      <c r="G137" s="17">
        <v>0</v>
      </c>
      <c r="H137" s="19"/>
      <c r="I137" s="19"/>
      <c r="J137" s="1079"/>
      <c r="K137" s="19"/>
      <c r="L137" s="1094"/>
      <c r="M137" s="27"/>
      <c r="N137" s="55"/>
    </row>
    <row r="138" spans="1:23" s="26" customFormat="1" ht="20.100000000000001" customHeight="1" x14ac:dyDescent="0.15">
      <c r="A138" s="22">
        <v>43658</v>
      </c>
      <c r="B138" s="1038"/>
      <c r="C138" s="24"/>
      <c r="D138" s="19">
        <v>100</v>
      </c>
      <c r="E138" s="11"/>
      <c r="F138" s="1326">
        <v>974.65874750000023</v>
      </c>
      <c r="G138" s="17">
        <v>0</v>
      </c>
      <c r="H138" s="19"/>
      <c r="I138" s="19"/>
      <c r="J138" s="1079"/>
      <c r="K138" s="19"/>
      <c r="L138" s="1094"/>
      <c r="M138" s="27"/>
      <c r="N138" s="55"/>
    </row>
    <row r="139" spans="1:23" s="26" customFormat="1" ht="20.100000000000001" customHeight="1" x14ac:dyDescent="0.15">
      <c r="A139" s="22">
        <v>43659</v>
      </c>
      <c r="B139" s="1038"/>
      <c r="C139" s="24"/>
      <c r="D139" s="19">
        <v>100</v>
      </c>
      <c r="E139" s="11"/>
      <c r="F139" s="1326">
        <v>1261.3230849999998</v>
      </c>
      <c r="G139" s="17">
        <v>220</v>
      </c>
      <c r="H139" s="19"/>
      <c r="I139" s="19"/>
      <c r="J139" s="1079"/>
      <c r="K139" s="19"/>
      <c r="L139" s="1094"/>
      <c r="M139" s="27"/>
      <c r="N139" s="55"/>
    </row>
    <row r="140" spans="1:23" s="32" customFormat="1" ht="20.100000000000001" customHeight="1" x14ac:dyDescent="0.15">
      <c r="A140" s="28">
        <v>43660</v>
      </c>
      <c r="B140" s="1040"/>
      <c r="C140" s="30"/>
      <c r="D140" s="34">
        <v>100</v>
      </c>
      <c r="E140" s="1068"/>
      <c r="F140" s="1328">
        <v>1175.3237837499998</v>
      </c>
      <c r="G140" s="33">
        <v>200</v>
      </c>
      <c r="H140" s="34"/>
      <c r="I140" s="34"/>
      <c r="J140" s="1082"/>
      <c r="K140" s="34"/>
      <c r="L140" s="1097"/>
      <c r="M140" s="35"/>
      <c r="N140" s="55"/>
      <c r="O140" s="39"/>
      <c r="P140" s="39"/>
      <c r="Q140" s="39"/>
      <c r="R140" s="39"/>
      <c r="S140" s="39"/>
      <c r="T140" s="39"/>
      <c r="U140" s="39"/>
      <c r="V140" s="39"/>
      <c r="W140" s="39"/>
    </row>
    <row r="141" spans="1:23" s="26" customFormat="1" ht="20.100000000000001" customHeight="1" x14ac:dyDescent="0.15">
      <c r="A141" s="22">
        <v>43661</v>
      </c>
      <c r="B141" s="1038"/>
      <c r="C141" s="24"/>
      <c r="D141" s="19">
        <v>100</v>
      </c>
      <c r="E141" s="11"/>
      <c r="F141" s="1326">
        <v>1232.6566512500001</v>
      </c>
      <c r="G141" s="17">
        <v>160</v>
      </c>
      <c r="H141" s="19"/>
      <c r="I141" s="19"/>
      <c r="J141" s="1079"/>
      <c r="K141" s="19"/>
      <c r="L141" s="1094"/>
      <c r="M141" s="27"/>
      <c r="N141" s="55"/>
    </row>
    <row r="142" spans="1:23" s="26" customFormat="1" ht="20.100000000000001" customHeight="1" x14ac:dyDescent="0.15">
      <c r="A142" s="22">
        <v>43662</v>
      </c>
      <c r="B142" s="1038"/>
      <c r="C142" s="24"/>
      <c r="D142" s="19">
        <v>100</v>
      </c>
      <c r="E142" s="11"/>
      <c r="F142" s="1326">
        <v>1261.3230849999998</v>
      </c>
      <c r="G142" s="17">
        <v>120</v>
      </c>
      <c r="H142" s="19"/>
      <c r="I142" s="19"/>
      <c r="J142" s="1079"/>
      <c r="K142" s="19"/>
      <c r="L142" s="1094"/>
      <c r="M142" s="27"/>
      <c r="N142" s="55"/>
    </row>
    <row r="143" spans="1:23" s="26" customFormat="1" ht="20.100000000000001" customHeight="1" x14ac:dyDescent="0.15">
      <c r="A143" s="22">
        <v>43663</v>
      </c>
      <c r="B143" s="1038"/>
      <c r="C143" s="24"/>
      <c r="D143" s="19">
        <v>100</v>
      </c>
      <c r="E143" s="11"/>
      <c r="F143" s="1326">
        <v>1261.3230849999998</v>
      </c>
      <c r="G143" s="17">
        <v>225</v>
      </c>
      <c r="H143" s="19"/>
      <c r="I143" s="19"/>
      <c r="J143" s="1079"/>
      <c r="K143" s="19"/>
      <c r="L143" s="1094"/>
      <c r="M143" s="27"/>
      <c r="N143" s="55"/>
    </row>
    <row r="144" spans="1:23" s="26" customFormat="1" ht="20.100000000000001" customHeight="1" x14ac:dyDescent="0.15">
      <c r="A144" s="22">
        <v>43664</v>
      </c>
      <c r="B144" s="1038"/>
      <c r="C144" s="24"/>
      <c r="D144" s="19">
        <v>100</v>
      </c>
      <c r="E144" s="11"/>
      <c r="F144" s="1326">
        <v>1232.6566512500001</v>
      </c>
      <c r="G144" s="17">
        <v>135</v>
      </c>
      <c r="H144" s="19"/>
      <c r="I144" s="19"/>
      <c r="J144" s="1079"/>
      <c r="K144" s="19"/>
      <c r="L144" s="1094"/>
      <c r="M144" s="27"/>
      <c r="N144" s="55"/>
    </row>
    <row r="145" spans="1:23" s="26" customFormat="1" ht="20.100000000000001" customHeight="1" x14ac:dyDescent="0.15">
      <c r="A145" s="22">
        <v>43665</v>
      </c>
      <c r="B145" s="1038"/>
      <c r="C145" s="24"/>
      <c r="D145" s="19">
        <v>100</v>
      </c>
      <c r="E145" s="11"/>
      <c r="F145" s="1326">
        <v>1261.3230849999998</v>
      </c>
      <c r="G145" s="17">
        <v>120</v>
      </c>
      <c r="H145" s="19"/>
      <c r="I145" s="19"/>
      <c r="J145" s="1079"/>
      <c r="K145" s="19"/>
      <c r="L145" s="1094"/>
      <c r="M145" s="27"/>
      <c r="N145" s="55"/>
    </row>
    <row r="146" spans="1:23" s="26" customFormat="1" ht="20.100000000000001" customHeight="1" x14ac:dyDescent="0.15">
      <c r="A146" s="22">
        <v>43666</v>
      </c>
      <c r="B146" s="1038"/>
      <c r="C146" s="24"/>
      <c r="D146" s="19">
        <v>100</v>
      </c>
      <c r="E146" s="11"/>
      <c r="F146" s="1326">
        <v>1232.6566512500001</v>
      </c>
      <c r="G146" s="17">
        <v>90</v>
      </c>
      <c r="H146" s="19"/>
      <c r="I146" s="19"/>
      <c r="J146" s="1079"/>
      <c r="K146" s="19"/>
      <c r="L146" s="1094"/>
      <c r="M146" s="27"/>
      <c r="N146" s="55"/>
    </row>
    <row r="147" spans="1:23" s="32" customFormat="1" ht="20.100000000000001" customHeight="1" x14ac:dyDescent="0.15">
      <c r="A147" s="28">
        <v>43667</v>
      </c>
      <c r="B147" s="1040"/>
      <c r="C147" s="30"/>
      <c r="D147" s="34">
        <v>100</v>
      </c>
      <c r="E147" s="1068"/>
      <c r="F147" s="1328">
        <v>1232.6566512500001</v>
      </c>
      <c r="G147" s="33">
        <v>100</v>
      </c>
      <c r="H147" s="34"/>
      <c r="I147" s="34"/>
      <c r="J147" s="1082"/>
      <c r="K147" s="34"/>
      <c r="L147" s="1097"/>
      <c r="M147" s="35"/>
      <c r="N147" s="55"/>
      <c r="O147" s="39"/>
      <c r="P147" s="39"/>
      <c r="Q147" s="39"/>
      <c r="R147" s="39"/>
      <c r="S147" s="39"/>
      <c r="T147" s="39"/>
      <c r="U147" s="39"/>
      <c r="V147" s="39"/>
      <c r="W147" s="39"/>
    </row>
    <row r="148" spans="1:23" s="26" customFormat="1" ht="20.100000000000001" customHeight="1" x14ac:dyDescent="0.15">
      <c r="A148" s="22">
        <v>43668</v>
      </c>
      <c r="B148" s="1038"/>
      <c r="C148" s="24"/>
      <c r="D148" s="19">
        <v>100</v>
      </c>
      <c r="E148" s="11"/>
      <c r="F148" s="1326">
        <v>1089.3244825000002</v>
      </c>
      <c r="G148" s="17">
        <v>180</v>
      </c>
      <c r="H148" s="19"/>
      <c r="I148" s="19"/>
      <c r="J148" s="1079"/>
      <c r="K148" s="19"/>
      <c r="L148" s="1094"/>
      <c r="M148" s="27"/>
      <c r="N148" s="55"/>
    </row>
    <row r="149" spans="1:23" s="26" customFormat="1" ht="20.100000000000001" customHeight="1" x14ac:dyDescent="0.15">
      <c r="A149" s="22">
        <v>43669</v>
      </c>
      <c r="B149" s="1038"/>
      <c r="C149" s="24"/>
      <c r="D149" s="19">
        <v>100</v>
      </c>
      <c r="E149" s="11"/>
      <c r="F149" s="1326">
        <v>1375.9888199999998</v>
      </c>
      <c r="G149" s="17">
        <v>0</v>
      </c>
      <c r="H149" s="19"/>
      <c r="I149" s="19"/>
      <c r="J149" s="1079"/>
      <c r="K149" s="19"/>
      <c r="L149" s="1094"/>
      <c r="M149" s="27"/>
      <c r="N149" s="55"/>
    </row>
    <row r="150" spans="1:23" s="26" customFormat="1" ht="20.100000000000001" customHeight="1" x14ac:dyDescent="0.15">
      <c r="A150" s="22">
        <v>43670</v>
      </c>
      <c r="B150" s="1038"/>
      <c r="C150" s="24"/>
      <c r="D150" s="19">
        <v>100</v>
      </c>
      <c r="E150" s="11"/>
      <c r="F150" s="1326">
        <v>1203.9902175</v>
      </c>
      <c r="G150" s="17">
        <v>195</v>
      </c>
      <c r="H150" s="19"/>
      <c r="I150" s="19"/>
      <c r="J150" s="1079"/>
      <c r="K150" s="19"/>
      <c r="L150" s="1094"/>
      <c r="M150" s="27"/>
      <c r="N150" s="55"/>
    </row>
    <row r="151" spans="1:23" s="26" customFormat="1" ht="20.100000000000001" customHeight="1" x14ac:dyDescent="0.15">
      <c r="A151" s="22">
        <v>43671</v>
      </c>
      <c r="B151" s="1038"/>
      <c r="C151" s="24"/>
      <c r="D151" s="19">
        <v>100</v>
      </c>
      <c r="E151" s="11"/>
      <c r="F151" s="1326">
        <v>1404.6552537499999</v>
      </c>
      <c r="G151" s="17">
        <v>140</v>
      </c>
      <c r="H151" s="19"/>
      <c r="I151" s="19"/>
      <c r="J151" s="1079"/>
      <c r="K151" s="19"/>
      <c r="L151" s="1094"/>
      <c r="M151" s="27"/>
      <c r="N151" s="55"/>
    </row>
    <row r="152" spans="1:23" s="26" customFormat="1" ht="20.100000000000001" customHeight="1" x14ac:dyDescent="0.15">
      <c r="A152" s="22">
        <v>43672</v>
      </c>
      <c r="B152" s="1038"/>
      <c r="C152" s="24"/>
      <c r="D152" s="19">
        <v>100</v>
      </c>
      <c r="E152" s="11"/>
      <c r="F152" s="1326">
        <v>1318.6559525000002</v>
      </c>
      <c r="G152" s="17">
        <v>0</v>
      </c>
      <c r="H152" s="19"/>
      <c r="I152" s="19"/>
      <c r="J152" s="1079"/>
      <c r="K152" s="19"/>
      <c r="L152" s="1094"/>
      <c r="M152" s="27"/>
      <c r="N152" s="55"/>
    </row>
    <row r="153" spans="1:23" s="26" customFormat="1" ht="20.100000000000001" customHeight="1" x14ac:dyDescent="0.15">
      <c r="A153" s="22">
        <v>43673</v>
      </c>
      <c r="B153" s="1038"/>
      <c r="C153" s="24"/>
      <c r="D153" s="19">
        <v>100</v>
      </c>
      <c r="E153" s="11"/>
      <c r="F153" s="1326">
        <v>1203.9902175</v>
      </c>
      <c r="G153" s="17">
        <v>100</v>
      </c>
      <c r="H153" s="19"/>
      <c r="I153" s="19"/>
      <c r="J153" s="1079"/>
      <c r="K153" s="19"/>
      <c r="L153" s="1094"/>
      <c r="M153" s="27"/>
      <c r="N153" s="55"/>
    </row>
    <row r="154" spans="1:23" s="32" customFormat="1" ht="20.100000000000001" customHeight="1" x14ac:dyDescent="0.15">
      <c r="A154" s="28">
        <v>43674</v>
      </c>
      <c r="B154" s="1040"/>
      <c r="C154" s="30"/>
      <c r="D154" s="34">
        <v>100</v>
      </c>
      <c r="E154" s="1068"/>
      <c r="F154" s="1328">
        <v>1232.6566512500001</v>
      </c>
      <c r="G154" s="33">
        <v>80</v>
      </c>
      <c r="H154" s="34"/>
      <c r="I154" s="34"/>
      <c r="J154" s="1082"/>
      <c r="K154" s="34"/>
      <c r="L154" s="1097"/>
      <c r="M154" s="35"/>
      <c r="N154" s="55"/>
      <c r="O154" s="39"/>
      <c r="P154" s="39"/>
      <c r="Q154" s="39"/>
      <c r="R154" s="39"/>
      <c r="S154" s="39"/>
      <c r="T154" s="39"/>
      <c r="U154" s="39"/>
      <c r="V154" s="39"/>
      <c r="W154" s="39"/>
    </row>
    <row r="155" spans="1:23" s="26" customFormat="1" ht="20.100000000000001" customHeight="1" x14ac:dyDescent="0.15">
      <c r="A155" s="22">
        <v>43675</v>
      </c>
      <c r="B155" s="1038"/>
      <c r="C155" s="24"/>
      <c r="D155" s="19">
        <v>100</v>
      </c>
      <c r="E155" s="11"/>
      <c r="F155" s="1326">
        <v>1060.65804875</v>
      </c>
      <c r="G155" s="17">
        <v>0</v>
      </c>
      <c r="H155" s="19"/>
      <c r="I155" s="19"/>
      <c r="J155" s="1079"/>
      <c r="K155" s="19"/>
      <c r="L155" s="1094"/>
      <c r="M155" s="27"/>
      <c r="N155" s="55"/>
    </row>
    <row r="156" spans="1:23" s="26" customFormat="1" ht="20.100000000000001" customHeight="1" x14ac:dyDescent="0.15">
      <c r="A156" s="22">
        <v>43676</v>
      </c>
      <c r="B156" s="1038"/>
      <c r="C156" s="24"/>
      <c r="D156" s="19">
        <v>100</v>
      </c>
      <c r="E156" s="11"/>
      <c r="F156" s="1326">
        <v>1404.6552537499999</v>
      </c>
      <c r="G156" s="17">
        <v>100</v>
      </c>
      <c r="H156" s="19"/>
      <c r="I156" s="19"/>
      <c r="J156" s="1079"/>
      <c r="K156" s="19"/>
      <c r="L156" s="1094"/>
      <c r="M156" s="27"/>
      <c r="N156" s="55"/>
    </row>
    <row r="157" spans="1:23" s="26" customFormat="1" ht="20.100000000000001" customHeight="1" x14ac:dyDescent="0.15">
      <c r="A157" s="22">
        <v>43677</v>
      </c>
      <c r="B157" s="1038"/>
      <c r="C157" s="24"/>
      <c r="D157" s="19">
        <f>AVERAGE(D127:D156)</f>
        <v>100</v>
      </c>
      <c r="E157" s="11"/>
      <c r="F157" s="1326">
        <v>1225.9678167083332</v>
      </c>
      <c r="G157" s="17">
        <f>AVERAGE(G127:G156)</f>
        <v>160.33333333333334</v>
      </c>
      <c r="H157" s="19"/>
      <c r="I157" s="19"/>
      <c r="J157" s="1079"/>
      <c r="K157" s="19"/>
      <c r="L157" s="1094"/>
      <c r="M157" s="27"/>
      <c r="N157" s="55"/>
    </row>
    <row r="158" spans="1:23" s="26" customFormat="1" ht="20.100000000000001" customHeight="1" x14ac:dyDescent="0.15">
      <c r="A158" s="22">
        <v>43678</v>
      </c>
      <c r="B158" s="1038"/>
      <c r="C158" s="24"/>
      <c r="D158" s="19">
        <v>100</v>
      </c>
      <c r="E158" s="11"/>
      <c r="F158" s="1326">
        <v>1146.65735</v>
      </c>
      <c r="G158" s="17">
        <v>100</v>
      </c>
      <c r="H158" s="19"/>
      <c r="I158" s="19"/>
      <c r="J158" s="1079"/>
      <c r="K158" s="19"/>
      <c r="L158" s="1094"/>
      <c r="M158" s="27"/>
      <c r="N158" s="55"/>
    </row>
    <row r="159" spans="1:23" s="26" customFormat="1" ht="20.100000000000001" customHeight="1" x14ac:dyDescent="0.15">
      <c r="A159" s="22">
        <v>43679</v>
      </c>
      <c r="B159" s="1038"/>
      <c r="C159" s="24"/>
      <c r="D159" s="19">
        <v>100</v>
      </c>
      <c r="E159" s="11"/>
      <c r="F159" s="1326">
        <v>1146.65735</v>
      </c>
      <c r="G159" s="17">
        <v>125</v>
      </c>
      <c r="H159" s="19"/>
      <c r="I159" s="19"/>
      <c r="J159" s="1079"/>
      <c r="K159" s="19"/>
      <c r="L159" s="1094"/>
      <c r="M159" s="27"/>
      <c r="N159" s="55"/>
    </row>
    <row r="160" spans="1:23" s="26" customFormat="1" ht="20.100000000000001" customHeight="1" x14ac:dyDescent="0.15">
      <c r="A160" s="22">
        <v>43680</v>
      </c>
      <c r="B160" s="1038"/>
      <c r="C160" s="24"/>
      <c r="D160" s="19">
        <v>100</v>
      </c>
      <c r="E160" s="11"/>
      <c r="F160" s="1326">
        <v>1347.3223862499999</v>
      </c>
      <c r="G160" s="17">
        <v>120</v>
      </c>
      <c r="H160" s="19"/>
      <c r="I160" s="19"/>
      <c r="J160" s="1079"/>
      <c r="K160" s="19"/>
      <c r="L160" s="1094"/>
      <c r="M160" s="27"/>
      <c r="N160" s="55"/>
    </row>
    <row r="161" spans="1:119" s="32" customFormat="1" ht="20.100000000000001" customHeight="1" x14ac:dyDescent="0.15">
      <c r="A161" s="28">
        <v>43681</v>
      </c>
      <c r="B161" s="1040"/>
      <c r="C161" s="30"/>
      <c r="D161" s="34">
        <v>100</v>
      </c>
      <c r="E161" s="1068"/>
      <c r="F161" s="1328">
        <v>945.99231375000022</v>
      </c>
      <c r="G161" s="33">
        <v>75</v>
      </c>
      <c r="H161" s="34"/>
      <c r="I161" s="34"/>
      <c r="J161" s="1082"/>
      <c r="K161" s="34"/>
      <c r="L161" s="1097"/>
      <c r="M161" s="35"/>
      <c r="N161" s="55"/>
      <c r="O161" s="39"/>
      <c r="P161" s="39"/>
      <c r="Q161" s="39"/>
      <c r="R161" s="39"/>
      <c r="S161" s="39"/>
      <c r="T161" s="39"/>
      <c r="U161" s="39"/>
      <c r="V161" s="39"/>
      <c r="W161" s="39"/>
    </row>
    <row r="162" spans="1:119" s="26" customFormat="1" ht="20.100000000000001" customHeight="1" x14ac:dyDescent="0.15">
      <c r="A162" s="22">
        <v>43682</v>
      </c>
      <c r="B162" s="1038"/>
      <c r="C162" s="24"/>
      <c r="D162" s="19">
        <v>100</v>
      </c>
      <c r="E162" s="11"/>
      <c r="F162" s="1326">
        <v>1031.9916149999997</v>
      </c>
      <c r="G162" s="17">
        <v>100</v>
      </c>
      <c r="H162" s="19"/>
      <c r="I162" s="19"/>
      <c r="J162" s="1079"/>
      <c r="K162" s="19"/>
      <c r="L162" s="1094"/>
      <c r="M162" s="27"/>
      <c r="N162" s="55"/>
    </row>
    <row r="163" spans="1:119" s="26" customFormat="1" ht="20.100000000000001" customHeight="1" x14ac:dyDescent="0.15">
      <c r="A163" s="22">
        <v>43683</v>
      </c>
      <c r="B163" s="1038"/>
      <c r="C163" s="24"/>
      <c r="D163" s="19">
        <v>100</v>
      </c>
      <c r="E163" s="11"/>
      <c r="F163" s="1326">
        <v>1031.9916149999997</v>
      </c>
      <c r="G163" s="17">
        <v>140</v>
      </c>
      <c r="H163" s="19"/>
      <c r="I163" s="19"/>
      <c r="J163" s="1079"/>
      <c r="K163" s="19"/>
      <c r="L163" s="1094"/>
      <c r="M163" s="27"/>
      <c r="N163" s="55"/>
    </row>
    <row r="164" spans="1:119" s="26" customFormat="1" ht="20.100000000000001" customHeight="1" x14ac:dyDescent="0.15">
      <c r="A164" s="22">
        <v>43684</v>
      </c>
      <c r="B164" s="1038"/>
      <c r="C164" s="24"/>
      <c r="D164" s="19">
        <v>100</v>
      </c>
      <c r="E164" s="11"/>
      <c r="F164" s="1326">
        <v>1089.3244825000002</v>
      </c>
      <c r="G164" s="17">
        <v>0</v>
      </c>
      <c r="H164" s="19"/>
      <c r="I164" s="19"/>
      <c r="J164" s="1079"/>
      <c r="K164" s="19"/>
      <c r="L164" s="1094"/>
      <c r="M164" s="27"/>
      <c r="N164" s="55"/>
    </row>
    <row r="165" spans="1:119" s="26" customFormat="1" ht="20.100000000000001" customHeight="1" x14ac:dyDescent="0.15">
      <c r="A165" s="22">
        <v>43685</v>
      </c>
      <c r="B165" s="1038"/>
      <c r="C165" s="24"/>
      <c r="D165" s="19">
        <v>100</v>
      </c>
      <c r="E165" s="11"/>
      <c r="F165" s="1326">
        <v>1261.3230849999998</v>
      </c>
      <c r="G165" s="17">
        <v>75</v>
      </c>
      <c r="H165" s="19"/>
      <c r="I165" s="19"/>
      <c r="J165" s="1079"/>
      <c r="K165" s="19"/>
      <c r="L165" s="1094"/>
      <c r="M165" s="27"/>
      <c r="N165" s="55"/>
    </row>
    <row r="166" spans="1:119" s="26" customFormat="1" ht="20.100000000000001" customHeight="1" x14ac:dyDescent="0.15">
      <c r="A166" s="22">
        <v>43686</v>
      </c>
      <c r="B166" s="1038"/>
      <c r="C166" s="24"/>
      <c r="D166" s="19">
        <v>150</v>
      </c>
      <c r="E166" s="11"/>
      <c r="F166" s="1326">
        <v>1117.9909162500001</v>
      </c>
      <c r="G166" s="17">
        <v>140</v>
      </c>
      <c r="H166" s="19"/>
      <c r="I166" s="19"/>
      <c r="J166" s="1079"/>
      <c r="K166" s="19"/>
      <c r="L166" s="1094"/>
      <c r="M166" s="27"/>
      <c r="N166" s="55"/>
    </row>
    <row r="167" spans="1:119" s="26" customFormat="1" ht="20.100000000000001" customHeight="1" x14ac:dyDescent="0.15">
      <c r="A167" s="22">
        <v>43687</v>
      </c>
      <c r="B167" s="1038"/>
      <c r="C167" s="24"/>
      <c r="D167" s="19">
        <v>150</v>
      </c>
      <c r="E167" s="11"/>
      <c r="F167" s="1326">
        <v>1031.9916149999997</v>
      </c>
      <c r="G167" s="17">
        <v>190</v>
      </c>
      <c r="H167" s="19"/>
      <c r="I167" s="19"/>
      <c r="J167" s="1079"/>
      <c r="K167" s="19"/>
      <c r="L167" s="1094"/>
      <c r="M167" s="27"/>
      <c r="N167" s="55"/>
    </row>
    <row r="168" spans="1:119" s="32" customFormat="1" ht="20.100000000000001" customHeight="1" x14ac:dyDescent="0.15">
      <c r="A168" s="28">
        <v>43688</v>
      </c>
      <c r="B168" s="1040"/>
      <c r="C168" s="30"/>
      <c r="D168" s="34">
        <v>150</v>
      </c>
      <c r="E168" s="1068"/>
      <c r="F168" s="1328">
        <v>1203.9902175</v>
      </c>
      <c r="G168" s="33">
        <v>270</v>
      </c>
      <c r="H168" s="34"/>
      <c r="I168" s="34"/>
      <c r="J168" s="1082"/>
      <c r="K168" s="34"/>
      <c r="L168" s="1097"/>
      <c r="M168" s="35"/>
      <c r="N168" s="55"/>
      <c r="O168" s="39"/>
      <c r="P168" s="39"/>
      <c r="Q168" s="39"/>
      <c r="R168" s="39"/>
      <c r="S168" s="39"/>
      <c r="T168" s="39"/>
      <c r="U168" s="39"/>
      <c r="V168" s="39"/>
      <c r="W168" s="39"/>
    </row>
    <row r="169" spans="1:119" s="62" customFormat="1" ht="20.100000000000001" customHeight="1" x14ac:dyDescent="0.15">
      <c r="A169" s="22">
        <v>43689</v>
      </c>
      <c r="B169" s="1038"/>
      <c r="C169" s="24"/>
      <c r="D169" s="19">
        <v>150</v>
      </c>
      <c r="E169" s="11"/>
      <c r="F169" s="1326">
        <v>1146.65735</v>
      </c>
      <c r="G169" s="17">
        <v>100</v>
      </c>
      <c r="H169" s="19"/>
      <c r="I169" s="19"/>
      <c r="J169" s="1079"/>
      <c r="K169" s="19"/>
      <c r="L169" s="1094"/>
      <c r="M169" s="21"/>
      <c r="N169" s="1199"/>
      <c r="O169" s="26"/>
      <c r="P169" s="26"/>
      <c r="Q169" s="26"/>
      <c r="R169" s="26"/>
      <c r="S169" s="26"/>
      <c r="T169" s="26"/>
      <c r="U169" s="26"/>
      <c r="V169" s="26"/>
      <c r="W169" s="26"/>
      <c r="X169" s="26"/>
      <c r="Y169" s="26"/>
      <c r="Z169" s="26"/>
      <c r="AA169" s="26"/>
      <c r="AB169" s="26"/>
      <c r="AC169" s="26"/>
      <c r="AD169" s="26"/>
      <c r="AE169" s="26"/>
      <c r="AF169" s="26"/>
      <c r="AG169" s="26"/>
      <c r="AH169" s="26"/>
      <c r="AI169" s="26"/>
      <c r="AJ169" s="26"/>
      <c r="AK169" s="26"/>
      <c r="AL169" s="26"/>
      <c r="AM169" s="26"/>
      <c r="AN169" s="26"/>
      <c r="AO169" s="26"/>
      <c r="AP169" s="26"/>
      <c r="AQ169" s="26"/>
      <c r="AR169" s="26"/>
      <c r="AS169" s="26"/>
      <c r="AT169" s="26"/>
      <c r="AU169" s="26"/>
      <c r="AV169" s="26"/>
      <c r="AW169" s="26"/>
      <c r="AX169" s="26"/>
      <c r="AY169" s="26"/>
      <c r="AZ169" s="26"/>
      <c r="BA169" s="26"/>
      <c r="BB169" s="26"/>
      <c r="BC169" s="26"/>
      <c r="BD169" s="26"/>
      <c r="BE169" s="26"/>
      <c r="BF169" s="26"/>
      <c r="BG169" s="26"/>
      <c r="BH169" s="26"/>
      <c r="BI169" s="26"/>
      <c r="BJ169" s="26"/>
      <c r="BK169" s="26"/>
      <c r="BL169" s="26"/>
      <c r="BM169" s="26"/>
      <c r="BN169" s="26"/>
      <c r="BO169" s="26"/>
      <c r="BP169" s="26"/>
      <c r="BQ169" s="26"/>
      <c r="BR169" s="26"/>
      <c r="BS169" s="26"/>
      <c r="BT169" s="26"/>
      <c r="BU169" s="26"/>
      <c r="BV169" s="26"/>
      <c r="BW169" s="26"/>
      <c r="BX169" s="26"/>
      <c r="BY169" s="26"/>
      <c r="BZ169" s="26"/>
      <c r="CA169" s="26"/>
      <c r="CB169" s="26"/>
      <c r="CC169" s="26"/>
      <c r="CD169" s="26"/>
      <c r="CE169" s="26"/>
      <c r="CF169" s="26"/>
      <c r="CG169" s="26"/>
      <c r="CH169" s="26"/>
      <c r="CI169" s="26"/>
      <c r="CJ169" s="26"/>
      <c r="CK169" s="26"/>
      <c r="CL169" s="26"/>
      <c r="CM169" s="26"/>
      <c r="CN169" s="26"/>
      <c r="CO169" s="26"/>
      <c r="CP169" s="26"/>
      <c r="CQ169" s="26"/>
      <c r="CR169" s="26"/>
      <c r="CS169" s="26"/>
      <c r="CT169" s="26"/>
      <c r="CU169" s="26"/>
      <c r="CV169" s="26"/>
      <c r="CW169" s="26"/>
      <c r="CX169" s="26"/>
      <c r="CY169" s="26"/>
      <c r="CZ169" s="26"/>
      <c r="DA169" s="26"/>
      <c r="DB169" s="26"/>
      <c r="DC169" s="26"/>
      <c r="DD169" s="26"/>
      <c r="DE169" s="26"/>
      <c r="DF169" s="26"/>
      <c r="DG169" s="26"/>
      <c r="DH169" s="26"/>
      <c r="DI169" s="26"/>
      <c r="DJ169" s="26"/>
      <c r="DK169" s="26"/>
      <c r="DL169" s="26"/>
      <c r="DM169" s="26"/>
      <c r="DN169" s="26"/>
      <c r="DO169" s="26"/>
    </row>
    <row r="170" spans="1:119" s="62" customFormat="1" ht="20.100000000000001" customHeight="1" x14ac:dyDescent="0.15">
      <c r="A170" s="22">
        <v>43690</v>
      </c>
      <c r="B170" s="1038"/>
      <c r="C170" s="24"/>
      <c r="D170" s="19">
        <v>150</v>
      </c>
      <c r="E170" s="11"/>
      <c r="F170" s="1326">
        <v>1261.3230849999998</v>
      </c>
      <c r="G170" s="17">
        <v>150</v>
      </c>
      <c r="H170" s="19"/>
      <c r="I170" s="19"/>
      <c r="J170" s="1079"/>
      <c r="K170" s="19"/>
      <c r="L170" s="1094"/>
      <c r="M170" s="27"/>
      <c r="N170" s="55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  <c r="BP170" s="26"/>
      <c r="BQ170" s="26"/>
      <c r="BR170" s="26"/>
      <c r="BS170" s="26"/>
      <c r="BT170" s="26"/>
      <c r="BU170" s="26"/>
      <c r="BV170" s="26"/>
      <c r="BW170" s="26"/>
      <c r="BX170" s="26"/>
      <c r="BY170" s="26"/>
      <c r="BZ170" s="26"/>
      <c r="CA170" s="26"/>
      <c r="CB170" s="26"/>
      <c r="CC170" s="26"/>
      <c r="CD170" s="26"/>
      <c r="CE170" s="26"/>
      <c r="CF170" s="26"/>
      <c r="CG170" s="26"/>
      <c r="CH170" s="26"/>
      <c r="CI170" s="26"/>
      <c r="CJ170" s="26"/>
      <c r="CK170" s="26"/>
      <c r="CL170" s="26"/>
      <c r="CM170" s="26"/>
      <c r="CN170" s="26"/>
      <c r="CO170" s="26"/>
      <c r="CP170" s="26"/>
      <c r="CQ170" s="26"/>
      <c r="CR170" s="26"/>
      <c r="CS170" s="26"/>
      <c r="CT170" s="26"/>
      <c r="CU170" s="26"/>
      <c r="CV170" s="26"/>
      <c r="CW170" s="26"/>
      <c r="CX170" s="26"/>
      <c r="CY170" s="26"/>
      <c r="CZ170" s="26"/>
      <c r="DA170" s="26"/>
      <c r="DB170" s="26"/>
      <c r="DC170" s="26"/>
      <c r="DD170" s="26"/>
      <c r="DE170" s="26"/>
      <c r="DF170" s="26"/>
      <c r="DG170" s="26"/>
      <c r="DH170" s="26"/>
      <c r="DI170" s="26"/>
      <c r="DJ170" s="26"/>
      <c r="DK170" s="26"/>
      <c r="DL170" s="26"/>
      <c r="DM170" s="26"/>
      <c r="DN170" s="26"/>
      <c r="DO170" s="26"/>
    </row>
    <row r="171" spans="1:119" s="62" customFormat="1" ht="20.100000000000001" customHeight="1" x14ac:dyDescent="0.15">
      <c r="A171" s="22">
        <v>43691</v>
      </c>
      <c r="B171" s="1038"/>
      <c r="C171" s="24"/>
      <c r="D171" s="19">
        <v>150</v>
      </c>
      <c r="E171" s="11"/>
      <c r="F171" s="1326">
        <v>1175.3237837499998</v>
      </c>
      <c r="G171" s="17">
        <v>210</v>
      </c>
      <c r="H171" s="19"/>
      <c r="I171" s="19"/>
      <c r="J171" s="1079"/>
      <c r="K171" s="19"/>
      <c r="L171" s="1094"/>
      <c r="M171" s="27"/>
      <c r="N171" s="55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  <c r="BP171" s="26"/>
      <c r="BQ171" s="26"/>
      <c r="BR171" s="26"/>
      <c r="BS171" s="26"/>
      <c r="BT171" s="26"/>
      <c r="BU171" s="26"/>
      <c r="BV171" s="26"/>
      <c r="BW171" s="26"/>
      <c r="BX171" s="26"/>
      <c r="BY171" s="26"/>
      <c r="BZ171" s="26"/>
      <c r="CA171" s="26"/>
      <c r="CB171" s="26"/>
      <c r="CC171" s="26"/>
      <c r="CD171" s="26"/>
      <c r="CE171" s="26"/>
      <c r="CF171" s="26"/>
      <c r="CG171" s="26"/>
      <c r="CH171" s="26"/>
      <c r="CI171" s="26"/>
      <c r="CJ171" s="26"/>
      <c r="CK171" s="26"/>
      <c r="CL171" s="26"/>
      <c r="CM171" s="26"/>
      <c r="CN171" s="26"/>
      <c r="CO171" s="26"/>
      <c r="CP171" s="26"/>
      <c r="CQ171" s="26"/>
      <c r="CR171" s="26"/>
      <c r="CS171" s="26"/>
      <c r="CT171" s="26"/>
      <c r="CU171" s="26"/>
      <c r="CV171" s="26"/>
      <c r="CW171" s="26"/>
      <c r="CX171" s="26"/>
      <c r="CY171" s="26"/>
      <c r="CZ171" s="26"/>
      <c r="DA171" s="26"/>
      <c r="DB171" s="26"/>
      <c r="DC171" s="26"/>
      <c r="DD171" s="26"/>
      <c r="DE171" s="26"/>
      <c r="DF171" s="26"/>
      <c r="DG171" s="26"/>
      <c r="DH171" s="26"/>
      <c r="DI171" s="26"/>
      <c r="DJ171" s="26"/>
      <c r="DK171" s="26"/>
      <c r="DL171" s="26"/>
      <c r="DM171" s="26"/>
      <c r="DN171" s="26"/>
      <c r="DO171" s="26"/>
    </row>
    <row r="172" spans="1:119" s="62" customFormat="1" ht="20.100000000000001" customHeight="1" x14ac:dyDescent="0.15">
      <c r="A172" s="22">
        <v>43692</v>
      </c>
      <c r="B172" s="1038"/>
      <c r="C172" s="24"/>
      <c r="D172" s="19">
        <v>150</v>
      </c>
      <c r="E172" s="11"/>
      <c r="F172" s="1326">
        <v>1203.9902175</v>
      </c>
      <c r="G172" s="17">
        <v>80</v>
      </c>
      <c r="H172" s="19"/>
      <c r="I172" s="19"/>
      <c r="J172" s="1079"/>
      <c r="K172" s="19"/>
      <c r="L172" s="1094"/>
      <c r="M172" s="27"/>
      <c r="N172" s="55"/>
      <c r="O172" s="26"/>
      <c r="P172" s="26"/>
      <c r="Q172" s="26"/>
      <c r="R172" s="26"/>
      <c r="S172" s="26"/>
      <c r="T172" s="26"/>
      <c r="U172" s="26"/>
      <c r="V172" s="26"/>
      <c r="W172" s="26"/>
      <c r="X172" s="26"/>
      <c r="Y172" s="26"/>
      <c r="Z172" s="26"/>
      <c r="AA172" s="26"/>
      <c r="AB172" s="26"/>
      <c r="AC172" s="26"/>
      <c r="AD172" s="26"/>
      <c r="AE172" s="26"/>
      <c r="AF172" s="26"/>
      <c r="AG172" s="26"/>
      <c r="AH172" s="26"/>
      <c r="AI172" s="26"/>
      <c r="AJ172" s="26"/>
      <c r="AK172" s="26"/>
      <c r="AL172" s="26"/>
      <c r="AM172" s="26"/>
      <c r="AN172" s="26"/>
      <c r="AO172" s="26"/>
      <c r="AP172" s="26"/>
      <c r="AQ172" s="26"/>
      <c r="AR172" s="26"/>
      <c r="AS172" s="26"/>
      <c r="AT172" s="26"/>
      <c r="AU172" s="26"/>
      <c r="AV172" s="26"/>
      <c r="AW172" s="26"/>
      <c r="AX172" s="26"/>
      <c r="AY172" s="26"/>
      <c r="AZ172" s="26"/>
      <c r="BA172" s="26"/>
      <c r="BB172" s="26"/>
      <c r="BC172" s="26"/>
      <c r="BD172" s="26"/>
      <c r="BE172" s="26"/>
      <c r="BF172" s="26"/>
      <c r="BG172" s="26"/>
      <c r="BH172" s="26"/>
      <c r="BI172" s="26"/>
      <c r="BJ172" s="26"/>
      <c r="BK172" s="26"/>
      <c r="BL172" s="26"/>
      <c r="BM172" s="26"/>
      <c r="BN172" s="26"/>
      <c r="BO172" s="26"/>
      <c r="BP172" s="26"/>
      <c r="BQ172" s="26"/>
      <c r="BR172" s="26"/>
      <c r="BS172" s="26"/>
      <c r="BT172" s="26"/>
      <c r="BU172" s="26"/>
      <c r="BV172" s="26"/>
      <c r="BW172" s="26"/>
      <c r="BX172" s="26"/>
      <c r="BY172" s="26"/>
      <c r="BZ172" s="26"/>
      <c r="CA172" s="26"/>
      <c r="CB172" s="26"/>
      <c r="CC172" s="26"/>
      <c r="CD172" s="26"/>
      <c r="CE172" s="26"/>
      <c r="CF172" s="26"/>
      <c r="CG172" s="26"/>
      <c r="CH172" s="26"/>
      <c r="CI172" s="26"/>
      <c r="CJ172" s="26"/>
      <c r="CK172" s="26"/>
      <c r="CL172" s="26"/>
      <c r="CM172" s="26"/>
      <c r="CN172" s="26"/>
      <c r="CO172" s="26"/>
      <c r="CP172" s="26"/>
      <c r="CQ172" s="26"/>
      <c r="CR172" s="26"/>
      <c r="CS172" s="26"/>
      <c r="CT172" s="26"/>
      <c r="CU172" s="26"/>
      <c r="CV172" s="26"/>
      <c r="CW172" s="26"/>
      <c r="CX172" s="26"/>
      <c r="CY172" s="26"/>
      <c r="CZ172" s="26"/>
      <c r="DA172" s="26"/>
      <c r="DB172" s="26"/>
      <c r="DC172" s="26"/>
      <c r="DD172" s="26"/>
      <c r="DE172" s="26"/>
      <c r="DF172" s="26"/>
      <c r="DG172" s="26"/>
      <c r="DH172" s="26"/>
      <c r="DI172" s="26"/>
      <c r="DJ172" s="26"/>
      <c r="DK172" s="26"/>
      <c r="DL172" s="26"/>
      <c r="DM172" s="26"/>
      <c r="DN172" s="26"/>
      <c r="DO172" s="26"/>
    </row>
    <row r="173" spans="1:119" s="62" customFormat="1" ht="20.100000000000001" customHeight="1" x14ac:dyDescent="0.15">
      <c r="A173" s="22">
        <v>43693</v>
      </c>
      <c r="B173" s="1038"/>
      <c r="C173" s="24"/>
      <c r="D173" s="19">
        <v>150</v>
      </c>
      <c r="E173" s="11"/>
      <c r="F173" s="1326">
        <v>1060.65804875</v>
      </c>
      <c r="G173" s="17">
        <v>200</v>
      </c>
      <c r="H173" s="19"/>
      <c r="I173" s="19"/>
      <c r="J173" s="1079"/>
      <c r="K173" s="19"/>
      <c r="L173" s="1094"/>
      <c r="M173" s="27"/>
      <c r="N173" s="55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</row>
    <row r="174" spans="1:119" s="62" customFormat="1" ht="20.100000000000001" customHeight="1" x14ac:dyDescent="0.15">
      <c r="A174" s="22">
        <v>43694</v>
      </c>
      <c r="B174" s="1038"/>
      <c r="C174" s="24"/>
      <c r="D174" s="19">
        <v>100</v>
      </c>
      <c r="E174" s="11"/>
      <c r="F174" s="1326">
        <v>1175.3237837499998</v>
      </c>
      <c r="G174" s="17">
        <v>120</v>
      </c>
      <c r="H174" s="19"/>
      <c r="I174" s="19"/>
      <c r="J174" s="1079"/>
      <c r="K174" s="19"/>
      <c r="L174" s="1094"/>
      <c r="M174" s="27"/>
      <c r="N174" s="55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</row>
    <row r="175" spans="1:119" s="32" customFormat="1" ht="20.100000000000001" customHeight="1" x14ac:dyDescent="0.15">
      <c r="A175" s="28">
        <v>43695</v>
      </c>
      <c r="B175" s="1040"/>
      <c r="C175" s="30"/>
      <c r="D175" s="34">
        <v>100</v>
      </c>
      <c r="E175" s="1068"/>
      <c r="F175" s="1328">
        <v>1117.9909162500001</v>
      </c>
      <c r="G175" s="33">
        <v>80</v>
      </c>
      <c r="H175" s="34"/>
      <c r="I175" s="34"/>
      <c r="J175" s="1082"/>
      <c r="K175" s="34"/>
      <c r="L175" s="1097"/>
      <c r="M175" s="35"/>
      <c r="N175" s="55"/>
      <c r="O175" s="39"/>
      <c r="P175" s="39"/>
      <c r="Q175" s="39"/>
      <c r="R175" s="39"/>
      <c r="S175" s="39"/>
      <c r="T175" s="39"/>
      <c r="U175" s="39"/>
      <c r="V175" s="39"/>
      <c r="W175" s="39"/>
    </row>
    <row r="176" spans="1:119" s="62" customFormat="1" ht="20.100000000000001" customHeight="1" x14ac:dyDescent="0.15">
      <c r="A176" s="22">
        <v>43696</v>
      </c>
      <c r="B176" s="1038"/>
      <c r="C176" s="24"/>
      <c r="D176" s="19">
        <v>150</v>
      </c>
      <c r="E176" s="11"/>
      <c r="F176" s="1326">
        <v>1203.9902175</v>
      </c>
      <c r="G176" s="17">
        <v>42</v>
      </c>
      <c r="H176" s="19"/>
      <c r="I176" s="19"/>
      <c r="J176" s="1079"/>
      <c r="K176" s="19"/>
      <c r="L176" s="1094"/>
      <c r="M176" s="27"/>
      <c r="N176" s="55"/>
      <c r="O176" s="26"/>
      <c r="P176" s="26"/>
      <c r="Q176" s="26"/>
      <c r="R176" s="26"/>
      <c r="S176" s="26"/>
      <c r="T176" s="26"/>
      <c r="U176" s="26"/>
      <c r="V176" s="26"/>
      <c r="W176" s="26"/>
      <c r="X176" s="26"/>
      <c r="Y176" s="26"/>
      <c r="Z176" s="26"/>
      <c r="AA176" s="26"/>
      <c r="AB176" s="26"/>
      <c r="AC176" s="26"/>
      <c r="AD176" s="26"/>
      <c r="AE176" s="26"/>
      <c r="AF176" s="26"/>
      <c r="AG176" s="26"/>
      <c r="AH176" s="26"/>
      <c r="AI176" s="26"/>
      <c r="AJ176" s="26"/>
      <c r="AK176" s="26"/>
      <c r="AL176" s="26"/>
      <c r="AM176" s="26"/>
      <c r="AN176" s="26"/>
      <c r="AO176" s="26"/>
      <c r="AP176" s="26"/>
      <c r="AQ176" s="26"/>
      <c r="AR176" s="26"/>
      <c r="AS176" s="26"/>
      <c r="AT176" s="26"/>
      <c r="AU176" s="26"/>
      <c r="AV176" s="26"/>
      <c r="AW176" s="26"/>
      <c r="AX176" s="26"/>
      <c r="AY176" s="26"/>
      <c r="AZ176" s="26"/>
      <c r="BA176" s="26"/>
      <c r="BB176" s="26"/>
      <c r="BC176" s="26"/>
      <c r="BD176" s="26"/>
      <c r="BE176" s="26"/>
      <c r="BF176" s="26"/>
      <c r="BG176" s="26"/>
      <c r="BH176" s="26"/>
      <c r="BI176" s="26"/>
      <c r="BJ176" s="26"/>
      <c r="BK176" s="26"/>
      <c r="BL176" s="26"/>
      <c r="BM176" s="26"/>
      <c r="BN176" s="26"/>
      <c r="BO176" s="26"/>
      <c r="BP176" s="26"/>
      <c r="BQ176" s="26"/>
      <c r="BR176" s="26"/>
      <c r="BS176" s="26"/>
      <c r="BT176" s="26"/>
      <c r="BU176" s="26"/>
      <c r="BV176" s="26"/>
      <c r="BW176" s="26"/>
      <c r="BX176" s="26"/>
      <c r="BY176" s="26"/>
      <c r="BZ176" s="26"/>
      <c r="CA176" s="26"/>
      <c r="CB176" s="26"/>
      <c r="CC176" s="26"/>
      <c r="CD176" s="26"/>
      <c r="CE176" s="26"/>
      <c r="CF176" s="26"/>
      <c r="CG176" s="26"/>
      <c r="CH176" s="26"/>
      <c r="CI176" s="26"/>
      <c r="CJ176" s="26"/>
      <c r="CK176" s="26"/>
      <c r="CL176" s="26"/>
      <c r="CM176" s="26"/>
      <c r="CN176" s="26"/>
      <c r="CO176" s="26"/>
      <c r="CP176" s="26"/>
      <c r="CQ176" s="26"/>
      <c r="CR176" s="26"/>
      <c r="CS176" s="26"/>
      <c r="CT176" s="26"/>
      <c r="CU176" s="26"/>
      <c r="CV176" s="26"/>
      <c r="CW176" s="26"/>
      <c r="CX176" s="26"/>
      <c r="CY176" s="26"/>
      <c r="CZ176" s="26"/>
      <c r="DA176" s="26"/>
      <c r="DB176" s="26"/>
      <c r="DC176" s="26"/>
      <c r="DD176" s="26"/>
      <c r="DE176" s="26"/>
      <c r="DF176" s="26"/>
      <c r="DG176" s="26"/>
      <c r="DH176" s="26"/>
      <c r="DI176" s="26"/>
      <c r="DJ176" s="26"/>
      <c r="DK176" s="26"/>
      <c r="DL176" s="26"/>
      <c r="DM176" s="26"/>
      <c r="DN176" s="26"/>
      <c r="DO176" s="26"/>
    </row>
    <row r="177" spans="1:119" s="62" customFormat="1" ht="20.100000000000001" customHeight="1" x14ac:dyDescent="0.15">
      <c r="A177" s="22">
        <v>43697</v>
      </c>
      <c r="B177" s="1038"/>
      <c r="C177" s="24"/>
      <c r="D177" s="19">
        <v>80</v>
      </c>
      <c r="E177" s="11"/>
      <c r="F177" s="1326">
        <v>1203.9902175</v>
      </c>
      <c r="G177" s="17">
        <v>80</v>
      </c>
      <c r="H177" s="19"/>
      <c r="I177" s="19"/>
      <c r="J177" s="1079"/>
      <c r="K177" s="19"/>
      <c r="L177" s="1094"/>
      <c r="M177" s="27"/>
      <c r="N177" s="55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  <c r="BP177" s="26"/>
      <c r="BQ177" s="26"/>
      <c r="BR177" s="26"/>
      <c r="BS177" s="26"/>
      <c r="BT177" s="26"/>
      <c r="BU177" s="26"/>
      <c r="BV177" s="26"/>
      <c r="BW177" s="26"/>
      <c r="BX177" s="26"/>
      <c r="BY177" s="26"/>
      <c r="BZ177" s="26"/>
      <c r="CA177" s="26"/>
      <c r="CB177" s="26"/>
      <c r="CC177" s="26"/>
      <c r="CD177" s="26"/>
      <c r="CE177" s="26"/>
      <c r="CF177" s="26"/>
      <c r="CG177" s="26"/>
      <c r="CH177" s="26"/>
      <c r="CI177" s="26"/>
      <c r="CJ177" s="26"/>
      <c r="CK177" s="26"/>
      <c r="CL177" s="26"/>
      <c r="CM177" s="26"/>
      <c r="CN177" s="26"/>
      <c r="CO177" s="26"/>
      <c r="CP177" s="26"/>
      <c r="CQ177" s="26"/>
      <c r="CR177" s="26"/>
      <c r="CS177" s="26"/>
      <c r="CT177" s="26"/>
      <c r="CU177" s="26"/>
      <c r="CV177" s="26"/>
      <c r="CW177" s="26"/>
      <c r="CX177" s="26"/>
      <c r="CY177" s="26"/>
      <c r="CZ177" s="26"/>
      <c r="DA177" s="26"/>
      <c r="DB177" s="26"/>
      <c r="DC177" s="26"/>
      <c r="DD177" s="26"/>
      <c r="DE177" s="26"/>
      <c r="DF177" s="26"/>
      <c r="DG177" s="26"/>
      <c r="DH177" s="26"/>
      <c r="DI177" s="26"/>
      <c r="DJ177" s="26"/>
      <c r="DK177" s="26"/>
      <c r="DL177" s="26"/>
      <c r="DM177" s="26"/>
      <c r="DN177" s="26"/>
      <c r="DO177" s="26"/>
    </row>
    <row r="178" spans="1:119" s="62" customFormat="1" ht="20.100000000000001" customHeight="1" x14ac:dyDescent="0.15">
      <c r="A178" s="22">
        <v>43698</v>
      </c>
      <c r="B178" s="1038"/>
      <c r="C178" s="24"/>
      <c r="D178" s="19">
        <v>175</v>
      </c>
      <c r="E178" s="11"/>
      <c r="F178" s="1326">
        <v>1347.3223862499999</v>
      </c>
      <c r="G178" s="17">
        <v>80</v>
      </c>
      <c r="H178" s="19"/>
      <c r="I178" s="19"/>
      <c r="J178" s="1079"/>
      <c r="K178" s="19"/>
      <c r="L178" s="1094"/>
      <c r="M178" s="27"/>
      <c r="N178" s="55"/>
      <c r="O178" s="26"/>
      <c r="P178" s="26"/>
      <c r="Q178" s="26"/>
      <c r="R178" s="26"/>
      <c r="S178" s="26"/>
      <c r="T178" s="26"/>
      <c r="U178" s="26"/>
      <c r="V178" s="26"/>
      <c r="W178" s="26"/>
      <c r="X178" s="26"/>
      <c r="Y178" s="26"/>
      <c r="Z178" s="26"/>
      <c r="AA178" s="26"/>
      <c r="AB178" s="26"/>
      <c r="AC178" s="26"/>
      <c r="AD178" s="26"/>
      <c r="AE178" s="26"/>
      <c r="AF178" s="26"/>
      <c r="AG178" s="26"/>
      <c r="AH178" s="26"/>
      <c r="AI178" s="26"/>
      <c r="AJ178" s="26"/>
      <c r="AK178" s="26"/>
      <c r="AL178" s="26"/>
      <c r="AM178" s="26"/>
      <c r="AN178" s="26"/>
      <c r="AO178" s="26"/>
      <c r="AP178" s="26"/>
      <c r="AQ178" s="26"/>
      <c r="AR178" s="26"/>
      <c r="AS178" s="26"/>
      <c r="AT178" s="26"/>
      <c r="AU178" s="26"/>
      <c r="AV178" s="26"/>
      <c r="AW178" s="26"/>
      <c r="AX178" s="26"/>
      <c r="AY178" s="26"/>
      <c r="AZ178" s="26"/>
      <c r="BA178" s="26"/>
      <c r="BB178" s="26"/>
      <c r="BC178" s="26"/>
      <c r="BD178" s="26"/>
      <c r="BE178" s="26"/>
      <c r="BF178" s="26"/>
      <c r="BG178" s="26"/>
      <c r="BH178" s="26"/>
      <c r="BI178" s="26"/>
      <c r="BJ178" s="26"/>
      <c r="BK178" s="26"/>
      <c r="BL178" s="26"/>
      <c r="BM178" s="26"/>
      <c r="BN178" s="26"/>
      <c r="BO178" s="26"/>
      <c r="BP178" s="26"/>
      <c r="BQ178" s="26"/>
      <c r="BR178" s="26"/>
      <c r="BS178" s="26"/>
      <c r="BT178" s="26"/>
      <c r="BU178" s="26"/>
      <c r="BV178" s="26"/>
      <c r="BW178" s="26"/>
      <c r="BX178" s="26"/>
      <c r="BY178" s="26"/>
      <c r="BZ178" s="26"/>
      <c r="CA178" s="26"/>
      <c r="CB178" s="26"/>
      <c r="CC178" s="26"/>
      <c r="CD178" s="26"/>
      <c r="CE178" s="26"/>
      <c r="CF178" s="26"/>
      <c r="CG178" s="26"/>
      <c r="CH178" s="26"/>
      <c r="CI178" s="26"/>
      <c r="CJ178" s="26"/>
      <c r="CK178" s="26"/>
      <c r="CL178" s="26"/>
      <c r="CM178" s="26"/>
      <c r="CN178" s="26"/>
      <c r="CO178" s="26"/>
      <c r="CP178" s="26"/>
      <c r="CQ178" s="26"/>
      <c r="CR178" s="26"/>
      <c r="CS178" s="26"/>
      <c r="CT178" s="26"/>
      <c r="CU178" s="26"/>
      <c r="CV178" s="26"/>
      <c r="CW178" s="26"/>
      <c r="CX178" s="26"/>
      <c r="CY178" s="26"/>
      <c r="CZ178" s="26"/>
      <c r="DA178" s="26"/>
      <c r="DB178" s="26"/>
      <c r="DC178" s="26"/>
      <c r="DD178" s="26"/>
      <c r="DE178" s="26"/>
      <c r="DF178" s="26"/>
      <c r="DG178" s="26"/>
      <c r="DH178" s="26"/>
      <c r="DI178" s="26"/>
      <c r="DJ178" s="26"/>
      <c r="DK178" s="26"/>
      <c r="DL178" s="26"/>
      <c r="DM178" s="26"/>
      <c r="DN178" s="26"/>
      <c r="DO178" s="26"/>
    </row>
    <row r="179" spans="1:119" s="62" customFormat="1" ht="20.100000000000001" customHeight="1" x14ac:dyDescent="0.15">
      <c r="A179" s="22">
        <v>43699</v>
      </c>
      <c r="B179" s="1038"/>
      <c r="C179" s="24"/>
      <c r="D179" s="19">
        <v>175</v>
      </c>
      <c r="E179" s="11"/>
      <c r="F179" s="1326">
        <v>1261.3230849999998</v>
      </c>
      <c r="G179" s="17">
        <v>150</v>
      </c>
      <c r="H179" s="19"/>
      <c r="I179" s="19"/>
      <c r="J179" s="1079"/>
      <c r="K179" s="19"/>
      <c r="L179" s="1094"/>
      <c r="M179" s="27"/>
      <c r="N179" s="55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  <c r="BP179" s="26"/>
      <c r="BQ179" s="26"/>
      <c r="BR179" s="26"/>
      <c r="BS179" s="26"/>
      <c r="BT179" s="26"/>
      <c r="BU179" s="26"/>
      <c r="BV179" s="26"/>
      <c r="BW179" s="26"/>
      <c r="BX179" s="26"/>
      <c r="BY179" s="26"/>
      <c r="BZ179" s="26"/>
      <c r="CA179" s="26"/>
      <c r="CB179" s="26"/>
      <c r="CC179" s="26"/>
      <c r="CD179" s="26"/>
      <c r="CE179" s="26"/>
      <c r="CF179" s="26"/>
      <c r="CG179" s="26"/>
      <c r="CH179" s="26"/>
      <c r="CI179" s="26"/>
      <c r="CJ179" s="26"/>
      <c r="CK179" s="26"/>
      <c r="CL179" s="26"/>
      <c r="CM179" s="26"/>
      <c r="CN179" s="26"/>
      <c r="CO179" s="26"/>
      <c r="CP179" s="26"/>
      <c r="CQ179" s="26"/>
      <c r="CR179" s="26"/>
      <c r="CS179" s="26"/>
      <c r="CT179" s="26"/>
      <c r="CU179" s="26"/>
      <c r="CV179" s="26"/>
      <c r="CW179" s="26"/>
      <c r="CX179" s="26"/>
      <c r="CY179" s="26"/>
      <c r="CZ179" s="26"/>
      <c r="DA179" s="26"/>
      <c r="DB179" s="26"/>
      <c r="DC179" s="26"/>
      <c r="DD179" s="26"/>
      <c r="DE179" s="26"/>
      <c r="DF179" s="26"/>
      <c r="DG179" s="26"/>
      <c r="DH179" s="26"/>
      <c r="DI179" s="26"/>
      <c r="DJ179" s="26"/>
      <c r="DK179" s="26"/>
      <c r="DL179" s="26"/>
      <c r="DM179" s="26"/>
      <c r="DN179" s="26"/>
      <c r="DO179" s="26"/>
    </row>
    <row r="180" spans="1:119" s="62" customFormat="1" ht="20.100000000000001" customHeight="1" x14ac:dyDescent="0.15">
      <c r="A180" s="22">
        <v>43700</v>
      </c>
      <c r="B180" s="1038"/>
      <c r="C180" s="24"/>
      <c r="D180" s="19">
        <v>175</v>
      </c>
      <c r="E180" s="11"/>
      <c r="F180" s="1326">
        <v>1289.9895187500001</v>
      </c>
      <c r="G180" s="17">
        <v>260</v>
      </c>
      <c r="H180" s="19"/>
      <c r="I180" s="19"/>
      <c r="J180" s="1079"/>
      <c r="K180" s="19"/>
      <c r="L180" s="1094"/>
      <c r="M180" s="27"/>
      <c r="N180" s="55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6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</row>
    <row r="181" spans="1:119" s="62" customFormat="1" ht="20.100000000000001" customHeight="1" x14ac:dyDescent="0.15">
      <c r="A181" s="22">
        <v>43701</v>
      </c>
      <c r="B181" s="1038"/>
      <c r="C181" s="24"/>
      <c r="D181" s="19">
        <v>175</v>
      </c>
      <c r="E181" s="11"/>
      <c r="F181" s="1326">
        <v>1318.6559525000002</v>
      </c>
      <c r="G181" s="17">
        <v>240</v>
      </c>
      <c r="H181" s="19"/>
      <c r="I181" s="19"/>
      <c r="J181" s="1079"/>
      <c r="K181" s="19"/>
      <c r="L181" s="1094"/>
      <c r="M181" s="27"/>
      <c r="N181" s="55"/>
      <c r="O181" s="26"/>
      <c r="P181" s="26"/>
      <c r="Q181" s="26"/>
      <c r="R181" s="26"/>
      <c r="S181" s="26"/>
      <c r="T181" s="26"/>
      <c r="U181" s="26"/>
      <c r="V181" s="26"/>
      <c r="W181" s="26"/>
      <c r="X181" s="26"/>
      <c r="Y181" s="26"/>
      <c r="Z181" s="26"/>
      <c r="AA181" s="26"/>
      <c r="AB181" s="26"/>
      <c r="AC181" s="26"/>
      <c r="AD181" s="26"/>
      <c r="AE181" s="26"/>
      <c r="AF181" s="26"/>
      <c r="AG181" s="26"/>
      <c r="AH181" s="26"/>
      <c r="AI181" s="26"/>
      <c r="AJ181" s="26"/>
      <c r="AK181" s="26"/>
      <c r="AL181" s="26"/>
      <c r="AM181" s="26"/>
      <c r="AN181" s="26"/>
      <c r="AO181" s="26"/>
      <c r="AP181" s="26"/>
      <c r="AQ181" s="26"/>
      <c r="AR181" s="26"/>
      <c r="AS181" s="26"/>
      <c r="AT181" s="26"/>
      <c r="AU181" s="26"/>
      <c r="AV181" s="26"/>
      <c r="AW181" s="26"/>
      <c r="AX181" s="26"/>
      <c r="AY181" s="26"/>
      <c r="AZ181" s="26"/>
      <c r="BA181" s="26"/>
      <c r="BB181" s="26"/>
      <c r="BC181" s="26"/>
      <c r="BD181" s="26"/>
      <c r="BE181" s="26"/>
      <c r="BF181" s="26"/>
      <c r="BG181" s="26"/>
      <c r="BH181" s="26"/>
      <c r="BI181" s="26"/>
      <c r="BJ181" s="26"/>
      <c r="BK181" s="26"/>
      <c r="BL181" s="26"/>
      <c r="BM181" s="26"/>
      <c r="BN181" s="26"/>
      <c r="BO181" s="26"/>
      <c r="BP181" s="26"/>
      <c r="BQ181" s="26"/>
      <c r="BR181" s="26"/>
      <c r="BS181" s="26"/>
      <c r="BT181" s="26"/>
      <c r="BU181" s="26"/>
      <c r="BV181" s="26"/>
      <c r="BW181" s="26"/>
      <c r="BX181" s="26"/>
      <c r="BY181" s="26"/>
      <c r="BZ181" s="26"/>
      <c r="CA181" s="26"/>
      <c r="CB181" s="26"/>
      <c r="CC181" s="26"/>
      <c r="CD181" s="26"/>
      <c r="CE181" s="26"/>
      <c r="CF181" s="26"/>
      <c r="CG181" s="26"/>
      <c r="CH181" s="26"/>
      <c r="CI181" s="26"/>
      <c r="CJ181" s="26"/>
      <c r="CK181" s="26"/>
      <c r="CL181" s="26"/>
      <c r="CM181" s="26"/>
      <c r="CN181" s="26"/>
      <c r="CO181" s="26"/>
      <c r="CP181" s="26"/>
      <c r="CQ181" s="26"/>
      <c r="CR181" s="26"/>
      <c r="CS181" s="26"/>
      <c r="CT181" s="26"/>
      <c r="CU181" s="26"/>
      <c r="CV181" s="26"/>
      <c r="CW181" s="26"/>
      <c r="CX181" s="26"/>
      <c r="CY181" s="26"/>
      <c r="CZ181" s="26"/>
      <c r="DA181" s="26"/>
      <c r="DB181" s="26"/>
      <c r="DC181" s="26"/>
      <c r="DD181" s="26"/>
      <c r="DE181" s="26"/>
      <c r="DF181" s="26"/>
      <c r="DG181" s="26"/>
      <c r="DH181" s="26"/>
      <c r="DI181" s="26"/>
      <c r="DJ181" s="26"/>
      <c r="DK181" s="26"/>
      <c r="DL181" s="26"/>
      <c r="DM181" s="26"/>
      <c r="DN181" s="26"/>
      <c r="DO181" s="26"/>
    </row>
    <row r="182" spans="1:119" s="32" customFormat="1" ht="20.100000000000001" customHeight="1" x14ac:dyDescent="0.15">
      <c r="A182" s="28">
        <v>43702</v>
      </c>
      <c r="B182" s="1040"/>
      <c r="C182" s="30"/>
      <c r="D182" s="34">
        <v>175</v>
      </c>
      <c r="E182" s="1068"/>
      <c r="F182" s="1328">
        <v>1203.9902175</v>
      </c>
      <c r="G182" s="33">
        <v>150</v>
      </c>
      <c r="H182" s="34"/>
      <c r="I182" s="34"/>
      <c r="J182" s="1082"/>
      <c r="K182" s="34"/>
      <c r="L182" s="1097"/>
      <c r="M182" s="35"/>
      <c r="N182" s="55"/>
      <c r="O182" s="39"/>
      <c r="P182" s="39"/>
      <c r="Q182" s="39"/>
      <c r="R182" s="39"/>
      <c r="S182" s="39"/>
      <c r="T182" s="39"/>
      <c r="U182" s="39"/>
      <c r="V182" s="39"/>
      <c r="W182" s="39"/>
    </row>
    <row r="183" spans="1:119" s="62" customFormat="1" ht="20.100000000000001" customHeight="1" x14ac:dyDescent="0.15">
      <c r="A183" s="22">
        <v>43703</v>
      </c>
      <c r="B183" s="1038"/>
      <c r="C183" s="24"/>
      <c r="D183" s="19">
        <v>100</v>
      </c>
      <c r="E183" s="11"/>
      <c r="F183" s="1326">
        <v>1203.9902175</v>
      </c>
      <c r="G183" s="17">
        <v>120</v>
      </c>
      <c r="H183" s="19"/>
      <c r="I183" s="19"/>
      <c r="J183" s="1079"/>
      <c r="K183" s="19"/>
      <c r="L183" s="1094"/>
      <c r="M183" s="27"/>
      <c r="N183" s="55"/>
      <c r="O183" s="26"/>
      <c r="P183" s="26"/>
      <c r="Q183" s="26"/>
      <c r="R183" s="26"/>
      <c r="S183" s="26"/>
      <c r="T183" s="26"/>
      <c r="U183" s="26"/>
      <c r="V183" s="26"/>
      <c r="W183" s="26"/>
      <c r="X183" s="26"/>
      <c r="Y183" s="26"/>
      <c r="Z183" s="26"/>
      <c r="AA183" s="26"/>
      <c r="AB183" s="26"/>
      <c r="AC183" s="26"/>
      <c r="AD183" s="26"/>
      <c r="AE183" s="26"/>
      <c r="AF183" s="26"/>
      <c r="AG183" s="26"/>
      <c r="AH183" s="26"/>
      <c r="AI183" s="26"/>
      <c r="AJ183" s="26"/>
      <c r="AK183" s="26"/>
      <c r="AL183" s="26"/>
      <c r="AM183" s="26"/>
      <c r="AN183" s="26"/>
      <c r="AO183" s="26"/>
      <c r="AP183" s="26"/>
      <c r="AQ183" s="26"/>
      <c r="AR183" s="26"/>
      <c r="AS183" s="26"/>
      <c r="AT183" s="26"/>
      <c r="AU183" s="26"/>
      <c r="AV183" s="26"/>
      <c r="AW183" s="26"/>
      <c r="AX183" s="26"/>
      <c r="AY183" s="26"/>
      <c r="AZ183" s="26"/>
      <c r="BA183" s="26"/>
      <c r="BB183" s="26"/>
      <c r="BC183" s="26"/>
      <c r="BD183" s="26"/>
      <c r="BE183" s="26"/>
      <c r="BF183" s="26"/>
      <c r="BG183" s="26"/>
      <c r="BH183" s="26"/>
      <c r="BI183" s="26"/>
      <c r="BJ183" s="26"/>
      <c r="BK183" s="26"/>
      <c r="BL183" s="26"/>
      <c r="BM183" s="26"/>
      <c r="BN183" s="26"/>
      <c r="BO183" s="26"/>
      <c r="BP183" s="26"/>
      <c r="BQ183" s="26"/>
      <c r="BR183" s="26"/>
      <c r="BS183" s="26"/>
      <c r="BT183" s="26"/>
      <c r="BU183" s="26"/>
      <c r="BV183" s="26"/>
      <c r="BW183" s="26"/>
      <c r="BX183" s="26"/>
      <c r="BY183" s="26"/>
      <c r="BZ183" s="26"/>
      <c r="CA183" s="26"/>
      <c r="CB183" s="26"/>
      <c r="CC183" s="26"/>
      <c r="CD183" s="26"/>
      <c r="CE183" s="26"/>
      <c r="CF183" s="26"/>
      <c r="CG183" s="26"/>
      <c r="CH183" s="26"/>
      <c r="CI183" s="26"/>
      <c r="CJ183" s="26"/>
      <c r="CK183" s="26"/>
      <c r="CL183" s="26"/>
      <c r="CM183" s="26"/>
      <c r="CN183" s="26"/>
      <c r="CO183" s="26"/>
      <c r="CP183" s="26"/>
      <c r="CQ183" s="26"/>
      <c r="CR183" s="26"/>
      <c r="CS183" s="26"/>
      <c r="CT183" s="26"/>
      <c r="CU183" s="26"/>
      <c r="CV183" s="26"/>
      <c r="CW183" s="26"/>
      <c r="CX183" s="26"/>
      <c r="CY183" s="26"/>
      <c r="CZ183" s="26"/>
      <c r="DA183" s="26"/>
      <c r="DB183" s="26"/>
      <c r="DC183" s="26"/>
      <c r="DD183" s="26"/>
      <c r="DE183" s="26"/>
      <c r="DF183" s="26"/>
      <c r="DG183" s="26"/>
      <c r="DH183" s="26"/>
      <c r="DI183" s="26"/>
      <c r="DJ183" s="26"/>
      <c r="DK183" s="26"/>
      <c r="DL183" s="26"/>
      <c r="DM183" s="26"/>
      <c r="DN183" s="26"/>
      <c r="DO183" s="26"/>
    </row>
    <row r="184" spans="1:119" s="62" customFormat="1" ht="20.100000000000001" customHeight="1" x14ac:dyDescent="0.15">
      <c r="A184" s="22">
        <v>43704</v>
      </c>
      <c r="B184" s="1038"/>
      <c r="C184" s="24"/>
      <c r="D184" s="19">
        <v>175</v>
      </c>
      <c r="E184" s="11"/>
      <c r="F184" s="1326">
        <v>1117.9909162500001</v>
      </c>
      <c r="G184" s="17">
        <v>160</v>
      </c>
      <c r="H184" s="19"/>
      <c r="I184" s="19"/>
      <c r="J184" s="1079"/>
      <c r="K184" s="19"/>
      <c r="L184" s="1094"/>
      <c r="M184" s="27"/>
      <c r="N184" s="55"/>
      <c r="O184" s="26"/>
      <c r="P184" s="26"/>
      <c r="Q184" s="26"/>
      <c r="R184" s="26"/>
      <c r="S184" s="26"/>
      <c r="T184" s="26"/>
      <c r="U184" s="26"/>
      <c r="V184" s="26"/>
      <c r="W184" s="26"/>
      <c r="X184" s="26"/>
      <c r="Y184" s="26"/>
      <c r="Z184" s="26"/>
      <c r="AA184" s="26"/>
      <c r="AB184" s="26"/>
      <c r="AC184" s="26"/>
      <c r="AD184" s="26"/>
      <c r="AE184" s="26"/>
      <c r="AF184" s="26"/>
      <c r="AG184" s="26"/>
      <c r="AH184" s="26"/>
      <c r="AI184" s="26"/>
      <c r="AJ184" s="26"/>
      <c r="AK184" s="26"/>
      <c r="AL184" s="26"/>
      <c r="AM184" s="26"/>
      <c r="AN184" s="26"/>
      <c r="AO184" s="26"/>
      <c r="AP184" s="26"/>
      <c r="AQ184" s="26"/>
      <c r="AR184" s="26"/>
      <c r="AS184" s="26"/>
      <c r="AT184" s="26"/>
      <c r="AU184" s="26"/>
      <c r="AV184" s="26"/>
      <c r="AW184" s="26"/>
      <c r="AX184" s="26"/>
      <c r="AY184" s="26"/>
      <c r="AZ184" s="26"/>
      <c r="BA184" s="26"/>
      <c r="BB184" s="26"/>
      <c r="BC184" s="26"/>
      <c r="BD184" s="26"/>
      <c r="BE184" s="26"/>
      <c r="BF184" s="26"/>
      <c r="BG184" s="26"/>
      <c r="BH184" s="26"/>
      <c r="BI184" s="26"/>
      <c r="BJ184" s="26"/>
      <c r="BK184" s="26"/>
      <c r="BL184" s="26"/>
      <c r="BM184" s="26"/>
      <c r="BN184" s="26"/>
      <c r="BO184" s="26"/>
      <c r="BP184" s="26"/>
      <c r="BQ184" s="26"/>
      <c r="BR184" s="26"/>
      <c r="BS184" s="26"/>
      <c r="BT184" s="26"/>
      <c r="BU184" s="26"/>
      <c r="BV184" s="26"/>
      <c r="BW184" s="26"/>
      <c r="BX184" s="26"/>
      <c r="BY184" s="26"/>
      <c r="BZ184" s="26"/>
      <c r="CA184" s="26"/>
      <c r="CB184" s="26"/>
      <c r="CC184" s="26"/>
      <c r="CD184" s="26"/>
      <c r="CE184" s="26"/>
      <c r="CF184" s="26"/>
      <c r="CG184" s="26"/>
      <c r="CH184" s="26"/>
      <c r="CI184" s="26"/>
      <c r="CJ184" s="26"/>
      <c r="CK184" s="26"/>
      <c r="CL184" s="26"/>
      <c r="CM184" s="26"/>
      <c r="CN184" s="26"/>
      <c r="CO184" s="26"/>
      <c r="CP184" s="26"/>
      <c r="CQ184" s="26"/>
      <c r="CR184" s="26"/>
      <c r="CS184" s="26"/>
      <c r="CT184" s="26"/>
      <c r="CU184" s="26"/>
      <c r="CV184" s="26"/>
      <c r="CW184" s="26"/>
      <c r="CX184" s="26"/>
      <c r="CY184" s="26"/>
      <c r="CZ184" s="26"/>
      <c r="DA184" s="26"/>
      <c r="DB184" s="26"/>
      <c r="DC184" s="26"/>
      <c r="DD184" s="26"/>
      <c r="DE184" s="26"/>
      <c r="DF184" s="26"/>
      <c r="DG184" s="26"/>
      <c r="DH184" s="26"/>
      <c r="DI184" s="26"/>
      <c r="DJ184" s="26"/>
      <c r="DK184" s="26"/>
      <c r="DL184" s="26"/>
      <c r="DM184" s="26"/>
      <c r="DN184" s="26"/>
      <c r="DO184" s="26"/>
    </row>
    <row r="185" spans="1:119" s="62" customFormat="1" ht="20.100000000000001" customHeight="1" x14ac:dyDescent="0.15">
      <c r="A185" s="22">
        <v>43705</v>
      </c>
      <c r="B185" s="1038"/>
      <c r="C185" s="24"/>
      <c r="D185" s="19">
        <v>175</v>
      </c>
      <c r="E185" s="11"/>
      <c r="F185" s="1326">
        <v>1375.9888199999998</v>
      </c>
      <c r="G185" s="17">
        <v>150</v>
      </c>
      <c r="H185" s="19"/>
      <c r="I185" s="19"/>
      <c r="J185" s="1079"/>
      <c r="K185" s="19"/>
      <c r="L185" s="1094"/>
      <c r="M185" s="27"/>
      <c r="N185" s="55"/>
      <c r="O185" s="26"/>
      <c r="P185" s="26"/>
      <c r="Q185" s="26"/>
      <c r="R185" s="26"/>
      <c r="S185" s="26"/>
      <c r="T185" s="26"/>
      <c r="U185" s="26"/>
      <c r="V185" s="26"/>
      <c r="W185" s="26"/>
      <c r="X185" s="26"/>
      <c r="Y185" s="26"/>
      <c r="Z185" s="26"/>
      <c r="AA185" s="26"/>
      <c r="AB185" s="26"/>
      <c r="AC185" s="26"/>
      <c r="AD185" s="26"/>
      <c r="AE185" s="26"/>
      <c r="AF185" s="26"/>
      <c r="AG185" s="26"/>
      <c r="AH185" s="26"/>
      <c r="AI185" s="26"/>
      <c r="AJ185" s="26"/>
      <c r="AK185" s="26"/>
      <c r="AL185" s="26"/>
      <c r="AM185" s="26"/>
      <c r="AN185" s="26"/>
      <c r="AO185" s="26"/>
      <c r="AP185" s="26"/>
      <c r="AQ185" s="26"/>
      <c r="AR185" s="26"/>
      <c r="AS185" s="26"/>
      <c r="AT185" s="26"/>
      <c r="AU185" s="26"/>
      <c r="AV185" s="26"/>
      <c r="AW185" s="26"/>
      <c r="AX185" s="26"/>
      <c r="AY185" s="26"/>
      <c r="AZ185" s="26"/>
      <c r="BA185" s="26"/>
      <c r="BB185" s="26"/>
      <c r="BC185" s="26"/>
      <c r="BD185" s="26"/>
      <c r="BE185" s="26"/>
      <c r="BF185" s="26"/>
      <c r="BG185" s="26"/>
      <c r="BH185" s="26"/>
      <c r="BI185" s="26"/>
      <c r="BJ185" s="26"/>
      <c r="BK185" s="26"/>
      <c r="BL185" s="26"/>
      <c r="BM185" s="26"/>
      <c r="BN185" s="26"/>
      <c r="BO185" s="26"/>
      <c r="BP185" s="26"/>
      <c r="BQ185" s="26"/>
      <c r="BR185" s="26"/>
      <c r="BS185" s="26"/>
      <c r="BT185" s="26"/>
      <c r="BU185" s="26"/>
      <c r="BV185" s="26"/>
      <c r="BW185" s="26"/>
      <c r="BX185" s="26"/>
      <c r="BY185" s="26"/>
      <c r="BZ185" s="26"/>
      <c r="CA185" s="26"/>
      <c r="CB185" s="26"/>
      <c r="CC185" s="26"/>
      <c r="CD185" s="26"/>
      <c r="CE185" s="26"/>
      <c r="CF185" s="26"/>
      <c r="CG185" s="26"/>
      <c r="CH185" s="26"/>
      <c r="CI185" s="26"/>
      <c r="CJ185" s="26"/>
      <c r="CK185" s="26"/>
      <c r="CL185" s="26"/>
      <c r="CM185" s="26"/>
      <c r="CN185" s="26"/>
      <c r="CO185" s="26"/>
      <c r="CP185" s="26"/>
      <c r="CQ185" s="26"/>
      <c r="CR185" s="26"/>
      <c r="CS185" s="26"/>
      <c r="CT185" s="26"/>
      <c r="CU185" s="26"/>
      <c r="CV185" s="26"/>
      <c r="CW185" s="26"/>
      <c r="CX185" s="26"/>
      <c r="CY185" s="26"/>
      <c r="CZ185" s="26"/>
      <c r="DA185" s="26"/>
      <c r="DB185" s="26"/>
      <c r="DC185" s="26"/>
      <c r="DD185" s="26"/>
      <c r="DE185" s="26"/>
      <c r="DF185" s="26"/>
      <c r="DG185" s="26"/>
      <c r="DH185" s="26"/>
      <c r="DI185" s="26"/>
      <c r="DJ185" s="26"/>
      <c r="DK185" s="26"/>
      <c r="DL185" s="26"/>
      <c r="DM185" s="26"/>
      <c r="DN185" s="26"/>
      <c r="DO185" s="26"/>
    </row>
    <row r="186" spans="1:119" s="62" customFormat="1" ht="20.100000000000001" customHeight="1" x14ac:dyDescent="0.15">
      <c r="A186" s="22">
        <v>43706</v>
      </c>
      <c r="B186" s="1038"/>
      <c r="C186" s="24"/>
      <c r="D186" s="19">
        <v>175</v>
      </c>
      <c r="E186" s="11"/>
      <c r="F186" s="1326">
        <v>1232.6566512500001</v>
      </c>
      <c r="G186" s="17">
        <v>320</v>
      </c>
      <c r="H186" s="19"/>
      <c r="I186" s="19"/>
      <c r="J186" s="1079"/>
      <c r="K186" s="19"/>
      <c r="L186" s="1094"/>
      <c r="M186" s="27"/>
      <c r="N186" s="55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  <c r="BP186" s="26"/>
      <c r="BQ186" s="26"/>
      <c r="BR186" s="26"/>
      <c r="BS186" s="26"/>
      <c r="BT186" s="26"/>
      <c r="BU186" s="26"/>
      <c r="BV186" s="26"/>
      <c r="BW186" s="26"/>
      <c r="BX186" s="26"/>
      <c r="BY186" s="26"/>
      <c r="BZ186" s="26"/>
      <c r="CA186" s="26"/>
      <c r="CB186" s="26"/>
      <c r="CC186" s="26"/>
      <c r="CD186" s="26"/>
      <c r="CE186" s="26"/>
      <c r="CF186" s="26"/>
      <c r="CG186" s="26"/>
      <c r="CH186" s="26"/>
      <c r="CI186" s="26"/>
      <c r="CJ186" s="26"/>
      <c r="CK186" s="26"/>
      <c r="CL186" s="26"/>
      <c r="CM186" s="26"/>
      <c r="CN186" s="26"/>
      <c r="CO186" s="26"/>
      <c r="CP186" s="26"/>
      <c r="CQ186" s="26"/>
      <c r="CR186" s="26"/>
      <c r="CS186" s="26"/>
      <c r="CT186" s="26"/>
      <c r="CU186" s="26"/>
      <c r="CV186" s="26"/>
      <c r="CW186" s="26"/>
      <c r="CX186" s="26"/>
      <c r="CY186" s="26"/>
      <c r="CZ186" s="26"/>
      <c r="DA186" s="26"/>
      <c r="DB186" s="26"/>
      <c r="DC186" s="26"/>
      <c r="DD186" s="26"/>
      <c r="DE186" s="26"/>
      <c r="DF186" s="26"/>
      <c r="DG186" s="26"/>
      <c r="DH186" s="26"/>
      <c r="DI186" s="26"/>
      <c r="DJ186" s="26"/>
      <c r="DK186" s="26"/>
      <c r="DL186" s="26"/>
      <c r="DM186" s="26"/>
      <c r="DN186" s="26"/>
      <c r="DO186" s="26"/>
    </row>
    <row r="187" spans="1:119" s="62" customFormat="1" ht="20.100000000000001" customHeight="1" x14ac:dyDescent="0.15">
      <c r="A187" s="22">
        <v>43707</v>
      </c>
      <c r="B187" s="1038"/>
      <c r="C187" s="24"/>
      <c r="D187" s="19">
        <v>175</v>
      </c>
      <c r="E187" s="11"/>
      <c r="F187" s="1326">
        <v>1117.9909162500001</v>
      </c>
      <c r="G187" s="17">
        <v>200</v>
      </c>
      <c r="H187" s="19"/>
      <c r="I187" s="19"/>
      <c r="J187" s="1079"/>
      <c r="K187" s="19"/>
      <c r="L187" s="1094"/>
      <c r="M187" s="27"/>
      <c r="N187" s="55"/>
      <c r="O187" s="26"/>
      <c r="P187" s="26"/>
      <c r="Q187" s="26"/>
      <c r="R187" s="26"/>
      <c r="S187" s="26"/>
      <c r="T187" s="26"/>
      <c r="U187" s="26"/>
      <c r="V187" s="26"/>
      <c r="W187" s="26"/>
      <c r="X187" s="26"/>
      <c r="Y187" s="26"/>
      <c r="Z187" s="26"/>
      <c r="AA187" s="26"/>
      <c r="AB187" s="26"/>
      <c r="AC187" s="26"/>
      <c r="AD187" s="26"/>
      <c r="AE187" s="26"/>
      <c r="AF187" s="26"/>
      <c r="AG187" s="26"/>
      <c r="AH187" s="26"/>
      <c r="AI187" s="26"/>
      <c r="AJ187" s="26"/>
      <c r="AK187" s="26"/>
      <c r="AL187" s="26"/>
      <c r="AM187" s="26"/>
      <c r="AN187" s="26"/>
      <c r="AO187" s="26"/>
      <c r="AP187" s="26"/>
      <c r="AQ187" s="26"/>
      <c r="AR187" s="26"/>
      <c r="AS187" s="26"/>
      <c r="AT187" s="26"/>
      <c r="AU187" s="26"/>
      <c r="AV187" s="26"/>
      <c r="AW187" s="26"/>
      <c r="AX187" s="26"/>
      <c r="AY187" s="26"/>
      <c r="AZ187" s="26"/>
      <c r="BA187" s="26"/>
      <c r="BB187" s="26"/>
      <c r="BC187" s="26"/>
      <c r="BD187" s="26"/>
      <c r="BE187" s="26"/>
      <c r="BF187" s="26"/>
      <c r="BG187" s="26"/>
      <c r="BH187" s="26"/>
      <c r="BI187" s="26"/>
      <c r="BJ187" s="26"/>
      <c r="BK187" s="26"/>
      <c r="BL187" s="26"/>
      <c r="BM187" s="26"/>
      <c r="BN187" s="26"/>
      <c r="BO187" s="26"/>
      <c r="BP187" s="26"/>
      <c r="BQ187" s="26"/>
      <c r="BR187" s="26"/>
      <c r="BS187" s="26"/>
      <c r="BT187" s="26"/>
      <c r="BU187" s="26"/>
      <c r="BV187" s="26"/>
      <c r="BW187" s="26"/>
      <c r="BX187" s="26"/>
      <c r="BY187" s="26"/>
      <c r="BZ187" s="26"/>
      <c r="CA187" s="26"/>
      <c r="CB187" s="26"/>
      <c r="CC187" s="26"/>
      <c r="CD187" s="26"/>
      <c r="CE187" s="26"/>
      <c r="CF187" s="26"/>
      <c r="CG187" s="26"/>
      <c r="CH187" s="26"/>
      <c r="CI187" s="26"/>
      <c r="CJ187" s="26"/>
      <c r="CK187" s="26"/>
      <c r="CL187" s="26"/>
      <c r="CM187" s="26"/>
      <c r="CN187" s="26"/>
      <c r="CO187" s="26"/>
      <c r="CP187" s="26"/>
      <c r="CQ187" s="26"/>
      <c r="CR187" s="26"/>
      <c r="CS187" s="26"/>
      <c r="CT187" s="26"/>
      <c r="CU187" s="26"/>
      <c r="CV187" s="26"/>
      <c r="CW187" s="26"/>
      <c r="CX187" s="26"/>
      <c r="CY187" s="26"/>
      <c r="CZ187" s="26"/>
      <c r="DA187" s="26"/>
      <c r="DB187" s="26"/>
      <c r="DC187" s="26"/>
      <c r="DD187" s="26"/>
      <c r="DE187" s="26"/>
      <c r="DF187" s="26"/>
      <c r="DG187" s="26"/>
      <c r="DH187" s="26"/>
      <c r="DI187" s="26"/>
      <c r="DJ187" s="26"/>
      <c r="DK187" s="26"/>
      <c r="DL187" s="26"/>
      <c r="DM187" s="26"/>
      <c r="DN187" s="26"/>
      <c r="DO187" s="26"/>
    </row>
    <row r="188" spans="1:119" s="62" customFormat="1" ht="20.100000000000001" customHeight="1" x14ac:dyDescent="0.15">
      <c r="A188" s="22">
        <v>43708</v>
      </c>
      <c r="B188" s="1038"/>
      <c r="C188" s="24"/>
      <c r="D188" s="19">
        <v>100</v>
      </c>
      <c r="E188" s="11"/>
      <c r="F188" s="1326">
        <v>1347.3223862499999</v>
      </c>
      <c r="G188" s="17">
        <v>200</v>
      </c>
      <c r="H188" s="19"/>
      <c r="I188" s="19"/>
      <c r="J188" s="1079"/>
      <c r="K188" s="19"/>
      <c r="L188" s="1094"/>
      <c r="M188" s="27"/>
      <c r="N188" s="55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  <c r="BP188" s="26"/>
      <c r="BQ188" s="26"/>
      <c r="BR188" s="26"/>
      <c r="BS188" s="26"/>
      <c r="BT188" s="26"/>
      <c r="BU188" s="26"/>
      <c r="BV188" s="26"/>
      <c r="BW188" s="26"/>
      <c r="BX188" s="26"/>
      <c r="BY188" s="26"/>
      <c r="BZ188" s="26"/>
      <c r="CA188" s="26"/>
      <c r="CB188" s="26"/>
      <c r="CC188" s="26"/>
      <c r="CD188" s="26"/>
      <c r="CE188" s="26"/>
      <c r="CF188" s="26"/>
      <c r="CG188" s="26"/>
      <c r="CH188" s="26"/>
      <c r="CI188" s="26"/>
      <c r="CJ188" s="26"/>
      <c r="CK188" s="26"/>
      <c r="CL188" s="26"/>
      <c r="CM188" s="26"/>
      <c r="CN188" s="26"/>
      <c r="CO188" s="26"/>
      <c r="CP188" s="26"/>
      <c r="CQ188" s="26"/>
      <c r="CR188" s="26"/>
      <c r="CS188" s="26"/>
      <c r="CT188" s="26"/>
      <c r="CU188" s="26"/>
      <c r="CV188" s="26"/>
      <c r="CW188" s="26"/>
      <c r="CX188" s="26"/>
      <c r="CY188" s="26"/>
      <c r="CZ188" s="26"/>
      <c r="DA188" s="26"/>
      <c r="DB188" s="26"/>
      <c r="DC188" s="26"/>
      <c r="DD188" s="26"/>
      <c r="DE188" s="26"/>
      <c r="DF188" s="26"/>
      <c r="DG188" s="26"/>
      <c r="DH188" s="26"/>
      <c r="DI188" s="26"/>
      <c r="DJ188" s="26"/>
      <c r="DK188" s="26"/>
      <c r="DL188" s="26"/>
      <c r="DM188" s="26"/>
      <c r="DN188" s="26"/>
      <c r="DO188" s="26"/>
    </row>
    <row r="189" spans="1:119" s="32" customFormat="1" ht="20.100000000000001" customHeight="1" x14ac:dyDescent="0.15">
      <c r="A189" s="28">
        <v>43709</v>
      </c>
      <c r="B189" s="1040"/>
      <c r="C189" s="30"/>
      <c r="D189" s="34">
        <v>100</v>
      </c>
      <c r="E189" s="1068"/>
      <c r="F189" s="1328">
        <v>1289.9895187500001</v>
      </c>
      <c r="G189" s="33">
        <v>210</v>
      </c>
      <c r="H189" s="34"/>
      <c r="I189" s="34"/>
      <c r="J189" s="1082"/>
      <c r="K189" s="34"/>
      <c r="L189" s="1097"/>
      <c r="M189" s="35"/>
      <c r="N189" s="55"/>
      <c r="O189" s="39"/>
      <c r="P189" s="39"/>
      <c r="Q189" s="39"/>
      <c r="R189" s="39"/>
      <c r="S189" s="39"/>
      <c r="T189" s="39"/>
      <c r="U189" s="39"/>
      <c r="V189" s="39"/>
      <c r="W189" s="39"/>
    </row>
    <row r="190" spans="1:119" s="62" customFormat="1" ht="20.100000000000001" customHeight="1" x14ac:dyDescent="0.15">
      <c r="A190" s="22">
        <v>43710</v>
      </c>
      <c r="B190" s="1038"/>
      <c r="C190" s="24"/>
      <c r="D190" s="19">
        <v>100</v>
      </c>
      <c r="E190" s="11"/>
      <c r="F190" s="1326">
        <v>1318.6559525000002</v>
      </c>
      <c r="G190" s="17">
        <v>160</v>
      </c>
      <c r="H190" s="19"/>
      <c r="I190" s="19"/>
      <c r="J190" s="1079"/>
      <c r="K190" s="19"/>
      <c r="L190" s="1094"/>
      <c r="M190" s="27"/>
      <c r="N190" s="55"/>
      <c r="O190" s="26"/>
      <c r="P190" s="26"/>
      <c r="Q190" s="26"/>
      <c r="R190" s="26"/>
      <c r="S190" s="26"/>
      <c r="T190" s="26"/>
      <c r="U190" s="26"/>
      <c r="V190" s="26"/>
      <c r="W190" s="26"/>
      <c r="X190" s="26"/>
      <c r="Y190" s="26"/>
      <c r="Z190" s="26"/>
      <c r="AA190" s="26"/>
      <c r="AB190" s="26"/>
      <c r="AC190" s="26"/>
      <c r="AD190" s="26"/>
      <c r="AE190" s="26"/>
      <c r="AF190" s="26"/>
      <c r="AG190" s="26"/>
      <c r="AH190" s="26"/>
      <c r="AI190" s="26"/>
      <c r="AJ190" s="26"/>
      <c r="AK190" s="26"/>
      <c r="AL190" s="26"/>
      <c r="AM190" s="26"/>
      <c r="AN190" s="26"/>
      <c r="AO190" s="26"/>
      <c r="AP190" s="26"/>
      <c r="AQ190" s="26"/>
      <c r="AR190" s="26"/>
      <c r="AS190" s="26"/>
      <c r="AT190" s="26"/>
      <c r="AU190" s="26"/>
      <c r="AV190" s="26"/>
      <c r="AW190" s="26"/>
      <c r="AX190" s="26"/>
      <c r="AY190" s="26"/>
      <c r="AZ190" s="26"/>
      <c r="BA190" s="26"/>
      <c r="BB190" s="26"/>
      <c r="BC190" s="26"/>
      <c r="BD190" s="26"/>
      <c r="BE190" s="26"/>
      <c r="BF190" s="26"/>
      <c r="BG190" s="26"/>
      <c r="BH190" s="26"/>
      <c r="BI190" s="26"/>
      <c r="BJ190" s="26"/>
      <c r="BK190" s="26"/>
      <c r="BL190" s="26"/>
      <c r="BM190" s="26"/>
      <c r="BN190" s="26"/>
      <c r="BO190" s="26"/>
      <c r="BP190" s="26"/>
      <c r="BQ190" s="26"/>
      <c r="BR190" s="26"/>
      <c r="BS190" s="26"/>
      <c r="BT190" s="26"/>
      <c r="BU190" s="26"/>
      <c r="BV190" s="26"/>
      <c r="BW190" s="26"/>
      <c r="BX190" s="26"/>
      <c r="BY190" s="26"/>
      <c r="BZ190" s="26"/>
      <c r="CA190" s="26"/>
      <c r="CB190" s="26"/>
      <c r="CC190" s="26"/>
      <c r="CD190" s="26"/>
      <c r="CE190" s="26"/>
      <c r="CF190" s="26"/>
      <c r="CG190" s="26"/>
      <c r="CH190" s="26"/>
      <c r="CI190" s="26"/>
      <c r="CJ190" s="26"/>
      <c r="CK190" s="26"/>
      <c r="CL190" s="26"/>
      <c r="CM190" s="26"/>
      <c r="CN190" s="26"/>
      <c r="CO190" s="26"/>
      <c r="CP190" s="26"/>
      <c r="CQ190" s="26"/>
      <c r="CR190" s="26"/>
      <c r="CS190" s="26"/>
      <c r="CT190" s="26"/>
      <c r="CU190" s="26"/>
      <c r="CV190" s="26"/>
      <c r="CW190" s="26"/>
      <c r="CX190" s="26"/>
      <c r="CY190" s="26"/>
      <c r="CZ190" s="26"/>
      <c r="DA190" s="26"/>
      <c r="DB190" s="26"/>
      <c r="DC190" s="26"/>
      <c r="DD190" s="26"/>
      <c r="DE190" s="26"/>
      <c r="DF190" s="26"/>
      <c r="DG190" s="26"/>
      <c r="DH190" s="26"/>
      <c r="DI190" s="26"/>
      <c r="DJ190" s="26"/>
      <c r="DK190" s="26"/>
      <c r="DL190" s="26"/>
      <c r="DM190" s="26"/>
      <c r="DN190" s="26"/>
      <c r="DO190" s="26"/>
    </row>
    <row r="191" spans="1:119" s="62" customFormat="1" ht="20.100000000000001" customHeight="1" x14ac:dyDescent="0.15">
      <c r="A191" s="22">
        <v>43711</v>
      </c>
      <c r="B191" s="1038"/>
      <c r="C191" s="24"/>
      <c r="D191" s="19">
        <v>100</v>
      </c>
      <c r="E191" s="11"/>
      <c r="F191" s="1326">
        <v>1232.6566512500001</v>
      </c>
      <c r="G191" s="17">
        <v>180</v>
      </c>
      <c r="H191" s="19"/>
      <c r="I191" s="19"/>
      <c r="J191" s="1079"/>
      <c r="K191" s="19"/>
      <c r="L191" s="1094"/>
      <c r="M191" s="27"/>
      <c r="N191" s="55"/>
      <c r="O191" s="26"/>
      <c r="P191" s="26"/>
      <c r="Q191" s="26"/>
      <c r="R191" s="26"/>
      <c r="S191" s="26"/>
      <c r="T191" s="26"/>
      <c r="U191" s="26"/>
      <c r="V191" s="26"/>
      <c r="W191" s="26"/>
      <c r="X191" s="26"/>
      <c r="Y191" s="26"/>
      <c r="Z191" s="26"/>
      <c r="AA191" s="26"/>
      <c r="AB191" s="26"/>
      <c r="AC191" s="26"/>
      <c r="AD191" s="26"/>
      <c r="AE191" s="26"/>
      <c r="AF191" s="26"/>
      <c r="AG191" s="26"/>
      <c r="AH191" s="26"/>
      <c r="AI191" s="26"/>
      <c r="AJ191" s="26"/>
      <c r="AK191" s="26"/>
      <c r="AL191" s="26"/>
      <c r="AM191" s="26"/>
      <c r="AN191" s="26"/>
      <c r="AO191" s="26"/>
      <c r="AP191" s="26"/>
      <c r="AQ191" s="26"/>
      <c r="AR191" s="26"/>
      <c r="AS191" s="26"/>
      <c r="AT191" s="26"/>
      <c r="AU191" s="26"/>
      <c r="AV191" s="26"/>
      <c r="AW191" s="26"/>
      <c r="AX191" s="26"/>
      <c r="AY191" s="26"/>
      <c r="AZ191" s="26"/>
      <c r="BA191" s="26"/>
      <c r="BB191" s="26"/>
      <c r="BC191" s="26"/>
      <c r="BD191" s="26"/>
      <c r="BE191" s="26"/>
      <c r="BF191" s="26"/>
      <c r="BG191" s="26"/>
      <c r="BH191" s="26"/>
      <c r="BI191" s="26"/>
      <c r="BJ191" s="26"/>
      <c r="BK191" s="26"/>
      <c r="BL191" s="26"/>
      <c r="BM191" s="26"/>
      <c r="BN191" s="26"/>
      <c r="BO191" s="26"/>
      <c r="BP191" s="26"/>
      <c r="BQ191" s="26"/>
      <c r="BR191" s="26"/>
      <c r="BS191" s="26"/>
      <c r="BT191" s="26"/>
      <c r="BU191" s="26"/>
      <c r="BV191" s="26"/>
      <c r="BW191" s="26"/>
      <c r="BX191" s="26"/>
      <c r="BY191" s="26"/>
      <c r="BZ191" s="26"/>
      <c r="CA191" s="26"/>
      <c r="CB191" s="26"/>
      <c r="CC191" s="26"/>
      <c r="CD191" s="26"/>
      <c r="CE191" s="26"/>
      <c r="CF191" s="26"/>
      <c r="CG191" s="26"/>
      <c r="CH191" s="26"/>
      <c r="CI191" s="26"/>
      <c r="CJ191" s="26"/>
      <c r="CK191" s="26"/>
      <c r="CL191" s="26"/>
      <c r="CM191" s="26"/>
      <c r="CN191" s="26"/>
      <c r="CO191" s="26"/>
      <c r="CP191" s="26"/>
      <c r="CQ191" s="26"/>
      <c r="CR191" s="26"/>
      <c r="CS191" s="26"/>
      <c r="CT191" s="26"/>
      <c r="CU191" s="26"/>
      <c r="CV191" s="26"/>
      <c r="CW191" s="26"/>
      <c r="CX191" s="26"/>
      <c r="CY191" s="26"/>
      <c r="CZ191" s="26"/>
      <c r="DA191" s="26"/>
      <c r="DB191" s="26"/>
      <c r="DC191" s="26"/>
      <c r="DD191" s="26"/>
      <c r="DE191" s="26"/>
      <c r="DF191" s="26"/>
      <c r="DG191" s="26"/>
      <c r="DH191" s="26"/>
      <c r="DI191" s="26"/>
      <c r="DJ191" s="26"/>
      <c r="DK191" s="26"/>
      <c r="DL191" s="26"/>
      <c r="DM191" s="26"/>
      <c r="DN191" s="26"/>
      <c r="DO191" s="26"/>
    </row>
    <row r="192" spans="1:119" s="62" customFormat="1" ht="20.100000000000001" customHeight="1" x14ac:dyDescent="0.15">
      <c r="A192" s="22">
        <v>43712</v>
      </c>
      <c r="B192" s="1038"/>
      <c r="C192" s="24"/>
      <c r="D192" s="19">
        <v>100</v>
      </c>
      <c r="E192" s="11"/>
      <c r="F192" s="1326">
        <v>1232.6566512500001</v>
      </c>
      <c r="G192" s="17">
        <v>220</v>
      </c>
      <c r="H192" s="19"/>
      <c r="I192" s="19"/>
      <c r="J192" s="1079"/>
      <c r="K192" s="19"/>
      <c r="L192" s="1094"/>
      <c r="M192" s="27"/>
      <c r="N192" s="55"/>
      <c r="O192" s="26"/>
      <c r="P192" s="26"/>
      <c r="Q192" s="26"/>
      <c r="R192" s="26"/>
      <c r="S192" s="26"/>
      <c r="T192" s="26"/>
      <c r="U192" s="26"/>
      <c r="V192" s="26"/>
      <c r="W192" s="26"/>
      <c r="X192" s="26"/>
      <c r="Y192" s="26"/>
      <c r="Z192" s="26"/>
      <c r="AA192" s="26"/>
      <c r="AB192" s="26"/>
      <c r="AC192" s="26"/>
      <c r="AD192" s="26"/>
      <c r="AE192" s="26"/>
      <c r="AF192" s="26"/>
      <c r="AG192" s="26"/>
      <c r="AH192" s="26"/>
      <c r="AI192" s="26"/>
      <c r="AJ192" s="26"/>
      <c r="AK192" s="26"/>
      <c r="AL192" s="26"/>
      <c r="AM192" s="26"/>
      <c r="AN192" s="26"/>
      <c r="AO192" s="26"/>
      <c r="AP192" s="26"/>
      <c r="AQ192" s="26"/>
      <c r="AR192" s="26"/>
      <c r="AS192" s="26"/>
      <c r="AT192" s="26"/>
      <c r="AU192" s="26"/>
      <c r="AV192" s="26"/>
      <c r="AW192" s="26"/>
      <c r="AX192" s="26"/>
      <c r="AY192" s="26"/>
      <c r="AZ192" s="26"/>
      <c r="BA192" s="26"/>
      <c r="BB192" s="26"/>
      <c r="BC192" s="26"/>
      <c r="BD192" s="26"/>
      <c r="BE192" s="26"/>
      <c r="BF192" s="26"/>
      <c r="BG192" s="26"/>
      <c r="BH192" s="26"/>
      <c r="BI192" s="26"/>
      <c r="BJ192" s="26"/>
      <c r="BK192" s="26"/>
      <c r="BL192" s="26"/>
      <c r="BM192" s="26"/>
      <c r="BN192" s="26"/>
      <c r="BO192" s="26"/>
      <c r="BP192" s="26"/>
      <c r="BQ192" s="26"/>
      <c r="BR192" s="26"/>
      <c r="BS192" s="26"/>
      <c r="BT192" s="26"/>
      <c r="BU192" s="26"/>
      <c r="BV192" s="26"/>
      <c r="BW192" s="26"/>
      <c r="BX192" s="26"/>
      <c r="BY192" s="26"/>
      <c r="BZ192" s="26"/>
      <c r="CA192" s="26"/>
      <c r="CB192" s="26"/>
      <c r="CC192" s="26"/>
      <c r="CD192" s="26"/>
      <c r="CE192" s="26"/>
      <c r="CF192" s="26"/>
      <c r="CG192" s="26"/>
      <c r="CH192" s="26"/>
      <c r="CI192" s="26"/>
      <c r="CJ192" s="26"/>
      <c r="CK192" s="26"/>
      <c r="CL192" s="26"/>
      <c r="CM192" s="26"/>
      <c r="CN192" s="26"/>
      <c r="CO192" s="26"/>
      <c r="CP192" s="26"/>
      <c r="CQ192" s="26"/>
      <c r="CR192" s="26"/>
      <c r="CS192" s="26"/>
      <c r="CT192" s="26"/>
      <c r="CU192" s="26"/>
      <c r="CV192" s="26"/>
      <c r="CW192" s="26"/>
      <c r="CX192" s="26"/>
      <c r="CY192" s="26"/>
      <c r="CZ192" s="26"/>
      <c r="DA192" s="26"/>
      <c r="DB192" s="26"/>
      <c r="DC192" s="26"/>
      <c r="DD192" s="26"/>
      <c r="DE192" s="26"/>
      <c r="DF192" s="26"/>
      <c r="DG192" s="26"/>
      <c r="DH192" s="26"/>
      <c r="DI192" s="26"/>
      <c r="DJ192" s="26"/>
      <c r="DK192" s="26"/>
      <c r="DL192" s="26"/>
      <c r="DM192" s="26"/>
      <c r="DN192" s="26"/>
      <c r="DO192" s="26"/>
    </row>
    <row r="193" spans="1:119" s="62" customFormat="1" ht="20.100000000000001" customHeight="1" x14ac:dyDescent="0.15">
      <c r="A193" s="22">
        <v>43713</v>
      </c>
      <c r="B193" s="1038"/>
      <c r="C193" s="24"/>
      <c r="D193" s="19">
        <v>100</v>
      </c>
      <c r="E193" s="11"/>
      <c r="F193" s="1326">
        <v>1547.9874225000003</v>
      </c>
      <c r="G193" s="17">
        <v>220</v>
      </c>
      <c r="H193" s="19"/>
      <c r="I193" s="19"/>
      <c r="J193" s="1079"/>
      <c r="K193" s="19"/>
      <c r="L193" s="1094"/>
      <c r="M193" s="27"/>
      <c r="N193" s="55"/>
      <c r="O193" s="26"/>
      <c r="P193" s="26"/>
      <c r="Q193" s="26"/>
      <c r="R193" s="26"/>
      <c r="S193" s="26"/>
      <c r="T193" s="26"/>
      <c r="U193" s="26"/>
      <c r="V193" s="26"/>
      <c r="W193" s="26"/>
      <c r="X193" s="26"/>
      <c r="Y193" s="26"/>
      <c r="Z193" s="26"/>
      <c r="AA193" s="26"/>
      <c r="AB193" s="26"/>
      <c r="AC193" s="26"/>
      <c r="AD193" s="26"/>
      <c r="AE193" s="26"/>
      <c r="AF193" s="26"/>
      <c r="AG193" s="26"/>
      <c r="AH193" s="26"/>
      <c r="AI193" s="26"/>
      <c r="AJ193" s="26"/>
      <c r="AK193" s="26"/>
      <c r="AL193" s="26"/>
      <c r="AM193" s="26"/>
      <c r="AN193" s="26"/>
      <c r="AO193" s="26"/>
      <c r="AP193" s="26"/>
      <c r="AQ193" s="26"/>
      <c r="AR193" s="26"/>
      <c r="AS193" s="26"/>
      <c r="AT193" s="26"/>
      <c r="AU193" s="26"/>
      <c r="AV193" s="26"/>
      <c r="AW193" s="26"/>
      <c r="AX193" s="26"/>
      <c r="AY193" s="26"/>
      <c r="AZ193" s="26"/>
      <c r="BA193" s="26"/>
      <c r="BB193" s="26"/>
      <c r="BC193" s="26"/>
      <c r="BD193" s="26"/>
      <c r="BE193" s="26"/>
      <c r="BF193" s="26"/>
      <c r="BG193" s="26"/>
      <c r="BH193" s="26"/>
      <c r="BI193" s="26"/>
      <c r="BJ193" s="26"/>
      <c r="BK193" s="26"/>
      <c r="BL193" s="26"/>
      <c r="BM193" s="26"/>
      <c r="BN193" s="26"/>
      <c r="BO193" s="26"/>
      <c r="BP193" s="26"/>
      <c r="BQ193" s="26"/>
      <c r="BR193" s="26"/>
      <c r="BS193" s="26"/>
      <c r="BT193" s="26"/>
      <c r="BU193" s="26"/>
      <c r="BV193" s="26"/>
      <c r="BW193" s="26"/>
      <c r="BX193" s="26"/>
      <c r="BY193" s="26"/>
      <c r="BZ193" s="26"/>
      <c r="CA193" s="26"/>
      <c r="CB193" s="26"/>
      <c r="CC193" s="26"/>
      <c r="CD193" s="26"/>
      <c r="CE193" s="26"/>
      <c r="CF193" s="26"/>
      <c r="CG193" s="26"/>
      <c r="CH193" s="26"/>
      <c r="CI193" s="26"/>
      <c r="CJ193" s="26"/>
      <c r="CK193" s="26"/>
      <c r="CL193" s="26"/>
      <c r="CM193" s="26"/>
      <c r="CN193" s="26"/>
      <c r="CO193" s="26"/>
      <c r="CP193" s="26"/>
      <c r="CQ193" s="26"/>
      <c r="CR193" s="26"/>
      <c r="CS193" s="26"/>
      <c r="CT193" s="26"/>
      <c r="CU193" s="26"/>
      <c r="CV193" s="26"/>
      <c r="CW193" s="26"/>
      <c r="CX193" s="26"/>
      <c r="CY193" s="26"/>
      <c r="CZ193" s="26"/>
      <c r="DA193" s="26"/>
      <c r="DB193" s="26"/>
      <c r="DC193" s="26"/>
      <c r="DD193" s="26"/>
      <c r="DE193" s="26"/>
      <c r="DF193" s="26"/>
      <c r="DG193" s="26"/>
      <c r="DH193" s="26"/>
      <c r="DI193" s="26"/>
      <c r="DJ193" s="26"/>
      <c r="DK193" s="26"/>
      <c r="DL193" s="26"/>
      <c r="DM193" s="26"/>
      <c r="DN193" s="26"/>
      <c r="DO193" s="26"/>
    </row>
    <row r="194" spans="1:119" s="62" customFormat="1" ht="20.100000000000001" customHeight="1" x14ac:dyDescent="0.15">
      <c r="A194" s="22">
        <v>43714</v>
      </c>
      <c r="B194" s="1038"/>
      <c r="C194" s="24"/>
      <c r="D194" s="19">
        <v>100</v>
      </c>
      <c r="E194" s="11"/>
      <c r="F194" s="1326">
        <v>1318.6559525000002</v>
      </c>
      <c r="G194" s="17">
        <v>280</v>
      </c>
      <c r="H194" s="19"/>
      <c r="I194" s="19"/>
      <c r="J194" s="1079"/>
      <c r="K194" s="19"/>
      <c r="L194" s="1094"/>
      <c r="M194" s="27"/>
      <c r="N194" s="55"/>
      <c r="O194" s="26"/>
      <c r="P194" s="26"/>
      <c r="Q194" s="26"/>
      <c r="R194" s="26"/>
      <c r="S194" s="26"/>
      <c r="T194" s="26"/>
      <c r="U194" s="26"/>
      <c r="V194" s="26"/>
      <c r="W194" s="26"/>
      <c r="X194" s="26"/>
      <c r="Y194" s="26"/>
      <c r="Z194" s="26"/>
      <c r="AA194" s="26"/>
      <c r="AB194" s="26"/>
      <c r="AC194" s="26"/>
      <c r="AD194" s="26"/>
      <c r="AE194" s="26"/>
      <c r="AF194" s="26"/>
      <c r="AG194" s="26"/>
      <c r="AH194" s="26"/>
      <c r="AI194" s="26"/>
      <c r="AJ194" s="26"/>
      <c r="AK194" s="26"/>
      <c r="AL194" s="26"/>
      <c r="AM194" s="26"/>
      <c r="AN194" s="26"/>
      <c r="AO194" s="26"/>
      <c r="AP194" s="26"/>
      <c r="AQ194" s="26"/>
      <c r="AR194" s="26"/>
      <c r="AS194" s="26"/>
      <c r="AT194" s="26"/>
      <c r="AU194" s="26"/>
      <c r="AV194" s="26"/>
      <c r="AW194" s="26"/>
      <c r="AX194" s="26"/>
      <c r="AY194" s="26"/>
      <c r="AZ194" s="26"/>
      <c r="BA194" s="26"/>
      <c r="BB194" s="26"/>
      <c r="BC194" s="26"/>
      <c r="BD194" s="26"/>
      <c r="BE194" s="26"/>
      <c r="BF194" s="26"/>
      <c r="BG194" s="26"/>
      <c r="BH194" s="26"/>
      <c r="BI194" s="26"/>
      <c r="BJ194" s="26"/>
      <c r="BK194" s="26"/>
      <c r="BL194" s="26"/>
      <c r="BM194" s="26"/>
      <c r="BN194" s="26"/>
      <c r="BO194" s="26"/>
      <c r="BP194" s="26"/>
      <c r="BQ194" s="26"/>
      <c r="BR194" s="26"/>
      <c r="BS194" s="26"/>
      <c r="BT194" s="26"/>
      <c r="BU194" s="26"/>
      <c r="BV194" s="26"/>
      <c r="BW194" s="26"/>
      <c r="BX194" s="26"/>
      <c r="BY194" s="26"/>
      <c r="BZ194" s="26"/>
      <c r="CA194" s="26"/>
      <c r="CB194" s="26"/>
      <c r="CC194" s="26"/>
      <c r="CD194" s="26"/>
      <c r="CE194" s="26"/>
      <c r="CF194" s="26"/>
      <c r="CG194" s="26"/>
      <c r="CH194" s="26"/>
      <c r="CI194" s="26"/>
      <c r="CJ194" s="26"/>
      <c r="CK194" s="26"/>
      <c r="CL194" s="26"/>
      <c r="CM194" s="26"/>
      <c r="CN194" s="26"/>
      <c r="CO194" s="26"/>
      <c r="CP194" s="26"/>
      <c r="CQ194" s="26"/>
      <c r="CR194" s="26"/>
      <c r="CS194" s="26"/>
      <c r="CT194" s="26"/>
      <c r="CU194" s="26"/>
      <c r="CV194" s="26"/>
      <c r="CW194" s="26"/>
      <c r="CX194" s="26"/>
      <c r="CY194" s="26"/>
      <c r="CZ194" s="26"/>
      <c r="DA194" s="26"/>
      <c r="DB194" s="26"/>
      <c r="DC194" s="26"/>
      <c r="DD194" s="26"/>
      <c r="DE194" s="26"/>
      <c r="DF194" s="26"/>
      <c r="DG194" s="26"/>
      <c r="DH194" s="26"/>
      <c r="DI194" s="26"/>
      <c r="DJ194" s="26"/>
      <c r="DK194" s="26"/>
      <c r="DL194" s="26"/>
      <c r="DM194" s="26"/>
      <c r="DN194" s="26"/>
      <c r="DO194" s="26"/>
    </row>
    <row r="195" spans="1:119" s="62" customFormat="1" ht="20.100000000000001" customHeight="1" x14ac:dyDescent="0.15">
      <c r="A195" s="22">
        <v>43715</v>
      </c>
      <c r="B195" s="1038"/>
      <c r="C195" s="24"/>
      <c r="D195" s="19">
        <v>100</v>
      </c>
      <c r="E195" s="11"/>
      <c r="F195" s="1326">
        <v>1375.9888199999998</v>
      </c>
      <c r="G195" s="17">
        <v>330</v>
      </c>
      <c r="H195" s="19"/>
      <c r="I195" s="19"/>
      <c r="J195" s="1079"/>
      <c r="K195" s="19"/>
      <c r="L195" s="1094"/>
      <c r="M195" s="27"/>
      <c r="N195" s="55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  <c r="BP195" s="26"/>
      <c r="BQ195" s="26"/>
      <c r="BR195" s="26"/>
      <c r="BS195" s="26"/>
      <c r="BT195" s="26"/>
      <c r="BU195" s="26"/>
      <c r="BV195" s="26"/>
      <c r="BW195" s="26"/>
      <c r="BX195" s="26"/>
      <c r="BY195" s="26"/>
      <c r="BZ195" s="26"/>
      <c r="CA195" s="26"/>
      <c r="CB195" s="26"/>
      <c r="CC195" s="26"/>
      <c r="CD195" s="26"/>
      <c r="CE195" s="26"/>
      <c r="CF195" s="26"/>
      <c r="CG195" s="26"/>
      <c r="CH195" s="26"/>
      <c r="CI195" s="26"/>
      <c r="CJ195" s="26"/>
      <c r="CK195" s="26"/>
      <c r="CL195" s="26"/>
      <c r="CM195" s="26"/>
      <c r="CN195" s="26"/>
      <c r="CO195" s="26"/>
      <c r="CP195" s="26"/>
      <c r="CQ195" s="26"/>
      <c r="CR195" s="26"/>
      <c r="CS195" s="26"/>
      <c r="CT195" s="26"/>
      <c r="CU195" s="26"/>
      <c r="CV195" s="26"/>
      <c r="CW195" s="26"/>
      <c r="CX195" s="26"/>
      <c r="CY195" s="26"/>
      <c r="CZ195" s="26"/>
      <c r="DA195" s="26"/>
      <c r="DB195" s="26"/>
      <c r="DC195" s="26"/>
      <c r="DD195" s="26"/>
      <c r="DE195" s="26"/>
      <c r="DF195" s="26"/>
      <c r="DG195" s="26"/>
      <c r="DH195" s="26"/>
      <c r="DI195" s="26"/>
      <c r="DJ195" s="26"/>
      <c r="DK195" s="26"/>
      <c r="DL195" s="26"/>
      <c r="DM195" s="26"/>
      <c r="DN195" s="26"/>
      <c r="DO195" s="26"/>
    </row>
    <row r="196" spans="1:119" s="32" customFormat="1" ht="20.100000000000001" customHeight="1" x14ac:dyDescent="0.15">
      <c r="A196" s="28">
        <v>43716</v>
      </c>
      <c r="B196" s="1040"/>
      <c r="C196" s="30"/>
      <c r="D196" s="34">
        <v>100</v>
      </c>
      <c r="E196" s="1068"/>
      <c r="F196" s="1328">
        <v>1261.3230849999998</v>
      </c>
      <c r="G196" s="33">
        <v>220</v>
      </c>
      <c r="H196" s="34"/>
      <c r="I196" s="34"/>
      <c r="J196" s="1082"/>
      <c r="K196" s="34"/>
      <c r="L196" s="1097"/>
      <c r="M196" s="35"/>
      <c r="N196" s="55"/>
      <c r="O196" s="39"/>
      <c r="P196" s="39"/>
      <c r="Q196" s="39"/>
      <c r="R196" s="39"/>
      <c r="S196" s="39"/>
      <c r="T196" s="39"/>
      <c r="U196" s="39"/>
      <c r="V196" s="39"/>
      <c r="W196" s="39"/>
    </row>
    <row r="197" spans="1:119" s="62" customFormat="1" ht="20.100000000000001" customHeight="1" x14ac:dyDescent="0.15">
      <c r="A197" s="22">
        <v>43717</v>
      </c>
      <c r="B197" s="1038"/>
      <c r="C197" s="24"/>
      <c r="D197" s="19">
        <v>100</v>
      </c>
      <c r="E197" s="11"/>
      <c r="F197" s="1326">
        <v>1318.6559525000002</v>
      </c>
      <c r="G197" s="17">
        <v>280</v>
      </c>
      <c r="H197" s="19"/>
      <c r="I197" s="19"/>
      <c r="J197" s="1079"/>
      <c r="K197" s="19"/>
      <c r="L197" s="1094"/>
      <c r="M197" s="27"/>
      <c r="N197" s="55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  <c r="BP197" s="26"/>
      <c r="BQ197" s="26"/>
      <c r="BR197" s="26"/>
      <c r="BS197" s="26"/>
      <c r="BT197" s="26"/>
      <c r="BU197" s="26"/>
      <c r="BV197" s="26"/>
      <c r="BW197" s="26"/>
      <c r="BX197" s="26"/>
      <c r="BY197" s="26"/>
      <c r="BZ197" s="26"/>
      <c r="CA197" s="26"/>
      <c r="CB197" s="26"/>
      <c r="CC197" s="26"/>
      <c r="CD197" s="26"/>
      <c r="CE197" s="26"/>
      <c r="CF197" s="26"/>
      <c r="CG197" s="26"/>
      <c r="CH197" s="26"/>
      <c r="CI197" s="26"/>
      <c r="CJ197" s="26"/>
      <c r="CK197" s="26"/>
      <c r="CL197" s="26"/>
      <c r="CM197" s="26"/>
      <c r="CN197" s="26"/>
      <c r="CO197" s="26"/>
      <c r="CP197" s="26"/>
      <c r="CQ197" s="26"/>
      <c r="CR197" s="26"/>
      <c r="CS197" s="26"/>
      <c r="CT197" s="26"/>
      <c r="CU197" s="26"/>
      <c r="CV197" s="26"/>
      <c r="CW197" s="26"/>
      <c r="CX197" s="26"/>
      <c r="CY197" s="26"/>
      <c r="CZ197" s="26"/>
      <c r="DA197" s="26"/>
      <c r="DB197" s="26"/>
      <c r="DC197" s="26"/>
      <c r="DD197" s="26"/>
      <c r="DE197" s="26"/>
      <c r="DF197" s="26"/>
      <c r="DG197" s="26"/>
      <c r="DH197" s="26"/>
      <c r="DI197" s="26"/>
      <c r="DJ197" s="26"/>
      <c r="DK197" s="26"/>
      <c r="DL197" s="26"/>
      <c r="DM197" s="26"/>
      <c r="DN197" s="26"/>
      <c r="DO197" s="26"/>
    </row>
    <row r="198" spans="1:119" s="62" customFormat="1" ht="20.100000000000001" customHeight="1" x14ac:dyDescent="0.15">
      <c r="A198" s="22">
        <v>43718</v>
      </c>
      <c r="B198" s="1038"/>
      <c r="C198" s="24"/>
      <c r="D198" s="19">
        <v>100</v>
      </c>
      <c r="E198" s="11"/>
      <c r="F198" s="1326">
        <v>1347.3223862499999</v>
      </c>
      <c r="G198" s="17">
        <v>250</v>
      </c>
      <c r="H198" s="19"/>
      <c r="I198" s="19"/>
      <c r="J198" s="1079"/>
      <c r="K198" s="19"/>
      <c r="L198" s="1094"/>
      <c r="M198" s="27"/>
      <c r="N198" s="55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  <c r="BP198" s="26"/>
      <c r="BQ198" s="26"/>
      <c r="BR198" s="26"/>
      <c r="BS198" s="26"/>
      <c r="BT198" s="26"/>
      <c r="BU198" s="26"/>
      <c r="BV198" s="26"/>
      <c r="BW198" s="26"/>
      <c r="BX198" s="26"/>
      <c r="BY198" s="26"/>
      <c r="BZ198" s="26"/>
      <c r="CA198" s="26"/>
      <c r="CB198" s="26"/>
      <c r="CC198" s="26"/>
      <c r="CD198" s="26"/>
      <c r="CE198" s="26"/>
      <c r="CF198" s="26"/>
      <c r="CG198" s="26"/>
      <c r="CH198" s="26"/>
      <c r="CI198" s="26"/>
      <c r="CJ198" s="26"/>
      <c r="CK198" s="26"/>
      <c r="CL198" s="26"/>
      <c r="CM198" s="26"/>
      <c r="CN198" s="26"/>
      <c r="CO198" s="26"/>
      <c r="CP198" s="26"/>
      <c r="CQ198" s="26"/>
      <c r="CR198" s="26"/>
      <c r="CS198" s="26"/>
      <c r="CT198" s="26"/>
      <c r="CU198" s="26"/>
      <c r="CV198" s="26"/>
      <c r="CW198" s="26"/>
      <c r="CX198" s="26"/>
      <c r="CY198" s="26"/>
      <c r="CZ198" s="26"/>
      <c r="DA198" s="26"/>
      <c r="DB198" s="26"/>
      <c r="DC198" s="26"/>
      <c r="DD198" s="26"/>
      <c r="DE198" s="26"/>
      <c r="DF198" s="26"/>
      <c r="DG198" s="26"/>
      <c r="DH198" s="26"/>
      <c r="DI198" s="26"/>
      <c r="DJ198" s="26"/>
      <c r="DK198" s="26"/>
      <c r="DL198" s="26"/>
      <c r="DM198" s="26"/>
      <c r="DN198" s="26"/>
      <c r="DO198" s="26"/>
    </row>
    <row r="199" spans="1:119" s="62" customFormat="1" ht="20.100000000000001" customHeight="1" x14ac:dyDescent="0.15">
      <c r="A199" s="22">
        <v>43719</v>
      </c>
      <c r="B199" s="1038"/>
      <c r="C199" s="24"/>
      <c r="D199" s="19">
        <v>100</v>
      </c>
      <c r="E199" s="11"/>
      <c r="F199" s="1326">
        <v>1261.3230849999998</v>
      </c>
      <c r="G199" s="17">
        <v>300</v>
      </c>
      <c r="H199" s="19"/>
      <c r="I199" s="19"/>
      <c r="J199" s="1079"/>
      <c r="K199" s="19"/>
      <c r="L199" s="1094"/>
      <c r="M199" s="27"/>
      <c r="N199" s="55"/>
      <c r="O199" s="26"/>
      <c r="P199" s="26"/>
      <c r="Q199" s="26"/>
      <c r="R199" s="26"/>
      <c r="S199" s="26"/>
      <c r="T199" s="26"/>
      <c r="U199" s="26"/>
      <c r="V199" s="26"/>
      <c r="W199" s="26"/>
      <c r="X199" s="26"/>
      <c r="Y199" s="26"/>
      <c r="Z199" s="26"/>
      <c r="AA199" s="26"/>
      <c r="AB199" s="26"/>
      <c r="AC199" s="26"/>
      <c r="AD199" s="26"/>
      <c r="AE199" s="26"/>
      <c r="AF199" s="26"/>
      <c r="AG199" s="26"/>
      <c r="AH199" s="26"/>
      <c r="AI199" s="26"/>
      <c r="AJ199" s="26"/>
      <c r="AK199" s="26"/>
      <c r="AL199" s="26"/>
      <c r="AM199" s="26"/>
      <c r="AN199" s="26"/>
      <c r="AO199" s="26"/>
      <c r="AP199" s="26"/>
      <c r="AQ199" s="26"/>
      <c r="AR199" s="26"/>
      <c r="AS199" s="26"/>
      <c r="AT199" s="26"/>
      <c r="AU199" s="26"/>
      <c r="AV199" s="26"/>
      <c r="AW199" s="26"/>
      <c r="AX199" s="26"/>
      <c r="AY199" s="26"/>
      <c r="AZ199" s="26"/>
      <c r="BA199" s="26"/>
      <c r="BB199" s="26"/>
      <c r="BC199" s="26"/>
      <c r="BD199" s="26"/>
      <c r="BE199" s="26"/>
      <c r="BF199" s="26"/>
      <c r="BG199" s="26"/>
      <c r="BH199" s="26"/>
      <c r="BI199" s="26"/>
      <c r="BJ199" s="26"/>
      <c r="BK199" s="26"/>
      <c r="BL199" s="26"/>
      <c r="BM199" s="26"/>
      <c r="BN199" s="26"/>
      <c r="BO199" s="26"/>
      <c r="BP199" s="26"/>
      <c r="BQ199" s="26"/>
      <c r="BR199" s="26"/>
      <c r="BS199" s="26"/>
      <c r="BT199" s="26"/>
      <c r="BU199" s="26"/>
      <c r="BV199" s="26"/>
      <c r="BW199" s="26"/>
      <c r="BX199" s="26"/>
      <c r="BY199" s="26"/>
      <c r="BZ199" s="26"/>
      <c r="CA199" s="26"/>
      <c r="CB199" s="26"/>
      <c r="CC199" s="26"/>
      <c r="CD199" s="26"/>
      <c r="CE199" s="26"/>
      <c r="CF199" s="26"/>
      <c r="CG199" s="26"/>
      <c r="CH199" s="26"/>
      <c r="CI199" s="26"/>
      <c r="CJ199" s="26"/>
      <c r="CK199" s="26"/>
      <c r="CL199" s="26"/>
      <c r="CM199" s="26"/>
      <c r="CN199" s="26"/>
      <c r="CO199" s="26"/>
      <c r="CP199" s="26"/>
      <c r="CQ199" s="26"/>
      <c r="CR199" s="26"/>
      <c r="CS199" s="26"/>
      <c r="CT199" s="26"/>
      <c r="CU199" s="26"/>
      <c r="CV199" s="26"/>
      <c r="CW199" s="26"/>
      <c r="CX199" s="26"/>
      <c r="CY199" s="26"/>
      <c r="CZ199" s="26"/>
      <c r="DA199" s="26"/>
      <c r="DB199" s="26"/>
      <c r="DC199" s="26"/>
      <c r="DD199" s="26"/>
      <c r="DE199" s="26"/>
      <c r="DF199" s="26"/>
      <c r="DG199" s="26"/>
      <c r="DH199" s="26"/>
      <c r="DI199" s="26"/>
      <c r="DJ199" s="26"/>
      <c r="DK199" s="26"/>
      <c r="DL199" s="26"/>
      <c r="DM199" s="26"/>
      <c r="DN199" s="26"/>
      <c r="DO199" s="26"/>
    </row>
    <row r="200" spans="1:119" s="62" customFormat="1" ht="20.100000000000001" customHeight="1" x14ac:dyDescent="0.15">
      <c r="A200" s="22">
        <v>43720</v>
      </c>
      <c r="B200" s="1038"/>
      <c r="C200" s="24"/>
      <c r="D200" s="19">
        <v>100</v>
      </c>
      <c r="E200" s="11"/>
      <c r="F200" s="1326">
        <v>1347.3223862499999</v>
      </c>
      <c r="G200" s="17">
        <v>300</v>
      </c>
      <c r="H200" s="19"/>
      <c r="I200" s="19"/>
      <c r="J200" s="1079"/>
      <c r="K200" s="19"/>
      <c r="L200" s="1094"/>
      <c r="M200" s="27"/>
      <c r="N200" s="55"/>
      <c r="O200" s="26"/>
      <c r="P200" s="26"/>
      <c r="Q200" s="26"/>
      <c r="R200" s="26"/>
      <c r="S200" s="26"/>
      <c r="T200" s="26"/>
      <c r="U200" s="26"/>
      <c r="V200" s="26"/>
      <c r="W200" s="26"/>
      <c r="X200" s="26"/>
      <c r="Y200" s="26"/>
      <c r="Z200" s="26"/>
      <c r="AA200" s="26"/>
      <c r="AB200" s="26"/>
      <c r="AC200" s="26"/>
      <c r="AD200" s="26"/>
      <c r="AE200" s="26"/>
      <c r="AF200" s="26"/>
      <c r="AG200" s="26"/>
      <c r="AH200" s="26"/>
      <c r="AI200" s="26"/>
      <c r="AJ200" s="26"/>
      <c r="AK200" s="26"/>
      <c r="AL200" s="26"/>
      <c r="AM200" s="26"/>
      <c r="AN200" s="26"/>
      <c r="AO200" s="26"/>
      <c r="AP200" s="26"/>
      <c r="AQ200" s="26"/>
      <c r="AR200" s="26"/>
      <c r="AS200" s="26"/>
      <c r="AT200" s="26"/>
      <c r="AU200" s="26"/>
      <c r="AV200" s="26"/>
      <c r="AW200" s="26"/>
      <c r="AX200" s="26"/>
      <c r="AY200" s="26"/>
      <c r="AZ200" s="26"/>
      <c r="BA200" s="26"/>
      <c r="BB200" s="26"/>
      <c r="BC200" s="26"/>
      <c r="BD200" s="26"/>
      <c r="BE200" s="26"/>
      <c r="BF200" s="26"/>
      <c r="BG200" s="26"/>
      <c r="BH200" s="26"/>
      <c r="BI200" s="26"/>
      <c r="BJ200" s="26"/>
      <c r="BK200" s="26"/>
      <c r="BL200" s="26"/>
      <c r="BM200" s="26"/>
      <c r="BN200" s="26"/>
      <c r="BO200" s="26"/>
      <c r="BP200" s="26"/>
      <c r="BQ200" s="26"/>
      <c r="BR200" s="26"/>
      <c r="BS200" s="26"/>
      <c r="BT200" s="26"/>
      <c r="BU200" s="26"/>
      <c r="BV200" s="26"/>
      <c r="BW200" s="26"/>
      <c r="BX200" s="26"/>
      <c r="BY200" s="26"/>
      <c r="BZ200" s="26"/>
      <c r="CA200" s="26"/>
      <c r="CB200" s="26"/>
      <c r="CC200" s="26"/>
      <c r="CD200" s="26"/>
      <c r="CE200" s="26"/>
      <c r="CF200" s="26"/>
      <c r="CG200" s="26"/>
      <c r="CH200" s="26"/>
      <c r="CI200" s="26"/>
      <c r="CJ200" s="26"/>
      <c r="CK200" s="26"/>
      <c r="CL200" s="26"/>
      <c r="CM200" s="26"/>
      <c r="CN200" s="26"/>
      <c r="CO200" s="26"/>
      <c r="CP200" s="26"/>
      <c r="CQ200" s="26"/>
      <c r="CR200" s="26"/>
      <c r="CS200" s="26"/>
      <c r="CT200" s="26"/>
      <c r="CU200" s="26"/>
      <c r="CV200" s="26"/>
      <c r="CW200" s="26"/>
      <c r="CX200" s="26"/>
      <c r="CY200" s="26"/>
      <c r="CZ200" s="26"/>
      <c r="DA200" s="26"/>
      <c r="DB200" s="26"/>
      <c r="DC200" s="26"/>
      <c r="DD200" s="26"/>
      <c r="DE200" s="26"/>
      <c r="DF200" s="26"/>
      <c r="DG200" s="26"/>
      <c r="DH200" s="26"/>
      <c r="DI200" s="26"/>
      <c r="DJ200" s="26"/>
      <c r="DK200" s="26"/>
      <c r="DL200" s="26"/>
      <c r="DM200" s="26"/>
      <c r="DN200" s="26"/>
      <c r="DO200" s="26"/>
    </row>
    <row r="201" spans="1:119" s="62" customFormat="1" ht="20.100000000000001" customHeight="1" x14ac:dyDescent="0.15">
      <c r="A201" s="22">
        <v>43721</v>
      </c>
      <c r="B201" s="1038"/>
      <c r="C201" s="24"/>
      <c r="D201" s="19">
        <v>100</v>
      </c>
      <c r="E201" s="11"/>
      <c r="F201" s="1326">
        <v>1261.3230849999998</v>
      </c>
      <c r="G201" s="17">
        <v>275</v>
      </c>
      <c r="H201" s="19"/>
      <c r="I201" s="19"/>
      <c r="J201" s="1079"/>
      <c r="K201" s="19"/>
      <c r="L201" s="1094"/>
      <c r="M201" s="27"/>
      <c r="N201" s="55"/>
      <c r="O201" s="26"/>
      <c r="P201" s="26"/>
      <c r="Q201" s="26"/>
      <c r="R201" s="26"/>
      <c r="S201" s="26"/>
      <c r="T201" s="26"/>
      <c r="U201" s="26"/>
      <c r="V201" s="26"/>
      <c r="W201" s="26"/>
      <c r="X201" s="26"/>
      <c r="Y201" s="26"/>
      <c r="Z201" s="26"/>
      <c r="AA201" s="26"/>
      <c r="AB201" s="26"/>
      <c r="AC201" s="26"/>
      <c r="AD201" s="26"/>
      <c r="AE201" s="26"/>
      <c r="AF201" s="26"/>
      <c r="AG201" s="26"/>
      <c r="AH201" s="26"/>
      <c r="AI201" s="26"/>
      <c r="AJ201" s="26"/>
      <c r="AK201" s="26"/>
      <c r="AL201" s="26"/>
      <c r="AM201" s="26"/>
      <c r="AN201" s="26"/>
      <c r="AO201" s="26"/>
      <c r="AP201" s="26"/>
      <c r="AQ201" s="26"/>
      <c r="AR201" s="26"/>
      <c r="AS201" s="26"/>
      <c r="AT201" s="26"/>
      <c r="AU201" s="26"/>
      <c r="AV201" s="26"/>
      <c r="AW201" s="26"/>
      <c r="AX201" s="26"/>
      <c r="AY201" s="26"/>
      <c r="AZ201" s="26"/>
      <c r="BA201" s="26"/>
      <c r="BB201" s="26"/>
      <c r="BC201" s="26"/>
      <c r="BD201" s="26"/>
      <c r="BE201" s="26"/>
      <c r="BF201" s="26"/>
      <c r="BG201" s="26"/>
      <c r="BH201" s="26"/>
      <c r="BI201" s="26"/>
      <c r="BJ201" s="26"/>
      <c r="BK201" s="26"/>
      <c r="BL201" s="26"/>
      <c r="BM201" s="26"/>
      <c r="BN201" s="26"/>
      <c r="BO201" s="26"/>
      <c r="BP201" s="26"/>
      <c r="BQ201" s="26"/>
      <c r="BR201" s="26"/>
      <c r="BS201" s="26"/>
      <c r="BT201" s="26"/>
      <c r="BU201" s="26"/>
      <c r="BV201" s="26"/>
      <c r="BW201" s="26"/>
      <c r="BX201" s="26"/>
      <c r="BY201" s="26"/>
      <c r="BZ201" s="26"/>
      <c r="CA201" s="26"/>
      <c r="CB201" s="26"/>
      <c r="CC201" s="26"/>
      <c r="CD201" s="26"/>
      <c r="CE201" s="26"/>
      <c r="CF201" s="26"/>
      <c r="CG201" s="26"/>
      <c r="CH201" s="26"/>
      <c r="CI201" s="26"/>
      <c r="CJ201" s="26"/>
      <c r="CK201" s="26"/>
      <c r="CL201" s="26"/>
      <c r="CM201" s="26"/>
      <c r="CN201" s="26"/>
      <c r="CO201" s="26"/>
      <c r="CP201" s="26"/>
      <c r="CQ201" s="26"/>
      <c r="CR201" s="26"/>
      <c r="CS201" s="26"/>
      <c r="CT201" s="26"/>
      <c r="CU201" s="26"/>
      <c r="CV201" s="26"/>
      <c r="CW201" s="26"/>
      <c r="CX201" s="26"/>
      <c r="CY201" s="26"/>
      <c r="CZ201" s="26"/>
      <c r="DA201" s="26"/>
      <c r="DB201" s="26"/>
      <c r="DC201" s="26"/>
      <c r="DD201" s="26"/>
      <c r="DE201" s="26"/>
      <c r="DF201" s="26"/>
      <c r="DG201" s="26"/>
      <c r="DH201" s="26"/>
      <c r="DI201" s="26"/>
      <c r="DJ201" s="26"/>
      <c r="DK201" s="26"/>
      <c r="DL201" s="26"/>
      <c r="DM201" s="26"/>
      <c r="DN201" s="26"/>
      <c r="DO201" s="26"/>
    </row>
    <row r="202" spans="1:119" s="62" customFormat="1" ht="20.100000000000001" customHeight="1" x14ac:dyDescent="0.15">
      <c r="A202" s="22">
        <v>43722</v>
      </c>
      <c r="B202" s="1038"/>
      <c r="C202" s="24"/>
      <c r="D202" s="19">
        <v>100</v>
      </c>
      <c r="E202" s="11"/>
      <c r="F202" s="1326">
        <v>1261.3230849999998</v>
      </c>
      <c r="G202" s="17">
        <v>350</v>
      </c>
      <c r="H202" s="19"/>
      <c r="I202" s="19"/>
      <c r="J202" s="1079"/>
      <c r="K202" s="19"/>
      <c r="L202" s="1094"/>
      <c r="M202" s="27"/>
      <c r="N202" s="55"/>
      <c r="O202" s="26"/>
      <c r="P202" s="26"/>
      <c r="Q202" s="26"/>
      <c r="R202" s="26"/>
      <c r="S202" s="26"/>
      <c r="T202" s="26"/>
      <c r="U202" s="26"/>
      <c r="V202" s="26"/>
      <c r="W202" s="26"/>
      <c r="X202" s="26"/>
      <c r="Y202" s="26"/>
      <c r="Z202" s="26"/>
      <c r="AA202" s="26"/>
      <c r="AB202" s="26"/>
      <c r="AC202" s="26"/>
      <c r="AD202" s="26"/>
      <c r="AE202" s="26"/>
      <c r="AF202" s="26"/>
      <c r="AG202" s="26"/>
      <c r="AH202" s="26"/>
      <c r="AI202" s="26"/>
      <c r="AJ202" s="26"/>
      <c r="AK202" s="26"/>
      <c r="AL202" s="26"/>
      <c r="AM202" s="26"/>
      <c r="AN202" s="26"/>
      <c r="AO202" s="26"/>
      <c r="AP202" s="26"/>
      <c r="AQ202" s="26"/>
      <c r="AR202" s="26"/>
      <c r="AS202" s="26"/>
      <c r="AT202" s="26"/>
      <c r="AU202" s="26"/>
      <c r="AV202" s="26"/>
      <c r="AW202" s="26"/>
      <c r="AX202" s="26"/>
      <c r="AY202" s="26"/>
      <c r="AZ202" s="26"/>
      <c r="BA202" s="26"/>
      <c r="BB202" s="26"/>
      <c r="BC202" s="26"/>
      <c r="BD202" s="26"/>
      <c r="BE202" s="26"/>
      <c r="BF202" s="26"/>
      <c r="BG202" s="26"/>
      <c r="BH202" s="26"/>
      <c r="BI202" s="26"/>
      <c r="BJ202" s="26"/>
      <c r="BK202" s="26"/>
      <c r="BL202" s="26"/>
      <c r="BM202" s="26"/>
      <c r="BN202" s="26"/>
      <c r="BO202" s="26"/>
      <c r="BP202" s="26"/>
      <c r="BQ202" s="26"/>
      <c r="BR202" s="26"/>
      <c r="BS202" s="26"/>
      <c r="BT202" s="26"/>
      <c r="BU202" s="26"/>
      <c r="BV202" s="26"/>
      <c r="BW202" s="26"/>
      <c r="BX202" s="26"/>
      <c r="BY202" s="26"/>
      <c r="BZ202" s="26"/>
      <c r="CA202" s="26"/>
      <c r="CB202" s="26"/>
      <c r="CC202" s="26"/>
      <c r="CD202" s="26"/>
      <c r="CE202" s="26"/>
      <c r="CF202" s="26"/>
      <c r="CG202" s="26"/>
      <c r="CH202" s="26"/>
      <c r="CI202" s="26"/>
      <c r="CJ202" s="26"/>
      <c r="CK202" s="26"/>
      <c r="CL202" s="26"/>
      <c r="CM202" s="26"/>
      <c r="CN202" s="26"/>
      <c r="CO202" s="26"/>
      <c r="CP202" s="26"/>
      <c r="CQ202" s="26"/>
      <c r="CR202" s="26"/>
      <c r="CS202" s="26"/>
      <c r="CT202" s="26"/>
      <c r="CU202" s="26"/>
      <c r="CV202" s="26"/>
      <c r="CW202" s="26"/>
      <c r="CX202" s="26"/>
      <c r="CY202" s="26"/>
      <c r="CZ202" s="26"/>
      <c r="DA202" s="26"/>
      <c r="DB202" s="26"/>
      <c r="DC202" s="26"/>
      <c r="DD202" s="26"/>
      <c r="DE202" s="26"/>
      <c r="DF202" s="26"/>
      <c r="DG202" s="26"/>
      <c r="DH202" s="26"/>
      <c r="DI202" s="26"/>
      <c r="DJ202" s="26"/>
      <c r="DK202" s="26"/>
      <c r="DL202" s="26"/>
      <c r="DM202" s="26"/>
      <c r="DN202" s="26"/>
      <c r="DO202" s="26"/>
    </row>
    <row r="203" spans="1:119" s="32" customFormat="1" ht="20.100000000000001" customHeight="1" x14ac:dyDescent="0.15">
      <c r="A203" s="28">
        <v>43723</v>
      </c>
      <c r="B203" s="1040"/>
      <c r="C203" s="30"/>
      <c r="D203" s="34">
        <v>100</v>
      </c>
      <c r="E203" s="1068"/>
      <c r="F203" s="1328">
        <v>1375.9888199999998</v>
      </c>
      <c r="G203" s="33">
        <v>275</v>
      </c>
      <c r="H203" s="34"/>
      <c r="I203" s="34"/>
      <c r="J203" s="1082"/>
      <c r="K203" s="34"/>
      <c r="L203" s="1097"/>
      <c r="M203" s="35"/>
      <c r="N203" s="55"/>
      <c r="O203" s="39"/>
      <c r="P203" s="39"/>
      <c r="Q203" s="39"/>
      <c r="R203" s="39"/>
      <c r="S203" s="39"/>
      <c r="T203" s="39"/>
      <c r="U203" s="39"/>
      <c r="V203" s="39"/>
      <c r="W203" s="39"/>
    </row>
    <row r="204" spans="1:119" s="62" customFormat="1" ht="20.100000000000001" customHeight="1" x14ac:dyDescent="0.15">
      <c r="A204" s="22">
        <v>43724</v>
      </c>
      <c r="B204" s="1038"/>
      <c r="C204" s="24"/>
      <c r="D204" s="19">
        <v>100</v>
      </c>
      <c r="E204" s="11"/>
      <c r="F204" s="1326">
        <v>1318.6559525000002</v>
      </c>
      <c r="G204" s="17">
        <v>325</v>
      </c>
      <c r="H204" s="19"/>
      <c r="I204" s="19"/>
      <c r="J204" s="1079"/>
      <c r="K204" s="19"/>
      <c r="L204" s="1094"/>
      <c r="M204" s="27"/>
      <c r="N204" s="55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  <c r="BP204" s="26"/>
      <c r="BQ204" s="26"/>
      <c r="BR204" s="26"/>
      <c r="BS204" s="26"/>
      <c r="BT204" s="26"/>
      <c r="BU204" s="26"/>
      <c r="BV204" s="26"/>
      <c r="BW204" s="26"/>
      <c r="BX204" s="26"/>
      <c r="BY204" s="26"/>
      <c r="BZ204" s="26"/>
      <c r="CA204" s="26"/>
      <c r="CB204" s="26"/>
      <c r="CC204" s="26"/>
      <c r="CD204" s="26"/>
      <c r="CE204" s="26"/>
      <c r="CF204" s="26"/>
      <c r="CG204" s="26"/>
      <c r="CH204" s="26"/>
      <c r="CI204" s="26"/>
      <c r="CJ204" s="26"/>
      <c r="CK204" s="26"/>
      <c r="CL204" s="26"/>
      <c r="CM204" s="26"/>
      <c r="CN204" s="26"/>
      <c r="CO204" s="26"/>
      <c r="CP204" s="26"/>
      <c r="CQ204" s="26"/>
      <c r="CR204" s="26"/>
      <c r="CS204" s="26"/>
      <c r="CT204" s="26"/>
      <c r="CU204" s="26"/>
      <c r="CV204" s="26"/>
      <c r="CW204" s="26"/>
      <c r="CX204" s="26"/>
      <c r="CY204" s="26"/>
      <c r="CZ204" s="26"/>
      <c r="DA204" s="26"/>
      <c r="DB204" s="26"/>
      <c r="DC204" s="26"/>
      <c r="DD204" s="26"/>
      <c r="DE204" s="26"/>
      <c r="DF204" s="26"/>
      <c r="DG204" s="26"/>
      <c r="DH204" s="26"/>
      <c r="DI204" s="26"/>
      <c r="DJ204" s="26"/>
      <c r="DK204" s="26"/>
      <c r="DL204" s="26"/>
      <c r="DM204" s="26"/>
      <c r="DN204" s="26"/>
      <c r="DO204" s="26"/>
    </row>
    <row r="205" spans="1:119" s="62" customFormat="1" ht="20.100000000000001" customHeight="1" x14ac:dyDescent="0.15">
      <c r="A205" s="22">
        <v>43725</v>
      </c>
      <c r="B205" s="1038"/>
      <c r="C205" s="24"/>
      <c r="D205" s="19">
        <v>100</v>
      </c>
      <c r="E205" s="11"/>
      <c r="F205" s="1326">
        <v>1203.9902175</v>
      </c>
      <c r="G205" s="17">
        <v>350</v>
      </c>
      <c r="H205" s="19"/>
      <c r="I205" s="19"/>
      <c r="J205" s="1079"/>
      <c r="K205" s="19"/>
      <c r="L205" s="1094"/>
      <c r="M205" s="27"/>
      <c r="N205" s="55"/>
      <c r="O205" s="26"/>
      <c r="P205" s="26"/>
      <c r="Q205" s="26"/>
      <c r="R205" s="26"/>
      <c r="S205" s="26"/>
      <c r="T205" s="26"/>
      <c r="U205" s="26"/>
      <c r="V205" s="26"/>
      <c r="W205" s="26"/>
      <c r="X205" s="26"/>
      <c r="Y205" s="26"/>
      <c r="Z205" s="26"/>
      <c r="AA205" s="26"/>
      <c r="AB205" s="26"/>
      <c r="AC205" s="26"/>
      <c r="AD205" s="26"/>
      <c r="AE205" s="26"/>
      <c r="AF205" s="26"/>
      <c r="AG205" s="26"/>
      <c r="AH205" s="26"/>
      <c r="AI205" s="26"/>
      <c r="AJ205" s="26"/>
      <c r="AK205" s="26"/>
      <c r="AL205" s="26"/>
      <c r="AM205" s="26"/>
      <c r="AN205" s="26"/>
      <c r="AO205" s="26"/>
      <c r="AP205" s="26"/>
      <c r="AQ205" s="26"/>
      <c r="AR205" s="26"/>
      <c r="AS205" s="26"/>
      <c r="AT205" s="26"/>
      <c r="AU205" s="26"/>
      <c r="AV205" s="26"/>
      <c r="AW205" s="26"/>
      <c r="AX205" s="26"/>
      <c r="AY205" s="26"/>
      <c r="AZ205" s="26"/>
      <c r="BA205" s="26"/>
      <c r="BB205" s="26"/>
      <c r="BC205" s="26"/>
      <c r="BD205" s="26"/>
      <c r="BE205" s="26"/>
      <c r="BF205" s="26"/>
      <c r="BG205" s="26"/>
      <c r="BH205" s="26"/>
      <c r="BI205" s="26"/>
      <c r="BJ205" s="26"/>
      <c r="BK205" s="26"/>
      <c r="BL205" s="26"/>
      <c r="BM205" s="26"/>
      <c r="BN205" s="26"/>
      <c r="BO205" s="26"/>
      <c r="BP205" s="26"/>
      <c r="BQ205" s="26"/>
      <c r="BR205" s="26"/>
      <c r="BS205" s="26"/>
      <c r="BT205" s="26"/>
      <c r="BU205" s="26"/>
      <c r="BV205" s="26"/>
      <c r="BW205" s="26"/>
      <c r="BX205" s="26"/>
      <c r="BY205" s="26"/>
      <c r="BZ205" s="26"/>
      <c r="CA205" s="26"/>
      <c r="CB205" s="26"/>
      <c r="CC205" s="26"/>
      <c r="CD205" s="26"/>
      <c r="CE205" s="26"/>
      <c r="CF205" s="26"/>
      <c r="CG205" s="26"/>
      <c r="CH205" s="26"/>
      <c r="CI205" s="26"/>
      <c r="CJ205" s="26"/>
      <c r="CK205" s="26"/>
      <c r="CL205" s="26"/>
      <c r="CM205" s="26"/>
      <c r="CN205" s="26"/>
      <c r="CO205" s="26"/>
      <c r="CP205" s="26"/>
      <c r="CQ205" s="26"/>
      <c r="CR205" s="26"/>
      <c r="CS205" s="26"/>
      <c r="CT205" s="26"/>
      <c r="CU205" s="26"/>
      <c r="CV205" s="26"/>
      <c r="CW205" s="26"/>
      <c r="CX205" s="26"/>
      <c r="CY205" s="26"/>
      <c r="CZ205" s="26"/>
      <c r="DA205" s="26"/>
      <c r="DB205" s="26"/>
      <c r="DC205" s="26"/>
      <c r="DD205" s="26"/>
      <c r="DE205" s="26"/>
      <c r="DF205" s="26"/>
      <c r="DG205" s="26"/>
      <c r="DH205" s="26"/>
      <c r="DI205" s="26"/>
      <c r="DJ205" s="26"/>
      <c r="DK205" s="26"/>
      <c r="DL205" s="26"/>
      <c r="DM205" s="26"/>
      <c r="DN205" s="26"/>
      <c r="DO205" s="26"/>
    </row>
    <row r="206" spans="1:119" s="62" customFormat="1" ht="20.100000000000001" customHeight="1" x14ac:dyDescent="0.15">
      <c r="A206" s="22">
        <v>43726</v>
      </c>
      <c r="B206" s="1038"/>
      <c r="C206" s="24"/>
      <c r="D206" s="19">
        <v>100</v>
      </c>
      <c r="E206" s="11"/>
      <c r="F206" s="1326">
        <v>1261.3230849999998</v>
      </c>
      <c r="G206" s="17">
        <v>420</v>
      </c>
      <c r="H206" s="19"/>
      <c r="I206" s="19"/>
      <c r="J206" s="1079"/>
      <c r="K206" s="19"/>
      <c r="L206" s="1094"/>
      <c r="M206" s="27"/>
      <c r="N206" s="55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  <c r="BP206" s="26"/>
      <c r="BQ206" s="26"/>
      <c r="BR206" s="26"/>
      <c r="BS206" s="26"/>
      <c r="BT206" s="26"/>
      <c r="BU206" s="26"/>
      <c r="BV206" s="26"/>
      <c r="BW206" s="26"/>
      <c r="BX206" s="26"/>
      <c r="BY206" s="26"/>
      <c r="BZ206" s="26"/>
      <c r="CA206" s="26"/>
      <c r="CB206" s="26"/>
      <c r="CC206" s="26"/>
      <c r="CD206" s="26"/>
      <c r="CE206" s="26"/>
      <c r="CF206" s="26"/>
      <c r="CG206" s="26"/>
      <c r="CH206" s="26"/>
      <c r="CI206" s="26"/>
      <c r="CJ206" s="26"/>
      <c r="CK206" s="26"/>
      <c r="CL206" s="26"/>
      <c r="CM206" s="26"/>
      <c r="CN206" s="26"/>
      <c r="CO206" s="26"/>
      <c r="CP206" s="26"/>
      <c r="CQ206" s="26"/>
      <c r="CR206" s="26"/>
      <c r="CS206" s="26"/>
      <c r="CT206" s="26"/>
      <c r="CU206" s="26"/>
      <c r="CV206" s="26"/>
      <c r="CW206" s="26"/>
      <c r="CX206" s="26"/>
      <c r="CY206" s="26"/>
      <c r="CZ206" s="26"/>
      <c r="DA206" s="26"/>
      <c r="DB206" s="26"/>
      <c r="DC206" s="26"/>
      <c r="DD206" s="26"/>
      <c r="DE206" s="26"/>
      <c r="DF206" s="26"/>
      <c r="DG206" s="26"/>
      <c r="DH206" s="26"/>
      <c r="DI206" s="26"/>
      <c r="DJ206" s="26"/>
      <c r="DK206" s="26"/>
      <c r="DL206" s="26"/>
      <c r="DM206" s="26"/>
      <c r="DN206" s="26"/>
      <c r="DO206" s="26"/>
    </row>
    <row r="207" spans="1:119" s="62" customFormat="1" ht="20.100000000000001" customHeight="1" x14ac:dyDescent="0.15">
      <c r="A207" s="22">
        <v>43727</v>
      </c>
      <c r="B207" s="1038"/>
      <c r="C207" s="24"/>
      <c r="D207" s="19">
        <v>100</v>
      </c>
      <c r="E207" s="11"/>
      <c r="F207" s="1326">
        <v>1089.3244825000002</v>
      </c>
      <c r="G207" s="17">
        <v>420</v>
      </c>
      <c r="H207" s="19"/>
      <c r="I207" s="19"/>
      <c r="J207" s="1079"/>
      <c r="K207" s="19"/>
      <c r="L207" s="1094"/>
      <c r="M207" s="27"/>
      <c r="N207" s="55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  <c r="BP207" s="26"/>
      <c r="BQ207" s="26"/>
      <c r="BR207" s="26"/>
      <c r="BS207" s="26"/>
      <c r="BT207" s="26"/>
      <c r="BU207" s="26"/>
      <c r="BV207" s="26"/>
      <c r="BW207" s="26"/>
      <c r="BX207" s="26"/>
      <c r="BY207" s="26"/>
      <c r="BZ207" s="26"/>
      <c r="CA207" s="26"/>
      <c r="CB207" s="26"/>
      <c r="CC207" s="26"/>
      <c r="CD207" s="26"/>
      <c r="CE207" s="26"/>
      <c r="CF207" s="26"/>
      <c r="CG207" s="26"/>
      <c r="CH207" s="26"/>
      <c r="CI207" s="26"/>
      <c r="CJ207" s="26"/>
      <c r="CK207" s="26"/>
      <c r="CL207" s="26"/>
      <c r="CM207" s="26"/>
      <c r="CN207" s="26"/>
      <c r="CO207" s="26"/>
      <c r="CP207" s="26"/>
      <c r="CQ207" s="26"/>
      <c r="CR207" s="26"/>
      <c r="CS207" s="26"/>
      <c r="CT207" s="26"/>
      <c r="CU207" s="26"/>
      <c r="CV207" s="26"/>
      <c r="CW207" s="26"/>
      <c r="CX207" s="26"/>
      <c r="CY207" s="26"/>
      <c r="CZ207" s="26"/>
      <c r="DA207" s="26"/>
      <c r="DB207" s="26"/>
      <c r="DC207" s="26"/>
      <c r="DD207" s="26"/>
      <c r="DE207" s="26"/>
      <c r="DF207" s="26"/>
      <c r="DG207" s="26"/>
      <c r="DH207" s="26"/>
      <c r="DI207" s="26"/>
      <c r="DJ207" s="26"/>
      <c r="DK207" s="26"/>
      <c r="DL207" s="26"/>
      <c r="DM207" s="26"/>
      <c r="DN207" s="26"/>
      <c r="DO207" s="26"/>
    </row>
    <row r="208" spans="1:119" s="62" customFormat="1" ht="20.100000000000001" customHeight="1" x14ac:dyDescent="0.15">
      <c r="A208" s="22">
        <v>43728</v>
      </c>
      <c r="B208" s="1038"/>
      <c r="C208" s="24"/>
      <c r="D208" s="19">
        <v>100</v>
      </c>
      <c r="E208" s="11"/>
      <c r="F208" s="1326">
        <v>1203.9902175</v>
      </c>
      <c r="G208" s="17">
        <v>320</v>
      </c>
      <c r="H208" s="19"/>
      <c r="I208" s="19"/>
      <c r="J208" s="1079"/>
      <c r="K208" s="19"/>
      <c r="L208" s="1094"/>
      <c r="M208" s="27"/>
      <c r="N208" s="55"/>
      <c r="O208" s="26"/>
      <c r="P208" s="26"/>
      <c r="Q208" s="26"/>
      <c r="R208" s="26"/>
      <c r="S208" s="26"/>
      <c r="T208" s="26"/>
      <c r="U208" s="26"/>
      <c r="V208" s="26"/>
      <c r="W208" s="26"/>
      <c r="X208" s="26"/>
      <c r="Y208" s="26"/>
      <c r="Z208" s="26"/>
      <c r="AA208" s="26"/>
      <c r="AB208" s="26"/>
      <c r="AC208" s="26"/>
      <c r="AD208" s="26"/>
      <c r="AE208" s="26"/>
      <c r="AF208" s="26"/>
      <c r="AG208" s="26"/>
      <c r="AH208" s="26"/>
      <c r="AI208" s="26"/>
      <c r="AJ208" s="26"/>
      <c r="AK208" s="26"/>
      <c r="AL208" s="26"/>
      <c r="AM208" s="26"/>
      <c r="AN208" s="26"/>
      <c r="AO208" s="26"/>
      <c r="AP208" s="26"/>
      <c r="AQ208" s="26"/>
      <c r="AR208" s="26"/>
      <c r="AS208" s="26"/>
      <c r="AT208" s="26"/>
      <c r="AU208" s="26"/>
      <c r="AV208" s="26"/>
      <c r="AW208" s="26"/>
      <c r="AX208" s="26"/>
      <c r="AY208" s="26"/>
      <c r="AZ208" s="26"/>
      <c r="BA208" s="26"/>
      <c r="BB208" s="26"/>
      <c r="BC208" s="26"/>
      <c r="BD208" s="26"/>
      <c r="BE208" s="26"/>
      <c r="BF208" s="26"/>
      <c r="BG208" s="26"/>
      <c r="BH208" s="26"/>
      <c r="BI208" s="26"/>
      <c r="BJ208" s="26"/>
      <c r="BK208" s="26"/>
      <c r="BL208" s="26"/>
      <c r="BM208" s="26"/>
      <c r="BN208" s="26"/>
      <c r="BO208" s="26"/>
      <c r="BP208" s="26"/>
      <c r="BQ208" s="26"/>
      <c r="BR208" s="26"/>
      <c r="BS208" s="26"/>
      <c r="BT208" s="26"/>
      <c r="BU208" s="26"/>
      <c r="BV208" s="26"/>
      <c r="BW208" s="26"/>
      <c r="BX208" s="26"/>
      <c r="BY208" s="26"/>
      <c r="BZ208" s="26"/>
      <c r="CA208" s="26"/>
      <c r="CB208" s="26"/>
      <c r="CC208" s="26"/>
      <c r="CD208" s="26"/>
      <c r="CE208" s="26"/>
      <c r="CF208" s="26"/>
      <c r="CG208" s="26"/>
      <c r="CH208" s="26"/>
      <c r="CI208" s="26"/>
      <c r="CJ208" s="26"/>
      <c r="CK208" s="26"/>
      <c r="CL208" s="26"/>
      <c r="CM208" s="26"/>
      <c r="CN208" s="26"/>
      <c r="CO208" s="26"/>
      <c r="CP208" s="26"/>
      <c r="CQ208" s="26"/>
      <c r="CR208" s="26"/>
      <c r="CS208" s="26"/>
      <c r="CT208" s="26"/>
      <c r="CU208" s="26"/>
      <c r="CV208" s="26"/>
      <c r="CW208" s="26"/>
      <c r="CX208" s="26"/>
      <c r="CY208" s="26"/>
      <c r="CZ208" s="26"/>
      <c r="DA208" s="26"/>
      <c r="DB208" s="26"/>
      <c r="DC208" s="26"/>
      <c r="DD208" s="26"/>
      <c r="DE208" s="26"/>
      <c r="DF208" s="26"/>
      <c r="DG208" s="26"/>
      <c r="DH208" s="26"/>
      <c r="DI208" s="26"/>
      <c r="DJ208" s="26"/>
      <c r="DK208" s="26"/>
      <c r="DL208" s="26"/>
      <c r="DM208" s="26"/>
      <c r="DN208" s="26"/>
      <c r="DO208" s="26"/>
    </row>
    <row r="209" spans="1:119" s="62" customFormat="1" ht="20.100000000000001" customHeight="1" x14ac:dyDescent="0.15">
      <c r="A209" s="22">
        <v>43729</v>
      </c>
      <c r="B209" s="1038"/>
      <c r="C209" s="24"/>
      <c r="D209" s="19">
        <v>100</v>
      </c>
      <c r="E209" s="11"/>
      <c r="F209" s="1326">
        <v>1146.65735</v>
      </c>
      <c r="G209" s="17">
        <v>240</v>
      </c>
      <c r="H209" s="19"/>
      <c r="I209" s="19"/>
      <c r="J209" s="1079"/>
      <c r="K209" s="19"/>
      <c r="L209" s="1094"/>
      <c r="M209" s="27"/>
      <c r="N209" s="55"/>
      <c r="O209" s="26"/>
      <c r="P209" s="26"/>
      <c r="Q209" s="26"/>
      <c r="R209" s="26"/>
      <c r="S209" s="26"/>
      <c r="T209" s="26"/>
      <c r="U209" s="26"/>
      <c r="V209" s="26"/>
      <c r="W209" s="26"/>
      <c r="X209" s="26"/>
      <c r="Y209" s="26"/>
      <c r="Z209" s="26"/>
      <c r="AA209" s="26"/>
      <c r="AB209" s="26"/>
      <c r="AC209" s="26"/>
      <c r="AD209" s="26"/>
      <c r="AE209" s="26"/>
      <c r="AF209" s="26"/>
      <c r="AG209" s="26"/>
      <c r="AH209" s="26"/>
      <c r="AI209" s="26"/>
      <c r="AJ209" s="26"/>
      <c r="AK209" s="26"/>
      <c r="AL209" s="26"/>
      <c r="AM209" s="26"/>
      <c r="AN209" s="26"/>
      <c r="AO209" s="26"/>
      <c r="AP209" s="26"/>
      <c r="AQ209" s="26"/>
      <c r="AR209" s="26"/>
      <c r="AS209" s="26"/>
      <c r="AT209" s="26"/>
      <c r="AU209" s="26"/>
      <c r="AV209" s="26"/>
      <c r="AW209" s="26"/>
      <c r="AX209" s="26"/>
      <c r="AY209" s="26"/>
      <c r="AZ209" s="26"/>
      <c r="BA209" s="26"/>
      <c r="BB209" s="26"/>
      <c r="BC209" s="26"/>
      <c r="BD209" s="26"/>
      <c r="BE209" s="26"/>
      <c r="BF209" s="26"/>
      <c r="BG209" s="26"/>
      <c r="BH209" s="26"/>
      <c r="BI209" s="26"/>
      <c r="BJ209" s="26"/>
      <c r="BK209" s="26"/>
      <c r="BL209" s="26"/>
      <c r="BM209" s="26"/>
      <c r="BN209" s="26"/>
      <c r="BO209" s="26"/>
      <c r="BP209" s="26"/>
      <c r="BQ209" s="26"/>
      <c r="BR209" s="26"/>
      <c r="BS209" s="26"/>
      <c r="BT209" s="26"/>
      <c r="BU209" s="26"/>
      <c r="BV209" s="26"/>
      <c r="BW209" s="26"/>
      <c r="BX209" s="26"/>
      <c r="BY209" s="26"/>
      <c r="BZ209" s="26"/>
      <c r="CA209" s="26"/>
      <c r="CB209" s="26"/>
      <c r="CC209" s="26"/>
      <c r="CD209" s="26"/>
      <c r="CE209" s="26"/>
      <c r="CF209" s="26"/>
      <c r="CG209" s="26"/>
      <c r="CH209" s="26"/>
      <c r="CI209" s="26"/>
      <c r="CJ209" s="26"/>
      <c r="CK209" s="26"/>
      <c r="CL209" s="26"/>
      <c r="CM209" s="26"/>
      <c r="CN209" s="26"/>
      <c r="CO209" s="26"/>
      <c r="CP209" s="26"/>
      <c r="CQ209" s="26"/>
      <c r="CR209" s="26"/>
      <c r="CS209" s="26"/>
      <c r="CT209" s="26"/>
      <c r="CU209" s="26"/>
      <c r="CV209" s="26"/>
      <c r="CW209" s="26"/>
      <c r="CX209" s="26"/>
      <c r="CY209" s="26"/>
      <c r="CZ209" s="26"/>
      <c r="DA209" s="26"/>
      <c r="DB209" s="26"/>
      <c r="DC209" s="26"/>
      <c r="DD209" s="26"/>
      <c r="DE209" s="26"/>
      <c r="DF209" s="26"/>
      <c r="DG209" s="26"/>
      <c r="DH209" s="26"/>
      <c r="DI209" s="26"/>
      <c r="DJ209" s="26"/>
      <c r="DK209" s="26"/>
      <c r="DL209" s="26"/>
      <c r="DM209" s="26"/>
      <c r="DN209" s="26"/>
      <c r="DO209" s="26"/>
    </row>
    <row r="210" spans="1:119" s="32" customFormat="1" ht="20.100000000000001" customHeight="1" x14ac:dyDescent="0.15">
      <c r="A210" s="28">
        <v>43730</v>
      </c>
      <c r="B210" s="1040"/>
      <c r="C210" s="30"/>
      <c r="D210" s="34">
        <v>100</v>
      </c>
      <c r="E210" s="1068"/>
      <c r="F210" s="1328">
        <v>1175.3237837499998</v>
      </c>
      <c r="G210" s="33">
        <v>380</v>
      </c>
      <c r="H210" s="34"/>
      <c r="I210" s="34"/>
      <c r="J210" s="1082"/>
      <c r="K210" s="34"/>
      <c r="L210" s="1097"/>
      <c r="M210" s="35"/>
      <c r="N210" s="55"/>
      <c r="O210" s="39"/>
      <c r="P210" s="39"/>
      <c r="Q210" s="39"/>
      <c r="R210" s="39"/>
      <c r="S210" s="39"/>
      <c r="T210" s="39"/>
      <c r="U210" s="39"/>
      <c r="V210" s="39"/>
      <c r="W210" s="39"/>
    </row>
    <row r="211" spans="1:119" s="39" customFormat="1" ht="20.100000000000001" customHeight="1" x14ac:dyDescent="0.15">
      <c r="A211" s="22">
        <v>43731</v>
      </c>
      <c r="B211" s="1038"/>
      <c r="C211" s="24"/>
      <c r="D211" s="42">
        <v>75</v>
      </c>
      <c r="E211" s="11"/>
      <c r="F211" s="1331">
        <v>1203.9902175</v>
      </c>
      <c r="G211" s="41">
        <v>280</v>
      </c>
      <c r="H211" s="42"/>
      <c r="I211" s="42"/>
      <c r="J211" s="1086"/>
      <c r="K211" s="42"/>
      <c r="L211" s="1101"/>
      <c r="M211" s="43"/>
      <c r="N211" s="90"/>
    </row>
    <row r="212" spans="1:119" s="26" customFormat="1" ht="20.100000000000001" customHeight="1" x14ac:dyDescent="0.15">
      <c r="A212" s="22">
        <v>43732</v>
      </c>
      <c r="B212" s="1038"/>
      <c r="C212" s="24"/>
      <c r="D212" s="24">
        <v>75</v>
      </c>
      <c r="E212" s="11"/>
      <c r="F212" s="1319">
        <v>1203.9902175</v>
      </c>
      <c r="G212" s="23">
        <v>300</v>
      </c>
      <c r="H212" s="24"/>
      <c r="I212" s="24"/>
      <c r="J212" s="1085"/>
      <c r="K212" s="24"/>
      <c r="L212" s="1100"/>
      <c r="M212" s="40"/>
      <c r="N212" s="55"/>
    </row>
    <row r="213" spans="1:119" s="26" customFormat="1" ht="20.100000000000001" customHeight="1" x14ac:dyDescent="0.15">
      <c r="A213" s="22">
        <v>43733</v>
      </c>
      <c r="B213" s="1038"/>
      <c r="C213" s="24"/>
      <c r="D213" s="24">
        <v>75</v>
      </c>
      <c r="E213" s="11"/>
      <c r="F213" s="1319">
        <v>1203.9902175</v>
      </c>
      <c r="G213" s="23">
        <v>160</v>
      </c>
      <c r="H213" s="24"/>
      <c r="I213" s="24"/>
      <c r="J213" s="1085"/>
      <c r="K213" s="24"/>
      <c r="L213" s="1100"/>
      <c r="M213" s="40"/>
      <c r="N213" s="55"/>
    </row>
    <row r="214" spans="1:119" s="26" customFormat="1" ht="20.100000000000001" customHeight="1" x14ac:dyDescent="0.15">
      <c r="A214" s="22">
        <v>43734</v>
      </c>
      <c r="B214" s="1038"/>
      <c r="C214" s="24"/>
      <c r="D214" s="24">
        <v>75</v>
      </c>
      <c r="E214" s="11"/>
      <c r="F214" s="1319">
        <v>1203.9902175</v>
      </c>
      <c r="G214" s="23">
        <v>160</v>
      </c>
      <c r="H214" s="24"/>
      <c r="I214" s="24"/>
      <c r="J214" s="1085"/>
      <c r="K214" s="24"/>
      <c r="L214" s="1100"/>
      <c r="M214" s="40"/>
      <c r="N214" s="55"/>
    </row>
    <row r="215" spans="1:119" s="26" customFormat="1" ht="20.100000000000001" customHeight="1" x14ac:dyDescent="0.15">
      <c r="A215" s="22">
        <v>43735</v>
      </c>
      <c r="B215" s="1038"/>
      <c r="C215" s="24"/>
      <c r="D215" s="24">
        <v>75</v>
      </c>
      <c r="E215" s="11"/>
      <c r="F215" s="1319">
        <v>1203.9902175</v>
      </c>
      <c r="G215" s="23">
        <v>310</v>
      </c>
      <c r="H215" s="24"/>
      <c r="I215" s="24"/>
      <c r="J215" s="1085"/>
      <c r="K215" s="24"/>
      <c r="L215" s="1100"/>
      <c r="M215" s="40"/>
      <c r="N215" s="55"/>
    </row>
    <row r="216" spans="1:119" s="26" customFormat="1" ht="20.100000000000001" customHeight="1" x14ac:dyDescent="0.15">
      <c r="A216" s="22">
        <v>43736</v>
      </c>
      <c r="B216" s="1038"/>
      <c r="C216" s="24"/>
      <c r="D216" s="24">
        <v>75</v>
      </c>
      <c r="E216" s="11"/>
      <c r="F216" s="1319">
        <v>1261.3230849999998</v>
      </c>
      <c r="G216" s="23">
        <v>250</v>
      </c>
      <c r="H216" s="24"/>
      <c r="I216" s="24"/>
      <c r="J216" s="1085"/>
      <c r="K216" s="24"/>
      <c r="L216" s="1100"/>
      <c r="M216" s="40"/>
      <c r="N216" s="55"/>
    </row>
    <row r="217" spans="1:119" s="32" customFormat="1" ht="20.100000000000001" customHeight="1" x14ac:dyDescent="0.15">
      <c r="A217" s="28">
        <v>43737</v>
      </c>
      <c r="B217" s="1040"/>
      <c r="C217" s="30"/>
      <c r="D217" s="34">
        <v>75</v>
      </c>
      <c r="E217" s="1068"/>
      <c r="F217" s="1328">
        <v>1232.6566512500001</v>
      </c>
      <c r="G217" s="33">
        <v>290</v>
      </c>
      <c r="H217" s="34"/>
      <c r="I217" s="34"/>
      <c r="J217" s="1082"/>
      <c r="K217" s="34"/>
      <c r="L217" s="1097"/>
      <c r="M217" s="35"/>
      <c r="N217" s="55"/>
      <c r="O217" s="39"/>
      <c r="P217" s="39"/>
      <c r="Q217" s="39"/>
      <c r="R217" s="39"/>
      <c r="S217" s="39"/>
      <c r="T217" s="39"/>
      <c r="U217" s="39"/>
      <c r="V217" s="39"/>
      <c r="W217" s="39"/>
    </row>
    <row r="218" spans="1:119" s="62" customFormat="1" ht="20.100000000000001" customHeight="1" x14ac:dyDescent="0.15">
      <c r="A218" s="22">
        <v>43738</v>
      </c>
      <c r="B218" s="1038"/>
      <c r="C218" s="24"/>
      <c r="D218" s="19">
        <v>75</v>
      </c>
      <c r="E218" s="11"/>
      <c r="F218" s="1326">
        <v>1318.6559525000002</v>
      </c>
      <c r="G218" s="17">
        <v>200</v>
      </c>
      <c r="H218" s="19"/>
      <c r="I218" s="19"/>
      <c r="J218" s="1036"/>
      <c r="K218" s="19"/>
      <c r="L218" s="1102"/>
      <c r="M218" s="20"/>
      <c r="N218" s="40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  <c r="BP218" s="26"/>
      <c r="BQ218" s="26"/>
      <c r="BR218" s="26"/>
      <c r="BS218" s="26"/>
      <c r="BT218" s="26"/>
      <c r="BU218" s="26"/>
      <c r="BV218" s="26"/>
      <c r="BW218" s="26"/>
      <c r="BX218" s="26"/>
      <c r="BY218" s="26"/>
      <c r="BZ218" s="26"/>
      <c r="CA218" s="26"/>
      <c r="CB218" s="26"/>
      <c r="CC218" s="26"/>
      <c r="CD218" s="26"/>
      <c r="CE218" s="26"/>
      <c r="CF218" s="26"/>
      <c r="CG218" s="26"/>
      <c r="CH218" s="26"/>
      <c r="CI218" s="26"/>
      <c r="CJ218" s="26"/>
      <c r="CK218" s="26"/>
      <c r="CL218" s="26"/>
      <c r="CM218" s="26"/>
      <c r="CN218" s="26"/>
      <c r="CO218" s="26"/>
      <c r="CP218" s="26"/>
      <c r="CQ218" s="26"/>
      <c r="CR218" s="26"/>
      <c r="CS218" s="26"/>
      <c r="CT218" s="26"/>
      <c r="CU218" s="26"/>
      <c r="CV218" s="26"/>
      <c r="CW218" s="26"/>
      <c r="CX218" s="26"/>
      <c r="CY218" s="26"/>
      <c r="CZ218" s="26"/>
      <c r="DA218" s="26"/>
      <c r="DB218" s="26"/>
      <c r="DC218" s="26"/>
      <c r="DD218" s="26"/>
      <c r="DE218" s="26"/>
      <c r="DF218" s="26"/>
      <c r="DG218" s="26"/>
      <c r="DH218" s="26"/>
      <c r="DI218" s="26"/>
      <c r="DJ218" s="26"/>
      <c r="DK218" s="26"/>
      <c r="DL218" s="26"/>
      <c r="DM218" s="26"/>
      <c r="DN218" s="26"/>
      <c r="DO218" s="26"/>
    </row>
    <row r="219" spans="1:119" s="26" customFormat="1" ht="20.100000000000001" customHeight="1" x14ac:dyDescent="0.15">
      <c r="A219" s="22">
        <v>43739</v>
      </c>
      <c r="B219" s="1038"/>
      <c r="C219" s="24"/>
      <c r="D219" s="19">
        <v>75</v>
      </c>
      <c r="E219" s="11"/>
      <c r="F219" s="1326">
        <v>1175.3237837499998</v>
      </c>
      <c r="G219" s="17">
        <v>150</v>
      </c>
      <c r="H219" s="19"/>
      <c r="I219" s="19"/>
      <c r="J219" s="1079"/>
      <c r="K219" s="19"/>
      <c r="L219" s="1094"/>
      <c r="M219" s="27"/>
      <c r="N219" s="40"/>
    </row>
    <row r="220" spans="1:119" s="18" customFormat="1" ht="20.100000000000001" customHeight="1" x14ac:dyDescent="0.15">
      <c r="A220" s="22">
        <v>43740</v>
      </c>
      <c r="B220" s="1038"/>
      <c r="C220" s="24"/>
      <c r="D220" s="19">
        <v>75</v>
      </c>
      <c r="E220" s="11"/>
      <c r="F220" s="1326">
        <v>1318.6559525000002</v>
      </c>
      <c r="G220" s="17">
        <v>80</v>
      </c>
      <c r="H220" s="19"/>
      <c r="I220" s="19"/>
      <c r="J220" s="1079"/>
      <c r="K220" s="19"/>
      <c r="L220" s="1094"/>
      <c r="M220" s="27"/>
      <c r="N220" s="40"/>
      <c r="O220" s="26"/>
      <c r="P220" s="26"/>
      <c r="Q220" s="26"/>
      <c r="R220" s="26"/>
      <c r="S220" s="26"/>
      <c r="T220" s="26"/>
      <c r="U220" s="26"/>
      <c r="V220" s="26"/>
      <c r="W220" s="26"/>
    </row>
    <row r="221" spans="1:119" s="39" customFormat="1" ht="20.100000000000001" customHeight="1" x14ac:dyDescent="0.15">
      <c r="A221" s="22">
        <v>43741</v>
      </c>
      <c r="B221" s="1038"/>
      <c r="C221" s="24"/>
      <c r="D221" s="19">
        <v>75</v>
      </c>
      <c r="E221" s="11"/>
      <c r="F221" s="1326">
        <v>1289.9895187500001</v>
      </c>
      <c r="G221" s="17">
        <v>0</v>
      </c>
      <c r="H221" s="19"/>
      <c r="I221" s="19"/>
      <c r="J221" s="1079"/>
      <c r="K221" s="19"/>
      <c r="L221" s="1094"/>
      <c r="M221" s="27"/>
      <c r="N221" s="55"/>
    </row>
    <row r="222" spans="1:119" s="18" customFormat="1" ht="20.100000000000001" customHeight="1" x14ac:dyDescent="0.15">
      <c r="A222" s="22">
        <v>43742</v>
      </c>
      <c r="B222" s="1038"/>
      <c r="C222" s="24"/>
      <c r="D222" s="19">
        <v>75</v>
      </c>
      <c r="E222" s="11"/>
      <c r="F222" s="1326">
        <v>1347.3223862499999</v>
      </c>
      <c r="G222" s="17">
        <v>100</v>
      </c>
      <c r="H222" s="19"/>
      <c r="I222" s="19"/>
      <c r="J222" s="1079"/>
      <c r="K222" s="19"/>
      <c r="L222" s="1094"/>
      <c r="M222" s="27"/>
      <c r="N222" s="55"/>
      <c r="O222" s="26"/>
      <c r="P222" s="26"/>
      <c r="Q222" s="26"/>
      <c r="R222" s="26"/>
      <c r="S222" s="26"/>
      <c r="T222" s="26"/>
      <c r="U222" s="26"/>
      <c r="V222" s="26"/>
      <c r="W222" s="26"/>
    </row>
    <row r="223" spans="1:119" s="18" customFormat="1" ht="20.100000000000001" customHeight="1" x14ac:dyDescent="0.15">
      <c r="A223" s="22">
        <v>43743</v>
      </c>
      <c r="B223" s="1038"/>
      <c r="C223" s="24"/>
      <c r="D223" s="19">
        <v>75</v>
      </c>
      <c r="E223" s="11"/>
      <c r="F223" s="1326">
        <v>1347.3223862499999</v>
      </c>
      <c r="G223" s="17">
        <v>60</v>
      </c>
      <c r="H223" s="19"/>
      <c r="I223" s="19"/>
      <c r="J223" s="1079"/>
      <c r="K223" s="19"/>
      <c r="L223" s="1094"/>
      <c r="M223" s="27"/>
      <c r="N223" s="55"/>
      <c r="O223" s="26"/>
      <c r="P223" s="26"/>
      <c r="Q223" s="26"/>
      <c r="R223" s="26"/>
      <c r="S223" s="26"/>
      <c r="T223" s="26"/>
      <c r="U223" s="26"/>
      <c r="V223" s="26"/>
      <c r="W223" s="26"/>
    </row>
    <row r="224" spans="1:119" s="45" customFormat="1" ht="20.100000000000001" customHeight="1" x14ac:dyDescent="0.15">
      <c r="A224" s="44">
        <v>43744</v>
      </c>
      <c r="B224" s="1041"/>
      <c r="C224" s="34"/>
      <c r="D224" s="34">
        <v>75</v>
      </c>
      <c r="E224" s="1069"/>
      <c r="F224" s="1328">
        <v>1347.3223862499999</v>
      </c>
      <c r="G224" s="33">
        <v>75</v>
      </c>
      <c r="H224" s="34"/>
      <c r="I224" s="34"/>
      <c r="J224" s="1082"/>
      <c r="K224" s="34"/>
      <c r="L224" s="1097"/>
      <c r="M224" s="35"/>
      <c r="N224" s="55"/>
      <c r="O224" s="26"/>
      <c r="P224" s="26"/>
      <c r="Q224" s="26"/>
      <c r="R224" s="26"/>
      <c r="S224" s="26"/>
      <c r="T224" s="26"/>
      <c r="U224" s="26"/>
      <c r="V224" s="26"/>
      <c r="W224" s="26"/>
    </row>
    <row r="225" spans="1:23" s="18" customFormat="1" ht="20.100000000000001" customHeight="1" x14ac:dyDescent="0.15">
      <c r="A225" s="22">
        <v>43745</v>
      </c>
      <c r="B225" s="1038"/>
      <c r="C225" s="24"/>
      <c r="D225" s="19">
        <v>75</v>
      </c>
      <c r="E225" s="11"/>
      <c r="F225" s="1326">
        <v>1318.6559525000002</v>
      </c>
      <c r="G225" s="17">
        <v>80</v>
      </c>
      <c r="H225" s="19"/>
      <c r="I225" s="19"/>
      <c r="J225" s="1079"/>
      <c r="K225" s="19"/>
      <c r="L225" s="1094"/>
      <c r="M225" s="27"/>
      <c r="N225" s="55"/>
      <c r="O225" s="26"/>
      <c r="P225" s="26"/>
      <c r="Q225" s="26"/>
      <c r="R225" s="26"/>
      <c r="S225" s="26"/>
      <c r="T225" s="26"/>
      <c r="U225" s="26"/>
      <c r="V225" s="26"/>
      <c r="W225" s="26"/>
    </row>
    <row r="226" spans="1:23" s="18" customFormat="1" ht="20.100000000000001" customHeight="1" x14ac:dyDescent="0.15">
      <c r="A226" s="22">
        <v>43746</v>
      </c>
      <c r="B226" s="1038"/>
      <c r="C226" s="24"/>
      <c r="D226" s="19">
        <v>75</v>
      </c>
      <c r="E226" s="11"/>
      <c r="F226" s="1326">
        <v>1318.6559525000002</v>
      </c>
      <c r="G226" s="17">
        <v>80</v>
      </c>
      <c r="H226" s="19"/>
      <c r="I226" s="19"/>
      <c r="J226" s="1079"/>
      <c r="K226" s="19"/>
      <c r="L226" s="1094"/>
      <c r="M226" s="27"/>
      <c r="N226" s="55"/>
      <c r="O226" s="26"/>
      <c r="P226" s="26"/>
      <c r="Q226" s="26"/>
      <c r="R226" s="26"/>
      <c r="S226" s="26"/>
      <c r="T226" s="26"/>
      <c r="U226" s="26"/>
      <c r="V226" s="26"/>
      <c r="W226" s="26"/>
    </row>
    <row r="227" spans="1:23" s="18" customFormat="1" ht="20.100000000000001" customHeight="1" x14ac:dyDescent="0.15">
      <c r="A227" s="22">
        <v>43747</v>
      </c>
      <c r="B227" s="1038"/>
      <c r="C227" s="24"/>
      <c r="D227" s="19">
        <v>75</v>
      </c>
      <c r="E227" s="11"/>
      <c r="F227" s="1326">
        <v>1404.6552537499999</v>
      </c>
      <c r="G227" s="17">
        <v>180</v>
      </c>
      <c r="H227" s="19"/>
      <c r="I227" s="19"/>
      <c r="J227" s="1079"/>
      <c r="K227" s="19"/>
      <c r="L227" s="1094"/>
      <c r="M227" s="27"/>
      <c r="N227" s="55"/>
      <c r="O227" s="26"/>
      <c r="P227" s="26"/>
      <c r="Q227" s="26"/>
      <c r="R227" s="26"/>
      <c r="S227" s="26"/>
      <c r="T227" s="26"/>
      <c r="U227" s="26"/>
      <c r="V227" s="26"/>
      <c r="W227" s="26"/>
    </row>
    <row r="228" spans="1:23" s="26" customFormat="1" ht="20.100000000000001" customHeight="1" x14ac:dyDescent="0.15">
      <c r="A228" s="46">
        <v>43748</v>
      </c>
      <c r="B228" s="1045"/>
      <c r="C228" s="1046"/>
      <c r="D228" s="48">
        <v>75</v>
      </c>
      <c r="E228" s="1070"/>
      <c r="F228" s="1332">
        <v>1261.3230849999998</v>
      </c>
      <c r="G228" s="47">
        <v>100</v>
      </c>
      <c r="H228" s="48"/>
      <c r="I228" s="48"/>
      <c r="J228" s="1087"/>
      <c r="K228" s="48"/>
      <c r="L228" s="1103"/>
      <c r="M228" s="49"/>
      <c r="N228" s="1200"/>
    </row>
    <row r="229" spans="1:23" s="18" customFormat="1" ht="20.100000000000001" customHeight="1" x14ac:dyDescent="0.15">
      <c r="A229" s="50">
        <v>43749</v>
      </c>
      <c r="B229" s="1038"/>
      <c r="C229" s="24"/>
      <c r="D229" s="19">
        <v>75</v>
      </c>
      <c r="E229" s="11"/>
      <c r="F229" s="1326">
        <v>1289.9895187500001</v>
      </c>
      <c r="G229" s="17">
        <v>120</v>
      </c>
      <c r="H229" s="19"/>
      <c r="I229" s="19"/>
      <c r="J229" s="1036"/>
      <c r="K229" s="19"/>
      <c r="L229" s="1102"/>
      <c r="M229" s="20"/>
      <c r="N229" s="12"/>
      <c r="O229" s="26"/>
      <c r="P229" s="26"/>
      <c r="Q229" s="26"/>
      <c r="R229" s="26"/>
      <c r="S229" s="26"/>
      <c r="T229" s="26"/>
      <c r="U229" s="26"/>
      <c r="V229" s="26"/>
      <c r="W229" s="26"/>
    </row>
    <row r="230" spans="1:23" s="18" customFormat="1" ht="20.100000000000001" customHeight="1" x14ac:dyDescent="0.15">
      <c r="A230" s="51">
        <v>43750</v>
      </c>
      <c r="B230" s="1047"/>
      <c r="C230" s="1048"/>
      <c r="D230" s="53">
        <v>75</v>
      </c>
      <c r="E230" s="1071"/>
      <c r="F230" s="1333">
        <v>1347.3223862499999</v>
      </c>
      <c r="G230" s="52">
        <v>120</v>
      </c>
      <c r="H230" s="53"/>
      <c r="I230" s="53"/>
      <c r="J230" s="1088"/>
      <c r="K230" s="53"/>
      <c r="L230" s="1104"/>
      <c r="M230" s="21"/>
      <c r="N230" s="1199"/>
      <c r="O230" s="26"/>
      <c r="P230" s="26"/>
      <c r="Q230" s="26"/>
      <c r="R230" s="26"/>
      <c r="S230" s="26"/>
      <c r="T230" s="26"/>
      <c r="U230" s="26"/>
      <c r="V230" s="26"/>
      <c r="W230" s="26"/>
    </row>
    <row r="231" spans="1:23" s="45" customFormat="1" ht="20.100000000000001" customHeight="1" x14ac:dyDescent="0.15">
      <c r="A231" s="44">
        <v>43751</v>
      </c>
      <c r="B231" s="1041"/>
      <c r="C231" s="34"/>
      <c r="D231" s="34">
        <v>75</v>
      </c>
      <c r="E231" s="1069"/>
      <c r="F231" s="1328">
        <v>1347.3223862499999</v>
      </c>
      <c r="G231" s="33">
        <v>100</v>
      </c>
      <c r="H231" s="34"/>
      <c r="I231" s="34"/>
      <c r="J231" s="1082"/>
      <c r="K231" s="34"/>
      <c r="L231" s="1097"/>
      <c r="M231" s="35"/>
      <c r="N231" s="55"/>
      <c r="O231" s="26"/>
      <c r="P231" s="26"/>
      <c r="Q231" s="26"/>
      <c r="R231" s="26"/>
      <c r="S231" s="26"/>
      <c r="T231" s="26"/>
      <c r="U231" s="26"/>
      <c r="V231" s="26"/>
      <c r="W231" s="26"/>
    </row>
    <row r="232" spans="1:23" s="26" customFormat="1" ht="20.100000000000001" customHeight="1" x14ac:dyDescent="0.15">
      <c r="A232" s="22">
        <v>43752</v>
      </c>
      <c r="B232" s="1038"/>
      <c r="C232" s="24"/>
      <c r="D232" s="19">
        <v>75</v>
      </c>
      <c r="E232" s="11"/>
      <c r="F232" s="1326">
        <v>1318.6559525000002</v>
      </c>
      <c r="G232" s="17">
        <v>160</v>
      </c>
      <c r="H232" s="19"/>
      <c r="I232" s="19"/>
      <c r="J232" s="1079"/>
      <c r="K232" s="19"/>
      <c r="L232" s="1094"/>
      <c r="M232" s="27"/>
      <c r="N232" s="55"/>
    </row>
    <row r="233" spans="1:23" s="18" customFormat="1" ht="20.100000000000001" customHeight="1" x14ac:dyDescent="0.15">
      <c r="A233" s="22">
        <v>43753</v>
      </c>
      <c r="B233" s="1038"/>
      <c r="C233" s="24"/>
      <c r="D233" s="19">
        <v>75</v>
      </c>
      <c r="E233" s="11"/>
      <c r="F233" s="1326">
        <v>1375.9888199999998</v>
      </c>
      <c r="G233" s="17">
        <v>180</v>
      </c>
      <c r="H233" s="19"/>
      <c r="I233" s="19"/>
      <c r="J233" s="1079"/>
      <c r="K233" s="19"/>
      <c r="L233" s="1094"/>
      <c r="M233" s="27"/>
      <c r="N233" s="55"/>
      <c r="O233" s="26"/>
      <c r="P233" s="26"/>
      <c r="Q233" s="26"/>
      <c r="R233" s="26"/>
      <c r="S233" s="26"/>
      <c r="T233" s="26"/>
      <c r="U233" s="26"/>
      <c r="V233" s="26"/>
      <c r="W233" s="26"/>
    </row>
    <row r="234" spans="1:23" s="18" customFormat="1" ht="20.100000000000001" customHeight="1" x14ac:dyDescent="0.15">
      <c r="A234" s="22">
        <v>43754</v>
      </c>
      <c r="B234" s="1038"/>
      <c r="C234" s="24"/>
      <c r="D234" s="19">
        <v>75</v>
      </c>
      <c r="E234" s="11"/>
      <c r="F234" s="1326">
        <v>1490.6545550000001</v>
      </c>
      <c r="G234" s="17">
        <v>180</v>
      </c>
      <c r="H234" s="19"/>
      <c r="I234" s="19"/>
      <c r="J234" s="1079"/>
      <c r="K234" s="19"/>
      <c r="L234" s="1094"/>
      <c r="M234" s="27"/>
      <c r="N234" s="55"/>
      <c r="O234" s="26"/>
      <c r="P234" s="26"/>
      <c r="Q234" s="26"/>
      <c r="R234" s="26"/>
      <c r="S234" s="26"/>
      <c r="T234" s="26"/>
      <c r="U234" s="26"/>
      <c r="V234" s="26"/>
      <c r="W234" s="26"/>
    </row>
    <row r="235" spans="1:23" s="26" customFormat="1" ht="20.100000000000001" customHeight="1" x14ac:dyDescent="0.15">
      <c r="A235" s="22">
        <v>43755</v>
      </c>
      <c r="B235" s="1038"/>
      <c r="C235" s="24"/>
      <c r="D235" s="19">
        <v>75</v>
      </c>
      <c r="E235" s="11"/>
      <c r="F235" s="1326">
        <v>1347.3223862499999</v>
      </c>
      <c r="G235" s="17">
        <v>140</v>
      </c>
      <c r="H235" s="19"/>
      <c r="I235" s="19"/>
      <c r="J235" s="1079"/>
      <c r="K235" s="19"/>
      <c r="L235" s="1094"/>
      <c r="M235" s="27"/>
      <c r="N235" s="55"/>
    </row>
    <row r="236" spans="1:23" s="18" customFormat="1" ht="20.100000000000001" customHeight="1" x14ac:dyDescent="0.15">
      <c r="A236" s="22">
        <v>43756</v>
      </c>
      <c r="B236" s="1038"/>
      <c r="C236" s="24"/>
      <c r="D236" s="19">
        <v>0</v>
      </c>
      <c r="E236" s="11"/>
      <c r="F236" s="1326">
        <v>1461.9881212499999</v>
      </c>
      <c r="G236" s="17">
        <v>0</v>
      </c>
      <c r="H236" s="19"/>
      <c r="I236" s="19"/>
      <c r="J236" s="1079"/>
      <c r="K236" s="19"/>
      <c r="L236" s="1094"/>
      <c r="M236" s="27"/>
      <c r="N236" s="55"/>
      <c r="O236" s="26"/>
      <c r="P236" s="26"/>
      <c r="Q236" s="26"/>
      <c r="R236" s="26"/>
      <c r="S236" s="26"/>
      <c r="T236" s="26"/>
      <c r="U236" s="26"/>
      <c r="V236" s="26"/>
      <c r="W236" s="26"/>
    </row>
    <row r="237" spans="1:23" s="18" customFormat="1" ht="20.100000000000001" customHeight="1" x14ac:dyDescent="0.15">
      <c r="A237" s="22">
        <v>43757</v>
      </c>
      <c r="B237" s="1038"/>
      <c r="C237" s="24"/>
      <c r="D237" s="19">
        <v>100</v>
      </c>
      <c r="E237" s="11"/>
      <c r="F237" s="1326">
        <v>1404.6552537499999</v>
      </c>
      <c r="G237" s="17">
        <v>220</v>
      </c>
      <c r="H237" s="19"/>
      <c r="I237" s="19"/>
      <c r="J237" s="1079"/>
      <c r="K237" s="19"/>
      <c r="L237" s="1094"/>
      <c r="M237" s="27"/>
      <c r="N237" s="55"/>
      <c r="O237" s="26"/>
      <c r="P237" s="26"/>
      <c r="Q237" s="26"/>
      <c r="R237" s="26"/>
      <c r="S237" s="26"/>
      <c r="T237" s="26"/>
      <c r="U237" s="26"/>
      <c r="V237" s="26"/>
      <c r="W237" s="26"/>
    </row>
    <row r="238" spans="1:23" s="45" customFormat="1" ht="20.100000000000001" customHeight="1" x14ac:dyDescent="0.15">
      <c r="A238" s="44">
        <v>43758</v>
      </c>
      <c r="B238" s="1041"/>
      <c r="C238" s="34"/>
      <c r="D238" s="34">
        <v>100</v>
      </c>
      <c r="E238" s="1069"/>
      <c r="F238" s="1328">
        <v>1404.6552537499999</v>
      </c>
      <c r="G238" s="33">
        <v>180</v>
      </c>
      <c r="H238" s="34"/>
      <c r="I238" s="34"/>
      <c r="J238" s="1082"/>
      <c r="K238" s="34"/>
      <c r="L238" s="1097"/>
      <c r="M238" s="35"/>
      <c r="N238" s="55"/>
      <c r="O238" s="26"/>
      <c r="P238" s="26"/>
      <c r="Q238" s="26"/>
      <c r="R238" s="26"/>
      <c r="S238" s="26"/>
      <c r="T238" s="26"/>
      <c r="U238" s="26"/>
      <c r="V238" s="26"/>
      <c r="W238" s="26"/>
    </row>
    <row r="239" spans="1:23" s="18" customFormat="1" ht="20.100000000000001" customHeight="1" x14ac:dyDescent="0.15">
      <c r="A239" s="22">
        <v>43759</v>
      </c>
      <c r="B239" s="1038"/>
      <c r="C239" s="24"/>
      <c r="D239" s="19">
        <v>75</v>
      </c>
      <c r="E239" s="11"/>
      <c r="F239" s="1326">
        <v>1433.3216875000001</v>
      </c>
      <c r="G239" s="17">
        <v>120</v>
      </c>
      <c r="H239" s="19"/>
      <c r="I239" s="19"/>
      <c r="J239" s="1079"/>
      <c r="K239" s="19"/>
      <c r="L239" s="1094"/>
      <c r="M239" s="27"/>
      <c r="N239" s="55"/>
      <c r="O239" s="26"/>
      <c r="P239" s="26"/>
      <c r="Q239" s="26"/>
      <c r="R239" s="26"/>
      <c r="S239" s="26"/>
      <c r="T239" s="26"/>
      <c r="U239" s="26"/>
      <c r="V239" s="26"/>
      <c r="W239" s="26"/>
    </row>
    <row r="240" spans="1:23" s="18" customFormat="1" ht="20.100000000000001" customHeight="1" x14ac:dyDescent="0.15">
      <c r="A240" s="22">
        <v>43760</v>
      </c>
      <c r="B240" s="1038"/>
      <c r="C240" s="24"/>
      <c r="D240" s="19">
        <v>75</v>
      </c>
      <c r="E240" s="11"/>
      <c r="F240" s="1326">
        <v>1289.9895187500001</v>
      </c>
      <c r="G240" s="17">
        <v>160</v>
      </c>
      <c r="H240" s="19"/>
      <c r="I240" s="19"/>
      <c r="J240" s="1079"/>
      <c r="K240" s="19"/>
      <c r="L240" s="1094"/>
      <c r="M240" s="27"/>
      <c r="N240" s="55"/>
      <c r="O240" s="26"/>
      <c r="P240" s="26"/>
      <c r="Q240" s="26"/>
      <c r="R240" s="26"/>
      <c r="S240" s="26"/>
      <c r="T240" s="26"/>
      <c r="U240" s="26"/>
      <c r="V240" s="26"/>
      <c r="W240" s="26"/>
    </row>
    <row r="241" spans="1:23" s="18" customFormat="1" ht="20.100000000000001" customHeight="1" x14ac:dyDescent="0.15">
      <c r="A241" s="22">
        <v>43761</v>
      </c>
      <c r="B241" s="1038"/>
      <c r="C241" s="24"/>
      <c r="D241" s="19">
        <v>100</v>
      </c>
      <c r="E241" s="11"/>
      <c r="F241" s="1326">
        <v>1490.6545550000001</v>
      </c>
      <c r="G241" s="17">
        <v>180</v>
      </c>
      <c r="H241" s="19"/>
      <c r="I241" s="19"/>
      <c r="J241" s="1079"/>
      <c r="K241" s="19"/>
      <c r="L241" s="1094"/>
      <c r="M241" s="27"/>
      <c r="N241" s="55"/>
      <c r="O241" s="26"/>
      <c r="P241" s="26"/>
      <c r="Q241" s="26"/>
      <c r="R241" s="26"/>
      <c r="S241" s="26"/>
      <c r="T241" s="26"/>
      <c r="U241" s="26"/>
      <c r="V241" s="26"/>
      <c r="W241" s="26"/>
    </row>
    <row r="242" spans="1:23" s="39" customFormat="1" ht="20.100000000000001" customHeight="1" x14ac:dyDescent="0.15">
      <c r="A242" s="22">
        <v>43762</v>
      </c>
      <c r="B242" s="1038"/>
      <c r="C242" s="24"/>
      <c r="D242" s="19">
        <v>100</v>
      </c>
      <c r="E242" s="11"/>
      <c r="F242" s="1326">
        <v>1404.6552537499999</v>
      </c>
      <c r="G242" s="17">
        <v>120</v>
      </c>
      <c r="H242" s="19"/>
      <c r="I242" s="19"/>
      <c r="J242" s="1079"/>
      <c r="K242" s="19"/>
      <c r="L242" s="1094"/>
      <c r="M242" s="27"/>
      <c r="N242" s="55"/>
    </row>
    <row r="243" spans="1:23" s="18" customFormat="1" ht="20.100000000000001" customHeight="1" x14ac:dyDescent="0.15">
      <c r="A243" s="22">
        <v>43763</v>
      </c>
      <c r="B243" s="1038"/>
      <c r="C243" s="24"/>
      <c r="D243" s="19">
        <v>100</v>
      </c>
      <c r="E243" s="11"/>
      <c r="F243" s="1326">
        <v>1232.6566512500001</v>
      </c>
      <c r="G243" s="17">
        <v>160</v>
      </c>
      <c r="H243" s="19"/>
      <c r="I243" s="19"/>
      <c r="J243" s="1079"/>
      <c r="K243" s="19"/>
      <c r="L243" s="1094"/>
      <c r="M243" s="27"/>
      <c r="N243" s="55"/>
      <c r="O243" s="26"/>
      <c r="P243" s="26"/>
      <c r="Q243" s="26"/>
      <c r="R243" s="26"/>
      <c r="S243" s="26"/>
      <c r="T243" s="26"/>
      <c r="U243" s="26"/>
      <c r="V243" s="26"/>
      <c r="W243" s="26"/>
    </row>
    <row r="244" spans="1:23" s="18" customFormat="1" ht="20.100000000000001" customHeight="1" x14ac:dyDescent="0.15">
      <c r="A244" s="22">
        <v>43764</v>
      </c>
      <c r="B244" s="1038"/>
      <c r="C244" s="24"/>
      <c r="D244" s="19">
        <v>100</v>
      </c>
      <c r="E244" s="11"/>
      <c r="F244" s="1326">
        <v>1576.6538562500002</v>
      </c>
      <c r="G244" s="17">
        <v>180</v>
      </c>
      <c r="H244" s="19"/>
      <c r="I244" s="19"/>
      <c r="J244" s="1079"/>
      <c r="K244" s="19"/>
      <c r="L244" s="1094"/>
      <c r="M244" s="27"/>
      <c r="N244" s="55"/>
      <c r="O244" s="26"/>
      <c r="P244" s="26"/>
      <c r="Q244" s="26"/>
      <c r="R244" s="26"/>
      <c r="S244" s="26"/>
      <c r="T244" s="26"/>
      <c r="U244" s="26"/>
      <c r="V244" s="26"/>
      <c r="W244" s="26"/>
    </row>
    <row r="245" spans="1:23" s="45" customFormat="1" ht="20.100000000000001" customHeight="1" x14ac:dyDescent="0.15">
      <c r="A245" s="44">
        <v>43765</v>
      </c>
      <c r="B245" s="1041"/>
      <c r="C245" s="34"/>
      <c r="D245" s="34">
        <v>100</v>
      </c>
      <c r="E245" s="1069"/>
      <c r="F245" s="1328">
        <v>1404.6552537499999</v>
      </c>
      <c r="G245" s="33">
        <v>160</v>
      </c>
      <c r="H245" s="34"/>
      <c r="I245" s="34"/>
      <c r="J245" s="1082"/>
      <c r="K245" s="34"/>
      <c r="L245" s="1097"/>
      <c r="M245" s="35"/>
      <c r="N245" s="55"/>
      <c r="O245" s="26"/>
      <c r="P245" s="26"/>
      <c r="Q245" s="26"/>
      <c r="R245" s="26"/>
      <c r="S245" s="26"/>
      <c r="T245" s="26"/>
      <c r="U245" s="26"/>
      <c r="V245" s="26"/>
      <c r="W245" s="26"/>
    </row>
    <row r="246" spans="1:23" s="18" customFormat="1" ht="20.100000000000001" customHeight="1" x14ac:dyDescent="0.15">
      <c r="A246" s="22">
        <v>43766</v>
      </c>
      <c r="B246" s="1038"/>
      <c r="C246" s="24"/>
      <c r="D246" s="19">
        <v>100</v>
      </c>
      <c r="E246" s="11"/>
      <c r="F246" s="1326">
        <v>1375.9888199999998</v>
      </c>
      <c r="G246" s="17">
        <v>180</v>
      </c>
      <c r="H246" s="19"/>
      <c r="I246" s="19"/>
      <c r="J246" s="1079"/>
      <c r="K246" s="19"/>
      <c r="L246" s="1094"/>
      <c r="M246" s="27"/>
      <c r="N246" s="55"/>
      <c r="O246" s="26"/>
      <c r="P246" s="26"/>
      <c r="Q246" s="26"/>
      <c r="R246" s="26"/>
      <c r="S246" s="26"/>
      <c r="T246" s="26"/>
      <c r="U246" s="26"/>
      <c r="V246" s="26"/>
      <c r="W246" s="26"/>
    </row>
    <row r="247" spans="1:23" s="18" customFormat="1" ht="20.100000000000001" customHeight="1" x14ac:dyDescent="0.15">
      <c r="A247" s="22">
        <v>43767</v>
      </c>
      <c r="B247" s="1038"/>
      <c r="C247" s="24"/>
      <c r="D247" s="19">
        <v>100</v>
      </c>
      <c r="E247" s="11"/>
      <c r="F247" s="1326">
        <v>1461.9881212499999</v>
      </c>
      <c r="G247" s="17">
        <v>180</v>
      </c>
      <c r="H247" s="19"/>
      <c r="I247" s="19"/>
      <c r="J247" s="1079"/>
      <c r="K247" s="19"/>
      <c r="L247" s="1094"/>
      <c r="M247" s="27"/>
      <c r="N247" s="55"/>
      <c r="O247" s="26"/>
      <c r="P247" s="26"/>
      <c r="Q247" s="26"/>
      <c r="R247" s="26"/>
      <c r="S247" s="26"/>
      <c r="T247" s="26"/>
      <c r="U247" s="26"/>
      <c r="V247" s="26"/>
      <c r="W247" s="26"/>
    </row>
    <row r="248" spans="1:23" s="18" customFormat="1" ht="20.100000000000001" customHeight="1" x14ac:dyDescent="0.15">
      <c r="A248" s="22">
        <v>43768</v>
      </c>
      <c r="B248" s="1038"/>
      <c r="C248" s="24"/>
      <c r="D248" s="19">
        <v>100</v>
      </c>
      <c r="E248" s="11"/>
      <c r="F248" s="1326">
        <v>1318.6559525000002</v>
      </c>
      <c r="G248" s="17">
        <v>180</v>
      </c>
      <c r="H248" s="19"/>
      <c r="I248" s="19"/>
      <c r="J248" s="1079"/>
      <c r="K248" s="19"/>
      <c r="L248" s="1094"/>
      <c r="M248" s="27"/>
      <c r="N248" s="55"/>
      <c r="O248" s="26"/>
      <c r="P248" s="26"/>
      <c r="Q248" s="26"/>
      <c r="R248" s="26"/>
      <c r="S248" s="26"/>
      <c r="T248" s="26"/>
      <c r="U248" s="26"/>
      <c r="V248" s="26"/>
      <c r="W248" s="26"/>
    </row>
    <row r="249" spans="1:23" s="26" customFormat="1" ht="20.100000000000001" customHeight="1" x14ac:dyDescent="0.15">
      <c r="A249" s="22">
        <v>43769</v>
      </c>
      <c r="B249" s="1038"/>
      <c r="C249" s="24"/>
      <c r="D249" s="19">
        <v>100</v>
      </c>
      <c r="E249" s="11"/>
      <c r="F249" s="1326">
        <v>1318.6559525000002</v>
      </c>
      <c r="G249" s="17">
        <v>180</v>
      </c>
      <c r="H249" s="19"/>
      <c r="I249" s="19"/>
      <c r="J249" s="1079"/>
      <c r="K249" s="19"/>
      <c r="L249" s="1094"/>
      <c r="M249" s="27"/>
      <c r="N249" s="55"/>
    </row>
    <row r="250" spans="1:23" s="39" customFormat="1" ht="20.100000000000001" customHeight="1" x14ac:dyDescent="0.15">
      <c r="A250" s="54">
        <v>43770</v>
      </c>
      <c r="B250" s="1044"/>
      <c r="C250" s="42"/>
      <c r="D250" s="19">
        <v>100</v>
      </c>
      <c r="E250" s="1072"/>
      <c r="F250" s="1326">
        <v>1461.9881212499999</v>
      </c>
      <c r="G250" s="17">
        <v>260</v>
      </c>
      <c r="H250" s="19"/>
      <c r="I250" s="19"/>
      <c r="J250" s="1079"/>
      <c r="K250" s="19"/>
      <c r="L250" s="1094"/>
      <c r="M250" s="27"/>
      <c r="N250" s="55"/>
    </row>
    <row r="251" spans="1:23" s="18" customFormat="1" ht="20.100000000000001" customHeight="1" x14ac:dyDescent="0.15">
      <c r="A251" s="22">
        <v>43771</v>
      </c>
      <c r="B251" s="1038"/>
      <c r="C251" s="24"/>
      <c r="D251" s="19">
        <v>100</v>
      </c>
      <c r="E251" s="11"/>
      <c r="F251" s="1326">
        <v>1461.9881212499999</v>
      </c>
      <c r="G251" s="17">
        <v>160</v>
      </c>
      <c r="H251" s="19"/>
      <c r="I251" s="19"/>
      <c r="J251" s="1079"/>
      <c r="K251" s="19"/>
      <c r="L251" s="1094"/>
      <c r="M251" s="27"/>
      <c r="N251" s="55"/>
      <c r="O251" s="26"/>
      <c r="P251" s="26"/>
      <c r="Q251" s="26"/>
      <c r="R251" s="26"/>
      <c r="S251" s="26"/>
      <c r="T251" s="26"/>
      <c r="U251" s="26"/>
      <c r="V251" s="26"/>
      <c r="W251" s="26"/>
    </row>
    <row r="252" spans="1:23" s="45" customFormat="1" ht="20.100000000000001" customHeight="1" x14ac:dyDescent="0.15">
      <c r="A252" s="44">
        <v>43772</v>
      </c>
      <c r="B252" s="1041"/>
      <c r="C252" s="34"/>
      <c r="D252" s="34">
        <v>100</v>
      </c>
      <c r="E252" s="1069"/>
      <c r="F252" s="1328">
        <v>1404.6552537499999</v>
      </c>
      <c r="G252" s="33">
        <v>180</v>
      </c>
      <c r="H252" s="34"/>
      <c r="I252" s="34"/>
      <c r="J252" s="1082"/>
      <c r="K252" s="34"/>
      <c r="L252" s="1097"/>
      <c r="M252" s="35"/>
      <c r="N252" s="55"/>
      <c r="O252" s="26"/>
      <c r="P252" s="26"/>
      <c r="Q252" s="26"/>
      <c r="R252" s="26"/>
      <c r="S252" s="26"/>
      <c r="T252" s="26"/>
      <c r="U252" s="26"/>
      <c r="V252" s="26"/>
      <c r="W252" s="26"/>
    </row>
    <row r="253" spans="1:23" s="18" customFormat="1" ht="20.100000000000001" customHeight="1" x14ac:dyDescent="0.15">
      <c r="A253" s="22">
        <v>43773</v>
      </c>
      <c r="B253" s="1038"/>
      <c r="C253" s="24"/>
      <c r="D253" s="19">
        <v>100</v>
      </c>
      <c r="E253" s="11"/>
      <c r="F253" s="1326">
        <v>1490.6545550000001</v>
      </c>
      <c r="G253" s="17">
        <v>180</v>
      </c>
      <c r="H253" s="19"/>
      <c r="I253" s="19"/>
      <c r="J253" s="1079"/>
      <c r="K253" s="19"/>
      <c r="L253" s="1094"/>
      <c r="M253" s="27"/>
      <c r="N253" s="55"/>
      <c r="O253" s="26"/>
      <c r="P253" s="26"/>
      <c r="Q253" s="26"/>
      <c r="R253" s="26"/>
      <c r="S253" s="26"/>
      <c r="T253" s="26"/>
      <c r="U253" s="26"/>
      <c r="V253" s="26"/>
      <c r="W253" s="26"/>
    </row>
    <row r="254" spans="1:23" s="18" customFormat="1" ht="20.100000000000001" customHeight="1" x14ac:dyDescent="0.15">
      <c r="A254" s="22">
        <v>43774</v>
      </c>
      <c r="B254" s="1038"/>
      <c r="C254" s="24"/>
      <c r="D254" s="19">
        <v>100</v>
      </c>
      <c r="E254" s="11"/>
      <c r="F254" s="1326">
        <v>1547.9874225000003</v>
      </c>
      <c r="G254" s="17">
        <v>160</v>
      </c>
      <c r="H254" s="19"/>
      <c r="I254" s="19"/>
      <c r="J254" s="1079"/>
      <c r="K254" s="19"/>
      <c r="L254" s="1094"/>
      <c r="M254" s="27"/>
      <c r="N254" s="55"/>
      <c r="O254" s="26"/>
      <c r="P254" s="26"/>
      <c r="Q254" s="26"/>
      <c r="R254" s="26"/>
      <c r="S254" s="26"/>
      <c r="T254" s="26"/>
      <c r="U254" s="26"/>
      <c r="V254" s="26"/>
      <c r="W254" s="26"/>
    </row>
    <row r="255" spans="1:23" s="18" customFormat="1" ht="20.100000000000001" customHeight="1" x14ac:dyDescent="0.15">
      <c r="A255" s="22">
        <v>43775</v>
      </c>
      <c r="B255" s="1038"/>
      <c r="C255" s="24"/>
      <c r="D255" s="19">
        <v>150</v>
      </c>
      <c r="E255" s="11"/>
      <c r="F255" s="1326">
        <v>1461.9881212499999</v>
      </c>
      <c r="G255" s="17">
        <v>160</v>
      </c>
      <c r="H255" s="19"/>
      <c r="I255" s="19"/>
      <c r="J255" s="1079"/>
      <c r="K255" s="19"/>
      <c r="L255" s="1094"/>
      <c r="M255" s="27"/>
      <c r="N255" s="55"/>
      <c r="O255" s="26"/>
      <c r="P255" s="26"/>
      <c r="Q255" s="26"/>
      <c r="R255" s="26"/>
      <c r="S255" s="26"/>
      <c r="T255" s="26"/>
      <c r="U255" s="26"/>
      <c r="V255" s="26"/>
      <c r="W255" s="26"/>
    </row>
    <row r="256" spans="1:23" s="26" customFormat="1" ht="20.100000000000001" customHeight="1" x14ac:dyDescent="0.15">
      <c r="A256" s="22">
        <v>43776</v>
      </c>
      <c r="B256" s="1038"/>
      <c r="C256" s="24"/>
      <c r="D256" s="19">
        <v>175</v>
      </c>
      <c r="E256" s="11"/>
      <c r="F256" s="1326">
        <v>1519.3209887500002</v>
      </c>
      <c r="G256" s="17">
        <v>160</v>
      </c>
      <c r="H256" s="19"/>
      <c r="I256" s="19"/>
      <c r="J256" s="1079"/>
      <c r="K256" s="19"/>
      <c r="L256" s="1094"/>
      <c r="M256" s="27"/>
      <c r="N256" s="55"/>
    </row>
    <row r="257" spans="1:23" s="18" customFormat="1" ht="20.100000000000001" customHeight="1" x14ac:dyDescent="0.15">
      <c r="A257" s="22">
        <v>43777</v>
      </c>
      <c r="B257" s="1038"/>
      <c r="C257" s="24"/>
      <c r="D257" s="19">
        <v>175</v>
      </c>
      <c r="E257" s="11"/>
      <c r="F257" s="1326">
        <v>1519.3209887500002</v>
      </c>
      <c r="G257" s="17">
        <v>180</v>
      </c>
      <c r="H257" s="19"/>
      <c r="I257" s="19"/>
      <c r="J257" s="1079"/>
      <c r="K257" s="19"/>
      <c r="L257" s="1094"/>
      <c r="M257" s="27"/>
      <c r="N257" s="55"/>
      <c r="O257" s="26"/>
      <c r="P257" s="26"/>
      <c r="Q257" s="26"/>
      <c r="R257" s="26"/>
      <c r="S257" s="26"/>
      <c r="T257" s="26"/>
      <c r="U257" s="26"/>
      <c r="V257" s="26"/>
      <c r="W257" s="26"/>
    </row>
    <row r="258" spans="1:23" s="18" customFormat="1" ht="20.100000000000001" customHeight="1" x14ac:dyDescent="0.15">
      <c r="A258" s="22">
        <v>43778</v>
      </c>
      <c r="B258" s="1038"/>
      <c r="C258" s="24"/>
      <c r="D258" s="19">
        <v>175</v>
      </c>
      <c r="E258" s="11"/>
      <c r="F258" s="1326">
        <v>1404.6552537499999</v>
      </c>
      <c r="G258" s="17">
        <v>160</v>
      </c>
      <c r="H258" s="19"/>
      <c r="I258" s="19"/>
      <c r="J258" s="1079"/>
      <c r="K258" s="19"/>
      <c r="L258" s="1094"/>
      <c r="M258" s="27"/>
      <c r="N258" s="55"/>
      <c r="O258" s="26"/>
      <c r="P258" s="26"/>
      <c r="Q258" s="26"/>
      <c r="R258" s="26"/>
      <c r="S258" s="26"/>
      <c r="T258" s="26"/>
      <c r="U258" s="26"/>
      <c r="V258" s="26"/>
      <c r="W258" s="26"/>
    </row>
    <row r="259" spans="1:23" s="45" customFormat="1" ht="20.100000000000001" customHeight="1" x14ac:dyDescent="0.15">
      <c r="A259" s="44">
        <v>43779</v>
      </c>
      <c r="B259" s="1041"/>
      <c r="C259" s="34"/>
      <c r="D259" s="34">
        <v>175</v>
      </c>
      <c r="E259" s="1069"/>
      <c r="F259" s="1328">
        <v>1461.9881212499999</v>
      </c>
      <c r="G259" s="33">
        <v>160</v>
      </c>
      <c r="H259" s="34"/>
      <c r="I259" s="34"/>
      <c r="J259" s="1082"/>
      <c r="K259" s="34"/>
      <c r="L259" s="1097"/>
      <c r="M259" s="35"/>
      <c r="N259" s="55"/>
      <c r="O259" s="26"/>
      <c r="P259" s="26"/>
      <c r="Q259" s="26"/>
      <c r="R259" s="26"/>
      <c r="S259" s="26"/>
      <c r="T259" s="26"/>
      <c r="U259" s="26"/>
      <c r="V259" s="26"/>
      <c r="W259" s="26"/>
    </row>
    <row r="260" spans="1:23" s="18" customFormat="1" ht="20.100000000000001" customHeight="1" x14ac:dyDescent="0.15">
      <c r="A260" s="22">
        <v>43780</v>
      </c>
      <c r="B260" s="1038"/>
      <c r="C260" s="24"/>
      <c r="D260" s="19">
        <v>175</v>
      </c>
      <c r="E260" s="11"/>
      <c r="F260" s="1319">
        <v>1404.6552537499999</v>
      </c>
      <c r="G260" s="17">
        <v>160</v>
      </c>
      <c r="H260" s="19"/>
      <c r="I260" s="19"/>
      <c r="J260" s="1079"/>
      <c r="K260" s="19"/>
      <c r="L260" s="1094"/>
      <c r="M260" s="27"/>
      <c r="N260" s="55"/>
      <c r="O260" s="26"/>
      <c r="P260" s="26"/>
      <c r="Q260" s="26"/>
      <c r="R260" s="26"/>
      <c r="S260" s="26"/>
      <c r="T260" s="26"/>
      <c r="U260" s="26"/>
      <c r="V260" s="26"/>
      <c r="W260" s="26"/>
    </row>
    <row r="261" spans="1:23" s="18" customFormat="1" ht="20.100000000000001" customHeight="1" x14ac:dyDescent="0.15">
      <c r="A261" s="22">
        <v>43781</v>
      </c>
      <c r="B261" s="1038"/>
      <c r="C261" s="24"/>
      <c r="D261" s="19">
        <v>175</v>
      </c>
      <c r="E261" s="11"/>
      <c r="F261" s="1319">
        <v>1347.3223862499999</v>
      </c>
      <c r="G261" s="17">
        <v>160</v>
      </c>
      <c r="H261" s="19"/>
      <c r="I261" s="19"/>
      <c r="J261" s="1079"/>
      <c r="K261" s="19"/>
      <c r="L261" s="1094"/>
      <c r="M261" s="27"/>
      <c r="N261" s="55"/>
      <c r="O261" s="26"/>
      <c r="P261" s="26"/>
      <c r="Q261" s="26"/>
      <c r="R261" s="26"/>
      <c r="S261" s="26"/>
      <c r="T261" s="26"/>
      <c r="U261" s="26"/>
      <c r="V261" s="26"/>
      <c r="W261" s="26"/>
    </row>
    <row r="262" spans="1:23" s="18" customFormat="1" ht="20.100000000000001" customHeight="1" x14ac:dyDescent="0.15">
      <c r="A262" s="22">
        <v>43782</v>
      </c>
      <c r="B262" s="1038"/>
      <c r="C262" s="24"/>
      <c r="D262" s="19">
        <v>175</v>
      </c>
      <c r="E262" s="11"/>
      <c r="F262" s="1326">
        <v>1461.9881212499999</v>
      </c>
      <c r="G262" s="17">
        <v>160</v>
      </c>
      <c r="H262" s="19"/>
      <c r="I262" s="19"/>
      <c r="J262" s="1079"/>
      <c r="K262" s="19"/>
      <c r="L262" s="1094"/>
      <c r="M262" s="27"/>
      <c r="N262" s="55"/>
      <c r="O262" s="26"/>
      <c r="P262" s="26"/>
      <c r="Q262" s="26"/>
      <c r="R262" s="26"/>
      <c r="S262" s="26"/>
      <c r="T262" s="26"/>
      <c r="U262" s="26"/>
      <c r="V262" s="26"/>
      <c r="W262" s="26"/>
    </row>
    <row r="263" spans="1:23" s="26" customFormat="1" ht="20.100000000000001" customHeight="1" x14ac:dyDescent="0.15">
      <c r="A263" s="22">
        <v>43783</v>
      </c>
      <c r="B263" s="1038"/>
      <c r="C263" s="24"/>
      <c r="D263" s="19">
        <v>175</v>
      </c>
      <c r="E263" s="11"/>
      <c r="F263" s="1319">
        <v>1490.6545550000001</v>
      </c>
      <c r="G263" s="23">
        <v>160</v>
      </c>
      <c r="H263" s="24"/>
      <c r="I263" s="24"/>
      <c r="J263" s="1085"/>
      <c r="K263" s="24"/>
      <c r="L263" s="1100"/>
      <c r="M263" s="27"/>
      <c r="N263" s="55"/>
    </row>
    <row r="264" spans="1:23" s="18" customFormat="1" ht="20.100000000000001" customHeight="1" x14ac:dyDescent="0.15">
      <c r="A264" s="22">
        <v>43784</v>
      </c>
      <c r="B264" s="1038"/>
      <c r="C264" s="24"/>
      <c r="D264" s="19">
        <v>0</v>
      </c>
      <c r="E264" s="11"/>
      <c r="F264" s="1326">
        <v>1404.6552537499999</v>
      </c>
      <c r="G264" s="17">
        <v>180</v>
      </c>
      <c r="H264" s="19"/>
      <c r="I264" s="19"/>
      <c r="J264" s="1079"/>
      <c r="K264" s="19"/>
      <c r="L264" s="1094"/>
      <c r="M264" s="27"/>
      <c r="N264" s="55"/>
      <c r="O264" s="26"/>
      <c r="P264" s="26"/>
      <c r="Q264" s="26"/>
      <c r="R264" s="26"/>
      <c r="S264" s="26"/>
      <c r="T264" s="26"/>
      <c r="U264" s="26"/>
      <c r="V264" s="26"/>
      <c r="W264" s="26"/>
    </row>
    <row r="265" spans="1:23" s="18" customFormat="1" ht="20.100000000000001" customHeight="1" x14ac:dyDescent="0.15">
      <c r="A265" s="22">
        <v>43785</v>
      </c>
      <c r="B265" s="1038"/>
      <c r="C265" s="24"/>
      <c r="D265" s="19">
        <v>0</v>
      </c>
      <c r="E265" s="11"/>
      <c r="F265" s="1330">
        <v>1461.9881212499999</v>
      </c>
      <c r="G265" s="17">
        <v>160</v>
      </c>
      <c r="H265" s="1042"/>
      <c r="I265" s="1042"/>
      <c r="J265" s="1084"/>
      <c r="K265" s="1042"/>
      <c r="L265" s="1099"/>
      <c r="M265" s="27"/>
      <c r="N265" s="55"/>
      <c r="O265" s="26"/>
      <c r="P265" s="26"/>
      <c r="Q265" s="26"/>
      <c r="R265" s="26"/>
      <c r="S265" s="26"/>
      <c r="T265" s="26"/>
      <c r="U265" s="26"/>
      <c r="V265" s="26"/>
      <c r="W265" s="26"/>
    </row>
    <row r="266" spans="1:23" s="45" customFormat="1" ht="20.100000000000001" customHeight="1" x14ac:dyDescent="0.15">
      <c r="A266" s="44">
        <v>43786</v>
      </c>
      <c r="B266" s="1041"/>
      <c r="C266" s="34"/>
      <c r="D266" s="34">
        <v>0</v>
      </c>
      <c r="E266" s="1069"/>
      <c r="F266" s="1334">
        <v>1433.3216875000001</v>
      </c>
      <c r="G266" s="33">
        <v>200</v>
      </c>
      <c r="H266" s="1049"/>
      <c r="I266" s="1049"/>
      <c r="J266" s="1089"/>
      <c r="K266" s="1049"/>
      <c r="L266" s="1105"/>
      <c r="M266" s="35"/>
      <c r="N266" s="55"/>
      <c r="O266" s="26"/>
      <c r="P266" s="26"/>
      <c r="Q266" s="26"/>
      <c r="R266" s="26"/>
      <c r="S266" s="26"/>
      <c r="T266" s="26"/>
      <c r="U266" s="26"/>
      <c r="V266" s="26"/>
      <c r="W266" s="26"/>
    </row>
    <row r="267" spans="1:23" s="18" customFormat="1" ht="20.100000000000001" customHeight="1" x14ac:dyDescent="0.15">
      <c r="A267" s="22">
        <v>43787</v>
      </c>
      <c r="B267" s="1038"/>
      <c r="C267" s="24"/>
      <c r="D267" s="19">
        <v>0</v>
      </c>
      <c r="E267" s="11"/>
      <c r="F267" s="1330">
        <v>1777.3188924999997</v>
      </c>
      <c r="G267" s="17">
        <v>260</v>
      </c>
      <c r="H267" s="1042"/>
      <c r="I267" s="1042"/>
      <c r="J267" s="1084"/>
      <c r="K267" s="1042"/>
      <c r="L267" s="1099"/>
      <c r="M267" s="27"/>
      <c r="N267" s="55"/>
      <c r="O267" s="26"/>
      <c r="P267" s="26"/>
      <c r="Q267" s="26"/>
      <c r="R267" s="26"/>
      <c r="S267" s="26"/>
      <c r="T267" s="26"/>
      <c r="U267" s="26"/>
      <c r="V267" s="26"/>
      <c r="W267" s="26"/>
    </row>
    <row r="268" spans="1:23" s="18" customFormat="1" ht="20.100000000000001" customHeight="1" x14ac:dyDescent="0.15">
      <c r="A268" s="22">
        <v>43788</v>
      </c>
      <c r="B268" s="1038"/>
      <c r="C268" s="24"/>
      <c r="D268" s="19">
        <v>0</v>
      </c>
      <c r="E268" s="11"/>
      <c r="F268" s="1330">
        <v>1117.9909162500001</v>
      </c>
      <c r="G268" s="17">
        <v>160</v>
      </c>
      <c r="H268" s="1042"/>
      <c r="I268" s="1042"/>
      <c r="J268" s="1084"/>
      <c r="K268" s="1042"/>
      <c r="L268" s="1099"/>
      <c r="M268" s="27"/>
      <c r="N268" s="55"/>
      <c r="O268" s="26"/>
      <c r="P268" s="26"/>
      <c r="Q268" s="26"/>
      <c r="R268" s="26"/>
      <c r="S268" s="26"/>
      <c r="T268" s="26"/>
      <c r="U268" s="26"/>
      <c r="V268" s="26"/>
      <c r="W268" s="26"/>
    </row>
    <row r="269" spans="1:23" s="18" customFormat="1" ht="20.100000000000001" customHeight="1" x14ac:dyDescent="0.15">
      <c r="A269" s="22">
        <v>43789</v>
      </c>
      <c r="B269" s="1038"/>
      <c r="C269" s="24"/>
      <c r="D269" s="19">
        <v>0</v>
      </c>
      <c r="E269" s="11"/>
      <c r="F269" s="1330">
        <v>1175.3237837499998</v>
      </c>
      <c r="G269" s="17">
        <v>200</v>
      </c>
      <c r="H269" s="1042"/>
      <c r="I269" s="1042"/>
      <c r="J269" s="1084"/>
      <c r="K269" s="1042"/>
      <c r="L269" s="1099"/>
      <c r="M269" s="27"/>
      <c r="N269" s="55"/>
      <c r="O269" s="26"/>
      <c r="P269" s="26"/>
      <c r="Q269" s="26"/>
      <c r="R269" s="26"/>
      <c r="S269" s="26"/>
      <c r="T269" s="26"/>
      <c r="U269" s="26"/>
      <c r="V269" s="26"/>
      <c r="W269" s="26"/>
    </row>
    <row r="270" spans="1:23" s="26" customFormat="1" ht="20.100000000000001" customHeight="1" x14ac:dyDescent="0.15">
      <c r="A270" s="22">
        <v>43790</v>
      </c>
      <c r="B270" s="1038"/>
      <c r="C270" s="24"/>
      <c r="D270" s="24">
        <v>0</v>
      </c>
      <c r="E270" s="11"/>
      <c r="F270" s="1330">
        <v>1347.3223862499999</v>
      </c>
      <c r="G270" s="23">
        <v>260</v>
      </c>
      <c r="H270" s="24"/>
      <c r="I270" s="24"/>
      <c r="J270" s="1085"/>
      <c r="K270" s="24"/>
      <c r="L270" s="1100"/>
      <c r="M270" s="40"/>
      <c r="N270" s="55"/>
    </row>
    <row r="271" spans="1:23" s="18" customFormat="1" ht="20.100000000000001" customHeight="1" x14ac:dyDescent="0.15">
      <c r="A271" s="22">
        <v>43791</v>
      </c>
      <c r="B271" s="1038"/>
      <c r="C271" s="24"/>
      <c r="D271" s="19">
        <v>0</v>
      </c>
      <c r="E271" s="11"/>
      <c r="F271" s="1330">
        <v>1347.3223862499999</v>
      </c>
      <c r="G271" s="17">
        <v>180</v>
      </c>
      <c r="H271" s="19"/>
      <c r="I271" s="19"/>
      <c r="J271" s="1079"/>
      <c r="K271" s="19"/>
      <c r="L271" s="1094"/>
      <c r="M271" s="27"/>
      <c r="N271" s="55"/>
      <c r="O271" s="26"/>
      <c r="P271" s="26"/>
      <c r="Q271" s="26"/>
      <c r="R271" s="26"/>
      <c r="S271" s="26"/>
      <c r="T271" s="26"/>
      <c r="U271" s="26"/>
      <c r="V271" s="26"/>
      <c r="W271" s="26"/>
    </row>
    <row r="272" spans="1:23" s="18" customFormat="1" ht="20.100000000000001" customHeight="1" x14ac:dyDescent="0.15">
      <c r="A272" s="22">
        <v>43792</v>
      </c>
      <c r="B272" s="1038"/>
      <c r="C272" s="24"/>
      <c r="D272" s="19">
        <v>0</v>
      </c>
      <c r="E272" s="11"/>
      <c r="F272" s="1330">
        <v>1175.3237837499998</v>
      </c>
      <c r="G272" s="17">
        <v>200</v>
      </c>
      <c r="H272" s="1042"/>
      <c r="I272" s="1042"/>
      <c r="J272" s="1084"/>
      <c r="K272" s="1042"/>
      <c r="L272" s="1099"/>
      <c r="M272" s="27"/>
      <c r="N272" s="55"/>
      <c r="O272" s="26"/>
      <c r="P272" s="26"/>
      <c r="Q272" s="26"/>
      <c r="R272" s="26"/>
      <c r="S272" s="26"/>
      <c r="T272" s="26"/>
      <c r="U272" s="26"/>
      <c r="V272" s="26"/>
      <c r="W272" s="26"/>
    </row>
    <row r="273" spans="1:119" s="63" customFormat="1" ht="20.100000000000001" customHeight="1" x14ac:dyDescent="0.15">
      <c r="A273" s="44">
        <v>43793</v>
      </c>
      <c r="B273" s="1041"/>
      <c r="C273" s="34"/>
      <c r="D273" s="34">
        <v>0</v>
      </c>
      <c r="E273" s="1069"/>
      <c r="F273" s="1328">
        <v>1203.9902175</v>
      </c>
      <c r="G273" s="33">
        <v>200</v>
      </c>
      <c r="H273" s="34"/>
      <c r="I273" s="34"/>
      <c r="J273" s="1082"/>
      <c r="K273" s="34"/>
      <c r="L273" s="1097"/>
      <c r="M273" s="35"/>
      <c r="N273" s="55"/>
      <c r="O273" s="26"/>
      <c r="P273" s="26"/>
      <c r="Q273" s="26"/>
      <c r="R273" s="26"/>
      <c r="S273" s="26"/>
      <c r="T273" s="26"/>
      <c r="U273" s="26"/>
      <c r="V273" s="26"/>
      <c r="W273" s="26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45"/>
      <c r="CN273" s="45"/>
      <c r="CO273" s="45"/>
      <c r="CP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  <c r="DI273" s="45"/>
      <c r="DJ273" s="45"/>
      <c r="DK273" s="45"/>
      <c r="DL273" s="45"/>
      <c r="DM273" s="45"/>
      <c r="DN273" s="45"/>
      <c r="DO273" s="45"/>
    </row>
    <row r="274" spans="1:119" ht="20.100000000000001" customHeight="1" x14ac:dyDescent="0.15">
      <c r="A274" s="22">
        <v>43794</v>
      </c>
      <c r="B274" s="1038"/>
      <c r="C274" s="24"/>
      <c r="D274" s="19">
        <v>0</v>
      </c>
      <c r="E274" s="11"/>
      <c r="F274" s="1326">
        <v>1261.3230849999998</v>
      </c>
      <c r="G274" s="17">
        <v>200</v>
      </c>
    </row>
    <row r="275" spans="1:119" ht="20.100000000000001" customHeight="1" x14ac:dyDescent="0.15">
      <c r="A275" s="22">
        <v>43795</v>
      </c>
      <c r="B275" s="1038"/>
      <c r="C275" s="24"/>
      <c r="D275" s="19">
        <v>0</v>
      </c>
      <c r="E275" s="11"/>
      <c r="F275" s="1326">
        <v>1289.9895187500001</v>
      </c>
      <c r="G275" s="17">
        <v>200</v>
      </c>
    </row>
    <row r="276" spans="1:119" s="87" customFormat="1" ht="20.100000000000001" customHeight="1" x14ac:dyDescent="0.15">
      <c r="A276" s="22">
        <v>43796</v>
      </c>
      <c r="B276" s="1038"/>
      <c r="C276" s="24"/>
      <c r="D276" s="19">
        <v>0</v>
      </c>
      <c r="E276" s="11"/>
      <c r="F276" s="1326">
        <v>1261.3230849999998</v>
      </c>
      <c r="G276" s="17">
        <v>260</v>
      </c>
      <c r="H276" s="19">
        <v>75</v>
      </c>
      <c r="I276" s="19">
        <v>60</v>
      </c>
      <c r="J276" s="1079">
        <f>3.14*1.15*1.15*I276*1.12/100</f>
        <v>2.7905807999999994</v>
      </c>
      <c r="K276" s="1042">
        <v>7</v>
      </c>
      <c r="L276" s="1094"/>
      <c r="M276" s="27"/>
      <c r="N276" s="55"/>
      <c r="O276" s="26"/>
      <c r="P276" s="26"/>
      <c r="Q276" s="26"/>
      <c r="R276" s="26"/>
      <c r="S276" s="26"/>
      <c r="T276" s="26"/>
      <c r="U276" s="26"/>
      <c r="V276" s="26"/>
      <c r="W276" s="26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/>
      <c r="BP276" s="18"/>
      <c r="BQ276" s="18"/>
      <c r="BR276" s="18"/>
      <c r="BS276" s="18"/>
      <c r="BT276" s="18"/>
      <c r="BU276" s="18"/>
      <c r="BV276" s="18"/>
      <c r="BW276" s="18"/>
      <c r="BX276" s="18"/>
      <c r="BY276" s="18"/>
      <c r="BZ276" s="18"/>
      <c r="CA276" s="18"/>
      <c r="CB276" s="18"/>
      <c r="CC276" s="18"/>
      <c r="CD276" s="18"/>
      <c r="CE276" s="18"/>
      <c r="CF276" s="18"/>
      <c r="CG276" s="18"/>
      <c r="CH276" s="18"/>
      <c r="CI276" s="18"/>
      <c r="CJ276" s="18"/>
      <c r="CK276" s="18"/>
      <c r="CL276" s="18"/>
      <c r="CM276" s="18"/>
      <c r="CN276" s="18"/>
      <c r="CO276" s="18"/>
      <c r="CP276" s="18"/>
      <c r="CQ276" s="18"/>
      <c r="CR276" s="18"/>
      <c r="CS276" s="18"/>
      <c r="CT276" s="18"/>
      <c r="CU276" s="18"/>
      <c r="CV276" s="18"/>
      <c r="CW276" s="18"/>
      <c r="CX276" s="18"/>
      <c r="CY276" s="18"/>
      <c r="CZ276" s="18"/>
      <c r="DA276" s="18"/>
      <c r="DB276" s="18"/>
      <c r="DC276" s="18"/>
      <c r="DD276" s="18"/>
      <c r="DE276" s="18"/>
      <c r="DF276" s="18"/>
      <c r="DG276" s="18"/>
      <c r="DH276" s="18"/>
      <c r="DI276" s="18"/>
      <c r="DJ276" s="18"/>
      <c r="DK276" s="18"/>
      <c r="DL276" s="18"/>
      <c r="DM276" s="18"/>
      <c r="DN276" s="18"/>
      <c r="DO276" s="18"/>
    </row>
    <row r="277" spans="1:119" s="87" customFormat="1" ht="20.100000000000001" customHeight="1" x14ac:dyDescent="0.15">
      <c r="A277" s="22">
        <v>43797</v>
      </c>
      <c r="B277" s="1038"/>
      <c r="C277" s="24"/>
      <c r="D277" s="19">
        <v>100</v>
      </c>
      <c r="E277" s="11"/>
      <c r="F277" s="1326">
        <v>1089.3244825000002</v>
      </c>
      <c r="G277" s="17">
        <v>220</v>
      </c>
      <c r="H277" s="19">
        <v>75</v>
      </c>
      <c r="I277" s="19">
        <v>65</v>
      </c>
      <c r="J277" s="1079">
        <f t="shared" ref="J277:J311" si="0">3.14*1.15*1.15*I277/100</f>
        <v>2.6992224999999994</v>
      </c>
      <c r="K277" s="1042">
        <v>7</v>
      </c>
      <c r="L277" s="1094"/>
      <c r="M277" s="27"/>
      <c r="N277" s="55"/>
      <c r="O277" s="26"/>
      <c r="P277" s="26"/>
      <c r="Q277" s="26"/>
      <c r="R277" s="26"/>
      <c r="S277" s="26"/>
      <c r="T277" s="26"/>
      <c r="U277" s="26"/>
      <c r="V277" s="26"/>
      <c r="W277" s="26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/>
      <c r="BP277" s="18"/>
      <c r="BQ277" s="18"/>
      <c r="BR277" s="18"/>
      <c r="BS277" s="18"/>
      <c r="BT277" s="18"/>
      <c r="BU277" s="18"/>
      <c r="BV277" s="18"/>
      <c r="BW277" s="18"/>
      <c r="BX277" s="18"/>
      <c r="BY277" s="18"/>
      <c r="BZ277" s="18"/>
      <c r="CA277" s="18"/>
      <c r="CB277" s="18"/>
      <c r="CC277" s="18"/>
      <c r="CD277" s="18"/>
      <c r="CE277" s="18"/>
      <c r="CF277" s="18"/>
      <c r="CG277" s="18"/>
      <c r="CH277" s="18"/>
      <c r="CI277" s="18"/>
      <c r="CJ277" s="18"/>
      <c r="CK277" s="18"/>
      <c r="CL277" s="18"/>
      <c r="CM277" s="18"/>
      <c r="CN277" s="18"/>
      <c r="CO277" s="18"/>
      <c r="CP277" s="18"/>
      <c r="CQ277" s="18"/>
      <c r="CR277" s="18"/>
      <c r="CS277" s="18"/>
      <c r="CT277" s="18"/>
      <c r="CU277" s="18"/>
      <c r="CV277" s="18"/>
      <c r="CW277" s="18"/>
      <c r="CX277" s="18"/>
      <c r="CY277" s="18"/>
      <c r="CZ277" s="18"/>
      <c r="DA277" s="18"/>
      <c r="DB277" s="18"/>
      <c r="DC277" s="18"/>
      <c r="DD277" s="18"/>
      <c r="DE277" s="18"/>
      <c r="DF277" s="18"/>
      <c r="DG277" s="18"/>
      <c r="DH277" s="18"/>
      <c r="DI277" s="18"/>
      <c r="DJ277" s="18"/>
      <c r="DK277" s="18"/>
      <c r="DL277" s="18"/>
      <c r="DM277" s="18"/>
      <c r="DN277" s="18"/>
      <c r="DO277" s="18"/>
    </row>
    <row r="278" spans="1:119" s="87" customFormat="1" ht="20.100000000000001" customHeight="1" x14ac:dyDescent="0.15">
      <c r="A278" s="22">
        <v>43798</v>
      </c>
      <c r="B278" s="1038"/>
      <c r="C278" s="24"/>
      <c r="D278" s="19">
        <v>175</v>
      </c>
      <c r="E278" s="11"/>
      <c r="F278" s="1326">
        <v>1318.6559525000002</v>
      </c>
      <c r="G278" s="17">
        <v>160</v>
      </c>
      <c r="H278" s="19">
        <v>0</v>
      </c>
      <c r="I278" s="19">
        <v>60</v>
      </c>
      <c r="J278" s="1079">
        <f t="shared" si="0"/>
        <v>2.4915899999999995</v>
      </c>
      <c r="K278" s="1042">
        <v>6</v>
      </c>
      <c r="L278" s="1094"/>
      <c r="M278" s="27"/>
      <c r="N278" s="55"/>
      <c r="O278" s="26"/>
      <c r="P278" s="26"/>
      <c r="Q278" s="26"/>
      <c r="R278" s="26"/>
      <c r="S278" s="26"/>
      <c r="T278" s="26"/>
      <c r="U278" s="26"/>
      <c r="V278" s="26"/>
      <c r="W278" s="26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/>
      <c r="BQ278" s="18"/>
      <c r="BR278" s="18"/>
      <c r="BS278" s="18"/>
      <c r="BT278" s="18"/>
      <c r="BU278" s="18"/>
      <c r="BV278" s="18"/>
      <c r="BW278" s="18"/>
      <c r="BX278" s="18"/>
      <c r="BY278" s="18"/>
      <c r="BZ278" s="18"/>
      <c r="CA278" s="18"/>
      <c r="CB278" s="18"/>
      <c r="CC278" s="18"/>
      <c r="CD278" s="18"/>
      <c r="CE278" s="18"/>
      <c r="CF278" s="18"/>
      <c r="CG278" s="18"/>
      <c r="CH278" s="18"/>
      <c r="CI278" s="18"/>
      <c r="CJ278" s="18"/>
      <c r="CK278" s="18"/>
      <c r="CL278" s="18"/>
      <c r="CM278" s="18"/>
      <c r="CN278" s="18"/>
      <c r="CO278" s="18"/>
      <c r="CP278" s="18"/>
      <c r="CQ278" s="18"/>
      <c r="CR278" s="18"/>
      <c r="CS278" s="18"/>
      <c r="CT278" s="18"/>
      <c r="CU278" s="18"/>
      <c r="CV278" s="18"/>
      <c r="CW278" s="18"/>
      <c r="CX278" s="18"/>
      <c r="CY278" s="18"/>
      <c r="CZ278" s="18"/>
      <c r="DA278" s="18"/>
      <c r="DB278" s="18"/>
      <c r="DC278" s="18"/>
      <c r="DD278" s="18"/>
      <c r="DE278" s="18"/>
      <c r="DF278" s="18"/>
      <c r="DG278" s="18"/>
      <c r="DH278" s="18"/>
      <c r="DI278" s="18"/>
      <c r="DJ278" s="18"/>
      <c r="DK278" s="18"/>
      <c r="DL278" s="18"/>
      <c r="DM278" s="18"/>
      <c r="DN278" s="18"/>
      <c r="DO278" s="18"/>
    </row>
    <row r="279" spans="1:119" s="87" customFormat="1" ht="20.100000000000001" customHeight="1" x14ac:dyDescent="0.15">
      <c r="A279" s="22">
        <v>43799</v>
      </c>
      <c r="B279" s="1038"/>
      <c r="C279" s="24"/>
      <c r="D279" s="19">
        <v>100</v>
      </c>
      <c r="E279" s="11"/>
      <c r="F279" s="1326">
        <v>1347.3223862499999</v>
      </c>
      <c r="G279" s="17">
        <v>220</v>
      </c>
      <c r="H279" s="19">
        <v>50</v>
      </c>
      <c r="I279" s="19">
        <v>60</v>
      </c>
      <c r="J279" s="1079">
        <f t="shared" si="0"/>
        <v>2.4915899999999995</v>
      </c>
      <c r="K279" s="1042">
        <v>7.5</v>
      </c>
      <c r="L279" s="1094"/>
      <c r="M279" s="27"/>
      <c r="N279" s="55"/>
      <c r="O279" s="26"/>
      <c r="P279" s="26"/>
      <c r="Q279" s="26"/>
      <c r="R279" s="26"/>
      <c r="S279" s="26"/>
      <c r="T279" s="26"/>
      <c r="U279" s="26"/>
      <c r="V279" s="26"/>
      <c r="W279" s="26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8"/>
      <c r="CR279" s="18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</row>
    <row r="280" spans="1:119" s="63" customFormat="1" ht="20.100000000000001" customHeight="1" x14ac:dyDescent="0.15">
      <c r="A280" s="44">
        <v>43800</v>
      </c>
      <c r="B280" s="1041"/>
      <c r="C280" s="34"/>
      <c r="D280" s="34">
        <v>100</v>
      </c>
      <c r="E280" s="1069"/>
      <c r="F280" s="1328">
        <v>1605.3202900000001</v>
      </c>
      <c r="G280" s="33">
        <v>180</v>
      </c>
      <c r="H280" s="34">
        <v>50</v>
      </c>
      <c r="I280" s="34">
        <v>70</v>
      </c>
      <c r="J280" s="1082">
        <f t="shared" si="0"/>
        <v>2.9068549999999997</v>
      </c>
      <c r="K280" s="1049">
        <v>8</v>
      </c>
      <c r="L280" s="1097"/>
      <c r="M280" s="35"/>
      <c r="N280" s="55"/>
      <c r="O280" s="26"/>
      <c r="P280" s="26"/>
      <c r="Q280" s="26"/>
      <c r="R280" s="26"/>
      <c r="S280" s="26"/>
      <c r="T280" s="26"/>
      <c r="U280" s="26"/>
      <c r="V280" s="26"/>
      <c r="W280" s="26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 s="45"/>
      <c r="CD280" s="45"/>
      <c r="CE280" s="45"/>
      <c r="CF280" s="45"/>
      <c r="CG280" s="45"/>
      <c r="CH280" s="45"/>
      <c r="CI280" s="45"/>
      <c r="CJ280" s="45"/>
      <c r="CK280" s="45"/>
      <c r="CL280" s="45"/>
      <c r="CM280" s="45"/>
      <c r="CN280" s="45"/>
      <c r="CO280" s="45"/>
      <c r="CP280" s="45"/>
      <c r="CQ280" s="45"/>
      <c r="CR280" s="45"/>
      <c r="CS280" s="45"/>
      <c r="CT280" s="45"/>
      <c r="CU280" s="45"/>
      <c r="CV280" s="45"/>
      <c r="CW280" s="45"/>
      <c r="CX280" s="45"/>
      <c r="CY280" s="45"/>
      <c r="CZ280" s="45"/>
      <c r="DA280" s="45"/>
      <c r="DB280" s="45"/>
      <c r="DC280" s="45"/>
      <c r="DD280" s="45"/>
      <c r="DE280" s="45"/>
      <c r="DF280" s="45"/>
      <c r="DG280" s="45"/>
      <c r="DH280" s="45"/>
      <c r="DI280" s="45"/>
      <c r="DJ280" s="45"/>
      <c r="DK280" s="45"/>
      <c r="DL280" s="45"/>
      <c r="DM280" s="45"/>
      <c r="DN280" s="45"/>
      <c r="DO280" s="45"/>
    </row>
    <row r="281" spans="1:119" s="87" customFormat="1" ht="20.100000000000001" customHeight="1" x14ac:dyDescent="0.15">
      <c r="A281" s="22">
        <v>43801</v>
      </c>
      <c r="B281" s="1038"/>
      <c r="C281" s="24"/>
      <c r="D281" s="19">
        <v>100</v>
      </c>
      <c r="E281" s="11"/>
      <c r="F281" s="1326">
        <v>1605.3202900000001</v>
      </c>
      <c r="G281" s="17">
        <v>160</v>
      </c>
      <c r="H281" s="19">
        <v>50</v>
      </c>
      <c r="I281" s="19">
        <v>35</v>
      </c>
      <c r="J281" s="1079">
        <f t="shared" si="0"/>
        <v>1.4534274999999999</v>
      </c>
      <c r="K281" s="1042">
        <v>6</v>
      </c>
      <c r="L281" s="1094"/>
      <c r="M281" s="27"/>
      <c r="N281" s="55"/>
      <c r="O281" s="26"/>
      <c r="P281" s="26"/>
      <c r="Q281" s="26"/>
      <c r="R281" s="26"/>
      <c r="S281" s="26"/>
      <c r="T281" s="26"/>
      <c r="U281" s="26"/>
      <c r="V281" s="26"/>
      <c r="W281" s="26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/>
      <c r="BR281" s="18"/>
      <c r="BS281" s="18"/>
      <c r="BT281" s="18"/>
      <c r="BU281" s="18"/>
      <c r="BV281" s="18"/>
      <c r="BW281" s="18"/>
      <c r="BX281" s="18"/>
      <c r="BY281" s="18"/>
      <c r="BZ281" s="18"/>
      <c r="CA281" s="18"/>
      <c r="CB281" s="18"/>
      <c r="CC281" s="18"/>
      <c r="CD281" s="18"/>
      <c r="CE281" s="18"/>
      <c r="CF281" s="18"/>
      <c r="CG281" s="18"/>
      <c r="CH281" s="18"/>
      <c r="CI281" s="18"/>
      <c r="CJ281" s="18"/>
      <c r="CK281" s="18"/>
      <c r="CL281" s="18"/>
      <c r="CM281" s="18"/>
      <c r="CN281" s="18"/>
      <c r="CO281" s="18"/>
      <c r="CP281" s="18"/>
      <c r="CQ281" s="18"/>
      <c r="CR281" s="18"/>
      <c r="CS281" s="18"/>
      <c r="CT281" s="18"/>
      <c r="CU281" s="18"/>
      <c r="CV281" s="18"/>
      <c r="CW281" s="18"/>
      <c r="CX281" s="18"/>
      <c r="CY281" s="18"/>
      <c r="CZ281" s="18"/>
      <c r="DA281" s="18"/>
      <c r="DB281" s="18"/>
      <c r="DC281" s="18"/>
      <c r="DD281" s="18"/>
      <c r="DE281" s="18"/>
      <c r="DF281" s="18"/>
      <c r="DG281" s="18"/>
      <c r="DH281" s="18"/>
      <c r="DI281" s="18"/>
      <c r="DJ281" s="18"/>
      <c r="DK281" s="18"/>
      <c r="DL281" s="18"/>
      <c r="DM281" s="18"/>
      <c r="DN281" s="18"/>
      <c r="DO281" s="18"/>
    </row>
    <row r="282" spans="1:119" ht="20.100000000000001" customHeight="1" x14ac:dyDescent="0.15">
      <c r="A282" s="22">
        <v>43802</v>
      </c>
      <c r="B282" s="1038"/>
      <c r="C282" s="24"/>
      <c r="D282" s="19">
        <v>100</v>
      </c>
      <c r="E282" s="11"/>
      <c r="F282" s="1326">
        <v>1719.9860249999999</v>
      </c>
      <c r="G282" s="17">
        <v>360</v>
      </c>
      <c r="H282" s="19">
        <v>50</v>
      </c>
      <c r="I282" s="19">
        <v>50</v>
      </c>
      <c r="J282" s="1079">
        <f t="shared" si="0"/>
        <v>2.0763249999999998</v>
      </c>
      <c r="K282" s="1042">
        <v>6</v>
      </c>
    </row>
    <row r="283" spans="1:119" ht="20.100000000000001" customHeight="1" x14ac:dyDescent="0.15">
      <c r="A283" s="22">
        <v>43803</v>
      </c>
      <c r="B283" s="1038"/>
      <c r="C283" s="24"/>
      <c r="D283" s="19">
        <v>0</v>
      </c>
      <c r="E283" s="11"/>
      <c r="F283" s="1326">
        <v>515.99580749999984</v>
      </c>
      <c r="G283" s="17">
        <v>80</v>
      </c>
      <c r="H283" s="19">
        <v>0</v>
      </c>
      <c r="I283" s="19">
        <v>30</v>
      </c>
      <c r="J283" s="1079">
        <f t="shared" si="0"/>
        <v>1.2457949999999998</v>
      </c>
      <c r="K283" s="1042">
        <v>3</v>
      </c>
    </row>
    <row r="284" spans="1:119" ht="20.100000000000001" customHeight="1" x14ac:dyDescent="0.15">
      <c r="A284" s="22">
        <v>43804</v>
      </c>
      <c r="B284" s="1038"/>
      <c r="C284" s="24"/>
      <c r="D284" s="19">
        <v>100</v>
      </c>
      <c r="E284" s="11"/>
      <c r="F284" s="1326">
        <v>1691.31959125</v>
      </c>
      <c r="G284" s="17">
        <v>320</v>
      </c>
      <c r="H284" s="19">
        <v>75</v>
      </c>
      <c r="I284" s="19">
        <v>60</v>
      </c>
      <c r="J284" s="1079">
        <f t="shared" si="0"/>
        <v>2.4915899999999995</v>
      </c>
      <c r="K284" s="1042">
        <v>6</v>
      </c>
    </row>
    <row r="285" spans="1:119" ht="20.100000000000001" customHeight="1" x14ac:dyDescent="0.15">
      <c r="A285" s="22">
        <v>43805</v>
      </c>
      <c r="B285" s="1038"/>
      <c r="C285" s="24"/>
      <c r="D285" s="19">
        <v>100</v>
      </c>
      <c r="E285" s="11"/>
      <c r="F285" s="1326">
        <v>1289.9895187500001</v>
      </c>
      <c r="G285" s="17">
        <v>280</v>
      </c>
      <c r="H285" s="19">
        <v>0</v>
      </c>
      <c r="I285" s="19">
        <v>60</v>
      </c>
      <c r="J285" s="1079">
        <f t="shared" si="0"/>
        <v>2.4915899999999995</v>
      </c>
      <c r="K285" s="1042">
        <v>6</v>
      </c>
    </row>
    <row r="286" spans="1:119" ht="20.100000000000001" customHeight="1" x14ac:dyDescent="0.15">
      <c r="A286" s="22">
        <v>43806</v>
      </c>
      <c r="B286" s="1038"/>
      <c r="C286" s="24"/>
      <c r="D286" s="19">
        <v>0</v>
      </c>
      <c r="E286" s="11"/>
      <c r="F286" s="1326">
        <v>1318.6559525000002</v>
      </c>
      <c r="G286" s="17">
        <v>200</v>
      </c>
      <c r="H286" s="19">
        <v>25</v>
      </c>
      <c r="I286" s="19">
        <v>40</v>
      </c>
      <c r="J286" s="1079">
        <f t="shared" si="0"/>
        <v>1.66106</v>
      </c>
      <c r="K286" s="1042">
        <v>5</v>
      </c>
    </row>
    <row r="287" spans="1:119" s="63" customFormat="1" ht="20.100000000000001" customHeight="1" x14ac:dyDescent="0.15">
      <c r="A287" s="44">
        <v>43807</v>
      </c>
      <c r="B287" s="1041"/>
      <c r="C287" s="34"/>
      <c r="D287" s="1049">
        <v>150</v>
      </c>
      <c r="E287" s="1069"/>
      <c r="F287" s="1334">
        <v>1433.3216875000001</v>
      </c>
      <c r="G287" s="1051">
        <v>320</v>
      </c>
      <c r="H287" s="1049">
        <v>25</v>
      </c>
      <c r="I287" s="1049">
        <v>60</v>
      </c>
      <c r="J287" s="1089">
        <f t="shared" si="0"/>
        <v>2.4915899999999995</v>
      </c>
      <c r="K287" s="1049">
        <v>7</v>
      </c>
      <c r="L287" s="1105"/>
      <c r="M287" s="1052"/>
      <c r="N287" s="55"/>
      <c r="O287" s="26"/>
      <c r="P287" s="26"/>
      <c r="Q287" s="26"/>
      <c r="R287" s="26"/>
      <c r="S287" s="26"/>
      <c r="T287" s="26"/>
      <c r="U287" s="26"/>
      <c r="V287" s="26"/>
      <c r="W287" s="26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 s="45"/>
      <c r="CD287" s="45"/>
      <c r="CE287" s="45"/>
      <c r="CF287" s="45"/>
      <c r="CG287" s="45"/>
      <c r="CH287" s="45"/>
      <c r="CI287" s="45"/>
      <c r="CJ287" s="45"/>
      <c r="CK287" s="45"/>
      <c r="CL287" s="45"/>
      <c r="CM287" s="45"/>
      <c r="CN287" s="45"/>
      <c r="CO287" s="45"/>
      <c r="CP287" s="45"/>
      <c r="CQ287" s="45"/>
      <c r="CR287" s="45"/>
      <c r="CS287" s="45"/>
      <c r="CT287" s="45"/>
      <c r="CU287" s="45"/>
      <c r="CV287" s="45"/>
      <c r="CW287" s="45"/>
      <c r="CX287" s="45"/>
      <c r="CY287" s="45"/>
      <c r="CZ287" s="45"/>
      <c r="DA287" s="45"/>
      <c r="DB287" s="45"/>
      <c r="DC287" s="45"/>
      <c r="DD287" s="45"/>
      <c r="DE287" s="45"/>
      <c r="DF287" s="45"/>
      <c r="DG287" s="45"/>
      <c r="DH287" s="45"/>
      <c r="DI287" s="45"/>
      <c r="DJ287" s="45"/>
      <c r="DK287" s="45"/>
      <c r="DL287" s="45"/>
      <c r="DM287" s="45"/>
      <c r="DN287" s="45"/>
      <c r="DO287" s="45"/>
    </row>
    <row r="288" spans="1:119" ht="20.100000000000001" customHeight="1" x14ac:dyDescent="0.15">
      <c r="A288" s="22">
        <v>43808</v>
      </c>
      <c r="B288" s="1038"/>
      <c r="C288" s="24"/>
      <c r="D288" s="1042">
        <v>150</v>
      </c>
      <c r="E288" s="11"/>
      <c r="F288" s="1330">
        <v>1203.9902175</v>
      </c>
      <c r="G288" s="1053">
        <v>220</v>
      </c>
      <c r="H288" s="1042">
        <v>75</v>
      </c>
      <c r="I288" s="1042">
        <v>50</v>
      </c>
      <c r="J288" s="1084">
        <f t="shared" si="0"/>
        <v>2.0763249999999998</v>
      </c>
      <c r="K288" s="1042">
        <v>6</v>
      </c>
      <c r="L288" s="1099"/>
      <c r="M288" s="1054"/>
    </row>
    <row r="289" spans="1:119" ht="20.100000000000001" customHeight="1" x14ac:dyDescent="0.15">
      <c r="A289" s="22">
        <v>43809</v>
      </c>
      <c r="B289" s="1038"/>
      <c r="C289" s="24"/>
      <c r="D289" s="1042">
        <v>150</v>
      </c>
      <c r="E289" s="11"/>
      <c r="F289" s="1330">
        <v>1089.3244825000002</v>
      </c>
      <c r="G289" s="1053">
        <v>260</v>
      </c>
      <c r="H289" s="1042">
        <v>75</v>
      </c>
      <c r="I289" s="1042">
        <v>65</v>
      </c>
      <c r="J289" s="1084">
        <f t="shared" si="0"/>
        <v>2.6992224999999994</v>
      </c>
      <c r="K289" s="1042">
        <v>7</v>
      </c>
      <c r="L289" s="1099"/>
      <c r="M289" s="1054"/>
    </row>
    <row r="290" spans="1:119" ht="20.100000000000001" customHeight="1" x14ac:dyDescent="0.15">
      <c r="A290" s="22">
        <v>43810</v>
      </c>
      <c r="B290" s="1038"/>
      <c r="C290" s="24"/>
      <c r="D290" s="1042">
        <v>150</v>
      </c>
      <c r="E290" s="11"/>
      <c r="F290" s="1330">
        <v>1175.3237837499998</v>
      </c>
      <c r="G290" s="1053">
        <v>340</v>
      </c>
      <c r="H290" s="1042"/>
      <c r="I290" s="1042">
        <v>55</v>
      </c>
      <c r="J290" s="1084">
        <f t="shared" si="0"/>
        <v>2.2839574999999996</v>
      </c>
      <c r="K290" s="1042">
        <v>6</v>
      </c>
      <c r="L290" s="1099"/>
      <c r="M290" s="1054"/>
    </row>
    <row r="291" spans="1:119" ht="20.100000000000001" customHeight="1" x14ac:dyDescent="0.15">
      <c r="A291" s="22">
        <v>43811</v>
      </c>
      <c r="B291" s="1038"/>
      <c r="C291" s="24"/>
      <c r="D291" s="1042">
        <v>150</v>
      </c>
      <c r="E291" s="11"/>
      <c r="F291" s="1330">
        <v>1318.6559525000002</v>
      </c>
      <c r="G291" s="1053">
        <v>240</v>
      </c>
      <c r="H291" s="1042">
        <v>50</v>
      </c>
      <c r="I291" s="1042">
        <v>60</v>
      </c>
      <c r="J291" s="1084">
        <f t="shared" si="0"/>
        <v>2.4915899999999995</v>
      </c>
      <c r="K291" s="1042">
        <v>7</v>
      </c>
      <c r="L291" s="1099"/>
      <c r="M291" s="1054"/>
    </row>
    <row r="292" spans="1:119" ht="20.100000000000001" customHeight="1" x14ac:dyDescent="0.15">
      <c r="A292" s="22">
        <v>43812</v>
      </c>
      <c r="B292" s="1038"/>
      <c r="C292" s="24"/>
      <c r="D292" s="1042">
        <v>150</v>
      </c>
      <c r="E292" s="11"/>
      <c r="F292" s="1330">
        <v>1433.3216875000001</v>
      </c>
      <c r="G292" s="1053">
        <v>240</v>
      </c>
      <c r="H292" s="1042">
        <v>50</v>
      </c>
      <c r="I292" s="1042">
        <v>60</v>
      </c>
      <c r="J292" s="1084">
        <f t="shared" si="0"/>
        <v>2.4915899999999995</v>
      </c>
      <c r="K292" s="1042">
        <v>7</v>
      </c>
      <c r="L292" s="1099"/>
      <c r="M292" s="1054"/>
    </row>
    <row r="293" spans="1:119" ht="20.100000000000001" customHeight="1" x14ac:dyDescent="0.15">
      <c r="A293" s="22">
        <v>43813</v>
      </c>
      <c r="B293" s="1038"/>
      <c r="C293" s="24"/>
      <c r="D293" s="1042">
        <v>150</v>
      </c>
      <c r="E293" s="11"/>
      <c r="F293" s="1330">
        <v>1318.6559525000002</v>
      </c>
      <c r="G293" s="1053">
        <v>260</v>
      </c>
      <c r="H293" s="1042">
        <v>75</v>
      </c>
      <c r="I293" s="1042">
        <v>60</v>
      </c>
      <c r="J293" s="1084">
        <f t="shared" si="0"/>
        <v>2.4915899999999995</v>
      </c>
      <c r="K293" s="1042">
        <v>7</v>
      </c>
      <c r="L293" s="1099"/>
      <c r="M293" s="1054"/>
    </row>
    <row r="294" spans="1:119" s="63" customFormat="1" ht="20.100000000000001" customHeight="1" x14ac:dyDescent="0.15">
      <c r="A294" s="44">
        <v>43814</v>
      </c>
      <c r="B294" s="1041"/>
      <c r="C294" s="34"/>
      <c r="D294" s="1049">
        <v>150</v>
      </c>
      <c r="E294" s="1069"/>
      <c r="F294" s="1334">
        <v>1261.3230849999998</v>
      </c>
      <c r="G294" s="1051">
        <v>220</v>
      </c>
      <c r="H294" s="1049">
        <v>50</v>
      </c>
      <c r="I294" s="1049">
        <v>55</v>
      </c>
      <c r="J294" s="1089">
        <f t="shared" si="0"/>
        <v>2.2839574999999996</v>
      </c>
      <c r="K294" s="1049">
        <v>5</v>
      </c>
      <c r="L294" s="1105"/>
      <c r="M294" s="1052"/>
      <c r="N294" s="55"/>
      <c r="O294" s="26"/>
      <c r="P294" s="26"/>
      <c r="Q294" s="26"/>
      <c r="R294" s="26"/>
      <c r="S294" s="26"/>
      <c r="T294" s="26"/>
      <c r="U294" s="26"/>
      <c r="V294" s="26"/>
      <c r="W294" s="26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M294" s="45"/>
      <c r="CN294" s="45"/>
      <c r="CO294" s="45"/>
      <c r="CP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</row>
    <row r="295" spans="1:119" ht="20.100000000000001" customHeight="1" x14ac:dyDescent="0.15">
      <c r="A295" s="22">
        <v>43815</v>
      </c>
      <c r="B295" s="1038"/>
      <c r="C295" s="24"/>
      <c r="D295" s="1042">
        <v>150</v>
      </c>
      <c r="E295" s="11"/>
      <c r="F295" s="1330">
        <v>1289.9895187500001</v>
      </c>
      <c r="G295" s="1053">
        <v>260</v>
      </c>
      <c r="H295" s="1042">
        <v>50</v>
      </c>
      <c r="I295" s="1042">
        <v>60</v>
      </c>
      <c r="J295" s="1084">
        <f t="shared" si="0"/>
        <v>2.4915899999999995</v>
      </c>
      <c r="K295" s="1042">
        <v>7</v>
      </c>
      <c r="L295" s="1099"/>
      <c r="M295" s="1054"/>
    </row>
    <row r="296" spans="1:119" ht="20.100000000000001" customHeight="1" x14ac:dyDescent="0.15">
      <c r="A296" s="22">
        <v>43816</v>
      </c>
      <c r="B296" s="1038"/>
      <c r="C296" s="24"/>
      <c r="D296" s="1042">
        <v>150</v>
      </c>
      <c r="E296" s="11"/>
      <c r="F296" s="1330">
        <v>917.32587999999987</v>
      </c>
      <c r="G296" s="1053">
        <v>260</v>
      </c>
      <c r="H296" s="1042">
        <v>75</v>
      </c>
      <c r="I296" s="1042">
        <v>60</v>
      </c>
      <c r="J296" s="1084">
        <f t="shared" si="0"/>
        <v>2.4915899999999995</v>
      </c>
      <c r="K296" s="1042">
        <v>7.5</v>
      </c>
      <c r="L296" s="1099"/>
      <c r="M296" s="1054"/>
    </row>
    <row r="297" spans="1:119" ht="20.100000000000001" customHeight="1" x14ac:dyDescent="0.15">
      <c r="A297" s="22">
        <v>43817</v>
      </c>
      <c r="B297" s="1038"/>
      <c r="C297" s="24"/>
      <c r="D297" s="1042">
        <v>150</v>
      </c>
      <c r="E297" s="11"/>
      <c r="F297" s="1330">
        <v>1060.65804875</v>
      </c>
      <c r="G297" s="1053">
        <v>340</v>
      </c>
      <c r="H297" s="1042">
        <v>50</v>
      </c>
      <c r="I297" s="1042">
        <v>60</v>
      </c>
      <c r="J297" s="1084">
        <f t="shared" si="0"/>
        <v>2.4915899999999995</v>
      </c>
      <c r="K297" s="1042">
        <v>7</v>
      </c>
      <c r="L297" s="1099"/>
      <c r="M297" s="1054"/>
    </row>
    <row r="298" spans="1:119" ht="20.100000000000001" customHeight="1" x14ac:dyDescent="0.15">
      <c r="A298" s="22">
        <v>43818</v>
      </c>
      <c r="B298" s="1038"/>
      <c r="C298" s="24"/>
      <c r="D298" s="1042">
        <v>150</v>
      </c>
      <c r="E298" s="11"/>
      <c r="F298" s="1330">
        <v>687.9944099999999</v>
      </c>
      <c r="G298" s="1053">
        <v>480</v>
      </c>
      <c r="H298" s="1042">
        <v>50</v>
      </c>
      <c r="I298" s="1042">
        <v>65</v>
      </c>
      <c r="J298" s="1084">
        <f t="shared" si="0"/>
        <v>2.6992224999999994</v>
      </c>
      <c r="K298" s="1042">
        <v>7</v>
      </c>
      <c r="L298" s="1099"/>
      <c r="M298" s="1054"/>
    </row>
    <row r="299" spans="1:119" ht="20.100000000000001" customHeight="1" x14ac:dyDescent="0.15">
      <c r="A299" s="22">
        <v>43819</v>
      </c>
      <c r="B299" s="1038"/>
      <c r="C299" s="24"/>
      <c r="D299" s="1042">
        <v>150</v>
      </c>
      <c r="E299" s="11"/>
      <c r="F299" s="1330">
        <v>659.32797625000012</v>
      </c>
      <c r="G299" s="1053">
        <v>280</v>
      </c>
      <c r="H299" s="1042">
        <v>50</v>
      </c>
      <c r="I299" s="1042">
        <v>60</v>
      </c>
      <c r="J299" s="1084">
        <f t="shared" si="0"/>
        <v>2.4915899999999995</v>
      </c>
      <c r="K299" s="1042">
        <v>7</v>
      </c>
      <c r="L299" s="1099"/>
      <c r="M299" s="1054"/>
    </row>
    <row r="300" spans="1:119" ht="20.100000000000001" customHeight="1" x14ac:dyDescent="0.15">
      <c r="A300" s="22">
        <v>43820</v>
      </c>
      <c r="B300" s="1038"/>
      <c r="C300" s="24"/>
      <c r="D300" s="1042">
        <v>150</v>
      </c>
      <c r="E300" s="11"/>
      <c r="F300" s="1330">
        <v>659.32797625000012</v>
      </c>
      <c r="G300" s="1053">
        <v>280</v>
      </c>
      <c r="H300" s="1042">
        <v>75</v>
      </c>
      <c r="I300" s="1042">
        <v>55</v>
      </c>
      <c r="J300" s="1084">
        <f t="shared" si="0"/>
        <v>2.2839574999999996</v>
      </c>
      <c r="K300" s="1042">
        <v>7</v>
      </c>
      <c r="L300" s="1099"/>
      <c r="M300" s="1054"/>
    </row>
    <row r="301" spans="1:119" s="63" customFormat="1" ht="20.100000000000001" customHeight="1" x14ac:dyDescent="0.15">
      <c r="A301" s="44">
        <v>43821</v>
      </c>
      <c r="B301" s="1041"/>
      <c r="C301" s="34"/>
      <c r="D301" s="1049">
        <v>150</v>
      </c>
      <c r="E301" s="1069"/>
      <c r="F301" s="1334">
        <v>544.66224125000008</v>
      </c>
      <c r="G301" s="1051">
        <v>260</v>
      </c>
      <c r="H301" s="1049">
        <v>75</v>
      </c>
      <c r="I301" s="1049">
        <v>65</v>
      </c>
      <c r="J301" s="1089">
        <f t="shared" si="0"/>
        <v>2.6992224999999994</v>
      </c>
      <c r="K301" s="1049">
        <v>7</v>
      </c>
      <c r="L301" s="1105"/>
      <c r="M301" s="1052"/>
      <c r="N301" s="55"/>
      <c r="O301" s="26"/>
      <c r="P301" s="26"/>
      <c r="Q301" s="26"/>
      <c r="R301" s="26"/>
      <c r="S301" s="26"/>
      <c r="T301" s="26"/>
      <c r="U301" s="26"/>
      <c r="V301" s="26"/>
      <c r="W301" s="26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5"/>
      <c r="CI301" s="45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5"/>
      <c r="CU301" s="45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5"/>
      <c r="DG301" s="45"/>
      <c r="DH301" s="45"/>
      <c r="DI301" s="45"/>
      <c r="DJ301" s="45"/>
      <c r="DK301" s="45"/>
      <c r="DL301" s="45"/>
      <c r="DM301" s="45"/>
      <c r="DN301" s="45"/>
      <c r="DO301" s="45"/>
    </row>
    <row r="302" spans="1:119" ht="20.100000000000001" customHeight="1" x14ac:dyDescent="0.15">
      <c r="A302" s="22">
        <v>43822</v>
      </c>
      <c r="B302" s="1038"/>
      <c r="C302" s="24"/>
      <c r="D302" s="1042">
        <v>150</v>
      </c>
      <c r="E302" s="11"/>
      <c r="F302" s="1330">
        <v>573.32867499999998</v>
      </c>
      <c r="G302" s="1053">
        <v>240</v>
      </c>
      <c r="H302" s="1042">
        <v>0</v>
      </c>
      <c r="I302" s="1042">
        <v>65</v>
      </c>
      <c r="J302" s="1084">
        <f t="shared" si="0"/>
        <v>2.6992224999999994</v>
      </c>
      <c r="K302" s="1042">
        <v>6</v>
      </c>
      <c r="L302" s="1099"/>
      <c r="M302" s="1054">
        <v>10</v>
      </c>
    </row>
    <row r="303" spans="1:119" ht="20.100000000000001" customHeight="1" x14ac:dyDescent="0.15">
      <c r="A303" s="22">
        <v>43823</v>
      </c>
      <c r="B303" s="1038"/>
      <c r="C303" s="24"/>
      <c r="D303" s="19">
        <v>150</v>
      </c>
      <c r="E303" s="11"/>
      <c r="F303" s="1326">
        <v>515.99580749999984</v>
      </c>
      <c r="G303" s="17">
        <v>380</v>
      </c>
      <c r="H303" s="19">
        <v>50</v>
      </c>
      <c r="I303" s="19">
        <v>60</v>
      </c>
      <c r="J303" s="1084">
        <f t="shared" si="0"/>
        <v>2.4915899999999995</v>
      </c>
      <c r="K303" s="1042">
        <v>7</v>
      </c>
      <c r="L303" s="1099"/>
      <c r="M303" s="27">
        <v>14</v>
      </c>
    </row>
    <row r="304" spans="1:119" ht="20.100000000000001" customHeight="1" x14ac:dyDescent="0.15">
      <c r="A304" s="22">
        <v>43824</v>
      </c>
      <c r="B304" s="1038"/>
      <c r="C304" s="24"/>
      <c r="D304" s="19">
        <v>150</v>
      </c>
      <c r="E304" s="11"/>
      <c r="F304" s="1326">
        <v>458.66293999999994</v>
      </c>
      <c r="G304" s="17">
        <v>280</v>
      </c>
      <c r="H304" s="19">
        <v>50</v>
      </c>
      <c r="I304" s="19">
        <v>65</v>
      </c>
      <c r="J304" s="1084">
        <f t="shared" si="0"/>
        <v>2.6992224999999994</v>
      </c>
      <c r="K304" s="1042">
        <v>7</v>
      </c>
      <c r="L304" s="1099"/>
      <c r="M304" s="27">
        <v>15</v>
      </c>
    </row>
    <row r="305" spans="1:119" ht="20.100000000000001" customHeight="1" x14ac:dyDescent="0.15">
      <c r="A305" s="22">
        <v>43825</v>
      </c>
      <c r="B305" s="1038"/>
      <c r="C305" s="24"/>
      <c r="D305" s="19">
        <v>150</v>
      </c>
      <c r="E305" s="11"/>
      <c r="F305" s="1326">
        <v>372.66363875000002</v>
      </c>
      <c r="G305" s="17">
        <v>200</v>
      </c>
      <c r="H305" s="19">
        <v>75</v>
      </c>
      <c r="I305" s="19">
        <v>65</v>
      </c>
      <c r="J305" s="1084">
        <f t="shared" si="0"/>
        <v>2.6992224999999994</v>
      </c>
      <c r="K305" s="1042">
        <v>7.5</v>
      </c>
      <c r="L305" s="1099"/>
      <c r="M305" s="27">
        <v>22</v>
      </c>
    </row>
    <row r="306" spans="1:119" ht="20.100000000000001" customHeight="1" x14ac:dyDescent="0.15">
      <c r="A306" s="22">
        <v>43826</v>
      </c>
      <c r="B306" s="1038"/>
      <c r="C306" s="24"/>
      <c r="D306" s="19">
        <v>150</v>
      </c>
      <c r="E306" s="11"/>
      <c r="F306" s="1326">
        <v>515.99580749999984</v>
      </c>
      <c r="G306" s="17">
        <v>200</v>
      </c>
      <c r="H306" s="19">
        <v>75</v>
      </c>
      <c r="I306" s="19">
        <v>55</v>
      </c>
      <c r="J306" s="1084">
        <f t="shared" si="0"/>
        <v>2.2839574999999996</v>
      </c>
      <c r="K306" s="1042">
        <v>6.5</v>
      </c>
      <c r="L306" s="1099"/>
      <c r="M306" s="27">
        <v>15</v>
      </c>
    </row>
    <row r="307" spans="1:119" ht="20.100000000000001" customHeight="1" x14ac:dyDescent="0.15">
      <c r="A307" s="56">
        <v>43826</v>
      </c>
      <c r="B307" s="1055"/>
      <c r="C307" s="1056"/>
      <c r="D307" s="1042">
        <v>150</v>
      </c>
      <c r="E307" s="1073"/>
      <c r="F307" s="1330">
        <v>515.99580749999984</v>
      </c>
      <c r="G307" s="1053">
        <v>200</v>
      </c>
      <c r="H307" s="1042">
        <v>75</v>
      </c>
      <c r="I307" s="1042">
        <v>55</v>
      </c>
      <c r="J307" s="1084">
        <f t="shared" si="0"/>
        <v>2.2839574999999996</v>
      </c>
      <c r="K307" s="1042">
        <v>6.5</v>
      </c>
      <c r="L307" s="1099"/>
      <c r="M307" s="1054">
        <v>9</v>
      </c>
      <c r="N307" s="794"/>
      <c r="O307" s="1201"/>
      <c r="P307" s="1201"/>
      <c r="Q307" s="1201"/>
      <c r="R307" s="1201"/>
      <c r="S307" s="1201"/>
      <c r="T307" s="1201"/>
      <c r="U307" s="1201"/>
      <c r="V307" s="1201"/>
      <c r="W307" s="1201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</row>
    <row r="308" spans="1:119" ht="20.100000000000001" customHeight="1" x14ac:dyDescent="0.15">
      <c r="A308" s="56">
        <v>43827</v>
      </c>
      <c r="B308" s="1055"/>
      <c r="C308" s="1056"/>
      <c r="D308" s="1042">
        <v>150</v>
      </c>
      <c r="E308" s="1073"/>
      <c r="F308" s="1330">
        <v>573.32867499999998</v>
      </c>
      <c r="G308" s="1053">
        <v>200</v>
      </c>
      <c r="H308" s="1042">
        <v>75</v>
      </c>
      <c r="I308" s="1042">
        <v>60</v>
      </c>
      <c r="J308" s="1084">
        <f t="shared" si="0"/>
        <v>2.4915899999999995</v>
      </c>
      <c r="K308" s="1042">
        <v>7</v>
      </c>
      <c r="L308" s="1099"/>
      <c r="M308" s="1054">
        <v>20</v>
      </c>
      <c r="N308" s="794"/>
      <c r="O308" s="1201"/>
      <c r="P308" s="1201"/>
      <c r="Q308" s="1201"/>
      <c r="R308" s="1201"/>
      <c r="S308" s="1201"/>
      <c r="T308" s="1201"/>
      <c r="U308" s="1201"/>
      <c r="V308" s="1201"/>
      <c r="W308" s="1201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</row>
    <row r="309" spans="1:119" s="63" customFormat="1" ht="20.100000000000001" customHeight="1" x14ac:dyDescent="0.15">
      <c r="A309" s="57">
        <v>43828</v>
      </c>
      <c r="B309" s="1050"/>
      <c r="C309" s="1049"/>
      <c r="D309" s="1049">
        <v>100</v>
      </c>
      <c r="E309" s="1074"/>
      <c r="F309" s="1334">
        <v>745.32727750000004</v>
      </c>
      <c r="G309" s="1051">
        <v>200</v>
      </c>
      <c r="H309" s="1049">
        <v>50</v>
      </c>
      <c r="I309" s="1049">
        <v>60</v>
      </c>
      <c r="J309" s="1089">
        <f t="shared" si="0"/>
        <v>2.4915899999999995</v>
      </c>
      <c r="K309" s="1049">
        <v>8</v>
      </c>
      <c r="L309" s="1105"/>
      <c r="M309" s="1052">
        <v>16</v>
      </c>
      <c r="N309" s="794"/>
      <c r="O309" s="1201"/>
      <c r="P309" s="1201"/>
      <c r="Q309" s="1201"/>
      <c r="R309" s="1201"/>
      <c r="S309" s="1201"/>
      <c r="T309" s="1201"/>
      <c r="U309" s="1201"/>
      <c r="V309" s="1201"/>
      <c r="W309" s="1201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  <c r="BM309" s="88"/>
      <c r="BN309" s="88"/>
      <c r="BO309" s="88"/>
      <c r="BP309" s="88"/>
      <c r="BQ309" s="88"/>
      <c r="BR309" s="88"/>
      <c r="BS309" s="88"/>
      <c r="BT309" s="88"/>
      <c r="BU309" s="88"/>
      <c r="BV309" s="88"/>
      <c r="BW309" s="88"/>
      <c r="BX309" s="88"/>
      <c r="BY309" s="88"/>
      <c r="BZ309" s="88"/>
      <c r="CA309" s="88"/>
      <c r="CB309" s="88"/>
      <c r="CC309" s="88"/>
      <c r="CD309" s="88"/>
      <c r="CE309" s="88"/>
      <c r="CF309" s="88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  <c r="DD309" s="88"/>
      <c r="DE309" s="88"/>
      <c r="DF309" s="88"/>
      <c r="DG309" s="88"/>
      <c r="DH309" s="88"/>
      <c r="DI309" s="88"/>
      <c r="DJ309" s="88"/>
      <c r="DK309" s="88"/>
      <c r="DL309" s="88"/>
      <c r="DM309" s="88"/>
      <c r="DN309" s="88"/>
      <c r="DO309" s="88"/>
    </row>
    <row r="310" spans="1:119" ht="20.100000000000001" customHeight="1" x14ac:dyDescent="0.15">
      <c r="A310" s="58">
        <v>43829</v>
      </c>
      <c r="B310" s="1043"/>
      <c r="C310" s="1042"/>
      <c r="D310" s="1042">
        <v>100</v>
      </c>
      <c r="E310" s="1075"/>
      <c r="F310" s="1330">
        <v>687.9944099999999</v>
      </c>
      <c r="G310" s="1053">
        <v>340</v>
      </c>
      <c r="H310" s="1042">
        <v>50</v>
      </c>
      <c r="I310" s="1042">
        <v>60</v>
      </c>
      <c r="J310" s="1084">
        <f t="shared" si="0"/>
        <v>2.4915899999999995</v>
      </c>
      <c r="K310" s="1042">
        <v>7</v>
      </c>
      <c r="L310" s="1099"/>
      <c r="M310" s="1054">
        <v>41</v>
      </c>
      <c r="N310" s="794"/>
      <c r="O310" s="1201"/>
      <c r="P310" s="1201"/>
      <c r="Q310" s="1201"/>
      <c r="R310" s="1201"/>
      <c r="S310" s="1201"/>
      <c r="T310" s="1201"/>
      <c r="U310" s="1201"/>
      <c r="V310" s="1201"/>
      <c r="W310" s="1201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</row>
    <row r="311" spans="1:119" ht="20.100000000000001" customHeight="1" x14ac:dyDescent="0.15">
      <c r="A311" s="56">
        <v>43830</v>
      </c>
      <c r="B311" s="1055"/>
      <c r="C311" s="1056"/>
      <c r="D311" s="1042">
        <v>100</v>
      </c>
      <c r="E311" s="1073"/>
      <c r="F311" s="1330">
        <v>1031.9916149999997</v>
      </c>
      <c r="G311" s="1053">
        <v>300</v>
      </c>
      <c r="H311" s="1042">
        <v>50</v>
      </c>
      <c r="I311" s="1042">
        <v>60</v>
      </c>
      <c r="J311" s="1084">
        <f t="shared" si="0"/>
        <v>2.4915899999999995</v>
      </c>
      <c r="K311" s="1042">
        <v>7</v>
      </c>
      <c r="L311" s="1099"/>
      <c r="M311" s="1054">
        <v>43</v>
      </c>
      <c r="N311" s="794"/>
      <c r="O311" s="1201"/>
      <c r="P311" s="1201"/>
      <c r="Q311" s="1201"/>
      <c r="R311" s="1201"/>
      <c r="S311" s="1201"/>
      <c r="T311" s="1201"/>
      <c r="U311" s="1201"/>
      <c r="V311" s="1201"/>
      <c r="W311" s="1201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</row>
    <row r="312" spans="1:119" ht="20.100000000000001" customHeight="1" x14ac:dyDescent="0.15">
      <c r="A312" s="59">
        <v>43831</v>
      </c>
      <c r="B312" s="1057">
        <v>0</v>
      </c>
      <c r="C312" s="1057">
        <v>0</v>
      </c>
      <c r="D312" s="19">
        <v>100</v>
      </c>
      <c r="F312" s="1326">
        <v>831.32657874999995</v>
      </c>
      <c r="G312" s="17">
        <v>160</v>
      </c>
      <c r="H312" s="19">
        <v>50</v>
      </c>
      <c r="I312" s="19">
        <v>60</v>
      </c>
      <c r="J312" s="1079">
        <v>2.4915899999999995</v>
      </c>
      <c r="K312" s="1042">
        <v>7</v>
      </c>
      <c r="M312" s="27">
        <v>36</v>
      </c>
    </row>
    <row r="313" spans="1:119" ht="20.100000000000001" customHeight="1" x14ac:dyDescent="0.15">
      <c r="A313" s="59">
        <v>43832</v>
      </c>
      <c r="B313" s="1057">
        <v>0</v>
      </c>
      <c r="C313" s="1057">
        <v>0</v>
      </c>
      <c r="D313" s="19">
        <v>100</v>
      </c>
      <c r="F313" s="1326">
        <v>888.65944624999986</v>
      </c>
      <c r="G313" s="17">
        <v>320</v>
      </c>
      <c r="H313" s="19">
        <v>100</v>
      </c>
      <c r="I313" s="19">
        <v>70</v>
      </c>
      <c r="J313" s="1079">
        <v>2.9068549999999997</v>
      </c>
      <c r="K313" s="1042">
        <v>7.5</v>
      </c>
      <c r="M313" s="27">
        <v>41</v>
      </c>
    </row>
    <row r="314" spans="1:119" ht="20.100000000000001" customHeight="1" x14ac:dyDescent="0.15">
      <c r="A314" s="59">
        <v>43833</v>
      </c>
      <c r="B314" s="1057">
        <v>25</v>
      </c>
      <c r="C314" s="1057">
        <v>0</v>
      </c>
      <c r="D314" s="19">
        <v>100</v>
      </c>
      <c r="F314" s="1326">
        <v>859.99301249999996</v>
      </c>
      <c r="G314" s="17">
        <v>240</v>
      </c>
      <c r="H314" s="19">
        <v>100</v>
      </c>
      <c r="I314" s="19">
        <v>65</v>
      </c>
      <c r="J314" s="1079">
        <v>2.6992224999999994</v>
      </c>
      <c r="K314" s="1042">
        <v>8</v>
      </c>
      <c r="M314" s="27">
        <v>31</v>
      </c>
    </row>
    <row r="315" spans="1:119" ht="20.100000000000001" customHeight="1" x14ac:dyDescent="0.15">
      <c r="A315" s="59">
        <v>43834</v>
      </c>
      <c r="B315" s="1057">
        <v>12.5</v>
      </c>
      <c r="C315" s="1057">
        <v>25</v>
      </c>
      <c r="D315" s="19">
        <v>100</v>
      </c>
      <c r="F315" s="1326">
        <v>831.32657874999995</v>
      </c>
      <c r="G315" s="17">
        <v>160</v>
      </c>
      <c r="H315" s="19">
        <v>100</v>
      </c>
      <c r="I315" s="19">
        <v>70</v>
      </c>
      <c r="J315" s="1079">
        <v>2.9068549999999997</v>
      </c>
      <c r="K315" s="1042">
        <v>9</v>
      </c>
      <c r="M315" s="27">
        <v>30</v>
      </c>
    </row>
    <row r="316" spans="1:119" s="63" customFormat="1" ht="20.100000000000001" customHeight="1" x14ac:dyDescent="0.15">
      <c r="A316" s="44">
        <v>43835</v>
      </c>
      <c r="B316" s="1058">
        <v>0</v>
      </c>
      <c r="C316" s="1058">
        <v>0</v>
      </c>
      <c r="D316" s="34">
        <v>100</v>
      </c>
      <c r="E316" s="1069"/>
      <c r="F316" s="1328">
        <v>687.9944099999999</v>
      </c>
      <c r="G316" s="33">
        <v>120</v>
      </c>
      <c r="H316" s="34">
        <v>50</v>
      </c>
      <c r="I316" s="34">
        <v>60</v>
      </c>
      <c r="J316" s="1082">
        <v>2.4915899999999995</v>
      </c>
      <c r="K316" s="1049">
        <v>7</v>
      </c>
      <c r="L316" s="1097"/>
      <c r="M316" s="35">
        <v>29</v>
      </c>
      <c r="N316" s="55"/>
      <c r="O316" s="26"/>
      <c r="P316" s="26"/>
      <c r="Q316" s="26"/>
      <c r="R316" s="26"/>
      <c r="S316" s="26"/>
      <c r="T316" s="26"/>
      <c r="U316" s="26"/>
      <c r="V316" s="26"/>
      <c r="W316" s="26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I316" s="45"/>
      <c r="CJ316" s="45"/>
      <c r="CK316" s="45"/>
      <c r="CL316" s="45"/>
      <c r="CM316" s="45"/>
      <c r="CN316" s="45"/>
      <c r="CO316" s="45"/>
      <c r="CP316" s="45"/>
      <c r="CQ316" s="45"/>
      <c r="CR316" s="45"/>
      <c r="CS316" s="45"/>
      <c r="CT316" s="45"/>
      <c r="CU316" s="45"/>
      <c r="CV316" s="45"/>
      <c r="CW316" s="45"/>
      <c r="CX316" s="45"/>
      <c r="CY316" s="45"/>
      <c r="CZ316" s="45"/>
      <c r="DA316" s="45"/>
      <c r="DB316" s="45"/>
      <c r="DC316" s="45"/>
      <c r="DD316" s="45"/>
      <c r="DE316" s="45"/>
      <c r="DF316" s="45"/>
      <c r="DG316" s="45"/>
      <c r="DH316" s="45"/>
      <c r="DI316" s="45"/>
      <c r="DJ316" s="45"/>
      <c r="DK316" s="45"/>
      <c r="DL316" s="45"/>
      <c r="DM316" s="45"/>
      <c r="DN316" s="45"/>
      <c r="DO316" s="45"/>
    </row>
    <row r="317" spans="1:119" ht="20.100000000000001" customHeight="1" x14ac:dyDescent="0.15">
      <c r="A317" s="59">
        <v>43836</v>
      </c>
      <c r="B317" s="1057">
        <v>12</v>
      </c>
      <c r="C317" s="1057">
        <v>0</v>
      </c>
      <c r="D317" s="19">
        <v>100</v>
      </c>
      <c r="F317" s="1326">
        <v>917.32587999999987</v>
      </c>
      <c r="G317" s="17">
        <v>120</v>
      </c>
      <c r="H317" s="19">
        <v>50</v>
      </c>
      <c r="I317" s="19">
        <v>70</v>
      </c>
      <c r="J317" s="1079">
        <v>2.9068549999999997</v>
      </c>
      <c r="K317" s="1042">
        <v>7</v>
      </c>
      <c r="M317" s="27">
        <v>30</v>
      </c>
    </row>
    <row r="318" spans="1:119" ht="20.100000000000001" customHeight="1" x14ac:dyDescent="0.15">
      <c r="A318" s="59">
        <v>43837</v>
      </c>
      <c r="B318" s="1057">
        <v>0</v>
      </c>
      <c r="C318" s="1057">
        <v>0</v>
      </c>
      <c r="D318" s="19">
        <v>100</v>
      </c>
      <c r="F318" s="1326">
        <v>802.66014500000006</v>
      </c>
      <c r="G318" s="17">
        <v>120</v>
      </c>
      <c r="H318" s="19">
        <v>125</v>
      </c>
      <c r="I318" s="19">
        <v>55</v>
      </c>
      <c r="J318" s="1079">
        <v>2.2839574999999996</v>
      </c>
      <c r="K318" s="1042">
        <v>8</v>
      </c>
      <c r="M318" s="27">
        <v>24</v>
      </c>
    </row>
    <row r="319" spans="1:119" ht="20.100000000000001" customHeight="1" x14ac:dyDescent="0.15">
      <c r="A319" s="59">
        <v>43838</v>
      </c>
      <c r="B319" s="1057">
        <v>0</v>
      </c>
      <c r="C319" s="1057">
        <v>25</v>
      </c>
      <c r="D319" s="19">
        <v>100</v>
      </c>
      <c r="F319" s="1326">
        <v>859.99301249999996</v>
      </c>
      <c r="G319" s="17">
        <v>0</v>
      </c>
      <c r="H319" s="19">
        <v>50</v>
      </c>
      <c r="I319" s="19">
        <v>60</v>
      </c>
      <c r="J319" s="1079">
        <v>2.4915899999999995</v>
      </c>
      <c r="K319" s="1042">
        <v>7</v>
      </c>
      <c r="M319" s="27">
        <v>23</v>
      </c>
    </row>
    <row r="320" spans="1:119" ht="20.100000000000001" customHeight="1" x14ac:dyDescent="0.15">
      <c r="A320" s="59">
        <v>43839</v>
      </c>
      <c r="B320" s="1057">
        <v>0</v>
      </c>
      <c r="C320" s="1057">
        <v>0</v>
      </c>
      <c r="D320" s="19">
        <v>100</v>
      </c>
      <c r="F320" s="1326">
        <v>859.99301249999996</v>
      </c>
      <c r="G320" s="17">
        <v>0</v>
      </c>
      <c r="H320" s="19">
        <v>50</v>
      </c>
      <c r="I320" s="19">
        <v>50</v>
      </c>
      <c r="J320" s="1079">
        <v>2.0763250000000002</v>
      </c>
      <c r="K320" s="1042">
        <v>7</v>
      </c>
      <c r="M320" s="27">
        <v>40</v>
      </c>
    </row>
    <row r="321" spans="1:119" ht="20.100000000000001" customHeight="1" x14ac:dyDescent="0.15">
      <c r="A321" s="56">
        <v>43840</v>
      </c>
      <c r="B321" s="1057">
        <v>0</v>
      </c>
      <c r="C321" s="1057">
        <v>0</v>
      </c>
      <c r="D321" s="1042">
        <v>100</v>
      </c>
      <c r="E321" s="1073"/>
      <c r="F321" s="1330">
        <v>1003.32518125</v>
      </c>
      <c r="G321" s="1053">
        <v>0</v>
      </c>
      <c r="H321" s="1042">
        <v>50</v>
      </c>
      <c r="I321" s="1042">
        <v>55</v>
      </c>
      <c r="J321" s="1084">
        <f t="shared" ref="J321:J384" si="1">3.14*1.15*1.15*I321/100</f>
        <v>2.2839574999999996</v>
      </c>
      <c r="K321" s="1042">
        <v>6.5</v>
      </c>
      <c r="L321" s="1099"/>
      <c r="M321" s="1054">
        <v>26</v>
      </c>
      <c r="N321" s="794"/>
      <c r="O321" s="1201"/>
      <c r="P321" s="1201"/>
      <c r="Q321" s="1201"/>
      <c r="R321" s="1201"/>
      <c r="S321" s="1201"/>
      <c r="T321" s="1201"/>
      <c r="U321" s="1201"/>
      <c r="V321" s="1201"/>
      <c r="W321" s="1201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</row>
    <row r="322" spans="1:119" ht="20.100000000000001" customHeight="1" x14ac:dyDescent="0.15">
      <c r="A322" s="56">
        <v>43841</v>
      </c>
      <c r="B322" s="1057">
        <v>0</v>
      </c>
      <c r="C322" s="1057">
        <v>0</v>
      </c>
      <c r="D322" s="1042">
        <v>100</v>
      </c>
      <c r="E322" s="1073"/>
      <c r="F322" s="1330">
        <v>1060.65804875</v>
      </c>
      <c r="G322" s="1053">
        <v>160</v>
      </c>
      <c r="H322" s="1042">
        <v>0</v>
      </c>
      <c r="I322" s="1042">
        <v>60</v>
      </c>
      <c r="J322" s="1084">
        <f t="shared" si="1"/>
        <v>2.4915899999999995</v>
      </c>
      <c r="K322" s="1042">
        <v>6</v>
      </c>
      <c r="L322" s="1099"/>
      <c r="M322" s="1054">
        <v>45</v>
      </c>
    </row>
    <row r="323" spans="1:119" s="63" customFormat="1" ht="20.100000000000001" customHeight="1" x14ac:dyDescent="0.15">
      <c r="A323" s="57">
        <v>43842</v>
      </c>
      <c r="B323" s="1058">
        <v>0</v>
      </c>
      <c r="C323" s="1058">
        <v>0</v>
      </c>
      <c r="D323" s="1049">
        <v>100</v>
      </c>
      <c r="E323" s="1074"/>
      <c r="F323" s="1334">
        <v>1060.65804875</v>
      </c>
      <c r="G323" s="1051">
        <v>240</v>
      </c>
      <c r="H323" s="1049">
        <v>50</v>
      </c>
      <c r="I323" s="1049">
        <v>45</v>
      </c>
      <c r="J323" s="1089">
        <f t="shared" si="1"/>
        <v>1.8686924999999996</v>
      </c>
      <c r="K323" s="1049">
        <v>6.5</v>
      </c>
      <c r="L323" s="1105"/>
      <c r="M323" s="1052">
        <v>57</v>
      </c>
      <c r="N323" s="55"/>
      <c r="O323" s="26"/>
      <c r="P323" s="26"/>
      <c r="Q323" s="26"/>
      <c r="R323" s="26"/>
      <c r="S323" s="26"/>
      <c r="T323" s="26"/>
      <c r="U323" s="26"/>
      <c r="V323" s="26"/>
      <c r="W323" s="26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 s="45"/>
      <c r="CD323" s="45"/>
      <c r="CE323" s="45"/>
      <c r="CF323" s="45"/>
      <c r="CG323" s="45"/>
      <c r="CH323" s="45"/>
      <c r="CI323" s="45"/>
      <c r="CJ323" s="45"/>
      <c r="CK323" s="45"/>
      <c r="CL323" s="45"/>
      <c r="CM323" s="45"/>
      <c r="CN323" s="45"/>
      <c r="CO323" s="45"/>
      <c r="CP323" s="45"/>
      <c r="CQ323" s="45"/>
      <c r="CR323" s="45"/>
      <c r="CS323" s="45"/>
      <c r="CT323" s="45"/>
      <c r="CU323" s="45"/>
      <c r="CV323" s="45"/>
      <c r="CW323" s="45"/>
      <c r="CX323" s="45"/>
      <c r="CY323" s="45"/>
      <c r="CZ323" s="45"/>
      <c r="DA323" s="45"/>
      <c r="DB323" s="45"/>
      <c r="DC323" s="45"/>
      <c r="DD323" s="45"/>
      <c r="DE323" s="45"/>
      <c r="DF323" s="45"/>
      <c r="DG323" s="45"/>
      <c r="DH323" s="45"/>
      <c r="DI323" s="45"/>
      <c r="DJ323" s="45"/>
      <c r="DK323" s="45"/>
      <c r="DL323" s="45"/>
      <c r="DM323" s="45"/>
      <c r="DN323" s="45"/>
      <c r="DO323" s="45"/>
    </row>
    <row r="324" spans="1:119" ht="20.100000000000001" customHeight="1" x14ac:dyDescent="0.15">
      <c r="A324" s="56">
        <v>43843</v>
      </c>
      <c r="B324" s="1057">
        <v>0</v>
      </c>
      <c r="C324" s="1057">
        <v>0</v>
      </c>
      <c r="D324" s="1042">
        <v>100</v>
      </c>
      <c r="E324" s="1073"/>
      <c r="F324" s="1330">
        <v>1261.3230849999998</v>
      </c>
      <c r="G324" s="1053">
        <v>480</v>
      </c>
      <c r="H324" s="1042">
        <v>75</v>
      </c>
      <c r="I324" s="1042">
        <v>55</v>
      </c>
      <c r="J324" s="1084">
        <f>3.14*1.15*1.15*I324/100</f>
        <v>2.2839574999999996</v>
      </c>
      <c r="K324" s="1042">
        <v>7</v>
      </c>
      <c r="L324" s="1099"/>
      <c r="M324" s="1054">
        <v>56</v>
      </c>
    </row>
    <row r="325" spans="1:119" ht="20.100000000000001" customHeight="1" x14ac:dyDescent="0.15">
      <c r="A325" s="56">
        <v>43844</v>
      </c>
      <c r="B325" s="1057">
        <v>0</v>
      </c>
      <c r="C325" s="1057">
        <v>0</v>
      </c>
      <c r="D325" s="1042">
        <v>100</v>
      </c>
      <c r="E325" s="1073"/>
      <c r="F325" s="1330">
        <v>945.99231375000022</v>
      </c>
      <c r="G325" s="1053">
        <v>80</v>
      </c>
      <c r="H325" s="1042">
        <v>50</v>
      </c>
      <c r="I325" s="1042">
        <v>60</v>
      </c>
      <c r="J325" s="1084">
        <f t="shared" si="1"/>
        <v>2.4915899999999995</v>
      </c>
      <c r="K325" s="1042">
        <v>7.5</v>
      </c>
      <c r="L325" s="1099"/>
      <c r="M325" s="1054">
        <v>56</v>
      </c>
    </row>
    <row r="326" spans="1:119" ht="20.100000000000001" customHeight="1" x14ac:dyDescent="0.15">
      <c r="A326" s="56">
        <v>43845</v>
      </c>
      <c r="B326" s="1057">
        <v>0</v>
      </c>
      <c r="C326" s="1057">
        <v>0</v>
      </c>
      <c r="D326" s="1042">
        <v>100</v>
      </c>
      <c r="E326" s="1073"/>
      <c r="F326" s="1330">
        <v>1089.3244825000002</v>
      </c>
      <c r="G326" s="17">
        <v>80</v>
      </c>
      <c r="H326" s="1042">
        <v>125</v>
      </c>
      <c r="I326" s="1042">
        <v>45</v>
      </c>
      <c r="J326" s="1084">
        <f t="shared" si="1"/>
        <v>1.8686924999999996</v>
      </c>
      <c r="K326" s="1042">
        <v>7</v>
      </c>
      <c r="L326" s="1099"/>
      <c r="M326" s="1054">
        <v>50</v>
      </c>
    </row>
    <row r="327" spans="1:119" ht="20.100000000000001" customHeight="1" x14ac:dyDescent="0.15">
      <c r="A327" s="56">
        <v>43846</v>
      </c>
      <c r="B327" s="1057">
        <v>0</v>
      </c>
      <c r="C327" s="1057">
        <v>0</v>
      </c>
      <c r="D327" s="1042">
        <v>100</v>
      </c>
      <c r="E327" s="1073"/>
      <c r="F327" s="1330">
        <v>1089.3244825000002</v>
      </c>
      <c r="G327" s="17">
        <v>40</v>
      </c>
      <c r="H327" s="1042">
        <v>425</v>
      </c>
      <c r="I327" s="1042">
        <v>0</v>
      </c>
      <c r="J327" s="1084">
        <f t="shared" si="1"/>
        <v>0</v>
      </c>
      <c r="K327" s="1042">
        <v>8</v>
      </c>
      <c r="L327" s="1099"/>
      <c r="M327" s="1054">
        <v>48</v>
      </c>
    </row>
    <row r="328" spans="1:119" ht="20.100000000000001" customHeight="1" x14ac:dyDescent="0.15">
      <c r="A328" s="56">
        <v>43847</v>
      </c>
      <c r="B328" s="1057">
        <v>0</v>
      </c>
      <c r="C328" s="1057">
        <v>0</v>
      </c>
      <c r="D328" s="1042">
        <v>100</v>
      </c>
      <c r="E328" s="1073"/>
      <c r="F328" s="1330">
        <v>1060.65804875</v>
      </c>
      <c r="G328" s="17">
        <v>0</v>
      </c>
      <c r="H328" s="1042">
        <v>325</v>
      </c>
      <c r="I328" s="1042">
        <v>0</v>
      </c>
      <c r="J328" s="1084">
        <f t="shared" si="1"/>
        <v>0</v>
      </c>
      <c r="K328" s="1042">
        <v>8</v>
      </c>
      <c r="L328" s="1099"/>
      <c r="M328" s="1054">
        <v>47</v>
      </c>
    </row>
    <row r="329" spans="1:119" ht="20.100000000000001" customHeight="1" x14ac:dyDescent="0.15">
      <c r="A329" s="56">
        <v>43848</v>
      </c>
      <c r="B329" s="1057"/>
      <c r="C329" s="1057"/>
      <c r="D329" s="1042">
        <v>100</v>
      </c>
      <c r="E329" s="1073"/>
      <c r="F329" s="1330">
        <v>859.99301249999996</v>
      </c>
      <c r="G329" s="17">
        <v>0</v>
      </c>
      <c r="H329" s="1042">
        <v>325</v>
      </c>
      <c r="I329" s="1042">
        <v>0</v>
      </c>
      <c r="J329" s="1084">
        <f t="shared" si="1"/>
        <v>0</v>
      </c>
      <c r="K329" s="1042">
        <v>6</v>
      </c>
      <c r="L329" s="1099"/>
      <c r="M329" s="1054">
        <v>47</v>
      </c>
    </row>
    <row r="330" spans="1:119" s="63" customFormat="1" ht="20.100000000000001" customHeight="1" x14ac:dyDescent="0.15">
      <c r="A330" s="57">
        <v>43849</v>
      </c>
      <c r="B330" s="1058"/>
      <c r="C330" s="1058"/>
      <c r="D330" s="1049">
        <v>100</v>
      </c>
      <c r="E330" s="1074"/>
      <c r="F330" s="1334">
        <v>1003.32518125</v>
      </c>
      <c r="G330" s="33">
        <v>0</v>
      </c>
      <c r="H330" s="1049">
        <v>325</v>
      </c>
      <c r="I330" s="1049">
        <v>0</v>
      </c>
      <c r="J330" s="1089">
        <f t="shared" si="1"/>
        <v>0</v>
      </c>
      <c r="K330" s="1049">
        <v>6</v>
      </c>
      <c r="L330" s="1105"/>
      <c r="M330" s="1052">
        <v>43</v>
      </c>
      <c r="N330" s="55"/>
      <c r="O330" s="26"/>
      <c r="P330" s="26"/>
      <c r="Q330" s="26"/>
      <c r="R330" s="26"/>
      <c r="S330" s="26"/>
      <c r="T330" s="26"/>
      <c r="U330" s="26"/>
      <c r="V330" s="26"/>
      <c r="W330" s="26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 s="45"/>
      <c r="CD330" s="45"/>
      <c r="CE330" s="45"/>
      <c r="CF330" s="45"/>
      <c r="CG330" s="45"/>
      <c r="CH330" s="45"/>
      <c r="CI330" s="45"/>
      <c r="CJ330" s="45"/>
      <c r="CK330" s="45"/>
      <c r="CL330" s="45"/>
      <c r="CM330" s="45"/>
      <c r="CN330" s="45"/>
      <c r="CO330" s="45"/>
      <c r="CP330" s="45"/>
      <c r="CQ330" s="45"/>
      <c r="CR330" s="45"/>
      <c r="CS330" s="45"/>
      <c r="CT330" s="45"/>
      <c r="CU330" s="45"/>
      <c r="CV330" s="45"/>
      <c r="CW330" s="45"/>
      <c r="CX330" s="45"/>
      <c r="CY330" s="45"/>
      <c r="CZ330" s="45"/>
      <c r="DA330" s="45"/>
      <c r="DB330" s="45"/>
      <c r="DC330" s="45"/>
      <c r="DD330" s="45"/>
      <c r="DE330" s="45"/>
      <c r="DF330" s="45"/>
      <c r="DG330" s="45"/>
      <c r="DH330" s="45"/>
      <c r="DI330" s="45"/>
      <c r="DJ330" s="45"/>
      <c r="DK330" s="45"/>
      <c r="DL330" s="45"/>
      <c r="DM330" s="45"/>
      <c r="DN330" s="45"/>
      <c r="DO330" s="45"/>
    </row>
    <row r="331" spans="1:119" ht="20.100000000000001" customHeight="1" x14ac:dyDescent="0.15">
      <c r="A331" s="56">
        <v>43850</v>
      </c>
      <c r="B331" s="1057"/>
      <c r="C331" s="1057"/>
      <c r="D331" s="1042">
        <v>100</v>
      </c>
      <c r="E331" s="1073"/>
      <c r="F331" s="1330">
        <v>630.66154249999988</v>
      </c>
      <c r="G331" s="17">
        <v>0</v>
      </c>
      <c r="H331" s="1042">
        <v>200</v>
      </c>
      <c r="I331" s="1042">
        <v>0</v>
      </c>
      <c r="J331" s="1084">
        <f t="shared" si="1"/>
        <v>0</v>
      </c>
      <c r="K331" s="1042">
        <v>6</v>
      </c>
      <c r="L331" s="1099"/>
      <c r="M331" s="1054">
        <v>44</v>
      </c>
    </row>
    <row r="332" spans="1:119" ht="20.100000000000001" customHeight="1" x14ac:dyDescent="0.15">
      <c r="A332" s="56">
        <v>43851</v>
      </c>
      <c r="B332" s="1057"/>
      <c r="C332" s="1057"/>
      <c r="D332" s="1042">
        <v>100</v>
      </c>
      <c r="E332" s="1073"/>
      <c r="F332" s="1330">
        <v>831.32657874999995</v>
      </c>
      <c r="G332" s="17">
        <v>0</v>
      </c>
      <c r="H332" s="1042">
        <v>125</v>
      </c>
      <c r="I332" s="1042">
        <v>0</v>
      </c>
      <c r="J332" s="1084">
        <f t="shared" si="1"/>
        <v>0</v>
      </c>
      <c r="K332" s="1042">
        <v>4</v>
      </c>
      <c r="L332" s="1099"/>
      <c r="M332" s="1054">
        <v>44</v>
      </c>
    </row>
    <row r="333" spans="1:119" ht="20.100000000000001" customHeight="1" x14ac:dyDescent="0.15">
      <c r="A333" s="56">
        <v>43852</v>
      </c>
      <c r="B333" s="1057"/>
      <c r="C333" s="1057"/>
      <c r="D333" s="1042">
        <v>100</v>
      </c>
      <c r="E333" s="1073"/>
      <c r="F333" s="1330">
        <v>974.65874750000023</v>
      </c>
      <c r="G333" s="17">
        <v>0</v>
      </c>
      <c r="H333" s="1042">
        <v>175</v>
      </c>
      <c r="I333" s="1042">
        <v>0</v>
      </c>
      <c r="J333" s="1084">
        <f t="shared" si="1"/>
        <v>0</v>
      </c>
      <c r="K333" s="1042">
        <v>4.5</v>
      </c>
      <c r="L333" s="1099"/>
      <c r="M333" s="1054">
        <v>13</v>
      </c>
    </row>
    <row r="334" spans="1:119" ht="20.100000000000001" customHeight="1" x14ac:dyDescent="0.15">
      <c r="A334" s="56">
        <v>43853</v>
      </c>
      <c r="B334" s="1057"/>
      <c r="C334" s="1057"/>
      <c r="D334" s="19">
        <v>0</v>
      </c>
      <c r="E334" s="1073"/>
      <c r="F334" s="1330">
        <v>773.99371125000016</v>
      </c>
      <c r="G334" s="17">
        <v>0</v>
      </c>
      <c r="H334" s="1042">
        <v>100</v>
      </c>
      <c r="I334" s="1042">
        <v>0</v>
      </c>
      <c r="J334" s="1084">
        <f t="shared" si="1"/>
        <v>0</v>
      </c>
      <c r="K334" s="1042">
        <v>5.5</v>
      </c>
      <c r="L334" s="1099"/>
      <c r="M334" s="1054">
        <v>0</v>
      </c>
    </row>
    <row r="335" spans="1:119" ht="20.100000000000001" customHeight="1" x14ac:dyDescent="0.15">
      <c r="A335" s="56">
        <v>43854</v>
      </c>
      <c r="B335" s="1057"/>
      <c r="C335" s="1057"/>
      <c r="D335" s="19">
        <v>0</v>
      </c>
      <c r="E335" s="1073"/>
      <c r="F335" s="1330">
        <v>0</v>
      </c>
      <c r="G335" s="17">
        <v>0</v>
      </c>
      <c r="H335" s="1042">
        <v>0</v>
      </c>
      <c r="I335" s="1042">
        <v>0</v>
      </c>
      <c r="J335" s="1084">
        <f t="shared" si="1"/>
        <v>0</v>
      </c>
      <c r="K335" s="1042">
        <v>0</v>
      </c>
      <c r="L335" s="1099"/>
      <c r="M335" s="1054">
        <v>0</v>
      </c>
    </row>
    <row r="336" spans="1:119" ht="20.100000000000001" customHeight="1" x14ac:dyDescent="0.15">
      <c r="A336" s="56">
        <v>43855</v>
      </c>
      <c r="B336" s="1057"/>
      <c r="C336" s="1057"/>
      <c r="D336" s="19">
        <v>0</v>
      </c>
      <c r="E336" s="1073"/>
      <c r="F336" s="1330">
        <v>229.33146999999997</v>
      </c>
      <c r="G336" s="17">
        <v>0</v>
      </c>
      <c r="H336" s="1042">
        <v>0</v>
      </c>
      <c r="I336" s="1042">
        <v>0</v>
      </c>
      <c r="J336" s="1084">
        <f t="shared" si="1"/>
        <v>0</v>
      </c>
      <c r="K336" s="1042">
        <v>0</v>
      </c>
      <c r="L336" s="1099"/>
      <c r="M336" s="1054">
        <v>0</v>
      </c>
    </row>
    <row r="337" spans="1:119" s="63" customFormat="1" ht="20.100000000000001" customHeight="1" x14ac:dyDescent="0.15">
      <c r="A337" s="57">
        <v>43856</v>
      </c>
      <c r="B337" s="1058"/>
      <c r="C337" s="1058"/>
      <c r="D337" s="34">
        <v>0</v>
      </c>
      <c r="E337" s="1074"/>
      <c r="F337" s="1334">
        <v>114.66573499999998</v>
      </c>
      <c r="G337" s="33">
        <v>0</v>
      </c>
      <c r="H337" s="1049">
        <v>0</v>
      </c>
      <c r="I337" s="1049">
        <v>0</v>
      </c>
      <c r="J337" s="1089">
        <f t="shared" si="1"/>
        <v>0</v>
      </c>
      <c r="K337" s="1049">
        <v>0</v>
      </c>
      <c r="L337" s="1105"/>
      <c r="M337" s="1052">
        <v>0</v>
      </c>
      <c r="N337" s="55"/>
      <c r="O337" s="26"/>
      <c r="P337" s="26"/>
      <c r="Q337" s="26"/>
      <c r="R337" s="26"/>
      <c r="S337" s="26"/>
      <c r="T337" s="26"/>
      <c r="U337" s="26"/>
      <c r="V337" s="26"/>
      <c r="W337" s="26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5"/>
      <c r="CI337" s="45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5"/>
      <c r="CU337" s="45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5"/>
      <c r="DG337" s="45"/>
      <c r="DH337" s="45"/>
      <c r="DI337" s="45"/>
      <c r="DJ337" s="45"/>
      <c r="DK337" s="45"/>
      <c r="DL337" s="45"/>
      <c r="DM337" s="45"/>
      <c r="DN337" s="45"/>
      <c r="DO337" s="45"/>
    </row>
    <row r="338" spans="1:119" ht="20.100000000000001" customHeight="1" x14ac:dyDescent="0.15">
      <c r="A338" s="56">
        <v>43857</v>
      </c>
      <c r="B338" s="1057"/>
      <c r="C338" s="1057"/>
      <c r="D338" s="19">
        <v>0</v>
      </c>
      <c r="E338" s="1073"/>
      <c r="F338" s="1330">
        <v>0</v>
      </c>
      <c r="G338" s="17">
        <v>0</v>
      </c>
      <c r="H338" s="1042">
        <v>175</v>
      </c>
      <c r="I338" s="1042">
        <v>0</v>
      </c>
      <c r="J338" s="1084">
        <f t="shared" si="1"/>
        <v>0</v>
      </c>
      <c r="K338" s="1042">
        <v>4</v>
      </c>
      <c r="L338" s="1099"/>
      <c r="M338" s="1054">
        <v>0</v>
      </c>
    </row>
    <row r="339" spans="1:119" ht="20.100000000000001" customHeight="1" x14ac:dyDescent="0.15">
      <c r="A339" s="56">
        <v>43858</v>
      </c>
      <c r="B339" s="1057"/>
      <c r="C339" s="1057"/>
      <c r="D339" s="19">
        <v>0</v>
      </c>
      <c r="E339" s="1073"/>
      <c r="F339" s="1330">
        <v>229.33146999999997</v>
      </c>
      <c r="G339" s="17">
        <v>0</v>
      </c>
      <c r="H339" s="1042">
        <v>0</v>
      </c>
      <c r="I339" s="1042">
        <v>0</v>
      </c>
      <c r="J339" s="1084">
        <f t="shared" si="1"/>
        <v>0</v>
      </c>
      <c r="K339" s="1042">
        <v>0</v>
      </c>
      <c r="L339" s="1099"/>
      <c r="M339" s="1054">
        <v>0</v>
      </c>
    </row>
    <row r="340" spans="1:119" ht="20.100000000000001" customHeight="1" x14ac:dyDescent="0.15">
      <c r="A340" s="56">
        <v>43859</v>
      </c>
      <c r="B340" s="1057"/>
      <c r="C340" s="1057"/>
      <c r="D340" s="19">
        <v>0</v>
      </c>
      <c r="E340" s="1073"/>
      <c r="F340" s="1330">
        <v>286.66433749999999</v>
      </c>
      <c r="G340" s="17">
        <v>0</v>
      </c>
      <c r="H340" s="1042">
        <v>0</v>
      </c>
      <c r="I340" s="1042">
        <v>0</v>
      </c>
      <c r="J340" s="1084">
        <f t="shared" si="1"/>
        <v>0</v>
      </c>
      <c r="K340" s="1042">
        <v>0</v>
      </c>
      <c r="L340" s="1099"/>
      <c r="M340" s="1054">
        <v>0</v>
      </c>
    </row>
    <row r="341" spans="1:119" ht="20.100000000000001" customHeight="1" x14ac:dyDescent="0.15">
      <c r="A341" s="56">
        <v>43860</v>
      </c>
      <c r="B341" s="1057"/>
      <c r="C341" s="1057"/>
      <c r="D341" s="19">
        <v>0</v>
      </c>
      <c r="E341" s="1073"/>
      <c r="F341" s="1330">
        <v>315.33077124999994</v>
      </c>
      <c r="G341" s="17">
        <v>0</v>
      </c>
      <c r="H341" s="1042">
        <v>0</v>
      </c>
      <c r="I341" s="1042">
        <v>0</v>
      </c>
      <c r="J341" s="1084">
        <f t="shared" si="1"/>
        <v>0</v>
      </c>
      <c r="K341" s="1042">
        <v>0</v>
      </c>
      <c r="L341" s="1099"/>
      <c r="M341" s="1054">
        <v>0</v>
      </c>
    </row>
    <row r="342" spans="1:119" ht="20.100000000000001" customHeight="1" x14ac:dyDescent="0.15">
      <c r="A342" s="56">
        <v>43861</v>
      </c>
      <c r="B342" s="1057"/>
      <c r="C342" s="1057"/>
      <c r="D342" s="19">
        <v>0</v>
      </c>
      <c r="E342" s="1073"/>
      <c r="F342" s="1330">
        <v>401.33007250000003</v>
      </c>
      <c r="G342" s="17">
        <v>0</v>
      </c>
      <c r="H342" s="1042">
        <v>100</v>
      </c>
      <c r="I342" s="1042">
        <v>0</v>
      </c>
      <c r="J342" s="1084">
        <f t="shared" si="1"/>
        <v>0</v>
      </c>
      <c r="K342" s="1042">
        <v>3</v>
      </c>
      <c r="L342" s="1099"/>
      <c r="M342" s="1054">
        <v>0</v>
      </c>
    </row>
    <row r="343" spans="1:119" ht="20.100000000000001" customHeight="1" x14ac:dyDescent="0.15">
      <c r="A343" s="56">
        <v>43862</v>
      </c>
      <c r="B343" s="1057"/>
      <c r="C343" s="1057"/>
      <c r="D343" s="19">
        <v>0</v>
      </c>
      <c r="E343" s="1073"/>
      <c r="F343" s="1330">
        <v>286.66433749999999</v>
      </c>
      <c r="G343" s="17">
        <v>0</v>
      </c>
      <c r="H343" s="1042">
        <v>0</v>
      </c>
      <c r="I343" s="1042">
        <v>0</v>
      </c>
      <c r="J343" s="1084">
        <f t="shared" si="1"/>
        <v>0</v>
      </c>
      <c r="K343" s="1042">
        <v>0</v>
      </c>
      <c r="L343" s="1099"/>
      <c r="M343" s="1054">
        <v>0</v>
      </c>
    </row>
    <row r="344" spans="1:119" s="63" customFormat="1" ht="20.100000000000001" customHeight="1" x14ac:dyDescent="0.15">
      <c r="A344" s="57">
        <v>43863</v>
      </c>
      <c r="B344" s="1058"/>
      <c r="C344" s="1058"/>
      <c r="D344" s="34">
        <v>0</v>
      </c>
      <c r="E344" s="1074"/>
      <c r="F344" s="1334">
        <v>372.66363875000002</v>
      </c>
      <c r="G344" s="33">
        <v>0</v>
      </c>
      <c r="H344" s="1049">
        <v>0</v>
      </c>
      <c r="I344" s="1049">
        <v>0</v>
      </c>
      <c r="J344" s="1089">
        <f t="shared" si="1"/>
        <v>0</v>
      </c>
      <c r="K344" s="1049">
        <v>0</v>
      </c>
      <c r="L344" s="1105"/>
      <c r="M344" s="1052">
        <v>0</v>
      </c>
      <c r="N344" s="55"/>
      <c r="O344" s="26"/>
      <c r="P344" s="26"/>
      <c r="Q344" s="26"/>
      <c r="R344" s="26"/>
      <c r="S344" s="26"/>
      <c r="T344" s="26"/>
      <c r="U344" s="26"/>
      <c r="V344" s="26"/>
      <c r="W344" s="26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 s="45"/>
      <c r="CD344" s="45"/>
      <c r="CE344" s="45"/>
      <c r="CF344" s="45"/>
      <c r="CG344" s="45"/>
      <c r="CH344" s="45"/>
      <c r="CI344" s="45"/>
      <c r="CJ344" s="45"/>
      <c r="CK344" s="45"/>
      <c r="CL344" s="45"/>
      <c r="CM344" s="45"/>
      <c r="CN344" s="45"/>
      <c r="CO344" s="45"/>
      <c r="CP344" s="45"/>
      <c r="CQ344" s="45"/>
      <c r="CR344" s="45"/>
      <c r="CS344" s="45"/>
      <c r="CT344" s="45"/>
      <c r="CU344" s="45"/>
      <c r="CV344" s="45"/>
      <c r="CW344" s="45"/>
      <c r="CX344" s="45"/>
      <c r="CY344" s="45"/>
      <c r="CZ344" s="45"/>
      <c r="DA344" s="45"/>
      <c r="DB344" s="45"/>
      <c r="DC344" s="45"/>
      <c r="DD344" s="45"/>
      <c r="DE344" s="45"/>
      <c r="DF344" s="45"/>
      <c r="DG344" s="45"/>
      <c r="DH344" s="45"/>
      <c r="DI344" s="45"/>
      <c r="DJ344" s="45"/>
      <c r="DK344" s="45"/>
      <c r="DL344" s="45"/>
      <c r="DM344" s="45"/>
      <c r="DN344" s="45"/>
      <c r="DO344" s="45"/>
    </row>
    <row r="345" spans="1:119" ht="20.100000000000001" customHeight="1" x14ac:dyDescent="0.15">
      <c r="A345" s="56">
        <v>43864</v>
      </c>
      <c r="B345" s="1057"/>
      <c r="C345" s="1057"/>
      <c r="D345" s="19">
        <v>0</v>
      </c>
      <c r="E345" s="1073"/>
      <c r="F345" s="1330">
        <v>315.33077124999994</v>
      </c>
      <c r="G345" s="17">
        <v>0</v>
      </c>
      <c r="H345" s="1042">
        <v>0</v>
      </c>
      <c r="I345" s="1042">
        <v>0</v>
      </c>
      <c r="J345" s="1084">
        <f t="shared" si="1"/>
        <v>0</v>
      </c>
      <c r="K345" s="1042">
        <v>0</v>
      </c>
      <c r="L345" s="1099"/>
      <c r="M345" s="1054">
        <v>0</v>
      </c>
    </row>
    <row r="346" spans="1:119" ht="20.100000000000001" customHeight="1" x14ac:dyDescent="0.15">
      <c r="A346" s="56">
        <v>43865</v>
      </c>
      <c r="B346" s="1057"/>
      <c r="C346" s="1057"/>
      <c r="D346" s="19">
        <v>0</v>
      </c>
      <c r="E346" s="1073"/>
      <c r="F346" s="1330">
        <v>515.99580749999984</v>
      </c>
      <c r="G346" s="17">
        <v>0</v>
      </c>
      <c r="H346" s="1042">
        <v>0</v>
      </c>
      <c r="I346" s="1042">
        <v>0</v>
      </c>
      <c r="J346" s="1084">
        <f t="shared" si="1"/>
        <v>0</v>
      </c>
      <c r="K346" s="1042">
        <v>0</v>
      </c>
      <c r="L346" s="1099"/>
      <c r="M346" s="1054">
        <v>0</v>
      </c>
    </row>
    <row r="347" spans="1:119" ht="20.100000000000001" customHeight="1" x14ac:dyDescent="0.15">
      <c r="A347" s="56">
        <v>43866</v>
      </c>
      <c r="B347" s="1057"/>
      <c r="C347" s="1057"/>
      <c r="D347" s="19">
        <v>0</v>
      </c>
      <c r="E347" s="1073"/>
      <c r="F347" s="1330">
        <v>286.66433749999999</v>
      </c>
      <c r="G347" s="17">
        <v>0</v>
      </c>
      <c r="H347" s="1042">
        <v>0</v>
      </c>
      <c r="I347" s="1042">
        <v>0</v>
      </c>
      <c r="J347" s="1084">
        <f t="shared" si="1"/>
        <v>0</v>
      </c>
      <c r="K347" s="1042">
        <v>0</v>
      </c>
      <c r="L347" s="1099"/>
      <c r="M347" s="1054">
        <v>0</v>
      </c>
    </row>
    <row r="348" spans="1:119" ht="20.100000000000001" customHeight="1" x14ac:dyDescent="0.15">
      <c r="A348" s="56">
        <v>43867</v>
      </c>
      <c r="B348" s="1057"/>
      <c r="C348" s="1057"/>
      <c r="D348" s="19">
        <v>0</v>
      </c>
      <c r="E348" s="1073"/>
      <c r="F348" s="1330">
        <v>200.66503625000001</v>
      </c>
      <c r="G348" s="17">
        <v>0</v>
      </c>
      <c r="H348" s="1042">
        <v>0</v>
      </c>
      <c r="I348" s="1042">
        <v>0</v>
      </c>
      <c r="J348" s="1084">
        <f t="shared" si="1"/>
        <v>0</v>
      </c>
      <c r="K348" s="1042">
        <v>0</v>
      </c>
      <c r="L348" s="1099"/>
      <c r="M348" s="1054">
        <v>0</v>
      </c>
    </row>
    <row r="349" spans="1:119" ht="20.100000000000001" customHeight="1" x14ac:dyDescent="0.15">
      <c r="A349" s="56">
        <v>43868</v>
      </c>
      <c r="B349" s="1057"/>
      <c r="C349" s="1057"/>
      <c r="D349" s="19">
        <v>0</v>
      </c>
      <c r="E349" s="1073"/>
      <c r="F349" s="1330">
        <v>573.32867499999998</v>
      </c>
      <c r="G349" s="17">
        <v>0</v>
      </c>
      <c r="H349" s="1042">
        <v>0</v>
      </c>
      <c r="I349" s="1042">
        <v>0</v>
      </c>
      <c r="J349" s="1084">
        <f t="shared" si="1"/>
        <v>0</v>
      </c>
      <c r="K349" s="1042">
        <v>0</v>
      </c>
      <c r="L349" s="1099"/>
      <c r="M349" s="1054">
        <v>0</v>
      </c>
    </row>
    <row r="350" spans="1:119" ht="20.100000000000001" customHeight="1" x14ac:dyDescent="0.15">
      <c r="A350" s="56">
        <v>43869</v>
      </c>
      <c r="B350" s="1057"/>
      <c r="C350" s="1057"/>
      <c r="D350" s="19">
        <v>0</v>
      </c>
      <c r="E350" s="1073"/>
      <c r="F350" s="1330">
        <v>458.66293999999994</v>
      </c>
      <c r="G350" s="17">
        <v>0</v>
      </c>
      <c r="H350" s="1042">
        <v>100</v>
      </c>
      <c r="I350" s="1042">
        <v>0</v>
      </c>
      <c r="J350" s="1084">
        <f t="shared" si="1"/>
        <v>0</v>
      </c>
      <c r="K350" s="1042">
        <v>2</v>
      </c>
      <c r="L350" s="1099"/>
      <c r="M350" s="1054">
        <v>0</v>
      </c>
    </row>
    <row r="351" spans="1:119" s="63" customFormat="1" ht="20.100000000000001" customHeight="1" x14ac:dyDescent="0.15">
      <c r="A351" s="57">
        <v>43870</v>
      </c>
      <c r="B351" s="1057"/>
      <c r="C351" s="1057"/>
      <c r="D351" s="34">
        <v>0</v>
      </c>
      <c r="E351" s="1074"/>
      <c r="F351" s="1334">
        <v>429.99650624999998</v>
      </c>
      <c r="G351" s="33">
        <v>0</v>
      </c>
      <c r="H351" s="1049">
        <v>0</v>
      </c>
      <c r="I351" s="1049">
        <v>0</v>
      </c>
      <c r="J351" s="1089">
        <f t="shared" si="1"/>
        <v>0</v>
      </c>
      <c r="K351" s="1049">
        <v>0</v>
      </c>
      <c r="L351" s="1105"/>
      <c r="M351" s="1052">
        <v>0</v>
      </c>
      <c r="N351" s="55"/>
      <c r="O351" s="26"/>
      <c r="P351" s="26"/>
      <c r="Q351" s="26"/>
      <c r="R351" s="26"/>
      <c r="S351" s="26"/>
      <c r="T351" s="26"/>
      <c r="U351" s="26"/>
      <c r="V351" s="26"/>
      <c r="W351" s="26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 s="45"/>
      <c r="CD351" s="45"/>
      <c r="CE351" s="45"/>
      <c r="CF351" s="45"/>
      <c r="CG351" s="45"/>
      <c r="CH351" s="45"/>
      <c r="CI351" s="45"/>
      <c r="CJ351" s="45"/>
      <c r="CK351" s="45"/>
      <c r="CL351" s="45"/>
      <c r="CM351" s="45"/>
      <c r="CN351" s="45"/>
      <c r="CO351" s="45"/>
      <c r="CP351" s="45"/>
      <c r="CQ351" s="45"/>
      <c r="CR351" s="45"/>
      <c r="CS351" s="45"/>
      <c r="CT351" s="45"/>
      <c r="CU351" s="45"/>
      <c r="CV351" s="45"/>
      <c r="CW351" s="45"/>
      <c r="CX351" s="45"/>
      <c r="CY351" s="45"/>
      <c r="CZ351" s="45"/>
      <c r="DA351" s="45"/>
      <c r="DB351" s="45"/>
      <c r="DC351" s="45"/>
      <c r="DD351" s="45"/>
      <c r="DE351" s="45"/>
      <c r="DF351" s="45"/>
      <c r="DG351" s="45"/>
      <c r="DH351" s="45"/>
      <c r="DI351" s="45"/>
      <c r="DJ351" s="45"/>
      <c r="DK351" s="45"/>
      <c r="DL351" s="45"/>
      <c r="DM351" s="45"/>
      <c r="DN351" s="45"/>
      <c r="DO351" s="45"/>
    </row>
    <row r="352" spans="1:119" ht="20.100000000000001" customHeight="1" x14ac:dyDescent="0.15">
      <c r="A352" s="56">
        <v>43871</v>
      </c>
      <c r="B352" s="1057"/>
      <c r="C352" s="1057"/>
      <c r="D352" s="19">
        <v>100</v>
      </c>
      <c r="E352" s="1073"/>
      <c r="F352" s="1330">
        <v>802.66014500000006</v>
      </c>
      <c r="G352" s="17">
        <v>0</v>
      </c>
      <c r="H352" s="1042">
        <v>0</v>
      </c>
      <c r="I352" s="1042">
        <v>0</v>
      </c>
      <c r="J352" s="1084">
        <f t="shared" si="1"/>
        <v>0</v>
      </c>
      <c r="K352" s="1042">
        <v>0</v>
      </c>
      <c r="L352" s="1099"/>
      <c r="M352" s="1054">
        <v>0</v>
      </c>
    </row>
    <row r="353" spans="1:119" ht="20.100000000000001" customHeight="1" x14ac:dyDescent="0.15">
      <c r="A353" s="56">
        <v>43872</v>
      </c>
      <c r="B353" s="1057"/>
      <c r="C353" s="1057"/>
      <c r="D353" s="19">
        <v>0</v>
      </c>
      <c r="E353" s="1073"/>
      <c r="F353" s="1330">
        <v>343.99720499999995</v>
      </c>
      <c r="G353" s="17">
        <v>0</v>
      </c>
      <c r="H353" s="1042">
        <v>0</v>
      </c>
      <c r="I353" s="1042">
        <v>0</v>
      </c>
      <c r="J353" s="1084">
        <f t="shared" si="1"/>
        <v>0</v>
      </c>
      <c r="K353" s="1042">
        <v>0</v>
      </c>
      <c r="L353" s="1099"/>
      <c r="M353" s="1054">
        <v>0</v>
      </c>
    </row>
    <row r="354" spans="1:119" ht="20.100000000000001" customHeight="1" x14ac:dyDescent="0.15">
      <c r="A354" s="56">
        <v>43873</v>
      </c>
      <c r="B354" s="1057"/>
      <c r="C354" s="1057"/>
      <c r="D354" s="19">
        <v>0</v>
      </c>
      <c r="E354" s="1073"/>
      <c r="F354" s="1330">
        <v>429.99650624999998</v>
      </c>
      <c r="G354" s="17">
        <v>0</v>
      </c>
      <c r="H354" s="1042">
        <v>0</v>
      </c>
      <c r="I354" s="1042">
        <v>0</v>
      </c>
      <c r="J354" s="1084">
        <f t="shared" si="1"/>
        <v>0</v>
      </c>
      <c r="K354" s="1042">
        <v>0</v>
      </c>
      <c r="L354" s="1099"/>
      <c r="M354" s="1054">
        <v>0</v>
      </c>
    </row>
    <row r="355" spans="1:119" ht="20.100000000000001" customHeight="1" x14ac:dyDescent="0.15">
      <c r="A355" s="56">
        <v>43874</v>
      </c>
      <c r="B355" s="1057"/>
      <c r="C355" s="1057">
        <v>0</v>
      </c>
      <c r="D355" s="19">
        <v>0</v>
      </c>
      <c r="E355" s="1073"/>
      <c r="F355" s="1330">
        <v>372.66363875000002</v>
      </c>
      <c r="G355" s="17">
        <v>0</v>
      </c>
      <c r="H355" s="1042">
        <v>0</v>
      </c>
      <c r="I355" s="1042">
        <v>0</v>
      </c>
      <c r="J355" s="1084">
        <f t="shared" si="1"/>
        <v>0</v>
      </c>
      <c r="K355" s="1042">
        <v>0</v>
      </c>
      <c r="L355" s="1099"/>
      <c r="M355" s="1054">
        <v>0</v>
      </c>
    </row>
    <row r="356" spans="1:119" ht="20.100000000000001" customHeight="1" x14ac:dyDescent="0.15">
      <c r="A356" s="56">
        <v>43875</v>
      </c>
      <c r="B356" s="1057"/>
      <c r="C356" s="1057">
        <v>0</v>
      </c>
      <c r="D356" s="19">
        <v>0</v>
      </c>
      <c r="E356" s="1073"/>
      <c r="F356" s="1330">
        <v>458.66293999999994</v>
      </c>
      <c r="G356" s="17">
        <v>0</v>
      </c>
      <c r="H356" s="1042">
        <v>0</v>
      </c>
      <c r="I356" s="1042">
        <v>0</v>
      </c>
      <c r="J356" s="1084">
        <f t="shared" si="1"/>
        <v>0</v>
      </c>
      <c r="K356" s="1042">
        <v>0</v>
      </c>
      <c r="L356" s="1099"/>
      <c r="M356" s="1054">
        <v>0</v>
      </c>
    </row>
    <row r="357" spans="1:119" ht="20.100000000000001" customHeight="1" x14ac:dyDescent="0.15">
      <c r="A357" s="56">
        <v>43876</v>
      </c>
      <c r="B357" s="1057"/>
      <c r="C357" s="1057">
        <v>0</v>
      </c>
      <c r="D357" s="19">
        <v>0</v>
      </c>
      <c r="E357" s="1073"/>
      <c r="F357" s="1330">
        <v>257.99790374999992</v>
      </c>
      <c r="G357" s="17">
        <v>0</v>
      </c>
      <c r="H357" s="1042">
        <v>200</v>
      </c>
      <c r="I357" s="1042">
        <v>0</v>
      </c>
      <c r="J357" s="1084">
        <f t="shared" si="1"/>
        <v>0</v>
      </c>
      <c r="K357" s="1042">
        <v>4</v>
      </c>
      <c r="L357" s="1099"/>
      <c r="M357" s="1054">
        <v>0</v>
      </c>
    </row>
    <row r="358" spans="1:119" s="63" customFormat="1" ht="20.100000000000001" customHeight="1" x14ac:dyDescent="0.15">
      <c r="A358" s="57">
        <v>43877</v>
      </c>
      <c r="B358" s="1058"/>
      <c r="C358" s="1058">
        <v>0</v>
      </c>
      <c r="D358" s="34">
        <v>0</v>
      </c>
      <c r="E358" s="1074"/>
      <c r="F358" s="1334">
        <v>429.99650624999998</v>
      </c>
      <c r="G358" s="33">
        <v>0</v>
      </c>
      <c r="H358" s="1049">
        <v>0</v>
      </c>
      <c r="I358" s="1049">
        <v>0</v>
      </c>
      <c r="J358" s="1089">
        <f t="shared" si="1"/>
        <v>0</v>
      </c>
      <c r="K358" s="1049">
        <v>0</v>
      </c>
      <c r="L358" s="1105"/>
      <c r="M358" s="1052">
        <v>0</v>
      </c>
      <c r="N358" s="55"/>
      <c r="O358" s="26"/>
      <c r="P358" s="26"/>
      <c r="Q358" s="26"/>
      <c r="R358" s="26"/>
      <c r="S358" s="26"/>
      <c r="T358" s="26"/>
      <c r="U358" s="26"/>
      <c r="V358" s="26"/>
      <c r="W358" s="26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 s="45"/>
      <c r="CD358" s="45"/>
      <c r="CE358" s="45"/>
      <c r="CF358" s="45"/>
      <c r="CG358" s="45"/>
      <c r="CH358" s="45"/>
      <c r="CI358" s="45"/>
      <c r="CJ358" s="45"/>
      <c r="CK358" s="45"/>
      <c r="CL358" s="45"/>
      <c r="CM358" s="45"/>
      <c r="CN358" s="45"/>
      <c r="CO358" s="45"/>
      <c r="CP358" s="45"/>
      <c r="CQ358" s="45"/>
      <c r="CR358" s="45"/>
      <c r="CS358" s="45"/>
      <c r="CT358" s="45"/>
      <c r="CU358" s="45"/>
      <c r="CV358" s="45"/>
      <c r="CW358" s="45"/>
      <c r="CX358" s="45"/>
      <c r="CY358" s="45"/>
      <c r="CZ358" s="45"/>
      <c r="DA358" s="45"/>
      <c r="DB358" s="45"/>
      <c r="DC358" s="45"/>
      <c r="DD358" s="45"/>
      <c r="DE358" s="45"/>
      <c r="DF358" s="45"/>
      <c r="DG358" s="45"/>
      <c r="DH358" s="45"/>
      <c r="DI358" s="45"/>
      <c r="DJ358" s="45"/>
      <c r="DK358" s="45"/>
      <c r="DL358" s="45"/>
      <c r="DM358" s="45"/>
      <c r="DN358" s="45"/>
      <c r="DO358" s="45"/>
    </row>
    <row r="359" spans="1:119" ht="20.100000000000001" customHeight="1" x14ac:dyDescent="0.15">
      <c r="A359" s="56">
        <v>43878</v>
      </c>
      <c r="B359" s="1057"/>
      <c r="C359" s="1057">
        <v>0</v>
      </c>
      <c r="D359" s="19">
        <v>100</v>
      </c>
      <c r="E359" s="1073"/>
      <c r="F359" s="1330">
        <v>659.32797625000012</v>
      </c>
      <c r="G359" s="17">
        <v>0</v>
      </c>
      <c r="H359" s="1042">
        <v>150</v>
      </c>
      <c r="I359" s="1042">
        <v>0</v>
      </c>
      <c r="J359" s="1084">
        <f t="shared" si="1"/>
        <v>0</v>
      </c>
      <c r="K359" s="1042">
        <v>0</v>
      </c>
      <c r="L359" s="1099"/>
      <c r="M359" s="1054">
        <v>0</v>
      </c>
    </row>
    <row r="360" spans="1:119" ht="20.100000000000001" customHeight="1" x14ac:dyDescent="0.15">
      <c r="A360" s="56">
        <v>43879</v>
      </c>
      <c r="B360" s="1057"/>
      <c r="C360" s="1057">
        <v>0</v>
      </c>
      <c r="D360" s="19">
        <v>0</v>
      </c>
      <c r="E360" s="1073"/>
      <c r="F360" s="1330">
        <v>372.66363875000002</v>
      </c>
      <c r="G360" s="17">
        <v>0</v>
      </c>
      <c r="H360" s="1042">
        <v>0</v>
      </c>
      <c r="I360" s="1042">
        <v>0</v>
      </c>
      <c r="J360" s="1084">
        <f t="shared" si="1"/>
        <v>0</v>
      </c>
      <c r="K360" s="1042">
        <v>0</v>
      </c>
      <c r="L360" s="1099"/>
      <c r="M360" s="1054">
        <v>0</v>
      </c>
    </row>
    <row r="361" spans="1:119" ht="20.100000000000001" customHeight="1" x14ac:dyDescent="0.15">
      <c r="A361" s="56">
        <v>43880</v>
      </c>
      <c r="B361" s="1057"/>
      <c r="C361" s="1057">
        <v>25</v>
      </c>
      <c r="D361" s="19">
        <v>100</v>
      </c>
      <c r="E361" s="1073"/>
      <c r="F361" s="1330">
        <v>745.32727750000004</v>
      </c>
      <c r="G361" s="17">
        <v>0</v>
      </c>
      <c r="H361" s="1042">
        <v>0</v>
      </c>
      <c r="I361" s="1042">
        <v>0</v>
      </c>
      <c r="J361" s="1084">
        <f t="shared" si="1"/>
        <v>0</v>
      </c>
      <c r="K361" s="1042">
        <v>5</v>
      </c>
      <c r="L361" s="1099"/>
      <c r="M361" s="1054">
        <v>0</v>
      </c>
    </row>
    <row r="362" spans="1:119" ht="20.100000000000001" customHeight="1" x14ac:dyDescent="0.15">
      <c r="A362" s="56">
        <v>43881</v>
      </c>
      <c r="B362" s="1057"/>
      <c r="C362" s="1057">
        <v>25</v>
      </c>
      <c r="D362" s="19">
        <v>100</v>
      </c>
      <c r="E362" s="1073"/>
      <c r="F362" s="1330">
        <v>802.66014500000006</v>
      </c>
      <c r="G362" s="17">
        <v>0</v>
      </c>
      <c r="H362" s="1042">
        <v>50</v>
      </c>
      <c r="I362" s="1042">
        <v>0</v>
      </c>
      <c r="J362" s="1084">
        <f t="shared" si="1"/>
        <v>0</v>
      </c>
      <c r="K362" s="1042">
        <v>1.5</v>
      </c>
      <c r="L362" s="1099"/>
      <c r="M362" s="1054">
        <v>0</v>
      </c>
    </row>
    <row r="363" spans="1:119" ht="20.100000000000001" customHeight="1" x14ac:dyDescent="0.15">
      <c r="A363" s="56">
        <v>43882</v>
      </c>
      <c r="B363" s="1057"/>
      <c r="C363" s="1057">
        <v>25</v>
      </c>
      <c r="D363" s="19">
        <v>100</v>
      </c>
      <c r="E363" s="1073"/>
      <c r="F363" s="1330">
        <v>888.65944624999986</v>
      </c>
      <c r="G363" s="17">
        <v>0</v>
      </c>
      <c r="H363" s="1042">
        <v>50</v>
      </c>
      <c r="I363" s="1042">
        <v>0</v>
      </c>
      <c r="J363" s="1084">
        <f t="shared" si="1"/>
        <v>0</v>
      </c>
      <c r="K363" s="1042">
        <v>3</v>
      </c>
      <c r="L363" s="1099"/>
      <c r="M363" s="1054">
        <v>0</v>
      </c>
    </row>
    <row r="364" spans="1:119" ht="20.100000000000001" customHeight="1" x14ac:dyDescent="0.15">
      <c r="A364" s="56">
        <v>43883</v>
      </c>
      <c r="B364" s="1057"/>
      <c r="C364" s="1057">
        <v>25</v>
      </c>
      <c r="D364" s="19">
        <v>100</v>
      </c>
      <c r="E364" s="1073"/>
      <c r="F364" s="1330">
        <v>945.99231375000022</v>
      </c>
      <c r="G364" s="17">
        <v>0</v>
      </c>
      <c r="H364" s="1042">
        <v>50</v>
      </c>
      <c r="I364" s="1042">
        <v>0</v>
      </c>
      <c r="J364" s="1084">
        <f t="shared" si="1"/>
        <v>0</v>
      </c>
      <c r="K364" s="1042">
        <v>4</v>
      </c>
      <c r="L364" s="1099"/>
      <c r="M364" s="27">
        <v>35</v>
      </c>
    </row>
    <row r="365" spans="1:119" s="63" customFormat="1" ht="20.100000000000001" customHeight="1" x14ac:dyDescent="0.15">
      <c r="A365" s="57">
        <v>43884</v>
      </c>
      <c r="B365" s="1058"/>
      <c r="C365" s="1058">
        <v>0</v>
      </c>
      <c r="D365" s="1049">
        <v>100</v>
      </c>
      <c r="E365" s="1074"/>
      <c r="F365" s="1334">
        <v>745.32727750000004</v>
      </c>
      <c r="G365" s="1051">
        <v>0</v>
      </c>
      <c r="H365" s="1049">
        <v>100</v>
      </c>
      <c r="I365" s="1049">
        <v>0</v>
      </c>
      <c r="J365" s="1089">
        <f t="shared" si="1"/>
        <v>0</v>
      </c>
      <c r="K365" s="1049">
        <v>3</v>
      </c>
      <c r="L365" s="1105"/>
      <c r="M365" s="35">
        <v>43</v>
      </c>
      <c r="N365" s="55"/>
      <c r="O365" s="26"/>
      <c r="P365" s="26"/>
      <c r="Q365" s="26"/>
      <c r="R365" s="26"/>
      <c r="S365" s="26"/>
      <c r="T365" s="26"/>
      <c r="U365" s="26"/>
      <c r="V365" s="26"/>
      <c r="W365" s="26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 s="45"/>
      <c r="CD365" s="45"/>
      <c r="CE365" s="45"/>
      <c r="CF365" s="45"/>
      <c r="CG365" s="45"/>
      <c r="CH365" s="45"/>
      <c r="CI365" s="45"/>
      <c r="CJ365" s="45"/>
      <c r="CK365" s="45"/>
      <c r="CL365" s="45"/>
      <c r="CM365" s="45"/>
      <c r="CN365" s="45"/>
      <c r="CO365" s="45"/>
      <c r="CP365" s="45"/>
      <c r="CQ365" s="45"/>
      <c r="CR365" s="45"/>
      <c r="CS365" s="45"/>
      <c r="CT365" s="45"/>
      <c r="CU365" s="45"/>
      <c r="CV365" s="45"/>
      <c r="CW365" s="45"/>
      <c r="CX365" s="45"/>
      <c r="CY365" s="45"/>
      <c r="CZ365" s="45"/>
      <c r="DA365" s="45"/>
      <c r="DB365" s="45"/>
      <c r="DC365" s="45"/>
      <c r="DD365" s="45"/>
      <c r="DE365" s="45"/>
      <c r="DF365" s="45"/>
      <c r="DG365" s="45"/>
      <c r="DH365" s="45"/>
      <c r="DI365" s="45"/>
      <c r="DJ365" s="45"/>
      <c r="DK365" s="45"/>
      <c r="DL365" s="45"/>
      <c r="DM365" s="45"/>
      <c r="DN365" s="45"/>
      <c r="DO365" s="45"/>
    </row>
    <row r="366" spans="1:119" ht="20.100000000000001" customHeight="1" x14ac:dyDescent="0.15">
      <c r="A366" s="56">
        <v>43885</v>
      </c>
      <c r="B366" s="1057"/>
      <c r="C366" s="1057">
        <v>0</v>
      </c>
      <c r="D366" s="1042">
        <v>250</v>
      </c>
      <c r="E366" s="1073"/>
      <c r="F366" s="1330">
        <v>831.32657874999995</v>
      </c>
      <c r="G366" s="1053">
        <v>0</v>
      </c>
      <c r="H366" s="1042">
        <v>50</v>
      </c>
      <c r="I366" s="1042">
        <v>0</v>
      </c>
      <c r="J366" s="1084">
        <f t="shared" si="1"/>
        <v>0</v>
      </c>
      <c r="K366" s="1042">
        <v>3</v>
      </c>
      <c r="L366" s="1099"/>
      <c r="M366" s="27">
        <v>53</v>
      </c>
    </row>
    <row r="367" spans="1:119" ht="20.100000000000001" customHeight="1" x14ac:dyDescent="0.15">
      <c r="A367" s="56">
        <v>43886</v>
      </c>
      <c r="B367" s="1057"/>
      <c r="C367" s="1057">
        <v>0</v>
      </c>
      <c r="D367" s="1042">
        <v>100</v>
      </c>
      <c r="E367" s="1073"/>
      <c r="F367" s="1330">
        <v>859.99301249999996</v>
      </c>
      <c r="G367" s="1053">
        <v>0</v>
      </c>
      <c r="H367" s="1042">
        <v>100</v>
      </c>
      <c r="I367" s="1042">
        <v>0</v>
      </c>
      <c r="J367" s="1084">
        <f t="shared" si="1"/>
        <v>0</v>
      </c>
      <c r="K367" s="1042">
        <v>3</v>
      </c>
      <c r="L367" s="1099"/>
      <c r="M367" s="27">
        <v>37</v>
      </c>
    </row>
    <row r="368" spans="1:119" ht="20.100000000000001" customHeight="1" x14ac:dyDescent="0.15">
      <c r="A368" s="56">
        <v>43887</v>
      </c>
      <c r="B368" s="1057"/>
      <c r="C368" s="1057">
        <v>0</v>
      </c>
      <c r="D368" s="1042">
        <v>100</v>
      </c>
      <c r="E368" s="1073"/>
      <c r="F368" s="1330">
        <v>945.99231375000022</v>
      </c>
      <c r="G368" s="1053">
        <v>0</v>
      </c>
      <c r="H368" s="1042">
        <v>150</v>
      </c>
      <c r="I368" s="1042">
        <v>0</v>
      </c>
      <c r="J368" s="1084">
        <f t="shared" si="1"/>
        <v>0</v>
      </c>
      <c r="K368" s="1042">
        <v>6</v>
      </c>
      <c r="L368" s="1099"/>
      <c r="M368" s="27">
        <v>51</v>
      </c>
    </row>
    <row r="369" spans="1:119" ht="20.100000000000001" customHeight="1" x14ac:dyDescent="0.15">
      <c r="A369" s="56">
        <v>43888</v>
      </c>
      <c r="B369" s="1057"/>
      <c r="C369" s="1057">
        <v>0</v>
      </c>
      <c r="D369" s="1042">
        <v>100</v>
      </c>
      <c r="E369" s="1073"/>
      <c r="F369" s="1330">
        <v>945.99231375000022</v>
      </c>
      <c r="G369" s="1053">
        <v>0</v>
      </c>
      <c r="H369" s="1042">
        <v>225</v>
      </c>
      <c r="I369" s="1042">
        <v>0</v>
      </c>
      <c r="J369" s="1084">
        <f t="shared" si="1"/>
        <v>0</v>
      </c>
      <c r="K369" s="1042">
        <v>6</v>
      </c>
      <c r="L369" s="1099"/>
      <c r="M369" s="27">
        <v>32</v>
      </c>
    </row>
    <row r="370" spans="1:119" ht="20.100000000000001" customHeight="1" x14ac:dyDescent="0.15">
      <c r="A370" s="56">
        <v>43889</v>
      </c>
      <c r="B370" s="1057"/>
      <c r="C370" s="1057">
        <v>0</v>
      </c>
      <c r="D370" s="1059">
        <v>100</v>
      </c>
      <c r="E370" s="1073"/>
      <c r="F370" s="1308">
        <v>945.99231375000022</v>
      </c>
      <c r="G370" s="1060">
        <v>0</v>
      </c>
      <c r="H370" s="1059">
        <v>300</v>
      </c>
      <c r="I370" s="1059">
        <v>0</v>
      </c>
      <c r="J370" s="1090">
        <f t="shared" si="1"/>
        <v>0</v>
      </c>
      <c r="K370" s="1059">
        <v>5</v>
      </c>
      <c r="L370" s="1106"/>
      <c r="M370" s="1061">
        <v>38</v>
      </c>
    </row>
    <row r="371" spans="1:119" ht="20.100000000000001" customHeight="1" x14ac:dyDescent="0.15">
      <c r="A371" s="56">
        <v>43890</v>
      </c>
      <c r="B371" s="1057"/>
      <c r="C371" s="1057">
        <v>0</v>
      </c>
      <c r="D371" s="1059">
        <v>100</v>
      </c>
      <c r="E371" s="1073"/>
      <c r="F371" s="1308">
        <v>315.33077124999994</v>
      </c>
      <c r="G371" s="1060">
        <v>0</v>
      </c>
      <c r="H371" s="1059">
        <v>300</v>
      </c>
      <c r="I371" s="1059">
        <v>0</v>
      </c>
      <c r="J371" s="1090">
        <f t="shared" si="1"/>
        <v>0</v>
      </c>
      <c r="K371" s="1059">
        <v>6</v>
      </c>
      <c r="L371" s="1106"/>
      <c r="M371" s="1061">
        <v>42</v>
      </c>
    </row>
    <row r="372" spans="1:119" s="63" customFormat="1" ht="20.100000000000001" customHeight="1" x14ac:dyDescent="0.15">
      <c r="A372" s="57">
        <v>43891</v>
      </c>
      <c r="B372" s="1058"/>
      <c r="C372" s="1058">
        <v>0</v>
      </c>
      <c r="D372" s="1062">
        <v>100</v>
      </c>
      <c r="E372" s="1074"/>
      <c r="F372" s="1311">
        <v>773.99371125000016</v>
      </c>
      <c r="G372" s="1063">
        <v>180</v>
      </c>
      <c r="H372" s="1062">
        <v>275</v>
      </c>
      <c r="I372" s="1062">
        <v>0</v>
      </c>
      <c r="J372" s="1091">
        <f t="shared" si="1"/>
        <v>0</v>
      </c>
      <c r="K372" s="1062">
        <v>6</v>
      </c>
      <c r="L372" s="1107">
        <v>3200</v>
      </c>
      <c r="M372" s="1064">
        <v>49</v>
      </c>
      <c r="N372" s="55"/>
      <c r="O372" s="26"/>
      <c r="P372" s="26"/>
      <c r="Q372" s="26"/>
      <c r="R372" s="26"/>
      <c r="S372" s="26"/>
      <c r="T372" s="26"/>
      <c r="U372" s="26"/>
      <c r="V372" s="26"/>
      <c r="W372" s="26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 s="45"/>
      <c r="CD372" s="45"/>
      <c r="CE372" s="45"/>
      <c r="CF372" s="45"/>
      <c r="CG372" s="45"/>
      <c r="CH372" s="45"/>
      <c r="CI372" s="45"/>
      <c r="CJ372" s="45"/>
      <c r="CK372" s="45"/>
      <c r="CL372" s="45"/>
      <c r="CM372" s="45"/>
      <c r="CN372" s="45"/>
      <c r="CO372" s="45"/>
      <c r="CP372" s="45"/>
      <c r="CQ372" s="45"/>
      <c r="CR372" s="45"/>
      <c r="CS372" s="45"/>
      <c r="CT372" s="45"/>
      <c r="CU372" s="45"/>
      <c r="CV372" s="45"/>
      <c r="CW372" s="45"/>
      <c r="CX372" s="45"/>
      <c r="CY372" s="45"/>
      <c r="CZ372" s="45"/>
      <c r="DA372" s="45"/>
      <c r="DB372" s="45"/>
      <c r="DC372" s="45"/>
      <c r="DD372" s="45"/>
      <c r="DE372" s="45"/>
      <c r="DF372" s="45"/>
      <c r="DG372" s="45"/>
      <c r="DH372" s="45"/>
      <c r="DI372" s="45"/>
      <c r="DJ372" s="45"/>
      <c r="DK372" s="45"/>
      <c r="DL372" s="45"/>
      <c r="DM372" s="45"/>
      <c r="DN372" s="45"/>
      <c r="DO372" s="45"/>
    </row>
    <row r="373" spans="1:119" ht="20.100000000000001" customHeight="1" x14ac:dyDescent="0.15">
      <c r="A373" s="56">
        <v>43892</v>
      </c>
      <c r="B373" s="1057"/>
      <c r="C373" s="1057">
        <v>0</v>
      </c>
      <c r="D373" s="1059">
        <v>100</v>
      </c>
      <c r="E373" s="1073"/>
      <c r="F373" s="1308">
        <v>1031.9916149999997</v>
      </c>
      <c r="G373" s="1060">
        <v>240</v>
      </c>
      <c r="H373" s="1059">
        <v>400</v>
      </c>
      <c r="I373" s="1059">
        <v>0</v>
      </c>
      <c r="J373" s="1090">
        <f t="shared" si="1"/>
        <v>0</v>
      </c>
      <c r="K373" s="1059">
        <v>6</v>
      </c>
      <c r="L373" s="1106">
        <v>3500</v>
      </c>
      <c r="M373" s="1061">
        <v>43</v>
      </c>
    </row>
    <row r="374" spans="1:119" ht="20.100000000000001" customHeight="1" x14ac:dyDescent="0.15">
      <c r="A374" s="56">
        <v>43893</v>
      </c>
      <c r="B374" s="1057"/>
      <c r="C374" s="1057">
        <v>0</v>
      </c>
      <c r="D374" s="1059">
        <v>100</v>
      </c>
      <c r="E374" s="1073"/>
      <c r="F374" s="1308">
        <v>630.66154249999988</v>
      </c>
      <c r="G374" s="1060">
        <v>360</v>
      </c>
      <c r="H374" s="1059">
        <v>400</v>
      </c>
      <c r="I374" s="1059">
        <v>0</v>
      </c>
      <c r="J374" s="1090">
        <f t="shared" si="1"/>
        <v>0</v>
      </c>
      <c r="K374" s="1059">
        <v>6</v>
      </c>
      <c r="L374" s="1106">
        <v>3350</v>
      </c>
      <c r="M374" s="1061">
        <v>44</v>
      </c>
    </row>
    <row r="375" spans="1:119" ht="20.100000000000001" customHeight="1" x14ac:dyDescent="0.15">
      <c r="A375" s="56">
        <v>43894</v>
      </c>
      <c r="B375" s="1057"/>
      <c r="C375" s="1057">
        <v>0</v>
      </c>
      <c r="D375" s="1059">
        <v>100</v>
      </c>
      <c r="E375" s="1073"/>
      <c r="F375" s="1308">
        <v>716.66084375000003</v>
      </c>
      <c r="G375" s="1060">
        <v>240</v>
      </c>
      <c r="H375" s="1059">
        <v>300</v>
      </c>
      <c r="I375" s="1059">
        <v>0</v>
      </c>
      <c r="J375" s="1090">
        <f t="shared" si="1"/>
        <v>0</v>
      </c>
      <c r="K375" s="1059">
        <v>6</v>
      </c>
      <c r="L375" s="1106">
        <v>3450</v>
      </c>
      <c r="M375" s="1061">
        <v>2</v>
      </c>
    </row>
    <row r="376" spans="1:119" ht="20.100000000000001" customHeight="1" x14ac:dyDescent="0.15">
      <c r="A376" s="56">
        <v>43895</v>
      </c>
      <c r="B376" s="1057"/>
      <c r="C376" s="1057">
        <v>0</v>
      </c>
      <c r="D376" s="1059">
        <v>100</v>
      </c>
      <c r="E376" s="1073"/>
      <c r="F376" s="1308">
        <v>802.66014500000006</v>
      </c>
      <c r="G376" s="1060">
        <v>160</v>
      </c>
      <c r="H376" s="1059">
        <v>0</v>
      </c>
      <c r="I376" s="1059">
        <v>40</v>
      </c>
      <c r="J376" s="1090">
        <f t="shared" si="1"/>
        <v>1.66106</v>
      </c>
      <c r="K376" s="1059">
        <v>6</v>
      </c>
      <c r="L376" s="1106">
        <v>3400</v>
      </c>
      <c r="M376" s="1061">
        <v>0</v>
      </c>
    </row>
    <row r="377" spans="1:119" ht="20.100000000000001" customHeight="1" x14ac:dyDescent="0.15">
      <c r="A377" s="56">
        <v>43896</v>
      </c>
      <c r="B377" s="1057"/>
      <c r="C377" s="1057">
        <v>0</v>
      </c>
      <c r="D377" s="1059">
        <v>100</v>
      </c>
      <c r="E377" s="1073"/>
      <c r="F377" s="1308">
        <v>802.66014500000006</v>
      </c>
      <c r="G377" s="1060">
        <v>80</v>
      </c>
      <c r="H377" s="1059">
        <v>0</v>
      </c>
      <c r="I377" s="1059">
        <v>60</v>
      </c>
      <c r="J377" s="1090">
        <f t="shared" si="1"/>
        <v>2.4915899999999995</v>
      </c>
      <c r="K377" s="1059">
        <v>6</v>
      </c>
      <c r="L377" s="1106">
        <v>3450</v>
      </c>
      <c r="M377" s="1061">
        <v>55</v>
      </c>
    </row>
    <row r="378" spans="1:119" ht="20.100000000000001" customHeight="1" x14ac:dyDescent="0.15">
      <c r="A378" s="56">
        <v>43897</v>
      </c>
      <c r="B378" s="1057">
        <v>25</v>
      </c>
      <c r="C378" s="1057">
        <v>0</v>
      </c>
      <c r="D378" s="1059">
        <v>100</v>
      </c>
      <c r="E378" s="1073"/>
      <c r="F378" s="1308">
        <v>659.32797625000012</v>
      </c>
      <c r="G378" s="1060">
        <v>0</v>
      </c>
      <c r="H378" s="1059">
        <v>0</v>
      </c>
      <c r="I378" s="1059">
        <v>60</v>
      </c>
      <c r="J378" s="1090">
        <f t="shared" si="1"/>
        <v>2.4915899999999995</v>
      </c>
      <c r="K378" s="1059">
        <v>8</v>
      </c>
      <c r="L378" s="1106">
        <v>3500</v>
      </c>
      <c r="M378" s="1061">
        <v>48</v>
      </c>
    </row>
    <row r="379" spans="1:119" s="63" customFormat="1" ht="20.100000000000001" customHeight="1" x14ac:dyDescent="0.15">
      <c r="A379" s="57">
        <v>43898</v>
      </c>
      <c r="B379" s="1058">
        <v>0</v>
      </c>
      <c r="C379" s="1058">
        <v>0</v>
      </c>
      <c r="D379" s="1062">
        <v>100</v>
      </c>
      <c r="E379" s="1074"/>
      <c r="F379" s="1311">
        <v>831.32657874999995</v>
      </c>
      <c r="G379" s="1063">
        <v>0</v>
      </c>
      <c r="H379" s="1062">
        <v>0</v>
      </c>
      <c r="I379" s="1062">
        <v>60</v>
      </c>
      <c r="J379" s="1091">
        <f t="shared" si="1"/>
        <v>2.4915899999999995</v>
      </c>
      <c r="K379" s="1062">
        <v>6</v>
      </c>
      <c r="L379" s="1107">
        <v>3500</v>
      </c>
      <c r="M379" s="1064">
        <v>56</v>
      </c>
      <c r="N379" s="55"/>
      <c r="O379" s="26"/>
      <c r="P379" s="26"/>
      <c r="Q379" s="26"/>
      <c r="R379" s="26"/>
      <c r="S379" s="26"/>
      <c r="T379" s="26"/>
      <c r="U379" s="26"/>
      <c r="V379" s="26"/>
      <c r="W379" s="26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I379" s="45"/>
      <c r="CJ379" s="45"/>
      <c r="CK379" s="45"/>
      <c r="CL379" s="45"/>
      <c r="CM379" s="45"/>
      <c r="CN379" s="45"/>
      <c r="CO379" s="45"/>
      <c r="CP379" s="45"/>
      <c r="CQ379" s="45"/>
      <c r="CR379" s="45"/>
      <c r="CS379" s="45"/>
      <c r="CT379" s="45"/>
      <c r="CU379" s="45"/>
      <c r="CV379" s="45"/>
      <c r="CW379" s="45"/>
      <c r="CX379" s="45"/>
      <c r="CY379" s="45"/>
      <c r="CZ379" s="45"/>
      <c r="DA379" s="45"/>
      <c r="DB379" s="45"/>
      <c r="DC379" s="45"/>
      <c r="DD379" s="45"/>
      <c r="DE379" s="45"/>
      <c r="DF379" s="45"/>
      <c r="DG379" s="45"/>
      <c r="DH379" s="45"/>
      <c r="DI379" s="45"/>
      <c r="DJ379" s="45"/>
      <c r="DK379" s="45"/>
      <c r="DL379" s="45"/>
      <c r="DM379" s="45"/>
      <c r="DN379" s="45"/>
      <c r="DO379" s="45"/>
    </row>
    <row r="380" spans="1:119" ht="20.100000000000001" customHeight="1" x14ac:dyDescent="0.15">
      <c r="A380" s="56">
        <v>43899</v>
      </c>
      <c r="B380" s="1057">
        <v>25</v>
      </c>
      <c r="C380" s="1057">
        <v>0</v>
      </c>
      <c r="D380" s="1059">
        <v>100</v>
      </c>
      <c r="E380" s="1073"/>
      <c r="F380" s="1308">
        <v>573.32867499999998</v>
      </c>
      <c r="G380" s="1060">
        <v>0</v>
      </c>
      <c r="H380" s="1059">
        <v>0</v>
      </c>
      <c r="I380" s="1059">
        <v>60</v>
      </c>
      <c r="J380" s="1090">
        <f t="shared" si="1"/>
        <v>2.4915899999999995</v>
      </c>
      <c r="K380" s="1059">
        <v>6</v>
      </c>
      <c r="L380" s="1106">
        <v>3500</v>
      </c>
      <c r="M380" s="1061">
        <v>52</v>
      </c>
    </row>
    <row r="381" spans="1:119" ht="20.100000000000001" customHeight="1" x14ac:dyDescent="0.15">
      <c r="A381" s="56">
        <v>43900</v>
      </c>
      <c r="B381" s="1057">
        <v>25</v>
      </c>
      <c r="C381" s="1057">
        <v>0</v>
      </c>
      <c r="D381" s="1059">
        <v>100</v>
      </c>
      <c r="E381" s="1073"/>
      <c r="F381" s="1308">
        <v>773.99371125000016</v>
      </c>
      <c r="G381" s="1060">
        <v>0</v>
      </c>
      <c r="H381" s="1059">
        <v>0</v>
      </c>
      <c r="I381" s="1059">
        <v>60</v>
      </c>
      <c r="J381" s="1090">
        <f t="shared" si="1"/>
        <v>2.4915899999999995</v>
      </c>
      <c r="K381" s="1059">
        <v>6</v>
      </c>
      <c r="L381" s="1106">
        <v>3650</v>
      </c>
      <c r="M381" s="1061">
        <v>55</v>
      </c>
    </row>
    <row r="382" spans="1:119" ht="20.100000000000001" customHeight="1" x14ac:dyDescent="0.15">
      <c r="A382" s="56">
        <v>43901</v>
      </c>
      <c r="B382" s="1057">
        <v>25</v>
      </c>
      <c r="C382" s="1057">
        <v>0</v>
      </c>
      <c r="D382" s="1059">
        <v>100</v>
      </c>
      <c r="E382" s="1073"/>
      <c r="F382" s="1308">
        <v>630.66154249999988</v>
      </c>
      <c r="G382" s="1060">
        <v>0</v>
      </c>
      <c r="H382" s="1059">
        <v>0</v>
      </c>
      <c r="I382" s="1059">
        <v>60</v>
      </c>
      <c r="J382" s="1090">
        <f t="shared" si="1"/>
        <v>2.4915899999999995</v>
      </c>
      <c r="K382" s="1059">
        <v>6</v>
      </c>
      <c r="L382" s="1106">
        <v>3700</v>
      </c>
      <c r="M382" s="1061">
        <v>54</v>
      </c>
    </row>
    <row r="383" spans="1:119" ht="20.100000000000001" customHeight="1" x14ac:dyDescent="0.15">
      <c r="A383" s="56">
        <v>43902</v>
      </c>
      <c r="B383" s="1057">
        <v>25</v>
      </c>
      <c r="C383" s="1057">
        <v>0</v>
      </c>
      <c r="D383" s="1059">
        <v>100</v>
      </c>
      <c r="E383" s="1073"/>
      <c r="F383" s="1308">
        <v>515.99580749999984</v>
      </c>
      <c r="G383" s="1060">
        <v>0</v>
      </c>
      <c r="H383" s="1059">
        <v>0</v>
      </c>
      <c r="I383" s="1059">
        <v>60</v>
      </c>
      <c r="J383" s="1090">
        <f t="shared" si="1"/>
        <v>2.4915899999999995</v>
      </c>
      <c r="K383" s="1059">
        <v>6</v>
      </c>
      <c r="L383" s="1106">
        <v>3850</v>
      </c>
      <c r="M383" s="1061">
        <v>35</v>
      </c>
    </row>
    <row r="384" spans="1:119" ht="20.100000000000001" customHeight="1" x14ac:dyDescent="0.15">
      <c r="A384" s="56">
        <v>43903</v>
      </c>
      <c r="B384" s="1057">
        <v>0</v>
      </c>
      <c r="C384" s="1057">
        <v>25</v>
      </c>
      <c r="D384" s="1059">
        <v>100</v>
      </c>
      <c r="E384" s="1073"/>
      <c r="F384" s="1308">
        <v>515.99580749999984</v>
      </c>
      <c r="G384" s="1060">
        <v>0</v>
      </c>
      <c r="H384" s="1059">
        <v>0</v>
      </c>
      <c r="I384" s="1059">
        <v>60</v>
      </c>
      <c r="J384" s="1090">
        <f t="shared" si="1"/>
        <v>2.4915899999999995</v>
      </c>
      <c r="K384" s="1059">
        <v>6</v>
      </c>
      <c r="L384" s="1106">
        <v>3900</v>
      </c>
      <c r="M384" s="1061">
        <v>25</v>
      </c>
    </row>
    <row r="385" spans="1:119" ht="20.100000000000001" customHeight="1" x14ac:dyDescent="0.15">
      <c r="A385" s="56">
        <v>43904</v>
      </c>
      <c r="B385" s="1057">
        <v>0</v>
      </c>
      <c r="C385" s="1057">
        <v>25</v>
      </c>
      <c r="D385" s="1059">
        <v>100</v>
      </c>
      <c r="E385" s="1073"/>
      <c r="F385" s="1308">
        <v>659.32797625000012</v>
      </c>
      <c r="G385" s="1060">
        <v>0</v>
      </c>
      <c r="H385" s="1059">
        <v>0</v>
      </c>
      <c r="I385" s="1059">
        <v>60</v>
      </c>
      <c r="J385" s="1090">
        <f t="shared" ref="J385:J400" si="2">3.14*1.15*1.15*I385/100</f>
        <v>2.4915899999999995</v>
      </c>
      <c r="K385" s="1059">
        <v>6</v>
      </c>
      <c r="L385" s="1106">
        <v>4000</v>
      </c>
      <c r="M385" s="1061">
        <v>23</v>
      </c>
    </row>
    <row r="386" spans="1:119" s="63" customFormat="1" ht="20.100000000000001" customHeight="1" x14ac:dyDescent="0.15">
      <c r="A386" s="57">
        <v>43905</v>
      </c>
      <c r="B386" s="1058">
        <v>0</v>
      </c>
      <c r="C386" s="1058">
        <v>25</v>
      </c>
      <c r="D386" s="1062">
        <v>100</v>
      </c>
      <c r="E386" s="1074"/>
      <c r="F386" s="1311">
        <v>515.99580749999984</v>
      </c>
      <c r="G386" s="1063">
        <v>0</v>
      </c>
      <c r="H386" s="1062">
        <v>0</v>
      </c>
      <c r="I386" s="1062">
        <v>60</v>
      </c>
      <c r="J386" s="1091">
        <f t="shared" si="2"/>
        <v>2.4915899999999995</v>
      </c>
      <c r="K386" s="1062">
        <v>6</v>
      </c>
      <c r="L386" s="1107">
        <v>4000</v>
      </c>
      <c r="M386" s="1064">
        <v>21</v>
      </c>
      <c r="N386" s="55"/>
      <c r="O386" s="26"/>
      <c r="P386" s="26"/>
      <c r="Q386" s="26"/>
      <c r="R386" s="26"/>
      <c r="S386" s="26"/>
      <c r="T386" s="26"/>
      <c r="U386" s="26"/>
      <c r="V386" s="26"/>
      <c r="W386" s="26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I386" s="45"/>
      <c r="CJ386" s="45"/>
      <c r="CK386" s="45"/>
      <c r="CL386" s="45"/>
      <c r="CM386" s="45"/>
      <c r="CN386" s="45"/>
      <c r="CO386" s="45"/>
      <c r="CP386" s="45"/>
      <c r="CQ386" s="45"/>
      <c r="CR386" s="45"/>
      <c r="CS386" s="45"/>
      <c r="CT386" s="45"/>
      <c r="CU386" s="45"/>
      <c r="CV386" s="45"/>
      <c r="CW386" s="45"/>
      <c r="CX386" s="45"/>
      <c r="CY386" s="45"/>
      <c r="CZ386" s="45"/>
      <c r="DA386" s="45"/>
      <c r="DB386" s="45"/>
      <c r="DC386" s="45"/>
      <c r="DD386" s="45"/>
      <c r="DE386" s="45"/>
      <c r="DF386" s="45"/>
      <c r="DG386" s="45"/>
      <c r="DH386" s="45"/>
      <c r="DI386" s="45"/>
      <c r="DJ386" s="45"/>
      <c r="DK386" s="45"/>
      <c r="DL386" s="45"/>
      <c r="DM386" s="45"/>
      <c r="DN386" s="45"/>
      <c r="DO386" s="45"/>
    </row>
    <row r="387" spans="1:119" ht="20.100000000000001" customHeight="1" x14ac:dyDescent="0.15">
      <c r="A387" s="56">
        <v>43906</v>
      </c>
      <c r="B387" s="1057">
        <v>25</v>
      </c>
      <c r="C387" s="1057">
        <v>0</v>
      </c>
      <c r="D387" s="1059">
        <v>100</v>
      </c>
      <c r="E387" s="1073"/>
      <c r="F387" s="1308">
        <v>458.66293999999994</v>
      </c>
      <c r="G387" s="1060">
        <v>0</v>
      </c>
      <c r="H387" s="1059">
        <v>0</v>
      </c>
      <c r="I387" s="1059">
        <v>60</v>
      </c>
      <c r="J387" s="1090">
        <f t="shared" si="2"/>
        <v>2.4915899999999995</v>
      </c>
      <c r="K387" s="1059">
        <v>6</v>
      </c>
      <c r="L387" s="1106">
        <v>4050</v>
      </c>
      <c r="M387" s="1061">
        <v>19</v>
      </c>
    </row>
    <row r="388" spans="1:119" ht="20.100000000000001" customHeight="1" x14ac:dyDescent="0.15">
      <c r="A388" s="56">
        <v>43907</v>
      </c>
      <c r="B388" s="1057">
        <v>25</v>
      </c>
      <c r="C388" s="1057">
        <v>0</v>
      </c>
      <c r="D388" s="1059">
        <v>100</v>
      </c>
      <c r="E388" s="1073"/>
      <c r="F388" s="1308">
        <v>544.66224125000008</v>
      </c>
      <c r="G388" s="1060">
        <v>0</v>
      </c>
      <c r="H388" s="1059">
        <v>0</v>
      </c>
      <c r="I388" s="1059">
        <v>60</v>
      </c>
      <c r="J388" s="1090">
        <f t="shared" si="2"/>
        <v>2.4915899999999995</v>
      </c>
      <c r="K388" s="1059">
        <v>6</v>
      </c>
      <c r="L388" s="1106">
        <v>4050</v>
      </c>
      <c r="M388" s="1061">
        <v>10</v>
      </c>
    </row>
    <row r="389" spans="1:119" ht="20.100000000000001" customHeight="1" x14ac:dyDescent="0.15">
      <c r="A389" s="56">
        <v>43908</v>
      </c>
      <c r="B389" s="1057">
        <v>0</v>
      </c>
      <c r="C389" s="1057">
        <v>0</v>
      </c>
      <c r="D389" s="1059">
        <v>50</v>
      </c>
      <c r="E389" s="1073"/>
      <c r="F389" s="1308">
        <v>515.99580749999984</v>
      </c>
      <c r="G389" s="1060">
        <v>0</v>
      </c>
      <c r="H389" s="1059">
        <v>0</v>
      </c>
      <c r="I389" s="1059">
        <v>55</v>
      </c>
      <c r="J389" s="1090">
        <f t="shared" si="2"/>
        <v>2.2839574999999996</v>
      </c>
      <c r="K389" s="1059">
        <v>6</v>
      </c>
      <c r="L389" s="1106">
        <v>4100</v>
      </c>
      <c r="M389" s="1061">
        <v>1</v>
      </c>
    </row>
    <row r="390" spans="1:119" ht="20.100000000000001" customHeight="1" x14ac:dyDescent="0.15">
      <c r="A390" s="56">
        <v>43909</v>
      </c>
      <c r="B390" s="1057">
        <v>0</v>
      </c>
      <c r="C390" s="1057">
        <v>0</v>
      </c>
      <c r="D390" s="1059">
        <v>50</v>
      </c>
      <c r="E390" s="1073"/>
      <c r="F390" s="1308">
        <v>601.99510874999999</v>
      </c>
      <c r="G390" s="1060">
        <v>0</v>
      </c>
      <c r="H390" s="1059">
        <v>200</v>
      </c>
      <c r="I390" s="1059">
        <v>30</v>
      </c>
      <c r="J390" s="1090">
        <f t="shared" si="2"/>
        <v>1.2457949999999998</v>
      </c>
      <c r="K390" s="1059">
        <v>6</v>
      </c>
      <c r="L390" s="1106">
        <v>4100</v>
      </c>
      <c r="M390" s="1061">
        <v>0</v>
      </c>
    </row>
    <row r="391" spans="1:119" ht="20.100000000000001" customHeight="1" x14ac:dyDescent="0.15">
      <c r="A391" s="56">
        <v>43910</v>
      </c>
      <c r="B391" s="1057">
        <v>25</v>
      </c>
      <c r="C391" s="1057">
        <v>0</v>
      </c>
      <c r="D391" s="1059">
        <v>50</v>
      </c>
      <c r="E391" s="1073"/>
      <c r="F391" s="1308">
        <v>401.33007250000003</v>
      </c>
      <c r="G391" s="1060">
        <v>0</v>
      </c>
      <c r="H391" s="1059">
        <v>250</v>
      </c>
      <c r="I391" s="1059">
        <v>0</v>
      </c>
      <c r="J391" s="1090">
        <f t="shared" si="2"/>
        <v>0</v>
      </c>
      <c r="K391" s="1059">
        <v>6</v>
      </c>
      <c r="L391" s="1106">
        <v>4150</v>
      </c>
      <c r="M391" s="1061">
        <v>0</v>
      </c>
    </row>
    <row r="392" spans="1:119" ht="20.100000000000001" customHeight="1" x14ac:dyDescent="0.15">
      <c r="A392" s="56">
        <v>43911</v>
      </c>
      <c r="B392" s="1057">
        <v>25</v>
      </c>
      <c r="C392" s="1057">
        <v>0</v>
      </c>
      <c r="D392" s="1059">
        <v>50</v>
      </c>
      <c r="E392" s="1073"/>
      <c r="F392" s="1308">
        <v>487.32937375000012</v>
      </c>
      <c r="G392" s="1060">
        <v>0</v>
      </c>
      <c r="H392" s="1059">
        <v>0</v>
      </c>
      <c r="I392" s="1059">
        <v>55</v>
      </c>
      <c r="J392" s="1090">
        <f t="shared" si="2"/>
        <v>2.2839574999999996</v>
      </c>
      <c r="K392" s="1059">
        <v>6</v>
      </c>
      <c r="L392" s="1106">
        <v>4150</v>
      </c>
      <c r="M392" s="1061">
        <v>0</v>
      </c>
    </row>
    <row r="393" spans="1:119" s="63" customFormat="1" ht="20.100000000000001" customHeight="1" x14ac:dyDescent="0.15">
      <c r="A393" s="57">
        <v>43912</v>
      </c>
      <c r="B393" s="1058">
        <v>25</v>
      </c>
      <c r="C393" s="1058">
        <v>0</v>
      </c>
      <c r="D393" s="1062">
        <v>100</v>
      </c>
      <c r="E393" s="1074"/>
      <c r="F393" s="1311">
        <v>601.99510874999999</v>
      </c>
      <c r="G393" s="1063">
        <v>80</v>
      </c>
      <c r="H393" s="1062">
        <v>0</v>
      </c>
      <c r="I393" s="1062">
        <v>60</v>
      </c>
      <c r="J393" s="1091">
        <f t="shared" si="2"/>
        <v>2.4915899999999995</v>
      </c>
      <c r="K393" s="1062">
        <v>6</v>
      </c>
      <c r="L393" s="1107">
        <v>4800</v>
      </c>
      <c r="M393" s="1064">
        <v>0</v>
      </c>
      <c r="N393" s="55"/>
      <c r="O393" s="26"/>
      <c r="P393" s="26"/>
      <c r="Q393" s="26"/>
      <c r="R393" s="26"/>
      <c r="S393" s="26"/>
      <c r="T393" s="26"/>
      <c r="U393" s="26"/>
      <c r="V393" s="26"/>
      <c r="W393" s="26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  <c r="BY393" s="45"/>
      <c r="BZ393" s="45"/>
      <c r="CA393" s="45"/>
      <c r="CB393" s="45"/>
      <c r="CC393" s="45"/>
      <c r="CD393" s="45"/>
      <c r="CE393" s="45"/>
      <c r="CF393" s="45"/>
      <c r="CG393" s="45"/>
      <c r="CH393" s="45"/>
      <c r="CI393" s="45"/>
      <c r="CJ393" s="45"/>
      <c r="CK393" s="45"/>
      <c r="CL393" s="45"/>
      <c r="CM393" s="45"/>
      <c r="CN393" s="45"/>
      <c r="CO393" s="45"/>
      <c r="CP393" s="45"/>
      <c r="CQ393" s="45"/>
      <c r="CR393" s="45"/>
      <c r="CS393" s="45"/>
      <c r="CT393" s="45"/>
      <c r="CU393" s="45"/>
      <c r="CV393" s="45"/>
      <c r="CW393" s="45"/>
      <c r="CX393" s="45"/>
      <c r="CY393" s="45"/>
      <c r="CZ393" s="45"/>
      <c r="DA393" s="45"/>
      <c r="DB393" s="45"/>
      <c r="DC393" s="45"/>
      <c r="DD393" s="45"/>
      <c r="DE393" s="45"/>
      <c r="DF393" s="45"/>
      <c r="DG393" s="45"/>
      <c r="DH393" s="45"/>
      <c r="DI393" s="45"/>
      <c r="DJ393" s="45"/>
      <c r="DK393" s="45"/>
      <c r="DL393" s="45"/>
      <c r="DM393" s="45"/>
      <c r="DN393" s="45"/>
      <c r="DO393" s="45"/>
    </row>
    <row r="394" spans="1:119" ht="20.100000000000001" customHeight="1" x14ac:dyDescent="0.15">
      <c r="A394" s="56">
        <v>43913</v>
      </c>
      <c r="B394" s="1057">
        <v>25</v>
      </c>
      <c r="C394" s="1057">
        <v>0</v>
      </c>
      <c r="D394" s="1059">
        <v>100</v>
      </c>
      <c r="E394" s="1073"/>
      <c r="F394" s="1308">
        <v>544.66224125000008</v>
      </c>
      <c r="G394" s="1060">
        <v>0</v>
      </c>
      <c r="H394" s="1059">
        <v>0</v>
      </c>
      <c r="I394" s="1059">
        <v>60</v>
      </c>
      <c r="J394" s="1090">
        <f t="shared" si="2"/>
        <v>2.4915899999999995</v>
      </c>
      <c r="K394" s="1059">
        <v>6</v>
      </c>
      <c r="L394" s="1106">
        <v>4800</v>
      </c>
      <c r="M394" s="1061">
        <v>0</v>
      </c>
    </row>
    <row r="395" spans="1:119" ht="20.100000000000001" customHeight="1" x14ac:dyDescent="0.15">
      <c r="A395" s="56">
        <v>43914</v>
      </c>
      <c r="B395" s="1057">
        <v>25</v>
      </c>
      <c r="C395" s="1057">
        <v>0</v>
      </c>
      <c r="D395" s="1059">
        <v>100</v>
      </c>
      <c r="E395" s="1073"/>
      <c r="F395" s="1308">
        <v>745.32727750000004</v>
      </c>
      <c r="G395" s="1060">
        <v>0</v>
      </c>
      <c r="H395" s="1059">
        <v>0</v>
      </c>
      <c r="I395" s="1059">
        <v>60</v>
      </c>
      <c r="J395" s="1090">
        <f t="shared" si="2"/>
        <v>2.4915899999999995</v>
      </c>
      <c r="K395" s="1059">
        <v>6</v>
      </c>
      <c r="L395" s="1106">
        <v>4500</v>
      </c>
      <c r="M395" s="1061">
        <v>0</v>
      </c>
    </row>
    <row r="396" spans="1:119" ht="20.100000000000001" customHeight="1" x14ac:dyDescent="0.15">
      <c r="A396" s="56">
        <v>43915</v>
      </c>
      <c r="B396" s="1057">
        <v>0</v>
      </c>
      <c r="C396" s="1057">
        <v>0</v>
      </c>
      <c r="D396" s="1059">
        <v>100</v>
      </c>
      <c r="E396" s="1073"/>
      <c r="F396" s="1308">
        <v>601.99510874999999</v>
      </c>
      <c r="G396" s="1060">
        <v>0</v>
      </c>
      <c r="H396" s="1059">
        <v>0</v>
      </c>
      <c r="I396" s="1059">
        <v>60</v>
      </c>
      <c r="J396" s="1090">
        <f t="shared" si="2"/>
        <v>2.4915899999999995</v>
      </c>
      <c r="K396" s="1059">
        <v>6</v>
      </c>
      <c r="L396" s="1106">
        <v>4100</v>
      </c>
      <c r="M396" s="1061">
        <v>0</v>
      </c>
    </row>
    <row r="397" spans="1:119" ht="20.100000000000001" customHeight="1" x14ac:dyDescent="0.15">
      <c r="A397" s="56">
        <v>43916</v>
      </c>
      <c r="B397" s="1057">
        <v>0</v>
      </c>
      <c r="C397" s="1057">
        <v>0</v>
      </c>
      <c r="D397" s="1059">
        <v>100</v>
      </c>
      <c r="E397" s="1073"/>
      <c r="F397" s="1308">
        <v>315.33077124999994</v>
      </c>
      <c r="G397" s="1060">
        <v>0</v>
      </c>
      <c r="H397" s="1059">
        <v>0</v>
      </c>
      <c r="I397" s="1059">
        <v>60</v>
      </c>
      <c r="J397" s="1090">
        <f t="shared" si="2"/>
        <v>2.4915899999999995</v>
      </c>
      <c r="K397" s="1059">
        <v>6</v>
      </c>
      <c r="L397" s="1106">
        <v>4100</v>
      </c>
      <c r="M397" s="1061">
        <v>0</v>
      </c>
    </row>
    <row r="398" spans="1:119" ht="20.100000000000001" customHeight="1" x14ac:dyDescent="0.15">
      <c r="A398" s="56">
        <v>43917</v>
      </c>
      <c r="B398" s="1057">
        <v>0</v>
      </c>
      <c r="C398" s="1057">
        <v>0</v>
      </c>
      <c r="D398" s="1059">
        <v>25</v>
      </c>
      <c r="E398" s="1073">
        <v>218</v>
      </c>
      <c r="F398" s="1308">
        <v>716.66084375000003</v>
      </c>
      <c r="G398" s="1060">
        <v>0</v>
      </c>
      <c r="H398" s="1059">
        <v>0</v>
      </c>
      <c r="I398" s="1059">
        <v>60</v>
      </c>
      <c r="J398" s="1090">
        <f t="shared" si="2"/>
        <v>2.4915899999999995</v>
      </c>
      <c r="K398" s="1059">
        <v>6</v>
      </c>
      <c r="L398" s="1106">
        <v>4050</v>
      </c>
      <c r="M398" s="1061">
        <v>0</v>
      </c>
    </row>
    <row r="399" spans="1:119" ht="20.100000000000001" customHeight="1" x14ac:dyDescent="0.15">
      <c r="A399" s="56">
        <v>43918</v>
      </c>
      <c r="B399" s="1057">
        <v>0</v>
      </c>
      <c r="C399" s="1057">
        <v>0</v>
      </c>
      <c r="D399" s="19">
        <v>0</v>
      </c>
      <c r="E399" s="1073">
        <v>218</v>
      </c>
      <c r="F399" s="1308">
        <v>544.66224125000008</v>
      </c>
      <c r="G399" s="1060">
        <v>0</v>
      </c>
      <c r="H399" s="1059">
        <v>0</v>
      </c>
      <c r="I399" s="1059">
        <v>60</v>
      </c>
      <c r="J399" s="1090">
        <f t="shared" si="2"/>
        <v>2.4915899999999995</v>
      </c>
      <c r="K399" s="1059">
        <v>6</v>
      </c>
      <c r="L399" s="1106">
        <v>5000</v>
      </c>
      <c r="M399" s="1061">
        <v>0</v>
      </c>
    </row>
    <row r="400" spans="1:119" s="63" customFormat="1" ht="20.100000000000001" customHeight="1" x14ac:dyDescent="0.15">
      <c r="A400" s="57">
        <v>43919</v>
      </c>
      <c r="B400" s="1058">
        <v>0</v>
      </c>
      <c r="C400" s="1058">
        <v>0</v>
      </c>
      <c r="D400" s="34">
        <v>0</v>
      </c>
      <c r="E400" s="1074">
        <v>802</v>
      </c>
      <c r="F400" s="1328">
        <v>0</v>
      </c>
      <c r="G400" s="1063">
        <v>0</v>
      </c>
      <c r="H400" s="1062">
        <v>0</v>
      </c>
      <c r="I400" s="1062">
        <v>60</v>
      </c>
      <c r="J400" s="1091">
        <f t="shared" si="2"/>
        <v>2.4915899999999995</v>
      </c>
      <c r="K400" s="1062">
        <v>6</v>
      </c>
      <c r="L400" s="1107">
        <v>4470</v>
      </c>
      <c r="M400" s="1064">
        <v>0</v>
      </c>
      <c r="N400" s="55"/>
      <c r="O400" s="26"/>
      <c r="P400" s="26"/>
      <c r="Q400" s="26"/>
      <c r="R400" s="26"/>
      <c r="S400" s="26"/>
      <c r="T400" s="26"/>
      <c r="U400" s="26"/>
      <c r="V400" s="26"/>
      <c r="W400" s="26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45"/>
      <c r="CN400" s="45"/>
      <c r="CO400" s="45"/>
      <c r="CP400" s="45"/>
      <c r="CQ400" s="45"/>
      <c r="CR400" s="45"/>
      <c r="CS400" s="45"/>
      <c r="CT400" s="45"/>
      <c r="CU400" s="45"/>
      <c r="CV400" s="45"/>
      <c r="CW400" s="45"/>
      <c r="CX400" s="45"/>
      <c r="CY400" s="45"/>
      <c r="CZ400" s="45"/>
      <c r="DA400" s="45"/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</row>
    <row r="401" spans="1:119" ht="20.100000000000001" customHeight="1" x14ac:dyDescent="0.15">
      <c r="A401" s="56">
        <v>43920</v>
      </c>
      <c r="B401" s="1057">
        <v>0</v>
      </c>
      <c r="C401" s="1057">
        <v>0</v>
      </c>
      <c r="D401" s="19">
        <v>0</v>
      </c>
      <c r="E401" s="1073">
        <v>1404</v>
      </c>
      <c r="F401" s="1326">
        <v>0</v>
      </c>
      <c r="G401" s="1060">
        <v>230</v>
      </c>
      <c r="H401" s="1059">
        <v>0</v>
      </c>
      <c r="I401" s="1059">
        <v>60</v>
      </c>
      <c r="J401" s="1090">
        <f>3.14*1.15*1.15*I401/100</f>
        <v>2.4915899999999995</v>
      </c>
      <c r="K401" s="1059">
        <v>6</v>
      </c>
      <c r="L401" s="1106">
        <v>4100</v>
      </c>
      <c r="M401" s="1061">
        <v>0</v>
      </c>
    </row>
    <row r="402" spans="1:119" ht="20.100000000000001" customHeight="1" x14ac:dyDescent="0.15">
      <c r="A402" s="56">
        <v>43921</v>
      </c>
      <c r="B402" s="1057">
        <v>50</v>
      </c>
      <c r="C402" s="1057">
        <v>0</v>
      </c>
      <c r="D402" s="19">
        <v>0</v>
      </c>
      <c r="E402" s="1073">
        <v>1338</v>
      </c>
      <c r="F402" s="1326">
        <v>0</v>
      </c>
      <c r="G402" s="1060">
        <v>240</v>
      </c>
      <c r="H402" s="1059">
        <v>0</v>
      </c>
      <c r="I402" s="1059">
        <v>55</v>
      </c>
      <c r="J402" s="1090">
        <f>3.14*1.15*1.15*I402/100</f>
        <v>2.2839574999999996</v>
      </c>
      <c r="K402" s="1059">
        <v>6</v>
      </c>
      <c r="L402" s="1106">
        <v>3960</v>
      </c>
      <c r="M402" s="1061">
        <v>0</v>
      </c>
    </row>
    <row r="403" spans="1:119" ht="20.100000000000001" customHeight="1" x14ac:dyDescent="0.15">
      <c r="A403" s="56">
        <v>43922</v>
      </c>
      <c r="B403" s="1057">
        <v>0</v>
      </c>
      <c r="C403" s="1057">
        <v>0</v>
      </c>
      <c r="D403" s="19">
        <v>0</v>
      </c>
      <c r="E403" s="1066">
        <v>501</v>
      </c>
      <c r="F403" s="1326">
        <v>0</v>
      </c>
      <c r="G403" s="1060">
        <v>0</v>
      </c>
      <c r="H403" s="1059">
        <v>0</v>
      </c>
      <c r="I403" s="1059">
        <v>30</v>
      </c>
      <c r="J403" s="1090">
        <f>3.14*1.15*1.15*I403/100</f>
        <v>1.2457949999999998</v>
      </c>
      <c r="K403" s="1059">
        <v>3</v>
      </c>
      <c r="L403" s="1108">
        <v>2300</v>
      </c>
      <c r="M403" s="1061">
        <v>0</v>
      </c>
    </row>
    <row r="404" spans="1:119" ht="20.100000000000001" customHeight="1" x14ac:dyDescent="0.15">
      <c r="A404" s="56">
        <v>43923</v>
      </c>
      <c r="B404" s="1057">
        <v>0</v>
      </c>
      <c r="C404" s="1057">
        <v>0</v>
      </c>
      <c r="D404" s="19">
        <v>0</v>
      </c>
      <c r="E404" s="1066">
        <v>1370</v>
      </c>
      <c r="F404" s="1326">
        <v>0</v>
      </c>
      <c r="G404" s="1060">
        <v>270</v>
      </c>
      <c r="H404" s="1059">
        <v>0</v>
      </c>
      <c r="I404" s="1059">
        <v>50</v>
      </c>
      <c r="J404" s="1090">
        <f t="shared" ref="J404:J467" si="3">3.14*1.15*1.15*I404/100</f>
        <v>2.0763249999999998</v>
      </c>
      <c r="K404" s="1059">
        <v>4.5</v>
      </c>
      <c r="L404" s="1108">
        <v>4500</v>
      </c>
      <c r="M404" s="1061">
        <v>0</v>
      </c>
    </row>
    <row r="405" spans="1:119" ht="20.100000000000001" customHeight="1" x14ac:dyDescent="0.15">
      <c r="A405" s="56">
        <v>43924</v>
      </c>
      <c r="B405" s="1057">
        <v>0</v>
      </c>
      <c r="C405" s="1057">
        <v>0</v>
      </c>
      <c r="D405" s="19">
        <v>0</v>
      </c>
      <c r="E405" s="1066">
        <v>869</v>
      </c>
      <c r="F405" s="1326">
        <v>0</v>
      </c>
      <c r="G405" s="1060">
        <v>400</v>
      </c>
      <c r="H405" s="1059">
        <v>0</v>
      </c>
      <c r="I405" s="1059">
        <v>55</v>
      </c>
      <c r="J405" s="1090">
        <f t="shared" si="3"/>
        <v>2.2839574999999996</v>
      </c>
      <c r="K405" s="1059">
        <v>6</v>
      </c>
      <c r="L405" s="1108">
        <v>4500</v>
      </c>
      <c r="M405" s="1061">
        <v>0</v>
      </c>
    </row>
    <row r="406" spans="1:119" ht="20.100000000000001" customHeight="1" x14ac:dyDescent="0.15">
      <c r="A406" s="56">
        <v>43925</v>
      </c>
      <c r="B406" s="1057">
        <v>0</v>
      </c>
      <c r="C406" s="1057">
        <v>0</v>
      </c>
      <c r="D406" s="19">
        <v>0</v>
      </c>
      <c r="E406" s="1066">
        <v>1537</v>
      </c>
      <c r="F406" s="1326">
        <v>0</v>
      </c>
      <c r="G406" s="1060">
        <v>0</v>
      </c>
      <c r="H406" s="1059">
        <v>0</v>
      </c>
      <c r="I406" s="1059">
        <v>50</v>
      </c>
      <c r="J406" s="1090">
        <f t="shared" si="3"/>
        <v>2.0763249999999998</v>
      </c>
      <c r="K406" s="1059">
        <v>5</v>
      </c>
      <c r="L406" s="1108">
        <v>4800</v>
      </c>
      <c r="M406" s="1061">
        <v>0</v>
      </c>
    </row>
    <row r="407" spans="1:119" s="63" customFormat="1" ht="20.100000000000001" customHeight="1" x14ac:dyDescent="0.15">
      <c r="A407" s="57">
        <v>43926</v>
      </c>
      <c r="B407" s="1058">
        <v>50</v>
      </c>
      <c r="C407" s="1058">
        <v>0</v>
      </c>
      <c r="D407" s="34">
        <v>0</v>
      </c>
      <c r="E407" s="1069">
        <v>1537</v>
      </c>
      <c r="F407" s="1328">
        <v>0</v>
      </c>
      <c r="G407" s="1063">
        <v>0</v>
      </c>
      <c r="H407" s="1062">
        <v>0</v>
      </c>
      <c r="I407" s="1062">
        <v>55</v>
      </c>
      <c r="J407" s="1091">
        <f t="shared" si="3"/>
        <v>2.2839574999999996</v>
      </c>
      <c r="K407" s="1062">
        <v>6</v>
      </c>
      <c r="L407" s="1109">
        <v>5000</v>
      </c>
      <c r="M407" s="1064">
        <v>0</v>
      </c>
      <c r="N407" s="55"/>
      <c r="O407" s="26"/>
      <c r="P407" s="26"/>
      <c r="Q407" s="26"/>
      <c r="R407" s="26"/>
      <c r="S407" s="26"/>
      <c r="T407" s="26"/>
      <c r="U407" s="26"/>
      <c r="V407" s="26"/>
      <c r="W407" s="26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 s="45"/>
      <c r="CD407" s="45"/>
      <c r="CE407" s="45"/>
      <c r="CF407" s="45"/>
      <c r="CG407" s="45"/>
      <c r="CH407" s="45"/>
      <c r="CI407" s="45"/>
      <c r="CJ407" s="45"/>
      <c r="CK407" s="45"/>
      <c r="CL407" s="45"/>
      <c r="CM407" s="45"/>
      <c r="CN407" s="45"/>
      <c r="CO407" s="45"/>
      <c r="CP407" s="45"/>
      <c r="CQ407" s="45"/>
      <c r="CR407" s="45"/>
      <c r="CS407" s="45"/>
      <c r="CT407" s="45"/>
      <c r="CU407" s="45"/>
      <c r="CV407" s="45"/>
      <c r="CW407" s="45"/>
      <c r="CX407" s="45"/>
      <c r="CY407" s="45"/>
      <c r="CZ407" s="45"/>
      <c r="DA407" s="45"/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</row>
    <row r="408" spans="1:119" ht="20.100000000000001" customHeight="1" x14ac:dyDescent="0.15">
      <c r="A408" s="56">
        <v>43927</v>
      </c>
      <c r="B408" s="1057">
        <v>25</v>
      </c>
      <c r="C408" s="1057">
        <v>0</v>
      </c>
      <c r="D408" s="19">
        <v>0</v>
      </c>
      <c r="E408" s="1066">
        <v>1938</v>
      </c>
      <c r="F408" s="1326">
        <v>0</v>
      </c>
      <c r="G408" s="1060">
        <v>0</v>
      </c>
      <c r="H408" s="1059">
        <v>0</v>
      </c>
      <c r="I408" s="1059">
        <v>60</v>
      </c>
      <c r="J408" s="1090">
        <f t="shared" si="3"/>
        <v>2.4915899999999995</v>
      </c>
      <c r="K408" s="1059">
        <v>6</v>
      </c>
      <c r="L408" s="1108">
        <v>5500</v>
      </c>
      <c r="M408" s="1061">
        <v>0</v>
      </c>
    </row>
    <row r="409" spans="1:119" ht="20.100000000000001" customHeight="1" x14ac:dyDescent="0.15">
      <c r="A409" s="56">
        <v>43928</v>
      </c>
      <c r="B409" s="1057">
        <v>50</v>
      </c>
      <c r="C409" s="1057">
        <v>25</v>
      </c>
      <c r="D409" s="19">
        <v>0</v>
      </c>
      <c r="E409" s="1066">
        <v>2666</v>
      </c>
      <c r="F409" s="1326">
        <v>0</v>
      </c>
      <c r="G409" s="1060">
        <v>0</v>
      </c>
      <c r="H409" s="1059">
        <v>0</v>
      </c>
      <c r="I409" s="1059">
        <v>55</v>
      </c>
      <c r="J409" s="1090">
        <f t="shared" si="3"/>
        <v>2.2839574999999996</v>
      </c>
      <c r="K409" s="1059">
        <v>6</v>
      </c>
      <c r="L409" s="1108">
        <v>5500</v>
      </c>
      <c r="M409" s="1061">
        <v>0</v>
      </c>
    </row>
    <row r="410" spans="1:119" ht="20.100000000000001" customHeight="1" x14ac:dyDescent="0.15">
      <c r="A410" s="56">
        <v>43929</v>
      </c>
      <c r="B410" s="1057">
        <v>50</v>
      </c>
      <c r="C410" s="1057">
        <v>0</v>
      </c>
      <c r="D410" s="19">
        <v>0</v>
      </c>
      <c r="E410" s="1066">
        <v>2332</v>
      </c>
      <c r="F410" s="1326">
        <v>0</v>
      </c>
      <c r="G410" s="1060">
        <v>0</v>
      </c>
      <c r="H410" s="1059">
        <v>0</v>
      </c>
      <c r="I410" s="1059">
        <v>60</v>
      </c>
      <c r="J410" s="1090">
        <f t="shared" si="3"/>
        <v>2.4915899999999995</v>
      </c>
      <c r="K410" s="1059">
        <v>6</v>
      </c>
      <c r="L410" s="1108">
        <v>5500</v>
      </c>
      <c r="M410" s="1061">
        <v>0</v>
      </c>
    </row>
    <row r="411" spans="1:119" ht="20.100000000000001" customHeight="1" x14ac:dyDescent="0.15">
      <c r="A411" s="56">
        <v>43930</v>
      </c>
      <c r="B411" s="1057">
        <v>50</v>
      </c>
      <c r="C411" s="1057">
        <v>25</v>
      </c>
      <c r="D411" s="19">
        <v>0</v>
      </c>
      <c r="E411" s="1066">
        <v>1981</v>
      </c>
      <c r="F411" s="1326">
        <v>0</v>
      </c>
      <c r="G411" s="1060">
        <v>0</v>
      </c>
      <c r="H411" s="1059">
        <v>0</v>
      </c>
      <c r="I411" s="1059">
        <v>60</v>
      </c>
      <c r="J411" s="1090">
        <f t="shared" si="3"/>
        <v>2.4915899999999995</v>
      </c>
      <c r="K411" s="1059">
        <v>6</v>
      </c>
      <c r="L411" s="1108">
        <v>5500</v>
      </c>
      <c r="M411" s="1061">
        <v>0</v>
      </c>
    </row>
    <row r="412" spans="1:119" ht="20.100000000000001" customHeight="1" x14ac:dyDescent="0.15">
      <c r="A412" s="56">
        <v>43931</v>
      </c>
      <c r="B412" s="1057">
        <v>50</v>
      </c>
      <c r="C412" s="1057">
        <v>0</v>
      </c>
      <c r="D412" s="19">
        <v>0</v>
      </c>
      <c r="E412" s="1066">
        <v>1831</v>
      </c>
      <c r="F412" s="1326">
        <v>0</v>
      </c>
      <c r="G412" s="1060">
        <v>0</v>
      </c>
      <c r="H412" s="1059">
        <v>0</v>
      </c>
      <c r="I412" s="1059">
        <v>60</v>
      </c>
      <c r="J412" s="1090">
        <f t="shared" si="3"/>
        <v>2.4915899999999995</v>
      </c>
      <c r="K412" s="1059">
        <v>6</v>
      </c>
      <c r="L412" s="1108">
        <v>5700</v>
      </c>
      <c r="M412" s="1061">
        <v>0</v>
      </c>
    </row>
    <row r="413" spans="1:119" ht="20.100000000000001" customHeight="1" x14ac:dyDescent="0.15">
      <c r="A413" s="56">
        <v>43932</v>
      </c>
      <c r="B413" s="1057">
        <v>75</v>
      </c>
      <c r="C413" s="1057">
        <v>25</v>
      </c>
      <c r="D413" s="19">
        <v>0</v>
      </c>
      <c r="E413" s="1066">
        <v>1864</v>
      </c>
      <c r="F413" s="1326">
        <v>0</v>
      </c>
      <c r="G413" s="1060">
        <v>0</v>
      </c>
      <c r="H413" s="1059">
        <v>0</v>
      </c>
      <c r="I413" s="1059">
        <v>60</v>
      </c>
      <c r="J413" s="1090">
        <f t="shared" si="3"/>
        <v>2.4915899999999995</v>
      </c>
      <c r="K413" s="1059">
        <v>6</v>
      </c>
      <c r="L413" s="1108">
        <v>5900</v>
      </c>
      <c r="M413" s="1061">
        <v>0</v>
      </c>
    </row>
    <row r="414" spans="1:119" s="63" customFormat="1" ht="20.100000000000001" customHeight="1" x14ac:dyDescent="0.15">
      <c r="A414" s="57">
        <v>43933</v>
      </c>
      <c r="B414" s="1058">
        <v>50</v>
      </c>
      <c r="C414" s="1058">
        <v>0</v>
      </c>
      <c r="D414" s="34">
        <v>0</v>
      </c>
      <c r="E414" s="1069">
        <v>1714</v>
      </c>
      <c r="F414" s="1328">
        <v>0</v>
      </c>
      <c r="G414" s="1063">
        <v>0</v>
      </c>
      <c r="H414" s="1062">
        <v>0</v>
      </c>
      <c r="I414" s="1062">
        <v>60</v>
      </c>
      <c r="J414" s="1091">
        <f t="shared" si="3"/>
        <v>2.4915899999999995</v>
      </c>
      <c r="K414" s="1062">
        <v>6</v>
      </c>
      <c r="L414" s="1109">
        <v>6200</v>
      </c>
      <c r="M414" s="1064">
        <v>0</v>
      </c>
      <c r="N414" s="55"/>
      <c r="O414" s="26"/>
      <c r="P414" s="26"/>
      <c r="Q414" s="26"/>
      <c r="R414" s="26"/>
      <c r="S414" s="26"/>
      <c r="T414" s="26"/>
      <c r="U414" s="26"/>
      <c r="V414" s="26"/>
      <c r="W414" s="26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45"/>
      <c r="CN414" s="45"/>
      <c r="CO414" s="45"/>
      <c r="CP414" s="45"/>
      <c r="CQ414" s="45"/>
      <c r="CR414" s="45"/>
      <c r="CS414" s="45"/>
      <c r="CT414" s="45"/>
      <c r="CU414" s="45"/>
      <c r="CV414" s="45"/>
      <c r="CW414" s="45"/>
      <c r="CX414" s="45"/>
      <c r="CY414" s="45"/>
      <c r="CZ414" s="45"/>
      <c r="DA414" s="45"/>
      <c r="DB414" s="45"/>
      <c r="DC414" s="45"/>
      <c r="DD414" s="45"/>
      <c r="DE414" s="45"/>
      <c r="DF414" s="45"/>
      <c r="DG414" s="45"/>
      <c r="DH414" s="45"/>
      <c r="DI414" s="45"/>
      <c r="DJ414" s="45"/>
      <c r="DK414" s="45"/>
      <c r="DL414" s="45"/>
      <c r="DM414" s="45"/>
      <c r="DN414" s="45"/>
      <c r="DO414" s="45"/>
    </row>
    <row r="415" spans="1:119" ht="20.100000000000001" customHeight="1" x14ac:dyDescent="0.15">
      <c r="A415" s="56">
        <v>43934</v>
      </c>
      <c r="B415" s="1057">
        <v>50</v>
      </c>
      <c r="C415" s="1057">
        <v>25</v>
      </c>
      <c r="D415" s="19">
        <v>0</v>
      </c>
      <c r="E415" s="1066">
        <v>1506</v>
      </c>
      <c r="F415" s="1326">
        <v>0</v>
      </c>
      <c r="G415" s="1060">
        <v>0</v>
      </c>
      <c r="H415" s="1059">
        <v>0</v>
      </c>
      <c r="I415" s="1059">
        <v>60</v>
      </c>
      <c r="J415" s="1090">
        <f t="shared" si="3"/>
        <v>2.4915899999999995</v>
      </c>
      <c r="K415" s="1059">
        <v>6</v>
      </c>
      <c r="L415" s="1108">
        <v>6100</v>
      </c>
      <c r="M415" s="1061">
        <v>0</v>
      </c>
    </row>
    <row r="416" spans="1:119" ht="20.100000000000001" customHeight="1" x14ac:dyDescent="0.15">
      <c r="A416" s="56">
        <v>43935</v>
      </c>
      <c r="B416" s="1057">
        <v>125</v>
      </c>
      <c r="C416" s="1057">
        <v>0</v>
      </c>
      <c r="D416" s="19">
        <v>0</v>
      </c>
      <c r="E416" s="1066">
        <v>1866</v>
      </c>
      <c r="F416" s="1326">
        <v>0</v>
      </c>
      <c r="G416" s="1060">
        <v>0</v>
      </c>
      <c r="H416" s="1059">
        <v>0</v>
      </c>
      <c r="I416" s="1059">
        <v>60</v>
      </c>
      <c r="J416" s="1090">
        <f t="shared" si="3"/>
        <v>2.4915899999999995</v>
      </c>
      <c r="K416" s="1059">
        <v>6</v>
      </c>
      <c r="L416" s="1108">
        <v>6000</v>
      </c>
      <c r="M416" s="1061">
        <v>0</v>
      </c>
    </row>
    <row r="417" spans="1:119" ht="20.100000000000001" customHeight="1" x14ac:dyDescent="0.15">
      <c r="A417" s="56">
        <v>43936</v>
      </c>
      <c r="B417" s="1057">
        <v>175</v>
      </c>
      <c r="C417" s="1057">
        <v>25</v>
      </c>
      <c r="D417" s="19">
        <v>0</v>
      </c>
      <c r="E417" s="1066">
        <v>1464</v>
      </c>
      <c r="F417" s="1326">
        <v>0</v>
      </c>
      <c r="G417" s="1060">
        <v>0</v>
      </c>
      <c r="H417" s="1059">
        <v>0</v>
      </c>
      <c r="I417" s="1059">
        <v>60</v>
      </c>
      <c r="J417" s="1090">
        <f t="shared" si="3"/>
        <v>2.4915899999999995</v>
      </c>
      <c r="K417" s="1059">
        <v>6</v>
      </c>
      <c r="L417" s="1108">
        <v>6000</v>
      </c>
      <c r="M417" s="1061">
        <v>0</v>
      </c>
    </row>
    <row r="418" spans="1:119" ht="20.100000000000001" customHeight="1" x14ac:dyDescent="0.15">
      <c r="A418" s="56">
        <v>43937</v>
      </c>
      <c r="B418" s="1057">
        <v>250</v>
      </c>
      <c r="C418" s="1057">
        <v>0</v>
      </c>
      <c r="D418" s="19">
        <v>0</v>
      </c>
      <c r="E418" s="1066">
        <v>1648</v>
      </c>
      <c r="F418" s="1326">
        <v>0</v>
      </c>
      <c r="G418" s="1060">
        <v>0</v>
      </c>
      <c r="H418" s="1059">
        <v>0</v>
      </c>
      <c r="I418" s="1059">
        <v>55</v>
      </c>
      <c r="J418" s="1090">
        <f t="shared" si="3"/>
        <v>2.2839574999999996</v>
      </c>
      <c r="K418" s="1059">
        <v>6</v>
      </c>
      <c r="L418" s="1108">
        <v>5600</v>
      </c>
      <c r="M418" s="1061">
        <v>0</v>
      </c>
    </row>
    <row r="419" spans="1:119" ht="20.100000000000001" customHeight="1" x14ac:dyDescent="0.15">
      <c r="A419" s="56">
        <v>43938</v>
      </c>
      <c r="B419" s="1057">
        <v>225</v>
      </c>
      <c r="C419" s="1057">
        <v>0</v>
      </c>
      <c r="D419" s="19">
        <v>0</v>
      </c>
      <c r="E419" s="1066">
        <v>1865</v>
      </c>
      <c r="F419" s="1326">
        <v>0</v>
      </c>
      <c r="G419" s="1060">
        <v>0</v>
      </c>
      <c r="H419" s="1059">
        <v>0</v>
      </c>
      <c r="I419" s="1059">
        <v>50</v>
      </c>
      <c r="J419" s="1090">
        <f t="shared" si="3"/>
        <v>2.0763249999999998</v>
      </c>
      <c r="K419" s="1059">
        <v>6</v>
      </c>
      <c r="L419" s="1108">
        <v>3860</v>
      </c>
      <c r="M419" s="1061">
        <v>0</v>
      </c>
    </row>
    <row r="420" spans="1:119" ht="20.100000000000001" customHeight="1" x14ac:dyDescent="0.15">
      <c r="A420" s="56">
        <v>43939</v>
      </c>
      <c r="B420" s="1057">
        <v>150</v>
      </c>
      <c r="C420" s="1057">
        <v>0</v>
      </c>
      <c r="D420" s="19">
        <v>0</v>
      </c>
      <c r="E420" s="1066">
        <v>1667</v>
      </c>
      <c r="F420" s="1326">
        <v>0</v>
      </c>
      <c r="G420" s="1060">
        <v>0</v>
      </c>
      <c r="H420" s="1059">
        <v>0</v>
      </c>
      <c r="I420" s="1059">
        <v>60</v>
      </c>
      <c r="J420" s="1090">
        <f t="shared" si="3"/>
        <v>2.4915899999999995</v>
      </c>
      <c r="K420" s="1059">
        <v>6</v>
      </c>
      <c r="L420" s="1108">
        <v>5570</v>
      </c>
      <c r="M420" s="1061">
        <v>0</v>
      </c>
    </row>
    <row r="421" spans="1:119" s="63" customFormat="1" ht="20.100000000000001" customHeight="1" x14ac:dyDescent="0.15">
      <c r="A421" s="57">
        <v>43940</v>
      </c>
      <c r="B421" s="1058">
        <v>200</v>
      </c>
      <c r="C421" s="1058">
        <v>25</v>
      </c>
      <c r="D421" s="34">
        <v>0</v>
      </c>
      <c r="E421" s="1069">
        <v>1781</v>
      </c>
      <c r="F421" s="1328">
        <v>0</v>
      </c>
      <c r="G421" s="1063">
        <v>0</v>
      </c>
      <c r="H421" s="1062">
        <v>0</v>
      </c>
      <c r="I421" s="1062">
        <v>60</v>
      </c>
      <c r="J421" s="1091">
        <f t="shared" si="3"/>
        <v>2.4915899999999995</v>
      </c>
      <c r="K421" s="1062">
        <v>6</v>
      </c>
      <c r="L421" s="1109">
        <v>6200</v>
      </c>
      <c r="M421" s="1064">
        <v>0</v>
      </c>
      <c r="N421" s="55"/>
      <c r="O421" s="26"/>
      <c r="P421" s="26"/>
      <c r="Q421" s="26"/>
      <c r="R421" s="26"/>
      <c r="S421" s="26"/>
      <c r="T421" s="26"/>
      <c r="U421" s="26"/>
      <c r="V421" s="26"/>
      <c r="W421" s="26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 s="45"/>
      <c r="CD421" s="45"/>
      <c r="CE421" s="45"/>
      <c r="CF421" s="45"/>
      <c r="CG421" s="45"/>
      <c r="CH421" s="45"/>
      <c r="CI421" s="45"/>
      <c r="CJ421" s="45"/>
      <c r="CK421" s="45"/>
      <c r="CL421" s="45"/>
      <c r="CM421" s="45"/>
      <c r="CN421" s="45"/>
      <c r="CO421" s="45"/>
      <c r="CP421" s="45"/>
      <c r="CQ421" s="45"/>
      <c r="CR421" s="45"/>
      <c r="CS421" s="45"/>
      <c r="CT421" s="45"/>
      <c r="CU421" s="45"/>
      <c r="CV421" s="45"/>
      <c r="CW421" s="45"/>
      <c r="CX421" s="45"/>
      <c r="CY421" s="45"/>
      <c r="CZ421" s="45"/>
      <c r="DA421" s="45"/>
      <c r="DB421" s="45"/>
      <c r="DC421" s="45"/>
      <c r="DD421" s="45"/>
      <c r="DE421" s="45"/>
      <c r="DF421" s="45"/>
      <c r="DG421" s="45"/>
      <c r="DH421" s="45"/>
      <c r="DI421" s="45"/>
      <c r="DJ421" s="45"/>
      <c r="DK421" s="45"/>
      <c r="DL421" s="45"/>
      <c r="DM421" s="45"/>
      <c r="DN421" s="45"/>
      <c r="DO421" s="45"/>
    </row>
    <row r="422" spans="1:119" ht="20.100000000000001" customHeight="1" x14ac:dyDescent="0.15">
      <c r="A422" s="56">
        <v>43941</v>
      </c>
      <c r="B422" s="1057">
        <v>50</v>
      </c>
      <c r="C422" s="1057">
        <v>0</v>
      </c>
      <c r="D422" s="19">
        <v>0</v>
      </c>
      <c r="E422" s="1066">
        <v>1998</v>
      </c>
      <c r="F422" s="1326">
        <v>0</v>
      </c>
      <c r="G422" s="1060">
        <v>0</v>
      </c>
      <c r="H422" s="1059">
        <v>100</v>
      </c>
      <c r="I422" s="1059">
        <v>40</v>
      </c>
      <c r="J422" s="1090">
        <f t="shared" si="3"/>
        <v>1.66106</v>
      </c>
      <c r="K422" s="1059">
        <v>6</v>
      </c>
      <c r="L422" s="1108">
        <v>6470</v>
      </c>
      <c r="M422" s="1061">
        <v>0</v>
      </c>
    </row>
    <row r="423" spans="1:119" ht="20.100000000000001" customHeight="1" x14ac:dyDescent="0.15">
      <c r="A423" s="56">
        <v>43942</v>
      </c>
      <c r="B423" s="1057">
        <v>200</v>
      </c>
      <c r="C423" s="1057">
        <v>25</v>
      </c>
      <c r="D423" s="19">
        <v>0</v>
      </c>
      <c r="E423" s="1066">
        <v>2182</v>
      </c>
      <c r="F423" s="1326">
        <v>0</v>
      </c>
      <c r="G423" s="1060">
        <v>0</v>
      </c>
      <c r="H423" s="1059">
        <v>0</v>
      </c>
      <c r="I423" s="1059">
        <v>60</v>
      </c>
      <c r="J423" s="1090">
        <f t="shared" si="3"/>
        <v>2.4915899999999995</v>
      </c>
      <c r="K423" s="1059">
        <v>6</v>
      </c>
      <c r="L423" s="1108">
        <v>4400</v>
      </c>
      <c r="M423" s="1061">
        <v>0</v>
      </c>
    </row>
    <row r="424" spans="1:119" ht="20.100000000000001" customHeight="1" x14ac:dyDescent="0.15">
      <c r="A424" s="56">
        <v>43943</v>
      </c>
      <c r="B424" s="1057">
        <v>200</v>
      </c>
      <c r="C424" s="1057">
        <v>0</v>
      </c>
      <c r="D424" s="19">
        <v>0</v>
      </c>
      <c r="E424" s="1066">
        <v>2309</v>
      </c>
      <c r="F424" s="1326">
        <v>0</v>
      </c>
      <c r="G424" s="1060">
        <v>200</v>
      </c>
      <c r="H424" s="1059">
        <v>0</v>
      </c>
      <c r="I424" s="1059">
        <v>55</v>
      </c>
      <c r="J424" s="1090">
        <f t="shared" si="3"/>
        <v>2.2839574999999996</v>
      </c>
      <c r="K424" s="1059">
        <v>6</v>
      </c>
      <c r="L424" s="1108">
        <v>6000</v>
      </c>
      <c r="M424" s="1061">
        <v>0</v>
      </c>
      <c r="N424" s="793" t="s">
        <v>134</v>
      </c>
    </row>
    <row r="425" spans="1:119" ht="20.100000000000001" customHeight="1" x14ac:dyDescent="0.15">
      <c r="A425" s="56">
        <v>43944</v>
      </c>
      <c r="B425" s="1057">
        <v>200</v>
      </c>
      <c r="C425" s="1057">
        <v>25</v>
      </c>
      <c r="D425" s="19">
        <v>0</v>
      </c>
      <c r="E425" s="1066">
        <v>2997</v>
      </c>
      <c r="F425" s="1326">
        <v>0</v>
      </c>
      <c r="G425" s="1060">
        <v>240</v>
      </c>
      <c r="H425" s="1059">
        <v>0</v>
      </c>
      <c r="I425" s="1059">
        <v>60</v>
      </c>
      <c r="J425" s="1090">
        <f t="shared" si="3"/>
        <v>2.4915899999999995</v>
      </c>
      <c r="K425" s="1059">
        <v>6</v>
      </c>
      <c r="L425" s="1108">
        <v>5900</v>
      </c>
      <c r="M425" s="1061">
        <v>0</v>
      </c>
      <c r="N425" s="793" t="s">
        <v>134</v>
      </c>
    </row>
    <row r="426" spans="1:119" ht="20.100000000000001" customHeight="1" x14ac:dyDescent="0.15">
      <c r="A426" s="56">
        <v>43945</v>
      </c>
      <c r="B426" s="1057">
        <v>150</v>
      </c>
      <c r="C426" s="1057">
        <v>0</v>
      </c>
      <c r="D426" s="19">
        <v>0</v>
      </c>
      <c r="E426" s="1076">
        <v>3092</v>
      </c>
      <c r="F426" s="1326">
        <v>0</v>
      </c>
      <c r="G426" s="1060">
        <v>480</v>
      </c>
      <c r="H426" s="1059">
        <v>0</v>
      </c>
      <c r="I426" s="19">
        <v>60</v>
      </c>
      <c r="J426" s="1090">
        <f t="shared" si="3"/>
        <v>2.4915899999999995</v>
      </c>
      <c r="K426" s="1059">
        <v>6</v>
      </c>
      <c r="L426" s="1108">
        <v>1600</v>
      </c>
      <c r="M426" s="1061">
        <v>0</v>
      </c>
      <c r="N426" s="793" t="s">
        <v>134</v>
      </c>
    </row>
    <row r="427" spans="1:119" ht="20.100000000000001" customHeight="1" x14ac:dyDescent="0.15">
      <c r="A427" s="56">
        <v>43946</v>
      </c>
      <c r="B427" s="1057">
        <v>100</v>
      </c>
      <c r="C427" s="1057">
        <v>25</v>
      </c>
      <c r="D427" s="19">
        <v>0</v>
      </c>
      <c r="E427" s="1076">
        <v>2658</v>
      </c>
      <c r="F427" s="1326">
        <v>0</v>
      </c>
      <c r="G427" s="1060">
        <v>360</v>
      </c>
      <c r="H427" s="1059">
        <v>0</v>
      </c>
      <c r="I427" s="19">
        <v>60</v>
      </c>
      <c r="J427" s="1090">
        <f t="shared" si="3"/>
        <v>2.4915899999999995</v>
      </c>
      <c r="K427" s="1059">
        <v>6</v>
      </c>
      <c r="L427" s="1108">
        <v>1200</v>
      </c>
      <c r="M427" s="1061">
        <v>0</v>
      </c>
      <c r="N427" s="793" t="s">
        <v>134</v>
      </c>
    </row>
    <row r="428" spans="1:119" s="63" customFormat="1" ht="20.100000000000001" customHeight="1" x14ac:dyDescent="0.15">
      <c r="A428" s="57">
        <v>43947</v>
      </c>
      <c r="B428" s="1058">
        <v>100</v>
      </c>
      <c r="C428" s="1058">
        <v>0</v>
      </c>
      <c r="D428" s="34">
        <v>0</v>
      </c>
      <c r="E428" s="1077">
        <v>2698</v>
      </c>
      <c r="F428" s="1328">
        <v>0</v>
      </c>
      <c r="G428" s="1063">
        <v>480</v>
      </c>
      <c r="H428" s="1062">
        <v>0</v>
      </c>
      <c r="I428" s="34">
        <v>60</v>
      </c>
      <c r="J428" s="1091">
        <f t="shared" si="3"/>
        <v>2.4915899999999995</v>
      </c>
      <c r="K428" s="1062">
        <v>6</v>
      </c>
      <c r="L428" s="1109">
        <v>0</v>
      </c>
      <c r="M428" s="1064">
        <v>0</v>
      </c>
      <c r="N428" s="793" t="s">
        <v>134</v>
      </c>
      <c r="O428" s="26"/>
      <c r="P428" s="26"/>
      <c r="Q428" s="26"/>
      <c r="R428" s="26"/>
      <c r="S428" s="26"/>
      <c r="T428" s="26"/>
      <c r="U428" s="26"/>
      <c r="V428" s="26"/>
      <c r="W428" s="26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I428" s="45"/>
      <c r="CJ428" s="45"/>
      <c r="CK428" s="45"/>
      <c r="CL428" s="45"/>
      <c r="CM428" s="45"/>
      <c r="CN428" s="45"/>
      <c r="CO428" s="45"/>
      <c r="CP428" s="45"/>
      <c r="CQ428" s="45"/>
      <c r="CR428" s="45"/>
      <c r="CS428" s="45"/>
      <c r="CT428" s="45"/>
      <c r="CU428" s="45"/>
      <c r="CV428" s="45"/>
      <c r="CW428" s="45"/>
      <c r="CX428" s="45"/>
      <c r="CY428" s="45"/>
      <c r="CZ428" s="45"/>
      <c r="DA428" s="45"/>
      <c r="DB428" s="45"/>
      <c r="DC428" s="45"/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/>
    </row>
    <row r="429" spans="1:119" ht="20.100000000000001" customHeight="1" x14ac:dyDescent="0.15">
      <c r="A429" s="56">
        <v>43948</v>
      </c>
      <c r="B429" s="1057">
        <v>100</v>
      </c>
      <c r="C429" s="1057">
        <v>25</v>
      </c>
      <c r="D429" s="19">
        <v>0</v>
      </c>
      <c r="E429" s="1076">
        <v>3444</v>
      </c>
      <c r="F429" s="1326">
        <v>0</v>
      </c>
      <c r="G429" s="1060">
        <v>240</v>
      </c>
      <c r="H429" s="1059">
        <v>100</v>
      </c>
      <c r="I429" s="19">
        <v>60</v>
      </c>
      <c r="J429" s="1090">
        <f t="shared" si="3"/>
        <v>2.4915899999999995</v>
      </c>
      <c r="K429" s="1059">
        <v>6</v>
      </c>
      <c r="L429" s="1108">
        <v>5500</v>
      </c>
      <c r="M429" s="1061">
        <v>0</v>
      </c>
    </row>
    <row r="430" spans="1:119" ht="20.100000000000001" customHeight="1" x14ac:dyDescent="0.15">
      <c r="A430" s="56">
        <v>43949</v>
      </c>
      <c r="B430" s="1057">
        <v>50</v>
      </c>
      <c r="C430" s="1057">
        <v>0</v>
      </c>
      <c r="D430" s="19">
        <v>0</v>
      </c>
      <c r="E430" s="1076">
        <v>4179</v>
      </c>
      <c r="F430" s="1326">
        <v>0</v>
      </c>
      <c r="G430" s="1060">
        <v>0</v>
      </c>
      <c r="H430" s="1059">
        <v>75</v>
      </c>
      <c r="I430" s="19">
        <v>60</v>
      </c>
      <c r="J430" s="1090">
        <f t="shared" si="3"/>
        <v>2.4915899999999995</v>
      </c>
      <c r="K430" s="1059">
        <v>6</v>
      </c>
      <c r="L430" s="1108">
        <v>6880</v>
      </c>
      <c r="M430" s="1061">
        <v>0</v>
      </c>
    </row>
    <row r="431" spans="1:119" ht="20.100000000000001" customHeight="1" x14ac:dyDescent="0.15">
      <c r="A431" s="56">
        <v>43950</v>
      </c>
      <c r="B431" s="1057">
        <v>0</v>
      </c>
      <c r="C431" s="1057">
        <v>25</v>
      </c>
      <c r="D431" s="19">
        <v>0</v>
      </c>
      <c r="E431" s="1076">
        <v>4529</v>
      </c>
      <c r="F431" s="1326">
        <v>0</v>
      </c>
      <c r="G431" s="1060">
        <v>0</v>
      </c>
      <c r="H431" s="1059">
        <v>50</v>
      </c>
      <c r="I431" s="19">
        <v>60</v>
      </c>
      <c r="J431" s="1090">
        <f t="shared" si="3"/>
        <v>2.4915899999999995</v>
      </c>
      <c r="K431" s="1059">
        <v>6</v>
      </c>
      <c r="L431" s="1108">
        <v>7210</v>
      </c>
      <c r="M431" s="1061">
        <v>0</v>
      </c>
    </row>
    <row r="432" spans="1:119" ht="20.100000000000001" customHeight="1" x14ac:dyDescent="0.15">
      <c r="A432" s="56">
        <v>43951</v>
      </c>
      <c r="B432" s="1057">
        <v>0</v>
      </c>
      <c r="C432" s="1057">
        <v>0</v>
      </c>
      <c r="D432" s="19">
        <v>0</v>
      </c>
      <c r="E432" s="1076">
        <v>4013</v>
      </c>
      <c r="F432" s="1326">
        <v>0</v>
      </c>
      <c r="G432" s="1060">
        <v>0</v>
      </c>
      <c r="H432" s="1059">
        <v>50</v>
      </c>
      <c r="I432" s="19">
        <v>70</v>
      </c>
      <c r="J432" s="1090">
        <f t="shared" si="3"/>
        <v>2.9068549999999997</v>
      </c>
      <c r="K432" s="1059">
        <v>8.5</v>
      </c>
      <c r="L432" s="1108">
        <v>7580</v>
      </c>
      <c r="M432" s="1061">
        <v>0</v>
      </c>
    </row>
    <row r="433" spans="1:119" ht="20.100000000000001" customHeight="1" x14ac:dyDescent="0.15">
      <c r="A433" s="56">
        <v>43952</v>
      </c>
      <c r="B433" s="1057">
        <v>0</v>
      </c>
      <c r="C433" s="1057">
        <v>25</v>
      </c>
      <c r="D433" s="19">
        <v>0</v>
      </c>
      <c r="E433" s="1076">
        <v>4547</v>
      </c>
      <c r="F433" s="1326">
        <v>0</v>
      </c>
      <c r="G433" s="1060">
        <v>0</v>
      </c>
      <c r="H433" s="1059">
        <v>25</v>
      </c>
      <c r="I433" s="19">
        <v>60</v>
      </c>
      <c r="J433" s="1090">
        <f t="shared" si="3"/>
        <v>2.4915899999999995</v>
      </c>
      <c r="K433" s="1059">
        <v>7.5</v>
      </c>
      <c r="L433" s="1108">
        <v>7510</v>
      </c>
      <c r="M433" s="1061">
        <v>0</v>
      </c>
    </row>
    <row r="434" spans="1:119" ht="20.100000000000001" customHeight="1" x14ac:dyDescent="0.15">
      <c r="A434" s="56">
        <v>43953</v>
      </c>
      <c r="B434" s="1057">
        <v>0</v>
      </c>
      <c r="C434" s="1057">
        <v>0</v>
      </c>
      <c r="D434" s="19">
        <v>0</v>
      </c>
      <c r="E434" s="1076">
        <v>4379</v>
      </c>
      <c r="F434" s="1326">
        <v>0</v>
      </c>
      <c r="G434" s="1060">
        <v>0</v>
      </c>
      <c r="H434" s="1059">
        <v>50</v>
      </c>
      <c r="I434" s="19">
        <v>60</v>
      </c>
      <c r="J434" s="1090">
        <f t="shared" si="3"/>
        <v>2.4915899999999995</v>
      </c>
      <c r="K434" s="1059">
        <v>7.5</v>
      </c>
      <c r="L434" s="1108">
        <v>7510</v>
      </c>
      <c r="M434" s="1061">
        <v>0</v>
      </c>
    </row>
    <row r="435" spans="1:119" s="63" customFormat="1" ht="20.100000000000001" customHeight="1" x14ac:dyDescent="0.15">
      <c r="A435" s="57">
        <v>43954</v>
      </c>
      <c r="B435" s="1058">
        <v>0</v>
      </c>
      <c r="C435" s="1058">
        <v>25</v>
      </c>
      <c r="D435" s="34">
        <v>0</v>
      </c>
      <c r="E435" s="1077">
        <v>4062</v>
      </c>
      <c r="F435" s="1328">
        <v>0</v>
      </c>
      <c r="G435" s="1063">
        <v>0</v>
      </c>
      <c r="H435" s="1062">
        <v>100</v>
      </c>
      <c r="I435" s="34">
        <v>60</v>
      </c>
      <c r="J435" s="1091">
        <f t="shared" si="3"/>
        <v>2.4915899999999995</v>
      </c>
      <c r="K435" s="1062">
        <v>9</v>
      </c>
      <c r="L435" s="1109">
        <v>7510</v>
      </c>
      <c r="M435" s="1064">
        <v>0</v>
      </c>
      <c r="N435" s="55"/>
      <c r="O435" s="26"/>
      <c r="P435" s="26"/>
      <c r="Q435" s="26"/>
      <c r="R435" s="26"/>
      <c r="S435" s="26"/>
      <c r="T435" s="26"/>
      <c r="U435" s="26"/>
      <c r="V435" s="26"/>
      <c r="W435" s="26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 s="45"/>
      <c r="CD435" s="45"/>
      <c r="CE435" s="45"/>
      <c r="CF435" s="45"/>
      <c r="CG435" s="45"/>
      <c r="CH435" s="45"/>
      <c r="CI435" s="45"/>
      <c r="CJ435" s="45"/>
      <c r="CK435" s="45"/>
      <c r="CL435" s="45"/>
      <c r="CM435" s="45"/>
      <c r="CN435" s="45"/>
      <c r="CO435" s="45"/>
      <c r="CP435" s="45"/>
      <c r="CQ435" s="45"/>
      <c r="CR435" s="45"/>
      <c r="CS435" s="45"/>
      <c r="CT435" s="45"/>
      <c r="CU435" s="45"/>
      <c r="CV435" s="45"/>
      <c r="CW435" s="45"/>
      <c r="CX435" s="45"/>
      <c r="CY435" s="45"/>
      <c r="CZ435" s="45"/>
      <c r="DA435" s="45"/>
      <c r="DB435" s="45"/>
      <c r="DC435" s="45"/>
      <c r="DD435" s="45"/>
      <c r="DE435" s="45"/>
      <c r="DF435" s="45"/>
      <c r="DG435" s="45"/>
      <c r="DH435" s="45"/>
      <c r="DI435" s="45"/>
      <c r="DJ435" s="45"/>
      <c r="DK435" s="45"/>
      <c r="DL435" s="45"/>
      <c r="DM435" s="45"/>
      <c r="DN435" s="45"/>
      <c r="DO435" s="45"/>
    </row>
    <row r="436" spans="1:119" ht="20.100000000000001" customHeight="1" x14ac:dyDescent="0.15">
      <c r="A436" s="56">
        <v>43955</v>
      </c>
      <c r="B436" s="1057">
        <v>0</v>
      </c>
      <c r="C436" s="1057">
        <v>0</v>
      </c>
      <c r="D436" s="19">
        <v>0</v>
      </c>
      <c r="E436" s="1076">
        <v>4030</v>
      </c>
      <c r="F436" s="1326">
        <v>0</v>
      </c>
      <c r="G436" s="1060">
        <v>0</v>
      </c>
      <c r="H436" s="1059">
        <v>50</v>
      </c>
      <c r="I436" s="19">
        <v>60</v>
      </c>
      <c r="J436" s="1090">
        <f t="shared" si="3"/>
        <v>2.4915899999999995</v>
      </c>
      <c r="K436" s="1059">
        <v>7.5</v>
      </c>
      <c r="L436" s="1108">
        <v>7510</v>
      </c>
      <c r="M436" s="1061">
        <v>0</v>
      </c>
    </row>
    <row r="437" spans="1:119" ht="20.100000000000001" customHeight="1" x14ac:dyDescent="0.15">
      <c r="A437" s="56">
        <v>43956</v>
      </c>
      <c r="B437" s="1057">
        <v>0</v>
      </c>
      <c r="C437" s="1057">
        <v>25</v>
      </c>
      <c r="D437" s="19">
        <v>0</v>
      </c>
      <c r="E437" s="1076">
        <v>2526</v>
      </c>
      <c r="F437" s="1326">
        <v>0</v>
      </c>
      <c r="G437" s="1060">
        <v>0</v>
      </c>
      <c r="H437" s="1059">
        <v>50</v>
      </c>
      <c r="I437" s="19">
        <v>60</v>
      </c>
      <c r="J437" s="1090">
        <f t="shared" si="3"/>
        <v>2.4915899999999995</v>
      </c>
      <c r="K437" s="1059">
        <v>9</v>
      </c>
      <c r="L437" s="1108">
        <v>7510</v>
      </c>
      <c r="M437" s="1061">
        <v>0</v>
      </c>
    </row>
    <row r="438" spans="1:119" ht="20.100000000000001" customHeight="1" x14ac:dyDescent="0.15">
      <c r="A438" s="56">
        <v>43957</v>
      </c>
      <c r="B438" s="1057">
        <v>0</v>
      </c>
      <c r="C438" s="1057">
        <v>0</v>
      </c>
      <c r="D438" s="19">
        <v>0</v>
      </c>
      <c r="E438" s="1076">
        <v>2576</v>
      </c>
      <c r="F438" s="1326">
        <v>0</v>
      </c>
      <c r="G438" s="1060">
        <v>0</v>
      </c>
      <c r="H438" s="1059">
        <v>100</v>
      </c>
      <c r="I438" s="19">
        <v>60</v>
      </c>
      <c r="J438" s="1090">
        <f t="shared" si="3"/>
        <v>2.4915899999999995</v>
      </c>
      <c r="K438" s="1059">
        <v>9</v>
      </c>
      <c r="L438" s="1108">
        <v>6880</v>
      </c>
      <c r="M438" s="1061">
        <v>0</v>
      </c>
    </row>
    <row r="439" spans="1:119" ht="20.100000000000001" customHeight="1" x14ac:dyDescent="0.15">
      <c r="A439" s="56">
        <v>43958</v>
      </c>
      <c r="B439" s="1057">
        <v>0</v>
      </c>
      <c r="C439" s="1057">
        <v>25</v>
      </c>
      <c r="D439" s="19">
        <v>0</v>
      </c>
      <c r="E439" s="1076">
        <v>4030</v>
      </c>
      <c r="F439" s="1326">
        <v>0</v>
      </c>
      <c r="G439" s="1060">
        <v>0</v>
      </c>
      <c r="H439" s="1059">
        <v>25</v>
      </c>
      <c r="I439" s="19">
        <v>60</v>
      </c>
      <c r="J439" s="1090">
        <f t="shared" si="3"/>
        <v>2.4915899999999995</v>
      </c>
      <c r="K439" s="1059">
        <v>6.5</v>
      </c>
      <c r="L439" s="1108">
        <v>5800</v>
      </c>
      <c r="M439" s="1061">
        <v>0</v>
      </c>
    </row>
    <row r="440" spans="1:119" ht="20.100000000000001" customHeight="1" x14ac:dyDescent="0.15">
      <c r="A440" s="56">
        <v>43959</v>
      </c>
      <c r="B440" s="1057">
        <v>0</v>
      </c>
      <c r="C440" s="1057">
        <v>0</v>
      </c>
      <c r="D440" s="19">
        <v>0</v>
      </c>
      <c r="E440" s="1076">
        <v>3896</v>
      </c>
      <c r="F440" s="1326">
        <v>0</v>
      </c>
      <c r="G440" s="1060">
        <v>0</v>
      </c>
      <c r="H440" s="1059">
        <v>50</v>
      </c>
      <c r="I440" s="19">
        <v>60</v>
      </c>
      <c r="J440" s="1090">
        <f t="shared" si="3"/>
        <v>2.4915899999999995</v>
      </c>
      <c r="K440" s="1059">
        <v>7.5</v>
      </c>
      <c r="L440" s="1108">
        <v>7000</v>
      </c>
      <c r="M440" s="1061">
        <v>0</v>
      </c>
    </row>
    <row r="441" spans="1:119" ht="20.100000000000001" customHeight="1" x14ac:dyDescent="0.15">
      <c r="A441" s="56">
        <v>43960</v>
      </c>
      <c r="B441" s="1057">
        <v>0</v>
      </c>
      <c r="C441" s="1057">
        <v>25</v>
      </c>
      <c r="D441" s="19">
        <v>0</v>
      </c>
      <c r="E441" s="1076">
        <v>3579</v>
      </c>
      <c r="F441" s="1326">
        <v>0</v>
      </c>
      <c r="G441" s="1060">
        <v>0</v>
      </c>
      <c r="H441" s="1059">
        <v>0</v>
      </c>
      <c r="I441" s="19">
        <v>55</v>
      </c>
      <c r="J441" s="1090">
        <f t="shared" si="3"/>
        <v>2.2839574999999996</v>
      </c>
      <c r="K441" s="1059">
        <v>6</v>
      </c>
      <c r="L441" s="1108">
        <v>7000</v>
      </c>
      <c r="M441" s="1061">
        <v>0</v>
      </c>
    </row>
    <row r="442" spans="1:119" s="63" customFormat="1" ht="20.100000000000001" customHeight="1" x14ac:dyDescent="0.15">
      <c r="A442" s="57">
        <v>43961</v>
      </c>
      <c r="B442" s="1058">
        <v>0</v>
      </c>
      <c r="C442" s="1058">
        <v>0</v>
      </c>
      <c r="D442" s="34">
        <v>0</v>
      </c>
      <c r="E442" s="1077">
        <v>3946</v>
      </c>
      <c r="F442" s="1328">
        <v>0</v>
      </c>
      <c r="G442" s="1063">
        <v>0</v>
      </c>
      <c r="H442" s="1062">
        <v>0</v>
      </c>
      <c r="I442" s="34">
        <v>60</v>
      </c>
      <c r="J442" s="1091">
        <f t="shared" si="3"/>
        <v>2.4915899999999995</v>
      </c>
      <c r="K442" s="1062">
        <v>6</v>
      </c>
      <c r="L442" s="1109">
        <v>6300</v>
      </c>
      <c r="M442" s="1064">
        <v>0</v>
      </c>
      <c r="N442" s="55"/>
      <c r="O442" s="26"/>
      <c r="P442" s="26"/>
      <c r="Q442" s="26"/>
      <c r="R442" s="26"/>
      <c r="S442" s="26"/>
      <c r="T442" s="26"/>
      <c r="U442" s="26"/>
      <c r="V442" s="26"/>
      <c r="W442" s="26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 s="45"/>
      <c r="CD442" s="45"/>
      <c r="CE442" s="45"/>
      <c r="CF442" s="45"/>
      <c r="CG442" s="45"/>
      <c r="CH442" s="45"/>
      <c r="CI442" s="45"/>
      <c r="CJ442" s="45"/>
      <c r="CK442" s="45"/>
      <c r="CL442" s="45"/>
      <c r="CM442" s="45"/>
      <c r="CN442" s="45"/>
      <c r="CO442" s="45"/>
      <c r="CP442" s="45"/>
      <c r="CQ442" s="45"/>
      <c r="CR442" s="45"/>
      <c r="CS442" s="45"/>
      <c r="CT442" s="45"/>
      <c r="CU442" s="45"/>
      <c r="CV442" s="45"/>
      <c r="CW442" s="45"/>
      <c r="CX442" s="45"/>
      <c r="CY442" s="45"/>
      <c r="CZ442" s="45"/>
      <c r="DA442" s="45"/>
      <c r="DB442" s="45"/>
      <c r="DC442" s="45"/>
      <c r="DD442" s="45"/>
      <c r="DE442" s="45"/>
      <c r="DF442" s="45"/>
      <c r="DG442" s="45"/>
      <c r="DH442" s="45"/>
      <c r="DI442" s="45"/>
      <c r="DJ442" s="45"/>
      <c r="DK442" s="45"/>
      <c r="DL442" s="45"/>
      <c r="DM442" s="45"/>
      <c r="DN442" s="45"/>
      <c r="DO442" s="45"/>
    </row>
    <row r="443" spans="1:119" ht="20.100000000000001" customHeight="1" x14ac:dyDescent="0.15">
      <c r="A443" s="56">
        <v>43962</v>
      </c>
      <c r="B443" s="1057">
        <v>25</v>
      </c>
      <c r="C443" s="1057">
        <v>25</v>
      </c>
      <c r="D443" s="19">
        <v>0</v>
      </c>
      <c r="E443" s="1076">
        <v>3845</v>
      </c>
      <c r="F443" s="1326">
        <v>0</v>
      </c>
      <c r="G443" s="1060">
        <v>0</v>
      </c>
      <c r="H443" s="1059">
        <v>0</v>
      </c>
      <c r="I443" s="19">
        <v>60</v>
      </c>
      <c r="J443" s="1090">
        <f t="shared" si="3"/>
        <v>2.4915899999999995</v>
      </c>
      <c r="K443" s="1059">
        <v>6</v>
      </c>
      <c r="L443" s="1108">
        <v>6050</v>
      </c>
      <c r="M443" s="1061">
        <v>0</v>
      </c>
    </row>
    <row r="444" spans="1:119" ht="20.100000000000001" customHeight="1" x14ac:dyDescent="0.15">
      <c r="A444" s="56">
        <v>43963</v>
      </c>
      <c r="B444" s="1057">
        <v>0</v>
      </c>
      <c r="C444" s="1057">
        <v>0</v>
      </c>
      <c r="D444" s="19">
        <v>0</v>
      </c>
      <c r="E444" s="1076">
        <v>3996</v>
      </c>
      <c r="F444" s="1326">
        <v>0</v>
      </c>
      <c r="G444" s="1060">
        <v>0</v>
      </c>
      <c r="H444" s="1059">
        <v>0</v>
      </c>
      <c r="I444" s="19">
        <v>60</v>
      </c>
      <c r="J444" s="1090">
        <f t="shared" si="3"/>
        <v>2.4915899999999995</v>
      </c>
      <c r="K444" s="1059">
        <v>6</v>
      </c>
      <c r="L444" s="1108">
        <v>6500</v>
      </c>
      <c r="M444" s="1061">
        <v>0</v>
      </c>
    </row>
    <row r="445" spans="1:119" ht="20.100000000000001" customHeight="1" x14ac:dyDescent="0.15">
      <c r="A445" s="56">
        <v>43964</v>
      </c>
      <c r="B445" s="1057">
        <v>0</v>
      </c>
      <c r="C445" s="1057">
        <v>0</v>
      </c>
      <c r="D445" s="19">
        <v>0</v>
      </c>
      <c r="E445" s="1076">
        <v>4013</v>
      </c>
      <c r="F445" s="1326">
        <v>0</v>
      </c>
      <c r="G445" s="1060">
        <v>0</v>
      </c>
      <c r="H445" s="1059">
        <v>0</v>
      </c>
      <c r="I445" s="19">
        <v>60</v>
      </c>
      <c r="J445" s="1090">
        <f t="shared" si="3"/>
        <v>2.4915899999999995</v>
      </c>
      <c r="K445" s="1059">
        <v>6</v>
      </c>
      <c r="L445" s="1108">
        <v>5200</v>
      </c>
      <c r="M445" s="1061">
        <v>0</v>
      </c>
    </row>
    <row r="446" spans="1:119" ht="20.100000000000001" customHeight="1" x14ac:dyDescent="0.15">
      <c r="A446" s="56">
        <v>43965</v>
      </c>
      <c r="B446" s="1057">
        <v>0</v>
      </c>
      <c r="C446" s="1057">
        <v>0</v>
      </c>
      <c r="D446" s="19">
        <v>0</v>
      </c>
      <c r="E446" s="1076">
        <v>4063</v>
      </c>
      <c r="F446" s="1326">
        <v>0</v>
      </c>
      <c r="G446" s="1060">
        <v>0</v>
      </c>
      <c r="H446" s="1059">
        <v>0</v>
      </c>
      <c r="I446" s="19">
        <v>60</v>
      </c>
      <c r="J446" s="1090">
        <f t="shared" si="3"/>
        <v>2.4915899999999995</v>
      </c>
      <c r="K446" s="1059">
        <v>6</v>
      </c>
      <c r="L446" s="1108">
        <v>5600</v>
      </c>
      <c r="M446" s="1061">
        <v>0</v>
      </c>
    </row>
    <row r="447" spans="1:119" ht="20.100000000000001" customHeight="1" x14ac:dyDescent="0.15">
      <c r="A447" s="56">
        <v>43966</v>
      </c>
      <c r="B447" s="1057">
        <v>0</v>
      </c>
      <c r="C447" s="1057">
        <v>0</v>
      </c>
      <c r="D447" s="19">
        <v>0</v>
      </c>
      <c r="E447" s="1076">
        <v>4012</v>
      </c>
      <c r="F447" s="1326">
        <v>0</v>
      </c>
      <c r="G447" s="1060">
        <v>0</v>
      </c>
      <c r="H447" s="1059">
        <v>0</v>
      </c>
      <c r="I447" s="19">
        <v>60</v>
      </c>
      <c r="J447" s="1090">
        <f t="shared" si="3"/>
        <v>2.4915899999999995</v>
      </c>
      <c r="K447" s="1059">
        <v>6</v>
      </c>
      <c r="L447" s="1108">
        <v>5900</v>
      </c>
      <c r="M447" s="1061">
        <v>0</v>
      </c>
    </row>
    <row r="448" spans="1:119" ht="20.100000000000001" customHeight="1" x14ac:dyDescent="0.15">
      <c r="A448" s="56">
        <v>43967</v>
      </c>
      <c r="B448" s="1057">
        <v>0</v>
      </c>
      <c r="C448" s="1057">
        <v>0</v>
      </c>
      <c r="D448" s="19">
        <v>0</v>
      </c>
      <c r="E448" s="1076">
        <v>4090</v>
      </c>
      <c r="F448" s="1326">
        <v>0</v>
      </c>
      <c r="G448" s="1060">
        <v>0</v>
      </c>
      <c r="H448" s="1059">
        <v>0</v>
      </c>
      <c r="I448" s="19">
        <v>60</v>
      </c>
      <c r="J448" s="1090">
        <f t="shared" si="3"/>
        <v>2.4915899999999995</v>
      </c>
      <c r="K448" s="1059">
        <v>6</v>
      </c>
      <c r="L448" s="1108">
        <v>6000</v>
      </c>
      <c r="M448" s="1061">
        <v>0</v>
      </c>
    </row>
    <row r="449" spans="1:119" s="63" customFormat="1" ht="20.100000000000001" customHeight="1" x14ac:dyDescent="0.15">
      <c r="A449" s="57">
        <v>43968</v>
      </c>
      <c r="B449" s="1058">
        <v>0</v>
      </c>
      <c r="C449" s="1058">
        <v>0</v>
      </c>
      <c r="D449" s="34">
        <v>0</v>
      </c>
      <c r="E449" s="1077">
        <v>3946</v>
      </c>
      <c r="F449" s="1328">
        <v>0</v>
      </c>
      <c r="G449" s="1063">
        <v>0</v>
      </c>
      <c r="H449" s="1062">
        <v>0</v>
      </c>
      <c r="I449" s="34">
        <v>60</v>
      </c>
      <c r="J449" s="1091">
        <f t="shared" si="3"/>
        <v>2.4915899999999995</v>
      </c>
      <c r="K449" s="1062">
        <v>6</v>
      </c>
      <c r="L449" s="1109">
        <v>6600</v>
      </c>
      <c r="M449" s="1064">
        <v>0</v>
      </c>
      <c r="N449" s="55"/>
      <c r="O449" s="26"/>
      <c r="P449" s="26"/>
      <c r="Q449" s="26"/>
      <c r="R449" s="26"/>
      <c r="S449" s="26"/>
      <c r="T449" s="26"/>
      <c r="U449" s="26"/>
      <c r="V449" s="26"/>
      <c r="W449" s="26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I449" s="45"/>
      <c r="CJ449" s="45"/>
      <c r="CK449" s="45"/>
      <c r="CL449" s="45"/>
      <c r="CM449" s="45"/>
      <c r="CN449" s="45"/>
      <c r="CO449" s="45"/>
      <c r="CP449" s="45"/>
      <c r="CQ449" s="45"/>
      <c r="CR449" s="45"/>
      <c r="CS449" s="45"/>
      <c r="CT449" s="45"/>
      <c r="CU449" s="45"/>
      <c r="CV449" s="45"/>
      <c r="CW449" s="45"/>
      <c r="CX449" s="45"/>
      <c r="CY449" s="45"/>
      <c r="CZ449" s="45"/>
      <c r="DA449" s="45"/>
      <c r="DB449" s="45"/>
      <c r="DC449" s="45"/>
      <c r="DD449" s="45"/>
      <c r="DE449" s="45"/>
      <c r="DF449" s="45"/>
      <c r="DG449" s="45"/>
      <c r="DH449" s="45"/>
      <c r="DI449" s="45"/>
      <c r="DJ449" s="45"/>
      <c r="DK449" s="45"/>
      <c r="DL449" s="45"/>
      <c r="DM449" s="45"/>
      <c r="DN449" s="45"/>
      <c r="DO449" s="45"/>
    </row>
    <row r="450" spans="1:119" ht="20.100000000000001" customHeight="1" x14ac:dyDescent="0.15">
      <c r="A450" s="56">
        <v>43969</v>
      </c>
      <c r="B450" s="1057">
        <v>0</v>
      </c>
      <c r="C450" s="1057">
        <v>0</v>
      </c>
      <c r="D450" s="19">
        <v>0</v>
      </c>
      <c r="E450" s="1066">
        <v>3412</v>
      </c>
      <c r="F450" s="1326">
        <v>0</v>
      </c>
      <c r="G450" s="1060">
        <v>0</v>
      </c>
      <c r="H450" s="1059">
        <v>0</v>
      </c>
      <c r="I450" s="19">
        <v>60</v>
      </c>
      <c r="J450" s="1090">
        <f>3.14*1.15*1.15*I450/100</f>
        <v>2.4915899999999995</v>
      </c>
      <c r="K450" s="1059">
        <v>6</v>
      </c>
      <c r="L450" s="1094">
        <v>6000</v>
      </c>
      <c r="M450" s="1061">
        <v>0</v>
      </c>
    </row>
    <row r="451" spans="1:119" ht="20.100000000000001" customHeight="1" x14ac:dyDescent="0.15">
      <c r="A451" s="56">
        <v>43970</v>
      </c>
      <c r="B451" s="1057">
        <v>0</v>
      </c>
      <c r="C451" s="1057">
        <v>0</v>
      </c>
      <c r="D451" s="19">
        <v>0</v>
      </c>
      <c r="E451" s="1066">
        <v>4063</v>
      </c>
      <c r="F451" s="1326">
        <v>0</v>
      </c>
      <c r="G451" s="1060">
        <v>0</v>
      </c>
      <c r="H451" s="1059">
        <v>0</v>
      </c>
      <c r="I451" s="19">
        <v>60</v>
      </c>
      <c r="J451" s="1090">
        <f t="shared" si="3"/>
        <v>2.4915899999999995</v>
      </c>
      <c r="K451" s="1059">
        <v>6</v>
      </c>
      <c r="L451" s="1094">
        <v>6000</v>
      </c>
      <c r="M451" s="1061">
        <v>0</v>
      </c>
    </row>
    <row r="452" spans="1:119" ht="20.100000000000001" customHeight="1" x14ac:dyDescent="0.15">
      <c r="A452" s="56">
        <v>43971</v>
      </c>
      <c r="B452" s="1057">
        <v>0</v>
      </c>
      <c r="C452" s="1057">
        <v>0</v>
      </c>
      <c r="D452" s="19">
        <v>0</v>
      </c>
      <c r="E452" s="1066">
        <v>4130</v>
      </c>
      <c r="F452" s="1326">
        <v>0</v>
      </c>
      <c r="G452" s="1060">
        <v>0</v>
      </c>
      <c r="H452" s="1059">
        <v>0</v>
      </c>
      <c r="I452" s="19">
        <v>60</v>
      </c>
      <c r="J452" s="1090">
        <f t="shared" si="3"/>
        <v>2.4915899999999995</v>
      </c>
      <c r="K452" s="1059">
        <v>6</v>
      </c>
      <c r="L452" s="1094">
        <v>5800</v>
      </c>
      <c r="M452" s="1061">
        <v>0</v>
      </c>
    </row>
    <row r="453" spans="1:119" ht="20.100000000000001" customHeight="1" x14ac:dyDescent="0.15">
      <c r="A453" s="56">
        <v>43972</v>
      </c>
      <c r="B453" s="1057">
        <v>0</v>
      </c>
      <c r="C453" s="1057">
        <v>0</v>
      </c>
      <c r="D453" s="19">
        <v>0</v>
      </c>
      <c r="E453" s="1066">
        <v>3778</v>
      </c>
      <c r="F453" s="1326">
        <v>0</v>
      </c>
      <c r="G453" s="1060">
        <v>0</v>
      </c>
      <c r="H453" s="1059">
        <v>0</v>
      </c>
      <c r="I453" s="19">
        <v>60</v>
      </c>
      <c r="J453" s="1090">
        <f t="shared" si="3"/>
        <v>2.4915899999999995</v>
      </c>
      <c r="K453" s="1059">
        <v>6</v>
      </c>
      <c r="L453" s="1094">
        <v>5500</v>
      </c>
      <c r="M453" s="1061">
        <v>0</v>
      </c>
    </row>
    <row r="454" spans="1:119" ht="20.100000000000001" customHeight="1" x14ac:dyDescent="0.15">
      <c r="A454" s="56">
        <v>43973</v>
      </c>
      <c r="B454" s="1057">
        <v>0</v>
      </c>
      <c r="C454" s="1057">
        <v>0</v>
      </c>
      <c r="D454" s="19">
        <v>0</v>
      </c>
      <c r="E454" s="1066">
        <v>3913</v>
      </c>
      <c r="F454" s="1326">
        <v>0</v>
      </c>
      <c r="G454" s="1060">
        <v>0</v>
      </c>
      <c r="H454" s="1059">
        <v>0</v>
      </c>
      <c r="I454" s="19">
        <v>60</v>
      </c>
      <c r="J454" s="1090">
        <f t="shared" si="3"/>
        <v>2.4915899999999995</v>
      </c>
      <c r="K454" s="1059">
        <v>6</v>
      </c>
      <c r="L454" s="1094">
        <v>6000</v>
      </c>
      <c r="M454" s="1061">
        <v>0</v>
      </c>
    </row>
    <row r="455" spans="1:119" ht="20.100000000000001" customHeight="1" x14ac:dyDescent="0.15">
      <c r="A455" s="56">
        <v>43974</v>
      </c>
      <c r="B455" s="1057">
        <v>0</v>
      </c>
      <c r="C455" s="1057">
        <v>0</v>
      </c>
      <c r="D455" s="19">
        <v>0</v>
      </c>
      <c r="E455" s="1066">
        <v>3628</v>
      </c>
      <c r="F455" s="1326">
        <v>0</v>
      </c>
      <c r="G455" s="1060">
        <v>0</v>
      </c>
      <c r="H455" s="1059">
        <v>0</v>
      </c>
      <c r="I455" s="19">
        <v>75</v>
      </c>
      <c r="J455" s="1090">
        <f t="shared" si="3"/>
        <v>3.1144874999999996</v>
      </c>
      <c r="K455" s="1059">
        <v>6</v>
      </c>
      <c r="L455" s="1094">
        <v>5500</v>
      </c>
      <c r="M455" s="1061">
        <v>0</v>
      </c>
    </row>
    <row r="456" spans="1:119" s="63" customFormat="1" ht="20.100000000000001" customHeight="1" x14ac:dyDescent="0.15">
      <c r="A456" s="57">
        <v>43975</v>
      </c>
      <c r="B456" s="1058">
        <v>0</v>
      </c>
      <c r="C456" s="1058">
        <v>0</v>
      </c>
      <c r="D456" s="34">
        <v>0</v>
      </c>
      <c r="E456" s="1069">
        <v>4080</v>
      </c>
      <c r="F456" s="1328">
        <v>0</v>
      </c>
      <c r="G456" s="1063">
        <v>0</v>
      </c>
      <c r="H456" s="1062">
        <v>0</v>
      </c>
      <c r="I456" s="34">
        <v>75</v>
      </c>
      <c r="J456" s="1082">
        <f t="shared" si="3"/>
        <v>3.1144874999999996</v>
      </c>
      <c r="K456" s="1062">
        <v>6</v>
      </c>
      <c r="L456" s="1097">
        <v>5500</v>
      </c>
      <c r="M456" s="1064">
        <v>0</v>
      </c>
      <c r="N456" s="55"/>
      <c r="O456" s="26"/>
      <c r="P456" s="26"/>
      <c r="Q456" s="26"/>
      <c r="R456" s="26"/>
      <c r="S456" s="26"/>
      <c r="T456" s="26"/>
      <c r="U456" s="26"/>
      <c r="V456" s="26"/>
      <c r="W456" s="26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 s="45"/>
      <c r="CD456" s="45"/>
      <c r="CE456" s="45"/>
      <c r="CF456" s="45"/>
      <c r="CG456" s="45"/>
      <c r="CH456" s="45"/>
      <c r="CI456" s="45"/>
      <c r="CJ456" s="45"/>
      <c r="CK456" s="45"/>
      <c r="CL456" s="45"/>
      <c r="CM456" s="45"/>
      <c r="CN456" s="45"/>
      <c r="CO456" s="45"/>
      <c r="CP456" s="45"/>
      <c r="CQ456" s="45"/>
      <c r="CR456" s="45"/>
      <c r="CS456" s="45"/>
      <c r="CT456" s="45"/>
      <c r="CU456" s="45"/>
      <c r="CV456" s="45"/>
      <c r="CW456" s="45"/>
      <c r="CX456" s="45"/>
      <c r="CY456" s="45"/>
      <c r="CZ456" s="45"/>
      <c r="DA456" s="45"/>
      <c r="DB456" s="45"/>
      <c r="DC456" s="45"/>
      <c r="DD456" s="45"/>
      <c r="DE456" s="45"/>
      <c r="DF456" s="45"/>
      <c r="DG456" s="45"/>
      <c r="DH456" s="45"/>
      <c r="DI456" s="45"/>
      <c r="DJ456" s="45"/>
      <c r="DK456" s="45"/>
      <c r="DL456" s="45"/>
      <c r="DM456" s="45"/>
      <c r="DN456" s="45"/>
      <c r="DO456" s="45"/>
    </row>
    <row r="457" spans="1:119" ht="20.100000000000001" customHeight="1" x14ac:dyDescent="0.15">
      <c r="A457" s="56">
        <v>43976</v>
      </c>
      <c r="B457" s="1057">
        <v>0</v>
      </c>
      <c r="C457" s="1057">
        <v>0</v>
      </c>
      <c r="D457" s="19">
        <v>0</v>
      </c>
      <c r="E457" s="1066">
        <v>3996</v>
      </c>
      <c r="F457" s="1326">
        <v>0</v>
      </c>
      <c r="G457" s="1060">
        <v>0</v>
      </c>
      <c r="H457" s="1059">
        <v>0</v>
      </c>
      <c r="I457" s="19">
        <v>90</v>
      </c>
      <c r="J457" s="1079">
        <f t="shared" si="3"/>
        <v>3.7373849999999993</v>
      </c>
      <c r="K457" s="1059">
        <v>6</v>
      </c>
      <c r="L457" s="1094">
        <v>5500</v>
      </c>
      <c r="M457" s="1061">
        <v>0</v>
      </c>
    </row>
    <row r="458" spans="1:119" ht="20.100000000000001" customHeight="1" x14ac:dyDescent="0.15">
      <c r="A458" s="56">
        <v>43977</v>
      </c>
      <c r="B458" s="1057">
        <v>0</v>
      </c>
      <c r="C458" s="1057">
        <v>0</v>
      </c>
      <c r="D458" s="19">
        <v>0</v>
      </c>
      <c r="E458" s="1066">
        <v>3646</v>
      </c>
      <c r="F458" s="1326">
        <v>0</v>
      </c>
      <c r="G458" s="1060">
        <v>0</v>
      </c>
      <c r="H458" s="1059">
        <v>0</v>
      </c>
      <c r="I458" s="19">
        <v>90</v>
      </c>
      <c r="J458" s="1079">
        <f t="shared" si="3"/>
        <v>3.7373849999999993</v>
      </c>
      <c r="K458" s="1059">
        <v>6</v>
      </c>
      <c r="L458" s="1094">
        <v>5100</v>
      </c>
      <c r="M458" s="1061">
        <v>0</v>
      </c>
    </row>
    <row r="459" spans="1:119" ht="20.100000000000001" customHeight="1" x14ac:dyDescent="0.15">
      <c r="A459" s="56">
        <v>43978</v>
      </c>
      <c r="B459" s="1057">
        <v>0</v>
      </c>
      <c r="C459" s="1057">
        <v>0</v>
      </c>
      <c r="D459" s="19">
        <v>0</v>
      </c>
      <c r="E459" s="1066">
        <v>3411</v>
      </c>
      <c r="F459" s="1326">
        <v>0</v>
      </c>
      <c r="G459" s="1060">
        <v>0</v>
      </c>
      <c r="H459" s="1059">
        <v>0</v>
      </c>
      <c r="I459" s="19">
        <v>90</v>
      </c>
      <c r="J459" s="1079">
        <f t="shared" si="3"/>
        <v>3.7373849999999993</v>
      </c>
      <c r="K459" s="1059">
        <v>6</v>
      </c>
      <c r="L459" s="1094">
        <v>5100</v>
      </c>
      <c r="M459" s="1061">
        <v>0</v>
      </c>
    </row>
    <row r="460" spans="1:119" ht="20.100000000000001" customHeight="1" x14ac:dyDescent="0.15">
      <c r="A460" s="56">
        <v>43979</v>
      </c>
      <c r="B460" s="1057">
        <v>0</v>
      </c>
      <c r="C460" s="1057">
        <v>0</v>
      </c>
      <c r="D460" s="19">
        <v>0</v>
      </c>
      <c r="E460" s="1066">
        <v>3579</v>
      </c>
      <c r="F460" s="1326">
        <v>0</v>
      </c>
      <c r="G460" s="1060">
        <v>0</v>
      </c>
      <c r="H460" s="1059">
        <v>0</v>
      </c>
      <c r="I460" s="19">
        <v>90</v>
      </c>
      <c r="J460" s="1079">
        <f t="shared" si="3"/>
        <v>3.7373849999999993</v>
      </c>
      <c r="K460" s="1059">
        <v>4.5</v>
      </c>
      <c r="L460" s="1094">
        <v>5456</v>
      </c>
      <c r="M460" s="1061">
        <v>0</v>
      </c>
    </row>
    <row r="461" spans="1:119" ht="20.100000000000001" customHeight="1" x14ac:dyDescent="0.15">
      <c r="A461" s="56">
        <v>43980</v>
      </c>
      <c r="B461" s="1057">
        <v>0</v>
      </c>
      <c r="C461" s="1057">
        <v>0</v>
      </c>
      <c r="D461" s="19">
        <v>0</v>
      </c>
      <c r="E461" s="1066">
        <v>3746</v>
      </c>
      <c r="F461" s="1326">
        <v>0</v>
      </c>
      <c r="G461" s="1060">
        <v>0</v>
      </c>
      <c r="H461" s="1059">
        <v>0</v>
      </c>
      <c r="I461" s="19">
        <v>55</v>
      </c>
      <c r="J461" s="1079">
        <f t="shared" si="3"/>
        <v>2.2839574999999996</v>
      </c>
      <c r="K461" s="1059">
        <v>4.5</v>
      </c>
      <c r="L461" s="1094">
        <v>4629</v>
      </c>
      <c r="M461" s="1061">
        <v>0</v>
      </c>
    </row>
    <row r="462" spans="1:119" ht="20.100000000000001" customHeight="1" x14ac:dyDescent="0.15">
      <c r="A462" s="56">
        <v>43981</v>
      </c>
      <c r="B462" s="1057">
        <v>0</v>
      </c>
      <c r="C462" s="1057">
        <v>0</v>
      </c>
      <c r="D462" s="19">
        <v>0</v>
      </c>
      <c r="E462" s="1066">
        <v>4380</v>
      </c>
      <c r="F462" s="1326">
        <v>0</v>
      </c>
      <c r="G462" s="1060">
        <v>0</v>
      </c>
      <c r="H462" s="1059">
        <v>0</v>
      </c>
      <c r="I462" s="19">
        <v>60</v>
      </c>
      <c r="J462" s="1079">
        <f t="shared" si="3"/>
        <v>2.4915899999999995</v>
      </c>
      <c r="K462" s="1059">
        <v>6</v>
      </c>
      <c r="L462" s="1094">
        <v>4670</v>
      </c>
      <c r="M462" s="1061">
        <v>0</v>
      </c>
    </row>
    <row r="463" spans="1:119" s="63" customFormat="1" ht="20.100000000000001" customHeight="1" x14ac:dyDescent="0.15">
      <c r="A463" s="57">
        <v>43982</v>
      </c>
      <c r="B463" s="1058">
        <v>0</v>
      </c>
      <c r="C463" s="1058">
        <v>0</v>
      </c>
      <c r="D463" s="34">
        <v>0</v>
      </c>
      <c r="E463" s="1069">
        <v>3977</v>
      </c>
      <c r="F463" s="1328">
        <v>0</v>
      </c>
      <c r="G463" s="1063">
        <v>0</v>
      </c>
      <c r="H463" s="1062">
        <v>0</v>
      </c>
      <c r="I463" s="34">
        <v>85</v>
      </c>
      <c r="J463" s="1082">
        <f t="shared" si="3"/>
        <v>3.5297524999999994</v>
      </c>
      <c r="K463" s="1062">
        <v>6</v>
      </c>
      <c r="L463" s="1097">
        <v>5150</v>
      </c>
      <c r="M463" s="1064">
        <v>0</v>
      </c>
      <c r="N463" s="55"/>
      <c r="O463" s="26"/>
      <c r="P463" s="26"/>
      <c r="Q463" s="26"/>
      <c r="R463" s="26"/>
      <c r="S463" s="26"/>
      <c r="T463" s="26"/>
      <c r="U463" s="26"/>
      <c r="V463" s="26"/>
      <c r="W463" s="26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 s="45"/>
      <c r="CD463" s="45"/>
      <c r="CE463" s="45"/>
      <c r="CF463" s="45"/>
      <c r="CG463" s="45"/>
      <c r="CH463" s="45"/>
      <c r="CI463" s="45"/>
      <c r="CJ463" s="45"/>
      <c r="CK463" s="45"/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45"/>
      <c r="CZ463" s="45"/>
      <c r="DA463" s="45"/>
      <c r="DB463" s="45"/>
      <c r="DC463" s="45"/>
      <c r="DD463" s="45"/>
      <c r="DE463" s="45"/>
      <c r="DF463" s="45"/>
      <c r="DG463" s="45"/>
      <c r="DH463" s="45"/>
      <c r="DI463" s="45"/>
      <c r="DJ463" s="45"/>
      <c r="DK463" s="45"/>
      <c r="DL463" s="45"/>
      <c r="DM463" s="45"/>
      <c r="DN463" s="45"/>
      <c r="DO463" s="45"/>
    </row>
    <row r="464" spans="1:119" ht="20.100000000000001" customHeight="1" x14ac:dyDescent="0.15">
      <c r="A464" s="56">
        <v>43983</v>
      </c>
      <c r="B464" s="1057">
        <v>0</v>
      </c>
      <c r="C464" s="1057">
        <v>0</v>
      </c>
      <c r="D464" s="19">
        <v>0</v>
      </c>
      <c r="E464" s="1066">
        <v>3168</v>
      </c>
      <c r="F464" s="1326">
        <v>0</v>
      </c>
      <c r="G464" s="1060">
        <v>0</v>
      </c>
      <c r="H464" s="1059">
        <v>0</v>
      </c>
      <c r="I464" s="19">
        <v>80</v>
      </c>
      <c r="J464" s="1079">
        <f t="shared" si="3"/>
        <v>3.32212</v>
      </c>
      <c r="K464" s="1059">
        <v>6</v>
      </c>
      <c r="L464" s="1094">
        <v>5020</v>
      </c>
      <c r="M464" s="1061">
        <v>0</v>
      </c>
    </row>
    <row r="465" spans="1:119" ht="20.100000000000001" customHeight="1" x14ac:dyDescent="0.15">
      <c r="A465" s="56">
        <v>43984</v>
      </c>
      <c r="B465" s="1057">
        <v>0</v>
      </c>
      <c r="C465" s="1057">
        <v>0</v>
      </c>
      <c r="D465" s="19">
        <v>0</v>
      </c>
      <c r="E465" s="1066">
        <v>3459</v>
      </c>
      <c r="F465" s="1326">
        <v>0</v>
      </c>
      <c r="G465" s="1060">
        <v>0</v>
      </c>
      <c r="H465" s="1059">
        <v>0</v>
      </c>
      <c r="I465" s="19">
        <v>80</v>
      </c>
      <c r="J465" s="1079">
        <f t="shared" si="3"/>
        <v>3.32212</v>
      </c>
      <c r="K465" s="1059">
        <v>6</v>
      </c>
      <c r="L465" s="1094">
        <v>7140</v>
      </c>
      <c r="M465" s="1061">
        <v>0</v>
      </c>
    </row>
    <row r="466" spans="1:119" ht="20.100000000000001" customHeight="1" x14ac:dyDescent="0.15">
      <c r="A466" s="56">
        <v>43985</v>
      </c>
      <c r="B466" s="1057">
        <v>0</v>
      </c>
      <c r="C466" s="1057">
        <v>0</v>
      </c>
      <c r="D466" s="19">
        <v>0</v>
      </c>
      <c r="E466" s="1066">
        <v>3629</v>
      </c>
      <c r="F466" s="1326">
        <v>0</v>
      </c>
      <c r="G466" s="1060">
        <v>0</v>
      </c>
      <c r="H466" s="1059">
        <v>0</v>
      </c>
      <c r="I466" s="19">
        <v>80</v>
      </c>
      <c r="J466" s="1079">
        <f t="shared" si="3"/>
        <v>3.32212</v>
      </c>
      <c r="K466" s="1059">
        <v>6</v>
      </c>
      <c r="L466" s="1094">
        <v>7360</v>
      </c>
      <c r="M466" s="1061">
        <v>0</v>
      </c>
    </row>
    <row r="467" spans="1:119" ht="20.100000000000001" customHeight="1" x14ac:dyDescent="0.15">
      <c r="A467" s="56">
        <v>43986</v>
      </c>
      <c r="B467" s="1057">
        <v>0</v>
      </c>
      <c r="C467" s="1057">
        <v>0</v>
      </c>
      <c r="D467" s="19">
        <v>0</v>
      </c>
      <c r="E467" s="1066">
        <v>3302</v>
      </c>
      <c r="F467" s="1326">
        <v>0</v>
      </c>
      <c r="G467" s="1060">
        <v>0</v>
      </c>
      <c r="H467" s="1059">
        <v>0</v>
      </c>
      <c r="I467" s="19">
        <v>90</v>
      </c>
      <c r="J467" s="1079">
        <f t="shared" si="3"/>
        <v>3.7373849999999993</v>
      </c>
      <c r="K467" s="1059">
        <v>7</v>
      </c>
      <c r="L467" s="1094">
        <v>7046</v>
      </c>
      <c r="M467" s="1061">
        <v>0</v>
      </c>
    </row>
    <row r="468" spans="1:119" ht="20.100000000000001" customHeight="1" x14ac:dyDescent="0.15">
      <c r="A468" s="56">
        <v>43987</v>
      </c>
      <c r="B468" s="1057">
        <v>0</v>
      </c>
      <c r="C468" s="1057">
        <v>0</v>
      </c>
      <c r="D468" s="19">
        <v>0</v>
      </c>
      <c r="E468" s="1066">
        <v>3536</v>
      </c>
      <c r="F468" s="1326">
        <v>0</v>
      </c>
      <c r="G468" s="1060">
        <v>0</v>
      </c>
      <c r="H468" s="1059">
        <v>0</v>
      </c>
      <c r="I468" s="19">
        <v>80</v>
      </c>
      <c r="J468" s="1079">
        <f t="shared" ref="J468:J530" si="4">3.14*1.15*1.15*I468/100</f>
        <v>3.32212</v>
      </c>
      <c r="K468" s="1059">
        <v>6</v>
      </c>
      <c r="L468" s="1094">
        <v>7160</v>
      </c>
      <c r="M468" s="1061">
        <v>0</v>
      </c>
    </row>
    <row r="469" spans="1:119" ht="20.100000000000001" customHeight="1" x14ac:dyDescent="0.15">
      <c r="A469" s="56">
        <v>43988</v>
      </c>
      <c r="B469" s="1057">
        <v>0</v>
      </c>
      <c r="C469" s="1057">
        <v>0</v>
      </c>
      <c r="D469" s="19">
        <v>0</v>
      </c>
      <c r="E469" s="1066">
        <v>3516</v>
      </c>
      <c r="F469" s="1326">
        <v>0</v>
      </c>
      <c r="G469" s="1060">
        <v>0</v>
      </c>
      <c r="H469" s="1059">
        <v>0</v>
      </c>
      <c r="I469" s="19">
        <v>80</v>
      </c>
      <c r="J469" s="1079">
        <f t="shared" si="4"/>
        <v>3.32212</v>
      </c>
      <c r="K469" s="1059">
        <v>6</v>
      </c>
      <c r="L469" s="1094">
        <v>6040</v>
      </c>
      <c r="M469" s="1061">
        <v>0</v>
      </c>
    </row>
    <row r="470" spans="1:119" s="63" customFormat="1" ht="20.100000000000001" customHeight="1" x14ac:dyDescent="0.15">
      <c r="A470" s="57">
        <v>43989</v>
      </c>
      <c r="B470" s="1058">
        <v>0</v>
      </c>
      <c r="C470" s="1058">
        <v>0</v>
      </c>
      <c r="D470" s="34">
        <v>0</v>
      </c>
      <c r="E470" s="1069">
        <v>3597</v>
      </c>
      <c r="F470" s="1328">
        <v>0</v>
      </c>
      <c r="G470" s="1063">
        <v>0</v>
      </c>
      <c r="H470" s="1062">
        <v>0</v>
      </c>
      <c r="I470" s="34">
        <v>80</v>
      </c>
      <c r="J470" s="1082">
        <f t="shared" si="4"/>
        <v>3.32212</v>
      </c>
      <c r="K470" s="1062">
        <v>6</v>
      </c>
      <c r="L470" s="1097">
        <v>5720</v>
      </c>
      <c r="M470" s="1064">
        <v>0</v>
      </c>
      <c r="N470" s="55"/>
      <c r="O470" s="26"/>
      <c r="P470" s="26"/>
      <c r="Q470" s="26"/>
      <c r="R470" s="26"/>
      <c r="S470" s="26"/>
      <c r="T470" s="26"/>
      <c r="U470" s="26"/>
      <c r="V470" s="26"/>
      <c r="W470" s="26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/>
      <c r="CJ470" s="45"/>
      <c r="CK470" s="45"/>
      <c r="CL470" s="45"/>
      <c r="CM470" s="45"/>
      <c r="CN470" s="45"/>
      <c r="CO470" s="45"/>
      <c r="CP470" s="45"/>
      <c r="CQ470" s="45"/>
      <c r="CR470" s="45"/>
      <c r="CS470" s="45"/>
      <c r="CT470" s="45"/>
      <c r="CU470" s="45"/>
      <c r="CV470" s="45"/>
      <c r="CW470" s="45"/>
      <c r="CX470" s="45"/>
      <c r="CY470" s="45"/>
      <c r="CZ470" s="45"/>
      <c r="DA470" s="45"/>
      <c r="DB470" s="45"/>
      <c r="DC470" s="45"/>
      <c r="DD470" s="45"/>
      <c r="DE470" s="45"/>
      <c r="DF470" s="45"/>
      <c r="DG470" s="45"/>
      <c r="DH470" s="45"/>
      <c r="DI470" s="45"/>
      <c r="DJ470" s="45"/>
      <c r="DK470" s="45"/>
      <c r="DL470" s="45"/>
      <c r="DM470" s="45"/>
      <c r="DN470" s="45"/>
      <c r="DO470" s="45"/>
    </row>
    <row r="471" spans="1:119" ht="20.100000000000001" customHeight="1" x14ac:dyDescent="0.15">
      <c r="A471" s="927">
        <v>43990</v>
      </c>
      <c r="B471" s="1057">
        <v>0</v>
      </c>
      <c r="C471" s="1057">
        <v>0</v>
      </c>
      <c r="D471" s="1042">
        <v>0</v>
      </c>
      <c r="E471" s="1075">
        <v>2430</v>
      </c>
      <c r="F471" s="1330">
        <v>0</v>
      </c>
      <c r="G471" s="1060">
        <v>0</v>
      </c>
      <c r="H471" s="1059">
        <v>0</v>
      </c>
      <c r="I471" s="1042">
        <v>80</v>
      </c>
      <c r="J471" s="1084">
        <f t="shared" si="4"/>
        <v>3.32212</v>
      </c>
      <c r="K471" s="1059">
        <v>6</v>
      </c>
      <c r="L471" s="1099">
        <v>6010</v>
      </c>
      <c r="M471" s="1061">
        <v>0</v>
      </c>
      <c r="N471" s="794"/>
      <c r="O471" s="1201"/>
      <c r="P471" s="1201"/>
      <c r="Q471" s="1201"/>
      <c r="R471" s="1201"/>
      <c r="S471" s="1201"/>
      <c r="T471" s="1201"/>
      <c r="U471" s="1201"/>
      <c r="V471" s="1201"/>
      <c r="W471" s="1201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7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</row>
    <row r="472" spans="1:119" ht="20.100000000000001" customHeight="1" x14ac:dyDescent="0.15">
      <c r="A472" s="927">
        <v>43991</v>
      </c>
      <c r="B472" s="1057">
        <v>0</v>
      </c>
      <c r="C472" s="1057">
        <v>0</v>
      </c>
      <c r="D472" s="1042">
        <v>0</v>
      </c>
      <c r="E472" s="1075">
        <v>2594</v>
      </c>
      <c r="F472" s="1330">
        <v>0</v>
      </c>
      <c r="G472" s="1060">
        <v>0</v>
      </c>
      <c r="H472" s="1059">
        <v>0</v>
      </c>
      <c r="I472" s="1042">
        <v>80</v>
      </c>
      <c r="J472" s="1084">
        <f t="shared" si="4"/>
        <v>3.32212</v>
      </c>
      <c r="K472" s="1059">
        <v>6</v>
      </c>
      <c r="L472" s="1099">
        <v>5730</v>
      </c>
      <c r="M472" s="1061">
        <v>0</v>
      </c>
      <c r="N472" s="794"/>
      <c r="O472" s="1201"/>
      <c r="P472" s="1201"/>
      <c r="Q472" s="1201"/>
      <c r="R472" s="1201"/>
      <c r="S472" s="1201"/>
      <c r="T472" s="1201"/>
      <c r="U472" s="1201"/>
      <c r="V472" s="1201"/>
      <c r="W472" s="1201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7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</row>
    <row r="473" spans="1:119" ht="20.100000000000001" customHeight="1" x14ac:dyDescent="0.15">
      <c r="A473" s="927">
        <v>43992</v>
      </c>
      <c r="B473" s="1057">
        <v>0</v>
      </c>
      <c r="C473" s="1057">
        <v>0</v>
      </c>
      <c r="D473" s="1042">
        <v>0</v>
      </c>
      <c r="E473" s="1075">
        <v>2543</v>
      </c>
      <c r="F473" s="1330">
        <v>0</v>
      </c>
      <c r="G473" s="1060">
        <v>0</v>
      </c>
      <c r="H473" s="1059">
        <v>0</v>
      </c>
      <c r="I473" s="1042">
        <v>80</v>
      </c>
      <c r="J473" s="1084">
        <f t="shared" si="4"/>
        <v>3.32212</v>
      </c>
      <c r="K473" s="1059">
        <v>6</v>
      </c>
      <c r="L473" s="1099">
        <v>5700</v>
      </c>
      <c r="M473" s="1061">
        <v>0</v>
      </c>
      <c r="N473" s="794"/>
      <c r="O473" s="1201"/>
      <c r="P473" s="1201"/>
      <c r="Q473" s="1201"/>
      <c r="R473" s="1201"/>
      <c r="S473" s="1201"/>
      <c r="T473" s="1201"/>
      <c r="U473" s="1201"/>
      <c r="V473" s="1201"/>
      <c r="W473" s="1201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7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</row>
    <row r="474" spans="1:119" ht="20.100000000000001" customHeight="1" x14ac:dyDescent="0.15">
      <c r="A474" s="927">
        <v>43993</v>
      </c>
      <c r="B474" s="1057">
        <v>0</v>
      </c>
      <c r="C474" s="1057">
        <v>0</v>
      </c>
      <c r="D474" s="1042">
        <v>0</v>
      </c>
      <c r="E474" s="1075">
        <v>2407</v>
      </c>
      <c r="F474" s="1330">
        <v>0</v>
      </c>
      <c r="G474" s="1060">
        <v>0</v>
      </c>
      <c r="H474" s="1059">
        <v>0</v>
      </c>
      <c r="I474" s="1042">
        <v>80</v>
      </c>
      <c r="J474" s="1084">
        <f t="shared" si="4"/>
        <v>3.32212</v>
      </c>
      <c r="K474" s="1059">
        <v>6</v>
      </c>
      <c r="L474" s="1099">
        <v>3380</v>
      </c>
      <c r="M474" s="1061">
        <v>0</v>
      </c>
      <c r="N474" s="794"/>
      <c r="O474" s="1201"/>
      <c r="P474" s="1201"/>
      <c r="Q474" s="1201"/>
      <c r="R474" s="1201"/>
      <c r="S474" s="1201"/>
      <c r="T474" s="1201"/>
      <c r="U474" s="1201"/>
      <c r="V474" s="1201"/>
      <c r="W474" s="1201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7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</row>
    <row r="475" spans="1:119" ht="20.100000000000001" customHeight="1" x14ac:dyDescent="0.15">
      <c r="A475" s="927">
        <v>43994</v>
      </c>
      <c r="B475" s="1057">
        <v>0</v>
      </c>
      <c r="C475" s="1057">
        <v>0</v>
      </c>
      <c r="D475" s="1042">
        <v>0</v>
      </c>
      <c r="E475" s="1075">
        <v>2744</v>
      </c>
      <c r="F475" s="1330">
        <v>0</v>
      </c>
      <c r="G475" s="1060">
        <v>0</v>
      </c>
      <c r="H475" s="1059">
        <v>0</v>
      </c>
      <c r="I475" s="1042">
        <v>80</v>
      </c>
      <c r="J475" s="1084">
        <f t="shared" si="4"/>
        <v>3.32212</v>
      </c>
      <c r="K475" s="1059">
        <v>6</v>
      </c>
      <c r="L475" s="1099">
        <v>6620</v>
      </c>
      <c r="M475" s="1061">
        <v>0</v>
      </c>
      <c r="N475" s="794"/>
      <c r="O475" s="1201"/>
      <c r="P475" s="1201"/>
      <c r="Q475" s="1201"/>
      <c r="R475" s="1201"/>
      <c r="S475" s="1201"/>
      <c r="T475" s="1201"/>
      <c r="U475" s="1201"/>
      <c r="V475" s="1201"/>
      <c r="W475" s="1201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7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</row>
    <row r="476" spans="1:119" ht="20.100000000000001" customHeight="1" x14ac:dyDescent="0.15">
      <c r="A476" s="927">
        <v>43995</v>
      </c>
      <c r="B476" s="1057">
        <v>0</v>
      </c>
      <c r="C476" s="1057">
        <v>0</v>
      </c>
      <c r="D476" s="1042">
        <v>0</v>
      </c>
      <c r="E476" s="1075">
        <v>2094</v>
      </c>
      <c r="F476" s="1330">
        <v>0</v>
      </c>
      <c r="G476" s="1060">
        <v>0</v>
      </c>
      <c r="H476" s="1059">
        <v>100</v>
      </c>
      <c r="I476" s="1042">
        <v>85</v>
      </c>
      <c r="J476" s="1084">
        <f t="shared" si="4"/>
        <v>3.5297524999999994</v>
      </c>
      <c r="K476" s="1059">
        <v>6</v>
      </c>
      <c r="L476" s="1099">
        <v>7130</v>
      </c>
      <c r="M476" s="1061">
        <v>0</v>
      </c>
      <c r="N476" s="794"/>
      <c r="O476" s="1201"/>
      <c r="P476" s="1201"/>
      <c r="Q476" s="1201"/>
      <c r="R476" s="1201"/>
      <c r="S476" s="1201"/>
      <c r="T476" s="1201"/>
      <c r="U476" s="1201"/>
      <c r="V476" s="1201"/>
      <c r="W476" s="1201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7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</row>
    <row r="477" spans="1:119" s="63" customFormat="1" ht="20.100000000000001" customHeight="1" x14ac:dyDescent="0.15">
      <c r="A477" s="953">
        <v>43996</v>
      </c>
      <c r="B477" s="1058">
        <v>0</v>
      </c>
      <c r="C477" s="1058">
        <v>0</v>
      </c>
      <c r="D477" s="1049">
        <v>0</v>
      </c>
      <c r="E477" s="1069">
        <v>1480</v>
      </c>
      <c r="F477" s="1334">
        <v>0</v>
      </c>
      <c r="G477" s="1063">
        <v>0</v>
      </c>
      <c r="H477" s="34">
        <v>150</v>
      </c>
      <c r="I477" s="34">
        <v>70</v>
      </c>
      <c r="J477" s="1082">
        <f t="shared" si="4"/>
        <v>2.9068549999999997</v>
      </c>
      <c r="K477" s="34">
        <v>8</v>
      </c>
      <c r="L477" s="1097">
        <v>6780</v>
      </c>
      <c r="M477" s="1064">
        <v>0</v>
      </c>
      <c r="N477" s="55"/>
      <c r="O477" s="26"/>
      <c r="P477" s="26"/>
      <c r="Q477" s="26"/>
      <c r="R477" s="26"/>
      <c r="S477" s="26"/>
      <c r="T477" s="26"/>
      <c r="U477" s="26"/>
      <c r="V477" s="26"/>
      <c r="W477" s="26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 s="45"/>
      <c r="CD477" s="45"/>
      <c r="CE477" s="45"/>
      <c r="CF477" s="45"/>
      <c r="CG477" s="45"/>
      <c r="CH477" s="45"/>
      <c r="CI477" s="45"/>
      <c r="CJ477" s="45"/>
      <c r="CK477" s="45"/>
      <c r="CL477" s="45"/>
      <c r="CM477" s="45"/>
      <c r="CN477" s="45"/>
      <c r="CO477" s="45"/>
      <c r="CP477" s="45"/>
      <c r="CQ477" s="45"/>
      <c r="CR477" s="45"/>
      <c r="CS477" s="45"/>
      <c r="CT477" s="45"/>
      <c r="CU477" s="45"/>
      <c r="CV477" s="45"/>
      <c r="CW477" s="45"/>
      <c r="CX477" s="45"/>
      <c r="CY477" s="45"/>
      <c r="CZ477" s="45"/>
      <c r="DA477" s="45"/>
      <c r="DB477" s="45"/>
      <c r="DC477" s="45"/>
      <c r="DD477" s="45"/>
      <c r="DE477" s="45"/>
      <c r="DF477" s="45"/>
      <c r="DG477" s="45"/>
      <c r="DH477" s="45"/>
      <c r="DI477" s="45"/>
      <c r="DJ477" s="45"/>
      <c r="DK477" s="45"/>
      <c r="DL477" s="45"/>
      <c r="DM477" s="45"/>
      <c r="DN477" s="45"/>
      <c r="DO477" s="45"/>
    </row>
    <row r="478" spans="1:119" ht="20.100000000000001" customHeight="1" x14ac:dyDescent="0.15">
      <c r="A478" s="927">
        <v>43997</v>
      </c>
      <c r="B478" s="1057">
        <v>0</v>
      </c>
      <c r="C478" s="1057">
        <v>0</v>
      </c>
      <c r="D478" s="1042">
        <v>0</v>
      </c>
      <c r="E478" s="1066">
        <v>1872</v>
      </c>
      <c r="F478" s="1330">
        <v>0</v>
      </c>
      <c r="G478" s="1060">
        <v>0</v>
      </c>
      <c r="H478" s="19">
        <v>100</v>
      </c>
      <c r="I478" s="19">
        <v>70</v>
      </c>
      <c r="J478" s="1079">
        <f t="shared" si="4"/>
        <v>2.9068549999999997</v>
      </c>
      <c r="K478" s="19">
        <v>7</v>
      </c>
      <c r="L478" s="1094">
        <v>7160</v>
      </c>
      <c r="M478" s="1061">
        <v>0</v>
      </c>
    </row>
    <row r="479" spans="1:119" ht="20.100000000000001" customHeight="1" x14ac:dyDescent="0.15">
      <c r="A479" s="927">
        <v>43998</v>
      </c>
      <c r="B479" s="1057">
        <v>0</v>
      </c>
      <c r="C479" s="1057">
        <v>0</v>
      </c>
      <c r="D479" s="1042">
        <v>0</v>
      </c>
      <c r="E479" s="1066">
        <v>2347</v>
      </c>
      <c r="F479" s="1330">
        <v>0</v>
      </c>
      <c r="G479" s="1060">
        <v>0</v>
      </c>
      <c r="H479" s="19">
        <v>150</v>
      </c>
      <c r="I479" s="19">
        <v>55</v>
      </c>
      <c r="J479" s="1079">
        <f t="shared" si="4"/>
        <v>2.2839574999999996</v>
      </c>
      <c r="K479" s="19">
        <v>8</v>
      </c>
      <c r="L479" s="1094">
        <v>6563</v>
      </c>
      <c r="M479" s="1061">
        <v>0</v>
      </c>
    </row>
    <row r="480" spans="1:119" ht="20.100000000000001" customHeight="1" x14ac:dyDescent="0.15">
      <c r="A480" s="927">
        <v>43999</v>
      </c>
      <c r="B480" s="1057">
        <v>0</v>
      </c>
      <c r="C480" s="1057">
        <v>0</v>
      </c>
      <c r="D480" s="1042">
        <v>0</v>
      </c>
      <c r="E480" s="1066">
        <v>2851</v>
      </c>
      <c r="F480" s="1330">
        <v>0</v>
      </c>
      <c r="G480" s="1060">
        <v>0</v>
      </c>
      <c r="H480" s="19">
        <v>100</v>
      </c>
      <c r="I480" s="19">
        <v>75</v>
      </c>
      <c r="J480" s="1079">
        <f t="shared" si="4"/>
        <v>3.1144874999999996</v>
      </c>
      <c r="K480" s="19">
        <v>6</v>
      </c>
      <c r="L480" s="1094">
        <v>5890</v>
      </c>
      <c r="M480" s="1061">
        <v>0</v>
      </c>
    </row>
    <row r="481" spans="1:119" ht="20.100000000000001" customHeight="1" x14ac:dyDescent="0.15">
      <c r="A481" s="927">
        <v>44000</v>
      </c>
      <c r="B481" s="1057">
        <v>0</v>
      </c>
      <c r="C481" s="1057">
        <v>0</v>
      </c>
      <c r="D481" s="1042">
        <v>0</v>
      </c>
      <c r="E481" s="1066">
        <v>2776</v>
      </c>
      <c r="F481" s="1330">
        <v>0</v>
      </c>
      <c r="G481" s="1060">
        <v>0</v>
      </c>
      <c r="H481" s="19">
        <v>100</v>
      </c>
      <c r="I481" s="19">
        <v>70</v>
      </c>
      <c r="J481" s="1079">
        <f t="shared" si="4"/>
        <v>2.9068549999999997</v>
      </c>
      <c r="K481" s="19">
        <v>6</v>
      </c>
      <c r="L481" s="1094">
        <v>5890</v>
      </c>
      <c r="M481" s="1061">
        <v>0</v>
      </c>
    </row>
    <row r="482" spans="1:119" ht="20.100000000000001" customHeight="1" x14ac:dyDescent="0.15">
      <c r="A482" s="927">
        <v>44001</v>
      </c>
      <c r="B482" s="1057">
        <v>0</v>
      </c>
      <c r="C482" s="1057">
        <v>0</v>
      </c>
      <c r="D482" s="1042">
        <v>0</v>
      </c>
      <c r="E482" s="1066">
        <v>2534</v>
      </c>
      <c r="F482" s="1330">
        <v>0</v>
      </c>
      <c r="G482" s="1060">
        <v>0</v>
      </c>
      <c r="H482" s="19">
        <v>75</v>
      </c>
      <c r="I482" s="19">
        <v>70</v>
      </c>
      <c r="J482" s="1079">
        <f t="shared" si="4"/>
        <v>2.9068549999999997</v>
      </c>
      <c r="K482" s="19">
        <v>6</v>
      </c>
      <c r="L482" s="1094">
        <v>4850</v>
      </c>
      <c r="M482" s="1061">
        <v>0</v>
      </c>
    </row>
    <row r="483" spans="1:119" ht="20.100000000000001" customHeight="1" x14ac:dyDescent="0.15">
      <c r="A483" s="927">
        <v>44002</v>
      </c>
      <c r="B483" s="1057">
        <v>0</v>
      </c>
      <c r="C483" s="1057">
        <v>0</v>
      </c>
      <c r="D483" s="1042">
        <v>0</v>
      </c>
      <c r="E483" s="1066">
        <v>3587</v>
      </c>
      <c r="F483" s="1330">
        <v>0</v>
      </c>
      <c r="G483" s="1060">
        <v>0</v>
      </c>
      <c r="H483" s="19">
        <v>70</v>
      </c>
      <c r="I483" s="19">
        <v>70</v>
      </c>
      <c r="J483" s="1079">
        <f t="shared" si="4"/>
        <v>2.9068549999999997</v>
      </c>
      <c r="K483" s="19">
        <v>6</v>
      </c>
      <c r="L483" s="1094">
        <v>6993</v>
      </c>
      <c r="M483" s="1061">
        <v>0</v>
      </c>
    </row>
    <row r="484" spans="1:119" s="63" customFormat="1" ht="20.100000000000001" customHeight="1" x14ac:dyDescent="0.15">
      <c r="A484" s="953">
        <v>44003</v>
      </c>
      <c r="B484" s="1058">
        <v>0</v>
      </c>
      <c r="C484" s="1058">
        <v>0</v>
      </c>
      <c r="D484" s="1049">
        <v>0</v>
      </c>
      <c r="E484" s="1069">
        <v>3567</v>
      </c>
      <c r="F484" s="1334">
        <v>0</v>
      </c>
      <c r="G484" s="1063">
        <v>0</v>
      </c>
      <c r="H484" s="34">
        <v>70</v>
      </c>
      <c r="I484" s="34">
        <v>70</v>
      </c>
      <c r="J484" s="1082">
        <f t="shared" si="4"/>
        <v>2.9068549999999997</v>
      </c>
      <c r="K484" s="34">
        <v>6</v>
      </c>
      <c r="L484" s="1097">
        <v>7607</v>
      </c>
      <c r="M484" s="1064">
        <v>0</v>
      </c>
      <c r="N484" s="55"/>
      <c r="O484" s="26"/>
      <c r="P484" s="26"/>
      <c r="Q484" s="26"/>
      <c r="R484" s="26"/>
      <c r="S484" s="26"/>
      <c r="T484" s="26"/>
      <c r="U484" s="26"/>
      <c r="V484" s="26"/>
      <c r="W484" s="26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45"/>
      <c r="CN484" s="45"/>
      <c r="CO484" s="45"/>
      <c r="CP484" s="45"/>
      <c r="CQ484" s="45"/>
      <c r="CR484" s="45"/>
      <c r="CS484" s="45"/>
      <c r="CT484" s="45"/>
      <c r="CU484" s="45"/>
      <c r="CV484" s="45"/>
      <c r="CW484" s="45"/>
      <c r="CX484" s="45"/>
      <c r="CY484" s="45"/>
      <c r="CZ484" s="45"/>
      <c r="DA484" s="45"/>
      <c r="DB484" s="45"/>
      <c r="DC484" s="45"/>
      <c r="DD484" s="45"/>
      <c r="DE484" s="45"/>
      <c r="DF484" s="45"/>
      <c r="DG484" s="45"/>
      <c r="DH484" s="45"/>
      <c r="DI484" s="45"/>
      <c r="DJ484" s="45"/>
      <c r="DK484" s="45"/>
      <c r="DL484" s="45"/>
      <c r="DM484" s="45"/>
      <c r="DN484" s="45"/>
      <c r="DO484" s="45"/>
    </row>
    <row r="485" spans="1:119" ht="20.100000000000001" customHeight="1" x14ac:dyDescent="0.15">
      <c r="A485" s="927">
        <v>44004</v>
      </c>
      <c r="B485" s="1057">
        <v>0</v>
      </c>
      <c r="C485" s="1057">
        <v>0</v>
      </c>
      <c r="D485" s="1042">
        <v>0</v>
      </c>
      <c r="E485" s="1066">
        <v>3569</v>
      </c>
      <c r="F485" s="1330">
        <v>0</v>
      </c>
      <c r="G485" s="1060">
        <v>0</v>
      </c>
      <c r="H485" s="19">
        <v>70</v>
      </c>
      <c r="I485" s="19">
        <v>70</v>
      </c>
      <c r="J485" s="1079">
        <f t="shared" si="4"/>
        <v>2.9068549999999997</v>
      </c>
      <c r="K485" s="19">
        <v>6</v>
      </c>
      <c r="L485" s="1094">
        <v>7170</v>
      </c>
      <c r="M485" s="1061">
        <v>0</v>
      </c>
    </row>
    <row r="486" spans="1:119" ht="20.100000000000001" customHeight="1" x14ac:dyDescent="0.15">
      <c r="A486" s="927">
        <v>44005</v>
      </c>
      <c r="B486" s="1057">
        <v>0</v>
      </c>
      <c r="C486" s="1057">
        <v>0</v>
      </c>
      <c r="D486" s="1042">
        <v>0</v>
      </c>
      <c r="E486" s="1066">
        <v>3323</v>
      </c>
      <c r="F486" s="1330">
        <v>0</v>
      </c>
      <c r="G486" s="1060">
        <v>0</v>
      </c>
      <c r="H486" s="19">
        <v>70</v>
      </c>
      <c r="I486" s="19">
        <v>70</v>
      </c>
      <c r="J486" s="1079">
        <f t="shared" si="4"/>
        <v>2.9068549999999997</v>
      </c>
      <c r="K486" s="19">
        <v>6</v>
      </c>
      <c r="L486" s="1094">
        <v>7174</v>
      </c>
      <c r="M486" s="1061">
        <v>0</v>
      </c>
    </row>
    <row r="487" spans="1:119" ht="20.100000000000001" customHeight="1" x14ac:dyDescent="0.15">
      <c r="A487" s="927">
        <v>44006</v>
      </c>
      <c r="B487" s="1057">
        <v>0</v>
      </c>
      <c r="C487" s="1057">
        <v>0</v>
      </c>
      <c r="D487" s="1042">
        <v>0</v>
      </c>
      <c r="E487" s="1066">
        <v>3600</v>
      </c>
      <c r="F487" s="1330">
        <v>0</v>
      </c>
      <c r="G487" s="1060">
        <v>0</v>
      </c>
      <c r="H487" s="19">
        <v>70</v>
      </c>
      <c r="I487" s="19">
        <v>70</v>
      </c>
      <c r="J487" s="1079">
        <f t="shared" si="4"/>
        <v>2.9068549999999997</v>
      </c>
      <c r="K487" s="19">
        <v>6</v>
      </c>
      <c r="L487" s="1094">
        <v>7118</v>
      </c>
      <c r="M487" s="1061">
        <v>0</v>
      </c>
    </row>
    <row r="488" spans="1:119" ht="20.100000000000001" customHeight="1" x14ac:dyDescent="0.15">
      <c r="A488" s="927">
        <v>44007</v>
      </c>
      <c r="B488" s="1057">
        <v>0</v>
      </c>
      <c r="C488" s="1057">
        <v>0</v>
      </c>
      <c r="D488" s="1042">
        <v>0</v>
      </c>
      <c r="E488" s="1066">
        <v>3225</v>
      </c>
      <c r="F488" s="1330">
        <v>0</v>
      </c>
      <c r="G488" s="1060">
        <v>0</v>
      </c>
      <c r="H488" s="19">
        <v>70</v>
      </c>
      <c r="I488" s="19">
        <v>70</v>
      </c>
      <c r="J488" s="1079">
        <f t="shared" si="4"/>
        <v>2.9068549999999997</v>
      </c>
      <c r="K488" s="19">
        <v>6</v>
      </c>
      <c r="L488" s="1094">
        <v>7040</v>
      </c>
      <c r="M488" s="1061">
        <v>0</v>
      </c>
    </row>
    <row r="489" spans="1:119" ht="20.100000000000001" customHeight="1" x14ac:dyDescent="0.15">
      <c r="A489" s="927">
        <v>44008</v>
      </c>
      <c r="B489" s="1057">
        <v>0</v>
      </c>
      <c r="C489" s="1057">
        <v>0</v>
      </c>
      <c r="D489" s="1042">
        <v>0</v>
      </c>
      <c r="E489" s="1066">
        <v>3491</v>
      </c>
      <c r="F489" s="1330">
        <v>0</v>
      </c>
      <c r="G489" s="1060">
        <v>0</v>
      </c>
      <c r="H489" s="19">
        <v>70</v>
      </c>
      <c r="I489" s="19">
        <v>70</v>
      </c>
      <c r="J489" s="1079">
        <f t="shared" si="4"/>
        <v>2.9068549999999997</v>
      </c>
      <c r="K489" s="19">
        <v>6</v>
      </c>
      <c r="L489" s="1094">
        <v>6660</v>
      </c>
      <c r="M489" s="1061">
        <v>0</v>
      </c>
    </row>
    <row r="490" spans="1:119" ht="20.100000000000001" customHeight="1" x14ac:dyDescent="0.15">
      <c r="A490" s="927">
        <v>44009</v>
      </c>
      <c r="B490" s="1057">
        <v>0</v>
      </c>
      <c r="C490" s="1057">
        <v>0</v>
      </c>
      <c r="D490" s="1042">
        <v>0</v>
      </c>
      <c r="E490" s="1066">
        <v>3581</v>
      </c>
      <c r="F490" s="1330">
        <v>0</v>
      </c>
      <c r="G490" s="1060">
        <v>0</v>
      </c>
      <c r="H490" s="19">
        <v>70</v>
      </c>
      <c r="I490" s="19">
        <v>70</v>
      </c>
      <c r="J490" s="1079">
        <f t="shared" si="4"/>
        <v>2.9068549999999997</v>
      </c>
      <c r="K490" s="19">
        <v>6</v>
      </c>
      <c r="L490" s="1094">
        <v>6045</v>
      </c>
      <c r="M490" s="1061">
        <v>0</v>
      </c>
    </row>
    <row r="491" spans="1:119" s="63" customFormat="1" ht="20.100000000000001" customHeight="1" x14ac:dyDescent="0.15">
      <c r="A491" s="953">
        <v>44010</v>
      </c>
      <c r="B491" s="1058">
        <v>0</v>
      </c>
      <c r="C491" s="1058">
        <v>0</v>
      </c>
      <c r="D491" s="1049">
        <v>0</v>
      </c>
      <c r="E491" s="1069">
        <v>3300</v>
      </c>
      <c r="F491" s="1334">
        <v>0</v>
      </c>
      <c r="G491" s="1063">
        <v>0</v>
      </c>
      <c r="H491" s="34">
        <v>70</v>
      </c>
      <c r="I491" s="34">
        <v>70</v>
      </c>
      <c r="J491" s="1082">
        <f t="shared" si="4"/>
        <v>2.9068549999999997</v>
      </c>
      <c r="K491" s="34">
        <v>6</v>
      </c>
      <c r="L491" s="1097">
        <v>6656</v>
      </c>
      <c r="M491" s="1064">
        <v>0</v>
      </c>
      <c r="N491" s="55"/>
      <c r="O491" s="26"/>
      <c r="P491" s="26"/>
      <c r="Q491" s="26"/>
      <c r="R491" s="26"/>
      <c r="S491" s="26"/>
      <c r="T491" s="26"/>
      <c r="U491" s="26"/>
      <c r="V491" s="26"/>
      <c r="W491" s="26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I491" s="45"/>
      <c r="CJ491" s="45"/>
      <c r="CK491" s="45"/>
      <c r="CL491" s="45"/>
      <c r="CM491" s="45"/>
      <c r="CN491" s="45"/>
      <c r="CO491" s="45"/>
      <c r="CP491" s="45"/>
      <c r="CQ491" s="45"/>
      <c r="CR491" s="45"/>
      <c r="CS491" s="45"/>
      <c r="CT491" s="45"/>
      <c r="CU491" s="45"/>
      <c r="CV491" s="45"/>
      <c r="CW491" s="45"/>
      <c r="CX491" s="45"/>
      <c r="CY491" s="45"/>
      <c r="CZ491" s="45"/>
      <c r="DA491" s="45"/>
      <c r="DB491" s="45"/>
      <c r="DC491" s="45"/>
      <c r="DD491" s="45"/>
      <c r="DE491" s="45"/>
      <c r="DF491" s="45"/>
      <c r="DG491" s="45"/>
      <c r="DH491" s="45"/>
      <c r="DI491" s="45"/>
      <c r="DJ491" s="45"/>
      <c r="DK491" s="45"/>
      <c r="DL491" s="45"/>
      <c r="DM491" s="45"/>
      <c r="DN491" s="45"/>
      <c r="DO491" s="45"/>
    </row>
    <row r="492" spans="1:119" ht="20.100000000000001" customHeight="1" x14ac:dyDescent="0.15">
      <c r="A492" s="927">
        <v>44011</v>
      </c>
      <c r="B492" s="1057">
        <v>0</v>
      </c>
      <c r="C492" s="1057">
        <v>0</v>
      </c>
      <c r="D492" s="1042">
        <v>0</v>
      </c>
      <c r="E492" s="1066">
        <v>2581</v>
      </c>
      <c r="F492" s="1330">
        <v>0</v>
      </c>
      <c r="G492" s="1060">
        <v>0</v>
      </c>
      <c r="H492" s="19">
        <v>100</v>
      </c>
      <c r="I492" s="19">
        <v>70</v>
      </c>
      <c r="J492" s="1079">
        <f t="shared" si="4"/>
        <v>2.9068549999999997</v>
      </c>
      <c r="K492" s="19">
        <v>6</v>
      </c>
      <c r="L492" s="1094">
        <v>5430</v>
      </c>
      <c r="M492" s="1061">
        <v>0</v>
      </c>
    </row>
    <row r="493" spans="1:119" ht="20.100000000000001" customHeight="1" x14ac:dyDescent="0.15">
      <c r="A493" s="927">
        <v>44012</v>
      </c>
      <c r="B493" s="1057">
        <v>0</v>
      </c>
      <c r="C493" s="1057">
        <v>0</v>
      </c>
      <c r="D493" s="1042">
        <v>0</v>
      </c>
      <c r="E493" s="1066">
        <v>3264</v>
      </c>
      <c r="F493" s="1330">
        <v>0</v>
      </c>
      <c r="G493" s="1060">
        <v>0</v>
      </c>
      <c r="H493" s="19">
        <v>50</v>
      </c>
      <c r="I493" s="19">
        <v>70</v>
      </c>
      <c r="J493" s="1079">
        <f t="shared" si="4"/>
        <v>2.9068549999999997</v>
      </c>
      <c r="K493" s="19">
        <v>6</v>
      </c>
      <c r="L493" s="1094">
        <v>6034</v>
      </c>
      <c r="M493" s="1061">
        <v>0</v>
      </c>
    </row>
    <row r="494" spans="1:119" ht="20.100000000000001" customHeight="1" x14ac:dyDescent="0.15">
      <c r="A494" s="927">
        <v>44013</v>
      </c>
      <c r="B494" s="1057">
        <v>0</v>
      </c>
      <c r="C494" s="1057">
        <v>0</v>
      </c>
      <c r="D494" s="1042">
        <v>0</v>
      </c>
      <c r="E494" s="1066">
        <v>2238</v>
      </c>
      <c r="F494" s="1330">
        <v>0</v>
      </c>
      <c r="G494" s="1060">
        <v>0</v>
      </c>
      <c r="H494" s="19">
        <v>50</v>
      </c>
      <c r="I494" s="19">
        <v>70</v>
      </c>
      <c r="J494" s="1079">
        <f t="shared" si="4"/>
        <v>2.9068549999999997</v>
      </c>
      <c r="K494" s="19">
        <v>6</v>
      </c>
      <c r="L494" s="1094">
        <v>5132</v>
      </c>
      <c r="M494" s="1061">
        <v>0</v>
      </c>
    </row>
    <row r="495" spans="1:119" ht="20.100000000000001" customHeight="1" x14ac:dyDescent="0.15">
      <c r="A495" s="927">
        <v>44014</v>
      </c>
      <c r="B495" s="1057">
        <v>0</v>
      </c>
      <c r="C495" s="1057">
        <v>0</v>
      </c>
      <c r="D495" s="1042">
        <v>0</v>
      </c>
      <c r="E495" s="1066">
        <v>2547</v>
      </c>
      <c r="F495" s="1330">
        <v>0</v>
      </c>
      <c r="G495" s="1060">
        <v>0</v>
      </c>
      <c r="H495" s="19">
        <v>100</v>
      </c>
      <c r="I495" s="19">
        <v>70</v>
      </c>
      <c r="J495" s="1079">
        <f t="shared" si="4"/>
        <v>2.9068549999999997</v>
      </c>
      <c r="K495" s="19">
        <v>6</v>
      </c>
      <c r="L495" s="1094">
        <v>6556</v>
      </c>
      <c r="M495" s="1061">
        <v>0</v>
      </c>
    </row>
    <row r="496" spans="1:119" ht="20.100000000000001" customHeight="1" x14ac:dyDescent="0.15">
      <c r="A496" s="927">
        <v>44015</v>
      </c>
      <c r="B496" s="1057">
        <v>0</v>
      </c>
      <c r="C496" s="1057">
        <v>0</v>
      </c>
      <c r="D496" s="1042">
        <v>0</v>
      </c>
      <c r="E496" s="1066">
        <v>2449</v>
      </c>
      <c r="F496" s="1330">
        <v>0</v>
      </c>
      <c r="G496" s="1060">
        <v>0</v>
      </c>
      <c r="H496" s="19">
        <v>50</v>
      </c>
      <c r="I496" s="19">
        <v>70</v>
      </c>
      <c r="J496" s="1079">
        <f t="shared" si="4"/>
        <v>2.9068549999999997</v>
      </c>
      <c r="K496" s="19">
        <v>6</v>
      </c>
      <c r="L496" s="1094">
        <v>6050</v>
      </c>
      <c r="M496" s="1061">
        <v>0</v>
      </c>
    </row>
    <row r="497" spans="1:119" ht="20.100000000000001" customHeight="1" x14ac:dyDescent="0.15">
      <c r="A497" s="927">
        <v>44016</v>
      </c>
      <c r="B497" s="1057">
        <v>0</v>
      </c>
      <c r="C497" s="1057">
        <v>0</v>
      </c>
      <c r="D497" s="1042">
        <v>0</v>
      </c>
      <c r="E497" s="1066">
        <v>2921</v>
      </c>
      <c r="F497" s="1330">
        <v>0</v>
      </c>
      <c r="G497" s="1060">
        <v>0</v>
      </c>
      <c r="H497" s="19">
        <v>50</v>
      </c>
      <c r="I497" s="19">
        <v>70</v>
      </c>
      <c r="J497" s="1079">
        <f t="shared" si="4"/>
        <v>2.9068549999999997</v>
      </c>
      <c r="K497" s="19">
        <v>6</v>
      </c>
      <c r="L497" s="1094">
        <v>6080</v>
      </c>
      <c r="M497" s="1061">
        <v>0</v>
      </c>
    </row>
    <row r="498" spans="1:119" s="961" customFormat="1" ht="20.100000000000001" customHeight="1" x14ac:dyDescent="0.15">
      <c r="A498" s="953">
        <v>44017</v>
      </c>
      <c r="B498" s="1058">
        <v>0</v>
      </c>
      <c r="C498" s="1058">
        <v>0</v>
      </c>
      <c r="D498" s="1062">
        <v>0</v>
      </c>
      <c r="E498" s="1078">
        <v>2628</v>
      </c>
      <c r="F498" s="1311">
        <v>0</v>
      </c>
      <c r="G498" s="1063">
        <v>0</v>
      </c>
      <c r="H498" s="1065">
        <v>100</v>
      </c>
      <c r="I498" s="1065">
        <v>70</v>
      </c>
      <c r="J498" s="1092">
        <f t="shared" si="4"/>
        <v>2.9068549999999997</v>
      </c>
      <c r="K498" s="1065">
        <v>6</v>
      </c>
      <c r="L498" s="1110">
        <v>5930</v>
      </c>
      <c r="M498" s="1064">
        <v>0</v>
      </c>
      <c r="N498" s="1202"/>
      <c r="O498" s="1203"/>
      <c r="P498" s="1203"/>
      <c r="Q498" s="1203"/>
      <c r="R498" s="1203"/>
      <c r="S498" s="1203"/>
      <c r="T498" s="1203"/>
      <c r="U498" s="1203"/>
      <c r="V498" s="1203"/>
      <c r="W498" s="1203"/>
      <c r="X498" s="960"/>
      <c r="Y498" s="960"/>
      <c r="Z498" s="960"/>
      <c r="AA498" s="960"/>
      <c r="AB498" s="960"/>
      <c r="AC498" s="960"/>
      <c r="AD498" s="960"/>
      <c r="AE498" s="960"/>
      <c r="AF498" s="960"/>
      <c r="AG498" s="960"/>
      <c r="AH498" s="960"/>
      <c r="AI498" s="960"/>
      <c r="AJ498" s="960"/>
      <c r="AK498" s="960"/>
      <c r="AL498" s="960"/>
      <c r="AM498" s="960"/>
      <c r="AN498" s="960"/>
      <c r="AO498" s="960"/>
      <c r="AP498" s="960"/>
      <c r="AQ498" s="960"/>
      <c r="AR498" s="960"/>
      <c r="AS498" s="960"/>
      <c r="AT498" s="960"/>
      <c r="AU498" s="960"/>
      <c r="AV498" s="960"/>
      <c r="AW498" s="960"/>
      <c r="AX498" s="960"/>
      <c r="AY498" s="960"/>
      <c r="AZ498" s="960"/>
      <c r="BA498" s="960"/>
      <c r="BB498" s="960"/>
      <c r="BC498" s="960"/>
      <c r="BD498" s="960"/>
      <c r="BE498" s="960"/>
      <c r="BF498" s="960"/>
      <c r="BG498" s="960"/>
      <c r="BH498" s="960"/>
      <c r="BI498" s="960"/>
      <c r="BJ498" s="960"/>
      <c r="BK498" s="960"/>
      <c r="BL498" s="960"/>
      <c r="BM498" s="960"/>
      <c r="BN498" s="960"/>
      <c r="BO498" s="960"/>
      <c r="BP498" s="960"/>
      <c r="BQ498" s="960"/>
      <c r="BR498" s="960"/>
      <c r="BS498" s="960"/>
      <c r="BT498" s="960"/>
      <c r="BU498" s="960"/>
      <c r="BV498" s="960"/>
      <c r="BW498" s="960"/>
      <c r="BX498" s="960"/>
      <c r="BY498" s="960"/>
      <c r="BZ498" s="960"/>
      <c r="CA498" s="960"/>
      <c r="CB498" s="960"/>
      <c r="CC498" s="960"/>
      <c r="CD498" s="960"/>
      <c r="CE498" s="960"/>
      <c r="CF498" s="960"/>
      <c r="CG498" s="960"/>
      <c r="CH498" s="960"/>
      <c r="CI498" s="960"/>
      <c r="CJ498" s="960"/>
      <c r="CK498" s="960"/>
      <c r="CL498" s="960"/>
      <c r="CM498" s="960"/>
      <c r="CN498" s="960"/>
      <c r="CO498" s="960"/>
      <c r="CP498" s="960"/>
      <c r="CQ498" s="960"/>
      <c r="CR498" s="960"/>
      <c r="CS498" s="960"/>
      <c r="CT498" s="960"/>
      <c r="CU498" s="960"/>
      <c r="CV498" s="960"/>
      <c r="CW498" s="960"/>
      <c r="CX498" s="960"/>
      <c r="CY498" s="960"/>
      <c r="CZ498" s="960"/>
      <c r="DA498" s="960"/>
      <c r="DB498" s="960"/>
      <c r="DC498" s="960"/>
      <c r="DD498" s="960"/>
      <c r="DE498" s="960"/>
      <c r="DF498" s="960"/>
      <c r="DG498" s="960"/>
      <c r="DH498" s="960"/>
      <c r="DI498" s="960"/>
      <c r="DJ498" s="960"/>
      <c r="DK498" s="960"/>
      <c r="DL498" s="960"/>
      <c r="DM498" s="960"/>
      <c r="DN498" s="960"/>
      <c r="DO498" s="960"/>
    </row>
    <row r="499" spans="1:119" ht="20.100000000000001" customHeight="1" x14ac:dyDescent="0.15">
      <c r="A499" s="927">
        <v>44018</v>
      </c>
      <c r="B499" s="1057">
        <v>0</v>
      </c>
      <c r="C499" s="1057">
        <v>0</v>
      </c>
      <c r="D499" s="1042">
        <v>0</v>
      </c>
      <c r="E499" s="1066">
        <v>2722</v>
      </c>
      <c r="F499" s="1330">
        <v>0</v>
      </c>
      <c r="G499" s="1060">
        <v>0</v>
      </c>
      <c r="H499" s="19">
        <v>50</v>
      </c>
      <c r="I499" s="19">
        <v>70</v>
      </c>
      <c r="J499" s="1079">
        <f t="shared" si="4"/>
        <v>2.9068549999999997</v>
      </c>
      <c r="K499" s="19">
        <v>6</v>
      </c>
      <c r="L499" s="1094">
        <v>6030</v>
      </c>
      <c r="M499" s="1061">
        <v>0</v>
      </c>
    </row>
    <row r="500" spans="1:119" ht="20.100000000000001" customHeight="1" x14ac:dyDescent="0.15">
      <c r="A500" s="927">
        <v>44019</v>
      </c>
      <c r="B500" s="1057">
        <v>0</v>
      </c>
      <c r="C500" s="1057">
        <v>0</v>
      </c>
      <c r="D500" s="1042">
        <v>0</v>
      </c>
      <c r="E500" s="1066">
        <v>2572</v>
      </c>
      <c r="F500" s="1330">
        <v>0</v>
      </c>
      <c r="G500" s="1060">
        <v>0</v>
      </c>
      <c r="H500" s="19">
        <v>50</v>
      </c>
      <c r="I500" s="19">
        <v>70</v>
      </c>
      <c r="J500" s="1079">
        <f t="shared" si="4"/>
        <v>2.9068549999999997</v>
      </c>
      <c r="K500" s="19">
        <v>6</v>
      </c>
      <c r="L500" s="1094">
        <v>6030</v>
      </c>
      <c r="M500" s="1061">
        <v>0</v>
      </c>
    </row>
    <row r="501" spans="1:119" ht="20.100000000000001" customHeight="1" x14ac:dyDescent="0.15">
      <c r="A501" s="927">
        <v>44020</v>
      </c>
      <c r="B501" s="1057">
        <v>0</v>
      </c>
      <c r="C501" s="1057">
        <v>0</v>
      </c>
      <c r="D501" s="1042">
        <v>0</v>
      </c>
      <c r="E501" s="1066">
        <v>2455</v>
      </c>
      <c r="F501" s="1330">
        <v>0</v>
      </c>
      <c r="G501" s="1060">
        <v>0</v>
      </c>
      <c r="H501" s="19">
        <v>25</v>
      </c>
      <c r="I501" s="19">
        <v>70</v>
      </c>
      <c r="J501" s="1079">
        <f t="shared" si="4"/>
        <v>2.9068549999999997</v>
      </c>
      <c r="K501" s="19">
        <v>6</v>
      </c>
      <c r="L501" s="1094">
        <v>6015</v>
      </c>
      <c r="M501" s="1061">
        <v>0</v>
      </c>
    </row>
    <row r="502" spans="1:119" ht="20.100000000000001" customHeight="1" x14ac:dyDescent="0.15">
      <c r="A502" s="927">
        <v>44021</v>
      </c>
      <c r="B502" s="1057">
        <v>0</v>
      </c>
      <c r="C502" s="1057">
        <v>0</v>
      </c>
      <c r="D502" s="1042">
        <v>0</v>
      </c>
      <c r="E502" s="1066">
        <v>2590</v>
      </c>
      <c r="F502" s="1330">
        <v>0</v>
      </c>
      <c r="G502" s="1060">
        <v>0</v>
      </c>
      <c r="H502" s="19">
        <v>0</v>
      </c>
      <c r="I502" s="19">
        <v>90</v>
      </c>
      <c r="J502" s="1079">
        <f t="shared" si="4"/>
        <v>3.7373849999999993</v>
      </c>
      <c r="K502" s="19">
        <v>6</v>
      </c>
      <c r="L502" s="1094">
        <v>6115</v>
      </c>
      <c r="M502" s="1061">
        <v>0</v>
      </c>
    </row>
    <row r="503" spans="1:119" ht="20.100000000000001" customHeight="1" x14ac:dyDescent="0.15">
      <c r="A503" s="927">
        <v>44022</v>
      </c>
      <c r="B503" s="1057">
        <v>0</v>
      </c>
      <c r="C503" s="1057">
        <v>0</v>
      </c>
      <c r="D503" s="1042">
        <v>0</v>
      </c>
      <c r="E503" s="1066">
        <v>2789</v>
      </c>
      <c r="F503" s="1330">
        <v>0</v>
      </c>
      <c r="G503" s="1060">
        <v>0</v>
      </c>
      <c r="H503" s="19">
        <v>0</v>
      </c>
      <c r="I503" s="19">
        <v>70</v>
      </c>
      <c r="J503" s="1079">
        <f t="shared" si="4"/>
        <v>2.9068549999999997</v>
      </c>
      <c r="K503" s="19">
        <v>6</v>
      </c>
      <c r="L503" s="1094">
        <v>6215</v>
      </c>
      <c r="M503" s="1061">
        <v>0</v>
      </c>
    </row>
    <row r="504" spans="1:119" ht="20.100000000000001" customHeight="1" x14ac:dyDescent="0.15">
      <c r="A504" s="927">
        <v>44023</v>
      </c>
      <c r="B504" s="1057">
        <v>0</v>
      </c>
      <c r="C504" s="1057">
        <v>0</v>
      </c>
      <c r="D504" s="1042">
        <v>0</v>
      </c>
      <c r="E504" s="1066">
        <v>2555</v>
      </c>
      <c r="F504" s="1330">
        <v>0</v>
      </c>
      <c r="G504" s="1060">
        <v>0</v>
      </c>
      <c r="H504" s="19">
        <v>0</v>
      </c>
      <c r="I504" s="19">
        <v>70</v>
      </c>
      <c r="J504" s="1079">
        <f t="shared" si="4"/>
        <v>2.9068549999999997</v>
      </c>
      <c r="K504" s="19">
        <v>6</v>
      </c>
      <c r="L504" s="1094">
        <v>6118</v>
      </c>
      <c r="M504" s="1061">
        <v>0</v>
      </c>
    </row>
    <row r="505" spans="1:119" s="63" customFormat="1" ht="20.100000000000001" customHeight="1" x14ac:dyDescent="0.15">
      <c r="A505" s="953">
        <v>44024</v>
      </c>
      <c r="B505" s="1058">
        <v>0</v>
      </c>
      <c r="C505" s="1058">
        <v>0</v>
      </c>
      <c r="D505" s="1049">
        <v>0</v>
      </c>
      <c r="E505" s="1069">
        <v>2538</v>
      </c>
      <c r="F505" s="1334">
        <v>0</v>
      </c>
      <c r="G505" s="1063">
        <v>0</v>
      </c>
      <c r="H505" s="34">
        <v>0</v>
      </c>
      <c r="I505" s="34">
        <v>80</v>
      </c>
      <c r="J505" s="1082">
        <f t="shared" si="4"/>
        <v>3.32212</v>
      </c>
      <c r="K505" s="34">
        <v>6</v>
      </c>
      <c r="L505" s="1097">
        <v>5120</v>
      </c>
      <c r="M505" s="1064">
        <v>0</v>
      </c>
      <c r="N505" s="55"/>
      <c r="O505" s="26"/>
      <c r="P505" s="26"/>
      <c r="Q505" s="26"/>
      <c r="R505" s="26"/>
      <c r="S505" s="26"/>
      <c r="T505" s="26"/>
      <c r="U505" s="26"/>
      <c r="V505" s="26"/>
      <c r="W505" s="26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</row>
    <row r="506" spans="1:119" ht="20.100000000000001" customHeight="1" x14ac:dyDescent="0.15">
      <c r="A506" s="927">
        <v>44025</v>
      </c>
      <c r="B506" s="1057">
        <v>0</v>
      </c>
      <c r="C506" s="1057">
        <v>0</v>
      </c>
      <c r="D506" s="1042">
        <v>0</v>
      </c>
      <c r="E506" s="1066">
        <v>4218</v>
      </c>
      <c r="F506" s="1330">
        <v>0</v>
      </c>
      <c r="G506" s="1060">
        <v>0</v>
      </c>
      <c r="H506" s="19">
        <v>0</v>
      </c>
      <c r="I506" s="19">
        <v>70</v>
      </c>
      <c r="J506" s="1079">
        <f t="shared" si="4"/>
        <v>2.9068549999999997</v>
      </c>
      <c r="K506" s="19">
        <v>6</v>
      </c>
      <c r="L506" s="1094">
        <v>6050</v>
      </c>
      <c r="M506" s="1061">
        <v>0</v>
      </c>
    </row>
    <row r="507" spans="1:119" ht="20.100000000000001" customHeight="1" x14ac:dyDescent="0.15">
      <c r="A507" s="927">
        <v>44026</v>
      </c>
      <c r="B507" s="1057">
        <v>0</v>
      </c>
      <c r="C507" s="1057">
        <v>0</v>
      </c>
      <c r="D507" s="1042">
        <v>0</v>
      </c>
      <c r="E507" s="1066">
        <v>4288</v>
      </c>
      <c r="F507" s="1330">
        <v>0</v>
      </c>
      <c r="G507" s="1060">
        <v>0</v>
      </c>
      <c r="H507" s="19">
        <v>0</v>
      </c>
      <c r="I507" s="19">
        <v>55</v>
      </c>
      <c r="J507" s="1079">
        <f t="shared" si="4"/>
        <v>2.2839574999999996</v>
      </c>
      <c r="K507" s="19">
        <v>6</v>
      </c>
      <c r="L507" s="1094">
        <v>4144</v>
      </c>
      <c r="M507" s="1061">
        <v>0</v>
      </c>
    </row>
    <row r="508" spans="1:119" ht="20.100000000000001" customHeight="1" x14ac:dyDescent="0.15">
      <c r="A508" s="927">
        <v>44027</v>
      </c>
      <c r="B508" s="1057">
        <v>0</v>
      </c>
      <c r="C508" s="1057">
        <v>0</v>
      </c>
      <c r="D508" s="1042">
        <v>0</v>
      </c>
      <c r="E508" s="1066">
        <v>4689</v>
      </c>
      <c r="F508" s="1330">
        <v>0</v>
      </c>
      <c r="G508" s="1060">
        <v>0</v>
      </c>
      <c r="H508" s="19">
        <v>0</v>
      </c>
      <c r="I508" s="19">
        <v>70</v>
      </c>
      <c r="J508" s="1079">
        <f t="shared" si="4"/>
        <v>2.9068549999999997</v>
      </c>
      <c r="K508" s="19">
        <v>6</v>
      </c>
      <c r="L508" s="1094">
        <v>4520</v>
      </c>
      <c r="M508" s="1061">
        <v>0</v>
      </c>
    </row>
    <row r="509" spans="1:119" ht="20.100000000000001" customHeight="1" x14ac:dyDescent="0.15">
      <c r="A509" s="927">
        <v>44028</v>
      </c>
      <c r="B509" s="1057">
        <v>0</v>
      </c>
      <c r="C509" s="1057">
        <v>0</v>
      </c>
      <c r="D509" s="1042">
        <v>0</v>
      </c>
      <c r="E509" s="1066">
        <v>4401</v>
      </c>
      <c r="F509" s="1330">
        <v>0</v>
      </c>
      <c r="G509" s="1060">
        <v>0</v>
      </c>
      <c r="H509" s="19">
        <v>0</v>
      </c>
      <c r="I509" s="19">
        <v>70</v>
      </c>
      <c r="J509" s="1079">
        <f t="shared" si="4"/>
        <v>2.9068549999999997</v>
      </c>
      <c r="K509" s="19">
        <v>6</v>
      </c>
      <c r="L509" s="1094">
        <v>5650</v>
      </c>
      <c r="M509" s="1061">
        <v>0</v>
      </c>
    </row>
    <row r="510" spans="1:119" ht="20.100000000000001" customHeight="1" x14ac:dyDescent="0.15">
      <c r="A510" s="927">
        <v>44029</v>
      </c>
      <c r="B510" s="1057">
        <v>0</v>
      </c>
      <c r="C510" s="1057">
        <v>0</v>
      </c>
      <c r="D510" s="1042">
        <v>0</v>
      </c>
      <c r="E510" s="1066">
        <v>4474</v>
      </c>
      <c r="F510" s="1330">
        <v>0</v>
      </c>
      <c r="G510" s="1060">
        <v>0</v>
      </c>
      <c r="H510" s="19">
        <v>0</v>
      </c>
      <c r="I510" s="19">
        <v>70</v>
      </c>
      <c r="J510" s="1079">
        <f t="shared" si="4"/>
        <v>2.9068549999999997</v>
      </c>
      <c r="K510" s="19">
        <v>6</v>
      </c>
      <c r="L510" s="1094">
        <v>5560</v>
      </c>
      <c r="M510" s="1061">
        <v>0</v>
      </c>
    </row>
    <row r="511" spans="1:119" ht="20.100000000000001" customHeight="1" x14ac:dyDescent="0.15">
      <c r="A511" s="927">
        <v>44030</v>
      </c>
      <c r="B511" s="1057">
        <v>0</v>
      </c>
      <c r="C511" s="1057">
        <v>0</v>
      </c>
      <c r="D511" s="1042">
        <v>0</v>
      </c>
      <c r="E511" s="1066">
        <v>3292</v>
      </c>
      <c r="F511" s="1330">
        <v>0</v>
      </c>
      <c r="G511" s="1060">
        <v>0</v>
      </c>
      <c r="H511" s="19">
        <v>0</v>
      </c>
      <c r="I511" s="19">
        <v>70</v>
      </c>
      <c r="J511" s="1079">
        <f t="shared" si="4"/>
        <v>2.9068549999999997</v>
      </c>
      <c r="K511" s="19">
        <v>6</v>
      </c>
      <c r="L511" s="1094">
        <v>5340</v>
      </c>
      <c r="M511" s="1061">
        <v>0</v>
      </c>
    </row>
    <row r="512" spans="1:119" s="63" customFormat="1" ht="20.100000000000001" customHeight="1" x14ac:dyDescent="0.15">
      <c r="A512" s="953">
        <v>44031</v>
      </c>
      <c r="B512" s="1058">
        <v>0</v>
      </c>
      <c r="C512" s="1058">
        <v>0</v>
      </c>
      <c r="D512" s="1049">
        <v>0</v>
      </c>
      <c r="E512" s="1069">
        <v>3474</v>
      </c>
      <c r="F512" s="1334">
        <v>0</v>
      </c>
      <c r="G512" s="1063">
        <v>0</v>
      </c>
      <c r="H512" s="34">
        <v>0</v>
      </c>
      <c r="I512" s="34">
        <v>70</v>
      </c>
      <c r="J512" s="1082">
        <f t="shared" si="4"/>
        <v>2.9068549999999997</v>
      </c>
      <c r="K512" s="34">
        <v>6</v>
      </c>
      <c r="L512" s="1097">
        <v>5170</v>
      </c>
      <c r="M512" s="1064">
        <v>0</v>
      </c>
      <c r="N512" s="55"/>
      <c r="O512" s="26"/>
      <c r="P512" s="26"/>
      <c r="Q512" s="26"/>
      <c r="R512" s="26"/>
      <c r="S512" s="26"/>
      <c r="T512" s="26"/>
      <c r="U512" s="26"/>
      <c r="V512" s="26"/>
      <c r="W512" s="26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</row>
    <row r="513" spans="1:119" ht="20.100000000000001" customHeight="1" x14ac:dyDescent="0.15">
      <c r="A513" s="927">
        <v>44032</v>
      </c>
      <c r="B513" s="1057">
        <v>0</v>
      </c>
      <c r="C513" s="1057">
        <v>0</v>
      </c>
      <c r="D513" s="1042">
        <v>0</v>
      </c>
      <c r="E513" s="1066">
        <v>3390</v>
      </c>
      <c r="F513" s="1330">
        <v>0</v>
      </c>
      <c r="G513" s="1060">
        <v>0</v>
      </c>
      <c r="H513" s="19">
        <v>0</v>
      </c>
      <c r="I513" s="19">
        <v>70</v>
      </c>
      <c r="J513" s="1079">
        <f t="shared" si="4"/>
        <v>2.9068549999999997</v>
      </c>
      <c r="K513" s="19">
        <v>6</v>
      </c>
      <c r="L513" s="1094">
        <v>6650</v>
      </c>
      <c r="M513" s="1061">
        <v>0</v>
      </c>
    </row>
    <row r="514" spans="1:119" ht="20.100000000000001" customHeight="1" x14ac:dyDescent="0.15">
      <c r="A514" s="927">
        <v>44033</v>
      </c>
      <c r="B514" s="1057">
        <v>0</v>
      </c>
      <c r="C514" s="1057">
        <v>50</v>
      </c>
      <c r="D514" s="1042">
        <v>0</v>
      </c>
      <c r="E514" s="1066">
        <v>2539</v>
      </c>
      <c r="F514" s="1330">
        <v>0</v>
      </c>
      <c r="G514" s="1060">
        <v>0</v>
      </c>
      <c r="H514" s="19">
        <v>0</v>
      </c>
      <c r="I514" s="19">
        <v>70</v>
      </c>
      <c r="J514" s="1079">
        <f t="shared" si="4"/>
        <v>2.9068549999999997</v>
      </c>
      <c r="K514" s="19">
        <v>6</v>
      </c>
      <c r="L514" s="1094">
        <v>7010</v>
      </c>
      <c r="M514" s="1061">
        <v>0</v>
      </c>
    </row>
    <row r="515" spans="1:119" ht="20.100000000000001" customHeight="1" x14ac:dyDescent="0.15">
      <c r="A515" s="927">
        <v>44034</v>
      </c>
      <c r="B515" s="1057">
        <v>0</v>
      </c>
      <c r="C515" s="1057">
        <v>0</v>
      </c>
      <c r="D515" s="1042">
        <v>0</v>
      </c>
      <c r="E515" s="1066">
        <v>3557</v>
      </c>
      <c r="F515" s="1330">
        <v>0</v>
      </c>
      <c r="G515" s="1060">
        <v>0</v>
      </c>
      <c r="H515" s="19">
        <v>0</v>
      </c>
      <c r="I515" s="19">
        <v>70</v>
      </c>
      <c r="J515" s="1079">
        <f t="shared" si="4"/>
        <v>2.9068549999999997</v>
      </c>
      <c r="K515" s="19">
        <v>6</v>
      </c>
      <c r="L515" s="1094">
        <v>7100</v>
      </c>
      <c r="M515" s="1061">
        <v>0</v>
      </c>
    </row>
    <row r="516" spans="1:119" ht="20.100000000000001" customHeight="1" x14ac:dyDescent="0.15">
      <c r="A516" s="927">
        <v>44035</v>
      </c>
      <c r="B516" s="1057">
        <v>0</v>
      </c>
      <c r="C516" s="1057">
        <v>50</v>
      </c>
      <c r="D516" s="1042">
        <v>0</v>
      </c>
      <c r="E516" s="1066">
        <v>2655</v>
      </c>
      <c r="F516" s="1330">
        <v>0</v>
      </c>
      <c r="G516" s="1060">
        <v>0</v>
      </c>
      <c r="H516" s="19">
        <v>0</v>
      </c>
      <c r="I516" s="19">
        <v>70</v>
      </c>
      <c r="J516" s="1079">
        <f t="shared" si="4"/>
        <v>2.9068549999999997</v>
      </c>
      <c r="K516" s="19">
        <v>6</v>
      </c>
      <c r="L516" s="1094">
        <v>5310</v>
      </c>
      <c r="M516" s="1061">
        <v>0</v>
      </c>
    </row>
    <row r="517" spans="1:119" ht="20.100000000000001" customHeight="1" x14ac:dyDescent="0.15">
      <c r="A517" s="927">
        <v>44036</v>
      </c>
      <c r="B517" s="1057">
        <v>0</v>
      </c>
      <c r="C517" s="1057">
        <v>0</v>
      </c>
      <c r="D517" s="1042">
        <v>0</v>
      </c>
      <c r="E517" s="1066">
        <v>3741</v>
      </c>
      <c r="F517" s="1330">
        <v>0</v>
      </c>
      <c r="G517" s="1060">
        <v>0</v>
      </c>
      <c r="H517" s="19">
        <v>0</v>
      </c>
      <c r="I517" s="19">
        <v>70</v>
      </c>
      <c r="J517" s="1079">
        <f t="shared" si="4"/>
        <v>2.9068549999999997</v>
      </c>
      <c r="K517" s="19">
        <v>6</v>
      </c>
      <c r="L517" s="1094">
        <v>6610</v>
      </c>
      <c r="M517" s="1061">
        <v>0</v>
      </c>
    </row>
    <row r="518" spans="1:119" ht="20.100000000000001" customHeight="1" x14ac:dyDescent="0.15">
      <c r="A518" s="927">
        <v>44037</v>
      </c>
      <c r="B518" s="1057">
        <v>0</v>
      </c>
      <c r="C518" s="1057">
        <v>0</v>
      </c>
      <c r="D518" s="1042">
        <v>0</v>
      </c>
      <c r="E518" s="1066">
        <v>4192</v>
      </c>
      <c r="F518" s="1330">
        <v>0</v>
      </c>
      <c r="G518" s="1060">
        <v>0</v>
      </c>
      <c r="H518" s="19">
        <v>0</v>
      </c>
      <c r="I518" s="19">
        <v>70</v>
      </c>
      <c r="J518" s="1079">
        <f t="shared" si="4"/>
        <v>2.9068549999999997</v>
      </c>
      <c r="K518" s="19">
        <v>6</v>
      </c>
      <c r="L518" s="1094">
        <v>6550</v>
      </c>
      <c r="M518" s="1061">
        <v>0</v>
      </c>
    </row>
    <row r="519" spans="1:119" s="63" customFormat="1" ht="20.100000000000001" customHeight="1" x14ac:dyDescent="0.15">
      <c r="A519" s="953">
        <v>44038</v>
      </c>
      <c r="B519" s="1058">
        <v>0</v>
      </c>
      <c r="C519" s="1058">
        <v>50</v>
      </c>
      <c r="D519" s="1049">
        <v>0</v>
      </c>
      <c r="E519" s="1069">
        <v>3507</v>
      </c>
      <c r="F519" s="1334">
        <v>0</v>
      </c>
      <c r="G519" s="1063">
        <v>0</v>
      </c>
      <c r="H519" s="34">
        <v>0</v>
      </c>
      <c r="I519" s="34">
        <v>70</v>
      </c>
      <c r="J519" s="1082">
        <f t="shared" si="4"/>
        <v>2.9068549999999997</v>
      </c>
      <c r="K519" s="34">
        <v>6</v>
      </c>
      <c r="L519" s="1097">
        <v>6790</v>
      </c>
      <c r="M519" s="1064">
        <v>0</v>
      </c>
      <c r="N519" s="55"/>
      <c r="O519" s="26"/>
      <c r="P519" s="26"/>
      <c r="Q519" s="26"/>
      <c r="R519" s="26"/>
      <c r="S519" s="26"/>
      <c r="T519" s="26"/>
      <c r="U519" s="26"/>
      <c r="V519" s="26"/>
      <c r="W519" s="26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</row>
    <row r="520" spans="1:119" ht="20.100000000000001" customHeight="1" x14ac:dyDescent="0.15">
      <c r="A520" s="927">
        <v>44039</v>
      </c>
      <c r="B520" s="1057">
        <v>0</v>
      </c>
      <c r="C520" s="1057">
        <v>25</v>
      </c>
      <c r="D520" s="1042">
        <v>0</v>
      </c>
      <c r="E520" s="1066">
        <v>3691</v>
      </c>
      <c r="F520" s="1330">
        <v>0</v>
      </c>
      <c r="G520" s="1060">
        <v>0</v>
      </c>
      <c r="H520" s="19">
        <v>0</v>
      </c>
      <c r="I520" s="19">
        <v>70</v>
      </c>
      <c r="J520" s="1079">
        <f t="shared" si="4"/>
        <v>2.9068549999999997</v>
      </c>
      <c r="K520" s="19">
        <v>6</v>
      </c>
      <c r="L520" s="1094">
        <v>6860</v>
      </c>
      <c r="M520" s="1061">
        <v>0</v>
      </c>
    </row>
    <row r="521" spans="1:119" ht="20.100000000000001" customHeight="1" x14ac:dyDescent="0.15">
      <c r="A521" s="927">
        <v>44040</v>
      </c>
      <c r="B521" s="1057">
        <v>0</v>
      </c>
      <c r="C521" s="1057">
        <v>25</v>
      </c>
      <c r="D521" s="1042">
        <v>0</v>
      </c>
      <c r="E521" s="1066">
        <v>2806</v>
      </c>
      <c r="F521" s="1330">
        <v>0</v>
      </c>
      <c r="G521" s="1060">
        <v>0</v>
      </c>
      <c r="H521" s="19">
        <v>0</v>
      </c>
      <c r="I521" s="19">
        <v>70</v>
      </c>
      <c r="J521" s="1079">
        <f t="shared" si="4"/>
        <v>2.9068549999999997</v>
      </c>
      <c r="K521" s="19">
        <v>6</v>
      </c>
      <c r="L521" s="1094">
        <v>6880</v>
      </c>
      <c r="M521" s="1061">
        <v>0</v>
      </c>
    </row>
    <row r="522" spans="1:119" ht="20.100000000000001" customHeight="1" x14ac:dyDescent="0.15">
      <c r="A522" s="927">
        <v>44041</v>
      </c>
      <c r="B522" s="1057">
        <v>0</v>
      </c>
      <c r="C522" s="1057">
        <v>25</v>
      </c>
      <c r="D522" s="1042">
        <v>0</v>
      </c>
      <c r="E522" s="1066">
        <v>3056</v>
      </c>
      <c r="F522" s="1330">
        <v>0</v>
      </c>
      <c r="G522" s="1060">
        <v>0</v>
      </c>
      <c r="H522" s="19">
        <v>0</v>
      </c>
      <c r="I522" s="19">
        <v>70</v>
      </c>
      <c r="J522" s="1079">
        <f t="shared" si="4"/>
        <v>2.9068549999999997</v>
      </c>
      <c r="K522" s="19">
        <v>6</v>
      </c>
      <c r="L522" s="1094">
        <v>6860</v>
      </c>
      <c r="M522" s="1061">
        <v>0</v>
      </c>
    </row>
    <row r="523" spans="1:119" ht="20.100000000000001" customHeight="1" x14ac:dyDescent="0.15">
      <c r="A523" s="927">
        <v>44042</v>
      </c>
      <c r="B523" s="1057">
        <v>0</v>
      </c>
      <c r="C523" s="1057">
        <v>25</v>
      </c>
      <c r="D523" s="1042">
        <v>0</v>
      </c>
      <c r="E523" s="1066">
        <v>3323</v>
      </c>
      <c r="F523" s="1330">
        <v>0</v>
      </c>
      <c r="G523" s="1060">
        <v>0</v>
      </c>
      <c r="H523" s="19">
        <v>0</v>
      </c>
      <c r="I523" s="19">
        <v>70</v>
      </c>
      <c r="J523" s="1079">
        <f t="shared" si="4"/>
        <v>2.9068549999999997</v>
      </c>
      <c r="K523" s="19">
        <v>6</v>
      </c>
      <c r="L523" s="1094">
        <v>5860</v>
      </c>
      <c r="M523" s="1061">
        <v>0</v>
      </c>
    </row>
    <row r="524" spans="1:119" ht="20.100000000000001" customHeight="1" x14ac:dyDescent="0.15">
      <c r="A524" s="927">
        <v>44043</v>
      </c>
      <c r="B524" s="1057">
        <v>0</v>
      </c>
      <c r="C524" s="1057">
        <v>25</v>
      </c>
      <c r="D524" s="1042">
        <v>0</v>
      </c>
      <c r="E524" s="1066">
        <v>3206</v>
      </c>
      <c r="F524" s="1330">
        <v>0</v>
      </c>
      <c r="G524" s="1060">
        <v>0</v>
      </c>
      <c r="H524" s="19">
        <v>0</v>
      </c>
      <c r="I524" s="19">
        <v>70</v>
      </c>
      <c r="J524" s="1079">
        <f t="shared" si="4"/>
        <v>2.9068549999999997</v>
      </c>
      <c r="K524" s="19">
        <v>6</v>
      </c>
      <c r="L524" s="1094">
        <v>5680</v>
      </c>
      <c r="M524" s="1061">
        <v>0</v>
      </c>
    </row>
    <row r="525" spans="1:119" ht="20.100000000000001" customHeight="1" x14ac:dyDescent="0.15">
      <c r="A525" s="927">
        <v>44044</v>
      </c>
      <c r="B525" s="1057">
        <v>0</v>
      </c>
      <c r="C525" s="19">
        <v>0</v>
      </c>
      <c r="D525" s="1042">
        <v>0</v>
      </c>
      <c r="E525" s="1066">
        <v>3340</v>
      </c>
      <c r="F525" s="1330">
        <v>0</v>
      </c>
      <c r="G525" s="1060">
        <v>0</v>
      </c>
      <c r="H525" s="19">
        <v>0</v>
      </c>
      <c r="I525" s="19">
        <v>70</v>
      </c>
      <c r="J525" s="1079">
        <f t="shared" si="4"/>
        <v>2.9068549999999997</v>
      </c>
      <c r="K525" s="19">
        <v>6</v>
      </c>
      <c r="L525" s="1094">
        <v>5880</v>
      </c>
      <c r="M525" s="1061">
        <v>0</v>
      </c>
    </row>
    <row r="526" spans="1:119" s="63" customFormat="1" ht="20.100000000000001" customHeight="1" x14ac:dyDescent="0.15">
      <c r="A526" s="953">
        <v>44045</v>
      </c>
      <c r="B526" s="1058">
        <v>0</v>
      </c>
      <c r="C526" s="34">
        <v>25</v>
      </c>
      <c r="D526" s="1049">
        <v>0</v>
      </c>
      <c r="E526" s="1069">
        <v>3340</v>
      </c>
      <c r="F526" s="1334">
        <v>0</v>
      </c>
      <c r="G526" s="1063">
        <v>0</v>
      </c>
      <c r="H526" s="34">
        <v>0</v>
      </c>
      <c r="I526" s="34">
        <v>70</v>
      </c>
      <c r="J526" s="1082">
        <f t="shared" si="4"/>
        <v>2.9068549999999997</v>
      </c>
      <c r="K526" s="34">
        <v>6</v>
      </c>
      <c r="L526" s="1097">
        <v>5990</v>
      </c>
      <c r="M526" s="1064">
        <v>0</v>
      </c>
      <c r="N526" s="55"/>
      <c r="O526" s="26"/>
      <c r="P526" s="26"/>
      <c r="Q526" s="26"/>
      <c r="R526" s="26"/>
      <c r="S526" s="26"/>
      <c r="T526" s="26"/>
      <c r="U526" s="26"/>
      <c r="V526" s="26"/>
      <c r="W526" s="26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</row>
    <row r="527" spans="1:119" ht="20.100000000000001" customHeight="1" x14ac:dyDescent="0.15">
      <c r="A527" s="927">
        <v>44046</v>
      </c>
      <c r="B527" s="1057">
        <v>0</v>
      </c>
      <c r="C527" s="19">
        <v>25</v>
      </c>
      <c r="D527" s="1042">
        <v>0</v>
      </c>
      <c r="E527" s="1066">
        <v>3186</v>
      </c>
      <c r="F527" s="1330">
        <v>0</v>
      </c>
      <c r="G527" s="1060">
        <v>0</v>
      </c>
      <c r="H527" s="19">
        <v>0</v>
      </c>
      <c r="I527" s="19">
        <v>70</v>
      </c>
      <c r="J527" s="1079">
        <f t="shared" si="4"/>
        <v>2.9068549999999997</v>
      </c>
      <c r="K527" s="19">
        <v>6</v>
      </c>
      <c r="L527" s="1094">
        <v>5565</v>
      </c>
      <c r="M527" s="1061">
        <v>0</v>
      </c>
    </row>
    <row r="528" spans="1:119" ht="20.100000000000001" customHeight="1" x14ac:dyDescent="0.15">
      <c r="A528" s="927">
        <v>44047</v>
      </c>
      <c r="B528" s="1057">
        <v>0</v>
      </c>
      <c r="C528" s="19">
        <v>0</v>
      </c>
      <c r="D528" s="1042">
        <v>0</v>
      </c>
      <c r="E528" s="1066">
        <v>3357</v>
      </c>
      <c r="F528" s="1330">
        <v>0</v>
      </c>
      <c r="G528" s="1060">
        <v>0</v>
      </c>
      <c r="H528" s="19">
        <v>0</v>
      </c>
      <c r="I528" s="19">
        <v>70</v>
      </c>
      <c r="J528" s="1079">
        <f t="shared" si="4"/>
        <v>2.9068549999999997</v>
      </c>
      <c r="K528" s="19">
        <v>6</v>
      </c>
      <c r="L528" s="1094">
        <v>6260</v>
      </c>
      <c r="M528" s="1061">
        <v>0</v>
      </c>
    </row>
    <row r="529" spans="1:119" ht="20.100000000000001" customHeight="1" x14ac:dyDescent="0.15">
      <c r="A529" s="927">
        <v>44048</v>
      </c>
      <c r="B529" s="1057">
        <v>0</v>
      </c>
      <c r="C529" s="19">
        <v>25</v>
      </c>
      <c r="D529" s="1042">
        <v>0</v>
      </c>
      <c r="E529" s="1066">
        <v>3324</v>
      </c>
      <c r="F529" s="1330">
        <v>0</v>
      </c>
      <c r="G529" s="1060">
        <v>0</v>
      </c>
      <c r="H529" s="19">
        <v>0</v>
      </c>
      <c r="I529" s="19">
        <v>70</v>
      </c>
      <c r="J529" s="1079">
        <f t="shared" si="4"/>
        <v>2.9068549999999997</v>
      </c>
      <c r="K529" s="19">
        <v>6</v>
      </c>
      <c r="L529" s="1094">
        <v>5750</v>
      </c>
      <c r="M529" s="1061">
        <v>0</v>
      </c>
    </row>
    <row r="530" spans="1:119" ht="20.100000000000001" customHeight="1" x14ac:dyDescent="0.15">
      <c r="A530" s="927">
        <v>44049</v>
      </c>
      <c r="B530" s="662">
        <v>0</v>
      </c>
      <c r="C530" s="19">
        <v>25</v>
      </c>
      <c r="D530" s="1042">
        <v>0</v>
      </c>
      <c r="E530" s="1066">
        <v>3290</v>
      </c>
      <c r="F530" s="1330">
        <v>0</v>
      </c>
      <c r="G530" s="1060">
        <v>0</v>
      </c>
      <c r="H530" s="19">
        <v>0</v>
      </c>
      <c r="I530" s="19">
        <v>70</v>
      </c>
      <c r="J530" s="1079">
        <f t="shared" si="4"/>
        <v>2.9068549999999997</v>
      </c>
      <c r="K530" s="19">
        <v>6</v>
      </c>
      <c r="L530" s="1094">
        <v>3980</v>
      </c>
      <c r="M530" s="1061">
        <v>0</v>
      </c>
    </row>
    <row r="531" spans="1:119" ht="20.100000000000001" customHeight="1" x14ac:dyDescent="0.15">
      <c r="A531" s="927">
        <v>44050</v>
      </c>
      <c r="B531" s="662">
        <v>0</v>
      </c>
      <c r="C531" s="19">
        <v>25</v>
      </c>
      <c r="D531" s="1042">
        <v>0</v>
      </c>
      <c r="E531" s="1066">
        <v>2725</v>
      </c>
      <c r="F531" s="1330">
        <v>0</v>
      </c>
      <c r="G531" s="17">
        <v>480</v>
      </c>
      <c r="H531" s="19">
        <v>0</v>
      </c>
      <c r="I531" s="19">
        <v>37</v>
      </c>
      <c r="J531" s="1079">
        <f>3.14*1.15*1.15*I531*1.12/100</f>
        <v>1.7208581599999999</v>
      </c>
      <c r="K531" s="19">
        <v>5</v>
      </c>
      <c r="L531" s="1094">
        <v>4990</v>
      </c>
      <c r="M531" s="1061">
        <v>0</v>
      </c>
    </row>
    <row r="532" spans="1:119" ht="20.100000000000001" customHeight="1" x14ac:dyDescent="0.15">
      <c r="A532" s="927">
        <v>44051</v>
      </c>
      <c r="B532" s="662">
        <v>0</v>
      </c>
      <c r="C532" s="19">
        <v>25</v>
      </c>
      <c r="D532" s="1042">
        <v>0</v>
      </c>
      <c r="E532" s="1066">
        <v>2686</v>
      </c>
      <c r="F532" s="1330">
        <v>0</v>
      </c>
      <c r="G532" s="17">
        <v>240</v>
      </c>
      <c r="H532" s="19">
        <v>0</v>
      </c>
      <c r="I532" s="19">
        <v>37</v>
      </c>
      <c r="J532" s="1079">
        <f t="shared" ref="J532:J595" si="5">3.14*1.15*1.15*I532*1.12/100</f>
        <v>1.7208581599999999</v>
      </c>
      <c r="K532" s="19">
        <v>5</v>
      </c>
      <c r="L532" s="1094">
        <v>4660</v>
      </c>
      <c r="M532" s="1061">
        <v>0</v>
      </c>
    </row>
    <row r="533" spans="1:119" s="63" customFormat="1" ht="20.100000000000001" customHeight="1" x14ac:dyDescent="0.15">
      <c r="A533" s="953">
        <v>44052</v>
      </c>
      <c r="B533" s="1041">
        <v>0</v>
      </c>
      <c r="C533" s="34">
        <v>25</v>
      </c>
      <c r="D533" s="1049">
        <v>0</v>
      </c>
      <c r="E533" s="1069">
        <v>2859</v>
      </c>
      <c r="F533" s="1334">
        <v>0</v>
      </c>
      <c r="G533" s="33">
        <v>0</v>
      </c>
      <c r="H533" s="34">
        <v>0</v>
      </c>
      <c r="I533" s="34">
        <v>37</v>
      </c>
      <c r="J533" s="1082">
        <f t="shared" si="5"/>
        <v>1.7208581599999999</v>
      </c>
      <c r="K533" s="34">
        <v>5</v>
      </c>
      <c r="L533" s="1097">
        <v>6350</v>
      </c>
      <c r="M533" s="1064">
        <v>0</v>
      </c>
      <c r="N533" s="55"/>
      <c r="O533" s="26"/>
      <c r="P533" s="26"/>
      <c r="Q533" s="26"/>
      <c r="R533" s="26"/>
      <c r="S533" s="26"/>
      <c r="T533" s="26"/>
      <c r="U533" s="26"/>
      <c r="V533" s="26"/>
      <c r="W533" s="26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45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</row>
    <row r="534" spans="1:119" ht="20.100000000000001" customHeight="1" x14ac:dyDescent="0.15">
      <c r="A534" s="927">
        <v>44053</v>
      </c>
      <c r="B534" s="662">
        <v>0</v>
      </c>
      <c r="C534" s="19">
        <v>25</v>
      </c>
      <c r="D534" s="1042">
        <v>0</v>
      </c>
      <c r="E534" s="1066">
        <v>2538</v>
      </c>
      <c r="F534" s="1330">
        <v>0</v>
      </c>
      <c r="G534" s="17">
        <v>0</v>
      </c>
      <c r="H534" s="19">
        <v>0</v>
      </c>
      <c r="I534" s="19">
        <v>37</v>
      </c>
      <c r="J534" s="1079">
        <f t="shared" si="5"/>
        <v>1.7208581599999999</v>
      </c>
      <c r="K534" s="19">
        <v>5</v>
      </c>
      <c r="L534" s="1094">
        <v>6430</v>
      </c>
      <c r="M534" s="1061">
        <v>0</v>
      </c>
    </row>
    <row r="535" spans="1:119" ht="20.100000000000001" customHeight="1" x14ac:dyDescent="0.15">
      <c r="A535" s="927">
        <v>44054</v>
      </c>
      <c r="B535" s="662">
        <v>0</v>
      </c>
      <c r="C535" s="19">
        <v>25</v>
      </c>
      <c r="D535" s="1042">
        <v>0</v>
      </c>
      <c r="E535" s="1066">
        <v>2552</v>
      </c>
      <c r="F535" s="1330">
        <v>0</v>
      </c>
      <c r="G535" s="17">
        <v>0</v>
      </c>
      <c r="H535" s="19">
        <v>0</v>
      </c>
      <c r="I535" s="19">
        <v>37</v>
      </c>
      <c r="J535" s="1079">
        <f t="shared" si="5"/>
        <v>1.7208581599999999</v>
      </c>
      <c r="K535" s="19">
        <v>5</v>
      </c>
      <c r="L535" s="1094">
        <v>6550</v>
      </c>
      <c r="M535" s="1061">
        <v>0</v>
      </c>
    </row>
    <row r="536" spans="1:119" ht="20.100000000000001" customHeight="1" x14ac:dyDescent="0.15">
      <c r="A536" s="927">
        <v>44055</v>
      </c>
      <c r="B536" s="662">
        <v>0</v>
      </c>
      <c r="C536" s="19">
        <v>25</v>
      </c>
      <c r="D536" s="1042">
        <v>0</v>
      </c>
      <c r="E536" s="1066">
        <v>2432</v>
      </c>
      <c r="F536" s="1330">
        <v>0</v>
      </c>
      <c r="G536" s="17">
        <v>0</v>
      </c>
      <c r="H536" s="19">
        <v>0</v>
      </c>
      <c r="I536" s="19">
        <v>37</v>
      </c>
      <c r="J536" s="1079">
        <f t="shared" si="5"/>
        <v>1.7208581599999999</v>
      </c>
      <c r="K536" s="19">
        <v>5</v>
      </c>
      <c r="L536" s="1094">
        <v>6970</v>
      </c>
      <c r="M536" s="1061">
        <v>0</v>
      </c>
    </row>
    <row r="537" spans="1:119" ht="20.100000000000001" customHeight="1" x14ac:dyDescent="0.15">
      <c r="A537" s="927">
        <v>44056</v>
      </c>
      <c r="B537" s="662">
        <v>0</v>
      </c>
      <c r="C537" s="19">
        <v>25</v>
      </c>
      <c r="D537" s="1042">
        <v>0</v>
      </c>
      <c r="E537" s="1066">
        <v>2552</v>
      </c>
      <c r="F537" s="1330">
        <v>0</v>
      </c>
      <c r="G537" s="17">
        <v>0</v>
      </c>
      <c r="H537" s="19">
        <v>0</v>
      </c>
      <c r="I537" s="19">
        <v>37</v>
      </c>
      <c r="J537" s="1079">
        <f t="shared" si="5"/>
        <v>1.7208581599999999</v>
      </c>
      <c r="K537" s="19">
        <v>5</v>
      </c>
      <c r="L537" s="1094">
        <v>5110</v>
      </c>
      <c r="M537" s="1061">
        <v>0</v>
      </c>
    </row>
    <row r="538" spans="1:119" ht="20.100000000000001" customHeight="1" x14ac:dyDescent="0.15">
      <c r="A538" s="927">
        <v>44057</v>
      </c>
      <c r="B538" s="662">
        <v>0</v>
      </c>
      <c r="C538" s="19">
        <v>25</v>
      </c>
      <c r="D538" s="1042">
        <v>0</v>
      </c>
      <c r="E538" s="1066">
        <v>2772</v>
      </c>
      <c r="F538" s="1330">
        <v>0</v>
      </c>
      <c r="G538" s="17">
        <v>0</v>
      </c>
      <c r="H538" s="19">
        <v>0</v>
      </c>
      <c r="I538" s="19">
        <v>37</v>
      </c>
      <c r="J538" s="1079">
        <f t="shared" si="5"/>
        <v>1.7208581599999999</v>
      </c>
      <c r="K538" s="19">
        <v>5</v>
      </c>
      <c r="L538" s="1094">
        <v>5960</v>
      </c>
      <c r="M538" s="1061">
        <v>0</v>
      </c>
    </row>
    <row r="539" spans="1:119" ht="20.100000000000001" customHeight="1" x14ac:dyDescent="0.15">
      <c r="A539" s="927">
        <v>44058</v>
      </c>
      <c r="B539" s="662">
        <v>0</v>
      </c>
      <c r="C539" s="19">
        <v>25</v>
      </c>
      <c r="D539" s="1042">
        <v>0</v>
      </c>
      <c r="E539" s="1066">
        <v>2685</v>
      </c>
      <c r="F539" s="1330">
        <v>0</v>
      </c>
      <c r="G539" s="17">
        <v>0</v>
      </c>
      <c r="H539" s="19">
        <v>0</v>
      </c>
      <c r="I539" s="19">
        <v>37</v>
      </c>
      <c r="J539" s="1079">
        <f t="shared" si="5"/>
        <v>1.7208581599999999</v>
      </c>
      <c r="K539" s="19">
        <v>5</v>
      </c>
      <c r="L539" s="1094">
        <v>5680</v>
      </c>
      <c r="M539" s="1061">
        <v>0</v>
      </c>
    </row>
    <row r="540" spans="1:119" s="63" customFormat="1" ht="20.100000000000001" customHeight="1" x14ac:dyDescent="0.15">
      <c r="A540" s="953">
        <v>44059</v>
      </c>
      <c r="B540" s="1041">
        <v>0</v>
      </c>
      <c r="C540" s="34">
        <v>25</v>
      </c>
      <c r="D540" s="1049">
        <v>0</v>
      </c>
      <c r="E540" s="1069">
        <v>2538</v>
      </c>
      <c r="F540" s="1334">
        <v>0</v>
      </c>
      <c r="G540" s="33">
        <v>0</v>
      </c>
      <c r="H540" s="34">
        <v>0</v>
      </c>
      <c r="I540" s="34">
        <v>37</v>
      </c>
      <c r="J540" s="1082">
        <f t="shared" si="5"/>
        <v>1.7208581599999999</v>
      </c>
      <c r="K540" s="34">
        <v>5</v>
      </c>
      <c r="L540" s="1097">
        <v>5770</v>
      </c>
      <c r="M540" s="1064">
        <v>0</v>
      </c>
      <c r="N540" s="55"/>
      <c r="O540" s="26"/>
      <c r="P540" s="26"/>
      <c r="Q540" s="26"/>
      <c r="R540" s="26"/>
      <c r="S540" s="26"/>
      <c r="T540" s="26"/>
      <c r="U540" s="26"/>
      <c r="V540" s="26"/>
      <c r="W540" s="26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</row>
    <row r="541" spans="1:119" ht="20.100000000000001" customHeight="1" x14ac:dyDescent="0.15">
      <c r="A541" s="927">
        <v>44060</v>
      </c>
      <c r="B541" s="662">
        <v>0</v>
      </c>
      <c r="C541" s="19">
        <v>25</v>
      </c>
      <c r="D541" s="1042">
        <v>0</v>
      </c>
      <c r="E541" s="1066">
        <v>2485</v>
      </c>
      <c r="F541" s="1330">
        <v>0</v>
      </c>
      <c r="G541" s="17">
        <v>0</v>
      </c>
      <c r="H541" s="19">
        <v>0</v>
      </c>
      <c r="I541" s="19">
        <v>37</v>
      </c>
      <c r="J541" s="1079">
        <f t="shared" si="5"/>
        <v>1.7208581599999999</v>
      </c>
      <c r="K541" s="19">
        <v>5</v>
      </c>
      <c r="L541" s="1094">
        <v>5930</v>
      </c>
      <c r="M541" s="1061">
        <v>0</v>
      </c>
    </row>
    <row r="542" spans="1:119" ht="20.100000000000001" customHeight="1" x14ac:dyDescent="0.15">
      <c r="A542" s="927">
        <v>44061</v>
      </c>
      <c r="B542" s="662">
        <v>0</v>
      </c>
      <c r="C542" s="19">
        <v>25</v>
      </c>
      <c r="D542" s="1042">
        <v>0</v>
      </c>
      <c r="E542" s="1066">
        <v>2418</v>
      </c>
      <c r="F542" s="1330">
        <v>0</v>
      </c>
      <c r="G542" s="17">
        <v>0</v>
      </c>
      <c r="H542" s="19">
        <v>0</v>
      </c>
      <c r="I542" s="19">
        <v>37</v>
      </c>
      <c r="J542" s="1079">
        <f t="shared" si="5"/>
        <v>1.7208581599999999</v>
      </c>
      <c r="K542" s="19">
        <v>5</v>
      </c>
      <c r="L542" s="1094">
        <v>5980</v>
      </c>
      <c r="M542" s="1061">
        <v>0</v>
      </c>
    </row>
    <row r="543" spans="1:119" ht="20.100000000000001" customHeight="1" x14ac:dyDescent="0.15">
      <c r="A543" s="927">
        <v>44062</v>
      </c>
      <c r="B543" s="662">
        <v>0</v>
      </c>
      <c r="C543" s="19">
        <v>25</v>
      </c>
      <c r="D543" s="1042">
        <v>0</v>
      </c>
      <c r="E543" s="1066">
        <v>2538</v>
      </c>
      <c r="F543" s="1330">
        <v>0</v>
      </c>
      <c r="G543" s="17">
        <v>0</v>
      </c>
      <c r="H543" s="19">
        <v>0</v>
      </c>
      <c r="I543" s="19">
        <v>37</v>
      </c>
      <c r="J543" s="1079">
        <f t="shared" si="5"/>
        <v>1.7208581599999999</v>
      </c>
      <c r="K543" s="19">
        <v>5</v>
      </c>
      <c r="L543" s="1094">
        <v>6120</v>
      </c>
      <c r="M543" s="1061">
        <v>0</v>
      </c>
    </row>
    <row r="544" spans="1:119" ht="20.100000000000001" customHeight="1" x14ac:dyDescent="0.15">
      <c r="A544" s="927">
        <v>44063</v>
      </c>
      <c r="B544" s="662">
        <v>0</v>
      </c>
      <c r="C544" s="19">
        <v>25</v>
      </c>
      <c r="D544" s="1042">
        <v>0</v>
      </c>
      <c r="E544" s="1066">
        <v>2468</v>
      </c>
      <c r="F544" s="1330">
        <v>0</v>
      </c>
      <c r="G544" s="17">
        <v>0</v>
      </c>
      <c r="H544" s="19">
        <v>0</v>
      </c>
      <c r="I544" s="19">
        <v>37</v>
      </c>
      <c r="J544" s="1079">
        <f t="shared" si="5"/>
        <v>1.7208581599999999</v>
      </c>
      <c r="K544" s="19">
        <v>5</v>
      </c>
      <c r="L544" s="1094">
        <v>5910</v>
      </c>
      <c r="M544" s="1061">
        <v>0</v>
      </c>
    </row>
    <row r="545" spans="1:119" ht="20.100000000000001" customHeight="1" x14ac:dyDescent="0.15">
      <c r="A545" s="927">
        <v>44064</v>
      </c>
      <c r="B545" s="662">
        <v>0</v>
      </c>
      <c r="C545" s="19">
        <v>25</v>
      </c>
      <c r="D545" s="1042">
        <v>0</v>
      </c>
      <c r="E545" s="1066">
        <v>2512</v>
      </c>
      <c r="F545" s="1330">
        <v>0</v>
      </c>
      <c r="G545" s="17">
        <v>0</v>
      </c>
      <c r="H545" s="19">
        <v>0</v>
      </c>
      <c r="I545" s="19">
        <v>37</v>
      </c>
      <c r="J545" s="1079">
        <f t="shared" si="5"/>
        <v>1.7208581599999999</v>
      </c>
      <c r="K545" s="19">
        <v>5</v>
      </c>
      <c r="L545" s="1094">
        <v>5720</v>
      </c>
      <c r="M545" s="1061">
        <v>0</v>
      </c>
    </row>
    <row r="546" spans="1:119" ht="20.100000000000001" customHeight="1" x14ac:dyDescent="0.15">
      <c r="A546" s="927">
        <v>44065</v>
      </c>
      <c r="B546" s="662">
        <v>0</v>
      </c>
      <c r="C546" s="19">
        <v>25</v>
      </c>
      <c r="D546" s="1042">
        <v>0</v>
      </c>
      <c r="E546" s="1066">
        <v>2098</v>
      </c>
      <c r="F546" s="1330">
        <v>0</v>
      </c>
      <c r="G546" s="17">
        <v>0</v>
      </c>
      <c r="H546" s="19">
        <v>0</v>
      </c>
      <c r="I546" s="19">
        <v>37</v>
      </c>
      <c r="J546" s="1079">
        <f t="shared" si="5"/>
        <v>1.7208581599999999</v>
      </c>
      <c r="K546" s="19">
        <v>5</v>
      </c>
      <c r="L546" s="1094">
        <v>5650</v>
      </c>
      <c r="M546" s="1061">
        <v>0</v>
      </c>
    </row>
    <row r="547" spans="1:119" s="63" customFormat="1" ht="20.100000000000001" customHeight="1" x14ac:dyDescent="0.15">
      <c r="A547" s="953">
        <v>44066</v>
      </c>
      <c r="B547" s="1041">
        <v>0</v>
      </c>
      <c r="C547" s="34">
        <v>25</v>
      </c>
      <c r="D547" s="1049">
        <v>0</v>
      </c>
      <c r="E547" s="1069">
        <v>1857</v>
      </c>
      <c r="F547" s="1334">
        <v>0</v>
      </c>
      <c r="G547" s="33">
        <v>0</v>
      </c>
      <c r="H547" s="34">
        <v>0</v>
      </c>
      <c r="I547" s="34">
        <v>37</v>
      </c>
      <c r="J547" s="1082">
        <f t="shared" si="5"/>
        <v>1.7208581599999999</v>
      </c>
      <c r="K547" s="34">
        <v>5</v>
      </c>
      <c r="L547" s="1097">
        <v>6300</v>
      </c>
      <c r="M547" s="1064">
        <v>0</v>
      </c>
      <c r="N547" s="1209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</row>
    <row r="548" spans="1:119" ht="20.100000000000001" customHeight="1" x14ac:dyDescent="0.15">
      <c r="A548" s="927">
        <v>44067</v>
      </c>
      <c r="B548" s="662">
        <v>0</v>
      </c>
      <c r="C548" s="19">
        <v>25</v>
      </c>
      <c r="D548" s="1042">
        <v>0</v>
      </c>
      <c r="E548" s="1066">
        <v>2031</v>
      </c>
      <c r="F548" s="1330">
        <v>0</v>
      </c>
      <c r="G548" s="17">
        <v>0</v>
      </c>
      <c r="H548" s="19">
        <v>0</v>
      </c>
      <c r="I548" s="19">
        <v>37</v>
      </c>
      <c r="J548" s="1079">
        <f t="shared" si="5"/>
        <v>1.7208581599999999</v>
      </c>
      <c r="K548" s="19">
        <v>5</v>
      </c>
      <c r="L548" s="1094">
        <v>6100</v>
      </c>
      <c r="M548" s="1061">
        <v>0</v>
      </c>
    </row>
    <row r="549" spans="1:119" ht="20.100000000000001" customHeight="1" x14ac:dyDescent="0.15">
      <c r="A549" s="927">
        <v>44068</v>
      </c>
      <c r="B549" s="662">
        <v>0</v>
      </c>
      <c r="C549" s="19">
        <v>25</v>
      </c>
      <c r="D549" s="1042">
        <v>0</v>
      </c>
      <c r="E549" s="1066">
        <v>1924</v>
      </c>
      <c r="F549" s="1330">
        <v>0</v>
      </c>
      <c r="G549" s="17">
        <v>0</v>
      </c>
      <c r="H549" s="19">
        <v>0</v>
      </c>
      <c r="I549" s="19">
        <v>37</v>
      </c>
      <c r="J549" s="1079">
        <f t="shared" si="5"/>
        <v>1.7208581599999999</v>
      </c>
      <c r="K549" s="19">
        <v>5</v>
      </c>
      <c r="L549" s="1094">
        <v>5640</v>
      </c>
      <c r="M549" s="1061">
        <v>0</v>
      </c>
    </row>
    <row r="550" spans="1:119" ht="20.100000000000001" customHeight="1" x14ac:dyDescent="0.15">
      <c r="A550" s="927">
        <v>44069</v>
      </c>
      <c r="B550" s="662">
        <v>0</v>
      </c>
      <c r="C550" s="19">
        <v>25</v>
      </c>
      <c r="D550" s="1042">
        <v>0</v>
      </c>
      <c r="E550" s="1066">
        <v>1657</v>
      </c>
      <c r="F550" s="1330">
        <v>0</v>
      </c>
      <c r="G550" s="17">
        <v>0</v>
      </c>
      <c r="H550" s="19">
        <v>0</v>
      </c>
      <c r="I550" s="19">
        <v>0</v>
      </c>
      <c r="J550" s="1079">
        <f t="shared" si="5"/>
        <v>0</v>
      </c>
      <c r="K550" s="19">
        <v>0</v>
      </c>
      <c r="L550" s="1094">
        <v>6500</v>
      </c>
      <c r="M550" s="1061">
        <v>0</v>
      </c>
    </row>
    <row r="551" spans="1:119" ht="20.100000000000001" customHeight="1" x14ac:dyDescent="0.15">
      <c r="A551" s="927">
        <v>44070</v>
      </c>
      <c r="B551" s="662">
        <v>0</v>
      </c>
      <c r="C551" s="19">
        <v>25</v>
      </c>
      <c r="D551" s="1042">
        <v>0</v>
      </c>
      <c r="E551" s="1066">
        <v>1496</v>
      </c>
      <c r="F551" s="1330">
        <v>0</v>
      </c>
      <c r="G551" s="17">
        <v>0</v>
      </c>
      <c r="H551" s="19">
        <v>0</v>
      </c>
      <c r="I551" s="19">
        <v>0</v>
      </c>
      <c r="J551" s="1079">
        <f t="shared" si="5"/>
        <v>0</v>
      </c>
      <c r="K551" s="19">
        <v>0</v>
      </c>
      <c r="L551" s="1094">
        <v>6100</v>
      </c>
      <c r="M551" s="1061">
        <v>0</v>
      </c>
    </row>
    <row r="552" spans="1:119" ht="20.100000000000001" customHeight="1" x14ac:dyDescent="0.15">
      <c r="A552" s="927">
        <v>44071</v>
      </c>
      <c r="B552" s="662">
        <v>0</v>
      </c>
      <c r="C552" s="19">
        <v>25</v>
      </c>
      <c r="D552" s="1042">
        <v>0</v>
      </c>
      <c r="E552" s="1066">
        <v>1483</v>
      </c>
      <c r="F552" s="1330">
        <v>0</v>
      </c>
      <c r="G552" s="17">
        <v>0</v>
      </c>
      <c r="H552" s="19">
        <v>0</v>
      </c>
      <c r="I552" s="19">
        <v>0</v>
      </c>
      <c r="J552" s="1079">
        <f t="shared" si="5"/>
        <v>0</v>
      </c>
      <c r="K552" s="19">
        <v>0</v>
      </c>
      <c r="L552" s="1094">
        <v>6000</v>
      </c>
      <c r="M552" s="1061">
        <v>0</v>
      </c>
    </row>
    <row r="553" spans="1:119" ht="20.100000000000001" customHeight="1" x14ac:dyDescent="0.15">
      <c r="A553" s="927">
        <v>44072</v>
      </c>
      <c r="B553" s="662">
        <v>0</v>
      </c>
      <c r="C553" s="19">
        <v>25</v>
      </c>
      <c r="D553" s="1042">
        <v>0</v>
      </c>
      <c r="E553" s="1066">
        <v>1349</v>
      </c>
      <c r="F553" s="1330">
        <v>0</v>
      </c>
      <c r="G553" s="17">
        <v>0</v>
      </c>
      <c r="H553" s="19">
        <v>0</v>
      </c>
      <c r="I553" s="19">
        <v>0</v>
      </c>
      <c r="J553" s="1079">
        <f t="shared" si="5"/>
        <v>0</v>
      </c>
      <c r="K553" s="19">
        <v>0</v>
      </c>
      <c r="L553" s="1094">
        <v>5920</v>
      </c>
      <c r="M553" s="1061">
        <v>0</v>
      </c>
    </row>
    <row r="554" spans="1:119" s="63" customFormat="1" ht="20.100000000000001" customHeight="1" x14ac:dyDescent="0.15">
      <c r="A554" s="953">
        <v>44073</v>
      </c>
      <c r="B554" s="1041">
        <v>0</v>
      </c>
      <c r="C554" s="34">
        <v>25</v>
      </c>
      <c r="D554" s="1049">
        <v>0</v>
      </c>
      <c r="E554" s="1069">
        <v>1403</v>
      </c>
      <c r="F554" s="1334">
        <v>0</v>
      </c>
      <c r="G554" s="33">
        <v>0</v>
      </c>
      <c r="H554" s="34">
        <v>0</v>
      </c>
      <c r="I554" s="34">
        <v>0</v>
      </c>
      <c r="J554" s="1082">
        <f t="shared" si="5"/>
        <v>0</v>
      </c>
      <c r="K554" s="34">
        <v>0</v>
      </c>
      <c r="L554" s="1097">
        <v>5400</v>
      </c>
      <c r="M554" s="1064">
        <v>0</v>
      </c>
      <c r="N554" s="1209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</row>
    <row r="555" spans="1:119" ht="20.100000000000001" customHeight="1" x14ac:dyDescent="0.15">
      <c r="A555" s="927">
        <v>44074</v>
      </c>
      <c r="B555" s="662">
        <v>0</v>
      </c>
      <c r="C555" s="19">
        <v>25</v>
      </c>
      <c r="D555" s="1042">
        <v>0</v>
      </c>
      <c r="E555" s="1066">
        <v>1309</v>
      </c>
      <c r="F555" s="1330">
        <v>0</v>
      </c>
      <c r="G555" s="17">
        <v>0</v>
      </c>
      <c r="H555" s="19">
        <v>0</v>
      </c>
      <c r="I555" s="19">
        <v>0</v>
      </c>
      <c r="J555" s="1079">
        <f t="shared" si="5"/>
        <v>0</v>
      </c>
      <c r="K555" s="19">
        <v>0</v>
      </c>
      <c r="L555" s="1094">
        <v>5230</v>
      </c>
      <c r="M555" s="1061">
        <v>0</v>
      </c>
    </row>
    <row r="556" spans="1:119" ht="20.100000000000001" customHeight="1" x14ac:dyDescent="0.15">
      <c r="A556" s="927">
        <v>44075</v>
      </c>
      <c r="B556" s="662">
        <v>0</v>
      </c>
      <c r="C556" s="19">
        <v>25</v>
      </c>
      <c r="D556" s="1042">
        <v>0</v>
      </c>
      <c r="E556" s="1066">
        <v>1229</v>
      </c>
      <c r="F556" s="1330">
        <v>0</v>
      </c>
      <c r="G556" s="17">
        <v>0</v>
      </c>
      <c r="H556" s="19">
        <v>0</v>
      </c>
      <c r="I556" s="19">
        <v>0</v>
      </c>
      <c r="J556" s="1079">
        <f t="shared" si="5"/>
        <v>0</v>
      </c>
      <c r="K556" s="19">
        <v>0</v>
      </c>
      <c r="L556" s="1094">
        <v>5200</v>
      </c>
      <c r="M556" s="1061">
        <v>0</v>
      </c>
    </row>
    <row r="557" spans="1:119" ht="20.100000000000001" customHeight="1" x14ac:dyDescent="0.15">
      <c r="A557" s="927">
        <v>44076</v>
      </c>
      <c r="B557" s="662">
        <v>0</v>
      </c>
      <c r="C557" s="19">
        <v>25</v>
      </c>
      <c r="D557" s="1042">
        <v>0</v>
      </c>
      <c r="E557" s="1066">
        <v>1189</v>
      </c>
      <c r="F557" s="1330">
        <v>0</v>
      </c>
      <c r="G557" s="17">
        <v>0</v>
      </c>
      <c r="H557" s="19">
        <v>0</v>
      </c>
      <c r="I557" s="19">
        <v>0</v>
      </c>
      <c r="J557" s="1079">
        <f t="shared" si="5"/>
        <v>0</v>
      </c>
      <c r="K557" s="19">
        <v>0</v>
      </c>
      <c r="L557" s="1094">
        <v>5590</v>
      </c>
      <c r="M557" s="1061">
        <v>0</v>
      </c>
    </row>
    <row r="558" spans="1:119" ht="20.100000000000001" customHeight="1" x14ac:dyDescent="0.15">
      <c r="A558" s="927">
        <v>44077</v>
      </c>
      <c r="B558" s="662">
        <v>0</v>
      </c>
      <c r="C558" s="19">
        <v>0</v>
      </c>
      <c r="D558" s="1042">
        <v>0</v>
      </c>
      <c r="E558" s="1066">
        <v>1229</v>
      </c>
      <c r="F558" s="1330">
        <v>0</v>
      </c>
      <c r="G558" s="17">
        <v>0</v>
      </c>
      <c r="H558" s="19">
        <v>0</v>
      </c>
      <c r="I558" s="19">
        <v>0</v>
      </c>
      <c r="J558" s="1079">
        <f t="shared" si="5"/>
        <v>0</v>
      </c>
      <c r="K558" s="19">
        <v>0</v>
      </c>
      <c r="L558" s="1094">
        <v>5810</v>
      </c>
      <c r="M558" s="1061">
        <v>0</v>
      </c>
    </row>
    <row r="559" spans="1:119" ht="20.100000000000001" customHeight="1" x14ac:dyDescent="0.15">
      <c r="A559" s="927">
        <v>44078</v>
      </c>
      <c r="B559" s="662">
        <v>0</v>
      </c>
      <c r="C559" s="19">
        <v>0</v>
      </c>
      <c r="D559" s="1042">
        <v>0</v>
      </c>
      <c r="E559" s="1066">
        <v>1336</v>
      </c>
      <c r="F559" s="1330">
        <v>0</v>
      </c>
      <c r="G559" s="17">
        <v>0</v>
      </c>
      <c r="H559" s="19">
        <v>0</v>
      </c>
      <c r="I559" s="19">
        <v>0</v>
      </c>
      <c r="J559" s="1079">
        <f t="shared" si="5"/>
        <v>0</v>
      </c>
      <c r="K559" s="19">
        <v>0</v>
      </c>
      <c r="L559" s="1094">
        <v>6100</v>
      </c>
      <c r="M559" s="1061">
        <v>0</v>
      </c>
    </row>
    <row r="560" spans="1:119" ht="20.100000000000001" customHeight="1" x14ac:dyDescent="0.15">
      <c r="A560" s="927">
        <v>44079</v>
      </c>
      <c r="B560" s="662">
        <v>0</v>
      </c>
      <c r="C560" s="19">
        <v>0</v>
      </c>
      <c r="D560" s="1042">
        <v>0</v>
      </c>
      <c r="E560" s="1066">
        <v>1216</v>
      </c>
      <c r="F560" s="1330">
        <v>0</v>
      </c>
      <c r="G560" s="17">
        <v>0</v>
      </c>
      <c r="H560" s="19">
        <v>0</v>
      </c>
      <c r="I560" s="19">
        <v>0</v>
      </c>
      <c r="J560" s="1079">
        <f t="shared" si="5"/>
        <v>0</v>
      </c>
      <c r="K560" s="19">
        <v>0</v>
      </c>
      <c r="L560" s="1094">
        <v>6510</v>
      </c>
      <c r="M560" s="1061">
        <v>0</v>
      </c>
    </row>
    <row r="561" spans="1:119" s="63" customFormat="1" ht="20.100000000000001" customHeight="1" x14ac:dyDescent="0.15">
      <c r="A561" s="953">
        <v>44080</v>
      </c>
      <c r="B561" s="1041">
        <v>0</v>
      </c>
      <c r="C561" s="34">
        <v>0</v>
      </c>
      <c r="D561" s="1049">
        <v>0</v>
      </c>
      <c r="E561" s="1069">
        <v>1148</v>
      </c>
      <c r="F561" s="1334">
        <v>0</v>
      </c>
      <c r="G561" s="33">
        <v>0</v>
      </c>
      <c r="H561" s="34">
        <v>0</v>
      </c>
      <c r="I561" s="34">
        <v>0</v>
      </c>
      <c r="J561" s="1082">
        <f t="shared" si="5"/>
        <v>0</v>
      </c>
      <c r="K561" s="34">
        <v>0</v>
      </c>
      <c r="L561" s="1097">
        <v>5940</v>
      </c>
      <c r="M561" s="1064">
        <v>0</v>
      </c>
      <c r="N561" s="1209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</row>
    <row r="562" spans="1:119" ht="20.100000000000001" customHeight="1" x14ac:dyDescent="0.15">
      <c r="A562" s="927">
        <v>44081</v>
      </c>
      <c r="B562" s="662">
        <v>0</v>
      </c>
      <c r="C562" s="19">
        <v>0</v>
      </c>
      <c r="D562" s="1042">
        <v>0</v>
      </c>
      <c r="E562" s="1066">
        <v>1269</v>
      </c>
      <c r="F562" s="1330">
        <v>0</v>
      </c>
      <c r="G562" s="17">
        <v>0</v>
      </c>
      <c r="H562" s="19">
        <v>0</v>
      </c>
      <c r="I562" s="19">
        <v>0</v>
      </c>
      <c r="J562" s="1079">
        <f t="shared" si="5"/>
        <v>0</v>
      </c>
      <c r="K562" s="19">
        <v>0</v>
      </c>
      <c r="L562" s="1094">
        <v>5500</v>
      </c>
      <c r="M562" s="1061">
        <v>0</v>
      </c>
    </row>
    <row r="563" spans="1:119" ht="20.100000000000001" customHeight="1" x14ac:dyDescent="0.15">
      <c r="A563" s="927">
        <v>44082</v>
      </c>
      <c r="B563" s="662">
        <v>0</v>
      </c>
      <c r="C563" s="19">
        <v>0</v>
      </c>
      <c r="D563" s="1042">
        <v>0</v>
      </c>
      <c r="E563" s="1066">
        <v>1310</v>
      </c>
      <c r="F563" s="1330">
        <v>0</v>
      </c>
      <c r="G563" s="17">
        <v>0</v>
      </c>
      <c r="H563" s="19">
        <v>0</v>
      </c>
      <c r="I563" s="19">
        <v>0</v>
      </c>
      <c r="J563" s="1079">
        <f t="shared" si="5"/>
        <v>0</v>
      </c>
      <c r="K563" s="19">
        <v>0</v>
      </c>
      <c r="L563" s="1094">
        <v>5350</v>
      </c>
      <c r="M563" s="1061">
        <v>0</v>
      </c>
    </row>
    <row r="564" spans="1:119" ht="20.100000000000001" customHeight="1" x14ac:dyDescent="0.15">
      <c r="A564" s="927">
        <v>44083</v>
      </c>
      <c r="B564" s="662">
        <v>0</v>
      </c>
      <c r="C564" s="19">
        <v>0</v>
      </c>
      <c r="D564" s="1042">
        <v>0</v>
      </c>
      <c r="E564" s="1066">
        <v>1235</v>
      </c>
      <c r="F564" s="1330">
        <v>0</v>
      </c>
      <c r="G564" s="17">
        <v>0</v>
      </c>
      <c r="H564" s="19">
        <v>0</v>
      </c>
      <c r="I564" s="19">
        <v>0</v>
      </c>
      <c r="J564" s="1079">
        <f t="shared" si="5"/>
        <v>0</v>
      </c>
      <c r="K564" s="19">
        <v>0</v>
      </c>
      <c r="L564" s="1094">
        <v>5680</v>
      </c>
      <c r="M564" s="1061">
        <v>0</v>
      </c>
    </row>
    <row r="565" spans="1:119" ht="20.100000000000001" customHeight="1" x14ac:dyDescent="0.15">
      <c r="A565" s="927">
        <v>44084</v>
      </c>
      <c r="B565" s="662">
        <v>0</v>
      </c>
      <c r="C565" s="19">
        <v>0</v>
      </c>
      <c r="D565" s="1042">
        <v>0</v>
      </c>
      <c r="E565" s="1216">
        <v>1252.0833333333301</v>
      </c>
      <c r="F565" s="1330">
        <v>0</v>
      </c>
      <c r="G565" s="17">
        <v>0</v>
      </c>
      <c r="H565" s="19">
        <v>0</v>
      </c>
      <c r="I565" s="19">
        <v>0</v>
      </c>
      <c r="J565" s="1079">
        <f t="shared" si="5"/>
        <v>0</v>
      </c>
      <c r="K565" s="19">
        <v>0</v>
      </c>
      <c r="L565" s="1216">
        <v>5800</v>
      </c>
      <c r="M565" s="1061">
        <v>0</v>
      </c>
    </row>
    <row r="566" spans="1:119" ht="20.100000000000001" customHeight="1" x14ac:dyDescent="0.15">
      <c r="A566" s="927">
        <v>44085</v>
      </c>
      <c r="B566" s="662">
        <v>0</v>
      </c>
      <c r="C566" s="19">
        <v>0</v>
      </c>
      <c r="D566" s="1042">
        <v>0</v>
      </c>
      <c r="E566" s="1216">
        <v>1252.5</v>
      </c>
      <c r="F566" s="1330">
        <v>0</v>
      </c>
      <c r="G566" s="17">
        <v>0</v>
      </c>
      <c r="H566" s="19">
        <v>0</v>
      </c>
      <c r="I566" s="19">
        <v>0</v>
      </c>
      <c r="J566" s="1079">
        <f t="shared" si="5"/>
        <v>0</v>
      </c>
      <c r="K566" s="19">
        <v>0</v>
      </c>
      <c r="L566" s="1216">
        <v>5640</v>
      </c>
      <c r="M566" s="1061">
        <v>0</v>
      </c>
    </row>
    <row r="567" spans="1:119" ht="20.100000000000001" customHeight="1" x14ac:dyDescent="0.15">
      <c r="A567" s="927">
        <v>44086</v>
      </c>
      <c r="B567" s="662">
        <v>0</v>
      </c>
      <c r="C567" s="19">
        <v>0</v>
      </c>
      <c r="D567" s="1042">
        <v>0</v>
      </c>
      <c r="E567" s="1216">
        <v>2017.9166666666667</v>
      </c>
      <c r="F567" s="1330">
        <v>0</v>
      </c>
      <c r="G567" s="17">
        <v>0</v>
      </c>
      <c r="H567" s="19">
        <v>0</v>
      </c>
      <c r="I567" s="19">
        <v>0</v>
      </c>
      <c r="J567" s="1079">
        <f t="shared" si="5"/>
        <v>0</v>
      </c>
      <c r="K567" s="19">
        <v>0</v>
      </c>
      <c r="L567" s="1216">
        <v>5530</v>
      </c>
      <c r="M567" s="1061">
        <v>0</v>
      </c>
    </row>
    <row r="568" spans="1:119" s="63" customFormat="1" ht="20.100000000000001" customHeight="1" x14ac:dyDescent="0.15">
      <c r="A568" s="953">
        <v>44087</v>
      </c>
      <c r="B568" s="1041">
        <v>0</v>
      </c>
      <c r="C568" s="34">
        <v>0</v>
      </c>
      <c r="D568" s="1049">
        <v>0</v>
      </c>
      <c r="E568" s="1217">
        <v>2059.5833333333335</v>
      </c>
      <c r="F568" s="1334">
        <v>0</v>
      </c>
      <c r="G568" s="33">
        <v>0</v>
      </c>
      <c r="H568" s="34">
        <v>0</v>
      </c>
      <c r="I568" s="34">
        <v>0</v>
      </c>
      <c r="J568" s="1082">
        <f t="shared" si="5"/>
        <v>0</v>
      </c>
      <c r="K568" s="34">
        <v>0</v>
      </c>
      <c r="L568" s="1217">
        <v>6550</v>
      </c>
      <c r="M568" s="1064">
        <v>0</v>
      </c>
      <c r="N568" s="1209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45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</row>
    <row r="569" spans="1:119" ht="20.100000000000001" customHeight="1" x14ac:dyDescent="0.15">
      <c r="A569" s="927">
        <v>44088</v>
      </c>
      <c r="B569" s="662">
        <v>0</v>
      </c>
      <c r="C569" s="19">
        <v>0</v>
      </c>
      <c r="D569" s="1042">
        <v>0</v>
      </c>
      <c r="E569" s="1216">
        <v>2003.75</v>
      </c>
      <c r="F569" s="1330">
        <v>0</v>
      </c>
      <c r="G569" s="17">
        <v>0</v>
      </c>
      <c r="H569" s="19">
        <v>0</v>
      </c>
      <c r="I569" s="19">
        <v>0</v>
      </c>
      <c r="J569" s="1079">
        <f t="shared" si="5"/>
        <v>0</v>
      </c>
      <c r="K569" s="19">
        <v>0</v>
      </c>
      <c r="L569" s="1216">
        <v>5200</v>
      </c>
      <c r="M569" s="1061">
        <v>0</v>
      </c>
    </row>
    <row r="570" spans="1:119" ht="20.100000000000001" customHeight="1" x14ac:dyDescent="0.15">
      <c r="A570" s="927">
        <v>44089</v>
      </c>
      <c r="B570" s="662">
        <v>0</v>
      </c>
      <c r="C570" s="19">
        <v>0</v>
      </c>
      <c r="D570" s="1042">
        <v>0</v>
      </c>
      <c r="E570" s="1216">
        <v>1683.75</v>
      </c>
      <c r="F570" s="1330">
        <v>0</v>
      </c>
      <c r="G570" s="17">
        <v>0</v>
      </c>
      <c r="H570" s="19">
        <v>0</v>
      </c>
      <c r="I570" s="19">
        <v>0</v>
      </c>
      <c r="J570" s="1079">
        <f t="shared" si="5"/>
        <v>0</v>
      </c>
      <c r="K570" s="19">
        <v>0</v>
      </c>
      <c r="L570" s="1216">
        <v>6400</v>
      </c>
      <c r="M570" s="1061">
        <v>0</v>
      </c>
    </row>
    <row r="571" spans="1:119" ht="20.100000000000001" customHeight="1" x14ac:dyDescent="0.15">
      <c r="A571" s="927">
        <v>44090</v>
      </c>
      <c r="B571" s="662">
        <v>0</v>
      </c>
      <c r="C571" s="19">
        <v>0</v>
      </c>
      <c r="D571" s="1042">
        <v>0</v>
      </c>
      <c r="E571" s="1216">
        <v>1419.1666666666667</v>
      </c>
      <c r="F571" s="1330">
        <v>0</v>
      </c>
      <c r="G571" s="17">
        <v>0</v>
      </c>
      <c r="H571" s="19">
        <v>0</v>
      </c>
      <c r="I571" s="19">
        <v>0</v>
      </c>
      <c r="J571" s="1079">
        <f t="shared" si="5"/>
        <v>0</v>
      </c>
      <c r="K571" s="19">
        <v>0</v>
      </c>
      <c r="L571" s="1216">
        <v>5560</v>
      </c>
      <c r="M571" s="1061">
        <v>0</v>
      </c>
    </row>
    <row r="572" spans="1:119" ht="20.100000000000001" customHeight="1" x14ac:dyDescent="0.15">
      <c r="A572" s="927">
        <v>44091</v>
      </c>
      <c r="B572" s="662">
        <v>0</v>
      </c>
      <c r="C572" s="19">
        <v>0</v>
      </c>
      <c r="D572" s="1042">
        <v>0</v>
      </c>
      <c r="E572" s="1216">
        <v>1224.1666666666667</v>
      </c>
      <c r="F572" s="1330">
        <v>0</v>
      </c>
      <c r="G572" s="17">
        <v>0</v>
      </c>
      <c r="H572" s="19">
        <v>0</v>
      </c>
      <c r="I572" s="19">
        <v>0</v>
      </c>
      <c r="J572" s="1079">
        <f t="shared" si="5"/>
        <v>0</v>
      </c>
      <c r="K572" s="19">
        <v>0</v>
      </c>
      <c r="L572" s="1216">
        <v>5040</v>
      </c>
      <c r="M572" s="1061">
        <v>0</v>
      </c>
    </row>
    <row r="573" spans="1:119" ht="20.100000000000001" customHeight="1" x14ac:dyDescent="0.15">
      <c r="A573" s="927">
        <v>44092</v>
      </c>
      <c r="B573" s="662">
        <v>0</v>
      </c>
      <c r="C573" s="19">
        <v>0</v>
      </c>
      <c r="D573" s="1042">
        <v>0</v>
      </c>
      <c r="E573" s="1216">
        <v>1322.0833333333335</v>
      </c>
      <c r="F573" s="1330">
        <v>0</v>
      </c>
      <c r="G573" s="17">
        <v>0</v>
      </c>
      <c r="H573" s="19">
        <v>0</v>
      </c>
      <c r="I573" s="19">
        <v>0</v>
      </c>
      <c r="J573" s="1079">
        <f t="shared" si="5"/>
        <v>0</v>
      </c>
      <c r="K573" s="19">
        <v>0</v>
      </c>
      <c r="L573" s="1216">
        <v>6960</v>
      </c>
      <c r="M573" s="1061">
        <v>0</v>
      </c>
    </row>
    <row r="574" spans="1:119" ht="20.100000000000001" customHeight="1" x14ac:dyDescent="0.15">
      <c r="A574" s="927">
        <v>44093</v>
      </c>
      <c r="B574" s="662">
        <v>0</v>
      </c>
      <c r="C574" s="19">
        <v>0</v>
      </c>
      <c r="D574" s="1042">
        <v>0</v>
      </c>
      <c r="E574" s="1216">
        <v>1350</v>
      </c>
      <c r="F574" s="1330">
        <v>0</v>
      </c>
      <c r="G574" s="17">
        <v>0</v>
      </c>
      <c r="H574" s="19">
        <v>0</v>
      </c>
      <c r="I574" s="19">
        <v>0</v>
      </c>
      <c r="J574" s="1079">
        <f t="shared" si="5"/>
        <v>0</v>
      </c>
      <c r="K574" s="19">
        <v>0</v>
      </c>
      <c r="L574" s="1216">
        <v>5150</v>
      </c>
      <c r="M574" s="1061">
        <v>0</v>
      </c>
    </row>
    <row r="575" spans="1:119" s="63" customFormat="1" ht="20.100000000000001" customHeight="1" x14ac:dyDescent="0.15">
      <c r="A575" s="953">
        <v>44094</v>
      </c>
      <c r="B575" s="1041">
        <v>0</v>
      </c>
      <c r="C575" s="34">
        <v>0</v>
      </c>
      <c r="D575" s="1049">
        <v>0</v>
      </c>
      <c r="E575" s="1217">
        <v>1502.9166666666667</v>
      </c>
      <c r="F575" s="1334">
        <v>0</v>
      </c>
      <c r="G575" s="33">
        <v>0</v>
      </c>
      <c r="H575" s="34">
        <v>0</v>
      </c>
      <c r="I575" s="34">
        <v>0</v>
      </c>
      <c r="J575" s="1082">
        <f t="shared" si="5"/>
        <v>0</v>
      </c>
      <c r="K575" s="34">
        <v>0</v>
      </c>
      <c r="L575" s="1217">
        <v>5200</v>
      </c>
      <c r="M575" s="1064">
        <v>0</v>
      </c>
      <c r="N575" s="1209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</row>
    <row r="576" spans="1:119" ht="20.100000000000001" customHeight="1" x14ac:dyDescent="0.15">
      <c r="A576" s="927">
        <v>44095</v>
      </c>
      <c r="B576" s="662">
        <v>0</v>
      </c>
      <c r="C576" s="19">
        <v>0</v>
      </c>
      <c r="D576" s="1042">
        <v>0</v>
      </c>
      <c r="E576" s="1216">
        <v>1532.9166666666699</v>
      </c>
      <c r="F576" s="1330">
        <v>0</v>
      </c>
      <c r="G576" s="17">
        <v>0</v>
      </c>
      <c r="H576" s="19">
        <v>0</v>
      </c>
      <c r="I576" s="19">
        <v>0</v>
      </c>
      <c r="J576" s="1079">
        <f t="shared" si="5"/>
        <v>0</v>
      </c>
      <c r="K576" s="19">
        <v>0</v>
      </c>
      <c r="L576" s="1216">
        <v>4700</v>
      </c>
      <c r="M576" s="1061">
        <v>0</v>
      </c>
    </row>
    <row r="577" spans="1:119" ht="20.100000000000001" customHeight="1" x14ac:dyDescent="0.15">
      <c r="A577" s="927">
        <v>44096</v>
      </c>
      <c r="B577" s="662">
        <v>0</v>
      </c>
      <c r="C577" s="19">
        <v>0</v>
      </c>
      <c r="D577" s="1042">
        <v>0</v>
      </c>
      <c r="E577" s="1216">
        <v>1472.0833333333301</v>
      </c>
      <c r="F577" s="1330">
        <v>0</v>
      </c>
      <c r="G577" s="17">
        <v>0</v>
      </c>
      <c r="H577" s="19">
        <v>0</v>
      </c>
      <c r="I577" s="19">
        <v>0</v>
      </c>
      <c r="J577" s="1079">
        <f t="shared" si="5"/>
        <v>0</v>
      </c>
      <c r="K577" s="19">
        <v>0</v>
      </c>
      <c r="L577" s="1216">
        <v>4680</v>
      </c>
      <c r="M577" s="1061">
        <v>0</v>
      </c>
    </row>
    <row r="578" spans="1:119" ht="20.100000000000001" customHeight="1" x14ac:dyDescent="0.15">
      <c r="A578" s="927">
        <v>44097</v>
      </c>
      <c r="B578" s="662">
        <v>0</v>
      </c>
      <c r="C578" s="19">
        <v>0</v>
      </c>
      <c r="D578" s="1042">
        <v>0</v>
      </c>
      <c r="E578" s="1216">
        <v>1452.9166666666667</v>
      </c>
      <c r="F578" s="1330">
        <v>0</v>
      </c>
      <c r="G578" s="17">
        <v>0</v>
      </c>
      <c r="H578" s="19">
        <v>0</v>
      </c>
      <c r="I578" s="19">
        <v>0</v>
      </c>
      <c r="J578" s="1079">
        <f t="shared" si="5"/>
        <v>0</v>
      </c>
      <c r="K578" s="19">
        <v>0</v>
      </c>
      <c r="L578" s="1216">
        <v>4560</v>
      </c>
      <c r="M578" s="1061">
        <v>0</v>
      </c>
    </row>
    <row r="579" spans="1:119" ht="20.100000000000001" customHeight="1" x14ac:dyDescent="0.15">
      <c r="A579" s="927">
        <v>44098</v>
      </c>
      <c r="B579" s="662">
        <v>0</v>
      </c>
      <c r="C579" s="19">
        <v>0</v>
      </c>
      <c r="D579" s="1042">
        <v>0</v>
      </c>
      <c r="E579" s="1216">
        <v>1364.1666666666667</v>
      </c>
      <c r="F579" s="1330">
        <v>0</v>
      </c>
      <c r="G579" s="17">
        <v>0</v>
      </c>
      <c r="H579" s="19">
        <v>0</v>
      </c>
      <c r="I579" s="19">
        <v>0</v>
      </c>
      <c r="J579" s="1079">
        <f t="shared" si="5"/>
        <v>0</v>
      </c>
      <c r="K579" s="19">
        <v>0</v>
      </c>
      <c r="L579" s="1216">
        <v>4610</v>
      </c>
      <c r="M579" s="1061">
        <v>0</v>
      </c>
    </row>
    <row r="580" spans="1:119" ht="20.100000000000001" customHeight="1" x14ac:dyDescent="0.15">
      <c r="A580" s="927">
        <v>44099</v>
      </c>
      <c r="B580" s="662">
        <v>0</v>
      </c>
      <c r="C580" s="19">
        <v>0</v>
      </c>
      <c r="D580" s="1042">
        <v>0</v>
      </c>
      <c r="E580" s="1216">
        <v>1391.25</v>
      </c>
      <c r="F580" s="1330">
        <v>0</v>
      </c>
      <c r="G580" s="17">
        <v>0</v>
      </c>
      <c r="H580" s="19">
        <v>0</v>
      </c>
      <c r="I580" s="19">
        <v>0</v>
      </c>
      <c r="J580" s="1079">
        <f t="shared" si="5"/>
        <v>0</v>
      </c>
      <c r="K580" s="19">
        <v>0</v>
      </c>
      <c r="L580" s="1216">
        <v>4880</v>
      </c>
      <c r="M580" s="1061">
        <v>0</v>
      </c>
    </row>
    <row r="581" spans="1:119" ht="20.100000000000001" customHeight="1" x14ac:dyDescent="0.15">
      <c r="A581" s="927">
        <v>44100</v>
      </c>
      <c r="B581" s="662">
        <v>0</v>
      </c>
      <c r="C581" s="19">
        <v>0</v>
      </c>
      <c r="D581" s="1042">
        <v>0</v>
      </c>
      <c r="E581" s="1216">
        <v>1319.5833333333335</v>
      </c>
      <c r="F581" s="1330">
        <v>0</v>
      </c>
      <c r="G581" s="17">
        <v>0</v>
      </c>
      <c r="H581" s="19">
        <v>0</v>
      </c>
      <c r="I581" s="19">
        <v>0</v>
      </c>
      <c r="J581" s="1079">
        <f t="shared" si="5"/>
        <v>0</v>
      </c>
      <c r="K581" s="19">
        <v>0</v>
      </c>
      <c r="L581" s="1216">
        <v>4680</v>
      </c>
      <c r="M581" s="1061">
        <v>0</v>
      </c>
    </row>
    <row r="582" spans="1:119" s="63" customFormat="1" ht="20.100000000000001" customHeight="1" x14ac:dyDescent="0.15">
      <c r="A582" s="953">
        <v>44101</v>
      </c>
      <c r="B582" s="1041">
        <v>0</v>
      </c>
      <c r="C582" s="34">
        <v>0</v>
      </c>
      <c r="D582" s="1049">
        <v>0</v>
      </c>
      <c r="E582" s="1217">
        <v>1530.8333333333335</v>
      </c>
      <c r="F582" s="1334">
        <v>0</v>
      </c>
      <c r="G582" s="33">
        <v>0</v>
      </c>
      <c r="H582" s="34">
        <v>0</v>
      </c>
      <c r="I582" s="34">
        <v>0</v>
      </c>
      <c r="J582" s="1082">
        <f t="shared" si="5"/>
        <v>0</v>
      </c>
      <c r="K582" s="34">
        <v>0</v>
      </c>
      <c r="L582" s="1217">
        <v>4760</v>
      </c>
      <c r="M582" s="1064">
        <v>0</v>
      </c>
      <c r="N582" s="1209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</row>
    <row r="583" spans="1:119" ht="20.100000000000001" customHeight="1" x14ac:dyDescent="0.15">
      <c r="A583" s="927">
        <v>44102</v>
      </c>
      <c r="B583" s="662">
        <v>0</v>
      </c>
      <c r="C583" s="19">
        <v>0</v>
      </c>
      <c r="D583" s="1042">
        <v>0</v>
      </c>
      <c r="E583" s="1216">
        <v>1935</v>
      </c>
      <c r="F583" s="1330">
        <v>0</v>
      </c>
      <c r="G583" s="17">
        <v>0</v>
      </c>
      <c r="H583" s="19">
        <v>0</v>
      </c>
      <c r="I583" s="19">
        <v>0</v>
      </c>
      <c r="J583" s="1079">
        <f t="shared" si="5"/>
        <v>0</v>
      </c>
      <c r="K583" s="19">
        <v>0</v>
      </c>
      <c r="L583" s="1216">
        <v>4860</v>
      </c>
      <c r="M583" s="1061">
        <v>0</v>
      </c>
    </row>
    <row r="584" spans="1:119" ht="20.100000000000001" customHeight="1" x14ac:dyDescent="0.15">
      <c r="A584" s="927">
        <v>44103</v>
      </c>
      <c r="B584" s="662">
        <v>0</v>
      </c>
      <c r="C584" s="19">
        <v>0</v>
      </c>
      <c r="D584" s="1042">
        <v>0</v>
      </c>
      <c r="E584" s="1216">
        <v>1851.25</v>
      </c>
      <c r="F584" s="1330">
        <v>0</v>
      </c>
      <c r="G584" s="17">
        <v>0</v>
      </c>
      <c r="H584" s="19">
        <v>0</v>
      </c>
      <c r="I584" s="19">
        <v>0</v>
      </c>
      <c r="J584" s="1079">
        <f t="shared" si="5"/>
        <v>0</v>
      </c>
      <c r="K584" s="19">
        <v>0</v>
      </c>
      <c r="L584" s="1216">
        <v>4980</v>
      </c>
      <c r="M584" s="1061">
        <v>0</v>
      </c>
    </row>
    <row r="585" spans="1:119" ht="20.100000000000001" customHeight="1" x14ac:dyDescent="0.15">
      <c r="A585" s="927">
        <v>44104</v>
      </c>
      <c r="B585" s="662">
        <v>0</v>
      </c>
      <c r="C585" s="19">
        <v>0</v>
      </c>
      <c r="D585" s="1042">
        <v>0</v>
      </c>
      <c r="E585" s="1216">
        <v>1572.5</v>
      </c>
      <c r="F585" s="1330">
        <v>0</v>
      </c>
      <c r="G585" s="17">
        <v>0</v>
      </c>
      <c r="H585" s="19">
        <v>0</v>
      </c>
      <c r="I585" s="19">
        <v>0</v>
      </c>
      <c r="J585" s="1079">
        <f t="shared" si="5"/>
        <v>0</v>
      </c>
      <c r="K585" s="19">
        <v>0</v>
      </c>
      <c r="L585" s="1216">
        <v>5100</v>
      </c>
      <c r="M585" s="1061">
        <v>0</v>
      </c>
    </row>
    <row r="586" spans="1:119" ht="20.100000000000001" customHeight="1" x14ac:dyDescent="0.15">
      <c r="A586" s="927">
        <v>44105</v>
      </c>
      <c r="B586" s="662">
        <v>0</v>
      </c>
      <c r="C586" s="19">
        <v>0</v>
      </c>
      <c r="D586" s="1042">
        <v>0</v>
      </c>
      <c r="E586" s="1246">
        <v>1669</v>
      </c>
      <c r="F586" s="1330">
        <v>0</v>
      </c>
      <c r="G586" s="17">
        <v>0</v>
      </c>
      <c r="H586" s="19">
        <v>0</v>
      </c>
      <c r="I586" s="19">
        <v>0</v>
      </c>
      <c r="J586" s="1079">
        <f t="shared" si="5"/>
        <v>0</v>
      </c>
      <c r="K586" s="19">
        <v>0</v>
      </c>
      <c r="L586" s="1216">
        <v>5110</v>
      </c>
      <c r="M586" s="1061">
        <v>0</v>
      </c>
    </row>
    <row r="587" spans="1:119" ht="20.100000000000001" customHeight="1" x14ac:dyDescent="0.15">
      <c r="A587" s="927">
        <v>44106</v>
      </c>
      <c r="B587" s="662">
        <v>0</v>
      </c>
      <c r="C587" s="19">
        <v>0</v>
      </c>
      <c r="D587" s="1042">
        <v>0</v>
      </c>
      <c r="E587" s="1246">
        <v>1914</v>
      </c>
      <c r="F587" s="1330">
        <v>0</v>
      </c>
      <c r="G587" s="17">
        <v>0</v>
      </c>
      <c r="H587" s="19">
        <v>0</v>
      </c>
      <c r="I587" s="19">
        <v>0</v>
      </c>
      <c r="J587" s="1079">
        <f t="shared" si="5"/>
        <v>0</v>
      </c>
      <c r="K587" s="19">
        <v>0</v>
      </c>
      <c r="L587" s="1216">
        <v>5080</v>
      </c>
      <c r="M587" s="1061">
        <v>0</v>
      </c>
    </row>
    <row r="588" spans="1:119" ht="20.100000000000001" customHeight="1" x14ac:dyDescent="0.15">
      <c r="A588" s="927">
        <v>44107</v>
      </c>
      <c r="B588" s="662">
        <v>0</v>
      </c>
      <c r="C588" s="19">
        <v>0</v>
      </c>
      <c r="D588" s="1042">
        <v>0</v>
      </c>
      <c r="E588" s="1246">
        <v>1898</v>
      </c>
      <c r="F588" s="1330">
        <v>0</v>
      </c>
      <c r="G588" s="17">
        <v>0</v>
      </c>
      <c r="H588" s="19">
        <v>0</v>
      </c>
      <c r="I588" s="19">
        <v>0</v>
      </c>
      <c r="J588" s="1079">
        <f t="shared" si="5"/>
        <v>0</v>
      </c>
      <c r="K588" s="19">
        <v>0</v>
      </c>
      <c r="L588" s="1216">
        <v>5090</v>
      </c>
      <c r="M588" s="1061">
        <v>0</v>
      </c>
    </row>
    <row r="589" spans="1:119" s="63" customFormat="1" ht="20.100000000000001" customHeight="1" x14ac:dyDescent="0.15">
      <c r="A589" s="953">
        <v>44108</v>
      </c>
      <c r="B589" s="1041">
        <v>0</v>
      </c>
      <c r="C589" s="34">
        <v>0</v>
      </c>
      <c r="D589" s="1049">
        <v>0</v>
      </c>
      <c r="E589" s="1247">
        <v>1898</v>
      </c>
      <c r="F589" s="1334">
        <v>0</v>
      </c>
      <c r="G589" s="33">
        <v>0</v>
      </c>
      <c r="H589" s="34">
        <v>0</v>
      </c>
      <c r="I589" s="34">
        <v>0</v>
      </c>
      <c r="J589" s="1082">
        <f t="shared" si="5"/>
        <v>0</v>
      </c>
      <c r="K589" s="34">
        <v>0</v>
      </c>
      <c r="L589" s="1217">
        <v>5296</v>
      </c>
      <c r="M589" s="1064">
        <v>0</v>
      </c>
      <c r="N589" s="1209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</row>
    <row r="590" spans="1:119" ht="20.100000000000001" customHeight="1" x14ac:dyDescent="0.15">
      <c r="A590" s="927">
        <v>44109</v>
      </c>
      <c r="B590" s="662">
        <v>0</v>
      </c>
      <c r="C590" s="19">
        <v>0</v>
      </c>
      <c r="D590" s="1042">
        <v>0</v>
      </c>
      <c r="E590" s="1246">
        <v>1959</v>
      </c>
      <c r="F590" s="1330">
        <v>0</v>
      </c>
      <c r="G590" s="17">
        <v>0</v>
      </c>
      <c r="H590" s="19">
        <v>0</v>
      </c>
      <c r="I590" s="19">
        <v>0</v>
      </c>
      <c r="J590" s="1079">
        <f t="shared" si="5"/>
        <v>0</v>
      </c>
      <c r="K590" s="19">
        <v>0</v>
      </c>
      <c r="L590" s="1216">
        <v>5950</v>
      </c>
      <c r="M590" s="1061">
        <v>0</v>
      </c>
    </row>
    <row r="591" spans="1:119" ht="20.100000000000001" customHeight="1" x14ac:dyDescent="0.15">
      <c r="A591" s="927">
        <v>44110</v>
      </c>
      <c r="B591" s="662">
        <v>0</v>
      </c>
      <c r="C591" s="19">
        <v>0</v>
      </c>
      <c r="D591" s="1042">
        <v>0</v>
      </c>
      <c r="E591" s="1246">
        <v>1929</v>
      </c>
      <c r="F591" s="1330">
        <v>0</v>
      </c>
      <c r="G591" s="17">
        <v>0</v>
      </c>
      <c r="H591" s="19">
        <v>0</v>
      </c>
      <c r="I591" s="19">
        <v>0</v>
      </c>
      <c r="J591" s="1079">
        <f t="shared" si="5"/>
        <v>0</v>
      </c>
      <c r="K591" s="19">
        <v>0</v>
      </c>
      <c r="L591" s="1216">
        <v>5860</v>
      </c>
      <c r="M591" s="1061">
        <v>0</v>
      </c>
    </row>
    <row r="592" spans="1:119" ht="20.100000000000001" customHeight="1" x14ac:dyDescent="0.15">
      <c r="A592" s="927">
        <v>44111</v>
      </c>
      <c r="B592" s="662">
        <v>0</v>
      </c>
      <c r="C592" s="19">
        <v>0</v>
      </c>
      <c r="D592" s="1042">
        <v>0</v>
      </c>
      <c r="E592" s="1246">
        <v>1852</v>
      </c>
      <c r="F592" s="1330">
        <v>0</v>
      </c>
      <c r="G592" s="17">
        <v>0</v>
      </c>
      <c r="H592" s="19">
        <v>0</v>
      </c>
      <c r="I592" s="19">
        <v>0</v>
      </c>
      <c r="J592" s="1079">
        <f t="shared" si="5"/>
        <v>0</v>
      </c>
      <c r="K592" s="19">
        <v>0</v>
      </c>
      <c r="L592" s="1216">
        <v>5980</v>
      </c>
      <c r="M592" s="1061">
        <v>0</v>
      </c>
    </row>
    <row r="593" spans="1:119" ht="20.100000000000001" customHeight="1" x14ac:dyDescent="0.15">
      <c r="A593" s="927">
        <v>44112</v>
      </c>
      <c r="B593" s="662">
        <v>0</v>
      </c>
      <c r="C593" s="19">
        <v>0</v>
      </c>
      <c r="D593" s="1042">
        <v>0</v>
      </c>
      <c r="E593" s="1246">
        <v>1706</v>
      </c>
      <c r="F593" s="1330">
        <v>0</v>
      </c>
      <c r="G593" s="17">
        <v>0</v>
      </c>
      <c r="H593" s="19">
        <v>0</v>
      </c>
      <c r="I593" s="19">
        <v>0</v>
      </c>
      <c r="J593" s="1079">
        <f t="shared" si="5"/>
        <v>0</v>
      </c>
      <c r="K593" s="19">
        <v>0</v>
      </c>
      <c r="L593" s="1094">
        <v>5670</v>
      </c>
      <c r="M593" s="1061">
        <v>0</v>
      </c>
    </row>
    <row r="594" spans="1:119" ht="20.100000000000001" customHeight="1" x14ac:dyDescent="0.15">
      <c r="A594" s="927">
        <v>44113</v>
      </c>
      <c r="B594" s="662">
        <v>0</v>
      </c>
      <c r="C594" s="19">
        <v>0</v>
      </c>
      <c r="D594" s="1042">
        <v>0</v>
      </c>
      <c r="E594" s="1246">
        <v>1585</v>
      </c>
      <c r="F594" s="1330">
        <v>0</v>
      </c>
      <c r="G594" s="17">
        <v>0</v>
      </c>
      <c r="H594" s="19">
        <v>0</v>
      </c>
      <c r="I594" s="19">
        <v>0</v>
      </c>
      <c r="J594" s="1079">
        <f t="shared" si="5"/>
        <v>0</v>
      </c>
      <c r="K594" s="19">
        <v>0</v>
      </c>
      <c r="L594" s="1094">
        <v>5520</v>
      </c>
      <c r="M594" s="1061">
        <v>0</v>
      </c>
    </row>
    <row r="595" spans="1:119" ht="20.100000000000001" customHeight="1" x14ac:dyDescent="0.15">
      <c r="A595" s="927">
        <v>44114</v>
      </c>
      <c r="B595" s="662">
        <v>0</v>
      </c>
      <c r="C595" s="19">
        <v>0</v>
      </c>
      <c r="D595" s="1042">
        <v>0</v>
      </c>
      <c r="E595" s="1246">
        <v>1508</v>
      </c>
      <c r="F595" s="1330">
        <v>0</v>
      </c>
      <c r="G595" s="17">
        <v>0</v>
      </c>
      <c r="H595" s="19">
        <v>0</v>
      </c>
      <c r="I595" s="19">
        <v>0</v>
      </c>
      <c r="J595" s="1079">
        <f t="shared" si="5"/>
        <v>0</v>
      </c>
      <c r="K595" s="19">
        <v>0</v>
      </c>
      <c r="L595" s="1094">
        <v>5420</v>
      </c>
      <c r="M595" s="1061">
        <v>0</v>
      </c>
    </row>
    <row r="596" spans="1:119" s="63" customFormat="1" ht="20.100000000000001" customHeight="1" x14ac:dyDescent="0.15">
      <c r="A596" s="953">
        <v>44115</v>
      </c>
      <c r="B596" s="1041">
        <v>0</v>
      </c>
      <c r="C596" s="34">
        <v>0</v>
      </c>
      <c r="D596" s="1049">
        <v>0</v>
      </c>
      <c r="E596" s="1247">
        <v>1456</v>
      </c>
      <c r="F596" s="1334">
        <v>0</v>
      </c>
      <c r="G596" s="33">
        <v>0</v>
      </c>
      <c r="H596" s="34">
        <v>0</v>
      </c>
      <c r="I596" s="34">
        <v>0</v>
      </c>
      <c r="J596" s="1082">
        <f t="shared" ref="J596:J646" si="6">3.14*1.15*1.15*I596*1.12/100</f>
        <v>0</v>
      </c>
      <c r="K596" s="34">
        <v>0</v>
      </c>
      <c r="L596" s="1097">
        <v>5360</v>
      </c>
      <c r="M596" s="1064">
        <v>0</v>
      </c>
      <c r="N596" s="1209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</row>
    <row r="597" spans="1:119" ht="20.100000000000001" customHeight="1" x14ac:dyDescent="0.15">
      <c r="A597" s="927">
        <v>44116</v>
      </c>
      <c r="B597" s="662">
        <v>0</v>
      </c>
      <c r="C597" s="19">
        <v>0</v>
      </c>
      <c r="D597" s="1042">
        <v>0</v>
      </c>
      <c r="E597" s="1246">
        <v>1496</v>
      </c>
      <c r="F597" s="1330">
        <v>0</v>
      </c>
      <c r="G597" s="17">
        <v>0</v>
      </c>
      <c r="H597" s="19">
        <v>0</v>
      </c>
      <c r="I597" s="19">
        <v>0</v>
      </c>
      <c r="J597" s="1079">
        <f t="shared" si="6"/>
        <v>0</v>
      </c>
      <c r="K597" s="19">
        <v>0</v>
      </c>
      <c r="L597" s="1094">
        <v>5960</v>
      </c>
      <c r="M597" s="1061">
        <v>0</v>
      </c>
    </row>
    <row r="598" spans="1:119" ht="20.100000000000001" customHeight="1" x14ac:dyDescent="0.15">
      <c r="A598" s="927">
        <v>44117</v>
      </c>
      <c r="B598" s="662">
        <v>0</v>
      </c>
      <c r="C598" s="19">
        <v>0</v>
      </c>
      <c r="D598" s="1042">
        <v>0</v>
      </c>
      <c r="E598" s="1246">
        <v>1486</v>
      </c>
      <c r="F598" s="1330">
        <v>0</v>
      </c>
      <c r="G598" s="17">
        <v>0</v>
      </c>
      <c r="H598" s="19">
        <v>0</v>
      </c>
      <c r="I598" s="19">
        <v>0</v>
      </c>
      <c r="J598" s="1079">
        <f t="shared" si="6"/>
        <v>0</v>
      </c>
      <c r="K598" s="19">
        <v>0</v>
      </c>
      <c r="L598" s="1094">
        <v>5990</v>
      </c>
      <c r="M598" s="1061">
        <v>0</v>
      </c>
    </row>
    <row r="599" spans="1:119" ht="20.100000000000001" customHeight="1" x14ac:dyDescent="0.15">
      <c r="A599" s="927">
        <v>44118</v>
      </c>
      <c r="B599" s="662">
        <v>0</v>
      </c>
      <c r="C599" s="19">
        <v>0</v>
      </c>
      <c r="D599" s="1042">
        <v>0</v>
      </c>
      <c r="E599" s="1246">
        <v>1640</v>
      </c>
      <c r="F599" s="1330">
        <v>0</v>
      </c>
      <c r="G599" s="17">
        <v>0</v>
      </c>
      <c r="H599" s="19">
        <v>0</v>
      </c>
      <c r="I599" s="19">
        <v>0</v>
      </c>
      <c r="J599" s="1079">
        <f t="shared" si="6"/>
        <v>0</v>
      </c>
      <c r="K599" s="19">
        <v>0</v>
      </c>
      <c r="L599" s="1094">
        <v>6020</v>
      </c>
      <c r="M599" s="1061">
        <v>0</v>
      </c>
    </row>
    <row r="600" spans="1:119" ht="20.100000000000001" customHeight="1" x14ac:dyDescent="0.15">
      <c r="A600" s="927">
        <v>44119</v>
      </c>
      <c r="B600" s="662">
        <v>0</v>
      </c>
      <c r="C600" s="19">
        <v>0</v>
      </c>
      <c r="D600" s="1042">
        <v>0</v>
      </c>
      <c r="E600" s="1246">
        <v>1436</v>
      </c>
      <c r="F600" s="1330">
        <v>0</v>
      </c>
      <c r="G600" s="17">
        <v>0</v>
      </c>
      <c r="H600" s="19">
        <v>0</v>
      </c>
      <c r="I600" s="19">
        <v>0</v>
      </c>
      <c r="J600" s="1079">
        <f t="shared" si="6"/>
        <v>0</v>
      </c>
      <c r="K600" s="19">
        <v>0</v>
      </c>
      <c r="L600" s="1094">
        <v>4590</v>
      </c>
      <c r="M600" s="1061">
        <v>0</v>
      </c>
    </row>
    <row r="601" spans="1:119" ht="20.100000000000001" customHeight="1" x14ac:dyDescent="0.15">
      <c r="A601" s="927">
        <v>44120</v>
      </c>
      <c r="B601" s="662">
        <v>0</v>
      </c>
      <c r="C601" s="19">
        <v>0</v>
      </c>
      <c r="D601" s="1042">
        <v>0</v>
      </c>
      <c r="E601" s="1246">
        <v>1525</v>
      </c>
      <c r="F601" s="1330">
        <v>0</v>
      </c>
      <c r="G601" s="17">
        <v>0</v>
      </c>
      <c r="H601" s="19">
        <v>0</v>
      </c>
      <c r="I601" s="19">
        <v>0</v>
      </c>
      <c r="J601" s="1079">
        <f t="shared" si="6"/>
        <v>0</v>
      </c>
      <c r="K601" s="19">
        <v>0</v>
      </c>
      <c r="L601" s="1094">
        <v>6860</v>
      </c>
      <c r="M601" s="1061">
        <v>0</v>
      </c>
    </row>
    <row r="602" spans="1:119" ht="20.100000000000001" customHeight="1" x14ac:dyDescent="0.15">
      <c r="A602" s="927">
        <v>44121</v>
      </c>
      <c r="B602" s="662">
        <v>0</v>
      </c>
      <c r="C602" s="19">
        <v>0</v>
      </c>
      <c r="D602" s="1042">
        <v>0</v>
      </c>
      <c r="E602" s="1246">
        <v>1627</v>
      </c>
      <c r="F602" s="1330">
        <v>0</v>
      </c>
      <c r="G602" s="17">
        <v>0</v>
      </c>
      <c r="H602" s="19">
        <v>0</v>
      </c>
      <c r="I602" s="19">
        <v>0</v>
      </c>
      <c r="J602" s="1079">
        <f t="shared" si="6"/>
        <v>0</v>
      </c>
      <c r="K602" s="19">
        <v>0</v>
      </c>
      <c r="L602" s="1094">
        <v>7280</v>
      </c>
      <c r="M602" s="1061">
        <v>0</v>
      </c>
    </row>
    <row r="603" spans="1:119" s="63" customFormat="1" ht="20.100000000000001" customHeight="1" x14ac:dyDescent="0.15">
      <c r="A603" s="953">
        <v>44122</v>
      </c>
      <c r="B603" s="1041">
        <v>0</v>
      </c>
      <c r="C603" s="34">
        <v>0</v>
      </c>
      <c r="D603" s="1049">
        <v>0</v>
      </c>
      <c r="E603" s="1247">
        <v>1522</v>
      </c>
      <c r="F603" s="1334">
        <v>0</v>
      </c>
      <c r="G603" s="33">
        <v>0</v>
      </c>
      <c r="H603" s="34">
        <v>0</v>
      </c>
      <c r="I603" s="34">
        <v>0</v>
      </c>
      <c r="J603" s="1082">
        <f t="shared" si="6"/>
        <v>0</v>
      </c>
      <c r="K603" s="34">
        <v>0</v>
      </c>
      <c r="L603" s="1097">
        <v>7390</v>
      </c>
      <c r="M603" s="1064">
        <v>0</v>
      </c>
      <c r="N603" s="1209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</row>
    <row r="604" spans="1:119" ht="20.100000000000001" customHeight="1" x14ac:dyDescent="0.15">
      <c r="A604" s="927">
        <v>44123</v>
      </c>
      <c r="B604" s="662">
        <v>0</v>
      </c>
      <c r="C604" s="19">
        <v>0</v>
      </c>
      <c r="D604" s="1042">
        <v>0</v>
      </c>
      <c r="E604" s="1246">
        <v>1614</v>
      </c>
      <c r="F604" s="1330">
        <v>0</v>
      </c>
      <c r="G604" s="17">
        <v>0</v>
      </c>
      <c r="H604" s="19">
        <v>0</v>
      </c>
      <c r="I604" s="19">
        <v>0</v>
      </c>
      <c r="J604" s="1079">
        <f t="shared" si="6"/>
        <v>0</v>
      </c>
      <c r="K604" s="19">
        <v>0</v>
      </c>
      <c r="L604" s="1094">
        <v>6250</v>
      </c>
      <c r="M604" s="1061">
        <v>0</v>
      </c>
    </row>
    <row r="605" spans="1:119" ht="20.100000000000001" customHeight="1" x14ac:dyDescent="0.15">
      <c r="A605" s="927">
        <v>44124</v>
      </c>
      <c r="B605" s="662">
        <v>0</v>
      </c>
      <c r="C605" s="19">
        <v>0</v>
      </c>
      <c r="D605" s="1042">
        <v>0</v>
      </c>
      <c r="E605" s="1246">
        <v>1522</v>
      </c>
      <c r="F605" s="1330">
        <v>0</v>
      </c>
      <c r="G605" s="17">
        <v>0</v>
      </c>
      <c r="H605" s="19">
        <v>0</v>
      </c>
      <c r="I605" s="19">
        <v>0</v>
      </c>
      <c r="J605" s="1079">
        <f t="shared" si="6"/>
        <v>0</v>
      </c>
      <c r="K605" s="19">
        <v>0</v>
      </c>
      <c r="L605" s="1094">
        <v>5760</v>
      </c>
      <c r="M605" s="1061">
        <v>0</v>
      </c>
    </row>
    <row r="606" spans="1:119" ht="20.100000000000001" customHeight="1" x14ac:dyDescent="0.15">
      <c r="A606" s="927">
        <v>44125</v>
      </c>
      <c r="B606" s="662">
        <v>0</v>
      </c>
      <c r="C606" s="19">
        <v>0</v>
      </c>
      <c r="D606" s="1042">
        <v>0</v>
      </c>
      <c r="E606" s="1246">
        <v>1549</v>
      </c>
      <c r="F606" s="1330">
        <v>0</v>
      </c>
      <c r="G606" s="17">
        <v>0</v>
      </c>
      <c r="H606" s="19">
        <v>0</v>
      </c>
      <c r="I606" s="19">
        <v>0</v>
      </c>
      <c r="J606" s="1079">
        <f t="shared" si="6"/>
        <v>0</v>
      </c>
      <c r="K606" s="19">
        <v>0</v>
      </c>
      <c r="L606" s="1094">
        <v>7160</v>
      </c>
      <c r="M606" s="1061">
        <v>0</v>
      </c>
    </row>
    <row r="607" spans="1:119" ht="20.100000000000001" customHeight="1" x14ac:dyDescent="0.15">
      <c r="A607" s="927">
        <v>44126</v>
      </c>
      <c r="B607" s="662">
        <v>0</v>
      </c>
      <c r="C607" s="19">
        <v>0</v>
      </c>
      <c r="D607" s="1042">
        <v>0</v>
      </c>
      <c r="E607" s="1246">
        <v>1390</v>
      </c>
      <c r="F607" s="1330">
        <v>0</v>
      </c>
      <c r="G607" s="17">
        <v>0</v>
      </c>
      <c r="H607" s="19">
        <v>0</v>
      </c>
      <c r="I607" s="19">
        <v>0</v>
      </c>
      <c r="J607" s="1079">
        <f t="shared" si="6"/>
        <v>0</v>
      </c>
      <c r="K607" s="19">
        <v>0</v>
      </c>
      <c r="L607" s="1094">
        <v>7120</v>
      </c>
      <c r="M607" s="1061">
        <v>0</v>
      </c>
    </row>
    <row r="608" spans="1:119" ht="20.100000000000001" customHeight="1" x14ac:dyDescent="0.15">
      <c r="A608" s="927">
        <v>44127</v>
      </c>
      <c r="B608" s="662">
        <v>0</v>
      </c>
      <c r="C608" s="19">
        <v>0</v>
      </c>
      <c r="D608" s="1042">
        <v>0</v>
      </c>
      <c r="E608" s="1246">
        <v>1449</v>
      </c>
      <c r="F608" s="1330">
        <v>0</v>
      </c>
      <c r="G608" s="17">
        <v>0</v>
      </c>
      <c r="H608" s="19">
        <v>0</v>
      </c>
      <c r="I608" s="19">
        <v>0</v>
      </c>
      <c r="J608" s="1079">
        <f t="shared" si="6"/>
        <v>0</v>
      </c>
      <c r="K608" s="19">
        <v>0</v>
      </c>
      <c r="L608" s="1094">
        <v>7480</v>
      </c>
      <c r="M608" s="1061">
        <v>0</v>
      </c>
    </row>
    <row r="609" spans="1:119" ht="20.100000000000001" customHeight="1" x14ac:dyDescent="0.15">
      <c r="A609" s="927">
        <v>44128</v>
      </c>
      <c r="B609" s="662">
        <v>0</v>
      </c>
      <c r="C609" s="19">
        <v>0</v>
      </c>
      <c r="D609" s="1042">
        <v>0</v>
      </c>
      <c r="E609" s="1246">
        <v>1349</v>
      </c>
      <c r="F609" s="1330">
        <v>0</v>
      </c>
      <c r="G609" s="17">
        <v>0</v>
      </c>
      <c r="H609" s="19">
        <v>0</v>
      </c>
      <c r="I609" s="19">
        <v>0</v>
      </c>
      <c r="J609" s="1079">
        <f t="shared" si="6"/>
        <v>0</v>
      </c>
      <c r="K609" s="19">
        <v>0</v>
      </c>
      <c r="L609" s="1094">
        <v>7463</v>
      </c>
      <c r="M609" s="1061">
        <v>0</v>
      </c>
    </row>
    <row r="610" spans="1:119" s="63" customFormat="1" ht="20.100000000000001" customHeight="1" x14ac:dyDescent="0.15">
      <c r="A610" s="953">
        <v>44129</v>
      </c>
      <c r="B610" s="1041">
        <v>0</v>
      </c>
      <c r="C610" s="34">
        <v>0</v>
      </c>
      <c r="D610" s="1049">
        <v>0</v>
      </c>
      <c r="E610" s="1247">
        <v>1401</v>
      </c>
      <c r="F610" s="1334">
        <v>0</v>
      </c>
      <c r="G610" s="33">
        <v>0</v>
      </c>
      <c r="H610" s="34">
        <v>0</v>
      </c>
      <c r="I610" s="34">
        <v>0</v>
      </c>
      <c r="J610" s="1082">
        <f t="shared" si="6"/>
        <v>0</v>
      </c>
      <c r="K610" s="34">
        <v>0</v>
      </c>
      <c r="L610" s="1097">
        <v>7280</v>
      </c>
      <c r="M610" s="1064">
        <v>0</v>
      </c>
      <c r="N610" s="1209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</row>
    <row r="611" spans="1:119" ht="20.100000000000001" customHeight="1" x14ac:dyDescent="0.15">
      <c r="A611" s="927">
        <v>44130</v>
      </c>
      <c r="B611" s="662">
        <v>0</v>
      </c>
      <c r="C611" s="19">
        <v>0</v>
      </c>
      <c r="D611" s="1042">
        <v>0</v>
      </c>
      <c r="E611" s="1246">
        <v>1063</v>
      </c>
      <c r="F611" s="1330">
        <v>0</v>
      </c>
      <c r="G611" s="17">
        <v>0</v>
      </c>
      <c r="H611" s="19">
        <v>0</v>
      </c>
      <c r="I611" s="19">
        <v>0</v>
      </c>
      <c r="J611" s="1079">
        <f t="shared" si="6"/>
        <v>0</v>
      </c>
      <c r="K611" s="19">
        <v>0</v>
      </c>
      <c r="L611" s="1094">
        <v>7260</v>
      </c>
      <c r="M611" s="1061">
        <v>0</v>
      </c>
    </row>
    <row r="612" spans="1:119" ht="20.100000000000001" customHeight="1" x14ac:dyDescent="0.15">
      <c r="A612" s="927">
        <v>44131</v>
      </c>
      <c r="B612" s="662">
        <v>0</v>
      </c>
      <c r="C612" s="19">
        <v>0</v>
      </c>
      <c r="D612" s="1042">
        <v>0</v>
      </c>
      <c r="E612" s="1246">
        <v>932</v>
      </c>
      <c r="F612" s="1330">
        <v>0</v>
      </c>
      <c r="G612" s="17">
        <v>0</v>
      </c>
      <c r="H612" s="19">
        <v>0</v>
      </c>
      <c r="I612" s="19">
        <v>0</v>
      </c>
      <c r="J612" s="1079">
        <f t="shared" si="6"/>
        <v>0</v>
      </c>
      <c r="K612" s="19">
        <v>0</v>
      </c>
      <c r="L612" s="1094">
        <v>7690</v>
      </c>
      <c r="M612" s="1061">
        <v>0</v>
      </c>
    </row>
    <row r="613" spans="1:119" ht="20.100000000000001" customHeight="1" x14ac:dyDescent="0.15">
      <c r="A613" s="927">
        <v>44132</v>
      </c>
      <c r="B613" s="662">
        <v>0</v>
      </c>
      <c r="C613" s="19">
        <v>0</v>
      </c>
      <c r="D613" s="1042">
        <v>0</v>
      </c>
      <c r="E613" s="1246">
        <v>840</v>
      </c>
      <c r="F613" s="1330">
        <v>0</v>
      </c>
      <c r="G613" s="17">
        <v>0</v>
      </c>
      <c r="H613" s="19">
        <v>0</v>
      </c>
      <c r="I613" s="19">
        <v>0</v>
      </c>
      <c r="J613" s="1079">
        <f t="shared" si="6"/>
        <v>0</v>
      </c>
      <c r="K613" s="19">
        <v>0</v>
      </c>
      <c r="L613" s="1094">
        <v>7970</v>
      </c>
      <c r="M613" s="1061">
        <v>0</v>
      </c>
    </row>
    <row r="614" spans="1:119" ht="20.100000000000001" customHeight="1" x14ac:dyDescent="0.15">
      <c r="A614" s="927">
        <v>44133</v>
      </c>
      <c r="B614" s="662">
        <v>0</v>
      </c>
      <c r="C614" s="19">
        <v>0</v>
      </c>
      <c r="D614" s="1042">
        <v>0</v>
      </c>
      <c r="E614" s="1246">
        <v>905</v>
      </c>
      <c r="F614" s="1330">
        <v>0</v>
      </c>
      <c r="G614" s="17">
        <v>0</v>
      </c>
      <c r="H614" s="19">
        <v>0</v>
      </c>
      <c r="I614" s="19">
        <v>0</v>
      </c>
      <c r="J614" s="1079">
        <f t="shared" si="6"/>
        <v>0</v>
      </c>
      <c r="K614" s="19">
        <v>0</v>
      </c>
      <c r="L614" s="1094">
        <v>6020</v>
      </c>
      <c r="M614" s="1061">
        <v>0</v>
      </c>
    </row>
    <row r="615" spans="1:119" ht="20.100000000000001" customHeight="1" x14ac:dyDescent="0.15">
      <c r="A615" s="927">
        <v>44134</v>
      </c>
      <c r="B615" s="662">
        <v>0</v>
      </c>
      <c r="C615" s="19">
        <v>0</v>
      </c>
      <c r="D615" s="1042">
        <v>0</v>
      </c>
      <c r="E615" s="1246">
        <v>958</v>
      </c>
      <c r="F615" s="1330">
        <v>0</v>
      </c>
      <c r="G615" s="17">
        <v>680</v>
      </c>
      <c r="H615" s="19">
        <v>0</v>
      </c>
      <c r="I615" s="19">
        <v>15</v>
      </c>
      <c r="J615" s="1079">
        <f>3.14*1.15*1.15*I615*1.12/100</f>
        <v>0.69764519999999985</v>
      </c>
      <c r="K615" s="19">
        <v>3</v>
      </c>
      <c r="L615" s="1094">
        <v>7680</v>
      </c>
      <c r="M615" s="1061">
        <v>0</v>
      </c>
    </row>
    <row r="616" spans="1:119" ht="20.100000000000001" customHeight="1" x14ac:dyDescent="0.15">
      <c r="A616" s="927">
        <v>44135</v>
      </c>
      <c r="B616" s="662">
        <v>0</v>
      </c>
      <c r="C616" s="19">
        <v>0</v>
      </c>
      <c r="D616" s="1042">
        <v>0</v>
      </c>
      <c r="E616" s="1246">
        <v>1489</v>
      </c>
      <c r="F616" s="1330">
        <v>0</v>
      </c>
      <c r="G616" s="17">
        <v>0</v>
      </c>
      <c r="H616" s="19">
        <v>0</v>
      </c>
      <c r="I616" s="19">
        <v>15</v>
      </c>
      <c r="J616" s="1079">
        <f t="shared" si="6"/>
        <v>0.69764519999999985</v>
      </c>
      <c r="K616" s="19">
        <v>3</v>
      </c>
      <c r="L616" s="1094">
        <v>7760</v>
      </c>
      <c r="M616" s="1061">
        <v>0</v>
      </c>
    </row>
    <row r="617" spans="1:119" s="63" customFormat="1" ht="20.100000000000001" customHeight="1" x14ac:dyDescent="0.15">
      <c r="A617" s="953">
        <v>44136</v>
      </c>
      <c r="B617" s="1041">
        <v>0</v>
      </c>
      <c r="C617" s="34">
        <v>0</v>
      </c>
      <c r="D617" s="1049">
        <v>0</v>
      </c>
      <c r="E617" s="1069">
        <v>1682</v>
      </c>
      <c r="F617" s="1334">
        <v>0</v>
      </c>
      <c r="G617" s="33">
        <v>0</v>
      </c>
      <c r="H617" s="34">
        <v>0</v>
      </c>
      <c r="I617" s="34">
        <v>15</v>
      </c>
      <c r="J617" s="1082">
        <f t="shared" si="6"/>
        <v>0.69764519999999985</v>
      </c>
      <c r="K617" s="34">
        <v>3</v>
      </c>
      <c r="L617" s="1097">
        <v>7540</v>
      </c>
      <c r="M617" s="1064">
        <v>0</v>
      </c>
      <c r="N617" s="1209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</row>
    <row r="618" spans="1:119" ht="20.100000000000001" customHeight="1" x14ac:dyDescent="0.15">
      <c r="A618" s="927">
        <v>44137</v>
      </c>
      <c r="B618" s="662">
        <v>0</v>
      </c>
      <c r="C618" s="19">
        <v>0</v>
      </c>
      <c r="D618" s="1042">
        <v>0</v>
      </c>
      <c r="E618" s="1066">
        <v>1674</v>
      </c>
      <c r="F618" s="1330">
        <v>0</v>
      </c>
      <c r="G618" s="17">
        <v>0</v>
      </c>
      <c r="H618" s="19">
        <v>0</v>
      </c>
      <c r="I618" s="19">
        <v>0</v>
      </c>
      <c r="J618" s="1282">
        <f t="shared" si="6"/>
        <v>0</v>
      </c>
      <c r="K618" s="19">
        <v>0</v>
      </c>
      <c r="L618" s="1094">
        <v>7220</v>
      </c>
      <c r="M618" s="1061">
        <v>0</v>
      </c>
    </row>
    <row r="619" spans="1:119" ht="20.100000000000001" customHeight="1" x14ac:dyDescent="0.15">
      <c r="A619" s="927">
        <v>44138</v>
      </c>
      <c r="B619" s="662">
        <v>0</v>
      </c>
      <c r="C619" s="19">
        <v>0</v>
      </c>
      <c r="D619" s="1042">
        <v>0</v>
      </c>
      <c r="E619" s="1066">
        <v>1683</v>
      </c>
      <c r="F619" s="1330">
        <v>0</v>
      </c>
      <c r="G619" s="17">
        <v>0</v>
      </c>
      <c r="H619" s="19">
        <v>0</v>
      </c>
      <c r="I619" s="19">
        <v>0</v>
      </c>
      <c r="J619" s="1282">
        <f t="shared" si="6"/>
        <v>0</v>
      </c>
      <c r="K619" s="19">
        <v>0</v>
      </c>
      <c r="L619" s="1094">
        <v>6980</v>
      </c>
      <c r="M619" s="1061">
        <v>0</v>
      </c>
    </row>
    <row r="620" spans="1:119" ht="20.100000000000001" customHeight="1" x14ac:dyDescent="0.15">
      <c r="A620" s="927">
        <v>44139</v>
      </c>
      <c r="B620" s="662">
        <v>0</v>
      </c>
      <c r="C620" s="19">
        <v>0</v>
      </c>
      <c r="D620" s="1042">
        <v>0</v>
      </c>
      <c r="E620" s="1066">
        <v>1734</v>
      </c>
      <c r="F620" s="1330">
        <v>0</v>
      </c>
      <c r="G620" s="17">
        <v>0</v>
      </c>
      <c r="H620" s="19">
        <v>0</v>
      </c>
      <c r="I620" s="19">
        <v>0</v>
      </c>
      <c r="J620" s="1282">
        <f t="shared" si="6"/>
        <v>0</v>
      </c>
      <c r="K620" s="19">
        <v>0</v>
      </c>
      <c r="L620" s="1094">
        <v>7510</v>
      </c>
      <c r="M620" s="1061">
        <v>0</v>
      </c>
    </row>
    <row r="621" spans="1:119" ht="20.100000000000001" customHeight="1" x14ac:dyDescent="0.15">
      <c r="A621" s="927">
        <v>44140</v>
      </c>
      <c r="B621" s="662">
        <v>0</v>
      </c>
      <c r="C621" s="19">
        <v>0</v>
      </c>
      <c r="D621" s="1042">
        <v>0</v>
      </c>
      <c r="E621" s="1066">
        <v>2087</v>
      </c>
      <c r="F621" s="1330">
        <v>0</v>
      </c>
      <c r="G621" s="17">
        <v>0</v>
      </c>
      <c r="H621" s="19">
        <v>0</v>
      </c>
      <c r="I621" s="19">
        <v>0</v>
      </c>
      <c r="J621" s="1282">
        <f t="shared" si="6"/>
        <v>0</v>
      </c>
      <c r="K621" s="19">
        <v>0</v>
      </c>
      <c r="L621" s="1094">
        <v>6880</v>
      </c>
      <c r="M621" s="1061">
        <v>0</v>
      </c>
    </row>
    <row r="622" spans="1:119" ht="20.100000000000001" customHeight="1" x14ac:dyDescent="0.15">
      <c r="A622" s="927">
        <v>44141</v>
      </c>
      <c r="B622" s="662">
        <v>0</v>
      </c>
      <c r="C622" s="19">
        <v>0</v>
      </c>
      <c r="D622" s="1042">
        <v>0</v>
      </c>
      <c r="E622" s="1066">
        <v>2391</v>
      </c>
      <c r="F622" s="1330">
        <v>0</v>
      </c>
      <c r="G622" s="17">
        <v>0</v>
      </c>
      <c r="H622" s="19">
        <v>0</v>
      </c>
      <c r="I622" s="19">
        <v>0</v>
      </c>
      <c r="J622" s="1282">
        <f t="shared" si="6"/>
        <v>0</v>
      </c>
      <c r="K622" s="19">
        <v>0</v>
      </c>
      <c r="L622" s="1094">
        <v>6860</v>
      </c>
      <c r="M622" s="1061">
        <v>0</v>
      </c>
    </row>
    <row r="623" spans="1:119" ht="20.100000000000001" customHeight="1" x14ac:dyDescent="0.15">
      <c r="A623" s="927">
        <v>44142</v>
      </c>
      <c r="B623" s="662">
        <v>0</v>
      </c>
      <c r="C623" s="19">
        <v>0</v>
      </c>
      <c r="D623" s="1042">
        <v>0</v>
      </c>
      <c r="E623" s="1066">
        <v>2057</v>
      </c>
      <c r="F623" s="1330">
        <v>0</v>
      </c>
      <c r="G623" s="17">
        <v>0</v>
      </c>
      <c r="H623" s="19">
        <v>0</v>
      </c>
      <c r="I623" s="19">
        <v>0</v>
      </c>
      <c r="J623" s="1282">
        <f t="shared" si="6"/>
        <v>0</v>
      </c>
      <c r="K623" s="19">
        <v>0</v>
      </c>
      <c r="L623" s="1094">
        <v>7330</v>
      </c>
      <c r="M623" s="1061">
        <v>0</v>
      </c>
    </row>
    <row r="624" spans="1:119" s="63" customFormat="1" ht="20.100000000000001" customHeight="1" x14ac:dyDescent="0.15">
      <c r="A624" s="953">
        <v>44143</v>
      </c>
      <c r="B624" s="1041">
        <v>0</v>
      </c>
      <c r="C624" s="34">
        <v>0</v>
      </c>
      <c r="D624" s="1049">
        <v>0</v>
      </c>
      <c r="E624" s="1069">
        <v>1990</v>
      </c>
      <c r="F624" s="1334">
        <v>0</v>
      </c>
      <c r="G624" s="33">
        <v>0</v>
      </c>
      <c r="H624" s="34">
        <v>0</v>
      </c>
      <c r="I624" s="34">
        <v>0</v>
      </c>
      <c r="J624" s="1092">
        <f t="shared" si="6"/>
        <v>0</v>
      </c>
      <c r="K624" s="34">
        <v>0</v>
      </c>
      <c r="L624" s="1097">
        <v>6980</v>
      </c>
      <c r="M624" s="1064">
        <v>0</v>
      </c>
      <c r="N624" s="1209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</row>
    <row r="625" spans="1:119" ht="20.100000000000001" customHeight="1" x14ac:dyDescent="0.15">
      <c r="A625" s="927">
        <v>44144</v>
      </c>
      <c r="B625" s="662">
        <v>0</v>
      </c>
      <c r="C625" s="19">
        <v>0</v>
      </c>
      <c r="D625" s="1042">
        <v>0</v>
      </c>
      <c r="E625" s="1066">
        <v>1817</v>
      </c>
      <c r="F625" s="1330">
        <v>0</v>
      </c>
      <c r="G625" s="17">
        <v>0</v>
      </c>
      <c r="H625" s="19">
        <v>0</v>
      </c>
      <c r="I625" s="19">
        <v>0</v>
      </c>
      <c r="J625" s="1282">
        <f t="shared" si="6"/>
        <v>0</v>
      </c>
      <c r="K625" s="19">
        <v>0</v>
      </c>
      <c r="L625" s="1094">
        <v>6760</v>
      </c>
      <c r="M625" s="1061">
        <v>0</v>
      </c>
    </row>
    <row r="626" spans="1:119" ht="20.100000000000001" customHeight="1" x14ac:dyDescent="0.15">
      <c r="A626" s="927">
        <v>44145</v>
      </c>
      <c r="B626" s="662">
        <v>0</v>
      </c>
      <c r="C626" s="19">
        <v>0</v>
      </c>
      <c r="D626" s="1042">
        <v>0</v>
      </c>
      <c r="E626" s="1066">
        <v>1897</v>
      </c>
      <c r="F626" s="1330">
        <v>0</v>
      </c>
      <c r="G626" s="17">
        <v>0</v>
      </c>
      <c r="H626" s="19">
        <v>0</v>
      </c>
      <c r="I626" s="19">
        <v>0</v>
      </c>
      <c r="J626" s="1282">
        <f t="shared" si="6"/>
        <v>0</v>
      </c>
      <c r="K626" s="19">
        <v>0</v>
      </c>
      <c r="L626" s="1094">
        <v>3530</v>
      </c>
      <c r="M626" s="1061">
        <v>0</v>
      </c>
    </row>
    <row r="627" spans="1:119" ht="20.100000000000001" customHeight="1" x14ac:dyDescent="0.15">
      <c r="A627" s="927">
        <v>44146</v>
      </c>
      <c r="B627" s="662">
        <v>0</v>
      </c>
      <c r="C627" s="19">
        <v>0</v>
      </c>
      <c r="D627" s="1042">
        <v>0</v>
      </c>
      <c r="E627" s="1066">
        <v>1804</v>
      </c>
      <c r="F627" s="1330">
        <v>0</v>
      </c>
      <c r="G627" s="17">
        <v>0</v>
      </c>
      <c r="H627" s="19">
        <v>0</v>
      </c>
      <c r="I627" s="19">
        <v>0</v>
      </c>
      <c r="J627" s="1282">
        <f t="shared" si="6"/>
        <v>0</v>
      </c>
      <c r="K627" s="19">
        <v>0</v>
      </c>
      <c r="L627" s="1094">
        <v>7230</v>
      </c>
      <c r="M627" s="1061">
        <v>0</v>
      </c>
    </row>
    <row r="628" spans="1:119" ht="20.100000000000001" customHeight="1" x14ac:dyDescent="0.15">
      <c r="A628" s="927">
        <v>44147</v>
      </c>
      <c r="B628" s="662">
        <v>0</v>
      </c>
      <c r="C628" s="19">
        <v>0</v>
      </c>
      <c r="D628" s="1042">
        <v>0</v>
      </c>
      <c r="E628" s="1066">
        <v>2285</v>
      </c>
      <c r="F628" s="1330">
        <v>0</v>
      </c>
      <c r="G628" s="17">
        <v>0</v>
      </c>
      <c r="H628" s="19">
        <v>0</v>
      </c>
      <c r="I628" s="19">
        <v>0</v>
      </c>
      <c r="J628" s="1282">
        <f t="shared" si="6"/>
        <v>0</v>
      </c>
      <c r="K628" s="19">
        <v>0</v>
      </c>
      <c r="L628" s="1094">
        <v>6860</v>
      </c>
      <c r="M628" s="1061">
        <v>0</v>
      </c>
    </row>
    <row r="629" spans="1:119" ht="20.100000000000001" customHeight="1" x14ac:dyDescent="0.15">
      <c r="A629" s="927">
        <v>44148</v>
      </c>
      <c r="B629" s="662">
        <v>0</v>
      </c>
      <c r="C629" s="19">
        <v>0</v>
      </c>
      <c r="D629" s="1042">
        <v>0</v>
      </c>
      <c r="E629" s="1066">
        <v>2285</v>
      </c>
      <c r="F629" s="1330">
        <v>0</v>
      </c>
      <c r="G629" s="17">
        <v>0</v>
      </c>
      <c r="H629" s="19">
        <v>0</v>
      </c>
      <c r="I629" s="19">
        <v>0</v>
      </c>
      <c r="J629" s="1282">
        <f t="shared" si="6"/>
        <v>0</v>
      </c>
      <c r="K629" s="19">
        <v>0</v>
      </c>
      <c r="L629" s="1094">
        <v>6480</v>
      </c>
      <c r="M629" s="1061">
        <v>0</v>
      </c>
    </row>
    <row r="630" spans="1:119" ht="20.100000000000001" customHeight="1" x14ac:dyDescent="0.15">
      <c r="A630" s="927">
        <v>44149</v>
      </c>
      <c r="B630" s="662">
        <v>0</v>
      </c>
      <c r="C630" s="19">
        <v>0</v>
      </c>
      <c r="D630" s="1042">
        <v>0</v>
      </c>
      <c r="E630" s="1066">
        <v>1910</v>
      </c>
      <c r="F630" s="1330">
        <v>0</v>
      </c>
      <c r="G630" s="17">
        <v>0</v>
      </c>
      <c r="H630" s="19">
        <v>0</v>
      </c>
      <c r="I630" s="19">
        <v>0</v>
      </c>
      <c r="J630" s="1282">
        <f t="shared" si="6"/>
        <v>0</v>
      </c>
      <c r="K630" s="19">
        <v>0</v>
      </c>
      <c r="L630" s="1094">
        <v>6170</v>
      </c>
      <c r="M630" s="1061">
        <v>0</v>
      </c>
    </row>
    <row r="631" spans="1:119" s="63" customFormat="1" ht="20.100000000000001" customHeight="1" x14ac:dyDescent="0.15">
      <c r="A631" s="953">
        <v>44150</v>
      </c>
      <c r="B631" s="1041">
        <v>0</v>
      </c>
      <c r="C631" s="34">
        <v>0</v>
      </c>
      <c r="D631" s="1049">
        <v>0</v>
      </c>
      <c r="E631" s="1069">
        <v>1563</v>
      </c>
      <c r="F631" s="1334">
        <v>0</v>
      </c>
      <c r="G631" s="33">
        <v>0</v>
      </c>
      <c r="H631" s="34">
        <v>0</v>
      </c>
      <c r="I631" s="34">
        <v>0</v>
      </c>
      <c r="J631" s="1092">
        <f t="shared" si="6"/>
        <v>0</v>
      </c>
      <c r="K631" s="34">
        <v>0</v>
      </c>
      <c r="L631" s="1097">
        <v>5910</v>
      </c>
      <c r="M631" s="1064">
        <v>0</v>
      </c>
      <c r="N631" s="1209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</row>
    <row r="632" spans="1:119" ht="20.100000000000001" customHeight="1" x14ac:dyDescent="0.15">
      <c r="A632" s="927">
        <v>44151</v>
      </c>
      <c r="B632" s="662">
        <v>0</v>
      </c>
      <c r="C632" s="19">
        <v>0</v>
      </c>
      <c r="D632" s="1042">
        <v>0</v>
      </c>
      <c r="E632" s="1066">
        <v>1857</v>
      </c>
      <c r="F632" s="1330">
        <v>0</v>
      </c>
      <c r="G632" s="17">
        <v>0</v>
      </c>
      <c r="H632" s="19">
        <v>0</v>
      </c>
      <c r="I632" s="19">
        <v>0</v>
      </c>
      <c r="J632" s="1282">
        <f t="shared" si="6"/>
        <v>0</v>
      </c>
      <c r="K632" s="19">
        <v>0</v>
      </c>
      <c r="L632" s="1094">
        <v>5650</v>
      </c>
      <c r="M632" s="1061">
        <v>0</v>
      </c>
    </row>
    <row r="633" spans="1:119" ht="20.100000000000001" customHeight="1" x14ac:dyDescent="0.15">
      <c r="A633" s="927">
        <v>44152</v>
      </c>
      <c r="B633" s="662">
        <v>0</v>
      </c>
      <c r="C633" s="19">
        <v>0</v>
      </c>
      <c r="D633" s="1042">
        <v>0</v>
      </c>
      <c r="E633" s="1066">
        <v>1804</v>
      </c>
      <c r="F633" s="1330">
        <v>0</v>
      </c>
      <c r="G633" s="17">
        <v>0</v>
      </c>
      <c r="H633" s="19">
        <v>0</v>
      </c>
      <c r="I633" s="19">
        <v>0</v>
      </c>
      <c r="J633" s="1282">
        <f t="shared" si="6"/>
        <v>0</v>
      </c>
      <c r="K633" s="19">
        <v>0</v>
      </c>
      <c r="L633" s="1094">
        <v>5760</v>
      </c>
      <c r="M633" s="1061">
        <v>0</v>
      </c>
    </row>
    <row r="634" spans="1:119" ht="20.100000000000001" customHeight="1" x14ac:dyDescent="0.15">
      <c r="A634" s="927">
        <v>44153</v>
      </c>
      <c r="B634" s="662">
        <v>0</v>
      </c>
      <c r="C634" s="19">
        <v>0</v>
      </c>
      <c r="D634" s="1042">
        <v>0</v>
      </c>
      <c r="E634" s="1066">
        <v>1616</v>
      </c>
      <c r="F634" s="1330">
        <v>0</v>
      </c>
      <c r="G634" s="17">
        <v>240</v>
      </c>
      <c r="H634" s="19">
        <v>0</v>
      </c>
      <c r="I634" s="19">
        <v>30</v>
      </c>
      <c r="J634" s="1282">
        <f t="shared" si="6"/>
        <v>1.3952903999999997</v>
      </c>
      <c r="K634" s="19">
        <v>3</v>
      </c>
      <c r="L634" s="1094">
        <v>6670</v>
      </c>
      <c r="M634" s="1061">
        <v>0</v>
      </c>
    </row>
    <row r="635" spans="1:119" ht="20.100000000000001" customHeight="1" x14ac:dyDescent="0.15">
      <c r="A635" s="927">
        <v>44154</v>
      </c>
      <c r="B635" s="662">
        <v>0</v>
      </c>
      <c r="C635" s="19">
        <v>0</v>
      </c>
      <c r="D635" s="1042">
        <v>0</v>
      </c>
      <c r="E635" s="1066">
        <v>1697</v>
      </c>
      <c r="F635" s="1330">
        <v>0</v>
      </c>
      <c r="G635" s="17">
        <v>480</v>
      </c>
      <c r="H635" s="19">
        <v>0</v>
      </c>
      <c r="I635" s="19">
        <v>30</v>
      </c>
      <c r="J635" s="1282">
        <f t="shared" si="6"/>
        <v>1.3952903999999997</v>
      </c>
      <c r="K635" s="19">
        <v>3</v>
      </c>
      <c r="L635" s="1094">
        <v>7210</v>
      </c>
      <c r="M635" s="1061">
        <v>0</v>
      </c>
    </row>
    <row r="636" spans="1:119" ht="20.100000000000001" customHeight="1" x14ac:dyDescent="0.15">
      <c r="A636" s="927">
        <v>44155</v>
      </c>
      <c r="B636" s="662">
        <v>0</v>
      </c>
      <c r="C636" s="19">
        <v>0</v>
      </c>
      <c r="D636" s="1042">
        <v>0</v>
      </c>
      <c r="E636" s="1066">
        <v>1616</v>
      </c>
      <c r="F636" s="1330">
        <v>0</v>
      </c>
      <c r="G636" s="17">
        <v>360</v>
      </c>
      <c r="H636" s="19">
        <v>0</v>
      </c>
      <c r="I636" s="19">
        <v>30</v>
      </c>
      <c r="J636" s="1282">
        <f t="shared" si="6"/>
        <v>1.3952903999999997</v>
      </c>
      <c r="K636" s="19">
        <v>3</v>
      </c>
      <c r="L636" s="1094">
        <v>7150</v>
      </c>
      <c r="M636" s="1061">
        <v>0</v>
      </c>
    </row>
    <row r="637" spans="1:119" ht="20.100000000000001" customHeight="1" x14ac:dyDescent="0.15">
      <c r="A637" s="927">
        <v>44156</v>
      </c>
      <c r="B637" s="662">
        <v>0</v>
      </c>
      <c r="C637" s="19">
        <v>0</v>
      </c>
      <c r="D637" s="1042">
        <v>0</v>
      </c>
      <c r="E637" s="1066">
        <v>1630</v>
      </c>
      <c r="F637" s="1330">
        <v>0</v>
      </c>
      <c r="G637" s="17">
        <v>240</v>
      </c>
      <c r="H637" s="19">
        <v>0</v>
      </c>
      <c r="I637" s="19">
        <v>30</v>
      </c>
      <c r="J637" s="1282">
        <f t="shared" si="6"/>
        <v>1.3952903999999997</v>
      </c>
      <c r="K637" s="19">
        <v>3</v>
      </c>
      <c r="L637" s="1094">
        <v>7030</v>
      </c>
      <c r="M637" s="1061">
        <v>0</v>
      </c>
    </row>
    <row r="638" spans="1:119" s="63" customFormat="1" ht="20.100000000000001" customHeight="1" x14ac:dyDescent="0.15">
      <c r="A638" s="953">
        <v>44157</v>
      </c>
      <c r="B638" s="1041">
        <v>0</v>
      </c>
      <c r="C638" s="34">
        <v>0</v>
      </c>
      <c r="D638" s="1049">
        <v>0</v>
      </c>
      <c r="E638" s="1069">
        <v>1737</v>
      </c>
      <c r="F638" s="1334">
        <v>0</v>
      </c>
      <c r="G638" s="33">
        <v>240</v>
      </c>
      <c r="H638" s="34">
        <v>0</v>
      </c>
      <c r="I638" s="34">
        <v>30</v>
      </c>
      <c r="J638" s="1092">
        <f t="shared" si="6"/>
        <v>1.3952903999999997</v>
      </c>
      <c r="K638" s="34">
        <v>3</v>
      </c>
      <c r="L638" s="1097">
        <v>7290</v>
      </c>
      <c r="M638" s="1064">
        <v>0</v>
      </c>
      <c r="N638" s="1209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</row>
    <row r="639" spans="1:119" ht="20.100000000000001" customHeight="1" x14ac:dyDescent="0.15">
      <c r="A639" s="927">
        <v>44158</v>
      </c>
      <c r="B639" s="662">
        <v>0</v>
      </c>
      <c r="C639" s="19">
        <v>0</v>
      </c>
      <c r="D639" s="1042">
        <v>0</v>
      </c>
      <c r="E639" s="1066">
        <v>1696</v>
      </c>
      <c r="F639" s="1330">
        <v>0</v>
      </c>
      <c r="G639" s="17">
        <v>240</v>
      </c>
      <c r="H639" s="19">
        <v>0</v>
      </c>
      <c r="I639" s="19">
        <v>30</v>
      </c>
      <c r="J639" s="1282">
        <f t="shared" si="6"/>
        <v>1.3952903999999997</v>
      </c>
      <c r="K639" s="19">
        <v>3</v>
      </c>
      <c r="L639" s="1094">
        <v>6960</v>
      </c>
      <c r="M639" s="1061">
        <v>0</v>
      </c>
    </row>
    <row r="640" spans="1:119" ht="20.100000000000001" customHeight="1" x14ac:dyDescent="0.15">
      <c r="A640" s="927">
        <v>44159</v>
      </c>
      <c r="B640" s="662">
        <v>0</v>
      </c>
      <c r="C640" s="19">
        <v>0</v>
      </c>
      <c r="D640" s="1042">
        <v>0</v>
      </c>
      <c r="E640" s="1066">
        <v>1884</v>
      </c>
      <c r="F640" s="1330">
        <v>0</v>
      </c>
      <c r="G640" s="17">
        <v>240</v>
      </c>
      <c r="H640" s="19">
        <v>0</v>
      </c>
      <c r="I640" s="19">
        <v>30</v>
      </c>
      <c r="J640" s="1282">
        <f t="shared" si="6"/>
        <v>1.3952903999999997</v>
      </c>
      <c r="K640" s="19">
        <v>3</v>
      </c>
      <c r="L640" s="1094">
        <v>6870</v>
      </c>
      <c r="M640" s="1061">
        <v>0</v>
      </c>
    </row>
    <row r="641" spans="1:119" ht="20.100000000000001" customHeight="1" x14ac:dyDescent="0.15">
      <c r="A641" s="927">
        <v>44160</v>
      </c>
      <c r="B641" s="662">
        <v>0</v>
      </c>
      <c r="C641" s="19">
        <v>0</v>
      </c>
      <c r="D641" s="1042">
        <v>0</v>
      </c>
      <c r="E641" s="1066">
        <v>2217</v>
      </c>
      <c r="F641" s="1330">
        <v>0</v>
      </c>
      <c r="G641" s="17">
        <v>240</v>
      </c>
      <c r="H641" s="19">
        <v>0</v>
      </c>
      <c r="I641" s="19">
        <v>30</v>
      </c>
      <c r="J641" s="1282">
        <f t="shared" si="6"/>
        <v>1.3952903999999997</v>
      </c>
      <c r="K641" s="19">
        <v>3</v>
      </c>
      <c r="L641" s="1094">
        <v>7320</v>
      </c>
      <c r="M641" s="1061">
        <v>0</v>
      </c>
    </row>
    <row r="642" spans="1:119" ht="20.100000000000001" customHeight="1" x14ac:dyDescent="0.15">
      <c r="A642" s="927">
        <v>44161</v>
      </c>
      <c r="B642" s="662">
        <v>0</v>
      </c>
      <c r="C642" s="19">
        <v>0</v>
      </c>
      <c r="D642" s="1042">
        <v>0</v>
      </c>
      <c r="E642" s="1066">
        <v>2271</v>
      </c>
      <c r="F642" s="1330">
        <v>0</v>
      </c>
      <c r="G642" s="17">
        <v>240</v>
      </c>
      <c r="H642" s="19">
        <v>0</v>
      </c>
      <c r="I642" s="19">
        <v>30</v>
      </c>
      <c r="J642" s="1282">
        <f t="shared" si="6"/>
        <v>1.3952903999999997</v>
      </c>
      <c r="K642" s="19">
        <v>3</v>
      </c>
      <c r="L642" s="1094">
        <v>6820</v>
      </c>
      <c r="M642" s="1061">
        <v>0</v>
      </c>
    </row>
    <row r="643" spans="1:119" ht="20.100000000000001" customHeight="1" x14ac:dyDescent="0.15">
      <c r="A643" s="927">
        <v>44162</v>
      </c>
      <c r="B643" s="662">
        <v>0</v>
      </c>
      <c r="C643" s="19">
        <v>0</v>
      </c>
      <c r="D643" s="1042">
        <v>0</v>
      </c>
      <c r="E643" s="1066">
        <v>2218</v>
      </c>
      <c r="F643" s="1330">
        <v>0</v>
      </c>
      <c r="G643" s="17">
        <v>240</v>
      </c>
      <c r="H643" s="19">
        <v>0</v>
      </c>
      <c r="I643" s="19">
        <v>30</v>
      </c>
      <c r="J643" s="1282">
        <f t="shared" si="6"/>
        <v>1.3952903999999997</v>
      </c>
      <c r="K643" s="19">
        <v>3</v>
      </c>
      <c r="L643" s="1094">
        <v>6880</v>
      </c>
      <c r="M643" s="1061">
        <v>0</v>
      </c>
    </row>
    <row r="644" spans="1:119" ht="20.100000000000001" customHeight="1" x14ac:dyDescent="0.15">
      <c r="A644" s="927">
        <v>44163</v>
      </c>
      <c r="B644" s="662">
        <v>0</v>
      </c>
      <c r="C644" s="19">
        <v>0</v>
      </c>
      <c r="D644" s="1042">
        <v>0</v>
      </c>
      <c r="E644" s="1066">
        <v>2218</v>
      </c>
      <c r="F644" s="1330">
        <v>0</v>
      </c>
      <c r="G644" s="17">
        <v>240</v>
      </c>
      <c r="H644" s="19">
        <v>0</v>
      </c>
      <c r="I644" s="19">
        <v>30</v>
      </c>
      <c r="J644" s="1282">
        <f t="shared" si="6"/>
        <v>1.3952903999999997</v>
      </c>
      <c r="K644" s="19">
        <v>3</v>
      </c>
      <c r="L644" s="1094">
        <v>7210</v>
      </c>
      <c r="M644" s="1061">
        <v>0</v>
      </c>
    </row>
    <row r="645" spans="1:119" s="63" customFormat="1" ht="20.100000000000001" customHeight="1" x14ac:dyDescent="0.15">
      <c r="A645" s="953">
        <v>44164</v>
      </c>
      <c r="B645" s="1041">
        <v>0</v>
      </c>
      <c r="C645" s="34">
        <v>0</v>
      </c>
      <c r="D645" s="1049">
        <v>0</v>
      </c>
      <c r="E645" s="1069">
        <v>1977</v>
      </c>
      <c r="F645" s="1334">
        <v>0</v>
      </c>
      <c r="G645" s="33">
        <v>240</v>
      </c>
      <c r="H645" s="34">
        <v>0</v>
      </c>
      <c r="I645" s="34">
        <v>30</v>
      </c>
      <c r="J645" s="1092">
        <f t="shared" si="6"/>
        <v>1.3952903999999997</v>
      </c>
      <c r="K645" s="34">
        <v>3</v>
      </c>
      <c r="L645" s="1097">
        <v>6410</v>
      </c>
      <c r="M645" s="1064">
        <v>0</v>
      </c>
      <c r="N645" s="1209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</row>
    <row r="646" spans="1:119" ht="20.100000000000001" customHeight="1" x14ac:dyDescent="0.15">
      <c r="A646" s="927">
        <v>44165</v>
      </c>
      <c r="B646" s="662">
        <v>0</v>
      </c>
      <c r="C646" s="19">
        <v>0</v>
      </c>
      <c r="D646" s="1042">
        <v>0</v>
      </c>
      <c r="E646" s="1066">
        <v>1816</v>
      </c>
      <c r="F646" s="1330">
        <v>0</v>
      </c>
      <c r="G646" s="17">
        <v>240</v>
      </c>
      <c r="H646" s="19">
        <v>0</v>
      </c>
      <c r="I646" s="19">
        <v>30</v>
      </c>
      <c r="J646" s="1282">
        <f t="shared" si="6"/>
        <v>1.3952903999999997</v>
      </c>
      <c r="K646" s="19">
        <v>3</v>
      </c>
      <c r="L646" s="1094">
        <v>7290</v>
      </c>
      <c r="M646" s="1061">
        <v>0</v>
      </c>
    </row>
    <row r="647" spans="1:119" ht="20.100000000000001" customHeight="1" x14ac:dyDescent="0.15">
      <c r="A647" s="927">
        <v>44166</v>
      </c>
      <c r="B647" s="662">
        <v>0</v>
      </c>
      <c r="C647" s="19">
        <v>0</v>
      </c>
      <c r="D647" s="1042">
        <v>0</v>
      </c>
      <c r="E647" s="1066">
        <v>1817</v>
      </c>
      <c r="F647" s="1330">
        <v>0</v>
      </c>
      <c r="G647" s="17">
        <v>240</v>
      </c>
      <c r="H647" s="19">
        <v>0</v>
      </c>
      <c r="I647" s="19">
        <v>30</v>
      </c>
      <c r="J647" s="1282">
        <f>3.14*1.15*1.15*I647*1.12/100</f>
        <v>1.3952903999999997</v>
      </c>
      <c r="K647" s="19">
        <v>3</v>
      </c>
      <c r="L647" s="1094">
        <v>7030</v>
      </c>
      <c r="M647" s="1061">
        <v>0</v>
      </c>
    </row>
    <row r="648" spans="1:119" ht="20.100000000000001" customHeight="1" x14ac:dyDescent="0.15">
      <c r="A648" s="927">
        <v>44167</v>
      </c>
      <c r="B648" s="662">
        <v>0</v>
      </c>
      <c r="C648" s="19">
        <v>0</v>
      </c>
      <c r="D648" s="1042">
        <v>0</v>
      </c>
      <c r="E648" s="1308">
        <v>1950.4</v>
      </c>
      <c r="F648" s="1330">
        <v>0</v>
      </c>
      <c r="G648" s="1296">
        <v>240</v>
      </c>
      <c r="H648" s="19">
        <v>0</v>
      </c>
      <c r="I648" s="1308">
        <v>60</v>
      </c>
      <c r="J648" s="1282">
        <f t="shared" ref="J648:J711" si="7">3.14*1.15*1.15*I648*1.12/100</f>
        <v>2.7905807999999994</v>
      </c>
      <c r="K648" s="1309">
        <v>6</v>
      </c>
      <c r="L648" s="1310">
        <v>6850</v>
      </c>
      <c r="M648" s="1061">
        <v>0</v>
      </c>
    </row>
    <row r="649" spans="1:119" ht="20.100000000000001" customHeight="1" x14ac:dyDescent="0.15">
      <c r="A649" s="927">
        <v>44168</v>
      </c>
      <c r="B649" s="662">
        <v>0</v>
      </c>
      <c r="C649" s="19">
        <v>0</v>
      </c>
      <c r="D649" s="1042">
        <v>0</v>
      </c>
      <c r="E649" s="1308">
        <v>1937.2</v>
      </c>
      <c r="F649" s="1330">
        <v>0</v>
      </c>
      <c r="G649" s="1296">
        <v>240</v>
      </c>
      <c r="H649" s="19">
        <v>0</v>
      </c>
      <c r="I649" s="1308">
        <v>60</v>
      </c>
      <c r="J649" s="1282">
        <f t="shared" si="7"/>
        <v>2.7905807999999994</v>
      </c>
      <c r="K649" s="1309">
        <v>6</v>
      </c>
      <c r="L649" s="1308">
        <v>7120</v>
      </c>
      <c r="M649" s="1061">
        <v>0</v>
      </c>
    </row>
    <row r="650" spans="1:119" ht="20.100000000000001" customHeight="1" x14ac:dyDescent="0.15">
      <c r="A650" s="927">
        <v>44169</v>
      </c>
      <c r="B650" s="662">
        <v>0</v>
      </c>
      <c r="C650" s="19">
        <v>0</v>
      </c>
      <c r="D650" s="1042">
        <v>0</v>
      </c>
      <c r="E650" s="1308">
        <v>2351.6</v>
      </c>
      <c r="F650" s="1330">
        <v>0</v>
      </c>
      <c r="G650" s="1296">
        <v>240</v>
      </c>
      <c r="H650" s="19">
        <v>0</v>
      </c>
      <c r="I650" s="1308">
        <v>60</v>
      </c>
      <c r="J650" s="1282">
        <f t="shared" si="7"/>
        <v>2.7905807999999994</v>
      </c>
      <c r="K650" s="1309">
        <v>6</v>
      </c>
      <c r="L650" s="1308">
        <v>7120</v>
      </c>
      <c r="M650" s="1061">
        <v>0</v>
      </c>
    </row>
    <row r="651" spans="1:119" ht="20.100000000000001" customHeight="1" x14ac:dyDescent="0.15">
      <c r="A651" s="927">
        <v>44170</v>
      </c>
      <c r="B651" s="662">
        <v>0</v>
      </c>
      <c r="C651" s="19">
        <v>0</v>
      </c>
      <c r="D651" s="1042">
        <v>0</v>
      </c>
      <c r="E651" s="1308">
        <v>2351.1999999999998</v>
      </c>
      <c r="F651" s="1330">
        <v>0</v>
      </c>
      <c r="G651" s="1296">
        <v>240</v>
      </c>
      <c r="H651" s="19">
        <v>0</v>
      </c>
      <c r="I651" s="1308">
        <v>60</v>
      </c>
      <c r="J651" s="1282">
        <f t="shared" si="7"/>
        <v>2.7905807999999994</v>
      </c>
      <c r="K651" s="1309">
        <v>6</v>
      </c>
      <c r="L651" s="1308">
        <v>6920</v>
      </c>
      <c r="M651" s="1061">
        <v>0</v>
      </c>
    </row>
    <row r="652" spans="1:119" s="63" customFormat="1" ht="20.100000000000001" customHeight="1" x14ac:dyDescent="0.15">
      <c r="A652" s="953">
        <v>44171</v>
      </c>
      <c r="B652" s="1041">
        <v>0</v>
      </c>
      <c r="C652" s="34">
        <v>0</v>
      </c>
      <c r="D652" s="1049">
        <v>0</v>
      </c>
      <c r="E652" s="1311">
        <v>2364.4</v>
      </c>
      <c r="F652" s="1334">
        <v>0</v>
      </c>
      <c r="G652" s="1297">
        <v>240</v>
      </c>
      <c r="H652" s="34">
        <v>0</v>
      </c>
      <c r="I652" s="1311">
        <v>60</v>
      </c>
      <c r="J652" s="1092">
        <f t="shared" si="7"/>
        <v>2.7905807999999994</v>
      </c>
      <c r="K652" s="1312">
        <v>6</v>
      </c>
      <c r="L652" s="1311">
        <v>6920</v>
      </c>
      <c r="M652" s="1064">
        <v>0</v>
      </c>
      <c r="N652" s="1209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</row>
    <row r="653" spans="1:119" ht="20.100000000000001" customHeight="1" x14ac:dyDescent="0.15">
      <c r="A653" s="927">
        <v>44172</v>
      </c>
      <c r="B653" s="662">
        <v>0</v>
      </c>
      <c r="C653" s="19">
        <v>0</v>
      </c>
      <c r="D653" s="1042">
        <v>0</v>
      </c>
      <c r="E653" s="1308">
        <v>2132.4</v>
      </c>
      <c r="F653" s="1330">
        <v>0</v>
      </c>
      <c r="G653" s="1296">
        <v>240</v>
      </c>
      <c r="H653" s="19">
        <v>0</v>
      </c>
      <c r="I653" s="1308">
        <v>60</v>
      </c>
      <c r="J653" s="1282">
        <f t="shared" si="7"/>
        <v>2.7905807999999994</v>
      </c>
      <c r="K653" s="1309">
        <v>6</v>
      </c>
      <c r="L653" s="1308">
        <v>7180</v>
      </c>
      <c r="M653" s="1061">
        <v>0</v>
      </c>
    </row>
    <row r="654" spans="1:119" ht="20.100000000000001" customHeight="1" x14ac:dyDescent="0.15">
      <c r="A654" s="927">
        <v>44173</v>
      </c>
      <c r="B654" s="662">
        <v>0</v>
      </c>
      <c r="C654" s="19">
        <v>0</v>
      </c>
      <c r="D654" s="1042">
        <v>0</v>
      </c>
      <c r="E654" s="1308">
        <v>1743.2</v>
      </c>
      <c r="F654" s="1330">
        <v>0</v>
      </c>
      <c r="G654" s="1296">
        <v>240</v>
      </c>
      <c r="H654" s="1313">
        <v>200</v>
      </c>
      <c r="I654" s="1308">
        <v>60</v>
      </c>
      <c r="J654" s="1282">
        <f t="shared" si="7"/>
        <v>2.7905807999999994</v>
      </c>
      <c r="K654" s="1309">
        <v>6</v>
      </c>
      <c r="L654" s="1308">
        <v>4880</v>
      </c>
      <c r="M654" s="1061">
        <v>0</v>
      </c>
    </row>
    <row r="655" spans="1:119" ht="20.100000000000001" customHeight="1" x14ac:dyDescent="0.15">
      <c r="A655" s="927">
        <v>44174</v>
      </c>
      <c r="B655" s="662">
        <v>0</v>
      </c>
      <c r="C655" s="19">
        <v>0</v>
      </c>
      <c r="D655" s="1042">
        <v>0</v>
      </c>
      <c r="E655" s="1308">
        <v>1736.8</v>
      </c>
      <c r="F655" s="1330">
        <v>0</v>
      </c>
      <c r="G655" s="1296">
        <v>240</v>
      </c>
      <c r="H655" s="1313">
        <v>0</v>
      </c>
      <c r="I655" s="1308">
        <v>50</v>
      </c>
      <c r="J655" s="1282">
        <f t="shared" si="7"/>
        <v>2.3254839999999999</v>
      </c>
      <c r="K655" s="1309">
        <v>6</v>
      </c>
      <c r="L655" s="1308">
        <v>4550</v>
      </c>
      <c r="M655" s="1061">
        <v>0</v>
      </c>
    </row>
    <row r="656" spans="1:119" ht="20.100000000000001" customHeight="1" x14ac:dyDescent="0.15">
      <c r="A656" s="927">
        <v>44175</v>
      </c>
      <c r="B656" s="662">
        <v>0</v>
      </c>
      <c r="C656" s="19">
        <v>0</v>
      </c>
      <c r="D656" s="1042">
        <v>0</v>
      </c>
      <c r="E656" s="1308">
        <v>1763.2</v>
      </c>
      <c r="F656" s="1330">
        <v>0</v>
      </c>
      <c r="G656" s="1296">
        <v>240</v>
      </c>
      <c r="H656" s="1313">
        <v>0</v>
      </c>
      <c r="I656" s="1308">
        <v>60</v>
      </c>
      <c r="J656" s="1282">
        <f t="shared" si="7"/>
        <v>2.7905807999999994</v>
      </c>
      <c r="K656" s="1309">
        <v>6</v>
      </c>
      <c r="L656" s="1308">
        <v>4460</v>
      </c>
      <c r="M656" s="1061">
        <v>0</v>
      </c>
    </row>
    <row r="657" spans="1:119" ht="20.100000000000001" customHeight="1" x14ac:dyDescent="0.15">
      <c r="A657" s="927">
        <v>44176</v>
      </c>
      <c r="B657" s="662">
        <v>0</v>
      </c>
      <c r="C657" s="19">
        <v>0</v>
      </c>
      <c r="D657" s="1042">
        <v>0</v>
      </c>
      <c r="E657" s="1308">
        <v>1736.4</v>
      </c>
      <c r="F657" s="1330">
        <v>0</v>
      </c>
      <c r="G657" s="1296">
        <v>240</v>
      </c>
      <c r="H657" s="1313">
        <v>0</v>
      </c>
      <c r="I657" s="1308">
        <v>60</v>
      </c>
      <c r="J657" s="1282">
        <f t="shared" si="7"/>
        <v>2.7905807999999994</v>
      </c>
      <c r="K657" s="1309">
        <v>6</v>
      </c>
      <c r="L657" s="1308">
        <v>5520</v>
      </c>
      <c r="M657" s="1061">
        <v>0</v>
      </c>
    </row>
    <row r="658" spans="1:119" ht="20.100000000000001" customHeight="1" x14ac:dyDescent="0.15">
      <c r="A658" s="927">
        <v>44177</v>
      </c>
      <c r="B658" s="662">
        <v>0</v>
      </c>
      <c r="C658" s="19">
        <v>0</v>
      </c>
      <c r="D658" s="1042">
        <v>0</v>
      </c>
      <c r="E658" s="1308">
        <v>2003.6</v>
      </c>
      <c r="F658" s="1330">
        <v>0</v>
      </c>
      <c r="G658" s="1296">
        <v>240</v>
      </c>
      <c r="H658" s="1313">
        <v>0</v>
      </c>
      <c r="I658" s="1308">
        <v>35</v>
      </c>
      <c r="J658" s="1282">
        <f t="shared" si="7"/>
        <v>1.6278388000000001</v>
      </c>
      <c r="K658" s="1309">
        <v>3</v>
      </c>
      <c r="L658" s="1308">
        <v>7100</v>
      </c>
      <c r="M658" s="1061">
        <v>0</v>
      </c>
    </row>
    <row r="659" spans="1:119" s="63" customFormat="1" ht="20.100000000000001" customHeight="1" x14ac:dyDescent="0.15">
      <c r="A659" s="953">
        <v>44178</v>
      </c>
      <c r="B659" s="1041">
        <v>0</v>
      </c>
      <c r="C659" s="34">
        <v>0</v>
      </c>
      <c r="D659" s="1049">
        <v>0</v>
      </c>
      <c r="E659" s="1311">
        <v>1856.8</v>
      </c>
      <c r="F659" s="1334">
        <v>0</v>
      </c>
      <c r="G659" s="1297">
        <v>240</v>
      </c>
      <c r="H659" s="1314">
        <v>0</v>
      </c>
      <c r="I659" s="1311">
        <v>35</v>
      </c>
      <c r="J659" s="1092">
        <f t="shared" si="7"/>
        <v>1.6278388000000001</v>
      </c>
      <c r="K659" s="1312">
        <v>3</v>
      </c>
      <c r="L659" s="1311">
        <v>6950</v>
      </c>
      <c r="M659" s="1064">
        <v>0</v>
      </c>
      <c r="N659" s="1209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</row>
    <row r="660" spans="1:119" ht="20.100000000000001" customHeight="1" x14ac:dyDescent="0.15">
      <c r="A660" s="927">
        <v>44179</v>
      </c>
      <c r="B660" s="662">
        <v>0</v>
      </c>
      <c r="C660" s="19">
        <v>0</v>
      </c>
      <c r="D660" s="1042">
        <v>0</v>
      </c>
      <c r="E660" s="1308">
        <v>1743.2</v>
      </c>
      <c r="F660" s="1330">
        <v>0</v>
      </c>
      <c r="G660" s="1296">
        <v>240</v>
      </c>
      <c r="H660" s="1313">
        <v>50</v>
      </c>
      <c r="I660" s="1308">
        <v>25</v>
      </c>
      <c r="J660" s="1282">
        <f t="shared" si="7"/>
        <v>1.1627419999999999</v>
      </c>
      <c r="K660" s="1309">
        <v>3</v>
      </c>
      <c r="L660" s="1308">
        <v>7280</v>
      </c>
      <c r="M660" s="1061">
        <v>0</v>
      </c>
    </row>
    <row r="661" spans="1:119" ht="20.100000000000001" customHeight="1" x14ac:dyDescent="0.15">
      <c r="A661" s="927">
        <v>44180</v>
      </c>
      <c r="B661" s="662">
        <v>0</v>
      </c>
      <c r="C661" s="19">
        <v>0</v>
      </c>
      <c r="D661" s="1042">
        <v>0</v>
      </c>
      <c r="E661" s="1308">
        <v>1228.8</v>
      </c>
      <c r="F661" s="1330">
        <v>0</v>
      </c>
      <c r="G661" s="1296">
        <v>240</v>
      </c>
      <c r="H661" s="1313">
        <v>0</v>
      </c>
      <c r="I661" s="1308">
        <v>30</v>
      </c>
      <c r="J661" s="1282">
        <f t="shared" si="7"/>
        <v>1.3952903999999997</v>
      </c>
      <c r="K661" s="1309">
        <v>3</v>
      </c>
      <c r="L661" s="1308">
        <v>7940</v>
      </c>
      <c r="M661" s="1061">
        <v>0</v>
      </c>
    </row>
    <row r="662" spans="1:119" ht="20.100000000000001" customHeight="1" x14ac:dyDescent="0.15">
      <c r="A662" s="927">
        <v>44181</v>
      </c>
      <c r="B662" s="662">
        <v>0</v>
      </c>
      <c r="C662" s="19">
        <v>0</v>
      </c>
      <c r="D662" s="1042">
        <v>0</v>
      </c>
      <c r="E662" s="1308">
        <v>774.8</v>
      </c>
      <c r="F662" s="1330">
        <v>0</v>
      </c>
      <c r="G662" s="1296">
        <v>240</v>
      </c>
      <c r="H662" s="1313">
        <v>150</v>
      </c>
      <c r="I662" s="1308">
        <v>40</v>
      </c>
      <c r="J662" s="1282">
        <f t="shared" si="7"/>
        <v>1.8603872000000001</v>
      </c>
      <c r="K662" s="1309">
        <v>4.5</v>
      </c>
      <c r="L662" s="1308">
        <v>8220</v>
      </c>
      <c r="M662" s="1061">
        <v>0</v>
      </c>
    </row>
    <row r="663" spans="1:119" ht="20.100000000000001" customHeight="1" x14ac:dyDescent="0.15">
      <c r="A663" s="927">
        <v>44182</v>
      </c>
      <c r="B663" s="662">
        <v>0</v>
      </c>
      <c r="C663" s="19">
        <v>0</v>
      </c>
      <c r="D663" s="1042">
        <v>0</v>
      </c>
      <c r="E663" s="1308">
        <v>841.2</v>
      </c>
      <c r="F663" s="1330">
        <v>0</v>
      </c>
      <c r="G663" s="1296">
        <v>240</v>
      </c>
      <c r="H663" s="1313">
        <v>0</v>
      </c>
      <c r="I663" s="1308">
        <v>60</v>
      </c>
      <c r="J663" s="1282">
        <f t="shared" si="7"/>
        <v>2.7905807999999994</v>
      </c>
      <c r="K663" s="1309">
        <v>6</v>
      </c>
      <c r="L663" s="1308">
        <v>8200</v>
      </c>
      <c r="M663" s="1061">
        <v>0</v>
      </c>
    </row>
    <row r="664" spans="1:119" ht="20.100000000000001" customHeight="1" x14ac:dyDescent="0.15">
      <c r="A664" s="927">
        <v>44183</v>
      </c>
      <c r="B664" s="662">
        <v>0</v>
      </c>
      <c r="C664" s="19">
        <v>0</v>
      </c>
      <c r="D664" s="1042">
        <v>0</v>
      </c>
      <c r="E664" s="1308">
        <v>802.8</v>
      </c>
      <c r="F664" s="1330">
        <v>0</v>
      </c>
      <c r="G664" s="1296">
        <v>240</v>
      </c>
      <c r="H664" s="1313">
        <v>0</v>
      </c>
      <c r="I664" s="1308">
        <v>60</v>
      </c>
      <c r="J664" s="1282">
        <f t="shared" si="7"/>
        <v>2.7905807999999994</v>
      </c>
      <c r="K664" s="1309">
        <v>6</v>
      </c>
      <c r="L664" s="1308">
        <v>8220</v>
      </c>
      <c r="M664" s="1061">
        <v>0</v>
      </c>
    </row>
    <row r="665" spans="1:119" ht="20.100000000000001" customHeight="1" x14ac:dyDescent="0.15">
      <c r="A665" s="927">
        <v>44184</v>
      </c>
      <c r="B665" s="662">
        <v>0</v>
      </c>
      <c r="C665" s="19">
        <v>0</v>
      </c>
      <c r="D665" s="1042">
        <v>0</v>
      </c>
      <c r="E665" s="1308">
        <v>1269.2</v>
      </c>
      <c r="F665" s="1330">
        <v>0</v>
      </c>
      <c r="G665" s="1296">
        <v>240</v>
      </c>
      <c r="H665" s="1313">
        <v>0</v>
      </c>
      <c r="I665" s="1308">
        <v>60</v>
      </c>
      <c r="J665" s="1282">
        <f t="shared" si="7"/>
        <v>2.7905807999999994</v>
      </c>
      <c r="K665" s="1309">
        <v>6</v>
      </c>
      <c r="L665" s="1308">
        <v>8210</v>
      </c>
      <c r="M665" s="1061">
        <v>0</v>
      </c>
    </row>
    <row r="666" spans="1:119" s="63" customFormat="1" ht="20.100000000000001" customHeight="1" x14ac:dyDescent="0.15">
      <c r="A666" s="953">
        <v>44185</v>
      </c>
      <c r="B666" s="1041">
        <v>0</v>
      </c>
      <c r="C666" s="1315">
        <v>25</v>
      </c>
      <c r="D666" s="1049">
        <v>0</v>
      </c>
      <c r="E666" s="1311">
        <v>1496.4</v>
      </c>
      <c r="F666" s="1334">
        <v>0</v>
      </c>
      <c r="G666" s="1297">
        <v>240</v>
      </c>
      <c r="H666" s="1314">
        <v>0</v>
      </c>
      <c r="I666" s="1311">
        <v>60</v>
      </c>
      <c r="J666" s="1092">
        <f t="shared" si="7"/>
        <v>2.7905807999999994</v>
      </c>
      <c r="K666" s="1312">
        <v>6</v>
      </c>
      <c r="L666" s="1311">
        <v>8220</v>
      </c>
      <c r="M666" s="1064">
        <v>0</v>
      </c>
      <c r="N666" s="1209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</row>
    <row r="667" spans="1:119" ht="20.100000000000001" customHeight="1" x14ac:dyDescent="0.15">
      <c r="A667" s="927">
        <v>44186</v>
      </c>
      <c r="B667" s="662">
        <v>0</v>
      </c>
      <c r="C667" s="1316">
        <v>25</v>
      </c>
      <c r="D667" s="1042">
        <v>0</v>
      </c>
      <c r="E667" s="1308">
        <v>1830.4</v>
      </c>
      <c r="F667" s="1330">
        <v>0</v>
      </c>
      <c r="G667" s="1296">
        <v>240</v>
      </c>
      <c r="H667" s="1313">
        <v>0</v>
      </c>
      <c r="I667" s="1308">
        <v>60</v>
      </c>
      <c r="J667" s="1282">
        <f t="shared" si="7"/>
        <v>2.7905807999999994</v>
      </c>
      <c r="K667" s="1309">
        <v>6</v>
      </c>
      <c r="L667" s="1308">
        <v>8130</v>
      </c>
      <c r="M667" s="1061">
        <v>0</v>
      </c>
    </row>
    <row r="668" spans="1:119" ht="20.100000000000001" customHeight="1" x14ac:dyDescent="0.15">
      <c r="A668" s="927">
        <v>44187</v>
      </c>
      <c r="B668" s="662">
        <v>0</v>
      </c>
      <c r="C668" s="1316">
        <v>25</v>
      </c>
      <c r="D668" s="1042">
        <v>0</v>
      </c>
      <c r="E668" s="1308">
        <v>2084.4</v>
      </c>
      <c r="F668" s="1330">
        <v>0</v>
      </c>
      <c r="G668" s="1296">
        <v>240</v>
      </c>
      <c r="H668" s="1313">
        <v>0</v>
      </c>
      <c r="I668" s="1308">
        <v>60</v>
      </c>
      <c r="J668" s="1282">
        <f t="shared" si="7"/>
        <v>2.7905807999999994</v>
      </c>
      <c r="K668" s="1309">
        <v>6</v>
      </c>
      <c r="L668" s="1308">
        <v>8200</v>
      </c>
      <c r="M668" s="1061">
        <v>0</v>
      </c>
    </row>
    <row r="669" spans="1:119" ht="20.100000000000001" customHeight="1" x14ac:dyDescent="0.15">
      <c r="A669" s="927">
        <v>44188</v>
      </c>
      <c r="B669" s="662">
        <v>0</v>
      </c>
      <c r="C669" s="1316">
        <v>25</v>
      </c>
      <c r="D669" s="1042">
        <v>0</v>
      </c>
      <c r="E669" s="1308">
        <v>2177.6</v>
      </c>
      <c r="F669" s="1330">
        <v>0</v>
      </c>
      <c r="G669" s="1296">
        <v>240</v>
      </c>
      <c r="H669" s="1313">
        <v>0</v>
      </c>
      <c r="I669" s="1308">
        <v>60</v>
      </c>
      <c r="J669" s="1282">
        <f t="shared" si="7"/>
        <v>2.7905807999999994</v>
      </c>
      <c r="K669" s="1309">
        <v>6</v>
      </c>
      <c r="L669" s="1308">
        <v>7880</v>
      </c>
      <c r="M669" s="1061">
        <v>0</v>
      </c>
    </row>
    <row r="670" spans="1:119" ht="20.100000000000001" customHeight="1" x14ac:dyDescent="0.15">
      <c r="A670" s="927">
        <v>44189</v>
      </c>
      <c r="B670" s="662">
        <v>0</v>
      </c>
      <c r="C670" s="1316">
        <v>25</v>
      </c>
      <c r="D670" s="1042">
        <v>0</v>
      </c>
      <c r="E670" s="1308">
        <v>2551.6</v>
      </c>
      <c r="F670" s="1330">
        <v>0</v>
      </c>
      <c r="G670" s="1296">
        <v>240</v>
      </c>
      <c r="H670" s="1313">
        <v>0</v>
      </c>
      <c r="I670" s="1308">
        <v>60</v>
      </c>
      <c r="J670" s="1282">
        <f t="shared" si="7"/>
        <v>2.7905807999999994</v>
      </c>
      <c r="K670" s="1309">
        <v>6</v>
      </c>
      <c r="L670" s="1308">
        <v>7950</v>
      </c>
      <c r="M670" s="1061">
        <v>0</v>
      </c>
    </row>
    <row r="671" spans="1:119" ht="20.100000000000001" customHeight="1" x14ac:dyDescent="0.15">
      <c r="A671" s="927">
        <v>44190</v>
      </c>
      <c r="B671" s="662">
        <v>0</v>
      </c>
      <c r="C671" s="1316">
        <v>25</v>
      </c>
      <c r="D671" s="1042">
        <v>0</v>
      </c>
      <c r="E671" s="1308">
        <v>2926</v>
      </c>
      <c r="F671" s="1330">
        <v>0</v>
      </c>
      <c r="G671" s="1296">
        <v>240</v>
      </c>
      <c r="H671" s="1313">
        <v>0</v>
      </c>
      <c r="I671" s="1308">
        <v>60</v>
      </c>
      <c r="J671" s="1282">
        <f t="shared" si="7"/>
        <v>2.7905807999999994</v>
      </c>
      <c r="K671" s="1309">
        <v>6</v>
      </c>
      <c r="L671" s="1308">
        <v>8070</v>
      </c>
      <c r="M671" s="1061">
        <v>0</v>
      </c>
    </row>
    <row r="672" spans="1:119" ht="20.100000000000001" customHeight="1" x14ac:dyDescent="0.15">
      <c r="A672" s="927">
        <v>44191</v>
      </c>
      <c r="B672" s="662">
        <v>0</v>
      </c>
      <c r="C672" s="1310">
        <v>25</v>
      </c>
      <c r="D672" s="1042">
        <v>0</v>
      </c>
      <c r="E672" s="1308">
        <v>2752</v>
      </c>
      <c r="F672" s="1330">
        <v>0</v>
      </c>
      <c r="G672" s="1296">
        <v>240</v>
      </c>
      <c r="H672" s="1308">
        <v>0</v>
      </c>
      <c r="I672" s="1308">
        <v>60</v>
      </c>
      <c r="J672" s="1282">
        <f t="shared" si="7"/>
        <v>2.7905807999999994</v>
      </c>
      <c r="K672" s="1309">
        <v>6</v>
      </c>
      <c r="L672" s="1308">
        <v>7500</v>
      </c>
      <c r="M672" s="1061">
        <v>0</v>
      </c>
    </row>
    <row r="673" spans="1:119" s="63" customFormat="1" ht="20.100000000000001" customHeight="1" x14ac:dyDescent="0.15">
      <c r="A673" s="953">
        <v>44192</v>
      </c>
      <c r="B673" s="1041">
        <v>0</v>
      </c>
      <c r="C673" s="1317">
        <v>0</v>
      </c>
      <c r="D673" s="1049">
        <v>0</v>
      </c>
      <c r="E673" s="1311">
        <v>1095.2</v>
      </c>
      <c r="F673" s="1334">
        <v>0</v>
      </c>
      <c r="G673" s="1297">
        <v>240</v>
      </c>
      <c r="H673" s="1311">
        <v>0</v>
      </c>
      <c r="I673" s="1311">
        <v>45</v>
      </c>
      <c r="J673" s="1092">
        <f t="shared" si="7"/>
        <v>2.0929355999999997</v>
      </c>
      <c r="K673" s="1312">
        <v>7.5</v>
      </c>
      <c r="L673" s="1311">
        <v>2520</v>
      </c>
      <c r="M673" s="1064">
        <v>0</v>
      </c>
      <c r="N673" s="1209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</row>
    <row r="674" spans="1:119" ht="20.100000000000001" customHeight="1" x14ac:dyDescent="0.15">
      <c r="A674" s="927">
        <v>44193</v>
      </c>
      <c r="B674" s="662">
        <v>0</v>
      </c>
      <c r="C674" s="1310">
        <v>25</v>
      </c>
      <c r="D674" s="1042">
        <v>0</v>
      </c>
      <c r="E674" s="1308">
        <v>3086</v>
      </c>
      <c r="F674" s="1330">
        <v>0</v>
      </c>
      <c r="G674" s="1296">
        <v>300</v>
      </c>
      <c r="H674" s="1308">
        <v>125</v>
      </c>
      <c r="I674" s="1308">
        <v>40</v>
      </c>
      <c r="J674" s="1282">
        <f t="shared" si="7"/>
        <v>1.8603872000000001</v>
      </c>
      <c r="K674" s="1309">
        <v>12</v>
      </c>
      <c r="L674" s="1308">
        <v>7280</v>
      </c>
      <c r="M674" s="1061">
        <v>0</v>
      </c>
    </row>
    <row r="675" spans="1:119" ht="20.100000000000001" customHeight="1" x14ac:dyDescent="0.15">
      <c r="A675" s="927">
        <v>44194</v>
      </c>
      <c r="B675" s="662">
        <v>0</v>
      </c>
      <c r="C675" s="1310">
        <v>0</v>
      </c>
      <c r="D675" s="1042">
        <v>0</v>
      </c>
      <c r="E675" s="1308">
        <v>3126.4</v>
      </c>
      <c r="F675" s="1330">
        <v>0</v>
      </c>
      <c r="G675" s="1296">
        <v>300</v>
      </c>
      <c r="H675" s="1308">
        <v>250</v>
      </c>
      <c r="I675" s="1308">
        <v>20</v>
      </c>
      <c r="J675" s="1282">
        <f t="shared" si="7"/>
        <v>0.93019360000000006</v>
      </c>
      <c r="K675" s="1309">
        <v>12</v>
      </c>
      <c r="L675" s="1308">
        <v>8280</v>
      </c>
      <c r="M675" s="1061">
        <v>0</v>
      </c>
    </row>
    <row r="676" spans="1:119" ht="20.100000000000001" customHeight="1" x14ac:dyDescent="0.15">
      <c r="A676" s="927">
        <v>44195</v>
      </c>
      <c r="B676" s="662">
        <v>0</v>
      </c>
      <c r="C676" s="1310">
        <v>0</v>
      </c>
      <c r="D676" s="1042">
        <v>0</v>
      </c>
      <c r="E676" s="1308">
        <v>3152.8</v>
      </c>
      <c r="F676" s="1330">
        <v>0</v>
      </c>
      <c r="G676" s="1296">
        <v>300</v>
      </c>
      <c r="H676" s="1308">
        <v>250</v>
      </c>
      <c r="I676" s="1308">
        <v>20</v>
      </c>
      <c r="J676" s="1282">
        <f t="shared" si="7"/>
        <v>0.93019360000000006</v>
      </c>
      <c r="K676" s="1309">
        <v>12</v>
      </c>
      <c r="L676" s="1308">
        <v>7680</v>
      </c>
      <c r="M676" s="1061">
        <v>0</v>
      </c>
    </row>
    <row r="677" spans="1:119" ht="20.100000000000001" customHeight="1" x14ac:dyDescent="0.15">
      <c r="A677" s="927">
        <v>44196</v>
      </c>
      <c r="B677" s="662">
        <v>0</v>
      </c>
      <c r="C677" s="1310">
        <v>0</v>
      </c>
      <c r="D677" s="1042">
        <v>0</v>
      </c>
      <c r="E677" s="1308">
        <v>2992.8</v>
      </c>
      <c r="F677" s="1330">
        <v>0</v>
      </c>
      <c r="G677" s="1296">
        <v>300</v>
      </c>
      <c r="H677" s="1308">
        <v>250</v>
      </c>
      <c r="I677" s="1308">
        <v>20</v>
      </c>
      <c r="J677" s="1282">
        <f t="shared" si="7"/>
        <v>0.93019360000000006</v>
      </c>
      <c r="K677" s="1309">
        <v>12</v>
      </c>
      <c r="L677" s="1310">
        <v>8280</v>
      </c>
      <c r="M677" s="1061">
        <v>0</v>
      </c>
    </row>
    <row r="678" spans="1:119" ht="20.100000000000001" customHeight="1" x14ac:dyDescent="0.15">
      <c r="A678" s="927">
        <v>44197</v>
      </c>
      <c r="B678" s="662">
        <v>0</v>
      </c>
      <c r="C678" s="19">
        <v>0</v>
      </c>
      <c r="D678" s="1042">
        <v>0</v>
      </c>
      <c r="E678" s="1308">
        <v>2672</v>
      </c>
      <c r="F678" s="1330">
        <v>0</v>
      </c>
      <c r="G678" s="1296">
        <v>300</v>
      </c>
      <c r="H678" s="1308">
        <v>250</v>
      </c>
      <c r="I678" s="1308">
        <v>20</v>
      </c>
      <c r="J678" s="1282">
        <f t="shared" si="7"/>
        <v>0.93019360000000006</v>
      </c>
      <c r="K678" s="1309">
        <v>12</v>
      </c>
      <c r="L678" s="1310">
        <v>8460</v>
      </c>
      <c r="M678" s="1295">
        <v>58</v>
      </c>
    </row>
    <row r="679" spans="1:119" ht="20.100000000000001" customHeight="1" x14ac:dyDescent="0.15">
      <c r="A679" s="927">
        <v>44198</v>
      </c>
      <c r="B679" s="662">
        <v>0</v>
      </c>
      <c r="C679" s="19">
        <v>0</v>
      </c>
      <c r="D679" s="1042">
        <v>0</v>
      </c>
      <c r="E679" s="1308">
        <v>2898.8</v>
      </c>
      <c r="F679" s="1330">
        <v>0</v>
      </c>
      <c r="G679" s="1296">
        <v>300</v>
      </c>
      <c r="H679" s="1308">
        <v>250</v>
      </c>
      <c r="I679" s="1308">
        <v>20</v>
      </c>
      <c r="J679" s="1282">
        <f t="shared" si="7"/>
        <v>0.93019360000000006</v>
      </c>
      <c r="K679" s="1309">
        <v>12</v>
      </c>
      <c r="L679" s="1310">
        <v>8290</v>
      </c>
      <c r="M679" s="1295">
        <v>39</v>
      </c>
    </row>
    <row r="680" spans="1:119" s="63" customFormat="1" ht="20.100000000000001" customHeight="1" x14ac:dyDescent="0.15">
      <c r="A680" s="953">
        <v>44199</v>
      </c>
      <c r="B680" s="1041">
        <v>0</v>
      </c>
      <c r="C680" s="34">
        <v>0</v>
      </c>
      <c r="D680" s="1049">
        <v>0</v>
      </c>
      <c r="E680" s="1311">
        <v>2792.4</v>
      </c>
      <c r="F680" s="1334">
        <v>0</v>
      </c>
      <c r="G680" s="1297">
        <v>300</v>
      </c>
      <c r="H680" s="1311">
        <v>250</v>
      </c>
      <c r="I680" s="1311">
        <v>20</v>
      </c>
      <c r="J680" s="1092">
        <f t="shared" si="7"/>
        <v>0.93019360000000006</v>
      </c>
      <c r="K680" s="1312">
        <v>12</v>
      </c>
      <c r="L680" s="1317">
        <v>7790</v>
      </c>
      <c r="M680" s="1318">
        <v>40</v>
      </c>
      <c r="N680" s="1209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</row>
    <row r="681" spans="1:119" ht="20.100000000000001" customHeight="1" x14ac:dyDescent="0.15">
      <c r="A681" s="927">
        <v>44200</v>
      </c>
      <c r="B681" s="662">
        <v>0</v>
      </c>
      <c r="C681" s="19">
        <v>0</v>
      </c>
      <c r="D681" s="1042">
        <v>0</v>
      </c>
      <c r="E681" s="1308">
        <v>2779</v>
      </c>
      <c r="F681" s="1330">
        <v>0</v>
      </c>
      <c r="G681" s="1307">
        <v>300</v>
      </c>
      <c r="H681" s="1308">
        <v>0</v>
      </c>
      <c r="I681" s="1308">
        <v>30</v>
      </c>
      <c r="J681" s="1079">
        <f t="shared" si="7"/>
        <v>1.3952903999999997</v>
      </c>
      <c r="K681" s="1309">
        <v>12</v>
      </c>
      <c r="L681" s="1094">
        <v>7010</v>
      </c>
      <c r="M681" s="27">
        <v>40</v>
      </c>
    </row>
    <row r="682" spans="1:119" ht="20.100000000000001" customHeight="1" x14ac:dyDescent="0.15">
      <c r="A682" s="927">
        <v>44201</v>
      </c>
      <c r="B682" s="662">
        <v>0</v>
      </c>
      <c r="C682" s="19">
        <v>0</v>
      </c>
      <c r="D682" s="1042">
        <v>0</v>
      </c>
      <c r="E682" s="1066">
        <v>2831</v>
      </c>
      <c r="F682" s="1330">
        <v>0</v>
      </c>
      <c r="G682" s="17">
        <v>0</v>
      </c>
      <c r="H682" s="1308">
        <v>0</v>
      </c>
      <c r="I682" s="1308">
        <v>30</v>
      </c>
      <c r="J682" s="1079">
        <f t="shared" si="7"/>
        <v>1.3952903999999997</v>
      </c>
      <c r="K682" s="1309">
        <v>6</v>
      </c>
      <c r="L682" s="1094">
        <v>7850</v>
      </c>
      <c r="M682" s="27">
        <v>41</v>
      </c>
    </row>
    <row r="683" spans="1:119" ht="20.100000000000001" customHeight="1" x14ac:dyDescent="0.15">
      <c r="A683" s="927">
        <v>44202</v>
      </c>
      <c r="B683" s="662">
        <v>0</v>
      </c>
      <c r="C683" s="19">
        <v>0</v>
      </c>
      <c r="D683" s="1042">
        <v>0</v>
      </c>
      <c r="E683" s="1066">
        <v>2995</v>
      </c>
      <c r="F683" s="1330">
        <v>0</v>
      </c>
      <c r="G683" s="17">
        <v>0</v>
      </c>
      <c r="H683" s="1308">
        <v>0</v>
      </c>
      <c r="I683" s="1308">
        <v>30</v>
      </c>
      <c r="J683" s="1079">
        <f t="shared" si="7"/>
        <v>1.3952903999999997</v>
      </c>
      <c r="K683" s="1309">
        <v>6</v>
      </c>
      <c r="L683" s="1094">
        <v>8810</v>
      </c>
      <c r="M683" s="27">
        <v>40</v>
      </c>
    </row>
    <row r="684" spans="1:119" ht="20.100000000000001" customHeight="1" x14ac:dyDescent="0.15">
      <c r="A684" s="927">
        <v>44203</v>
      </c>
      <c r="B684" s="662">
        <v>0</v>
      </c>
      <c r="C684" s="19">
        <v>0</v>
      </c>
      <c r="D684" s="1042">
        <v>0</v>
      </c>
      <c r="E684" s="1066">
        <v>2254</v>
      </c>
      <c r="F684" s="1330">
        <v>0</v>
      </c>
      <c r="G684" s="17">
        <v>0</v>
      </c>
      <c r="H684" s="1308">
        <v>0</v>
      </c>
      <c r="I684" s="1308">
        <v>30</v>
      </c>
      <c r="J684" s="1079">
        <f t="shared" si="7"/>
        <v>1.3952903999999997</v>
      </c>
      <c r="K684" s="1309">
        <v>6</v>
      </c>
      <c r="L684" s="1094">
        <v>7530</v>
      </c>
      <c r="M684" s="27">
        <v>31</v>
      </c>
    </row>
    <row r="685" spans="1:119" ht="20.100000000000001" customHeight="1" x14ac:dyDescent="0.15">
      <c r="A685" s="927">
        <v>44204</v>
      </c>
      <c r="B685" s="662">
        <v>0</v>
      </c>
      <c r="C685" s="19">
        <v>0</v>
      </c>
      <c r="D685" s="1042">
        <v>0</v>
      </c>
      <c r="E685" s="1066">
        <v>1443</v>
      </c>
      <c r="F685" s="1330">
        <v>0</v>
      </c>
      <c r="G685" s="17">
        <v>0</v>
      </c>
      <c r="H685" s="1308">
        <v>0</v>
      </c>
      <c r="I685" s="1308">
        <v>30</v>
      </c>
      <c r="J685" s="1079">
        <f t="shared" si="7"/>
        <v>1.3952903999999997</v>
      </c>
      <c r="K685" s="1309">
        <v>6</v>
      </c>
      <c r="L685" s="1094">
        <v>7890</v>
      </c>
      <c r="M685" s="27">
        <v>31</v>
      </c>
    </row>
    <row r="686" spans="1:119" ht="20.100000000000001" customHeight="1" x14ac:dyDescent="0.15">
      <c r="A686" s="927">
        <v>44205</v>
      </c>
      <c r="B686" s="662">
        <v>0</v>
      </c>
      <c r="C686" s="19">
        <v>0</v>
      </c>
      <c r="D686" s="1042">
        <v>0</v>
      </c>
      <c r="E686" s="1066">
        <v>2098</v>
      </c>
      <c r="F686" s="1330">
        <v>0</v>
      </c>
      <c r="G686" s="17">
        <v>0</v>
      </c>
      <c r="H686" s="1308">
        <v>0</v>
      </c>
      <c r="I686" s="1308">
        <v>30</v>
      </c>
      <c r="J686" s="1079">
        <f t="shared" si="7"/>
        <v>1.3952903999999997</v>
      </c>
      <c r="K686" s="1309">
        <v>5</v>
      </c>
      <c r="L686" s="1094">
        <v>8440</v>
      </c>
      <c r="M686" s="27">
        <v>46</v>
      </c>
    </row>
    <row r="687" spans="1:119" s="63" customFormat="1" ht="20.100000000000001" customHeight="1" x14ac:dyDescent="0.15">
      <c r="A687" s="953">
        <v>44206</v>
      </c>
      <c r="B687" s="1041">
        <v>0</v>
      </c>
      <c r="C687" s="34">
        <v>0</v>
      </c>
      <c r="D687" s="1049">
        <v>0</v>
      </c>
      <c r="E687" s="1069">
        <v>2124</v>
      </c>
      <c r="F687" s="1334">
        <v>0</v>
      </c>
      <c r="G687" s="33">
        <v>0</v>
      </c>
      <c r="H687" s="1311">
        <v>0</v>
      </c>
      <c r="I687" s="1311">
        <v>30</v>
      </c>
      <c r="J687" s="1082">
        <f t="shared" si="7"/>
        <v>1.3952903999999997</v>
      </c>
      <c r="K687" s="1312">
        <v>6</v>
      </c>
      <c r="L687" s="1097">
        <v>8370</v>
      </c>
      <c r="M687" s="35">
        <v>47</v>
      </c>
      <c r="N687" s="1209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</row>
    <row r="688" spans="1:119" ht="20.100000000000001" customHeight="1" x14ac:dyDescent="0.15">
      <c r="A688" s="927">
        <v>44207</v>
      </c>
      <c r="B688" s="662">
        <v>0</v>
      </c>
      <c r="C688" s="19">
        <v>0</v>
      </c>
      <c r="D688" s="1042">
        <v>0</v>
      </c>
      <c r="E688" s="1066">
        <v>2071</v>
      </c>
      <c r="F688" s="1330">
        <v>0</v>
      </c>
      <c r="G688" s="17">
        <v>0</v>
      </c>
      <c r="H688" s="1308">
        <v>0</v>
      </c>
      <c r="I688" s="1308">
        <v>30</v>
      </c>
      <c r="J688" s="1079">
        <f t="shared" si="7"/>
        <v>1.3952903999999997</v>
      </c>
      <c r="K688" s="1309">
        <v>6</v>
      </c>
      <c r="L688" s="1094">
        <v>8300</v>
      </c>
      <c r="M688" s="27">
        <v>59</v>
      </c>
    </row>
    <row r="689" spans="1:119" ht="20.100000000000001" customHeight="1" x14ac:dyDescent="0.15">
      <c r="A689" s="927">
        <v>44208</v>
      </c>
      <c r="B689" s="662">
        <v>0</v>
      </c>
      <c r="C689" s="19">
        <v>0</v>
      </c>
      <c r="D689" s="1042">
        <v>0</v>
      </c>
      <c r="E689" s="1066">
        <v>2111</v>
      </c>
      <c r="F689" s="1330">
        <v>0</v>
      </c>
      <c r="G689" s="17">
        <v>0</v>
      </c>
      <c r="H689" s="1308">
        <v>0</v>
      </c>
      <c r="I689" s="1308">
        <v>30</v>
      </c>
      <c r="J689" s="1079">
        <f t="shared" si="7"/>
        <v>1.3952903999999997</v>
      </c>
      <c r="K689" s="1309">
        <v>6</v>
      </c>
      <c r="L689" s="1094">
        <v>6290</v>
      </c>
      <c r="M689" s="27">
        <v>52</v>
      </c>
    </row>
    <row r="690" spans="1:119" ht="20.100000000000001" customHeight="1" x14ac:dyDescent="0.15">
      <c r="A690" s="927">
        <v>44209</v>
      </c>
      <c r="B690" s="662">
        <v>0</v>
      </c>
      <c r="C690" s="19">
        <v>0</v>
      </c>
      <c r="D690" s="1042">
        <v>0</v>
      </c>
      <c r="E690" s="1066">
        <v>2190</v>
      </c>
      <c r="F690" s="1330">
        <v>0</v>
      </c>
      <c r="G690" s="17">
        <v>0</v>
      </c>
      <c r="H690" s="1308">
        <v>0</v>
      </c>
      <c r="I690" s="1308">
        <v>30</v>
      </c>
      <c r="J690" s="1079">
        <f t="shared" si="7"/>
        <v>1.3952903999999997</v>
      </c>
      <c r="K690" s="1309">
        <v>6</v>
      </c>
      <c r="L690" s="1094">
        <v>8340</v>
      </c>
      <c r="M690" s="27">
        <v>58</v>
      </c>
    </row>
    <row r="691" spans="1:119" ht="20.100000000000001" customHeight="1" x14ac:dyDescent="0.15">
      <c r="A691" s="927">
        <v>44210</v>
      </c>
      <c r="B691" s="662">
        <v>0</v>
      </c>
      <c r="C691" s="19">
        <v>0</v>
      </c>
      <c r="D691" s="1042">
        <v>0</v>
      </c>
      <c r="E691" s="1066">
        <v>842</v>
      </c>
      <c r="F691" s="1330">
        <v>616</v>
      </c>
      <c r="G691" s="17">
        <v>0</v>
      </c>
      <c r="H691" s="1308">
        <v>0</v>
      </c>
      <c r="I691" s="1308">
        <v>30</v>
      </c>
      <c r="J691" s="1079">
        <f t="shared" si="7"/>
        <v>1.3952903999999997</v>
      </c>
      <c r="K691" s="1309">
        <v>6</v>
      </c>
      <c r="L691" s="1094">
        <v>8170</v>
      </c>
      <c r="M691" s="27">
        <v>57</v>
      </c>
    </row>
    <row r="692" spans="1:119" ht="20.100000000000001" customHeight="1" x14ac:dyDescent="0.15">
      <c r="A692" s="927">
        <v>44211</v>
      </c>
      <c r="B692" s="662">
        <v>0</v>
      </c>
      <c r="C692" s="19">
        <v>0</v>
      </c>
      <c r="D692" s="1042">
        <v>0</v>
      </c>
      <c r="E692" s="1066">
        <v>0</v>
      </c>
      <c r="F692" s="1326">
        <v>852</v>
      </c>
      <c r="G692" s="17">
        <v>0</v>
      </c>
      <c r="H692" s="1308">
        <v>0</v>
      </c>
      <c r="I692" s="1308">
        <v>30</v>
      </c>
      <c r="J692" s="1079">
        <f t="shared" si="7"/>
        <v>1.3952903999999997</v>
      </c>
      <c r="K692" s="1309">
        <v>6</v>
      </c>
      <c r="L692" s="1094">
        <v>9190</v>
      </c>
      <c r="M692" s="27">
        <v>61</v>
      </c>
    </row>
    <row r="693" spans="1:119" ht="20.100000000000001" customHeight="1" x14ac:dyDescent="0.15">
      <c r="A693" s="927">
        <v>44212</v>
      </c>
      <c r="B693" s="662">
        <v>0</v>
      </c>
      <c r="C693" s="19">
        <v>0</v>
      </c>
      <c r="D693" s="1042">
        <v>0</v>
      </c>
      <c r="E693" s="1066">
        <v>0</v>
      </c>
      <c r="F693" s="1326">
        <v>864</v>
      </c>
      <c r="G693" s="17">
        <v>0</v>
      </c>
      <c r="H693" s="1308">
        <v>0</v>
      </c>
      <c r="I693" s="1308">
        <v>30</v>
      </c>
      <c r="J693" s="1079">
        <f t="shared" si="7"/>
        <v>1.3952903999999997</v>
      </c>
      <c r="K693" s="1309">
        <v>6</v>
      </c>
      <c r="L693" s="1094">
        <v>8160</v>
      </c>
      <c r="M693" s="27">
        <v>62</v>
      </c>
    </row>
    <row r="694" spans="1:119" s="63" customFormat="1" ht="20.100000000000001" customHeight="1" x14ac:dyDescent="0.15">
      <c r="A694" s="953">
        <v>44213</v>
      </c>
      <c r="B694" s="1041">
        <v>0</v>
      </c>
      <c r="C694" s="34">
        <v>0</v>
      </c>
      <c r="D694" s="1049">
        <v>0</v>
      </c>
      <c r="E694" s="1069">
        <v>0</v>
      </c>
      <c r="F694" s="1328">
        <v>790</v>
      </c>
      <c r="G694" s="33">
        <v>0</v>
      </c>
      <c r="H694" s="1311">
        <v>0</v>
      </c>
      <c r="I694" s="1311">
        <v>30</v>
      </c>
      <c r="J694" s="1082">
        <f t="shared" si="7"/>
        <v>1.3952903999999997</v>
      </c>
      <c r="K694" s="1312">
        <v>6</v>
      </c>
      <c r="L694" s="1097">
        <v>8210</v>
      </c>
      <c r="M694" s="35">
        <v>56</v>
      </c>
      <c r="N694" s="1209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</row>
    <row r="695" spans="1:119" ht="20.100000000000001" customHeight="1" x14ac:dyDescent="0.15">
      <c r="A695" s="927">
        <v>44214</v>
      </c>
      <c r="B695" s="662">
        <v>0</v>
      </c>
      <c r="C695" s="19">
        <v>0</v>
      </c>
      <c r="D695" s="1042">
        <v>0</v>
      </c>
      <c r="E695" s="1066">
        <v>0</v>
      </c>
      <c r="F695" s="1326">
        <v>852</v>
      </c>
      <c r="G695" s="17">
        <v>0</v>
      </c>
      <c r="H695" s="1308">
        <v>0</v>
      </c>
      <c r="I695" s="1308">
        <v>30</v>
      </c>
      <c r="J695" s="1079">
        <f t="shared" si="7"/>
        <v>1.3952903999999997</v>
      </c>
      <c r="K695" s="1309">
        <v>6</v>
      </c>
      <c r="L695" s="1094">
        <v>8420</v>
      </c>
      <c r="M695" s="27">
        <v>1</v>
      </c>
    </row>
    <row r="696" spans="1:119" ht="20.100000000000001" customHeight="1" x14ac:dyDescent="0.15">
      <c r="A696" s="927">
        <v>44215</v>
      </c>
      <c r="B696" s="662">
        <v>0</v>
      </c>
      <c r="C696" s="19">
        <v>0</v>
      </c>
      <c r="D696" s="1042">
        <v>0</v>
      </c>
      <c r="E696" s="1066">
        <v>0</v>
      </c>
      <c r="F696" s="1326">
        <v>910</v>
      </c>
      <c r="G696" s="17">
        <v>0</v>
      </c>
      <c r="H696" s="1308">
        <v>0</v>
      </c>
      <c r="I696" s="1308">
        <v>30</v>
      </c>
      <c r="J696" s="1079">
        <f t="shared" si="7"/>
        <v>1.3952903999999997</v>
      </c>
      <c r="K696" s="1309">
        <v>6</v>
      </c>
      <c r="L696" s="1094">
        <v>7730</v>
      </c>
      <c r="M696" s="27">
        <v>10</v>
      </c>
    </row>
    <row r="697" spans="1:119" ht="20.100000000000001" customHeight="1" x14ac:dyDescent="0.15">
      <c r="A697" s="927">
        <v>44216</v>
      </c>
      <c r="B697" s="662">
        <v>0</v>
      </c>
      <c r="C697" s="19">
        <v>0</v>
      </c>
      <c r="D697" s="1042">
        <v>0</v>
      </c>
      <c r="E697" s="1066">
        <v>0</v>
      </c>
      <c r="F697" s="1326">
        <v>896</v>
      </c>
      <c r="G697" s="17">
        <v>0</v>
      </c>
      <c r="H697" s="1308">
        <v>0</v>
      </c>
      <c r="I697" s="1308">
        <v>30</v>
      </c>
      <c r="J697" s="1079">
        <f t="shared" si="7"/>
        <v>1.3952903999999997</v>
      </c>
      <c r="K697" s="1309">
        <v>6</v>
      </c>
      <c r="L697" s="1094">
        <v>8070</v>
      </c>
      <c r="M697" s="27">
        <v>74</v>
      </c>
    </row>
    <row r="698" spans="1:119" ht="20.100000000000001" customHeight="1" x14ac:dyDescent="0.15">
      <c r="A698" s="927">
        <v>44217</v>
      </c>
      <c r="B698" s="662">
        <v>0</v>
      </c>
      <c r="C698" s="19">
        <v>0</v>
      </c>
      <c r="D698" s="1042">
        <v>0</v>
      </c>
      <c r="E698" s="1066">
        <v>0</v>
      </c>
      <c r="F698" s="1326">
        <v>868</v>
      </c>
      <c r="G698" s="17">
        <v>0</v>
      </c>
      <c r="H698" s="1308">
        <v>0</v>
      </c>
      <c r="I698" s="1308">
        <v>30</v>
      </c>
      <c r="J698" s="1079">
        <f t="shared" si="7"/>
        <v>1.3952903999999997</v>
      </c>
      <c r="K698" s="1309">
        <v>6</v>
      </c>
      <c r="L698" s="1094">
        <v>8010</v>
      </c>
      <c r="M698" s="27">
        <v>57</v>
      </c>
    </row>
    <row r="699" spans="1:119" ht="20.100000000000001" customHeight="1" x14ac:dyDescent="0.15">
      <c r="A699" s="927">
        <v>44218</v>
      </c>
      <c r="B699" s="662">
        <v>0</v>
      </c>
      <c r="C699" s="19">
        <v>0</v>
      </c>
      <c r="D699" s="1042">
        <v>0</v>
      </c>
      <c r="E699" s="1066">
        <v>0</v>
      </c>
      <c r="F699" s="1326">
        <v>784</v>
      </c>
      <c r="G699" s="17">
        <v>0</v>
      </c>
      <c r="H699" s="1308">
        <v>0</v>
      </c>
      <c r="I699" s="1308">
        <v>30</v>
      </c>
      <c r="J699" s="1079">
        <f t="shared" si="7"/>
        <v>1.3952903999999997</v>
      </c>
      <c r="K699" s="1309">
        <v>6</v>
      </c>
      <c r="L699" s="1094">
        <v>8230</v>
      </c>
      <c r="M699" s="27">
        <v>69</v>
      </c>
    </row>
    <row r="700" spans="1:119" ht="20.100000000000001" customHeight="1" x14ac:dyDescent="0.15">
      <c r="A700" s="927">
        <v>44219</v>
      </c>
      <c r="B700" s="662">
        <v>0</v>
      </c>
      <c r="C700" s="19">
        <v>0</v>
      </c>
      <c r="D700" s="1042">
        <v>0</v>
      </c>
      <c r="E700" s="1066">
        <v>0</v>
      </c>
      <c r="F700" s="1326">
        <v>980</v>
      </c>
      <c r="G700" s="17">
        <v>0</v>
      </c>
      <c r="H700" s="1308">
        <v>0</v>
      </c>
      <c r="I700" s="1308">
        <v>30</v>
      </c>
      <c r="J700" s="1079">
        <f t="shared" si="7"/>
        <v>1.3952903999999997</v>
      </c>
      <c r="K700" s="1309">
        <v>6</v>
      </c>
      <c r="L700" s="1094">
        <v>7870</v>
      </c>
      <c r="M700" s="27">
        <v>61</v>
      </c>
    </row>
    <row r="701" spans="1:119" s="63" customFormat="1" ht="20.100000000000001" customHeight="1" x14ac:dyDescent="0.15">
      <c r="A701" s="953">
        <v>44220</v>
      </c>
      <c r="B701" s="1041">
        <v>0</v>
      </c>
      <c r="C701" s="34">
        <v>0</v>
      </c>
      <c r="D701" s="1049">
        <v>0</v>
      </c>
      <c r="E701" s="1069">
        <v>0</v>
      </c>
      <c r="F701" s="1328">
        <v>868</v>
      </c>
      <c r="G701" s="33">
        <v>0</v>
      </c>
      <c r="H701" s="1311">
        <v>0</v>
      </c>
      <c r="I701" s="1311">
        <v>30</v>
      </c>
      <c r="J701" s="1082">
        <f t="shared" si="7"/>
        <v>1.3952903999999997</v>
      </c>
      <c r="K701" s="1312">
        <v>6</v>
      </c>
      <c r="L701" s="1097">
        <v>7660</v>
      </c>
      <c r="M701" s="35">
        <v>59</v>
      </c>
      <c r="N701" s="1209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</row>
    <row r="702" spans="1:119" ht="20.100000000000001" customHeight="1" x14ac:dyDescent="0.15">
      <c r="A702" s="927">
        <v>44221</v>
      </c>
      <c r="B702" s="662">
        <v>0</v>
      </c>
      <c r="C702" s="19">
        <v>0</v>
      </c>
      <c r="D702" s="1042">
        <v>0</v>
      </c>
      <c r="E702" s="1066">
        <v>0</v>
      </c>
      <c r="F702" s="1326">
        <v>840</v>
      </c>
      <c r="G702" s="17">
        <v>0</v>
      </c>
      <c r="H702" s="1308">
        <v>0</v>
      </c>
      <c r="I702" s="1308">
        <v>30</v>
      </c>
      <c r="J702" s="1079">
        <f t="shared" si="7"/>
        <v>1.3952903999999997</v>
      </c>
      <c r="K702" s="1309">
        <v>6</v>
      </c>
      <c r="L702" s="1094">
        <v>7450</v>
      </c>
      <c r="M702" s="27">
        <v>60</v>
      </c>
    </row>
    <row r="703" spans="1:119" ht="20.100000000000001" customHeight="1" x14ac:dyDescent="0.15">
      <c r="A703" s="927">
        <v>44222</v>
      </c>
      <c r="B703" s="662">
        <v>0</v>
      </c>
      <c r="C703" s="19">
        <v>0</v>
      </c>
      <c r="D703" s="1042">
        <v>0</v>
      </c>
      <c r="E703" s="1066">
        <v>0</v>
      </c>
      <c r="F703" s="1326">
        <v>812</v>
      </c>
      <c r="G703" s="17">
        <v>0</v>
      </c>
      <c r="H703" s="1308">
        <v>0</v>
      </c>
      <c r="I703" s="1308">
        <v>30</v>
      </c>
      <c r="J703" s="1079">
        <f t="shared" si="7"/>
        <v>1.3952903999999997</v>
      </c>
      <c r="K703" s="1309">
        <v>6</v>
      </c>
      <c r="L703" s="1094">
        <v>7280</v>
      </c>
      <c r="M703" s="27">
        <v>56</v>
      </c>
    </row>
    <row r="704" spans="1:119" ht="20.100000000000001" customHeight="1" x14ac:dyDescent="0.15">
      <c r="A704" s="927">
        <v>44223</v>
      </c>
      <c r="B704" s="662">
        <v>0</v>
      </c>
      <c r="C704" s="19">
        <v>0</v>
      </c>
      <c r="D704" s="1042">
        <v>0</v>
      </c>
      <c r="E704" s="1066">
        <v>0</v>
      </c>
      <c r="F704" s="1326">
        <v>856</v>
      </c>
      <c r="G704" s="17">
        <v>0</v>
      </c>
      <c r="H704" s="1308">
        <v>0</v>
      </c>
      <c r="I704" s="1308">
        <v>30</v>
      </c>
      <c r="J704" s="1079">
        <f t="shared" si="7"/>
        <v>1.3952903999999997</v>
      </c>
      <c r="K704" s="1309">
        <v>6</v>
      </c>
      <c r="L704" s="1094">
        <v>6760</v>
      </c>
      <c r="M704" s="27">
        <v>55</v>
      </c>
    </row>
    <row r="705" spans="1:119" ht="20.100000000000001" customHeight="1" x14ac:dyDescent="0.15">
      <c r="A705" s="927">
        <v>44224</v>
      </c>
      <c r="B705" s="662">
        <v>0</v>
      </c>
      <c r="C705" s="19">
        <v>0</v>
      </c>
      <c r="D705" s="1042">
        <v>0</v>
      </c>
      <c r="E705" s="1066">
        <v>0</v>
      </c>
      <c r="F705" s="1326">
        <v>880</v>
      </c>
      <c r="G705" s="17">
        <v>0</v>
      </c>
      <c r="H705" s="1308">
        <v>0</v>
      </c>
      <c r="I705" s="1308">
        <v>30</v>
      </c>
      <c r="J705" s="1079">
        <f t="shared" si="7"/>
        <v>1.3952903999999997</v>
      </c>
      <c r="K705" s="1309">
        <v>6</v>
      </c>
      <c r="L705" s="1094">
        <v>6550</v>
      </c>
      <c r="M705" s="27">
        <v>55</v>
      </c>
    </row>
    <row r="706" spans="1:119" ht="20.100000000000001" customHeight="1" x14ac:dyDescent="0.15">
      <c r="A706" s="927">
        <v>44225</v>
      </c>
      <c r="B706" s="662">
        <v>0</v>
      </c>
      <c r="C706" s="19">
        <v>0</v>
      </c>
      <c r="D706" s="1042">
        <v>0</v>
      </c>
      <c r="E706" s="1066">
        <v>0</v>
      </c>
      <c r="F706" s="1326">
        <v>852</v>
      </c>
      <c r="G706" s="17">
        <v>0</v>
      </c>
      <c r="H706" s="1308">
        <v>0</v>
      </c>
      <c r="I706" s="1308">
        <v>30</v>
      </c>
      <c r="J706" s="1079">
        <f t="shared" si="7"/>
        <v>1.3952903999999997</v>
      </c>
      <c r="K706" s="1309">
        <v>6</v>
      </c>
      <c r="L706" s="1094">
        <v>6350</v>
      </c>
      <c r="M706" s="27">
        <v>55</v>
      </c>
    </row>
    <row r="707" spans="1:119" ht="20.100000000000001" customHeight="1" x14ac:dyDescent="0.15">
      <c r="A707" s="927">
        <v>44226</v>
      </c>
      <c r="B707" s="662">
        <v>0</v>
      </c>
      <c r="C707" s="19">
        <v>0</v>
      </c>
      <c r="D707" s="1042">
        <v>0</v>
      </c>
      <c r="E707" s="1066">
        <v>0</v>
      </c>
      <c r="F707" s="1326">
        <v>660</v>
      </c>
      <c r="G707" s="17">
        <v>0</v>
      </c>
      <c r="H707" s="1308">
        <v>0</v>
      </c>
      <c r="I707" s="1308">
        <v>30</v>
      </c>
      <c r="J707" s="1079">
        <f t="shared" si="7"/>
        <v>1.3952903999999997</v>
      </c>
      <c r="K707" s="1309">
        <v>6</v>
      </c>
      <c r="L707" s="1094">
        <v>6790</v>
      </c>
      <c r="M707" s="27">
        <v>52</v>
      </c>
    </row>
    <row r="708" spans="1:119" s="63" customFormat="1" ht="20.100000000000001" customHeight="1" x14ac:dyDescent="0.15">
      <c r="A708" s="953">
        <v>44227</v>
      </c>
      <c r="B708" s="1041">
        <v>0</v>
      </c>
      <c r="C708" s="34">
        <v>0</v>
      </c>
      <c r="D708" s="1049">
        <v>0</v>
      </c>
      <c r="E708" s="1069">
        <v>0</v>
      </c>
      <c r="F708" s="1328">
        <v>716</v>
      </c>
      <c r="G708" s="33">
        <v>0</v>
      </c>
      <c r="H708" s="1311">
        <v>0</v>
      </c>
      <c r="I708" s="1311">
        <v>30</v>
      </c>
      <c r="J708" s="1082">
        <f t="shared" si="7"/>
        <v>1.3952903999999997</v>
      </c>
      <c r="K708" s="1312">
        <v>6</v>
      </c>
      <c r="L708" s="1097">
        <v>6040</v>
      </c>
      <c r="M708" s="35">
        <v>51</v>
      </c>
      <c r="N708" s="1209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</row>
    <row r="709" spans="1:119" ht="20.100000000000001" customHeight="1" x14ac:dyDescent="0.15">
      <c r="A709" s="927">
        <v>44228</v>
      </c>
      <c r="B709" s="662">
        <v>0</v>
      </c>
      <c r="C709" s="19">
        <v>0</v>
      </c>
      <c r="D709" s="1042">
        <v>0</v>
      </c>
      <c r="E709" s="1066">
        <v>0</v>
      </c>
      <c r="F709" s="1326">
        <v>812</v>
      </c>
      <c r="G709" s="17">
        <v>0</v>
      </c>
      <c r="H709" s="1308">
        <v>0</v>
      </c>
      <c r="I709" s="1308">
        <v>30</v>
      </c>
      <c r="J709" s="1079">
        <f t="shared" si="7"/>
        <v>1.3952903999999997</v>
      </c>
      <c r="K709" s="1309">
        <v>6</v>
      </c>
      <c r="L709" s="1094">
        <v>6860</v>
      </c>
      <c r="M709" s="27">
        <v>54</v>
      </c>
    </row>
    <row r="710" spans="1:119" ht="20.100000000000001" customHeight="1" x14ac:dyDescent="0.15">
      <c r="A710" s="927">
        <v>44229</v>
      </c>
      <c r="B710" s="662">
        <v>0</v>
      </c>
      <c r="C710" s="19">
        <v>0</v>
      </c>
      <c r="D710" s="1042">
        <v>0</v>
      </c>
      <c r="E710" s="1066">
        <v>0</v>
      </c>
      <c r="F710" s="1326">
        <v>784</v>
      </c>
      <c r="G710" s="17">
        <v>0</v>
      </c>
      <c r="H710" s="1308">
        <v>0</v>
      </c>
      <c r="I710" s="1308">
        <v>30</v>
      </c>
      <c r="J710" s="1079">
        <f t="shared" si="7"/>
        <v>1.3952903999999997</v>
      </c>
      <c r="K710" s="1309">
        <v>6</v>
      </c>
      <c r="L710" s="1094">
        <v>7250</v>
      </c>
      <c r="M710" s="27">
        <v>53</v>
      </c>
    </row>
    <row r="711" spans="1:119" ht="20.100000000000001" customHeight="1" x14ac:dyDescent="0.15">
      <c r="A711" s="927">
        <v>44230</v>
      </c>
      <c r="B711" s="662">
        <v>0</v>
      </c>
      <c r="C711" s="19">
        <v>0</v>
      </c>
      <c r="D711" s="1042">
        <v>0</v>
      </c>
      <c r="E711" s="1066">
        <v>0</v>
      </c>
      <c r="F711" s="1326">
        <v>756</v>
      </c>
      <c r="G711" s="17">
        <v>0</v>
      </c>
      <c r="H711" s="1308">
        <v>0</v>
      </c>
      <c r="I711" s="1308">
        <v>30</v>
      </c>
      <c r="J711" s="1079">
        <f t="shared" si="7"/>
        <v>1.3952903999999997</v>
      </c>
      <c r="K711" s="1309">
        <v>6</v>
      </c>
      <c r="L711" s="1094">
        <v>6750</v>
      </c>
      <c r="M711" s="27">
        <v>55</v>
      </c>
    </row>
    <row r="712" spans="1:119" ht="20.100000000000001" customHeight="1" x14ac:dyDescent="0.15">
      <c r="A712" s="927">
        <v>44231</v>
      </c>
      <c r="B712" s="662">
        <v>0</v>
      </c>
      <c r="C712" s="19">
        <v>0</v>
      </c>
      <c r="D712" s="1042">
        <v>0</v>
      </c>
      <c r="E712" s="1066">
        <v>0</v>
      </c>
      <c r="F712" s="1326">
        <v>828</v>
      </c>
      <c r="G712" s="17">
        <v>0</v>
      </c>
      <c r="H712" s="1308">
        <v>0</v>
      </c>
      <c r="I712" s="1308">
        <v>30</v>
      </c>
      <c r="J712" s="1079">
        <f t="shared" ref="J712:J751" si="8">3.14*1.15*1.15*I712*1.12/100</f>
        <v>1.3952903999999997</v>
      </c>
      <c r="K712" s="1309">
        <v>6</v>
      </c>
      <c r="L712" s="1094">
        <v>6850</v>
      </c>
      <c r="M712" s="27">
        <v>55</v>
      </c>
    </row>
    <row r="713" spans="1:119" ht="20.100000000000001" customHeight="1" x14ac:dyDescent="0.15">
      <c r="A713" s="927">
        <v>44232</v>
      </c>
      <c r="B713" s="662">
        <v>0</v>
      </c>
      <c r="C713" s="19">
        <v>0</v>
      </c>
      <c r="D713" s="1042">
        <v>0</v>
      </c>
      <c r="E713" s="1066">
        <v>0</v>
      </c>
      <c r="F713" s="1326">
        <v>868</v>
      </c>
      <c r="G713" s="17">
        <v>0</v>
      </c>
      <c r="H713" s="1308">
        <v>0</v>
      </c>
      <c r="I713" s="1308">
        <v>30</v>
      </c>
      <c r="J713" s="1079">
        <f t="shared" si="8"/>
        <v>1.3952903999999997</v>
      </c>
      <c r="K713" s="1309">
        <v>6</v>
      </c>
      <c r="L713" s="1094">
        <v>7990</v>
      </c>
      <c r="M713" s="27">
        <v>53</v>
      </c>
    </row>
    <row r="714" spans="1:119" ht="20.100000000000001" customHeight="1" x14ac:dyDescent="0.15">
      <c r="A714" s="927">
        <v>44233</v>
      </c>
      <c r="B714" s="662">
        <v>0</v>
      </c>
      <c r="C714" s="19">
        <v>0</v>
      </c>
      <c r="D714" s="1042">
        <v>0</v>
      </c>
      <c r="E714" s="1066">
        <v>0</v>
      </c>
      <c r="F714" s="1326">
        <v>840</v>
      </c>
      <c r="G714" s="17">
        <v>0</v>
      </c>
      <c r="H714" s="1308">
        <v>0</v>
      </c>
      <c r="I714" s="1308">
        <v>30</v>
      </c>
      <c r="J714" s="1079">
        <f t="shared" si="8"/>
        <v>1.3952903999999997</v>
      </c>
      <c r="K714" s="1309">
        <v>6</v>
      </c>
      <c r="L714" s="1094">
        <v>7780</v>
      </c>
      <c r="M714" s="27">
        <v>59</v>
      </c>
    </row>
    <row r="715" spans="1:119" s="63" customFormat="1" ht="20.100000000000001" customHeight="1" x14ac:dyDescent="0.15">
      <c r="A715" s="953">
        <v>44234</v>
      </c>
      <c r="B715" s="1041">
        <v>0</v>
      </c>
      <c r="C715" s="34">
        <v>0</v>
      </c>
      <c r="D715" s="1049">
        <v>0</v>
      </c>
      <c r="E715" s="1069">
        <v>0</v>
      </c>
      <c r="F715" s="1328">
        <v>884</v>
      </c>
      <c r="G715" s="33">
        <v>0</v>
      </c>
      <c r="H715" s="1311">
        <v>0</v>
      </c>
      <c r="I715" s="1311">
        <v>30</v>
      </c>
      <c r="J715" s="1082">
        <f t="shared" si="8"/>
        <v>1.3952903999999997</v>
      </c>
      <c r="K715" s="1312">
        <v>6</v>
      </c>
      <c r="L715" s="1097">
        <v>7200</v>
      </c>
      <c r="M715" s="35">
        <v>29</v>
      </c>
      <c r="N715" s="1209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 s="45"/>
      <c r="CD715" s="45"/>
      <c r="CE715" s="45"/>
      <c r="CF715" s="45"/>
      <c r="CG715" s="45"/>
      <c r="CH715" s="45"/>
      <c r="CI715" s="45"/>
      <c r="CJ715" s="45"/>
      <c r="CK715" s="45"/>
      <c r="CL715" s="45"/>
      <c r="CM715" s="45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  <c r="DH715" s="45"/>
      <c r="DI715" s="45"/>
      <c r="DJ715" s="45"/>
      <c r="DK715" s="45"/>
      <c r="DL715" s="45"/>
      <c r="DM715" s="45"/>
      <c r="DN715" s="45"/>
      <c r="DO715" s="45"/>
    </row>
    <row r="716" spans="1:119" ht="20.100000000000001" customHeight="1" x14ac:dyDescent="0.15">
      <c r="A716" s="927">
        <v>44235</v>
      </c>
      <c r="B716" s="662">
        <v>0</v>
      </c>
      <c r="C716" s="19">
        <v>0</v>
      </c>
      <c r="D716" s="1042">
        <v>0</v>
      </c>
      <c r="E716" s="1066">
        <v>0</v>
      </c>
      <c r="F716" s="1326">
        <v>964</v>
      </c>
      <c r="G716" s="17">
        <v>0</v>
      </c>
      <c r="H716" s="1308">
        <v>0</v>
      </c>
      <c r="I716" s="1308">
        <v>30</v>
      </c>
      <c r="J716" s="1079">
        <f t="shared" si="8"/>
        <v>1.3952903999999997</v>
      </c>
      <c r="K716" s="1309">
        <v>6</v>
      </c>
      <c r="L716" s="1094">
        <v>6500</v>
      </c>
      <c r="M716" s="27">
        <v>0</v>
      </c>
    </row>
    <row r="717" spans="1:119" ht="20.100000000000001" customHeight="1" x14ac:dyDescent="0.15">
      <c r="A717" s="927">
        <v>44236</v>
      </c>
      <c r="B717" s="662">
        <v>0</v>
      </c>
      <c r="C717" s="19">
        <v>0</v>
      </c>
      <c r="D717" s="1042">
        <v>0</v>
      </c>
      <c r="E717" s="1066">
        <v>0</v>
      </c>
      <c r="F717" s="1326">
        <v>952</v>
      </c>
      <c r="G717" s="17">
        <v>0</v>
      </c>
      <c r="H717" s="1308">
        <v>0</v>
      </c>
      <c r="I717" s="1308">
        <v>30</v>
      </c>
      <c r="J717" s="1079">
        <f t="shared" si="8"/>
        <v>1.3952903999999997</v>
      </c>
      <c r="K717" s="1309">
        <v>5</v>
      </c>
      <c r="L717" s="1094">
        <v>6550</v>
      </c>
      <c r="M717" s="27">
        <v>0</v>
      </c>
    </row>
    <row r="718" spans="1:119" ht="20.100000000000001" customHeight="1" x14ac:dyDescent="0.15">
      <c r="A718" s="927">
        <v>44237</v>
      </c>
      <c r="B718" s="662">
        <v>0</v>
      </c>
      <c r="C718" s="19">
        <v>0</v>
      </c>
      <c r="D718" s="1042">
        <v>0</v>
      </c>
      <c r="E718" s="1066">
        <v>0</v>
      </c>
      <c r="F718" s="1326">
        <v>896</v>
      </c>
      <c r="G718" s="17">
        <v>0</v>
      </c>
      <c r="H718" s="1308">
        <v>0</v>
      </c>
      <c r="I718" s="1308">
        <v>30</v>
      </c>
      <c r="J718" s="1079">
        <f t="shared" si="8"/>
        <v>1.3952903999999997</v>
      </c>
      <c r="K718" s="1309">
        <v>5</v>
      </c>
      <c r="L718" s="1094">
        <v>5230</v>
      </c>
      <c r="M718" s="27">
        <v>0</v>
      </c>
    </row>
    <row r="719" spans="1:119" ht="20.100000000000001" customHeight="1" x14ac:dyDescent="0.15">
      <c r="A719" s="927">
        <v>44238</v>
      </c>
      <c r="B719" s="662">
        <v>0</v>
      </c>
      <c r="C719" s="19">
        <v>0</v>
      </c>
      <c r="D719" s="1042">
        <v>0</v>
      </c>
      <c r="E719" s="1066">
        <v>0</v>
      </c>
      <c r="F719" s="1326">
        <v>868</v>
      </c>
      <c r="G719" s="17">
        <v>0</v>
      </c>
      <c r="H719" s="1308">
        <v>0</v>
      </c>
      <c r="I719" s="1308">
        <v>30</v>
      </c>
      <c r="J719" s="1079">
        <f t="shared" si="8"/>
        <v>1.3952903999999997</v>
      </c>
      <c r="K719" s="1309">
        <v>5</v>
      </c>
      <c r="L719" s="1094">
        <v>5860</v>
      </c>
      <c r="M719" s="27">
        <v>0</v>
      </c>
    </row>
    <row r="720" spans="1:119" ht="20.100000000000001" customHeight="1" x14ac:dyDescent="0.15">
      <c r="A720" s="927">
        <v>44239</v>
      </c>
      <c r="B720" s="662">
        <v>0</v>
      </c>
      <c r="C720" s="19">
        <v>0</v>
      </c>
      <c r="D720" s="1042">
        <v>0</v>
      </c>
      <c r="E720" s="1066">
        <v>0</v>
      </c>
      <c r="F720" s="1326">
        <v>812</v>
      </c>
      <c r="G720" s="17">
        <v>0</v>
      </c>
      <c r="H720" s="1308">
        <v>0</v>
      </c>
      <c r="I720" s="1308">
        <v>30</v>
      </c>
      <c r="J720" s="1079">
        <f t="shared" si="8"/>
        <v>1.3952903999999997</v>
      </c>
      <c r="K720" s="1309">
        <v>5</v>
      </c>
      <c r="L720" s="1094">
        <v>5420</v>
      </c>
      <c r="M720" s="27">
        <v>0</v>
      </c>
    </row>
    <row r="721" spans="1:119" ht="20.100000000000001" customHeight="1" x14ac:dyDescent="0.15">
      <c r="A721" s="927">
        <v>44240</v>
      </c>
      <c r="B721" s="662">
        <v>0</v>
      </c>
      <c r="C721" s="19">
        <v>0</v>
      </c>
      <c r="D721" s="1042">
        <v>0</v>
      </c>
      <c r="E721" s="1066">
        <v>0</v>
      </c>
      <c r="F721" s="1326">
        <v>868</v>
      </c>
      <c r="G721" s="17">
        <v>0</v>
      </c>
      <c r="H721" s="1308">
        <v>0</v>
      </c>
      <c r="I721" s="1308">
        <v>30</v>
      </c>
      <c r="J721" s="1079">
        <f t="shared" si="8"/>
        <v>1.3952903999999997</v>
      </c>
      <c r="K721" s="1309">
        <v>5</v>
      </c>
      <c r="L721" s="1094">
        <v>5340</v>
      </c>
      <c r="M721" s="27">
        <v>0</v>
      </c>
    </row>
    <row r="722" spans="1:119" s="63" customFormat="1" ht="20.100000000000001" customHeight="1" x14ac:dyDescent="0.15">
      <c r="A722" s="953">
        <v>44241</v>
      </c>
      <c r="B722" s="1041">
        <v>0</v>
      </c>
      <c r="C722" s="34">
        <v>0</v>
      </c>
      <c r="D722" s="1049">
        <v>0</v>
      </c>
      <c r="E722" s="1069">
        <v>0</v>
      </c>
      <c r="F722" s="1328">
        <v>868</v>
      </c>
      <c r="G722" s="33">
        <v>0</v>
      </c>
      <c r="H722" s="34">
        <v>500</v>
      </c>
      <c r="I722" s="34">
        <v>0</v>
      </c>
      <c r="J722" s="1082">
        <f t="shared" si="8"/>
        <v>0</v>
      </c>
      <c r="K722" s="1312">
        <v>5</v>
      </c>
      <c r="L722" s="1097">
        <v>5110</v>
      </c>
      <c r="M722" s="35">
        <v>0</v>
      </c>
      <c r="N722" s="1209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  <c r="BW722" s="45"/>
      <c r="BX722" s="45"/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45"/>
      <c r="CJ722" s="45"/>
      <c r="CK722" s="45"/>
      <c r="CL722" s="45"/>
      <c r="CM722" s="45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  <c r="DH722" s="45"/>
      <c r="DI722" s="45"/>
      <c r="DJ722" s="45"/>
      <c r="DK722" s="45"/>
      <c r="DL722" s="45"/>
      <c r="DM722" s="45"/>
      <c r="DN722" s="45"/>
      <c r="DO722" s="45"/>
    </row>
    <row r="723" spans="1:119" ht="20.100000000000001" customHeight="1" x14ac:dyDescent="0.15">
      <c r="A723" s="927">
        <v>44242</v>
      </c>
      <c r="B723" s="662">
        <v>0</v>
      </c>
      <c r="C723" s="19">
        <v>0</v>
      </c>
      <c r="D723" s="1042">
        <v>0</v>
      </c>
      <c r="E723" s="1066">
        <v>0</v>
      </c>
      <c r="F723" s="1326">
        <v>840</v>
      </c>
      <c r="G723" s="17">
        <v>0</v>
      </c>
      <c r="H723" s="19">
        <v>550</v>
      </c>
      <c r="I723" s="19">
        <v>0</v>
      </c>
      <c r="J723" s="1079">
        <f t="shared" si="8"/>
        <v>0</v>
      </c>
      <c r="K723" s="1309">
        <v>5</v>
      </c>
      <c r="L723" s="1094">
        <v>4170</v>
      </c>
      <c r="M723" s="27">
        <v>0</v>
      </c>
    </row>
    <row r="724" spans="1:119" ht="20.100000000000001" customHeight="1" x14ac:dyDescent="0.15">
      <c r="A724" s="927">
        <v>44243</v>
      </c>
      <c r="B724" s="662">
        <v>0</v>
      </c>
      <c r="C724" s="19">
        <v>0</v>
      </c>
      <c r="D724" s="1042">
        <v>0</v>
      </c>
      <c r="E724" s="1066">
        <v>0</v>
      </c>
      <c r="F724" s="1326">
        <v>700</v>
      </c>
      <c r="G724" s="17">
        <v>0</v>
      </c>
      <c r="H724" s="19">
        <v>450</v>
      </c>
      <c r="I724" s="19">
        <v>0</v>
      </c>
      <c r="J724" s="1079">
        <f t="shared" si="8"/>
        <v>0</v>
      </c>
      <c r="K724" s="1309">
        <v>5</v>
      </c>
      <c r="L724" s="1094">
        <v>4440</v>
      </c>
      <c r="M724" s="27">
        <v>0</v>
      </c>
    </row>
    <row r="725" spans="1:119" ht="20.100000000000001" customHeight="1" x14ac:dyDescent="0.15">
      <c r="A725" s="927">
        <v>44244</v>
      </c>
      <c r="B725" s="662">
        <v>0</v>
      </c>
      <c r="C725" s="19">
        <v>0</v>
      </c>
      <c r="D725" s="1042">
        <v>0</v>
      </c>
      <c r="E725" s="1066">
        <v>0</v>
      </c>
      <c r="F725" s="1326">
        <v>672</v>
      </c>
      <c r="G725" s="17">
        <v>0</v>
      </c>
      <c r="H725" s="19">
        <v>600</v>
      </c>
      <c r="I725" s="19">
        <v>0</v>
      </c>
      <c r="J725" s="1079">
        <f t="shared" si="8"/>
        <v>0</v>
      </c>
      <c r="K725" s="1309">
        <v>5</v>
      </c>
      <c r="L725" s="1094">
        <v>3950</v>
      </c>
      <c r="M725" s="27">
        <v>0</v>
      </c>
    </row>
    <row r="726" spans="1:119" ht="20.100000000000001" customHeight="1" x14ac:dyDescent="0.15">
      <c r="A726" s="927">
        <v>44245</v>
      </c>
      <c r="B726" s="662">
        <v>0</v>
      </c>
      <c r="C726" s="19">
        <v>0</v>
      </c>
      <c r="D726" s="1042">
        <v>0</v>
      </c>
      <c r="E726" s="1066">
        <v>0</v>
      </c>
      <c r="F726" s="1326">
        <v>700</v>
      </c>
      <c r="G726" s="17">
        <v>0</v>
      </c>
      <c r="H726" s="19">
        <v>550</v>
      </c>
      <c r="I726" s="19">
        <v>0</v>
      </c>
      <c r="J726" s="1079">
        <f t="shared" si="8"/>
        <v>0</v>
      </c>
      <c r="K726" s="1309">
        <v>5</v>
      </c>
      <c r="L726" s="1094">
        <v>4160</v>
      </c>
      <c r="M726" s="27">
        <v>0</v>
      </c>
    </row>
    <row r="727" spans="1:119" ht="20.100000000000001" customHeight="1" x14ac:dyDescent="0.15">
      <c r="A727" s="927">
        <v>44246</v>
      </c>
      <c r="B727" s="662">
        <v>0</v>
      </c>
      <c r="C727" s="19">
        <v>0</v>
      </c>
      <c r="D727" s="1042">
        <v>0</v>
      </c>
      <c r="E727" s="1066">
        <v>0</v>
      </c>
      <c r="F727" s="1326">
        <v>784</v>
      </c>
      <c r="G727" s="17">
        <v>0</v>
      </c>
      <c r="H727" s="19">
        <v>0</v>
      </c>
      <c r="I727" s="19">
        <v>30</v>
      </c>
      <c r="J727" s="1079">
        <f t="shared" si="8"/>
        <v>1.3952903999999997</v>
      </c>
      <c r="K727" s="1309">
        <v>5</v>
      </c>
      <c r="L727" s="1094">
        <v>4150</v>
      </c>
      <c r="M727" s="27">
        <v>0</v>
      </c>
    </row>
    <row r="728" spans="1:119" ht="20.100000000000001" customHeight="1" x14ac:dyDescent="0.15">
      <c r="A728" s="927">
        <v>44247</v>
      </c>
      <c r="B728" s="662">
        <v>0</v>
      </c>
      <c r="C728" s="19">
        <v>0</v>
      </c>
      <c r="D728" s="1042">
        <v>0</v>
      </c>
      <c r="E728" s="1066">
        <v>0</v>
      </c>
      <c r="F728" s="1326">
        <v>672</v>
      </c>
      <c r="G728" s="17">
        <v>0</v>
      </c>
      <c r="H728" s="19">
        <v>0</v>
      </c>
      <c r="I728" s="19">
        <v>30</v>
      </c>
      <c r="J728" s="1079">
        <f t="shared" si="8"/>
        <v>1.3952903999999997</v>
      </c>
      <c r="K728" s="1309">
        <v>5</v>
      </c>
      <c r="L728" s="1094">
        <v>3560</v>
      </c>
      <c r="M728" s="27">
        <v>0</v>
      </c>
    </row>
    <row r="729" spans="1:119" s="63" customFormat="1" ht="20.100000000000001" customHeight="1" x14ac:dyDescent="0.15">
      <c r="A729" s="953">
        <v>44248</v>
      </c>
      <c r="B729" s="1041">
        <v>0</v>
      </c>
      <c r="C729" s="34">
        <v>0</v>
      </c>
      <c r="D729" s="1049">
        <v>0</v>
      </c>
      <c r="E729" s="1069">
        <v>0</v>
      </c>
      <c r="F729" s="1328">
        <v>672</v>
      </c>
      <c r="G729" s="33">
        <v>0</v>
      </c>
      <c r="H729" s="34">
        <v>0</v>
      </c>
      <c r="I729" s="34">
        <v>30</v>
      </c>
      <c r="J729" s="1082">
        <f t="shared" si="8"/>
        <v>1.3952903999999997</v>
      </c>
      <c r="K729" s="1312">
        <v>5</v>
      </c>
      <c r="L729" s="1097">
        <v>3150</v>
      </c>
      <c r="M729" s="35">
        <v>0</v>
      </c>
      <c r="N729" s="1209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  <c r="CF729" s="45"/>
      <c r="CG729" s="45"/>
      <c r="CH729" s="45"/>
      <c r="CI729" s="45"/>
      <c r="CJ729" s="45"/>
      <c r="CK729" s="45"/>
      <c r="CL729" s="45"/>
      <c r="CM729" s="45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  <c r="DH729" s="45"/>
      <c r="DI729" s="45"/>
      <c r="DJ729" s="45"/>
      <c r="DK729" s="45"/>
      <c r="DL729" s="45"/>
      <c r="DM729" s="45"/>
      <c r="DN729" s="45"/>
      <c r="DO729" s="45"/>
    </row>
    <row r="730" spans="1:119" ht="20.100000000000001" customHeight="1" x14ac:dyDescent="0.15">
      <c r="A730" s="927">
        <v>44249</v>
      </c>
      <c r="B730" s="662">
        <v>0</v>
      </c>
      <c r="C730" s="19">
        <v>0</v>
      </c>
      <c r="D730" s="1042">
        <v>0</v>
      </c>
      <c r="E730" s="1066">
        <v>0</v>
      </c>
      <c r="F730" s="1326">
        <v>588</v>
      </c>
      <c r="G730" s="17">
        <v>0</v>
      </c>
      <c r="H730" s="19">
        <v>0</v>
      </c>
      <c r="I730" s="19">
        <v>30</v>
      </c>
      <c r="J730" s="1079">
        <f t="shared" si="8"/>
        <v>1.3952903999999997</v>
      </c>
      <c r="K730" s="1309">
        <v>5</v>
      </c>
      <c r="L730" s="1094">
        <v>3020</v>
      </c>
      <c r="M730" s="27">
        <v>0</v>
      </c>
    </row>
    <row r="731" spans="1:119" ht="20.100000000000001" customHeight="1" x14ac:dyDescent="0.15">
      <c r="A731" s="927">
        <v>44250</v>
      </c>
      <c r="B731" s="662">
        <v>0</v>
      </c>
      <c r="C731" s="19">
        <v>0</v>
      </c>
      <c r="D731" s="1042">
        <v>0</v>
      </c>
      <c r="E731" s="1066">
        <v>0</v>
      </c>
      <c r="F731" s="1326">
        <v>684</v>
      </c>
      <c r="G731" s="17">
        <v>0</v>
      </c>
      <c r="H731" s="19">
        <v>0</v>
      </c>
      <c r="I731" s="19">
        <v>0</v>
      </c>
      <c r="J731" s="1079">
        <f t="shared" si="8"/>
        <v>0</v>
      </c>
      <c r="K731" s="19">
        <v>0</v>
      </c>
      <c r="L731" s="1094">
        <v>3140</v>
      </c>
      <c r="M731" s="27">
        <v>0</v>
      </c>
    </row>
    <row r="732" spans="1:119" ht="20.100000000000001" customHeight="1" x14ac:dyDescent="0.15">
      <c r="A732" s="927">
        <v>44251</v>
      </c>
      <c r="B732" s="662">
        <v>0</v>
      </c>
      <c r="C732" s="19">
        <v>0</v>
      </c>
      <c r="D732" s="1042">
        <v>0</v>
      </c>
      <c r="E732" s="1066">
        <v>0</v>
      </c>
      <c r="F732" s="1326">
        <v>672</v>
      </c>
      <c r="G732" s="17">
        <v>0</v>
      </c>
      <c r="H732" s="19">
        <v>0</v>
      </c>
      <c r="I732" s="19">
        <v>0</v>
      </c>
      <c r="J732" s="1079">
        <f t="shared" si="8"/>
        <v>0</v>
      </c>
      <c r="K732" s="19">
        <v>0</v>
      </c>
      <c r="L732" s="1094">
        <v>3800</v>
      </c>
      <c r="M732" s="27">
        <v>0</v>
      </c>
    </row>
    <row r="733" spans="1:119" ht="20.100000000000001" customHeight="1" x14ac:dyDescent="0.15">
      <c r="A733" s="927">
        <v>44252</v>
      </c>
      <c r="B733" s="662">
        <v>0</v>
      </c>
      <c r="C733" s="19">
        <v>0</v>
      </c>
      <c r="D733" s="1042">
        <v>0</v>
      </c>
      <c r="E733" s="1066">
        <v>0</v>
      </c>
      <c r="F733" s="1326">
        <v>532</v>
      </c>
      <c r="G733" s="17">
        <v>0</v>
      </c>
      <c r="H733" s="19">
        <v>0</v>
      </c>
      <c r="I733" s="19">
        <v>0</v>
      </c>
      <c r="J733" s="1079">
        <f t="shared" si="8"/>
        <v>0</v>
      </c>
      <c r="K733" s="19">
        <v>0</v>
      </c>
      <c r="L733" s="1094">
        <v>3110</v>
      </c>
      <c r="M733" s="27">
        <v>0</v>
      </c>
    </row>
    <row r="734" spans="1:119" ht="20.100000000000001" customHeight="1" x14ac:dyDescent="0.15">
      <c r="A734" s="927">
        <v>44253</v>
      </c>
      <c r="B734" s="662">
        <v>0</v>
      </c>
      <c r="C734" s="19">
        <v>0</v>
      </c>
      <c r="D734" s="1042">
        <v>0</v>
      </c>
      <c r="E734" s="1066">
        <v>0</v>
      </c>
      <c r="F734" s="1326">
        <v>448</v>
      </c>
      <c r="G734" s="17">
        <v>0</v>
      </c>
      <c r="H734" s="19">
        <v>0</v>
      </c>
      <c r="I734" s="19">
        <v>0</v>
      </c>
      <c r="J734" s="1079">
        <f t="shared" si="8"/>
        <v>0</v>
      </c>
      <c r="K734" s="19">
        <v>0</v>
      </c>
      <c r="L734" s="1094">
        <v>3265</v>
      </c>
      <c r="M734" s="27">
        <v>0</v>
      </c>
    </row>
    <row r="735" spans="1:119" ht="20.100000000000001" customHeight="1" x14ac:dyDescent="0.15">
      <c r="A735" s="927">
        <v>44254</v>
      </c>
      <c r="B735" s="662">
        <v>0</v>
      </c>
      <c r="C735" s="19">
        <v>0</v>
      </c>
      <c r="D735" s="1042">
        <v>0</v>
      </c>
      <c r="E735" s="1066">
        <v>0</v>
      </c>
      <c r="F735" s="1326">
        <v>476</v>
      </c>
      <c r="G735" s="17">
        <v>0</v>
      </c>
      <c r="H735" s="19">
        <v>0</v>
      </c>
      <c r="I735" s="19">
        <v>0</v>
      </c>
      <c r="J735" s="1079">
        <f t="shared" si="8"/>
        <v>0</v>
      </c>
      <c r="K735" s="19">
        <v>0</v>
      </c>
      <c r="L735" s="1094">
        <v>3160</v>
      </c>
      <c r="M735" s="27">
        <v>0</v>
      </c>
    </row>
    <row r="736" spans="1:119" s="63" customFormat="1" ht="20.100000000000001" customHeight="1" x14ac:dyDescent="0.15">
      <c r="A736" s="953">
        <v>44255</v>
      </c>
      <c r="B736" s="1041">
        <v>0</v>
      </c>
      <c r="C736" s="34">
        <v>0</v>
      </c>
      <c r="D736" s="1049">
        <v>0</v>
      </c>
      <c r="E736" s="1069">
        <v>0</v>
      </c>
      <c r="F736" s="1328">
        <v>504</v>
      </c>
      <c r="G736" s="33">
        <v>0</v>
      </c>
      <c r="H736" s="34">
        <v>0</v>
      </c>
      <c r="I736" s="34">
        <v>0</v>
      </c>
      <c r="J736" s="1082">
        <f t="shared" si="8"/>
        <v>0</v>
      </c>
      <c r="K736" s="34">
        <v>0</v>
      </c>
      <c r="L736" s="1097">
        <v>3280</v>
      </c>
      <c r="M736" s="35">
        <v>0</v>
      </c>
      <c r="N736" s="1209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 s="45"/>
      <c r="CD736" s="45"/>
      <c r="CE736" s="45"/>
      <c r="CF736" s="45"/>
      <c r="CG736" s="45"/>
      <c r="CH736" s="45"/>
      <c r="CI736" s="45"/>
      <c r="CJ736" s="45"/>
      <c r="CK736" s="45"/>
      <c r="CL736" s="45"/>
      <c r="CM736" s="45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  <c r="DH736" s="45"/>
      <c r="DI736" s="45"/>
      <c r="DJ736" s="45"/>
      <c r="DK736" s="45"/>
      <c r="DL736" s="45"/>
      <c r="DM736" s="45"/>
      <c r="DN736" s="45"/>
      <c r="DO736" s="45"/>
    </row>
    <row r="737" spans="1:119" ht="20.100000000000001" customHeight="1" x14ac:dyDescent="0.15">
      <c r="A737" s="927">
        <v>44256</v>
      </c>
      <c r="B737" s="662">
        <v>0</v>
      </c>
      <c r="C737" s="19">
        <v>0</v>
      </c>
      <c r="D737" s="1042">
        <v>0</v>
      </c>
      <c r="E737" s="1066">
        <v>0</v>
      </c>
      <c r="F737" s="1326">
        <v>448</v>
      </c>
      <c r="G737" s="17">
        <v>0</v>
      </c>
      <c r="H737" s="19">
        <v>0</v>
      </c>
      <c r="I737" s="19">
        <v>0</v>
      </c>
      <c r="J737" s="1079">
        <f t="shared" si="8"/>
        <v>0</v>
      </c>
      <c r="K737" s="19">
        <v>0</v>
      </c>
      <c r="L737" s="1094">
        <v>3590</v>
      </c>
      <c r="M737" s="27">
        <v>0</v>
      </c>
    </row>
    <row r="738" spans="1:119" ht="20.100000000000001" customHeight="1" x14ac:dyDescent="0.15">
      <c r="A738" s="927">
        <v>44257</v>
      </c>
      <c r="B738" s="662">
        <v>0</v>
      </c>
      <c r="C738" s="19">
        <v>0</v>
      </c>
      <c r="D738" s="1042">
        <v>0</v>
      </c>
      <c r="E738" s="1066">
        <v>0</v>
      </c>
      <c r="F738" s="1326">
        <v>392</v>
      </c>
      <c r="G738" s="17">
        <v>0</v>
      </c>
      <c r="H738" s="19">
        <v>0</v>
      </c>
      <c r="I738" s="19">
        <v>0</v>
      </c>
      <c r="J738" s="1079">
        <f t="shared" si="8"/>
        <v>0</v>
      </c>
      <c r="K738" s="19">
        <v>0</v>
      </c>
      <c r="L738" s="1094">
        <v>3980</v>
      </c>
      <c r="M738" s="27">
        <v>0</v>
      </c>
    </row>
    <row r="739" spans="1:119" ht="20.100000000000001" customHeight="1" x14ac:dyDescent="0.15">
      <c r="A739" s="927">
        <v>44258</v>
      </c>
      <c r="B739" s="662">
        <v>0</v>
      </c>
      <c r="C739" s="19">
        <v>0</v>
      </c>
      <c r="D739" s="1042">
        <v>0</v>
      </c>
      <c r="E739" s="1066">
        <v>0</v>
      </c>
      <c r="F739" s="1326">
        <v>420</v>
      </c>
      <c r="G739" s="17">
        <v>0</v>
      </c>
      <c r="H739" s="19">
        <v>0</v>
      </c>
      <c r="I739" s="19">
        <v>0</v>
      </c>
      <c r="J739" s="1079">
        <f t="shared" si="8"/>
        <v>0</v>
      </c>
      <c r="K739" s="19">
        <v>0</v>
      </c>
      <c r="L739" s="1094">
        <v>4220</v>
      </c>
      <c r="M739" s="27">
        <v>0</v>
      </c>
    </row>
    <row r="740" spans="1:119" ht="20.100000000000001" customHeight="1" x14ac:dyDescent="0.15">
      <c r="A740" s="927">
        <v>44259</v>
      </c>
      <c r="B740" s="662">
        <v>0</v>
      </c>
      <c r="C740" s="19">
        <v>0</v>
      </c>
      <c r="D740" s="1042">
        <v>0</v>
      </c>
      <c r="E740" s="1066">
        <v>0</v>
      </c>
      <c r="F740" s="1326">
        <v>448</v>
      </c>
      <c r="G740" s="17">
        <v>0</v>
      </c>
      <c r="H740" s="19">
        <v>0</v>
      </c>
      <c r="I740" s="19">
        <v>0</v>
      </c>
      <c r="J740" s="1079">
        <f t="shared" si="8"/>
        <v>0</v>
      </c>
      <c r="K740" s="19">
        <v>0</v>
      </c>
      <c r="L740" s="1094">
        <v>4420</v>
      </c>
      <c r="M740" s="27">
        <v>0</v>
      </c>
    </row>
    <row r="741" spans="1:119" ht="20.100000000000001" customHeight="1" x14ac:dyDescent="0.15">
      <c r="A741" s="927">
        <v>44260</v>
      </c>
      <c r="B741" s="662">
        <v>0</v>
      </c>
      <c r="C741" s="19">
        <v>0</v>
      </c>
      <c r="D741" s="1042">
        <v>0</v>
      </c>
      <c r="E741" s="1066">
        <v>0</v>
      </c>
      <c r="F741" s="1326">
        <v>504</v>
      </c>
      <c r="G741" s="17">
        <v>0</v>
      </c>
      <c r="H741" s="19">
        <v>0</v>
      </c>
      <c r="I741" s="19">
        <v>0</v>
      </c>
      <c r="J741" s="1079">
        <f t="shared" si="8"/>
        <v>0</v>
      </c>
      <c r="K741" s="19">
        <v>0</v>
      </c>
      <c r="L741" s="1094">
        <v>3370</v>
      </c>
      <c r="M741" s="27">
        <v>0</v>
      </c>
    </row>
    <row r="742" spans="1:119" ht="20.100000000000001" customHeight="1" x14ac:dyDescent="0.15">
      <c r="A742" s="927">
        <v>44261</v>
      </c>
      <c r="B742" s="662">
        <v>0</v>
      </c>
      <c r="C742" s="19">
        <v>0</v>
      </c>
      <c r="D742" s="1042">
        <v>0</v>
      </c>
      <c r="E742" s="1066">
        <v>0</v>
      </c>
      <c r="F742" s="1326">
        <v>588</v>
      </c>
      <c r="G742" s="17">
        <v>0</v>
      </c>
      <c r="H742" s="19">
        <v>0</v>
      </c>
      <c r="I742" s="19">
        <v>0</v>
      </c>
      <c r="J742" s="1079">
        <f t="shared" si="8"/>
        <v>0</v>
      </c>
      <c r="K742" s="19">
        <v>0</v>
      </c>
      <c r="L742" s="1094">
        <v>3789</v>
      </c>
      <c r="M742" s="27">
        <v>0</v>
      </c>
    </row>
    <row r="743" spans="1:119" s="63" customFormat="1" ht="20.100000000000001" customHeight="1" x14ac:dyDescent="0.15">
      <c r="A743" s="953">
        <v>44262</v>
      </c>
      <c r="B743" s="1041">
        <v>0</v>
      </c>
      <c r="C743" s="34">
        <v>0</v>
      </c>
      <c r="D743" s="1049">
        <v>0</v>
      </c>
      <c r="E743" s="1069">
        <v>0</v>
      </c>
      <c r="F743" s="1328">
        <v>532</v>
      </c>
      <c r="G743" s="33">
        <v>0</v>
      </c>
      <c r="H743" s="34">
        <v>0</v>
      </c>
      <c r="I743" s="34">
        <v>0</v>
      </c>
      <c r="J743" s="1082">
        <f t="shared" si="8"/>
        <v>0</v>
      </c>
      <c r="K743" s="34">
        <v>0</v>
      </c>
      <c r="L743" s="1097">
        <v>3780</v>
      </c>
      <c r="M743" s="35">
        <v>0</v>
      </c>
      <c r="N743" s="1209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 s="45"/>
      <c r="CD743" s="45"/>
      <c r="CE743" s="45"/>
      <c r="CF743" s="45"/>
      <c r="CG743" s="45"/>
      <c r="CH743" s="45"/>
      <c r="CI743" s="45"/>
      <c r="CJ743" s="45"/>
      <c r="CK743" s="45"/>
      <c r="CL743" s="45"/>
      <c r="CM743" s="45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  <c r="DH743" s="45"/>
      <c r="DI743" s="45"/>
      <c r="DJ743" s="45"/>
      <c r="DK743" s="45"/>
      <c r="DL743" s="45"/>
      <c r="DM743" s="45"/>
      <c r="DN743" s="45"/>
      <c r="DO743" s="45"/>
    </row>
    <row r="744" spans="1:119" ht="20.100000000000001" customHeight="1" x14ac:dyDescent="0.15">
      <c r="A744" s="927">
        <v>44263</v>
      </c>
      <c r="B744" s="662">
        <v>0</v>
      </c>
      <c r="C744" s="19">
        <v>0</v>
      </c>
      <c r="D744" s="1042">
        <v>0</v>
      </c>
      <c r="E744" s="1066">
        <v>0</v>
      </c>
      <c r="F744" s="1326">
        <v>588</v>
      </c>
      <c r="G744" s="17">
        <v>0</v>
      </c>
      <c r="H744" s="19">
        <v>0</v>
      </c>
      <c r="I744" s="19">
        <v>0</v>
      </c>
      <c r="J744" s="1079">
        <f t="shared" si="8"/>
        <v>0</v>
      </c>
      <c r="K744" s="19">
        <v>0</v>
      </c>
      <c r="L744" s="1094">
        <v>3870</v>
      </c>
      <c r="M744" s="27">
        <v>0</v>
      </c>
    </row>
    <row r="745" spans="1:119" ht="20.100000000000001" customHeight="1" x14ac:dyDescent="0.15">
      <c r="A745" s="927">
        <v>44264</v>
      </c>
      <c r="B745" s="662">
        <v>0</v>
      </c>
      <c r="C745" s="19">
        <v>0</v>
      </c>
      <c r="D745" s="1042">
        <v>0</v>
      </c>
      <c r="E745" s="1066">
        <v>0</v>
      </c>
      <c r="F745" s="1326">
        <v>700</v>
      </c>
      <c r="G745" s="17">
        <v>0</v>
      </c>
      <c r="H745" s="19">
        <v>0</v>
      </c>
      <c r="I745" s="19">
        <v>0</v>
      </c>
      <c r="J745" s="1079">
        <f t="shared" si="8"/>
        <v>0</v>
      </c>
      <c r="K745" s="19">
        <v>0</v>
      </c>
      <c r="L745" s="1094">
        <v>3790</v>
      </c>
      <c r="M745" s="27">
        <v>0</v>
      </c>
    </row>
    <row r="746" spans="1:119" ht="20.100000000000001" customHeight="1" x14ac:dyDescent="0.15">
      <c r="A746" s="927">
        <v>44265</v>
      </c>
      <c r="B746" s="662">
        <v>0</v>
      </c>
      <c r="C746" s="19">
        <v>0</v>
      </c>
      <c r="D746" s="1042">
        <v>0</v>
      </c>
      <c r="E746" s="1066">
        <v>0</v>
      </c>
      <c r="F746" s="1326">
        <v>728</v>
      </c>
      <c r="G746" s="17">
        <v>0</v>
      </c>
      <c r="H746" s="19">
        <v>0</v>
      </c>
      <c r="I746" s="19">
        <v>0</v>
      </c>
      <c r="J746" s="1079">
        <f t="shared" si="8"/>
        <v>0</v>
      </c>
      <c r="K746" s="19">
        <v>0</v>
      </c>
      <c r="L746" s="1094">
        <v>3720</v>
      </c>
      <c r="M746" s="27">
        <v>0</v>
      </c>
    </row>
    <row r="747" spans="1:119" ht="20.100000000000001" customHeight="1" x14ac:dyDescent="0.15">
      <c r="A747" s="927">
        <v>44266</v>
      </c>
      <c r="B747" s="662">
        <v>0</v>
      </c>
      <c r="C747" s="19">
        <v>0</v>
      </c>
      <c r="D747" s="1042">
        <v>0</v>
      </c>
      <c r="E747" s="1066">
        <v>0</v>
      </c>
      <c r="F747" s="1326">
        <v>756</v>
      </c>
      <c r="G747" s="17">
        <v>0</v>
      </c>
      <c r="H747" s="19">
        <v>0</v>
      </c>
      <c r="I747" s="19">
        <v>0</v>
      </c>
      <c r="J747" s="1079">
        <f t="shared" si="8"/>
        <v>0</v>
      </c>
      <c r="K747" s="19">
        <v>0</v>
      </c>
      <c r="L747" s="1094">
        <v>4450</v>
      </c>
      <c r="M747" s="27">
        <v>0</v>
      </c>
    </row>
    <row r="748" spans="1:119" ht="20.100000000000001" customHeight="1" x14ac:dyDescent="0.15">
      <c r="A748" s="927">
        <v>44267</v>
      </c>
      <c r="B748" s="662">
        <v>0</v>
      </c>
      <c r="C748" s="19">
        <v>0</v>
      </c>
      <c r="D748" s="1042">
        <v>0</v>
      </c>
      <c r="E748" s="1066">
        <v>0</v>
      </c>
      <c r="F748" s="1326">
        <v>784</v>
      </c>
      <c r="G748" s="17">
        <v>0</v>
      </c>
      <c r="H748" s="19">
        <v>0</v>
      </c>
      <c r="I748" s="19">
        <v>0</v>
      </c>
      <c r="J748" s="1079">
        <f t="shared" si="8"/>
        <v>0</v>
      </c>
      <c r="K748" s="19">
        <v>0</v>
      </c>
      <c r="L748" s="1094">
        <v>6340</v>
      </c>
      <c r="M748" s="27">
        <v>0</v>
      </c>
    </row>
    <row r="749" spans="1:119" ht="20.100000000000001" customHeight="1" x14ac:dyDescent="0.15">
      <c r="A749" s="927">
        <v>44268</v>
      </c>
      <c r="B749" s="1505">
        <v>0</v>
      </c>
      <c r="C749" s="1506">
        <v>0</v>
      </c>
      <c r="D749" s="1506">
        <v>0</v>
      </c>
      <c r="E749" s="1066">
        <v>0</v>
      </c>
      <c r="F749" s="1330">
        <v>788</v>
      </c>
      <c r="G749" s="1507">
        <v>0</v>
      </c>
      <c r="H749" s="1506">
        <v>0</v>
      </c>
      <c r="I749" s="1506">
        <v>0</v>
      </c>
      <c r="J749" s="1084">
        <f t="shared" si="8"/>
        <v>0</v>
      </c>
      <c r="K749" s="1506">
        <v>0</v>
      </c>
      <c r="L749" s="1099">
        <v>4180</v>
      </c>
      <c r="M749" s="1508">
        <v>0</v>
      </c>
      <c r="N749" s="794"/>
      <c r="O749" s="1201"/>
      <c r="P749" s="1201"/>
      <c r="Q749" s="1201"/>
      <c r="R749" s="1201"/>
      <c r="S749" s="1201"/>
      <c r="T749" s="1201"/>
      <c r="U749" s="1201"/>
      <c r="V749" s="1201"/>
      <c r="W749" s="1201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87"/>
      <c r="AL749" s="87"/>
      <c r="AM749" s="87"/>
      <c r="AN749" s="87"/>
      <c r="AO749" s="87"/>
      <c r="AP749" s="87"/>
      <c r="AQ749" s="87"/>
      <c r="AR749" s="87"/>
      <c r="AS749" s="87"/>
      <c r="AT749" s="87"/>
      <c r="AU749" s="87"/>
      <c r="AV749" s="87"/>
      <c r="AW749" s="87"/>
      <c r="AX749" s="87"/>
      <c r="AY749" s="87"/>
      <c r="AZ749" s="87"/>
      <c r="BA749" s="87"/>
      <c r="BB749" s="87"/>
      <c r="BC749" s="87"/>
      <c r="BD749" s="87"/>
      <c r="BE749" s="87"/>
      <c r="BF749" s="87"/>
      <c r="BG749" s="87"/>
      <c r="BH749" s="87"/>
      <c r="BI749" s="87"/>
      <c r="BJ749" s="87"/>
      <c r="BK749" s="87"/>
      <c r="BL749" s="87"/>
      <c r="BM749" s="87"/>
      <c r="BN749" s="87"/>
      <c r="BO749" s="87"/>
      <c r="BP749" s="87"/>
      <c r="BQ749" s="87"/>
      <c r="BR749" s="87"/>
      <c r="BS749" s="87"/>
      <c r="BT749" s="87"/>
      <c r="BU749" s="87"/>
      <c r="BV749" s="87"/>
      <c r="BW749" s="87"/>
      <c r="BX749" s="87"/>
      <c r="BY749" s="87"/>
      <c r="BZ749" s="87"/>
      <c r="CA749" s="87"/>
      <c r="CB749" s="87"/>
      <c r="CC749" s="87"/>
      <c r="CD749" s="87"/>
      <c r="CE749" s="87"/>
      <c r="CF749" s="87"/>
      <c r="CG749" s="87"/>
      <c r="CH749" s="87"/>
      <c r="CI749" s="87"/>
      <c r="CJ749" s="87"/>
      <c r="CK749" s="87"/>
      <c r="CL749" s="87"/>
      <c r="CM749" s="87"/>
      <c r="CN749" s="87"/>
      <c r="CO749" s="87"/>
      <c r="CP749" s="87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</row>
    <row r="750" spans="1:119" s="63" customFormat="1" ht="20.100000000000001" customHeight="1" x14ac:dyDescent="0.15">
      <c r="A750" s="953">
        <v>44269</v>
      </c>
      <c r="B750" s="1509">
        <v>0</v>
      </c>
      <c r="C750" s="1510">
        <v>0</v>
      </c>
      <c r="D750" s="1510">
        <v>0</v>
      </c>
      <c r="E750" s="1069">
        <v>0</v>
      </c>
      <c r="F750" s="1334">
        <v>784</v>
      </c>
      <c r="G750" s="1511">
        <v>0</v>
      </c>
      <c r="H750" s="1510">
        <v>0</v>
      </c>
      <c r="I750" s="1510">
        <v>0</v>
      </c>
      <c r="J750" s="1089">
        <f t="shared" si="8"/>
        <v>0</v>
      </c>
      <c r="K750" s="1510">
        <v>0</v>
      </c>
      <c r="L750" s="1105">
        <v>3730</v>
      </c>
      <c r="M750" s="1512">
        <v>0</v>
      </c>
      <c r="N750" s="1513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  <c r="AE750" s="88"/>
      <c r="AF750" s="88"/>
      <c r="AG750" s="88"/>
      <c r="AH750" s="88"/>
      <c r="AI750" s="88"/>
      <c r="AJ750" s="88"/>
      <c r="AK750" s="88"/>
      <c r="AL750" s="88"/>
      <c r="AM750" s="88"/>
      <c r="AN750" s="88"/>
      <c r="AO750" s="88"/>
      <c r="AP750" s="88"/>
      <c r="AQ750" s="88"/>
      <c r="AR750" s="88"/>
      <c r="AS750" s="88"/>
      <c r="AT750" s="88"/>
      <c r="AU750" s="88"/>
      <c r="AV750" s="88"/>
      <c r="AW750" s="88"/>
      <c r="AX750" s="88"/>
      <c r="AY750" s="88"/>
      <c r="AZ750" s="88"/>
      <c r="BA750" s="88"/>
      <c r="BB750" s="88"/>
      <c r="BC750" s="88"/>
      <c r="BD750" s="88"/>
      <c r="BE750" s="88"/>
      <c r="BF750" s="88"/>
      <c r="BG750" s="88"/>
      <c r="BH750" s="88"/>
      <c r="BI750" s="88"/>
      <c r="BJ750" s="88"/>
      <c r="BK750" s="88"/>
      <c r="BL750" s="88"/>
      <c r="BM750" s="88"/>
      <c r="BN750" s="88"/>
      <c r="BO750" s="88"/>
      <c r="BP750" s="88"/>
      <c r="BQ750" s="88"/>
      <c r="BR750" s="88"/>
      <c r="BS750" s="88"/>
      <c r="BT750" s="88"/>
      <c r="BU750" s="88"/>
      <c r="BV750" s="88"/>
      <c r="BW750" s="88"/>
      <c r="BX750" s="88"/>
      <c r="BY750" s="88"/>
      <c r="BZ750" s="88"/>
      <c r="CA750" s="88"/>
      <c r="CB750" s="88"/>
      <c r="CC750" s="88"/>
      <c r="CD750" s="88"/>
      <c r="CE750" s="88"/>
      <c r="CF750" s="88"/>
      <c r="CG750" s="88"/>
      <c r="CH750" s="88"/>
      <c r="CI750" s="88"/>
      <c r="CJ750" s="88"/>
      <c r="CK750" s="88"/>
      <c r="CL750" s="88"/>
      <c r="CM750" s="88"/>
      <c r="CN750" s="88"/>
      <c r="CO750" s="88"/>
      <c r="CP750" s="88"/>
      <c r="CQ750" s="88"/>
      <c r="CR750" s="88"/>
      <c r="CS750" s="88"/>
      <c r="CT750" s="88"/>
      <c r="CU750" s="88"/>
      <c r="CV750" s="88"/>
      <c r="CW750" s="88"/>
      <c r="CX750" s="88"/>
      <c r="CY750" s="88"/>
      <c r="CZ750" s="88"/>
      <c r="DA750" s="88"/>
      <c r="DB750" s="88"/>
      <c r="DC750" s="88"/>
      <c r="DD750" s="88"/>
      <c r="DE750" s="88"/>
      <c r="DF750" s="88"/>
      <c r="DG750" s="88"/>
      <c r="DH750" s="88"/>
      <c r="DI750" s="88"/>
      <c r="DJ750" s="88"/>
      <c r="DK750" s="88"/>
      <c r="DL750" s="88"/>
      <c r="DM750" s="88"/>
      <c r="DN750" s="88"/>
      <c r="DO750" s="88"/>
    </row>
    <row r="751" spans="1:119" ht="20.100000000000001" customHeight="1" x14ac:dyDescent="0.15">
      <c r="A751" s="927">
        <v>44270</v>
      </c>
      <c r="B751" s="1505">
        <v>0</v>
      </c>
      <c r="C751" s="1506">
        <v>0</v>
      </c>
      <c r="D751" s="1506">
        <v>0</v>
      </c>
      <c r="E751" s="1066">
        <v>0</v>
      </c>
      <c r="F751" s="1330">
        <v>697</v>
      </c>
      <c r="G751" s="1507">
        <v>0</v>
      </c>
      <c r="H751" s="1506">
        <v>0</v>
      </c>
      <c r="I751" s="1506">
        <v>0</v>
      </c>
      <c r="J751" s="1084">
        <f t="shared" si="8"/>
        <v>0</v>
      </c>
      <c r="K751" s="1506">
        <v>0</v>
      </c>
      <c r="L751" s="1099">
        <v>4350</v>
      </c>
      <c r="M751" s="1508">
        <v>0</v>
      </c>
      <c r="N751" s="794"/>
      <c r="O751" s="1201"/>
      <c r="P751" s="1201"/>
      <c r="Q751" s="1201"/>
      <c r="R751" s="1201"/>
      <c r="S751" s="1201"/>
      <c r="T751" s="1201"/>
      <c r="U751" s="1201"/>
      <c r="V751" s="1201"/>
      <c r="W751" s="1201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87"/>
      <c r="AL751" s="87"/>
      <c r="AM751" s="87"/>
      <c r="AN751" s="87"/>
      <c r="AO751" s="87"/>
      <c r="AP751" s="87"/>
      <c r="AQ751" s="87"/>
      <c r="AR751" s="87"/>
      <c r="AS751" s="87"/>
      <c r="AT751" s="87"/>
      <c r="AU751" s="87"/>
      <c r="AV751" s="87"/>
      <c r="AW751" s="87"/>
      <c r="AX751" s="87"/>
      <c r="AY751" s="87"/>
      <c r="AZ751" s="87"/>
      <c r="BA751" s="87"/>
      <c r="BB751" s="87"/>
      <c r="BC751" s="87"/>
      <c r="BD751" s="87"/>
      <c r="BE751" s="87"/>
      <c r="BF751" s="87"/>
      <c r="BG751" s="87"/>
      <c r="BH751" s="87"/>
      <c r="BI751" s="87"/>
      <c r="BJ751" s="87"/>
      <c r="BK751" s="87"/>
      <c r="BL751" s="87"/>
      <c r="BM751" s="87"/>
      <c r="BN751" s="87"/>
      <c r="BO751" s="87"/>
      <c r="BP751" s="87"/>
      <c r="BQ751" s="87"/>
      <c r="BR751" s="87"/>
      <c r="BS751" s="87"/>
      <c r="BT751" s="87"/>
      <c r="BU751" s="87"/>
      <c r="BV751" s="87"/>
      <c r="BW751" s="87"/>
      <c r="BX751" s="87"/>
      <c r="BY751" s="87"/>
      <c r="BZ751" s="87"/>
      <c r="CA751" s="87"/>
      <c r="CB751" s="87"/>
      <c r="CC751" s="87"/>
      <c r="CD751" s="87"/>
      <c r="CE751" s="87"/>
      <c r="CF751" s="87"/>
      <c r="CG751" s="87"/>
      <c r="CH751" s="87"/>
      <c r="CI751" s="87"/>
      <c r="CJ751" s="87"/>
      <c r="CK751" s="87"/>
      <c r="CL751" s="87"/>
      <c r="CM751" s="87"/>
      <c r="CN751" s="87"/>
      <c r="CO751" s="87"/>
      <c r="CP751" s="87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</row>
  </sheetData>
  <mergeCells count="5">
    <mergeCell ref="A1:N1"/>
    <mergeCell ref="A2:A4"/>
    <mergeCell ref="N2:N4"/>
    <mergeCell ref="I3:J3"/>
    <mergeCell ref="B2:M2"/>
  </mergeCells>
  <phoneticPr fontId="51" type="noConversion"/>
  <pageMargins left="0.69930555555555596" right="0.69930555555555596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2"/>
  <sheetViews>
    <sheetView topLeftCell="A16" workbookViewId="0">
      <selection activeCell="G26" sqref="G26"/>
    </sheetView>
  </sheetViews>
  <sheetFormatPr defaultColWidth="20.125" defaultRowHeight="20.100000000000001" customHeight="1" x14ac:dyDescent="0.15"/>
  <cols>
    <col min="1" max="1" width="16.125" style="1" customWidth="1"/>
    <col min="2" max="2" width="13.625" style="1" customWidth="1"/>
    <col min="3" max="3" width="17" style="1" customWidth="1"/>
    <col min="4" max="4" width="33.25" style="1" customWidth="1"/>
    <col min="5" max="16384" width="20.125" style="1"/>
  </cols>
  <sheetData>
    <row r="1" spans="1:4" ht="20.100000000000001" customHeight="1" x14ac:dyDescent="0.15">
      <c r="A1" s="1666" t="s">
        <v>137</v>
      </c>
      <c r="B1" s="1666"/>
      <c r="C1" s="1667"/>
      <c r="D1" s="1668"/>
    </row>
    <row r="2" spans="1:4" ht="20.100000000000001" customHeight="1" x14ac:dyDescent="0.15">
      <c r="A2" s="3" t="s">
        <v>52</v>
      </c>
      <c r="B2" s="4" t="s">
        <v>144</v>
      </c>
      <c r="C2" s="4" t="s">
        <v>138</v>
      </c>
      <c r="D2" s="5" t="s">
        <v>0</v>
      </c>
    </row>
    <row r="3" spans="1:4" ht="20.100000000000001" customHeight="1" x14ac:dyDescent="0.15">
      <c r="A3" s="8">
        <v>43466</v>
      </c>
      <c r="B3" s="8"/>
      <c r="C3" s="705">
        <v>11.02</v>
      </c>
      <c r="D3" s="6" t="s">
        <v>284</v>
      </c>
    </row>
    <row r="4" spans="1:4" ht="20.100000000000001" customHeight="1" x14ac:dyDescent="0.15">
      <c r="A4" s="8">
        <v>43498</v>
      </c>
      <c r="B4" s="8"/>
      <c r="C4" s="705">
        <v>0</v>
      </c>
      <c r="D4" s="6" t="s">
        <v>284</v>
      </c>
    </row>
    <row r="5" spans="1:4" ht="20.100000000000001" customHeight="1" x14ac:dyDescent="0.15">
      <c r="A5" s="8">
        <v>43527</v>
      </c>
      <c r="B5" s="8"/>
      <c r="C5" s="705">
        <v>8.8559999999999999</v>
      </c>
      <c r="D5" s="6" t="s">
        <v>284</v>
      </c>
    </row>
    <row r="6" spans="1:4" ht="20.100000000000001" customHeight="1" x14ac:dyDescent="0.15">
      <c r="A6" s="8">
        <v>43559</v>
      </c>
      <c r="B6" s="8"/>
      <c r="C6" s="705">
        <v>13.667999999999999</v>
      </c>
      <c r="D6" s="6" t="s">
        <v>284</v>
      </c>
    </row>
    <row r="7" spans="1:4" ht="20.100000000000001" customHeight="1" x14ac:dyDescent="0.15">
      <c r="A7" s="8">
        <v>43590</v>
      </c>
      <c r="B7" s="8"/>
      <c r="C7" s="705">
        <v>28.541</v>
      </c>
      <c r="D7" s="6" t="s">
        <v>284</v>
      </c>
    </row>
    <row r="8" spans="1:4" ht="20.100000000000001" customHeight="1" x14ac:dyDescent="0.15">
      <c r="A8" s="8">
        <v>43622</v>
      </c>
      <c r="B8" s="8"/>
      <c r="C8" s="705">
        <v>35.619999999999997</v>
      </c>
      <c r="D8" s="6" t="s">
        <v>284</v>
      </c>
    </row>
    <row r="9" spans="1:4" ht="20.100000000000001" customHeight="1" x14ac:dyDescent="0.15">
      <c r="A9" s="8">
        <v>43647</v>
      </c>
      <c r="B9" s="8"/>
      <c r="C9" s="705">
        <v>18.757999999999999</v>
      </c>
      <c r="D9" s="6" t="s">
        <v>284</v>
      </c>
    </row>
    <row r="10" spans="1:4" ht="20.100000000000001" customHeight="1" x14ac:dyDescent="0.15">
      <c r="A10" s="8">
        <v>43685</v>
      </c>
      <c r="B10" s="8"/>
      <c r="C10" s="705">
        <v>41.441000000000003</v>
      </c>
      <c r="D10" s="6" t="s">
        <v>284</v>
      </c>
    </row>
    <row r="11" spans="1:4" ht="20.100000000000001" customHeight="1" x14ac:dyDescent="0.15">
      <c r="A11" s="8">
        <v>43709</v>
      </c>
      <c r="B11" s="8"/>
      <c r="C11" s="706">
        <v>40.360999999999997</v>
      </c>
      <c r="D11" s="6" t="s">
        <v>284</v>
      </c>
    </row>
    <row r="12" spans="1:4" ht="20.100000000000001" customHeight="1" x14ac:dyDescent="0.15">
      <c r="A12" s="8">
        <v>43739</v>
      </c>
      <c r="B12" s="8"/>
      <c r="C12" s="705">
        <v>26.454999999999998</v>
      </c>
      <c r="D12" s="6" t="s">
        <v>284</v>
      </c>
    </row>
    <row r="13" spans="1:4" ht="20.100000000000001" customHeight="1" x14ac:dyDescent="0.15">
      <c r="A13" s="8">
        <v>43780</v>
      </c>
      <c r="B13" s="8"/>
      <c r="C13" s="705">
        <v>20.135999999999999</v>
      </c>
      <c r="D13" s="6" t="s">
        <v>287</v>
      </c>
    </row>
    <row r="14" spans="1:4" ht="20.100000000000001" customHeight="1" x14ac:dyDescent="0.15">
      <c r="A14" s="8">
        <v>43811</v>
      </c>
      <c r="B14" s="8"/>
      <c r="C14" s="705">
        <v>20.684000000000001</v>
      </c>
      <c r="D14" s="6" t="s">
        <v>285</v>
      </c>
    </row>
    <row r="15" spans="1:4" ht="20.100000000000001" customHeight="1" x14ac:dyDescent="0.15">
      <c r="A15" s="2" t="s">
        <v>53</v>
      </c>
      <c r="B15" s="2"/>
      <c r="C15" s="705">
        <f>SUM(C3:C14)</f>
        <v>265.53999999999996</v>
      </c>
      <c r="D15" s="6"/>
    </row>
    <row r="17" spans="1:4" ht="20.100000000000001" customHeight="1" x14ac:dyDescent="0.15">
      <c r="A17" s="3" t="s">
        <v>52</v>
      </c>
      <c r="B17" s="3"/>
      <c r="C17" s="4" t="s">
        <v>138</v>
      </c>
      <c r="D17" s="5" t="s">
        <v>0</v>
      </c>
    </row>
    <row r="18" spans="1:4" ht="20.100000000000001" customHeight="1" x14ac:dyDescent="0.15">
      <c r="A18" s="8">
        <v>43831</v>
      </c>
      <c r="B18" s="8"/>
      <c r="C18" s="705">
        <v>28.975000000000001</v>
      </c>
      <c r="D18" s="6" t="s">
        <v>287</v>
      </c>
    </row>
    <row r="19" spans="1:4" ht="20.100000000000001" customHeight="1" x14ac:dyDescent="0.15">
      <c r="A19" s="8">
        <v>43862</v>
      </c>
      <c r="B19" s="8"/>
      <c r="C19" s="705">
        <v>2.3759999999999999</v>
      </c>
      <c r="D19" s="6" t="s">
        <v>285</v>
      </c>
    </row>
    <row r="20" spans="1:4" ht="20.100000000000001" customHeight="1" x14ac:dyDescent="0.15">
      <c r="A20" s="8">
        <v>43891</v>
      </c>
      <c r="B20" s="8"/>
      <c r="C20" s="705">
        <v>30.478999999999999</v>
      </c>
      <c r="D20" s="6" t="s">
        <v>285</v>
      </c>
    </row>
    <row r="21" spans="1:4" ht="20.100000000000001" customHeight="1" x14ac:dyDescent="0.15">
      <c r="A21" s="8">
        <v>43922</v>
      </c>
      <c r="B21" s="2"/>
      <c r="C21" s="705">
        <v>38.981000000000002</v>
      </c>
      <c r="D21" s="6" t="s">
        <v>285</v>
      </c>
    </row>
    <row r="22" spans="1:4" ht="20.100000000000001" customHeight="1" x14ac:dyDescent="0.15">
      <c r="A22" s="8">
        <v>43953</v>
      </c>
      <c r="B22" s="2"/>
      <c r="C22" s="2">
        <v>55.6</v>
      </c>
      <c r="D22" s="6" t="s">
        <v>285</v>
      </c>
    </row>
    <row r="23" spans="1:4" ht="20.100000000000001" customHeight="1" x14ac:dyDescent="0.15">
      <c r="A23" s="8">
        <v>43983</v>
      </c>
      <c r="B23" s="2"/>
      <c r="C23" s="2">
        <v>74.7</v>
      </c>
      <c r="D23" s="6" t="s">
        <v>285</v>
      </c>
    </row>
    <row r="24" spans="1:4" ht="20.100000000000001" customHeight="1" x14ac:dyDescent="0.15">
      <c r="A24" s="8">
        <v>44014</v>
      </c>
      <c r="B24" s="2"/>
      <c r="C24" s="2">
        <v>84.5</v>
      </c>
      <c r="D24" s="6" t="s">
        <v>285</v>
      </c>
    </row>
    <row r="25" spans="1:4" ht="20.100000000000001" customHeight="1" x14ac:dyDescent="0.15">
      <c r="A25" s="8">
        <v>44044</v>
      </c>
      <c r="B25" s="2"/>
      <c r="C25" s="2">
        <v>49.7</v>
      </c>
      <c r="D25" s="6" t="s">
        <v>285</v>
      </c>
    </row>
    <row r="26" spans="1:4" ht="20.100000000000001" customHeight="1" x14ac:dyDescent="0.15">
      <c r="A26" s="8">
        <v>44075</v>
      </c>
      <c r="B26" s="2"/>
      <c r="C26" s="7">
        <v>30.1</v>
      </c>
      <c r="D26" s="6" t="s">
        <v>285</v>
      </c>
    </row>
    <row r="27" spans="1:4" ht="20.100000000000001" customHeight="1" x14ac:dyDescent="0.15">
      <c r="A27" s="8">
        <v>44105</v>
      </c>
      <c r="B27" s="2"/>
      <c r="C27" s="2">
        <v>48.7</v>
      </c>
      <c r="D27" s="6" t="s">
        <v>285</v>
      </c>
    </row>
    <row r="28" spans="1:4" ht="20.100000000000001" customHeight="1" x14ac:dyDescent="0.15">
      <c r="A28" s="8">
        <v>44136</v>
      </c>
      <c r="B28" s="2"/>
      <c r="C28" s="2">
        <v>22.7</v>
      </c>
      <c r="D28" s="6" t="s">
        <v>285</v>
      </c>
    </row>
    <row r="29" spans="1:4" ht="20.100000000000001" customHeight="1" x14ac:dyDescent="0.15">
      <c r="A29" s="8">
        <v>44166</v>
      </c>
      <c r="B29" s="2"/>
      <c r="C29" s="2">
        <v>19.8</v>
      </c>
      <c r="D29" s="6" t="s">
        <v>285</v>
      </c>
    </row>
    <row r="30" spans="1:4" ht="20.100000000000001" customHeight="1" x14ac:dyDescent="0.15">
      <c r="A30" s="1481" t="s">
        <v>286</v>
      </c>
      <c r="B30" s="2"/>
      <c r="C30" s="705">
        <f>SUM(C18:C29)</f>
        <v>486.61099999999999</v>
      </c>
      <c r="D30" s="6"/>
    </row>
    <row r="31" spans="1:4" ht="20.100000000000001" customHeight="1" x14ac:dyDescent="0.15">
      <c r="A31" s="8">
        <v>44197</v>
      </c>
      <c r="B31" s="2"/>
      <c r="C31" s="2">
        <v>0</v>
      </c>
      <c r="D31" s="1357"/>
    </row>
    <row r="32" spans="1:4" ht="20.100000000000001" customHeight="1" x14ac:dyDescent="0.15">
      <c r="A32" s="8">
        <v>44228</v>
      </c>
      <c r="B32" s="2"/>
      <c r="C32" s="2">
        <v>0</v>
      </c>
      <c r="D32" s="1357"/>
    </row>
  </sheetData>
  <mergeCells count="1">
    <mergeCell ref="A1:D1"/>
  </mergeCells>
  <phoneticPr fontId="25" type="noConversion"/>
  <pageMargins left="0.69930555555555596" right="0.69930555555555596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629"/>
  <sheetViews>
    <sheetView workbookViewId="0">
      <pane xSplit="1" ySplit="4" topLeftCell="B14" activePane="bottomRight" state="frozen"/>
      <selection pane="topRight" activeCell="B1" sqref="B1"/>
      <selection pane="bottomLeft" activeCell="A5" sqref="A5"/>
      <selection pane="bottomRight" activeCell="A2" sqref="A2:A5"/>
    </sheetView>
  </sheetViews>
  <sheetFormatPr defaultColWidth="9" defaultRowHeight="20.100000000000001" customHeight="1" x14ac:dyDescent="0.25"/>
  <cols>
    <col min="1" max="1" width="9.5" style="677" bestFit="1" customWidth="1"/>
    <col min="2" max="2" width="11" style="1408" customWidth="1"/>
    <col min="3" max="3" width="11.75" style="677" customWidth="1"/>
    <col min="4" max="5" width="10" style="677" customWidth="1"/>
    <col min="6" max="6" width="31.75" style="677" customWidth="1"/>
    <col min="7" max="16384" width="9" style="677"/>
  </cols>
  <sheetData>
    <row r="1" spans="1:6" ht="23.25" customHeight="1" thickBot="1" x14ac:dyDescent="0.4">
      <c r="A1" s="1669" t="s">
        <v>229</v>
      </c>
      <c r="B1" s="1670"/>
      <c r="C1" s="1670"/>
      <c r="D1" s="1670"/>
      <c r="E1" s="1670"/>
      <c r="F1" s="1671"/>
    </row>
    <row r="2" spans="1:6" ht="20.100000000000001" customHeight="1" x14ac:dyDescent="0.25">
      <c r="A2" s="1672" t="s">
        <v>230</v>
      </c>
      <c r="B2" s="1678" t="s">
        <v>231</v>
      </c>
      <c r="C2" s="1679"/>
      <c r="D2" s="1679"/>
      <c r="E2" s="1680"/>
      <c r="F2" s="1675" t="s">
        <v>0</v>
      </c>
    </row>
    <row r="3" spans="1:6" ht="20.100000000000001" customHeight="1" thickBot="1" x14ac:dyDescent="0.3">
      <c r="A3" s="1673"/>
      <c r="B3" s="1681"/>
      <c r="C3" s="1682"/>
      <c r="D3" s="1682"/>
      <c r="E3" s="1683"/>
      <c r="F3" s="1676"/>
    </row>
    <row r="4" spans="1:6" ht="21.75" customHeight="1" x14ac:dyDescent="0.25">
      <c r="A4" s="1673"/>
      <c r="B4" s="1400" t="s">
        <v>232</v>
      </c>
      <c r="C4" s="675" t="s">
        <v>233</v>
      </c>
      <c r="D4" s="676" t="s">
        <v>234</v>
      </c>
      <c r="E4" s="1401" t="s">
        <v>235</v>
      </c>
      <c r="F4" s="1677"/>
    </row>
    <row r="5" spans="1:6" ht="18.75" customHeight="1" x14ac:dyDescent="0.25">
      <c r="A5" s="1674"/>
      <c r="B5" s="678" t="s">
        <v>132</v>
      </c>
      <c r="C5" s="1378" t="s">
        <v>228</v>
      </c>
      <c r="D5" s="1378" t="s">
        <v>236</v>
      </c>
      <c r="E5" s="1401" t="s">
        <v>237</v>
      </c>
      <c r="F5" s="661"/>
    </row>
    <row r="6" spans="1:6" ht="20.100000000000001" customHeight="1" x14ac:dyDescent="0.25">
      <c r="A6" s="963">
        <v>43496</v>
      </c>
      <c r="B6" s="1386">
        <v>58974</v>
      </c>
      <c r="C6" s="1382">
        <v>39320</v>
      </c>
      <c r="D6" s="1382">
        <v>26728.98</v>
      </c>
      <c r="E6" s="1383">
        <f>D6/B6</f>
        <v>0.45323328924610845</v>
      </c>
      <c r="F6" s="12"/>
    </row>
    <row r="7" spans="1:6" ht="20.100000000000001" customHeight="1" x14ac:dyDescent="0.25">
      <c r="A7" s="963">
        <v>43497</v>
      </c>
      <c r="B7" s="964">
        <v>97102</v>
      </c>
      <c r="C7" s="1382">
        <v>26428</v>
      </c>
      <c r="D7" s="1382">
        <v>16473.14</v>
      </c>
      <c r="E7" s="1383">
        <f t="shared" ref="E7:E17" si="0">D7/B7</f>
        <v>0.16964779304236782</v>
      </c>
      <c r="F7" s="12"/>
    </row>
    <row r="8" spans="1:6" ht="20.100000000000001" customHeight="1" x14ac:dyDescent="0.25">
      <c r="A8" s="963">
        <v>43526</v>
      </c>
      <c r="B8" s="964">
        <v>32870</v>
      </c>
      <c r="C8" s="1382">
        <v>7936</v>
      </c>
      <c r="D8" s="1382">
        <v>5537.88</v>
      </c>
      <c r="E8" s="1383">
        <f t="shared" si="0"/>
        <v>0.16847824764222696</v>
      </c>
      <c r="F8" s="1402"/>
    </row>
    <row r="9" spans="1:6" ht="20.100000000000001" customHeight="1" x14ac:dyDescent="0.25">
      <c r="A9" s="963">
        <v>43557</v>
      </c>
      <c r="B9" s="964">
        <v>93648</v>
      </c>
      <c r="C9" s="1382">
        <v>18678</v>
      </c>
      <c r="D9" s="1382">
        <v>12418.6</v>
      </c>
      <c r="E9" s="1383">
        <f t="shared" si="0"/>
        <v>0.13260934563471724</v>
      </c>
      <c r="F9" s="12"/>
    </row>
    <row r="10" spans="1:6" ht="20.100000000000001" customHeight="1" x14ac:dyDescent="0.25">
      <c r="A10" s="963">
        <v>43587</v>
      </c>
      <c r="B10" s="964">
        <v>58717</v>
      </c>
      <c r="C10" s="1382">
        <v>18908</v>
      </c>
      <c r="D10" s="1382">
        <v>12190.74</v>
      </c>
      <c r="E10" s="1383">
        <f t="shared" si="0"/>
        <v>0.20761857724338778</v>
      </c>
      <c r="F10" s="12"/>
    </row>
    <row r="11" spans="1:6" ht="20.100000000000001" customHeight="1" x14ac:dyDescent="0.25">
      <c r="A11" s="963">
        <v>43619</v>
      </c>
      <c r="B11" s="964">
        <v>109491</v>
      </c>
      <c r="C11" s="1382">
        <v>25358</v>
      </c>
      <c r="D11" s="1382">
        <v>16325.86</v>
      </c>
      <c r="E11" s="1383">
        <f t="shared" si="0"/>
        <v>0.14910686723109662</v>
      </c>
      <c r="F11" s="12"/>
    </row>
    <row r="12" spans="1:6" ht="20.100000000000001" customHeight="1" x14ac:dyDescent="0.25">
      <c r="A12" s="963">
        <v>43648</v>
      </c>
      <c r="B12" s="964">
        <v>117685</v>
      </c>
      <c r="C12" s="1382">
        <v>20326</v>
      </c>
      <c r="D12" s="1382">
        <v>13104.78</v>
      </c>
      <c r="E12" s="1383">
        <f t="shared" si="0"/>
        <v>0.11135471810341166</v>
      </c>
      <c r="F12" s="12"/>
    </row>
    <row r="13" spans="1:6" ht="20.100000000000001" customHeight="1" x14ac:dyDescent="0.25">
      <c r="A13" s="963">
        <v>43679</v>
      </c>
      <c r="B13" s="964">
        <v>95087</v>
      </c>
      <c r="C13" s="1382">
        <v>25494</v>
      </c>
      <c r="D13" s="1382">
        <v>15171.51</v>
      </c>
      <c r="E13" s="1383">
        <f t="shared" si="0"/>
        <v>0.1595539874010117</v>
      </c>
      <c r="F13" s="12"/>
    </row>
    <row r="14" spans="1:6" ht="20.100000000000001" customHeight="1" x14ac:dyDescent="0.25">
      <c r="A14" s="963">
        <v>43710</v>
      </c>
      <c r="B14" s="964">
        <v>106791</v>
      </c>
      <c r="C14" s="1382">
        <v>24748</v>
      </c>
      <c r="D14" s="1382">
        <v>14727.79</v>
      </c>
      <c r="E14" s="1383">
        <f t="shared" si="0"/>
        <v>0.13791227725182834</v>
      </c>
      <c r="F14" s="12"/>
    </row>
    <row r="15" spans="1:6" ht="20.100000000000001" customHeight="1" x14ac:dyDescent="0.25">
      <c r="A15" s="963">
        <v>43740</v>
      </c>
      <c r="B15" s="964">
        <v>85317</v>
      </c>
      <c r="C15" s="1382">
        <v>47570</v>
      </c>
      <c r="D15" s="1382">
        <v>28563.96</v>
      </c>
      <c r="E15" s="1383">
        <f t="shared" si="0"/>
        <v>0.33479798867752031</v>
      </c>
      <c r="F15" s="12"/>
    </row>
    <row r="16" spans="1:6" ht="20.100000000000001" customHeight="1" x14ac:dyDescent="0.25">
      <c r="A16" s="963">
        <v>43770</v>
      </c>
      <c r="B16" s="964">
        <v>88966</v>
      </c>
      <c r="C16" s="1382">
        <v>30302</v>
      </c>
      <c r="D16" s="1382">
        <v>18043.650000000001</v>
      </c>
      <c r="E16" s="1383">
        <f t="shared" si="0"/>
        <v>0.2028151203830677</v>
      </c>
      <c r="F16" s="12"/>
    </row>
    <row r="17" spans="1:6" ht="20.100000000000001" customHeight="1" x14ac:dyDescent="0.25">
      <c r="A17" s="963">
        <v>43801</v>
      </c>
      <c r="B17" s="964">
        <v>66636</v>
      </c>
      <c r="C17" s="13">
        <v>39594</v>
      </c>
      <c r="D17" s="13">
        <v>23572</v>
      </c>
      <c r="E17" s="1383">
        <f t="shared" si="0"/>
        <v>0.35374272165195991</v>
      </c>
      <c r="F17" s="12"/>
    </row>
    <row r="18" spans="1:6" ht="20.100000000000001" customHeight="1" x14ac:dyDescent="0.25">
      <c r="A18" s="962">
        <v>43831</v>
      </c>
      <c r="B18" s="1684">
        <v>51467</v>
      </c>
      <c r="C18" s="14">
        <v>21370</v>
      </c>
      <c r="D18" s="15">
        <v>13090</v>
      </c>
      <c r="E18" s="1686">
        <v>0.34</v>
      </c>
      <c r="F18" s="16"/>
    </row>
    <row r="19" spans="1:6" ht="20.100000000000001" customHeight="1" x14ac:dyDescent="0.25">
      <c r="A19" s="962">
        <v>43862</v>
      </c>
      <c r="B19" s="1685"/>
      <c r="C19" s="93">
        <v>7480</v>
      </c>
      <c r="D19" s="91">
        <v>4503</v>
      </c>
      <c r="E19" s="1687"/>
      <c r="F19" s="1287" t="s">
        <v>238</v>
      </c>
    </row>
    <row r="20" spans="1:6" ht="20.100000000000001" customHeight="1" x14ac:dyDescent="0.25">
      <c r="A20" s="962">
        <v>43891</v>
      </c>
      <c r="B20" s="965">
        <v>59864</v>
      </c>
      <c r="C20" s="93">
        <v>27624</v>
      </c>
      <c r="D20" s="91">
        <v>16052.29</v>
      </c>
      <c r="E20" s="700">
        <f t="shared" ref="E20:E25" si="1">D20/B20</f>
        <v>0.26814596418548714</v>
      </c>
      <c r="F20" s="16"/>
    </row>
    <row r="21" spans="1:6" ht="20.100000000000001" customHeight="1" x14ac:dyDescent="0.25">
      <c r="A21" s="962">
        <v>43922</v>
      </c>
      <c r="B21" s="965">
        <v>258993</v>
      </c>
      <c r="C21" s="93">
        <v>24912</v>
      </c>
      <c r="D21" s="91">
        <v>14476</v>
      </c>
      <c r="E21" s="700">
        <f t="shared" si="1"/>
        <v>5.5893402524392552E-2</v>
      </c>
      <c r="F21" s="1287" t="s">
        <v>154</v>
      </c>
    </row>
    <row r="22" spans="1:6" ht="20.100000000000001" customHeight="1" x14ac:dyDescent="0.25">
      <c r="A22" s="962">
        <v>43952</v>
      </c>
      <c r="B22" s="965">
        <v>108484</v>
      </c>
      <c r="C22" s="93">
        <v>23076</v>
      </c>
      <c r="D22" s="91">
        <v>13409</v>
      </c>
      <c r="E22" s="700">
        <f t="shared" si="1"/>
        <v>0.1236034806976144</v>
      </c>
      <c r="F22" s="16"/>
    </row>
    <row r="23" spans="1:6" ht="20.100000000000001" customHeight="1" x14ac:dyDescent="0.25">
      <c r="A23" s="962">
        <v>43983</v>
      </c>
      <c r="B23" s="965">
        <v>104588</v>
      </c>
      <c r="C23" s="91">
        <v>26584</v>
      </c>
      <c r="D23" s="91">
        <v>15448</v>
      </c>
      <c r="E23" s="700">
        <f t="shared" si="1"/>
        <v>0.14770336941140474</v>
      </c>
      <c r="F23" s="1403"/>
    </row>
    <row r="24" spans="1:6" ht="20.100000000000001" customHeight="1" x14ac:dyDescent="0.25">
      <c r="A24" s="962">
        <v>44013</v>
      </c>
      <c r="B24" s="965">
        <v>108863</v>
      </c>
      <c r="C24" s="91">
        <v>24124</v>
      </c>
      <c r="D24" s="91">
        <v>14756</v>
      </c>
      <c r="E24" s="1211">
        <f t="shared" si="1"/>
        <v>0.13554651258921763</v>
      </c>
      <c r="F24" s="1404"/>
    </row>
    <row r="25" spans="1:6" ht="20.100000000000001" customHeight="1" x14ac:dyDescent="0.25">
      <c r="A25" s="962">
        <v>44044</v>
      </c>
      <c r="B25" s="1218">
        <v>136530</v>
      </c>
      <c r="C25" s="1212">
        <v>31652</v>
      </c>
      <c r="D25" s="1212">
        <v>19361</v>
      </c>
      <c r="E25" s="1219">
        <f t="shared" si="1"/>
        <v>0.14180766131985645</v>
      </c>
      <c r="F25" s="1404"/>
    </row>
    <row r="26" spans="1:6" ht="20.100000000000001" customHeight="1" x14ac:dyDescent="0.25">
      <c r="A26" s="962">
        <v>44075</v>
      </c>
      <c r="B26" s="1218">
        <v>122570</v>
      </c>
      <c r="C26" s="1212">
        <v>27340</v>
      </c>
      <c r="D26" s="1212">
        <v>16723</v>
      </c>
      <c r="E26" s="1219">
        <f t="shared" ref="E26:E31" si="2">D26/B26</f>
        <v>0.13643632210165621</v>
      </c>
      <c r="F26" s="1403"/>
    </row>
    <row r="27" spans="1:6" ht="20.100000000000001" customHeight="1" x14ac:dyDescent="0.25">
      <c r="A27" s="962">
        <v>44105</v>
      </c>
      <c r="B27" s="1218">
        <v>132229</v>
      </c>
      <c r="C27" s="1212">
        <v>30878</v>
      </c>
      <c r="D27" s="1212">
        <v>18887</v>
      </c>
      <c r="E27" s="1219">
        <f t="shared" si="2"/>
        <v>0.14283553532129867</v>
      </c>
      <c r="F27" s="1403"/>
    </row>
    <row r="28" spans="1:6" ht="20.100000000000001" customHeight="1" x14ac:dyDescent="0.25">
      <c r="A28" s="962">
        <v>44136</v>
      </c>
      <c r="B28" s="1218">
        <v>155261</v>
      </c>
      <c r="C28" s="1212">
        <v>33778</v>
      </c>
      <c r="D28" s="1212">
        <v>19628</v>
      </c>
      <c r="E28" s="1219">
        <f t="shared" si="2"/>
        <v>0.12641938413381337</v>
      </c>
      <c r="F28" s="1405"/>
    </row>
    <row r="29" spans="1:6" ht="20.100000000000001" customHeight="1" x14ac:dyDescent="0.25">
      <c r="A29" s="962">
        <v>44166</v>
      </c>
      <c r="B29" s="1218">
        <v>132465</v>
      </c>
      <c r="C29" s="1212">
        <v>38250</v>
      </c>
      <c r="D29" s="1212">
        <v>20354</v>
      </c>
      <c r="E29" s="1219">
        <f t="shared" si="2"/>
        <v>0.15365568263314838</v>
      </c>
      <c r="F29" s="1405"/>
    </row>
    <row r="30" spans="1:6" ht="20.100000000000001" customHeight="1" x14ac:dyDescent="0.25">
      <c r="A30" s="962">
        <v>44198</v>
      </c>
      <c r="B30" s="1218">
        <v>140512</v>
      </c>
      <c r="C30" s="1212">
        <v>27788</v>
      </c>
      <c r="D30" s="1212">
        <v>17120</v>
      </c>
      <c r="E30" s="1219">
        <f t="shared" si="2"/>
        <v>0.12184012753359144</v>
      </c>
      <c r="F30" s="1405"/>
    </row>
    <row r="31" spans="1:6" ht="20.100000000000001" customHeight="1" x14ac:dyDescent="0.25">
      <c r="A31" s="962">
        <v>44228</v>
      </c>
      <c r="B31" s="1218">
        <v>110070</v>
      </c>
      <c r="C31" s="1212">
        <v>19258</v>
      </c>
      <c r="D31" s="1212">
        <v>11779</v>
      </c>
      <c r="E31" s="1219">
        <f t="shared" si="2"/>
        <v>0.10701371854274552</v>
      </c>
      <c r="F31" s="1405"/>
    </row>
    <row r="32" spans="1:6" ht="20.100000000000001" customHeight="1" x14ac:dyDescent="0.25">
      <c r="B32" s="1406"/>
      <c r="C32" s="1407"/>
    </row>
    <row r="33" spans="2:3" ht="20.100000000000001" customHeight="1" x14ac:dyDescent="0.25">
      <c r="B33" s="1406"/>
      <c r="C33" s="1407"/>
    </row>
    <row r="34" spans="2:3" ht="20.100000000000001" customHeight="1" x14ac:dyDescent="0.25">
      <c r="B34" s="1406"/>
      <c r="C34" s="1407"/>
    </row>
    <row r="35" spans="2:3" ht="20.100000000000001" customHeight="1" x14ac:dyDescent="0.25">
      <c r="B35" s="1406"/>
      <c r="C35" s="1407"/>
    </row>
    <row r="36" spans="2:3" ht="20.100000000000001" customHeight="1" x14ac:dyDescent="0.25">
      <c r="B36" s="1406"/>
      <c r="C36" s="1407"/>
    </row>
    <row r="37" spans="2:3" ht="20.100000000000001" customHeight="1" x14ac:dyDescent="0.25">
      <c r="B37" s="1406"/>
      <c r="C37" s="1407"/>
    </row>
    <row r="38" spans="2:3" ht="20.100000000000001" customHeight="1" x14ac:dyDescent="0.25">
      <c r="B38" s="1406"/>
      <c r="C38" s="1407"/>
    </row>
    <row r="39" spans="2:3" ht="20.100000000000001" customHeight="1" x14ac:dyDescent="0.25">
      <c r="B39" s="1406"/>
      <c r="C39" s="1407"/>
    </row>
    <row r="40" spans="2:3" ht="20.100000000000001" customHeight="1" x14ac:dyDescent="0.25">
      <c r="B40" s="1406"/>
      <c r="C40" s="1407"/>
    </row>
    <row r="41" spans="2:3" ht="20.100000000000001" customHeight="1" x14ac:dyDescent="0.25">
      <c r="B41" s="1406"/>
      <c r="C41" s="1407"/>
    </row>
    <row r="42" spans="2:3" ht="20.100000000000001" customHeight="1" x14ac:dyDescent="0.25">
      <c r="B42" s="1406"/>
      <c r="C42" s="1407"/>
    </row>
    <row r="43" spans="2:3" ht="20.100000000000001" customHeight="1" x14ac:dyDescent="0.25">
      <c r="B43" s="1406"/>
      <c r="C43" s="1407"/>
    </row>
    <row r="44" spans="2:3" ht="20.100000000000001" customHeight="1" x14ac:dyDescent="0.25">
      <c r="B44" s="1406"/>
      <c r="C44" s="1407"/>
    </row>
    <row r="45" spans="2:3" ht="20.100000000000001" customHeight="1" x14ac:dyDescent="0.25">
      <c r="B45" s="1406"/>
      <c r="C45" s="1407"/>
    </row>
    <row r="46" spans="2:3" ht="20.100000000000001" customHeight="1" x14ac:dyDescent="0.25">
      <c r="B46" s="1406"/>
      <c r="C46" s="1407"/>
    </row>
    <row r="47" spans="2:3" ht="20.100000000000001" customHeight="1" x14ac:dyDescent="0.25">
      <c r="B47" s="1406"/>
      <c r="C47" s="1407"/>
    </row>
    <row r="48" spans="2:3" ht="20.100000000000001" customHeight="1" x14ac:dyDescent="0.25">
      <c r="B48" s="1406"/>
      <c r="C48" s="1407"/>
    </row>
    <row r="49" spans="2:3" ht="20.100000000000001" customHeight="1" x14ac:dyDescent="0.25">
      <c r="B49" s="1406"/>
      <c r="C49" s="1407"/>
    </row>
    <row r="50" spans="2:3" ht="20.100000000000001" customHeight="1" x14ac:dyDescent="0.25">
      <c r="B50" s="1406"/>
      <c r="C50" s="1407"/>
    </row>
    <row r="51" spans="2:3" ht="20.100000000000001" customHeight="1" x14ac:dyDescent="0.25">
      <c r="B51" s="1406"/>
      <c r="C51" s="1407"/>
    </row>
    <row r="52" spans="2:3" ht="20.100000000000001" customHeight="1" x14ac:dyDescent="0.25">
      <c r="B52" s="1406"/>
      <c r="C52" s="1407"/>
    </row>
    <row r="53" spans="2:3" ht="20.100000000000001" customHeight="1" x14ac:dyDescent="0.25">
      <c r="B53" s="1406"/>
      <c r="C53" s="1407"/>
    </row>
    <row r="54" spans="2:3" ht="20.100000000000001" customHeight="1" x14ac:dyDescent="0.25">
      <c r="B54" s="1406"/>
      <c r="C54" s="1407"/>
    </row>
    <row r="55" spans="2:3" ht="20.100000000000001" customHeight="1" x14ac:dyDescent="0.25">
      <c r="B55" s="1406"/>
      <c r="C55" s="1407"/>
    </row>
    <row r="56" spans="2:3" ht="20.100000000000001" customHeight="1" x14ac:dyDescent="0.25">
      <c r="B56" s="1406"/>
      <c r="C56" s="1407"/>
    </row>
    <row r="57" spans="2:3" ht="20.100000000000001" customHeight="1" x14ac:dyDescent="0.25">
      <c r="B57" s="1406"/>
      <c r="C57" s="1407"/>
    </row>
    <row r="58" spans="2:3" ht="20.100000000000001" customHeight="1" x14ac:dyDescent="0.25">
      <c r="B58" s="1406"/>
      <c r="C58" s="1407"/>
    </row>
    <row r="59" spans="2:3" ht="20.100000000000001" customHeight="1" x14ac:dyDescent="0.25">
      <c r="B59" s="1406"/>
      <c r="C59" s="1407"/>
    </row>
    <row r="60" spans="2:3" ht="20.100000000000001" customHeight="1" x14ac:dyDescent="0.25">
      <c r="B60" s="1406"/>
      <c r="C60" s="1407"/>
    </row>
    <row r="61" spans="2:3" ht="20.100000000000001" customHeight="1" x14ac:dyDescent="0.25">
      <c r="B61" s="1406"/>
      <c r="C61" s="1407"/>
    </row>
    <row r="62" spans="2:3" ht="20.100000000000001" customHeight="1" x14ac:dyDescent="0.25">
      <c r="B62" s="1406"/>
      <c r="C62" s="1407"/>
    </row>
    <row r="63" spans="2:3" ht="20.100000000000001" customHeight="1" x14ac:dyDescent="0.25">
      <c r="B63" s="1406"/>
      <c r="C63" s="1407"/>
    </row>
    <row r="64" spans="2:3" ht="20.100000000000001" customHeight="1" x14ac:dyDescent="0.25">
      <c r="B64" s="1406"/>
      <c r="C64" s="1407"/>
    </row>
    <row r="65" spans="2:3" ht="20.100000000000001" customHeight="1" x14ac:dyDescent="0.25">
      <c r="B65" s="1406"/>
      <c r="C65" s="1407"/>
    </row>
    <row r="66" spans="2:3" ht="20.100000000000001" customHeight="1" x14ac:dyDescent="0.25">
      <c r="B66" s="1406"/>
      <c r="C66" s="1407"/>
    </row>
    <row r="67" spans="2:3" ht="20.100000000000001" customHeight="1" x14ac:dyDescent="0.25">
      <c r="B67" s="1406"/>
      <c r="C67" s="1407"/>
    </row>
    <row r="68" spans="2:3" ht="20.100000000000001" customHeight="1" x14ac:dyDescent="0.25">
      <c r="B68" s="1406"/>
      <c r="C68" s="1407"/>
    </row>
    <row r="69" spans="2:3" ht="20.100000000000001" customHeight="1" x14ac:dyDescent="0.25">
      <c r="B69" s="1406"/>
      <c r="C69" s="1407"/>
    </row>
    <row r="70" spans="2:3" ht="20.100000000000001" customHeight="1" x14ac:dyDescent="0.25">
      <c r="B70" s="1406"/>
      <c r="C70" s="1407"/>
    </row>
    <row r="71" spans="2:3" ht="20.100000000000001" customHeight="1" x14ac:dyDescent="0.25">
      <c r="B71" s="1406"/>
      <c r="C71" s="1407"/>
    </row>
    <row r="72" spans="2:3" ht="20.100000000000001" customHeight="1" x14ac:dyDescent="0.25">
      <c r="B72" s="1406"/>
      <c r="C72" s="1407"/>
    </row>
    <row r="73" spans="2:3" ht="20.100000000000001" customHeight="1" x14ac:dyDescent="0.25">
      <c r="B73" s="1406"/>
      <c r="C73" s="1407"/>
    </row>
    <row r="74" spans="2:3" ht="20.100000000000001" customHeight="1" x14ac:dyDescent="0.25">
      <c r="B74" s="1406"/>
      <c r="C74" s="1407"/>
    </row>
    <row r="75" spans="2:3" ht="20.100000000000001" customHeight="1" x14ac:dyDescent="0.25">
      <c r="B75" s="1406"/>
      <c r="C75" s="1407"/>
    </row>
    <row r="76" spans="2:3" ht="20.100000000000001" customHeight="1" x14ac:dyDescent="0.25">
      <c r="B76" s="1406"/>
      <c r="C76" s="1407"/>
    </row>
    <row r="77" spans="2:3" ht="20.100000000000001" customHeight="1" x14ac:dyDescent="0.25">
      <c r="B77" s="1406"/>
      <c r="C77" s="1407"/>
    </row>
    <row r="78" spans="2:3" ht="20.100000000000001" customHeight="1" x14ac:dyDescent="0.25">
      <c r="B78" s="1406"/>
      <c r="C78" s="1407"/>
    </row>
    <row r="79" spans="2:3" ht="20.100000000000001" customHeight="1" x14ac:dyDescent="0.25">
      <c r="B79" s="1406"/>
      <c r="C79" s="1407"/>
    </row>
    <row r="80" spans="2:3" ht="20.100000000000001" customHeight="1" x14ac:dyDescent="0.25">
      <c r="B80" s="1406"/>
      <c r="C80" s="1407"/>
    </row>
    <row r="81" spans="2:3" ht="20.100000000000001" customHeight="1" x14ac:dyDescent="0.25">
      <c r="B81" s="1406"/>
      <c r="C81" s="1407"/>
    </row>
    <row r="82" spans="2:3" ht="20.100000000000001" customHeight="1" x14ac:dyDescent="0.25">
      <c r="B82" s="1406"/>
      <c r="C82" s="1407"/>
    </row>
    <row r="83" spans="2:3" ht="20.100000000000001" customHeight="1" x14ac:dyDescent="0.25">
      <c r="B83" s="1406"/>
      <c r="C83" s="1407"/>
    </row>
    <row r="84" spans="2:3" ht="20.100000000000001" customHeight="1" x14ac:dyDescent="0.25">
      <c r="B84" s="1406"/>
      <c r="C84" s="1407"/>
    </row>
    <row r="85" spans="2:3" ht="20.100000000000001" customHeight="1" x14ac:dyDescent="0.25">
      <c r="B85" s="1406"/>
      <c r="C85" s="1407"/>
    </row>
    <row r="86" spans="2:3" ht="20.100000000000001" customHeight="1" x14ac:dyDescent="0.25">
      <c r="B86" s="1406"/>
      <c r="C86" s="1407"/>
    </row>
    <row r="87" spans="2:3" ht="20.100000000000001" customHeight="1" x14ac:dyDescent="0.25">
      <c r="B87" s="1406"/>
      <c r="C87" s="1407"/>
    </row>
    <row r="88" spans="2:3" ht="20.100000000000001" customHeight="1" x14ac:dyDescent="0.25">
      <c r="B88" s="1406"/>
      <c r="C88" s="1407"/>
    </row>
    <row r="89" spans="2:3" ht="20.100000000000001" customHeight="1" x14ac:dyDescent="0.25">
      <c r="B89" s="1406"/>
      <c r="C89" s="1407"/>
    </row>
    <row r="90" spans="2:3" ht="20.100000000000001" customHeight="1" x14ac:dyDescent="0.25">
      <c r="B90" s="1406"/>
      <c r="C90" s="1407"/>
    </row>
    <row r="91" spans="2:3" ht="20.100000000000001" customHeight="1" x14ac:dyDescent="0.25">
      <c r="B91" s="1406"/>
      <c r="C91" s="1407"/>
    </row>
    <row r="92" spans="2:3" ht="20.100000000000001" customHeight="1" x14ac:dyDescent="0.25">
      <c r="B92" s="1406"/>
      <c r="C92" s="1407"/>
    </row>
    <row r="93" spans="2:3" ht="20.100000000000001" customHeight="1" x14ac:dyDescent="0.25">
      <c r="B93" s="1406"/>
      <c r="C93" s="1407"/>
    </row>
    <row r="94" spans="2:3" ht="20.100000000000001" customHeight="1" x14ac:dyDescent="0.25">
      <c r="B94" s="1406"/>
      <c r="C94" s="1407"/>
    </row>
    <row r="95" spans="2:3" ht="20.100000000000001" customHeight="1" x14ac:dyDescent="0.25">
      <c r="B95" s="1406"/>
      <c r="C95" s="1407"/>
    </row>
    <row r="96" spans="2:3" ht="20.100000000000001" customHeight="1" x14ac:dyDescent="0.25">
      <c r="B96" s="1406"/>
      <c r="C96" s="1407"/>
    </row>
    <row r="97" spans="2:3" ht="20.100000000000001" customHeight="1" x14ac:dyDescent="0.25">
      <c r="B97" s="1406"/>
      <c r="C97" s="1407"/>
    </row>
    <row r="98" spans="2:3" ht="20.100000000000001" customHeight="1" x14ac:dyDescent="0.25">
      <c r="B98" s="1406"/>
      <c r="C98" s="1407"/>
    </row>
    <row r="99" spans="2:3" ht="20.100000000000001" customHeight="1" x14ac:dyDescent="0.25">
      <c r="B99" s="1406"/>
      <c r="C99" s="1407"/>
    </row>
    <row r="100" spans="2:3" ht="20.100000000000001" customHeight="1" x14ac:dyDescent="0.25">
      <c r="B100" s="1406"/>
      <c r="C100" s="1407"/>
    </row>
    <row r="101" spans="2:3" ht="20.100000000000001" customHeight="1" x14ac:dyDescent="0.25">
      <c r="B101" s="1406"/>
      <c r="C101" s="1407"/>
    </row>
    <row r="102" spans="2:3" ht="20.100000000000001" customHeight="1" x14ac:dyDescent="0.25">
      <c r="B102" s="1406"/>
      <c r="C102" s="1407"/>
    </row>
    <row r="103" spans="2:3" ht="20.100000000000001" customHeight="1" x14ac:dyDescent="0.25">
      <c r="B103" s="1406"/>
      <c r="C103" s="1407"/>
    </row>
    <row r="104" spans="2:3" ht="20.100000000000001" customHeight="1" x14ac:dyDescent="0.25">
      <c r="B104" s="1406"/>
      <c r="C104" s="1407"/>
    </row>
    <row r="105" spans="2:3" ht="20.100000000000001" customHeight="1" x14ac:dyDescent="0.25">
      <c r="B105" s="1406"/>
      <c r="C105" s="1407"/>
    </row>
    <row r="106" spans="2:3" ht="20.100000000000001" customHeight="1" x14ac:dyDescent="0.25">
      <c r="B106" s="1406"/>
      <c r="C106" s="1407"/>
    </row>
    <row r="107" spans="2:3" ht="20.100000000000001" customHeight="1" x14ac:dyDescent="0.25">
      <c r="B107" s="1406"/>
      <c r="C107" s="1407"/>
    </row>
    <row r="108" spans="2:3" ht="20.100000000000001" customHeight="1" x14ac:dyDescent="0.25">
      <c r="B108" s="1406"/>
      <c r="C108" s="1407"/>
    </row>
    <row r="109" spans="2:3" ht="20.100000000000001" customHeight="1" x14ac:dyDescent="0.25">
      <c r="B109" s="1406"/>
      <c r="C109" s="1407"/>
    </row>
    <row r="110" spans="2:3" ht="20.100000000000001" customHeight="1" x14ac:dyDescent="0.25">
      <c r="B110" s="1406"/>
      <c r="C110" s="1407"/>
    </row>
    <row r="111" spans="2:3" ht="20.100000000000001" customHeight="1" x14ac:dyDescent="0.25">
      <c r="B111" s="1406"/>
      <c r="C111" s="1407"/>
    </row>
    <row r="112" spans="2:3" ht="20.100000000000001" customHeight="1" x14ac:dyDescent="0.25">
      <c r="B112" s="1406"/>
      <c r="C112" s="1407"/>
    </row>
    <row r="113" spans="2:3" ht="20.100000000000001" customHeight="1" x14ac:dyDescent="0.25">
      <c r="B113" s="1406"/>
      <c r="C113" s="1407"/>
    </row>
    <row r="114" spans="2:3" ht="20.100000000000001" customHeight="1" x14ac:dyDescent="0.25">
      <c r="B114" s="1406"/>
      <c r="C114" s="1407"/>
    </row>
    <row r="115" spans="2:3" ht="20.100000000000001" customHeight="1" x14ac:dyDescent="0.25">
      <c r="B115" s="1406"/>
      <c r="C115" s="1407"/>
    </row>
    <row r="116" spans="2:3" ht="20.100000000000001" customHeight="1" x14ac:dyDescent="0.25">
      <c r="B116" s="1406"/>
      <c r="C116" s="1407"/>
    </row>
    <row r="117" spans="2:3" ht="20.100000000000001" customHeight="1" x14ac:dyDescent="0.25">
      <c r="B117" s="1406"/>
      <c r="C117" s="1407"/>
    </row>
    <row r="118" spans="2:3" ht="20.100000000000001" customHeight="1" x14ac:dyDescent="0.25">
      <c r="B118" s="1406"/>
      <c r="C118" s="1407"/>
    </row>
    <row r="119" spans="2:3" ht="20.100000000000001" customHeight="1" x14ac:dyDescent="0.25">
      <c r="B119" s="1406"/>
      <c r="C119" s="1407"/>
    </row>
    <row r="120" spans="2:3" ht="20.100000000000001" customHeight="1" x14ac:dyDescent="0.25">
      <c r="B120" s="1406"/>
      <c r="C120" s="1407"/>
    </row>
    <row r="121" spans="2:3" ht="20.100000000000001" customHeight="1" x14ac:dyDescent="0.25">
      <c r="B121" s="1406"/>
      <c r="C121" s="1407"/>
    </row>
    <row r="122" spans="2:3" ht="20.100000000000001" customHeight="1" x14ac:dyDescent="0.25">
      <c r="B122" s="1406"/>
      <c r="C122" s="1407"/>
    </row>
    <row r="123" spans="2:3" ht="20.100000000000001" customHeight="1" x14ac:dyDescent="0.25">
      <c r="B123" s="1406"/>
      <c r="C123" s="1407"/>
    </row>
    <row r="124" spans="2:3" ht="20.100000000000001" customHeight="1" x14ac:dyDescent="0.25">
      <c r="B124" s="1406"/>
      <c r="C124" s="1407"/>
    </row>
    <row r="125" spans="2:3" ht="20.100000000000001" customHeight="1" x14ac:dyDescent="0.25">
      <c r="B125" s="1406"/>
      <c r="C125" s="1407"/>
    </row>
    <row r="126" spans="2:3" ht="20.100000000000001" customHeight="1" x14ac:dyDescent="0.25">
      <c r="B126" s="1406"/>
      <c r="C126" s="1407"/>
    </row>
    <row r="127" spans="2:3" ht="20.100000000000001" customHeight="1" x14ac:dyDescent="0.25">
      <c r="B127" s="1406"/>
      <c r="C127" s="1407"/>
    </row>
    <row r="128" spans="2:3" ht="20.100000000000001" customHeight="1" x14ac:dyDescent="0.25">
      <c r="B128" s="1406"/>
      <c r="C128" s="1407"/>
    </row>
    <row r="129" spans="2:3" ht="20.100000000000001" customHeight="1" x14ac:dyDescent="0.25">
      <c r="B129" s="1406"/>
      <c r="C129" s="1407"/>
    </row>
    <row r="130" spans="2:3" ht="20.100000000000001" customHeight="1" x14ac:dyDescent="0.25">
      <c r="B130" s="1406"/>
      <c r="C130" s="1407"/>
    </row>
    <row r="131" spans="2:3" ht="20.100000000000001" customHeight="1" x14ac:dyDescent="0.25">
      <c r="B131" s="1406"/>
      <c r="C131" s="1407"/>
    </row>
    <row r="132" spans="2:3" ht="20.100000000000001" customHeight="1" x14ac:dyDescent="0.25">
      <c r="B132" s="1406"/>
      <c r="C132" s="1407"/>
    </row>
    <row r="133" spans="2:3" ht="20.100000000000001" customHeight="1" x14ac:dyDescent="0.25">
      <c r="B133" s="1406"/>
      <c r="C133" s="1407"/>
    </row>
    <row r="134" spans="2:3" ht="20.100000000000001" customHeight="1" x14ac:dyDescent="0.25">
      <c r="B134" s="1406"/>
      <c r="C134" s="1407"/>
    </row>
    <row r="135" spans="2:3" ht="20.100000000000001" customHeight="1" x14ac:dyDescent="0.25">
      <c r="B135" s="1406"/>
      <c r="C135" s="1407"/>
    </row>
    <row r="136" spans="2:3" ht="20.100000000000001" customHeight="1" x14ac:dyDescent="0.25">
      <c r="B136" s="1406"/>
      <c r="C136" s="1407"/>
    </row>
    <row r="137" spans="2:3" ht="20.100000000000001" customHeight="1" x14ac:dyDescent="0.25">
      <c r="B137" s="1406"/>
      <c r="C137" s="1407"/>
    </row>
    <row r="138" spans="2:3" ht="20.100000000000001" customHeight="1" x14ac:dyDescent="0.25">
      <c r="B138" s="1406"/>
      <c r="C138" s="1407"/>
    </row>
    <row r="139" spans="2:3" ht="20.100000000000001" customHeight="1" x14ac:dyDescent="0.25">
      <c r="B139" s="1406"/>
      <c r="C139" s="1407"/>
    </row>
    <row r="140" spans="2:3" ht="20.100000000000001" customHeight="1" x14ac:dyDescent="0.25">
      <c r="B140" s="1406"/>
      <c r="C140" s="1407"/>
    </row>
    <row r="141" spans="2:3" ht="20.100000000000001" customHeight="1" x14ac:dyDescent="0.25">
      <c r="B141" s="1406"/>
      <c r="C141" s="1407"/>
    </row>
    <row r="142" spans="2:3" ht="20.100000000000001" customHeight="1" x14ac:dyDescent="0.25">
      <c r="B142" s="1406"/>
      <c r="C142" s="1407"/>
    </row>
    <row r="143" spans="2:3" ht="20.100000000000001" customHeight="1" x14ac:dyDescent="0.25">
      <c r="B143" s="1406"/>
      <c r="C143" s="1407"/>
    </row>
    <row r="144" spans="2:3" ht="20.100000000000001" customHeight="1" x14ac:dyDescent="0.25">
      <c r="B144" s="1406"/>
      <c r="C144" s="1407"/>
    </row>
    <row r="145" spans="2:3" ht="20.100000000000001" customHeight="1" x14ac:dyDescent="0.25">
      <c r="B145" s="1406"/>
      <c r="C145" s="1407"/>
    </row>
    <row r="146" spans="2:3" ht="20.100000000000001" customHeight="1" x14ac:dyDescent="0.25">
      <c r="B146" s="1406"/>
      <c r="C146" s="1407"/>
    </row>
    <row r="147" spans="2:3" ht="20.100000000000001" customHeight="1" x14ac:dyDescent="0.25">
      <c r="B147" s="1406"/>
      <c r="C147" s="1407"/>
    </row>
    <row r="148" spans="2:3" ht="20.100000000000001" customHeight="1" x14ac:dyDescent="0.25">
      <c r="B148" s="1406"/>
      <c r="C148" s="1407"/>
    </row>
    <row r="149" spans="2:3" ht="20.100000000000001" customHeight="1" x14ac:dyDescent="0.25">
      <c r="B149" s="1406"/>
      <c r="C149" s="1407"/>
    </row>
    <row r="150" spans="2:3" ht="20.100000000000001" customHeight="1" x14ac:dyDescent="0.25">
      <c r="B150" s="1406"/>
      <c r="C150" s="1407"/>
    </row>
    <row r="151" spans="2:3" ht="20.100000000000001" customHeight="1" x14ac:dyDescent="0.25">
      <c r="B151" s="1406"/>
      <c r="C151" s="1407"/>
    </row>
    <row r="152" spans="2:3" ht="20.100000000000001" customHeight="1" x14ac:dyDescent="0.25">
      <c r="B152" s="1406"/>
      <c r="C152" s="1407"/>
    </row>
    <row r="153" spans="2:3" ht="20.100000000000001" customHeight="1" x14ac:dyDescent="0.25">
      <c r="B153" s="1406"/>
      <c r="C153" s="1407"/>
    </row>
    <row r="154" spans="2:3" ht="20.100000000000001" customHeight="1" x14ac:dyDescent="0.25">
      <c r="B154" s="1406"/>
      <c r="C154" s="1407"/>
    </row>
    <row r="155" spans="2:3" ht="20.100000000000001" customHeight="1" x14ac:dyDescent="0.25">
      <c r="B155" s="1406"/>
      <c r="C155" s="1407"/>
    </row>
    <row r="156" spans="2:3" ht="20.100000000000001" customHeight="1" x14ac:dyDescent="0.25">
      <c r="B156" s="1406"/>
      <c r="C156" s="1407"/>
    </row>
    <row r="157" spans="2:3" ht="20.100000000000001" customHeight="1" x14ac:dyDescent="0.25">
      <c r="B157" s="1406"/>
      <c r="C157" s="1407"/>
    </row>
    <row r="158" spans="2:3" ht="20.100000000000001" customHeight="1" x14ac:dyDescent="0.25">
      <c r="B158" s="1406"/>
      <c r="C158" s="1407"/>
    </row>
    <row r="159" spans="2:3" ht="20.100000000000001" customHeight="1" x14ac:dyDescent="0.25">
      <c r="B159" s="1406"/>
      <c r="C159" s="1407"/>
    </row>
    <row r="160" spans="2:3" ht="20.100000000000001" customHeight="1" x14ac:dyDescent="0.25">
      <c r="B160" s="1406"/>
      <c r="C160" s="1407"/>
    </row>
    <row r="161" spans="2:3" ht="20.100000000000001" customHeight="1" x14ac:dyDescent="0.25">
      <c r="B161" s="1406"/>
      <c r="C161" s="1407"/>
    </row>
    <row r="162" spans="2:3" ht="20.100000000000001" customHeight="1" x14ac:dyDescent="0.25">
      <c r="B162" s="1406"/>
      <c r="C162" s="1407"/>
    </row>
    <row r="163" spans="2:3" ht="20.100000000000001" customHeight="1" x14ac:dyDescent="0.25">
      <c r="B163" s="1406"/>
      <c r="C163" s="1407"/>
    </row>
    <row r="164" spans="2:3" ht="20.100000000000001" customHeight="1" x14ac:dyDescent="0.25">
      <c r="B164" s="1406"/>
      <c r="C164" s="1407"/>
    </row>
    <row r="165" spans="2:3" ht="20.100000000000001" customHeight="1" x14ac:dyDescent="0.25">
      <c r="B165" s="1406"/>
      <c r="C165" s="1407"/>
    </row>
    <row r="166" spans="2:3" ht="20.100000000000001" customHeight="1" x14ac:dyDescent="0.25">
      <c r="B166" s="1406"/>
      <c r="C166" s="1407"/>
    </row>
    <row r="167" spans="2:3" ht="20.100000000000001" customHeight="1" x14ac:dyDescent="0.25">
      <c r="B167" s="1406"/>
      <c r="C167" s="1407"/>
    </row>
    <row r="168" spans="2:3" ht="20.100000000000001" customHeight="1" x14ac:dyDescent="0.25">
      <c r="B168" s="1406"/>
      <c r="C168" s="1407"/>
    </row>
    <row r="169" spans="2:3" ht="20.100000000000001" customHeight="1" x14ac:dyDescent="0.25">
      <c r="B169" s="1406"/>
      <c r="C169" s="1407"/>
    </row>
    <row r="170" spans="2:3" ht="20.100000000000001" customHeight="1" x14ac:dyDescent="0.25">
      <c r="B170" s="1406"/>
      <c r="C170" s="1407"/>
    </row>
    <row r="171" spans="2:3" ht="20.100000000000001" customHeight="1" x14ac:dyDescent="0.25">
      <c r="B171" s="1406"/>
      <c r="C171" s="1407"/>
    </row>
    <row r="172" spans="2:3" ht="20.100000000000001" customHeight="1" x14ac:dyDescent="0.25">
      <c r="B172" s="1406"/>
      <c r="C172" s="1407"/>
    </row>
    <row r="173" spans="2:3" ht="20.100000000000001" customHeight="1" x14ac:dyDescent="0.25">
      <c r="B173" s="1406"/>
      <c r="C173" s="1407"/>
    </row>
    <row r="174" spans="2:3" ht="20.100000000000001" customHeight="1" x14ac:dyDescent="0.25">
      <c r="B174" s="1406"/>
      <c r="C174" s="1407"/>
    </row>
    <row r="175" spans="2:3" ht="20.100000000000001" customHeight="1" x14ac:dyDescent="0.25">
      <c r="B175" s="1406"/>
      <c r="C175" s="1407"/>
    </row>
    <row r="176" spans="2:3" ht="20.100000000000001" customHeight="1" x14ac:dyDescent="0.25">
      <c r="B176" s="1406"/>
      <c r="C176" s="1407"/>
    </row>
    <row r="177" spans="2:3" ht="20.100000000000001" customHeight="1" x14ac:dyDescent="0.25">
      <c r="B177" s="1406"/>
      <c r="C177" s="1407"/>
    </row>
    <row r="178" spans="2:3" ht="20.100000000000001" customHeight="1" x14ac:dyDescent="0.25">
      <c r="B178" s="1406"/>
      <c r="C178" s="1407"/>
    </row>
    <row r="179" spans="2:3" ht="20.100000000000001" customHeight="1" x14ac:dyDescent="0.25">
      <c r="B179" s="1406"/>
      <c r="C179" s="1407"/>
    </row>
    <row r="180" spans="2:3" ht="20.100000000000001" customHeight="1" x14ac:dyDescent="0.25">
      <c r="B180" s="1406"/>
      <c r="C180" s="1407"/>
    </row>
    <row r="181" spans="2:3" ht="20.100000000000001" customHeight="1" x14ac:dyDescent="0.25">
      <c r="B181" s="1406"/>
      <c r="C181" s="1407"/>
    </row>
    <row r="182" spans="2:3" ht="20.100000000000001" customHeight="1" x14ac:dyDescent="0.25">
      <c r="B182" s="1406"/>
      <c r="C182" s="1407"/>
    </row>
    <row r="183" spans="2:3" ht="20.100000000000001" customHeight="1" x14ac:dyDescent="0.25">
      <c r="B183" s="1406"/>
      <c r="C183" s="1407"/>
    </row>
    <row r="184" spans="2:3" ht="20.100000000000001" customHeight="1" x14ac:dyDescent="0.25">
      <c r="B184" s="1406"/>
      <c r="C184" s="1407"/>
    </row>
    <row r="185" spans="2:3" ht="20.100000000000001" customHeight="1" x14ac:dyDescent="0.25">
      <c r="B185" s="1406"/>
      <c r="C185" s="1407"/>
    </row>
    <row r="186" spans="2:3" ht="20.100000000000001" customHeight="1" x14ac:dyDescent="0.25">
      <c r="B186" s="1406"/>
      <c r="C186" s="1407"/>
    </row>
    <row r="187" spans="2:3" ht="20.100000000000001" customHeight="1" x14ac:dyDescent="0.25">
      <c r="B187" s="1406"/>
      <c r="C187" s="1407"/>
    </row>
    <row r="188" spans="2:3" ht="20.100000000000001" customHeight="1" x14ac:dyDescent="0.25">
      <c r="B188" s="1406"/>
      <c r="C188" s="1407"/>
    </row>
    <row r="189" spans="2:3" ht="20.100000000000001" customHeight="1" x14ac:dyDescent="0.25">
      <c r="B189" s="1406"/>
      <c r="C189" s="1407"/>
    </row>
    <row r="190" spans="2:3" ht="20.100000000000001" customHeight="1" x14ac:dyDescent="0.25">
      <c r="B190" s="1406"/>
      <c r="C190" s="1407"/>
    </row>
    <row r="191" spans="2:3" ht="20.100000000000001" customHeight="1" x14ac:dyDescent="0.25">
      <c r="B191" s="1406"/>
      <c r="C191" s="1407"/>
    </row>
    <row r="192" spans="2:3" ht="20.100000000000001" customHeight="1" x14ac:dyDescent="0.25">
      <c r="B192" s="1406"/>
      <c r="C192" s="1407"/>
    </row>
    <row r="193" spans="2:3" ht="20.100000000000001" customHeight="1" x14ac:dyDescent="0.25">
      <c r="B193" s="1406"/>
      <c r="C193" s="1407"/>
    </row>
    <row r="194" spans="2:3" ht="20.100000000000001" customHeight="1" x14ac:dyDescent="0.25">
      <c r="B194" s="1406"/>
      <c r="C194" s="1407"/>
    </row>
    <row r="195" spans="2:3" ht="20.100000000000001" customHeight="1" x14ac:dyDescent="0.25">
      <c r="B195" s="1406"/>
      <c r="C195" s="1407"/>
    </row>
    <row r="196" spans="2:3" ht="20.100000000000001" customHeight="1" x14ac:dyDescent="0.25">
      <c r="B196" s="1406"/>
      <c r="C196" s="1407"/>
    </row>
    <row r="197" spans="2:3" ht="20.100000000000001" customHeight="1" x14ac:dyDescent="0.25">
      <c r="B197" s="1406"/>
      <c r="C197" s="1407"/>
    </row>
    <row r="198" spans="2:3" ht="20.100000000000001" customHeight="1" x14ac:dyDescent="0.25">
      <c r="B198" s="1406"/>
      <c r="C198" s="1407"/>
    </row>
    <row r="199" spans="2:3" ht="20.100000000000001" customHeight="1" x14ac:dyDescent="0.25">
      <c r="B199" s="1406"/>
      <c r="C199" s="1407"/>
    </row>
    <row r="200" spans="2:3" ht="20.100000000000001" customHeight="1" x14ac:dyDescent="0.25">
      <c r="B200" s="1406"/>
      <c r="C200" s="1407"/>
    </row>
    <row r="201" spans="2:3" ht="20.100000000000001" customHeight="1" x14ac:dyDescent="0.25">
      <c r="B201" s="1406"/>
      <c r="C201" s="1407"/>
    </row>
    <row r="202" spans="2:3" ht="20.100000000000001" customHeight="1" x14ac:dyDescent="0.25">
      <c r="B202" s="1406"/>
      <c r="C202" s="1407"/>
    </row>
    <row r="203" spans="2:3" ht="20.100000000000001" customHeight="1" x14ac:dyDescent="0.25">
      <c r="B203" s="1406"/>
      <c r="C203" s="1407"/>
    </row>
    <row r="204" spans="2:3" ht="20.100000000000001" customHeight="1" x14ac:dyDescent="0.25">
      <c r="B204" s="1406"/>
      <c r="C204" s="1407"/>
    </row>
    <row r="205" spans="2:3" ht="20.100000000000001" customHeight="1" x14ac:dyDescent="0.25">
      <c r="B205" s="1406"/>
      <c r="C205" s="1407"/>
    </row>
    <row r="206" spans="2:3" ht="20.100000000000001" customHeight="1" x14ac:dyDescent="0.25">
      <c r="B206" s="1406"/>
      <c r="C206" s="1407"/>
    </row>
    <row r="207" spans="2:3" ht="20.100000000000001" customHeight="1" x14ac:dyDescent="0.25">
      <c r="B207" s="1406"/>
      <c r="C207" s="1407"/>
    </row>
    <row r="208" spans="2:3" ht="20.100000000000001" customHeight="1" x14ac:dyDescent="0.25">
      <c r="B208" s="1406"/>
      <c r="C208" s="1407"/>
    </row>
    <row r="209" spans="2:3" ht="20.100000000000001" customHeight="1" x14ac:dyDescent="0.25">
      <c r="B209" s="1406"/>
      <c r="C209" s="1407"/>
    </row>
    <row r="210" spans="2:3" ht="20.100000000000001" customHeight="1" x14ac:dyDescent="0.25">
      <c r="B210" s="1406"/>
      <c r="C210" s="1407"/>
    </row>
    <row r="211" spans="2:3" ht="20.100000000000001" customHeight="1" x14ac:dyDescent="0.25">
      <c r="B211" s="1406"/>
      <c r="C211" s="1407"/>
    </row>
    <row r="212" spans="2:3" ht="20.100000000000001" customHeight="1" x14ac:dyDescent="0.25">
      <c r="B212" s="1406"/>
      <c r="C212" s="1407"/>
    </row>
    <row r="213" spans="2:3" ht="20.100000000000001" customHeight="1" x14ac:dyDescent="0.25">
      <c r="B213" s="1406"/>
      <c r="C213" s="1407"/>
    </row>
    <row r="214" spans="2:3" ht="20.100000000000001" customHeight="1" x14ac:dyDescent="0.25">
      <c r="B214" s="1406"/>
      <c r="C214" s="1407"/>
    </row>
    <row r="215" spans="2:3" ht="20.100000000000001" customHeight="1" x14ac:dyDescent="0.25">
      <c r="B215" s="1406"/>
      <c r="C215" s="1407"/>
    </row>
    <row r="216" spans="2:3" ht="20.100000000000001" customHeight="1" x14ac:dyDescent="0.25">
      <c r="B216" s="1406"/>
      <c r="C216" s="1407"/>
    </row>
    <row r="217" spans="2:3" ht="20.100000000000001" customHeight="1" x14ac:dyDescent="0.25">
      <c r="B217" s="1406"/>
      <c r="C217" s="1407"/>
    </row>
    <row r="218" spans="2:3" ht="20.100000000000001" customHeight="1" x14ac:dyDescent="0.25">
      <c r="B218" s="1406"/>
      <c r="C218" s="1407"/>
    </row>
    <row r="219" spans="2:3" ht="20.100000000000001" customHeight="1" x14ac:dyDescent="0.25">
      <c r="B219" s="1406"/>
      <c r="C219" s="1407"/>
    </row>
    <row r="220" spans="2:3" ht="20.100000000000001" customHeight="1" x14ac:dyDescent="0.25">
      <c r="B220" s="1406"/>
      <c r="C220" s="1407"/>
    </row>
    <row r="221" spans="2:3" ht="20.100000000000001" customHeight="1" x14ac:dyDescent="0.25">
      <c r="B221" s="1406"/>
      <c r="C221" s="1407"/>
    </row>
    <row r="222" spans="2:3" ht="20.100000000000001" customHeight="1" x14ac:dyDescent="0.25">
      <c r="B222" s="1406"/>
      <c r="C222" s="1407"/>
    </row>
    <row r="223" spans="2:3" ht="20.100000000000001" customHeight="1" x14ac:dyDescent="0.25">
      <c r="B223" s="1406"/>
      <c r="C223" s="1407"/>
    </row>
    <row r="224" spans="2:3" ht="20.100000000000001" customHeight="1" x14ac:dyDescent="0.25">
      <c r="B224" s="1406"/>
      <c r="C224" s="1407"/>
    </row>
    <row r="225" spans="2:3" ht="20.100000000000001" customHeight="1" x14ac:dyDescent="0.25">
      <c r="B225" s="1406"/>
      <c r="C225" s="1407"/>
    </row>
    <row r="226" spans="2:3" ht="20.100000000000001" customHeight="1" x14ac:dyDescent="0.25">
      <c r="B226" s="1406"/>
      <c r="C226" s="1407"/>
    </row>
    <row r="227" spans="2:3" ht="20.100000000000001" customHeight="1" x14ac:dyDescent="0.25">
      <c r="B227" s="1406"/>
      <c r="C227" s="1407"/>
    </row>
    <row r="228" spans="2:3" ht="20.100000000000001" customHeight="1" x14ac:dyDescent="0.25">
      <c r="B228" s="1406"/>
      <c r="C228" s="1407"/>
    </row>
    <row r="229" spans="2:3" ht="20.100000000000001" customHeight="1" x14ac:dyDescent="0.25">
      <c r="B229" s="1406"/>
      <c r="C229" s="1407"/>
    </row>
    <row r="230" spans="2:3" ht="20.100000000000001" customHeight="1" x14ac:dyDescent="0.25">
      <c r="B230" s="1406"/>
      <c r="C230" s="1407"/>
    </row>
    <row r="231" spans="2:3" ht="20.100000000000001" customHeight="1" x14ac:dyDescent="0.25">
      <c r="B231" s="1406"/>
      <c r="C231" s="1407"/>
    </row>
    <row r="232" spans="2:3" ht="20.100000000000001" customHeight="1" x14ac:dyDescent="0.25">
      <c r="B232" s="1406"/>
      <c r="C232" s="1407"/>
    </row>
    <row r="233" spans="2:3" ht="20.100000000000001" customHeight="1" x14ac:dyDescent="0.25">
      <c r="B233" s="1406"/>
      <c r="C233" s="1407"/>
    </row>
    <row r="234" spans="2:3" ht="20.100000000000001" customHeight="1" x14ac:dyDescent="0.25">
      <c r="B234" s="1406"/>
      <c r="C234" s="1407"/>
    </row>
    <row r="235" spans="2:3" ht="20.100000000000001" customHeight="1" x14ac:dyDescent="0.25">
      <c r="B235" s="1406"/>
      <c r="C235" s="1407"/>
    </row>
    <row r="236" spans="2:3" ht="20.100000000000001" customHeight="1" x14ac:dyDescent="0.25">
      <c r="B236" s="1406"/>
      <c r="C236" s="1407"/>
    </row>
    <row r="237" spans="2:3" ht="20.100000000000001" customHeight="1" x14ac:dyDescent="0.25">
      <c r="B237" s="1406"/>
      <c r="C237" s="1407"/>
    </row>
    <row r="238" spans="2:3" ht="20.100000000000001" customHeight="1" x14ac:dyDescent="0.25">
      <c r="B238" s="1406"/>
      <c r="C238" s="1407"/>
    </row>
    <row r="239" spans="2:3" ht="20.100000000000001" customHeight="1" x14ac:dyDescent="0.25">
      <c r="B239" s="1406"/>
      <c r="C239" s="1407"/>
    </row>
    <row r="240" spans="2:3" ht="20.100000000000001" customHeight="1" x14ac:dyDescent="0.25">
      <c r="B240" s="1406"/>
      <c r="C240" s="1407"/>
    </row>
    <row r="241" spans="2:3" ht="20.100000000000001" customHeight="1" x14ac:dyDescent="0.25">
      <c r="B241" s="1406"/>
      <c r="C241" s="1407"/>
    </row>
    <row r="242" spans="2:3" ht="20.100000000000001" customHeight="1" x14ac:dyDescent="0.25">
      <c r="B242" s="1406"/>
      <c r="C242" s="1407"/>
    </row>
    <row r="243" spans="2:3" ht="20.100000000000001" customHeight="1" x14ac:dyDescent="0.25">
      <c r="B243" s="1406"/>
      <c r="C243" s="1407"/>
    </row>
    <row r="244" spans="2:3" ht="20.100000000000001" customHeight="1" x14ac:dyDescent="0.25">
      <c r="B244" s="1406"/>
      <c r="C244" s="1407"/>
    </row>
    <row r="245" spans="2:3" ht="20.100000000000001" customHeight="1" x14ac:dyDescent="0.25">
      <c r="B245" s="1406"/>
      <c r="C245" s="1407"/>
    </row>
    <row r="246" spans="2:3" ht="20.100000000000001" customHeight="1" x14ac:dyDescent="0.25">
      <c r="B246" s="1406"/>
      <c r="C246" s="1407"/>
    </row>
    <row r="247" spans="2:3" ht="20.100000000000001" customHeight="1" x14ac:dyDescent="0.25">
      <c r="B247" s="1406"/>
      <c r="C247" s="1407"/>
    </row>
    <row r="248" spans="2:3" ht="20.100000000000001" customHeight="1" x14ac:dyDescent="0.25">
      <c r="B248" s="1406"/>
      <c r="C248" s="1407"/>
    </row>
    <row r="249" spans="2:3" ht="20.100000000000001" customHeight="1" x14ac:dyDescent="0.25">
      <c r="B249" s="1406"/>
      <c r="C249" s="1407"/>
    </row>
    <row r="250" spans="2:3" ht="20.100000000000001" customHeight="1" x14ac:dyDescent="0.25">
      <c r="B250" s="1406"/>
      <c r="C250" s="1407"/>
    </row>
    <row r="251" spans="2:3" ht="20.100000000000001" customHeight="1" x14ac:dyDescent="0.25">
      <c r="B251" s="1406"/>
      <c r="C251" s="1407"/>
    </row>
    <row r="252" spans="2:3" ht="20.100000000000001" customHeight="1" x14ac:dyDescent="0.25">
      <c r="B252" s="1406"/>
      <c r="C252" s="1407"/>
    </row>
    <row r="253" spans="2:3" ht="20.100000000000001" customHeight="1" x14ac:dyDescent="0.25">
      <c r="B253" s="1406"/>
      <c r="C253" s="1407"/>
    </row>
    <row r="254" spans="2:3" ht="20.100000000000001" customHeight="1" x14ac:dyDescent="0.25">
      <c r="B254" s="1406"/>
      <c r="C254" s="1407"/>
    </row>
    <row r="255" spans="2:3" ht="20.100000000000001" customHeight="1" x14ac:dyDescent="0.25">
      <c r="B255" s="1406"/>
      <c r="C255" s="1407"/>
    </row>
    <row r="256" spans="2:3" ht="20.100000000000001" customHeight="1" x14ac:dyDescent="0.25">
      <c r="B256" s="1406"/>
      <c r="C256" s="1407"/>
    </row>
    <row r="257" spans="2:3" ht="20.100000000000001" customHeight="1" x14ac:dyDescent="0.25">
      <c r="B257" s="1406"/>
      <c r="C257" s="1407"/>
    </row>
    <row r="258" spans="2:3" ht="20.100000000000001" customHeight="1" x14ac:dyDescent="0.25">
      <c r="B258" s="1406"/>
      <c r="C258" s="1407"/>
    </row>
    <row r="259" spans="2:3" ht="20.100000000000001" customHeight="1" x14ac:dyDescent="0.25">
      <c r="B259" s="1406"/>
      <c r="C259" s="1407"/>
    </row>
    <row r="260" spans="2:3" ht="20.100000000000001" customHeight="1" x14ac:dyDescent="0.25">
      <c r="B260" s="1406"/>
      <c r="C260" s="1407"/>
    </row>
    <row r="261" spans="2:3" ht="20.100000000000001" customHeight="1" x14ac:dyDescent="0.25">
      <c r="B261" s="1406"/>
      <c r="C261" s="1407"/>
    </row>
    <row r="262" spans="2:3" ht="20.100000000000001" customHeight="1" x14ac:dyDescent="0.25">
      <c r="B262" s="1406"/>
      <c r="C262" s="1407"/>
    </row>
    <row r="263" spans="2:3" ht="20.100000000000001" customHeight="1" x14ac:dyDescent="0.25">
      <c r="B263" s="1406"/>
      <c r="C263" s="1407"/>
    </row>
    <row r="264" spans="2:3" ht="20.100000000000001" customHeight="1" x14ac:dyDescent="0.25">
      <c r="B264" s="1406"/>
      <c r="C264" s="1407"/>
    </row>
    <row r="265" spans="2:3" ht="20.100000000000001" customHeight="1" x14ac:dyDescent="0.25">
      <c r="B265" s="1406"/>
      <c r="C265" s="1407"/>
    </row>
    <row r="266" spans="2:3" ht="20.100000000000001" customHeight="1" x14ac:dyDescent="0.25">
      <c r="B266" s="1406"/>
      <c r="C266" s="1407"/>
    </row>
    <row r="267" spans="2:3" ht="20.100000000000001" customHeight="1" x14ac:dyDescent="0.25">
      <c r="B267" s="1406"/>
      <c r="C267" s="1407"/>
    </row>
    <row r="268" spans="2:3" ht="20.100000000000001" customHeight="1" x14ac:dyDescent="0.25">
      <c r="B268" s="1406"/>
      <c r="C268" s="1407"/>
    </row>
    <row r="269" spans="2:3" ht="20.100000000000001" customHeight="1" x14ac:dyDescent="0.25">
      <c r="B269" s="1406"/>
      <c r="C269" s="1407"/>
    </row>
    <row r="270" spans="2:3" ht="20.100000000000001" customHeight="1" x14ac:dyDescent="0.25">
      <c r="B270" s="1406"/>
      <c r="C270" s="1407"/>
    </row>
    <row r="271" spans="2:3" ht="20.100000000000001" customHeight="1" x14ac:dyDescent="0.25">
      <c r="B271" s="1406"/>
      <c r="C271" s="1407"/>
    </row>
    <row r="272" spans="2:3" ht="20.100000000000001" customHeight="1" x14ac:dyDescent="0.25">
      <c r="B272" s="1406"/>
      <c r="C272" s="1407"/>
    </row>
    <row r="273" spans="2:3" ht="20.100000000000001" customHeight="1" x14ac:dyDescent="0.25">
      <c r="B273" s="1406"/>
      <c r="C273" s="1407"/>
    </row>
    <row r="274" spans="2:3" ht="20.100000000000001" customHeight="1" x14ac:dyDescent="0.25">
      <c r="B274" s="1406"/>
      <c r="C274" s="1407"/>
    </row>
    <row r="275" spans="2:3" ht="20.100000000000001" customHeight="1" x14ac:dyDescent="0.25">
      <c r="B275" s="1406"/>
      <c r="C275" s="1407"/>
    </row>
    <row r="276" spans="2:3" ht="20.100000000000001" customHeight="1" x14ac:dyDescent="0.25">
      <c r="B276" s="1406"/>
      <c r="C276" s="1407"/>
    </row>
    <row r="277" spans="2:3" ht="20.100000000000001" customHeight="1" x14ac:dyDescent="0.25">
      <c r="B277" s="1406"/>
      <c r="C277" s="1407"/>
    </row>
    <row r="278" spans="2:3" ht="20.100000000000001" customHeight="1" x14ac:dyDescent="0.25">
      <c r="B278" s="1406"/>
      <c r="C278" s="1407"/>
    </row>
    <row r="279" spans="2:3" ht="20.100000000000001" customHeight="1" x14ac:dyDescent="0.25">
      <c r="B279" s="1406"/>
      <c r="C279" s="1407"/>
    </row>
    <row r="280" spans="2:3" ht="20.100000000000001" customHeight="1" x14ac:dyDescent="0.25">
      <c r="B280" s="1406"/>
      <c r="C280" s="1407"/>
    </row>
    <row r="281" spans="2:3" ht="20.100000000000001" customHeight="1" x14ac:dyDescent="0.25">
      <c r="B281" s="1406"/>
      <c r="C281" s="1407"/>
    </row>
    <row r="282" spans="2:3" ht="20.100000000000001" customHeight="1" x14ac:dyDescent="0.25">
      <c r="B282" s="1406"/>
      <c r="C282" s="1407"/>
    </row>
    <row r="283" spans="2:3" ht="20.100000000000001" customHeight="1" x14ac:dyDescent="0.25">
      <c r="B283" s="1406"/>
      <c r="C283" s="1407"/>
    </row>
    <row r="284" spans="2:3" ht="20.100000000000001" customHeight="1" x14ac:dyDescent="0.25">
      <c r="B284" s="1406"/>
      <c r="C284" s="1407"/>
    </row>
    <row r="285" spans="2:3" ht="20.100000000000001" customHeight="1" x14ac:dyDescent="0.25">
      <c r="B285" s="1406"/>
      <c r="C285" s="1407"/>
    </row>
    <row r="286" spans="2:3" ht="20.100000000000001" customHeight="1" x14ac:dyDescent="0.25">
      <c r="B286" s="1406"/>
      <c r="C286" s="1407"/>
    </row>
    <row r="287" spans="2:3" ht="20.100000000000001" customHeight="1" x14ac:dyDescent="0.25">
      <c r="B287" s="1406"/>
      <c r="C287" s="1407"/>
    </row>
    <row r="288" spans="2:3" ht="20.100000000000001" customHeight="1" x14ac:dyDescent="0.25">
      <c r="B288" s="1406"/>
      <c r="C288" s="1407"/>
    </row>
    <row r="289" spans="2:3" ht="20.100000000000001" customHeight="1" x14ac:dyDescent="0.25">
      <c r="B289" s="1406"/>
      <c r="C289" s="1407"/>
    </row>
    <row r="290" spans="2:3" ht="20.100000000000001" customHeight="1" x14ac:dyDescent="0.25">
      <c r="B290" s="1406"/>
      <c r="C290" s="1407"/>
    </row>
    <row r="291" spans="2:3" ht="20.100000000000001" customHeight="1" x14ac:dyDescent="0.25">
      <c r="B291" s="1406"/>
      <c r="C291" s="1407"/>
    </row>
    <row r="292" spans="2:3" ht="20.100000000000001" customHeight="1" x14ac:dyDescent="0.25">
      <c r="B292" s="1406"/>
      <c r="C292" s="1407"/>
    </row>
    <row r="293" spans="2:3" ht="20.100000000000001" customHeight="1" x14ac:dyDescent="0.25">
      <c r="B293" s="1406"/>
      <c r="C293" s="1407"/>
    </row>
    <row r="294" spans="2:3" ht="20.100000000000001" customHeight="1" x14ac:dyDescent="0.25">
      <c r="B294" s="1406"/>
      <c r="C294" s="1407"/>
    </row>
    <row r="295" spans="2:3" ht="20.100000000000001" customHeight="1" x14ac:dyDescent="0.25">
      <c r="B295" s="1406"/>
      <c r="C295" s="1407"/>
    </row>
    <row r="296" spans="2:3" ht="20.100000000000001" customHeight="1" x14ac:dyDescent="0.25">
      <c r="B296" s="1406"/>
      <c r="C296" s="1407"/>
    </row>
    <row r="297" spans="2:3" ht="20.100000000000001" customHeight="1" x14ac:dyDescent="0.25">
      <c r="B297" s="1406"/>
      <c r="C297" s="1407"/>
    </row>
    <row r="298" spans="2:3" ht="20.100000000000001" customHeight="1" x14ac:dyDescent="0.25">
      <c r="B298" s="1406"/>
      <c r="C298" s="1407"/>
    </row>
    <row r="299" spans="2:3" ht="20.100000000000001" customHeight="1" x14ac:dyDescent="0.25">
      <c r="B299" s="1406"/>
      <c r="C299" s="1407"/>
    </row>
    <row r="300" spans="2:3" ht="20.100000000000001" customHeight="1" x14ac:dyDescent="0.25">
      <c r="B300" s="1406"/>
      <c r="C300" s="1407"/>
    </row>
    <row r="301" spans="2:3" ht="20.100000000000001" customHeight="1" x14ac:dyDescent="0.25">
      <c r="B301" s="1406"/>
      <c r="C301" s="1407"/>
    </row>
    <row r="302" spans="2:3" ht="20.100000000000001" customHeight="1" x14ac:dyDescent="0.25">
      <c r="B302" s="1406"/>
      <c r="C302" s="1407"/>
    </row>
    <row r="303" spans="2:3" ht="20.100000000000001" customHeight="1" x14ac:dyDescent="0.25">
      <c r="B303" s="1406"/>
      <c r="C303" s="1407"/>
    </row>
    <row r="304" spans="2:3" ht="20.100000000000001" customHeight="1" x14ac:dyDescent="0.25">
      <c r="B304" s="1406"/>
      <c r="C304" s="1407"/>
    </row>
    <row r="305" spans="2:3" ht="20.100000000000001" customHeight="1" x14ac:dyDescent="0.25">
      <c r="B305" s="1406"/>
      <c r="C305" s="1407"/>
    </row>
    <row r="306" spans="2:3" ht="20.100000000000001" customHeight="1" x14ac:dyDescent="0.25">
      <c r="B306" s="1406"/>
      <c r="C306" s="1407"/>
    </row>
    <row r="307" spans="2:3" ht="20.100000000000001" customHeight="1" x14ac:dyDescent="0.25">
      <c r="B307" s="1406"/>
      <c r="C307" s="1407"/>
    </row>
    <row r="308" spans="2:3" ht="20.100000000000001" customHeight="1" x14ac:dyDescent="0.25">
      <c r="B308" s="1406"/>
      <c r="C308" s="1407"/>
    </row>
    <row r="309" spans="2:3" ht="20.100000000000001" customHeight="1" x14ac:dyDescent="0.25">
      <c r="B309" s="1406"/>
      <c r="C309" s="1407"/>
    </row>
    <row r="310" spans="2:3" ht="20.100000000000001" customHeight="1" x14ac:dyDescent="0.25">
      <c r="B310" s="1406"/>
      <c r="C310" s="1407"/>
    </row>
    <row r="311" spans="2:3" ht="20.100000000000001" customHeight="1" x14ac:dyDescent="0.25">
      <c r="B311" s="1406"/>
      <c r="C311" s="1407"/>
    </row>
    <row r="312" spans="2:3" ht="20.100000000000001" customHeight="1" x14ac:dyDescent="0.25">
      <c r="B312" s="1406"/>
      <c r="C312" s="1407"/>
    </row>
    <row r="313" spans="2:3" ht="20.100000000000001" customHeight="1" x14ac:dyDescent="0.25">
      <c r="B313" s="1406"/>
      <c r="C313" s="1407"/>
    </row>
    <row r="314" spans="2:3" ht="20.100000000000001" customHeight="1" x14ac:dyDescent="0.25">
      <c r="B314" s="1406"/>
      <c r="C314" s="1407"/>
    </row>
    <row r="315" spans="2:3" ht="20.100000000000001" customHeight="1" x14ac:dyDescent="0.25">
      <c r="B315" s="1406"/>
      <c r="C315" s="1407"/>
    </row>
    <row r="316" spans="2:3" ht="20.100000000000001" customHeight="1" x14ac:dyDescent="0.25">
      <c r="B316" s="1406"/>
      <c r="C316" s="1407"/>
    </row>
    <row r="317" spans="2:3" ht="20.100000000000001" customHeight="1" x14ac:dyDescent="0.25">
      <c r="B317" s="1406"/>
      <c r="C317" s="1407"/>
    </row>
    <row r="318" spans="2:3" ht="20.100000000000001" customHeight="1" x14ac:dyDescent="0.25">
      <c r="B318" s="1406"/>
      <c r="C318" s="1407"/>
    </row>
    <row r="319" spans="2:3" ht="20.100000000000001" customHeight="1" x14ac:dyDescent="0.25">
      <c r="B319" s="1406"/>
      <c r="C319" s="1407"/>
    </row>
    <row r="320" spans="2:3" ht="20.100000000000001" customHeight="1" x14ac:dyDescent="0.25">
      <c r="B320" s="1406"/>
      <c r="C320" s="1407"/>
    </row>
    <row r="321" spans="2:3" ht="20.100000000000001" customHeight="1" x14ac:dyDescent="0.25">
      <c r="B321" s="1406"/>
      <c r="C321" s="1407"/>
    </row>
    <row r="322" spans="2:3" ht="20.100000000000001" customHeight="1" x14ac:dyDescent="0.25">
      <c r="B322" s="1406"/>
      <c r="C322" s="1407"/>
    </row>
    <row r="323" spans="2:3" ht="20.100000000000001" customHeight="1" x14ac:dyDescent="0.25">
      <c r="B323" s="1406"/>
      <c r="C323" s="1407"/>
    </row>
    <row r="324" spans="2:3" ht="20.100000000000001" customHeight="1" x14ac:dyDescent="0.25">
      <c r="B324" s="1406"/>
      <c r="C324" s="1407"/>
    </row>
    <row r="325" spans="2:3" ht="20.100000000000001" customHeight="1" x14ac:dyDescent="0.25">
      <c r="B325" s="1406"/>
      <c r="C325" s="1407"/>
    </row>
    <row r="326" spans="2:3" ht="20.100000000000001" customHeight="1" x14ac:dyDescent="0.25">
      <c r="B326" s="1406"/>
      <c r="C326" s="1407"/>
    </row>
    <row r="327" spans="2:3" ht="20.100000000000001" customHeight="1" x14ac:dyDescent="0.25">
      <c r="B327" s="1406"/>
      <c r="C327" s="1407"/>
    </row>
    <row r="328" spans="2:3" ht="20.100000000000001" customHeight="1" x14ac:dyDescent="0.25">
      <c r="B328" s="1406"/>
      <c r="C328" s="1407"/>
    </row>
    <row r="329" spans="2:3" ht="20.100000000000001" customHeight="1" x14ac:dyDescent="0.25">
      <c r="B329" s="1406"/>
      <c r="C329" s="1407"/>
    </row>
    <row r="330" spans="2:3" ht="20.100000000000001" customHeight="1" x14ac:dyDescent="0.25">
      <c r="B330" s="1406"/>
      <c r="C330" s="1407"/>
    </row>
    <row r="331" spans="2:3" ht="20.100000000000001" customHeight="1" x14ac:dyDescent="0.25">
      <c r="B331" s="1406"/>
      <c r="C331" s="1407"/>
    </row>
    <row r="332" spans="2:3" ht="20.100000000000001" customHeight="1" x14ac:dyDescent="0.25">
      <c r="B332" s="1406"/>
      <c r="C332" s="1407"/>
    </row>
    <row r="333" spans="2:3" ht="20.100000000000001" customHeight="1" x14ac:dyDescent="0.25">
      <c r="B333" s="1406"/>
      <c r="C333" s="1407"/>
    </row>
    <row r="334" spans="2:3" ht="20.100000000000001" customHeight="1" x14ac:dyDescent="0.25">
      <c r="B334" s="1406"/>
      <c r="C334" s="1407"/>
    </row>
    <row r="335" spans="2:3" ht="20.100000000000001" customHeight="1" x14ac:dyDescent="0.25">
      <c r="B335" s="1406"/>
      <c r="C335" s="1407"/>
    </row>
    <row r="336" spans="2:3" ht="20.100000000000001" customHeight="1" x14ac:dyDescent="0.25">
      <c r="B336" s="1406"/>
      <c r="C336" s="1407"/>
    </row>
    <row r="337" spans="2:3" ht="20.100000000000001" customHeight="1" x14ac:dyDescent="0.25">
      <c r="B337" s="1406"/>
      <c r="C337" s="1407"/>
    </row>
    <row r="338" spans="2:3" ht="20.100000000000001" customHeight="1" x14ac:dyDescent="0.25">
      <c r="B338" s="1406"/>
      <c r="C338" s="1407"/>
    </row>
    <row r="339" spans="2:3" ht="20.100000000000001" customHeight="1" x14ac:dyDescent="0.25">
      <c r="B339" s="1406"/>
      <c r="C339" s="1407"/>
    </row>
    <row r="340" spans="2:3" ht="20.100000000000001" customHeight="1" x14ac:dyDescent="0.25">
      <c r="B340" s="1406"/>
      <c r="C340" s="1407"/>
    </row>
    <row r="341" spans="2:3" ht="20.100000000000001" customHeight="1" x14ac:dyDescent="0.25">
      <c r="B341" s="1406"/>
      <c r="C341" s="1407"/>
    </row>
    <row r="342" spans="2:3" ht="20.100000000000001" customHeight="1" x14ac:dyDescent="0.25">
      <c r="B342" s="1406"/>
      <c r="C342" s="1407"/>
    </row>
    <row r="343" spans="2:3" ht="20.100000000000001" customHeight="1" x14ac:dyDescent="0.25">
      <c r="B343" s="1406"/>
      <c r="C343" s="1407"/>
    </row>
    <row r="344" spans="2:3" ht="20.100000000000001" customHeight="1" x14ac:dyDescent="0.25">
      <c r="B344" s="1406"/>
      <c r="C344" s="1407"/>
    </row>
    <row r="345" spans="2:3" ht="20.100000000000001" customHeight="1" x14ac:dyDescent="0.25">
      <c r="B345" s="1406"/>
      <c r="C345" s="1407"/>
    </row>
    <row r="346" spans="2:3" ht="20.100000000000001" customHeight="1" x14ac:dyDescent="0.25">
      <c r="B346" s="1406"/>
      <c r="C346" s="1407"/>
    </row>
    <row r="347" spans="2:3" ht="20.100000000000001" customHeight="1" x14ac:dyDescent="0.25">
      <c r="B347" s="1406"/>
      <c r="C347" s="1407"/>
    </row>
    <row r="348" spans="2:3" ht="20.100000000000001" customHeight="1" x14ac:dyDescent="0.25">
      <c r="B348" s="1406"/>
      <c r="C348" s="1407"/>
    </row>
    <row r="349" spans="2:3" ht="20.100000000000001" customHeight="1" x14ac:dyDescent="0.25">
      <c r="B349" s="1406"/>
      <c r="C349" s="1407"/>
    </row>
    <row r="350" spans="2:3" ht="20.100000000000001" customHeight="1" x14ac:dyDescent="0.25">
      <c r="B350" s="1406"/>
      <c r="C350" s="1407"/>
    </row>
    <row r="351" spans="2:3" ht="20.100000000000001" customHeight="1" x14ac:dyDescent="0.25">
      <c r="B351" s="1406"/>
      <c r="C351" s="1407"/>
    </row>
    <row r="352" spans="2:3" ht="20.100000000000001" customHeight="1" x14ac:dyDescent="0.25">
      <c r="B352" s="1406"/>
      <c r="C352" s="1407"/>
    </row>
    <row r="353" spans="2:3" ht="20.100000000000001" customHeight="1" x14ac:dyDescent="0.25">
      <c r="B353" s="1406"/>
      <c r="C353" s="1407"/>
    </row>
    <row r="354" spans="2:3" ht="20.100000000000001" customHeight="1" x14ac:dyDescent="0.25">
      <c r="B354" s="1406"/>
      <c r="C354" s="1407"/>
    </row>
    <row r="355" spans="2:3" ht="20.100000000000001" customHeight="1" x14ac:dyDescent="0.25">
      <c r="B355" s="1406"/>
      <c r="C355" s="1407"/>
    </row>
    <row r="356" spans="2:3" ht="20.100000000000001" customHeight="1" x14ac:dyDescent="0.25">
      <c r="B356" s="1406"/>
      <c r="C356" s="1407"/>
    </row>
    <row r="357" spans="2:3" ht="20.100000000000001" customHeight="1" x14ac:dyDescent="0.25">
      <c r="B357" s="1406"/>
      <c r="C357" s="1407"/>
    </row>
    <row r="358" spans="2:3" ht="20.100000000000001" customHeight="1" x14ac:dyDescent="0.25">
      <c r="B358" s="1406"/>
      <c r="C358" s="1407"/>
    </row>
    <row r="359" spans="2:3" ht="20.100000000000001" customHeight="1" x14ac:dyDescent="0.25">
      <c r="B359" s="1406"/>
      <c r="C359" s="1407"/>
    </row>
    <row r="360" spans="2:3" ht="20.100000000000001" customHeight="1" x14ac:dyDescent="0.25">
      <c r="B360" s="1406"/>
      <c r="C360" s="1407"/>
    </row>
    <row r="361" spans="2:3" ht="20.100000000000001" customHeight="1" x14ac:dyDescent="0.25">
      <c r="B361" s="1406"/>
      <c r="C361" s="1407"/>
    </row>
    <row r="362" spans="2:3" ht="20.100000000000001" customHeight="1" x14ac:dyDescent="0.25">
      <c r="B362" s="1406"/>
      <c r="C362" s="1407"/>
    </row>
    <row r="363" spans="2:3" ht="20.100000000000001" customHeight="1" x14ac:dyDescent="0.25">
      <c r="B363" s="1406"/>
      <c r="C363" s="1407"/>
    </row>
    <row r="364" spans="2:3" ht="20.100000000000001" customHeight="1" x14ac:dyDescent="0.25">
      <c r="B364" s="1406"/>
      <c r="C364" s="1407"/>
    </row>
    <row r="365" spans="2:3" ht="20.100000000000001" customHeight="1" x14ac:dyDescent="0.25">
      <c r="B365" s="1406"/>
      <c r="C365" s="1407"/>
    </row>
    <row r="366" spans="2:3" ht="20.100000000000001" customHeight="1" x14ac:dyDescent="0.25">
      <c r="B366" s="1406"/>
      <c r="C366" s="1407"/>
    </row>
    <row r="367" spans="2:3" ht="20.100000000000001" customHeight="1" x14ac:dyDescent="0.25">
      <c r="B367" s="1406"/>
      <c r="C367" s="1407"/>
    </row>
    <row r="368" spans="2:3" ht="20.100000000000001" customHeight="1" x14ac:dyDescent="0.25">
      <c r="B368" s="1406"/>
      <c r="C368" s="1407"/>
    </row>
    <row r="369" spans="2:3" ht="20.100000000000001" customHeight="1" x14ac:dyDescent="0.25">
      <c r="B369" s="1406"/>
      <c r="C369" s="1407"/>
    </row>
    <row r="370" spans="2:3" ht="20.100000000000001" customHeight="1" x14ac:dyDescent="0.25">
      <c r="B370" s="1406"/>
      <c r="C370" s="1407"/>
    </row>
    <row r="371" spans="2:3" ht="20.100000000000001" customHeight="1" x14ac:dyDescent="0.25">
      <c r="B371" s="1406"/>
      <c r="C371" s="1407"/>
    </row>
    <row r="372" spans="2:3" ht="20.100000000000001" customHeight="1" x14ac:dyDescent="0.25">
      <c r="B372" s="1406"/>
      <c r="C372" s="1407"/>
    </row>
    <row r="373" spans="2:3" ht="20.100000000000001" customHeight="1" x14ac:dyDescent="0.25">
      <c r="B373" s="1406"/>
      <c r="C373" s="1407"/>
    </row>
    <row r="374" spans="2:3" ht="20.100000000000001" customHeight="1" x14ac:dyDescent="0.25">
      <c r="B374" s="1406"/>
      <c r="C374" s="1407"/>
    </row>
    <row r="375" spans="2:3" ht="20.100000000000001" customHeight="1" x14ac:dyDescent="0.25">
      <c r="B375" s="1406"/>
      <c r="C375" s="1407"/>
    </row>
    <row r="376" spans="2:3" ht="20.100000000000001" customHeight="1" x14ac:dyDescent="0.25">
      <c r="B376" s="1406"/>
      <c r="C376" s="1407"/>
    </row>
    <row r="377" spans="2:3" ht="20.100000000000001" customHeight="1" x14ac:dyDescent="0.25">
      <c r="B377" s="1406"/>
      <c r="C377" s="1407"/>
    </row>
    <row r="378" spans="2:3" ht="20.100000000000001" customHeight="1" x14ac:dyDescent="0.25">
      <c r="B378" s="1406"/>
      <c r="C378" s="1407"/>
    </row>
    <row r="379" spans="2:3" ht="20.100000000000001" customHeight="1" x14ac:dyDescent="0.25">
      <c r="B379" s="1406"/>
      <c r="C379" s="1407"/>
    </row>
    <row r="380" spans="2:3" ht="20.100000000000001" customHeight="1" x14ac:dyDescent="0.25">
      <c r="B380" s="1406"/>
      <c r="C380" s="1407"/>
    </row>
    <row r="381" spans="2:3" ht="20.100000000000001" customHeight="1" x14ac:dyDescent="0.25">
      <c r="B381" s="1406"/>
      <c r="C381" s="1407"/>
    </row>
    <row r="382" spans="2:3" ht="20.100000000000001" customHeight="1" x14ac:dyDescent="0.25">
      <c r="B382" s="1406"/>
      <c r="C382" s="1407"/>
    </row>
    <row r="383" spans="2:3" ht="20.100000000000001" customHeight="1" x14ac:dyDescent="0.25">
      <c r="B383" s="1406"/>
      <c r="C383" s="1407"/>
    </row>
    <row r="384" spans="2:3" ht="20.100000000000001" customHeight="1" x14ac:dyDescent="0.25">
      <c r="B384" s="1406"/>
      <c r="C384" s="1407"/>
    </row>
    <row r="385" spans="2:3" ht="20.100000000000001" customHeight="1" x14ac:dyDescent="0.25">
      <c r="B385" s="1406"/>
      <c r="C385" s="1407"/>
    </row>
    <row r="386" spans="2:3" ht="20.100000000000001" customHeight="1" x14ac:dyDescent="0.25">
      <c r="B386" s="1406"/>
      <c r="C386" s="1407"/>
    </row>
    <row r="387" spans="2:3" ht="20.100000000000001" customHeight="1" x14ac:dyDescent="0.25">
      <c r="B387" s="1406"/>
      <c r="C387" s="1407"/>
    </row>
    <row r="388" spans="2:3" ht="20.100000000000001" customHeight="1" x14ac:dyDescent="0.25">
      <c r="B388" s="1406"/>
      <c r="C388" s="1407"/>
    </row>
    <row r="389" spans="2:3" ht="20.100000000000001" customHeight="1" x14ac:dyDescent="0.25">
      <c r="B389" s="1406"/>
      <c r="C389" s="1407"/>
    </row>
    <row r="390" spans="2:3" ht="20.100000000000001" customHeight="1" x14ac:dyDescent="0.25">
      <c r="B390" s="1406"/>
      <c r="C390" s="1407"/>
    </row>
    <row r="391" spans="2:3" ht="20.100000000000001" customHeight="1" x14ac:dyDescent="0.25">
      <c r="B391" s="1406"/>
      <c r="C391" s="1407"/>
    </row>
    <row r="392" spans="2:3" ht="20.100000000000001" customHeight="1" x14ac:dyDescent="0.25">
      <c r="B392" s="1406"/>
      <c r="C392" s="1407"/>
    </row>
    <row r="393" spans="2:3" ht="20.100000000000001" customHeight="1" x14ac:dyDescent="0.25">
      <c r="B393" s="1406"/>
      <c r="C393" s="1407"/>
    </row>
    <row r="394" spans="2:3" ht="20.100000000000001" customHeight="1" x14ac:dyDescent="0.25">
      <c r="B394" s="1406"/>
      <c r="C394" s="1407"/>
    </row>
    <row r="395" spans="2:3" ht="20.100000000000001" customHeight="1" x14ac:dyDescent="0.25">
      <c r="B395" s="1406"/>
      <c r="C395" s="1407"/>
    </row>
    <row r="396" spans="2:3" ht="20.100000000000001" customHeight="1" x14ac:dyDescent="0.25">
      <c r="B396" s="1406"/>
      <c r="C396" s="1407"/>
    </row>
    <row r="397" spans="2:3" ht="20.100000000000001" customHeight="1" x14ac:dyDescent="0.25">
      <c r="B397" s="1406"/>
      <c r="C397" s="1407"/>
    </row>
    <row r="398" spans="2:3" ht="20.100000000000001" customHeight="1" x14ac:dyDescent="0.25">
      <c r="B398" s="1406"/>
      <c r="C398" s="1407"/>
    </row>
    <row r="399" spans="2:3" ht="20.100000000000001" customHeight="1" x14ac:dyDescent="0.25">
      <c r="B399" s="1406"/>
      <c r="C399" s="1407"/>
    </row>
    <row r="400" spans="2:3" ht="20.100000000000001" customHeight="1" x14ac:dyDescent="0.25">
      <c r="B400" s="1406"/>
      <c r="C400" s="1407"/>
    </row>
    <row r="401" spans="2:3" ht="20.100000000000001" customHeight="1" x14ac:dyDescent="0.25">
      <c r="B401" s="1406"/>
      <c r="C401" s="1407"/>
    </row>
    <row r="402" spans="2:3" ht="20.100000000000001" customHeight="1" x14ac:dyDescent="0.25">
      <c r="B402" s="1406"/>
      <c r="C402" s="1407"/>
    </row>
    <row r="403" spans="2:3" ht="20.100000000000001" customHeight="1" x14ac:dyDescent="0.25">
      <c r="B403" s="1406"/>
      <c r="C403" s="1407"/>
    </row>
    <row r="404" spans="2:3" ht="20.100000000000001" customHeight="1" x14ac:dyDescent="0.25">
      <c r="B404" s="1406"/>
      <c r="C404" s="1407"/>
    </row>
    <row r="405" spans="2:3" ht="20.100000000000001" customHeight="1" x14ac:dyDescent="0.25">
      <c r="B405" s="1406"/>
      <c r="C405" s="1407"/>
    </row>
    <row r="406" spans="2:3" ht="20.100000000000001" customHeight="1" x14ac:dyDescent="0.25">
      <c r="B406" s="1406"/>
      <c r="C406" s="1407"/>
    </row>
    <row r="407" spans="2:3" ht="20.100000000000001" customHeight="1" x14ac:dyDescent="0.25">
      <c r="B407" s="1406"/>
      <c r="C407" s="1407"/>
    </row>
    <row r="408" spans="2:3" ht="20.100000000000001" customHeight="1" x14ac:dyDescent="0.25">
      <c r="B408" s="1406"/>
      <c r="C408" s="1407"/>
    </row>
    <row r="409" spans="2:3" ht="20.100000000000001" customHeight="1" x14ac:dyDescent="0.25">
      <c r="B409" s="1406"/>
      <c r="C409" s="1407"/>
    </row>
    <row r="410" spans="2:3" ht="20.100000000000001" customHeight="1" x14ac:dyDescent="0.25">
      <c r="B410" s="1406"/>
      <c r="C410" s="1407"/>
    </row>
    <row r="411" spans="2:3" ht="20.100000000000001" customHeight="1" x14ac:dyDescent="0.25">
      <c r="B411" s="1406"/>
      <c r="C411" s="1407"/>
    </row>
    <row r="412" spans="2:3" ht="20.100000000000001" customHeight="1" x14ac:dyDescent="0.25">
      <c r="B412" s="1406"/>
      <c r="C412" s="1407"/>
    </row>
    <row r="413" spans="2:3" ht="20.100000000000001" customHeight="1" x14ac:dyDescent="0.25">
      <c r="B413" s="1406"/>
      <c r="C413" s="1407"/>
    </row>
    <row r="414" spans="2:3" ht="20.100000000000001" customHeight="1" x14ac:dyDescent="0.25">
      <c r="B414" s="1406"/>
      <c r="C414" s="1407"/>
    </row>
    <row r="415" spans="2:3" ht="20.100000000000001" customHeight="1" x14ac:dyDescent="0.25">
      <c r="B415" s="1406"/>
      <c r="C415" s="1407"/>
    </row>
    <row r="416" spans="2:3" ht="20.100000000000001" customHeight="1" x14ac:dyDescent="0.25">
      <c r="B416" s="1406"/>
      <c r="C416" s="1407"/>
    </row>
    <row r="417" spans="2:3" ht="20.100000000000001" customHeight="1" x14ac:dyDescent="0.25">
      <c r="B417" s="1406"/>
      <c r="C417" s="1407"/>
    </row>
    <row r="418" spans="2:3" ht="20.100000000000001" customHeight="1" x14ac:dyDescent="0.25">
      <c r="B418" s="1406"/>
      <c r="C418" s="1407"/>
    </row>
    <row r="419" spans="2:3" ht="20.100000000000001" customHeight="1" x14ac:dyDescent="0.25">
      <c r="B419" s="1406"/>
      <c r="C419" s="1407"/>
    </row>
    <row r="420" spans="2:3" ht="20.100000000000001" customHeight="1" x14ac:dyDescent="0.25">
      <c r="B420" s="1406"/>
      <c r="C420" s="1407"/>
    </row>
    <row r="421" spans="2:3" ht="20.100000000000001" customHeight="1" x14ac:dyDescent="0.25">
      <c r="B421" s="1406"/>
      <c r="C421" s="1407"/>
    </row>
    <row r="422" spans="2:3" ht="20.100000000000001" customHeight="1" x14ac:dyDescent="0.25">
      <c r="B422" s="1406"/>
      <c r="C422" s="1407"/>
    </row>
    <row r="423" spans="2:3" ht="20.100000000000001" customHeight="1" x14ac:dyDescent="0.25">
      <c r="B423" s="1406"/>
      <c r="C423" s="1407"/>
    </row>
    <row r="424" spans="2:3" ht="20.100000000000001" customHeight="1" x14ac:dyDescent="0.25">
      <c r="B424" s="1406"/>
      <c r="C424" s="1407"/>
    </row>
    <row r="425" spans="2:3" ht="20.100000000000001" customHeight="1" x14ac:dyDescent="0.25">
      <c r="B425" s="1406"/>
      <c r="C425" s="1407"/>
    </row>
    <row r="426" spans="2:3" ht="20.100000000000001" customHeight="1" x14ac:dyDescent="0.25">
      <c r="B426" s="1406"/>
      <c r="C426" s="1407"/>
    </row>
    <row r="427" spans="2:3" ht="20.100000000000001" customHeight="1" x14ac:dyDescent="0.25">
      <c r="B427" s="1406"/>
      <c r="C427" s="1407"/>
    </row>
    <row r="428" spans="2:3" ht="20.100000000000001" customHeight="1" x14ac:dyDescent="0.25">
      <c r="B428" s="1406"/>
      <c r="C428" s="1407"/>
    </row>
    <row r="429" spans="2:3" ht="20.100000000000001" customHeight="1" x14ac:dyDescent="0.25">
      <c r="B429" s="1406"/>
      <c r="C429" s="1407"/>
    </row>
    <row r="430" spans="2:3" ht="20.100000000000001" customHeight="1" x14ac:dyDescent="0.25">
      <c r="B430" s="1406"/>
      <c r="C430" s="1407"/>
    </row>
    <row r="431" spans="2:3" ht="20.100000000000001" customHeight="1" x14ac:dyDescent="0.25">
      <c r="B431" s="1406"/>
      <c r="C431" s="1407"/>
    </row>
    <row r="432" spans="2:3" ht="20.100000000000001" customHeight="1" x14ac:dyDescent="0.25">
      <c r="B432" s="1406"/>
      <c r="C432" s="1407"/>
    </row>
    <row r="433" spans="2:3" ht="20.100000000000001" customHeight="1" x14ac:dyDescent="0.25">
      <c r="B433" s="1406"/>
      <c r="C433" s="1407"/>
    </row>
    <row r="434" spans="2:3" ht="20.100000000000001" customHeight="1" x14ac:dyDescent="0.25">
      <c r="B434" s="1406"/>
      <c r="C434" s="1407"/>
    </row>
    <row r="435" spans="2:3" ht="20.100000000000001" customHeight="1" x14ac:dyDescent="0.25">
      <c r="B435" s="1406"/>
      <c r="C435" s="1407"/>
    </row>
    <row r="436" spans="2:3" ht="20.100000000000001" customHeight="1" x14ac:dyDescent="0.25">
      <c r="B436" s="1406"/>
      <c r="C436" s="1407"/>
    </row>
    <row r="437" spans="2:3" ht="20.100000000000001" customHeight="1" x14ac:dyDescent="0.25">
      <c r="B437" s="1406"/>
      <c r="C437" s="1407"/>
    </row>
    <row r="438" spans="2:3" ht="20.100000000000001" customHeight="1" x14ac:dyDescent="0.25">
      <c r="B438" s="1406"/>
      <c r="C438" s="1407"/>
    </row>
    <row r="439" spans="2:3" ht="20.100000000000001" customHeight="1" x14ac:dyDescent="0.25">
      <c r="B439" s="1406"/>
      <c r="C439" s="1407"/>
    </row>
    <row r="440" spans="2:3" ht="20.100000000000001" customHeight="1" x14ac:dyDescent="0.25">
      <c r="B440" s="1406"/>
      <c r="C440" s="1407"/>
    </row>
    <row r="441" spans="2:3" ht="20.100000000000001" customHeight="1" x14ac:dyDescent="0.25">
      <c r="B441" s="1406"/>
      <c r="C441" s="1407"/>
    </row>
    <row r="442" spans="2:3" ht="20.100000000000001" customHeight="1" x14ac:dyDescent="0.25">
      <c r="B442" s="1406"/>
      <c r="C442" s="1407"/>
    </row>
    <row r="443" spans="2:3" ht="20.100000000000001" customHeight="1" x14ac:dyDescent="0.25">
      <c r="B443" s="1406"/>
      <c r="C443" s="1407"/>
    </row>
    <row r="444" spans="2:3" ht="20.100000000000001" customHeight="1" x14ac:dyDescent="0.25">
      <c r="B444" s="1406"/>
      <c r="C444" s="1407"/>
    </row>
    <row r="445" spans="2:3" ht="20.100000000000001" customHeight="1" x14ac:dyDescent="0.25">
      <c r="B445" s="1406"/>
      <c r="C445" s="1407"/>
    </row>
    <row r="446" spans="2:3" ht="20.100000000000001" customHeight="1" x14ac:dyDescent="0.25">
      <c r="B446" s="1406"/>
      <c r="C446" s="1407"/>
    </row>
    <row r="447" spans="2:3" ht="20.100000000000001" customHeight="1" x14ac:dyDescent="0.25">
      <c r="B447" s="1406"/>
      <c r="C447" s="1407"/>
    </row>
    <row r="448" spans="2:3" ht="20.100000000000001" customHeight="1" x14ac:dyDescent="0.25">
      <c r="B448" s="1406"/>
      <c r="C448" s="1407"/>
    </row>
    <row r="449" spans="2:3" ht="20.100000000000001" customHeight="1" x14ac:dyDescent="0.25">
      <c r="B449" s="1406"/>
      <c r="C449" s="1407"/>
    </row>
    <row r="450" spans="2:3" ht="20.100000000000001" customHeight="1" x14ac:dyDescent="0.25">
      <c r="B450" s="1406"/>
      <c r="C450" s="1407"/>
    </row>
    <row r="451" spans="2:3" ht="20.100000000000001" customHeight="1" x14ac:dyDescent="0.25">
      <c r="B451" s="1406"/>
      <c r="C451" s="1407"/>
    </row>
    <row r="452" spans="2:3" ht="20.100000000000001" customHeight="1" x14ac:dyDescent="0.25">
      <c r="B452" s="1406"/>
      <c r="C452" s="1407"/>
    </row>
    <row r="453" spans="2:3" ht="20.100000000000001" customHeight="1" x14ac:dyDescent="0.25">
      <c r="B453" s="1406"/>
      <c r="C453" s="1407"/>
    </row>
    <row r="454" spans="2:3" ht="20.100000000000001" customHeight="1" x14ac:dyDescent="0.25">
      <c r="B454" s="1406"/>
      <c r="C454" s="1407"/>
    </row>
    <row r="455" spans="2:3" ht="20.100000000000001" customHeight="1" x14ac:dyDescent="0.25">
      <c r="B455" s="1406"/>
      <c r="C455" s="1407"/>
    </row>
    <row r="456" spans="2:3" ht="20.100000000000001" customHeight="1" x14ac:dyDescent="0.25">
      <c r="B456" s="1406"/>
      <c r="C456" s="1407"/>
    </row>
    <row r="457" spans="2:3" ht="20.100000000000001" customHeight="1" x14ac:dyDescent="0.25">
      <c r="B457" s="1406"/>
      <c r="C457" s="1407"/>
    </row>
    <row r="458" spans="2:3" ht="20.100000000000001" customHeight="1" x14ac:dyDescent="0.25">
      <c r="B458" s="1406"/>
      <c r="C458" s="1407"/>
    </row>
    <row r="459" spans="2:3" ht="20.100000000000001" customHeight="1" x14ac:dyDescent="0.25">
      <c r="B459" s="1406"/>
      <c r="C459" s="1407"/>
    </row>
    <row r="460" spans="2:3" ht="20.100000000000001" customHeight="1" x14ac:dyDescent="0.25">
      <c r="B460" s="1406"/>
      <c r="C460" s="1407"/>
    </row>
    <row r="461" spans="2:3" ht="20.100000000000001" customHeight="1" x14ac:dyDescent="0.25">
      <c r="B461" s="1406"/>
      <c r="C461" s="1407"/>
    </row>
    <row r="462" spans="2:3" ht="20.100000000000001" customHeight="1" x14ac:dyDescent="0.25">
      <c r="B462" s="1406"/>
      <c r="C462" s="1407"/>
    </row>
    <row r="463" spans="2:3" ht="20.100000000000001" customHeight="1" x14ac:dyDescent="0.25">
      <c r="B463" s="1406"/>
      <c r="C463" s="1407"/>
    </row>
    <row r="464" spans="2:3" ht="20.100000000000001" customHeight="1" x14ac:dyDescent="0.25">
      <c r="B464" s="1406"/>
      <c r="C464" s="1407"/>
    </row>
    <row r="465" spans="2:3" ht="20.100000000000001" customHeight="1" x14ac:dyDescent="0.25">
      <c r="B465" s="1406"/>
      <c r="C465" s="1407"/>
    </row>
    <row r="466" spans="2:3" ht="20.100000000000001" customHeight="1" x14ac:dyDescent="0.25">
      <c r="B466" s="1406"/>
      <c r="C466" s="1407"/>
    </row>
    <row r="467" spans="2:3" ht="20.100000000000001" customHeight="1" x14ac:dyDescent="0.25">
      <c r="B467" s="1406"/>
      <c r="C467" s="1407"/>
    </row>
    <row r="468" spans="2:3" ht="20.100000000000001" customHeight="1" x14ac:dyDescent="0.25">
      <c r="B468" s="1406"/>
      <c r="C468" s="1407"/>
    </row>
    <row r="469" spans="2:3" ht="20.100000000000001" customHeight="1" x14ac:dyDescent="0.25">
      <c r="B469" s="1406"/>
      <c r="C469" s="1407"/>
    </row>
    <row r="470" spans="2:3" ht="20.100000000000001" customHeight="1" x14ac:dyDescent="0.25">
      <c r="B470" s="1406"/>
      <c r="C470" s="1407"/>
    </row>
    <row r="471" spans="2:3" ht="20.100000000000001" customHeight="1" x14ac:dyDescent="0.25">
      <c r="B471" s="1406"/>
      <c r="C471" s="1407"/>
    </row>
    <row r="472" spans="2:3" ht="20.100000000000001" customHeight="1" x14ac:dyDescent="0.25">
      <c r="B472" s="1406"/>
      <c r="C472" s="1407"/>
    </row>
    <row r="473" spans="2:3" ht="20.100000000000001" customHeight="1" x14ac:dyDescent="0.25">
      <c r="B473" s="1406"/>
      <c r="C473" s="1407"/>
    </row>
    <row r="474" spans="2:3" ht="20.100000000000001" customHeight="1" x14ac:dyDescent="0.25">
      <c r="B474" s="1406"/>
      <c r="C474" s="1407"/>
    </row>
    <row r="475" spans="2:3" ht="20.100000000000001" customHeight="1" x14ac:dyDescent="0.25">
      <c r="B475" s="1406"/>
      <c r="C475" s="1407"/>
    </row>
    <row r="476" spans="2:3" ht="20.100000000000001" customHeight="1" x14ac:dyDescent="0.25">
      <c r="B476" s="1406"/>
      <c r="C476" s="1407"/>
    </row>
    <row r="477" spans="2:3" ht="20.100000000000001" customHeight="1" x14ac:dyDescent="0.25">
      <c r="B477" s="1406"/>
      <c r="C477" s="1407"/>
    </row>
    <row r="478" spans="2:3" ht="20.100000000000001" customHeight="1" x14ac:dyDescent="0.25">
      <c r="B478" s="1406"/>
      <c r="C478" s="1407"/>
    </row>
    <row r="479" spans="2:3" ht="20.100000000000001" customHeight="1" x14ac:dyDescent="0.25">
      <c r="B479" s="1406"/>
      <c r="C479" s="1407"/>
    </row>
    <row r="480" spans="2:3" ht="20.100000000000001" customHeight="1" x14ac:dyDescent="0.25">
      <c r="B480" s="1406"/>
      <c r="C480" s="1407"/>
    </row>
    <row r="481" spans="2:3" ht="20.100000000000001" customHeight="1" x14ac:dyDescent="0.25">
      <c r="B481" s="1406"/>
      <c r="C481" s="1407"/>
    </row>
    <row r="482" spans="2:3" ht="20.100000000000001" customHeight="1" x14ac:dyDescent="0.25">
      <c r="B482" s="1406"/>
      <c r="C482" s="1407"/>
    </row>
    <row r="483" spans="2:3" ht="20.100000000000001" customHeight="1" x14ac:dyDescent="0.25">
      <c r="B483" s="1406"/>
      <c r="C483" s="1407"/>
    </row>
    <row r="484" spans="2:3" ht="20.100000000000001" customHeight="1" x14ac:dyDescent="0.25">
      <c r="B484" s="1406"/>
      <c r="C484" s="1407"/>
    </row>
    <row r="485" spans="2:3" ht="20.100000000000001" customHeight="1" x14ac:dyDescent="0.25">
      <c r="B485" s="1406"/>
      <c r="C485" s="1407"/>
    </row>
    <row r="486" spans="2:3" ht="20.100000000000001" customHeight="1" x14ac:dyDescent="0.25">
      <c r="B486" s="1406"/>
      <c r="C486" s="1407"/>
    </row>
    <row r="487" spans="2:3" ht="20.100000000000001" customHeight="1" x14ac:dyDescent="0.25">
      <c r="B487" s="1406"/>
      <c r="C487" s="1407"/>
    </row>
    <row r="488" spans="2:3" ht="20.100000000000001" customHeight="1" x14ac:dyDescent="0.25">
      <c r="B488" s="1406"/>
      <c r="C488" s="1407"/>
    </row>
    <row r="489" spans="2:3" ht="20.100000000000001" customHeight="1" x14ac:dyDescent="0.25">
      <c r="B489" s="1406"/>
      <c r="C489" s="1407"/>
    </row>
    <row r="490" spans="2:3" ht="20.100000000000001" customHeight="1" x14ac:dyDescent="0.25">
      <c r="B490" s="1406"/>
      <c r="C490" s="1407"/>
    </row>
    <row r="491" spans="2:3" ht="20.100000000000001" customHeight="1" x14ac:dyDescent="0.25">
      <c r="B491" s="1406"/>
      <c r="C491" s="1407"/>
    </row>
    <row r="492" spans="2:3" ht="20.100000000000001" customHeight="1" x14ac:dyDescent="0.25">
      <c r="B492" s="1406"/>
      <c r="C492" s="1407"/>
    </row>
    <row r="493" spans="2:3" ht="20.100000000000001" customHeight="1" x14ac:dyDescent="0.25">
      <c r="B493" s="1406"/>
      <c r="C493" s="1407"/>
    </row>
    <row r="494" spans="2:3" ht="20.100000000000001" customHeight="1" x14ac:dyDescent="0.25">
      <c r="B494" s="1406"/>
      <c r="C494" s="1407"/>
    </row>
    <row r="495" spans="2:3" ht="20.100000000000001" customHeight="1" x14ac:dyDescent="0.25">
      <c r="B495" s="1406"/>
      <c r="C495" s="1407"/>
    </row>
    <row r="496" spans="2:3" ht="20.100000000000001" customHeight="1" x14ac:dyDescent="0.25">
      <c r="B496" s="1406"/>
      <c r="C496" s="1407"/>
    </row>
    <row r="497" spans="2:3" ht="20.100000000000001" customHeight="1" x14ac:dyDescent="0.25">
      <c r="B497" s="1406"/>
      <c r="C497" s="1407"/>
    </row>
    <row r="498" spans="2:3" ht="20.100000000000001" customHeight="1" x14ac:dyDescent="0.25">
      <c r="B498" s="1406"/>
      <c r="C498" s="1407"/>
    </row>
    <row r="499" spans="2:3" ht="20.100000000000001" customHeight="1" x14ac:dyDescent="0.25">
      <c r="B499" s="1406"/>
      <c r="C499" s="1407"/>
    </row>
    <row r="500" spans="2:3" ht="20.100000000000001" customHeight="1" x14ac:dyDescent="0.25">
      <c r="B500" s="1406"/>
      <c r="C500" s="1407"/>
    </row>
    <row r="501" spans="2:3" ht="20.100000000000001" customHeight="1" x14ac:dyDescent="0.25">
      <c r="B501" s="1406"/>
      <c r="C501" s="1407"/>
    </row>
    <row r="502" spans="2:3" ht="20.100000000000001" customHeight="1" x14ac:dyDescent="0.25">
      <c r="B502" s="1406"/>
      <c r="C502" s="1407"/>
    </row>
    <row r="503" spans="2:3" ht="20.100000000000001" customHeight="1" x14ac:dyDescent="0.25">
      <c r="B503" s="1406"/>
      <c r="C503" s="1407"/>
    </row>
    <row r="504" spans="2:3" ht="20.100000000000001" customHeight="1" x14ac:dyDescent="0.25">
      <c r="B504" s="1406"/>
      <c r="C504" s="1407"/>
    </row>
    <row r="505" spans="2:3" ht="20.100000000000001" customHeight="1" x14ac:dyDescent="0.25">
      <c r="B505" s="1406"/>
      <c r="C505" s="1407"/>
    </row>
    <row r="506" spans="2:3" ht="20.100000000000001" customHeight="1" x14ac:dyDescent="0.25">
      <c r="B506" s="1406"/>
      <c r="C506" s="1407"/>
    </row>
    <row r="507" spans="2:3" ht="20.100000000000001" customHeight="1" x14ac:dyDescent="0.25">
      <c r="B507" s="1406"/>
      <c r="C507" s="1407"/>
    </row>
    <row r="508" spans="2:3" ht="20.100000000000001" customHeight="1" x14ac:dyDescent="0.25">
      <c r="B508" s="1406"/>
      <c r="C508" s="1407"/>
    </row>
    <row r="509" spans="2:3" ht="20.100000000000001" customHeight="1" x14ac:dyDescent="0.25">
      <c r="B509" s="1406"/>
      <c r="C509" s="1407"/>
    </row>
    <row r="510" spans="2:3" ht="20.100000000000001" customHeight="1" x14ac:dyDescent="0.25">
      <c r="B510" s="1406"/>
      <c r="C510" s="1407"/>
    </row>
    <row r="511" spans="2:3" ht="20.100000000000001" customHeight="1" x14ac:dyDescent="0.25">
      <c r="B511" s="1406"/>
      <c r="C511" s="1407"/>
    </row>
    <row r="512" spans="2:3" ht="20.100000000000001" customHeight="1" x14ac:dyDescent="0.25">
      <c r="B512" s="1406"/>
      <c r="C512" s="1407"/>
    </row>
    <row r="513" spans="2:3" ht="20.100000000000001" customHeight="1" x14ac:dyDescent="0.25">
      <c r="B513" s="1406"/>
      <c r="C513" s="1407"/>
    </row>
    <row r="514" spans="2:3" ht="20.100000000000001" customHeight="1" x14ac:dyDescent="0.25">
      <c r="B514" s="1406"/>
      <c r="C514" s="1407"/>
    </row>
    <row r="515" spans="2:3" ht="20.100000000000001" customHeight="1" x14ac:dyDescent="0.25">
      <c r="B515" s="1406"/>
      <c r="C515" s="1407"/>
    </row>
    <row r="516" spans="2:3" ht="20.100000000000001" customHeight="1" x14ac:dyDescent="0.25">
      <c r="B516" s="1406"/>
      <c r="C516" s="1407"/>
    </row>
    <row r="517" spans="2:3" ht="20.100000000000001" customHeight="1" x14ac:dyDescent="0.25">
      <c r="B517" s="1406"/>
      <c r="C517" s="1407"/>
    </row>
    <row r="518" spans="2:3" ht="20.100000000000001" customHeight="1" x14ac:dyDescent="0.25">
      <c r="B518" s="1406"/>
      <c r="C518" s="1407"/>
    </row>
    <row r="519" spans="2:3" ht="20.100000000000001" customHeight="1" x14ac:dyDescent="0.25">
      <c r="B519" s="1406"/>
      <c r="C519" s="1407"/>
    </row>
    <row r="520" spans="2:3" ht="20.100000000000001" customHeight="1" x14ac:dyDescent="0.25">
      <c r="B520" s="1406"/>
      <c r="C520" s="1407"/>
    </row>
    <row r="521" spans="2:3" ht="20.100000000000001" customHeight="1" x14ac:dyDescent="0.25">
      <c r="B521" s="1406"/>
      <c r="C521" s="1407"/>
    </row>
    <row r="522" spans="2:3" ht="20.100000000000001" customHeight="1" x14ac:dyDescent="0.25">
      <c r="B522" s="1406"/>
      <c r="C522" s="1407"/>
    </row>
    <row r="523" spans="2:3" ht="20.100000000000001" customHeight="1" x14ac:dyDescent="0.25">
      <c r="B523" s="1406"/>
      <c r="C523" s="1407"/>
    </row>
    <row r="524" spans="2:3" ht="20.100000000000001" customHeight="1" x14ac:dyDescent="0.25">
      <c r="B524" s="1406"/>
      <c r="C524" s="1407"/>
    </row>
    <row r="525" spans="2:3" ht="20.100000000000001" customHeight="1" x14ac:dyDescent="0.25">
      <c r="B525" s="1406"/>
      <c r="C525" s="1407"/>
    </row>
    <row r="526" spans="2:3" ht="20.100000000000001" customHeight="1" x14ac:dyDescent="0.25">
      <c r="B526" s="1406"/>
      <c r="C526" s="1407"/>
    </row>
    <row r="527" spans="2:3" ht="20.100000000000001" customHeight="1" x14ac:dyDescent="0.25">
      <c r="B527" s="1406"/>
      <c r="C527" s="1407"/>
    </row>
    <row r="528" spans="2:3" ht="20.100000000000001" customHeight="1" x14ac:dyDescent="0.25">
      <c r="B528" s="1406"/>
      <c r="C528" s="1407"/>
    </row>
    <row r="529" spans="2:3" ht="20.100000000000001" customHeight="1" x14ac:dyDescent="0.25">
      <c r="B529" s="1406"/>
      <c r="C529" s="1407"/>
    </row>
    <row r="530" spans="2:3" ht="20.100000000000001" customHeight="1" x14ac:dyDescent="0.25">
      <c r="B530" s="1406"/>
      <c r="C530" s="1407"/>
    </row>
    <row r="531" spans="2:3" ht="20.100000000000001" customHeight="1" x14ac:dyDescent="0.25">
      <c r="B531" s="1406"/>
      <c r="C531" s="1407"/>
    </row>
    <row r="532" spans="2:3" ht="20.100000000000001" customHeight="1" x14ac:dyDescent="0.25">
      <c r="B532" s="1406"/>
      <c r="C532" s="1407"/>
    </row>
    <row r="533" spans="2:3" ht="20.100000000000001" customHeight="1" x14ac:dyDescent="0.25">
      <c r="B533" s="1406"/>
      <c r="C533" s="1407"/>
    </row>
    <row r="534" spans="2:3" ht="20.100000000000001" customHeight="1" x14ac:dyDescent="0.25">
      <c r="B534" s="1406"/>
      <c r="C534" s="1407"/>
    </row>
    <row r="535" spans="2:3" ht="20.100000000000001" customHeight="1" x14ac:dyDescent="0.25">
      <c r="B535" s="1406"/>
      <c r="C535" s="1407"/>
    </row>
    <row r="536" spans="2:3" ht="20.100000000000001" customHeight="1" x14ac:dyDescent="0.25">
      <c r="B536" s="1406"/>
      <c r="C536" s="1407"/>
    </row>
    <row r="537" spans="2:3" ht="20.100000000000001" customHeight="1" x14ac:dyDescent="0.25">
      <c r="B537" s="1406"/>
      <c r="C537" s="1407"/>
    </row>
    <row r="538" spans="2:3" ht="20.100000000000001" customHeight="1" x14ac:dyDescent="0.25">
      <c r="B538" s="1406"/>
      <c r="C538" s="1407"/>
    </row>
    <row r="539" spans="2:3" ht="20.100000000000001" customHeight="1" x14ac:dyDescent="0.25">
      <c r="B539" s="1406"/>
      <c r="C539" s="1407"/>
    </row>
    <row r="540" spans="2:3" ht="20.100000000000001" customHeight="1" x14ac:dyDescent="0.25">
      <c r="B540" s="1406"/>
      <c r="C540" s="1407"/>
    </row>
    <row r="541" spans="2:3" ht="20.100000000000001" customHeight="1" x14ac:dyDescent="0.25">
      <c r="B541" s="1406"/>
      <c r="C541" s="1407"/>
    </row>
    <row r="542" spans="2:3" ht="20.100000000000001" customHeight="1" x14ac:dyDescent="0.25">
      <c r="B542" s="1406"/>
      <c r="C542" s="1407"/>
    </row>
    <row r="543" spans="2:3" ht="20.100000000000001" customHeight="1" x14ac:dyDescent="0.25">
      <c r="B543" s="1406"/>
      <c r="C543" s="1407"/>
    </row>
    <row r="544" spans="2:3" ht="20.100000000000001" customHeight="1" x14ac:dyDescent="0.25">
      <c r="B544" s="1406"/>
      <c r="C544" s="1407"/>
    </row>
    <row r="545" spans="2:3" ht="20.100000000000001" customHeight="1" x14ac:dyDescent="0.25">
      <c r="B545" s="1406"/>
      <c r="C545" s="1407"/>
    </row>
    <row r="546" spans="2:3" ht="20.100000000000001" customHeight="1" x14ac:dyDescent="0.25">
      <c r="B546" s="1406"/>
      <c r="C546" s="1407"/>
    </row>
    <row r="547" spans="2:3" ht="20.100000000000001" customHeight="1" x14ac:dyDescent="0.25">
      <c r="B547" s="1406"/>
      <c r="C547" s="1407"/>
    </row>
    <row r="548" spans="2:3" ht="20.100000000000001" customHeight="1" x14ac:dyDescent="0.25">
      <c r="B548" s="1406"/>
      <c r="C548" s="1407"/>
    </row>
    <row r="549" spans="2:3" ht="20.100000000000001" customHeight="1" x14ac:dyDescent="0.25">
      <c r="B549" s="1406"/>
      <c r="C549" s="1407"/>
    </row>
    <row r="550" spans="2:3" ht="20.100000000000001" customHeight="1" x14ac:dyDescent="0.25">
      <c r="B550" s="1406"/>
      <c r="C550" s="1407"/>
    </row>
    <row r="551" spans="2:3" ht="20.100000000000001" customHeight="1" x14ac:dyDescent="0.25">
      <c r="B551" s="1406"/>
      <c r="C551" s="1407"/>
    </row>
    <row r="552" spans="2:3" ht="20.100000000000001" customHeight="1" x14ac:dyDescent="0.25">
      <c r="B552" s="1406"/>
      <c r="C552" s="1407"/>
    </row>
    <row r="553" spans="2:3" ht="20.100000000000001" customHeight="1" x14ac:dyDescent="0.25">
      <c r="B553" s="1406"/>
      <c r="C553" s="1407"/>
    </row>
    <row r="554" spans="2:3" ht="20.100000000000001" customHeight="1" x14ac:dyDescent="0.25">
      <c r="B554" s="1406"/>
      <c r="C554" s="1407"/>
    </row>
    <row r="555" spans="2:3" ht="20.100000000000001" customHeight="1" x14ac:dyDescent="0.25">
      <c r="B555" s="1406"/>
      <c r="C555" s="1407"/>
    </row>
    <row r="556" spans="2:3" ht="20.100000000000001" customHeight="1" x14ac:dyDescent="0.25">
      <c r="B556" s="1406"/>
      <c r="C556" s="1407"/>
    </row>
    <row r="557" spans="2:3" ht="20.100000000000001" customHeight="1" x14ac:dyDescent="0.25">
      <c r="B557" s="1406"/>
      <c r="C557" s="1407"/>
    </row>
    <row r="558" spans="2:3" ht="20.100000000000001" customHeight="1" x14ac:dyDescent="0.25">
      <c r="B558" s="1406"/>
      <c r="C558" s="1407"/>
    </row>
    <row r="559" spans="2:3" ht="20.100000000000001" customHeight="1" x14ac:dyDescent="0.25">
      <c r="B559" s="1406"/>
      <c r="C559" s="1407"/>
    </row>
    <row r="560" spans="2:3" ht="20.100000000000001" customHeight="1" x14ac:dyDescent="0.25">
      <c r="B560" s="1406"/>
      <c r="C560" s="1407"/>
    </row>
    <row r="561" spans="2:3" ht="20.100000000000001" customHeight="1" x14ac:dyDescent="0.25">
      <c r="B561" s="1406"/>
      <c r="C561" s="1407"/>
    </row>
    <row r="562" spans="2:3" ht="20.100000000000001" customHeight="1" x14ac:dyDescent="0.25">
      <c r="B562" s="1406"/>
      <c r="C562" s="1407"/>
    </row>
    <row r="563" spans="2:3" ht="20.100000000000001" customHeight="1" x14ac:dyDescent="0.25">
      <c r="B563" s="1406"/>
      <c r="C563" s="1407"/>
    </row>
    <row r="564" spans="2:3" ht="20.100000000000001" customHeight="1" x14ac:dyDescent="0.25">
      <c r="B564" s="1406"/>
      <c r="C564" s="1407"/>
    </row>
    <row r="565" spans="2:3" ht="20.100000000000001" customHeight="1" x14ac:dyDescent="0.25">
      <c r="B565" s="1406"/>
      <c r="C565" s="1407"/>
    </row>
    <row r="566" spans="2:3" ht="20.100000000000001" customHeight="1" x14ac:dyDescent="0.25">
      <c r="B566" s="1406"/>
      <c r="C566" s="1407"/>
    </row>
    <row r="567" spans="2:3" ht="20.100000000000001" customHeight="1" x14ac:dyDescent="0.25">
      <c r="B567" s="1406"/>
      <c r="C567" s="1407"/>
    </row>
    <row r="568" spans="2:3" ht="20.100000000000001" customHeight="1" x14ac:dyDescent="0.25">
      <c r="B568" s="1406"/>
      <c r="C568" s="1407"/>
    </row>
    <row r="569" spans="2:3" ht="20.100000000000001" customHeight="1" x14ac:dyDescent="0.25">
      <c r="B569" s="1406"/>
      <c r="C569" s="1407"/>
    </row>
    <row r="570" spans="2:3" ht="20.100000000000001" customHeight="1" x14ac:dyDescent="0.25">
      <c r="B570" s="1406"/>
      <c r="C570" s="1407"/>
    </row>
    <row r="571" spans="2:3" ht="20.100000000000001" customHeight="1" x14ac:dyDescent="0.25">
      <c r="B571" s="1406"/>
      <c r="C571" s="1407"/>
    </row>
    <row r="572" spans="2:3" ht="20.100000000000001" customHeight="1" x14ac:dyDescent="0.25">
      <c r="B572" s="1406"/>
      <c r="C572" s="1407"/>
    </row>
    <row r="573" spans="2:3" ht="20.100000000000001" customHeight="1" x14ac:dyDescent="0.25">
      <c r="B573" s="1406"/>
      <c r="C573" s="1407"/>
    </row>
    <row r="574" spans="2:3" ht="20.100000000000001" customHeight="1" x14ac:dyDescent="0.25">
      <c r="B574" s="1406"/>
      <c r="C574" s="1407"/>
    </row>
    <row r="575" spans="2:3" ht="20.100000000000001" customHeight="1" x14ac:dyDescent="0.25">
      <c r="B575" s="1406"/>
      <c r="C575" s="1407"/>
    </row>
    <row r="576" spans="2:3" ht="20.100000000000001" customHeight="1" x14ac:dyDescent="0.25">
      <c r="B576" s="1406"/>
      <c r="C576" s="1407"/>
    </row>
    <row r="577" spans="2:3" ht="20.100000000000001" customHeight="1" x14ac:dyDescent="0.25">
      <c r="B577" s="1406"/>
      <c r="C577" s="1407"/>
    </row>
    <row r="578" spans="2:3" ht="20.100000000000001" customHeight="1" x14ac:dyDescent="0.25">
      <c r="B578" s="1406"/>
      <c r="C578" s="1407"/>
    </row>
    <row r="579" spans="2:3" ht="20.100000000000001" customHeight="1" x14ac:dyDescent="0.25">
      <c r="B579" s="1406"/>
      <c r="C579" s="1407"/>
    </row>
    <row r="580" spans="2:3" ht="20.100000000000001" customHeight="1" x14ac:dyDescent="0.25">
      <c r="B580" s="1406"/>
      <c r="C580" s="1407"/>
    </row>
    <row r="581" spans="2:3" ht="20.100000000000001" customHeight="1" x14ac:dyDescent="0.25">
      <c r="B581" s="1406"/>
      <c r="C581" s="1407"/>
    </row>
    <row r="582" spans="2:3" ht="20.100000000000001" customHeight="1" x14ac:dyDescent="0.25">
      <c r="B582" s="1406"/>
      <c r="C582" s="1407"/>
    </row>
    <row r="583" spans="2:3" ht="20.100000000000001" customHeight="1" x14ac:dyDescent="0.25">
      <c r="B583" s="1406"/>
      <c r="C583" s="1407"/>
    </row>
    <row r="584" spans="2:3" ht="20.100000000000001" customHeight="1" x14ac:dyDescent="0.25">
      <c r="B584" s="1406"/>
      <c r="C584" s="1407"/>
    </row>
    <row r="585" spans="2:3" ht="20.100000000000001" customHeight="1" x14ac:dyDescent="0.25">
      <c r="B585" s="1406"/>
      <c r="C585" s="1407"/>
    </row>
    <row r="586" spans="2:3" ht="20.100000000000001" customHeight="1" x14ac:dyDescent="0.25">
      <c r="B586" s="1406"/>
      <c r="C586" s="1407"/>
    </row>
    <row r="587" spans="2:3" ht="20.100000000000001" customHeight="1" x14ac:dyDescent="0.25">
      <c r="B587" s="1406"/>
      <c r="C587" s="1407"/>
    </row>
    <row r="588" spans="2:3" ht="20.100000000000001" customHeight="1" x14ac:dyDescent="0.25">
      <c r="B588" s="1406"/>
      <c r="C588" s="1407"/>
    </row>
    <row r="589" spans="2:3" ht="20.100000000000001" customHeight="1" x14ac:dyDescent="0.25">
      <c r="B589" s="1406"/>
      <c r="C589" s="1407"/>
    </row>
    <row r="590" spans="2:3" ht="20.100000000000001" customHeight="1" x14ac:dyDescent="0.25">
      <c r="B590" s="1406"/>
      <c r="C590" s="1407"/>
    </row>
    <row r="591" spans="2:3" ht="20.100000000000001" customHeight="1" x14ac:dyDescent="0.25">
      <c r="B591" s="1406"/>
      <c r="C591" s="1407"/>
    </row>
    <row r="592" spans="2:3" ht="20.100000000000001" customHeight="1" x14ac:dyDescent="0.25">
      <c r="B592" s="1406"/>
      <c r="C592" s="1407"/>
    </row>
    <row r="593" spans="2:3" ht="20.100000000000001" customHeight="1" x14ac:dyDescent="0.25">
      <c r="B593" s="1406"/>
      <c r="C593" s="1407"/>
    </row>
    <row r="594" spans="2:3" ht="20.100000000000001" customHeight="1" x14ac:dyDescent="0.25">
      <c r="B594" s="1406"/>
      <c r="C594" s="1407"/>
    </row>
    <row r="595" spans="2:3" ht="20.100000000000001" customHeight="1" x14ac:dyDescent="0.25">
      <c r="B595" s="1406"/>
      <c r="C595" s="1407"/>
    </row>
    <row r="596" spans="2:3" ht="20.100000000000001" customHeight="1" x14ac:dyDescent="0.25">
      <c r="B596" s="1406"/>
      <c r="C596" s="1407"/>
    </row>
    <row r="597" spans="2:3" ht="20.100000000000001" customHeight="1" x14ac:dyDescent="0.25">
      <c r="B597" s="1406"/>
      <c r="C597" s="1407"/>
    </row>
    <row r="598" spans="2:3" ht="20.100000000000001" customHeight="1" x14ac:dyDescent="0.25">
      <c r="B598" s="1406"/>
      <c r="C598" s="1407"/>
    </row>
    <row r="599" spans="2:3" ht="20.100000000000001" customHeight="1" x14ac:dyDescent="0.25">
      <c r="B599" s="1406"/>
      <c r="C599" s="1407"/>
    </row>
    <row r="600" spans="2:3" ht="20.100000000000001" customHeight="1" x14ac:dyDescent="0.25">
      <c r="B600" s="1406"/>
      <c r="C600" s="1407"/>
    </row>
    <row r="601" spans="2:3" ht="20.100000000000001" customHeight="1" x14ac:dyDescent="0.25">
      <c r="B601" s="1406"/>
      <c r="C601" s="1407"/>
    </row>
    <row r="602" spans="2:3" ht="20.100000000000001" customHeight="1" x14ac:dyDescent="0.25">
      <c r="B602" s="1406"/>
      <c r="C602" s="1407"/>
    </row>
    <row r="603" spans="2:3" ht="20.100000000000001" customHeight="1" x14ac:dyDescent="0.25">
      <c r="B603" s="1406"/>
      <c r="C603" s="1407"/>
    </row>
    <row r="604" spans="2:3" ht="20.100000000000001" customHeight="1" x14ac:dyDescent="0.25">
      <c r="B604" s="1406"/>
      <c r="C604" s="1407"/>
    </row>
    <row r="605" spans="2:3" ht="20.100000000000001" customHeight="1" x14ac:dyDescent="0.25">
      <c r="B605" s="1406"/>
      <c r="C605" s="1407"/>
    </row>
    <row r="606" spans="2:3" ht="20.100000000000001" customHeight="1" x14ac:dyDescent="0.25">
      <c r="B606" s="1406"/>
      <c r="C606" s="1407"/>
    </row>
    <row r="607" spans="2:3" ht="20.100000000000001" customHeight="1" x14ac:dyDescent="0.25">
      <c r="B607" s="1406"/>
      <c r="C607" s="1407"/>
    </row>
    <row r="608" spans="2:3" ht="20.100000000000001" customHeight="1" x14ac:dyDescent="0.25">
      <c r="B608" s="1406"/>
      <c r="C608" s="1407"/>
    </row>
    <row r="609" spans="2:3" ht="20.100000000000001" customHeight="1" x14ac:dyDescent="0.25">
      <c r="B609" s="1406"/>
      <c r="C609" s="1407"/>
    </row>
    <row r="610" spans="2:3" ht="20.100000000000001" customHeight="1" x14ac:dyDescent="0.25">
      <c r="B610" s="1406"/>
      <c r="C610" s="1407"/>
    </row>
    <row r="611" spans="2:3" ht="20.100000000000001" customHeight="1" x14ac:dyDescent="0.25">
      <c r="B611" s="1406"/>
      <c r="C611" s="1407"/>
    </row>
    <row r="612" spans="2:3" ht="20.100000000000001" customHeight="1" x14ac:dyDescent="0.25">
      <c r="B612" s="1406"/>
      <c r="C612" s="1407"/>
    </row>
    <row r="613" spans="2:3" ht="20.100000000000001" customHeight="1" x14ac:dyDescent="0.25">
      <c r="B613" s="1406"/>
      <c r="C613" s="1407"/>
    </row>
    <row r="614" spans="2:3" ht="20.100000000000001" customHeight="1" x14ac:dyDescent="0.25">
      <c r="B614" s="1406"/>
      <c r="C614" s="1407"/>
    </row>
    <row r="615" spans="2:3" ht="20.100000000000001" customHeight="1" x14ac:dyDescent="0.25">
      <c r="B615" s="1406"/>
      <c r="C615" s="1407"/>
    </row>
    <row r="616" spans="2:3" ht="20.100000000000001" customHeight="1" x14ac:dyDescent="0.25">
      <c r="B616" s="1406"/>
      <c r="C616" s="1407"/>
    </row>
    <row r="617" spans="2:3" ht="20.100000000000001" customHeight="1" x14ac:dyDescent="0.25">
      <c r="B617" s="1406"/>
      <c r="C617" s="1407"/>
    </row>
    <row r="618" spans="2:3" ht="20.100000000000001" customHeight="1" x14ac:dyDescent="0.25">
      <c r="B618" s="1406"/>
      <c r="C618" s="1407"/>
    </row>
    <row r="619" spans="2:3" ht="20.100000000000001" customHeight="1" x14ac:dyDescent="0.25">
      <c r="B619" s="1406"/>
      <c r="C619" s="1407"/>
    </row>
    <row r="620" spans="2:3" ht="20.100000000000001" customHeight="1" x14ac:dyDescent="0.25">
      <c r="B620" s="1406"/>
      <c r="C620" s="1407"/>
    </row>
    <row r="621" spans="2:3" ht="20.100000000000001" customHeight="1" x14ac:dyDescent="0.25">
      <c r="B621" s="1406"/>
      <c r="C621" s="1407"/>
    </row>
    <row r="622" spans="2:3" ht="20.100000000000001" customHeight="1" x14ac:dyDescent="0.25">
      <c r="B622" s="1406"/>
      <c r="C622" s="1407"/>
    </row>
    <row r="623" spans="2:3" ht="20.100000000000001" customHeight="1" x14ac:dyDescent="0.25">
      <c r="B623" s="1406"/>
      <c r="C623" s="1407"/>
    </row>
    <row r="624" spans="2:3" ht="20.100000000000001" customHeight="1" x14ac:dyDescent="0.25">
      <c r="B624" s="1406"/>
      <c r="C624" s="1407"/>
    </row>
    <row r="625" spans="2:3" ht="20.100000000000001" customHeight="1" x14ac:dyDescent="0.25">
      <c r="B625" s="1406"/>
      <c r="C625" s="1407"/>
    </row>
    <row r="626" spans="2:3" ht="20.100000000000001" customHeight="1" x14ac:dyDescent="0.25">
      <c r="B626" s="1406"/>
      <c r="C626" s="1407"/>
    </row>
    <row r="627" spans="2:3" ht="20.100000000000001" customHeight="1" x14ac:dyDescent="0.25">
      <c r="B627" s="1406"/>
      <c r="C627" s="1407"/>
    </row>
    <row r="628" spans="2:3" ht="20.100000000000001" customHeight="1" x14ac:dyDescent="0.25">
      <c r="B628" s="1406"/>
      <c r="C628" s="1407"/>
    </row>
    <row r="629" spans="2:3" ht="20.100000000000001" customHeight="1" x14ac:dyDescent="0.25">
      <c r="B629" s="1406"/>
      <c r="C629" s="1407"/>
    </row>
  </sheetData>
  <mergeCells count="6">
    <mergeCell ref="A1:F1"/>
    <mergeCell ref="A2:A5"/>
    <mergeCell ref="F2:F4"/>
    <mergeCell ref="B2:E3"/>
    <mergeCell ref="B18:B19"/>
    <mergeCell ref="E18:E19"/>
  </mergeCells>
  <phoneticPr fontId="2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图表</vt:lpstr>
      </vt:variant>
      <vt:variant>
        <vt:i4>8</vt:i4>
      </vt:variant>
    </vt:vector>
  </HeadingPairs>
  <TitlesOfParts>
    <vt:vector size="15" baseType="lpstr">
      <vt:lpstr>运行数据</vt:lpstr>
      <vt:lpstr>企业</vt:lpstr>
      <vt:lpstr>公用消耗</vt:lpstr>
      <vt:lpstr>进出水量</vt:lpstr>
      <vt:lpstr>药剂消耗</vt:lpstr>
      <vt:lpstr>污泥产量</vt:lpstr>
      <vt:lpstr>工业供水</vt:lpstr>
      <vt:lpstr>Q</vt:lpstr>
      <vt:lpstr>Cond</vt:lpstr>
      <vt:lpstr>TOC</vt:lpstr>
      <vt:lpstr>COD</vt:lpstr>
      <vt:lpstr>NH3-N</vt:lpstr>
      <vt:lpstr>TN</vt:lpstr>
      <vt:lpstr>N%</vt:lpstr>
      <vt:lpstr>C%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yuhui wang</cp:lastModifiedBy>
  <cp:lastPrinted>2011-02-24T02:15:00Z</cp:lastPrinted>
  <dcterms:created xsi:type="dcterms:W3CDTF">1996-12-17T01:32:00Z</dcterms:created>
  <dcterms:modified xsi:type="dcterms:W3CDTF">2021-03-25T02:46:29Z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